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ttp://www.erse.pt/pt/electricidade/regulamentos/tarifario/Documents/Normas complementares SE 2019/Entidade concessionária da RND/"/>
    </mc:Choice>
  </mc:AlternateContent>
  <bookViews>
    <workbookView xWindow="228" yWindow="1236" windowWidth="12120" windowHeight="5772" tabRatio="871" firstSheet="11" activeTab="11"/>
  </bookViews>
  <sheets>
    <sheet name="Bal Edis09" sheetId="93" state="hidden" r:id="rId1"/>
    <sheet name="Ajust Bal 2009" sheetId="94" state="hidden" r:id="rId2"/>
    <sheet name="DR EDIS09" sheetId="91" state="hidden" r:id="rId3"/>
    <sheet name="Ajust DR 2009" sheetId="92" state="hidden" r:id="rId4"/>
    <sheet name=" " sheetId="85" state="hidden" r:id="rId5"/>
    <sheet name="Bal Edis10" sheetId="87" state="hidden" r:id="rId6"/>
    <sheet name="Ajust Bal 2010" sheetId="88" state="hidden" r:id="rId7"/>
    <sheet name="Flash" sheetId="95" state="hidden" r:id="rId8"/>
    <sheet name="DR EDIS10" sheetId="89" state="hidden" r:id="rId9"/>
    <sheet name="Ajust DR 2010" sheetId="90" state="hidden" r:id="rId10"/>
    <sheet name="Sheet1" sheetId="81" state="hidden" r:id="rId11"/>
    <sheet name="Índice" sheetId="109" r:id="rId12"/>
    <sheet name="Atividades globais" sheetId="97" r:id="rId13"/>
    <sheet name="N4-01-DV - DR" sheetId="17" r:id="rId14"/>
    <sheet name="N4-02-DV - Balanço" sheetId="110" r:id="rId15"/>
    <sheet name="N4-03-DV - Alterações Cap Prop" sheetId="107" r:id="rId16"/>
    <sheet name="Capa Actividades Reguladas" sheetId="73" r:id="rId17"/>
    <sheet name="N4-04-Reg - DR Operac" sheetId="53" r:id="rId18"/>
    <sheet name="N4-05-Reg - Custos_exploração" sheetId="24" r:id="rId19"/>
    <sheet name="N4-06-Reg - Activos" sheetId="57" r:id="rId20"/>
    <sheet name="N4-07-Reg - EBIT&amp;ROA" sheetId="26" r:id="rId21"/>
    <sheet name="N4-08-Reg - Ajustamentos" sheetId="65" r:id="rId22"/>
    <sheet name="Capa Actividades e NT" sheetId="74" r:id="rId23"/>
    <sheet name="N4-09-DEE - DR Operacional" sheetId="54" r:id="rId24"/>
    <sheet name="N4-10-CVAT - DR Operacional" sheetId="55" r:id="rId25"/>
    <sheet name="N4-11-Reg - Vendas" sheetId="70" r:id="rId26"/>
    <sheet name="N4-12-DEE - Custos _exploração" sheetId="52" r:id="rId27"/>
    <sheet name="N4-13-DEE - FSE" sheetId="114" r:id="rId28"/>
    <sheet name="N4-14-DEE - Pessoal" sheetId="69" r:id="rId29"/>
    <sheet name="N4-15-DEE  - Custos O&amp;M" sheetId="23" r:id="rId30"/>
    <sheet name="N4-DV-16 - Investimento" sheetId="68" r:id="rId31"/>
    <sheet name="N4-DV-17 - Imob Curso" sheetId="60" r:id="rId32"/>
    <sheet name="N4-DV-18 - Imob Exploração" sheetId="66" r:id="rId33"/>
    <sheet name="N4-DV-19 - Imob inf adicional" sheetId="102" r:id="rId34"/>
    <sheet name="N4-DV-20 - Amortiz Imobiliz" sheetId="67" r:id="rId35"/>
    <sheet name="N4-DV-21 - Amort inf adicional" sheetId="103" r:id="rId36"/>
    <sheet name="N4-DEE-22 - Ativos" sheetId="116" r:id="rId37"/>
    <sheet name="N4-DEE-23-Ajustamento" sheetId="98" r:id="rId38"/>
    <sheet name="N4-CVAT-24-Ajustamento" sheetId="100" r:id="rId39"/>
    <sheet name="N4-25-RQS" sheetId="115" r:id="rId40"/>
    <sheet name="Capa Informação Estatística" sheetId="77" r:id="rId41"/>
    <sheet name="N4-DV-26 - Balanço Energia" sheetId="35" r:id="rId42"/>
    <sheet name="N4-DV-27 - Clientes" sheetId="44" r:id="rId43"/>
    <sheet name="N4-DEE-28 - Efectivos" sheetId="43" r:id="rId44"/>
    <sheet name="N4-DEE-29- Ind custos" sheetId="104" r:id="rId45"/>
    <sheet name="N4-DEE-30-Obras" sheetId="113" r:id="rId46"/>
    <sheet name="N4-DEE-31 - SISE" sheetId="112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_thinkcellIB6GOMZNHFHEHL4CETGX4LNA74" localSheetId="39" hidden="1">'[1]2012'!#REF!</definedName>
    <definedName name="___thinkcellIB6GOMZNHFHEHL4CETGX4LNA74" hidden="1">'[1]2012'!#REF!</definedName>
    <definedName name="___thinkcellw0UAAAEAAAAEAAAA_sjyNbs08kOQO_oL0iwqdg" localSheetId="14" hidden="1">#REF!</definedName>
    <definedName name="___thinkcellw0UAAAEAAAAEAAAA_sjyNbs08kOQO_oL0iwqdg" localSheetId="27" hidden="1">#REF!</definedName>
    <definedName name="___thinkcellw0UAAAEAAAAEAAAA_sjyNbs08kOQO_oL0iwqdg" localSheetId="39" hidden="1">#REF!</definedName>
    <definedName name="___thinkcellw0UAAAEAAAAEAAAA_sjyNbs08kOQO_oL0iwqdg" localSheetId="46" hidden="1">#REF!</definedName>
    <definedName name="___thinkcellw0UAAAEAAAAEAAAA_sjyNbs08kOQO_oL0iwqdg" hidden="1">#REF!</definedName>
    <definedName name="___thinkcellw0UAAAEAAAAEAAAA5xyaWXkZgEyHwps0ajGVfA" localSheetId="14" hidden="1">#REF!</definedName>
    <definedName name="___thinkcellw0UAAAEAAAAEAAAA5xyaWXkZgEyHwps0ajGVfA" localSheetId="39" hidden="1">#REF!</definedName>
    <definedName name="___thinkcellw0UAAAEAAAAEAAAA5xyaWXkZgEyHwps0ajGVfA" localSheetId="46" hidden="1">#REF!</definedName>
    <definedName name="___thinkcellw0UAAAEAAAAEAAAA5xyaWXkZgEyHwps0ajGVfA" hidden="1">#REF!</definedName>
    <definedName name="___thinkcellw0UAAAEAAAAEAAAA8VJPHyZcuUK2jZCH3nnmCQ" localSheetId="14" hidden="1">#REF!</definedName>
    <definedName name="___thinkcellw0UAAAEAAAAEAAAA8VJPHyZcuUK2jZCH3nnmCQ" localSheetId="39" hidden="1">#REF!</definedName>
    <definedName name="___thinkcellw0UAAAEAAAAEAAAA8VJPHyZcuUK2jZCH3nnmCQ" hidden="1">#REF!</definedName>
    <definedName name="___thinkcellw0UAAAEAAAAEAAAAEWMTeFdjUUCbyXa0OTH96Q" localSheetId="39" hidden="1">#REF!</definedName>
    <definedName name="___thinkcellw0UAAAEAAAAEAAAAEWMTeFdjUUCbyXa0OTH96Q" hidden="1">#REF!</definedName>
    <definedName name="___thinkcellw0UAAAEAAAAEAAAAgoRZYiA3XEmtxSPoa.AXSA" localSheetId="39" hidden="1">#REF!</definedName>
    <definedName name="___thinkcellw0UAAAEAAAAEAAAAgoRZYiA3XEmtxSPoa.AXSA" hidden="1">#REF!</definedName>
    <definedName name="___thinkcellw0UAAAEAAAAEAAAAI4PkO41VgEiMh1kA9fFTKw" localSheetId="39" hidden="1">#REF!</definedName>
    <definedName name="___thinkcellw0UAAAEAAAAEAAAAI4PkO41VgEiMh1kA9fFTKw" hidden="1">#REF!</definedName>
    <definedName name="___thinkcellw0UAAAEAAAAEAAAAIPauIYyKgEGXT1RFw0TmPQ" localSheetId="39" hidden="1">#REF!</definedName>
    <definedName name="___thinkcellw0UAAAEAAAAEAAAAIPauIYyKgEGXT1RFw0TmPQ" hidden="1">#REF!</definedName>
    <definedName name="___thinkcellw0UAAAEAAAAEAAAAJEC2akB.iU2cB_BHnEHNzg" localSheetId="39" hidden="1">#REF!</definedName>
    <definedName name="___thinkcellw0UAAAEAAAAEAAAAJEC2akB.iU2cB_BHnEHNzg" hidden="1">#REF!</definedName>
    <definedName name="___thinkcellw0UAAAEAAAAEAAAAJF.CU2OIZ0Ot3Qn1gJhKjQ" localSheetId="39" hidden="1">#REF!</definedName>
    <definedName name="___thinkcellw0UAAAEAAAAEAAAAJF.CU2OIZ0Ot3Qn1gJhKjQ" hidden="1">#REF!</definedName>
    <definedName name="___thinkcellw0UAAAEAAAAEAAAAmGDfrtc_fk63D9uVS2Fgkw" localSheetId="39" hidden="1">#REF!</definedName>
    <definedName name="___thinkcellw0UAAAEAAAAEAAAAmGDfrtc_fk63D9uVS2Fgkw" hidden="1">#REF!</definedName>
    <definedName name="___thinkcellw0UAAAEAAAAEAAAASu9GIqf4hUa3xuNQSxfZrA" localSheetId="39" hidden="1">#REF!</definedName>
    <definedName name="___thinkcellw0UAAAEAAAAEAAAASu9GIqf4hUa3xuNQSxfZrA" hidden="1">#REF!</definedName>
    <definedName name="___thinkcellw0UAAAEAAAAEAAAAusL3hwx67EqHEzibzARwfQ" localSheetId="39" hidden="1">#REF!</definedName>
    <definedName name="___thinkcellw0UAAAEAAAAEAAAAusL3hwx67EqHEzibzARwfQ" hidden="1">#REF!</definedName>
    <definedName name="___thinkcellw0UAAAEAAAAEAAAAvGtKoIremkas90vXkGsHKQ" localSheetId="39" hidden="1">#REF!</definedName>
    <definedName name="___thinkcellw0UAAAEAAAAEAAAAvGtKoIremkas90vXkGsHKQ" hidden="1">#REF!</definedName>
    <definedName name="___thinkcellw0UAAAEAAAAEAAAAwztuAXK4xkyEAhiw4AECpA" localSheetId="39" hidden="1">#REF!</definedName>
    <definedName name="___thinkcellw0UAAAEAAAAEAAAAwztuAXK4xkyEAhiw4AECpA" hidden="1">#REF!</definedName>
    <definedName name="___thinkcellw0UAAAEAAAAEAAAAYTOYqKMxIk667t.Mr7V2Ag" localSheetId="39" hidden="1">#REF!</definedName>
    <definedName name="___thinkcellw0UAAAEAAAAEAAAAYTOYqKMxIk667t.Mr7V2Ag" hidden="1">#REF!</definedName>
    <definedName name="__DAT6" localSheetId="3">#REF!</definedName>
    <definedName name="_1__123Graph_ACHART_1" hidden="1">[2]ago03!$F$10:$F$14</definedName>
    <definedName name="_10__123Graph_CCHART_1" localSheetId="36" hidden="1">#REF!</definedName>
    <definedName name="_10__123Graph_CCHART_1" hidden="1">#REF!</definedName>
    <definedName name="_11__123Graph_CCHART_8" hidden="1">[2]ago03!$M$146:$AN$146</definedName>
    <definedName name="_12__123Graph_LBL_ACHART_1" localSheetId="36" hidden="1">#REF!</definedName>
    <definedName name="_12__123Graph_LBL_ACHART_1" hidden="1">#REF!</definedName>
    <definedName name="_13__123Graph_LBL_ACHART_3" hidden="1">[2]ago03!$M$35:$M$47</definedName>
    <definedName name="_14__123Graph_LBL_ACHART_8" hidden="1">[2]ago03!$M$128:$AN$128</definedName>
    <definedName name="_15__123Graph_LBL_BCHART_8" hidden="1">[2]ago03!$M$137:$AN$137</definedName>
    <definedName name="_16__123Graph_LBL_CCHART_8" hidden="1">[2]ago03!$M$146:$AN$146</definedName>
    <definedName name="_17__123Graph_XCHART_1" hidden="1">[2]ago03!$C$10:$C$14</definedName>
    <definedName name="_18__123Graph_XCHART_3" hidden="1">[2]ago03!$L$35:$L$47</definedName>
    <definedName name="_19__123Graph_XCHART_4" localSheetId="36" hidden="1">#REF!</definedName>
    <definedName name="_19__123Graph_XCHART_4" hidden="1">#REF!</definedName>
    <definedName name="_2__123Graph_ACHART_3" hidden="1">[2]ago03!$M$35:$M$47</definedName>
    <definedName name="_20__123Graph_XCHART_5" localSheetId="36" hidden="1">#REF!</definedName>
    <definedName name="_20__123Graph_XCHART_5" hidden="1">#REF!</definedName>
    <definedName name="_2016" localSheetId="39" hidden="1">#REF!</definedName>
    <definedName name="_2016" localSheetId="36" hidden="1">#REF!</definedName>
    <definedName name="_2016" hidden="1">#REF!</definedName>
    <definedName name="_21__123Graph_XCHART_6" localSheetId="36" hidden="1">#REF!</definedName>
    <definedName name="_21__123Graph_XCHART_6" hidden="1">#REF!</definedName>
    <definedName name="_22__123Graph_XCHART_7" localSheetId="36" hidden="1">#REF!</definedName>
    <definedName name="_22__123Graph_XCHART_7" hidden="1">#REF!</definedName>
    <definedName name="_23__123Graph_XCHART_8" hidden="1">[2]ago03!$M$121:$AN$121</definedName>
    <definedName name="_3__123Graph_ACHART_4" localSheetId="36" hidden="1">#REF!</definedName>
    <definedName name="_3__123Graph_ACHART_4" hidden="1">#REF!</definedName>
    <definedName name="_4__123Graph_ACHART_5" localSheetId="36" hidden="1">#REF!</definedName>
    <definedName name="_4__123Graph_ACHART_5" hidden="1">#REF!</definedName>
    <definedName name="_5__123Graph_ACHART_6" localSheetId="36" hidden="1">#REF!</definedName>
    <definedName name="_5__123Graph_ACHART_6" hidden="1">#REF!</definedName>
    <definedName name="_6__123Graph_ACHART_7" localSheetId="36" hidden="1">#REF!</definedName>
    <definedName name="_6__123Graph_ACHART_7" hidden="1">#REF!</definedName>
    <definedName name="_7__123Graph_ACHART_8" hidden="1">[2]ago03!$M$128:$AN$128</definedName>
    <definedName name="_8__123Graph_BCHART_1" localSheetId="36" hidden="1">#REF!</definedName>
    <definedName name="_8__123Graph_BCHART_1" hidden="1">#REF!</definedName>
    <definedName name="_9__123Graph_BCHART_8" hidden="1">[2]ago03!$M$137:$AN$137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1831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6" localSheetId="1">#REF!</definedName>
    <definedName name="_DAT6" localSheetId="3">#REF!</definedName>
    <definedName name="_DAT6" localSheetId="9">#REF!</definedName>
    <definedName name="_Fill" localSheetId="14" hidden="1">#REF!</definedName>
    <definedName name="_Fill" localSheetId="15" hidden="1">#REF!</definedName>
    <definedName name="_Fill" localSheetId="27" hidden="1">#REF!</definedName>
    <definedName name="_Fill" localSheetId="39" hidden="1">#REF!</definedName>
    <definedName name="_Fill" localSheetId="36" hidden="1">#REF!</definedName>
    <definedName name="_Fill" localSheetId="46" hidden="1">#REF!</definedName>
    <definedName name="_Fill" hidden="1">#REF!</definedName>
    <definedName name="_Key1" localSheetId="14" hidden="1">#REF!</definedName>
    <definedName name="_Key1" localSheetId="15" hidden="1">#REF!</definedName>
    <definedName name="_Key1" localSheetId="17" hidden="1">#REF!</definedName>
    <definedName name="_Key1" localSheetId="19" hidden="1">#REF!</definedName>
    <definedName name="_Key1" localSheetId="23" hidden="1">#REF!</definedName>
    <definedName name="_Key1" localSheetId="24" hidden="1">#REF!</definedName>
    <definedName name="_Key1" localSheetId="26" hidden="1">#REF!</definedName>
    <definedName name="_Key1" localSheetId="28" hidden="1">#REF!</definedName>
    <definedName name="_Key1" localSheetId="39" hidden="1">#REF!</definedName>
    <definedName name="_Key1" localSheetId="36" hidden="1">#REF!</definedName>
    <definedName name="_Key1" localSheetId="46" hidden="1">#REF!</definedName>
    <definedName name="_Key1" localSheetId="30" hidden="1">#REF!</definedName>
    <definedName name="_Key1" localSheetId="32" hidden="1">#REF!</definedName>
    <definedName name="_Key1" localSheetId="33" hidden="1">#REF!</definedName>
    <definedName name="_Key1" localSheetId="34" hidden="1">#REF!</definedName>
    <definedName name="_Key1" localSheetId="35" hidden="1">#REF!</definedName>
    <definedName name="_Key1" hidden="1">#REF!</definedName>
    <definedName name="_Key10" localSheetId="14" hidden="1">#REF!</definedName>
    <definedName name="_Key10" localSheetId="39" hidden="1">#REF!</definedName>
    <definedName name="_Key10" localSheetId="36" hidden="1">#REF!</definedName>
    <definedName name="_Key10" hidden="1">#REF!</definedName>
    <definedName name="_Key12" localSheetId="39" hidden="1">#REF!</definedName>
    <definedName name="_Key12" localSheetId="36" hidden="1">#REF!</definedName>
    <definedName name="_Key12" hidden="1">#REF!</definedName>
    <definedName name="_Key2" localSheetId="15" hidden="1">#REF!</definedName>
    <definedName name="_Key2" localSheetId="39" hidden="1">#REF!</definedName>
    <definedName name="_Key2" localSheetId="36" hidden="1">#REF!</definedName>
    <definedName name="_Key2" hidden="1">#REF!</definedName>
    <definedName name="_MatInverse_In" localSheetId="17" hidden="1">#REF!</definedName>
    <definedName name="_MatInverse_In" localSheetId="19" hidden="1">#REF!</definedName>
    <definedName name="_MatInverse_In" localSheetId="23" hidden="1">#REF!</definedName>
    <definedName name="_MatInverse_In" localSheetId="24" hidden="1">#REF!</definedName>
    <definedName name="_MatInverse_In" localSheetId="26" hidden="1">#REF!</definedName>
    <definedName name="_MatInverse_In" localSheetId="28" hidden="1">#REF!</definedName>
    <definedName name="_MatInverse_In" localSheetId="36" hidden="1">#REF!</definedName>
    <definedName name="_MatInverse_In" localSheetId="46" hidden="1">#REF!</definedName>
    <definedName name="_MatInverse_In" localSheetId="30" hidden="1">#REF!</definedName>
    <definedName name="_MatInverse_In" localSheetId="32" hidden="1">#REF!</definedName>
    <definedName name="_MatInverse_In" localSheetId="33" hidden="1">#REF!</definedName>
    <definedName name="_MatInverse_In" localSheetId="34" hidden="1">#REF!</definedName>
    <definedName name="_MatInverse_In" localSheetId="35" hidden="1">#REF!</definedName>
    <definedName name="_MatInverse_In" hidden="1">#REF!</definedName>
    <definedName name="_MatInverse_Out" localSheetId="17" hidden="1">#REF!</definedName>
    <definedName name="_MatInverse_Out" localSheetId="19" hidden="1">#REF!</definedName>
    <definedName name="_MatInverse_Out" localSheetId="23" hidden="1">#REF!</definedName>
    <definedName name="_MatInverse_Out" localSheetId="24" hidden="1">#REF!</definedName>
    <definedName name="_MatInverse_Out" localSheetId="26" hidden="1">#REF!</definedName>
    <definedName name="_MatInverse_Out" localSheetId="28" hidden="1">#REF!</definedName>
    <definedName name="_MatInverse_Out" localSheetId="36" hidden="1">#REF!</definedName>
    <definedName name="_MatInverse_Out" localSheetId="46" hidden="1">#REF!</definedName>
    <definedName name="_MatInverse_Out" localSheetId="30" hidden="1">#REF!</definedName>
    <definedName name="_MatInverse_Out" localSheetId="32" hidden="1">#REF!</definedName>
    <definedName name="_MatInverse_Out" localSheetId="33" hidden="1">#REF!</definedName>
    <definedName name="_MatInverse_Out" localSheetId="34" hidden="1">#REF!</definedName>
    <definedName name="_MatInverse_Out" localSheetId="35" hidden="1">#REF!</definedName>
    <definedName name="_MatInverse_Out" hidden="1">#REF!</definedName>
    <definedName name="_Order1" hidden="1">255</definedName>
    <definedName name="_Order2" hidden="1">255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19" hidden="1">#REF!</definedName>
    <definedName name="_Sort" localSheetId="23" hidden="1">#REF!</definedName>
    <definedName name="_Sort" localSheetId="24" hidden="1">#REF!</definedName>
    <definedName name="_Sort" localSheetId="26" hidden="1">#REF!</definedName>
    <definedName name="_Sort" localSheetId="28" hidden="1">#REF!</definedName>
    <definedName name="_Sort" localSheetId="39" hidden="1">#REF!</definedName>
    <definedName name="_Sort" localSheetId="36" hidden="1">#REF!</definedName>
    <definedName name="_Sort" localSheetId="46" hidden="1">#REF!</definedName>
    <definedName name="_Sort" localSheetId="30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localSheetId="35" hidden="1">#REF!</definedName>
    <definedName name="_Sort" hidden="1">#REF!</definedName>
    <definedName name="anscount" hidden="1">21</definedName>
    <definedName name="_xlnm.Print_Area" localSheetId="1">'Ajust Bal 2009'!$B$2:$H$172</definedName>
    <definedName name="_xlnm.Print_Area" localSheetId="6">'Ajust Bal 2010'!$B$2:$H$186</definedName>
    <definedName name="_xlnm.Print_Area" localSheetId="3">'Ajust DR 2009'!$B$2:$H$96</definedName>
    <definedName name="_xlnm.Print_Area" localSheetId="9">'Ajust DR 2010'!$B$2:$H$126</definedName>
    <definedName name="_xlnm.Print_Area" localSheetId="0">'Bal Edis09'!$A$2:$C$3612</definedName>
    <definedName name="_xlnm.Print_Area" localSheetId="5">'Bal Edis10'!$A$2:$C$3659</definedName>
    <definedName name="_xlnm.Print_Area" localSheetId="2">'DR EDIS09'!$A$1:$K$1454</definedName>
    <definedName name="_xlnm.Print_Area" localSheetId="8">'DR EDIS10'!$A$1:$K$1503</definedName>
    <definedName name="_xlnm.Print_Area" localSheetId="36">'N4-DEE-22 - Ativos'!$B$2:$J$54</definedName>
    <definedName name="AS2DocOpenMode" hidden="1">"AS2DocumentEdit"</definedName>
    <definedName name="ax" localSheetId="17" hidden="1">Main.SAPF4Help()</definedName>
    <definedName name="ax" localSheetId="19" hidden="1">Main.SAPF4Help()</definedName>
    <definedName name="ax" localSheetId="23" hidden="1">Main.SAPF4Help()</definedName>
    <definedName name="ax" localSheetId="24" hidden="1">Main.SAPF4Help()</definedName>
    <definedName name="ax" localSheetId="26" hidden="1">Main.SAPF4Help()</definedName>
    <definedName name="ax" localSheetId="28" hidden="1">Main.SAPF4Help()</definedName>
    <definedName name="ax" localSheetId="46" hidden="1">Main.SAPF4Help()</definedName>
    <definedName name="ax" localSheetId="30" hidden="1">Main.SAPF4Help()</definedName>
    <definedName name="ax" localSheetId="32" hidden="1">Main.SAPF4Help()</definedName>
    <definedName name="ax" localSheetId="33" hidden="1">Main.SAPF4Help()</definedName>
    <definedName name="ax" localSheetId="34" hidden="1">Main.SAPF4Help()</definedName>
    <definedName name="ax" localSheetId="35" hidden="1">Main.SAPF4Help()</definedName>
    <definedName name="ax" hidden="1">#N/A</definedName>
    <definedName name="az" localSheetId="17" hidden="1">Main.SAPF4Help()</definedName>
    <definedName name="az" localSheetId="19" hidden="1">Main.SAPF4Help()</definedName>
    <definedName name="az" localSheetId="23" hidden="1">Main.SAPF4Help()</definedName>
    <definedName name="az" localSheetId="24" hidden="1">Main.SAPF4Help()</definedName>
    <definedName name="az" localSheetId="26" hidden="1">Main.SAPF4Help()</definedName>
    <definedName name="az" localSheetId="28" hidden="1">Main.SAPF4Help()</definedName>
    <definedName name="az" localSheetId="46" hidden="1">Main.SAPF4Help()</definedName>
    <definedName name="az" localSheetId="30" hidden="1">Main.SAPF4Help()</definedName>
    <definedName name="az" localSheetId="32" hidden="1">Main.SAPF4Help()</definedName>
    <definedName name="az" localSheetId="33" hidden="1">Main.SAPF4Help()</definedName>
    <definedName name="az" localSheetId="34" hidden="1">Main.SAPF4Help()</definedName>
    <definedName name="az" localSheetId="35" hidden="1">Main.SAPF4Help()</definedName>
    <definedName name="az" hidden="1">#N/A</definedName>
    <definedName name="bx" localSheetId="17" hidden="1">Main.SAPF4Help()</definedName>
    <definedName name="bx" localSheetId="19" hidden="1">Main.SAPF4Help()</definedName>
    <definedName name="bx" localSheetId="23" hidden="1">Main.SAPF4Help()</definedName>
    <definedName name="bx" localSheetId="24" hidden="1">Main.SAPF4Help()</definedName>
    <definedName name="bx" localSheetId="26" hidden="1">Main.SAPF4Help()</definedName>
    <definedName name="bx" localSheetId="28" hidden="1">Main.SAPF4Help()</definedName>
    <definedName name="bx" localSheetId="46" hidden="1">Main.SAPF4Help()</definedName>
    <definedName name="bx" localSheetId="30" hidden="1">Main.SAPF4Help()</definedName>
    <definedName name="bx" localSheetId="32" hidden="1">Main.SAPF4Help()</definedName>
    <definedName name="bx" localSheetId="33" hidden="1">Main.SAPF4Help()</definedName>
    <definedName name="bx" localSheetId="34" hidden="1">Main.SAPF4Help()</definedName>
    <definedName name="bx" localSheetId="35" hidden="1">Main.SAPF4Help()</definedName>
    <definedName name="bx" hidden="1">#N/A</definedName>
    <definedName name="Clientes" localSheetId="17" hidden="1">Main.SAPF4Help()</definedName>
    <definedName name="Clientes" localSheetId="19" hidden="1">Main.SAPF4Help()</definedName>
    <definedName name="Clientes" localSheetId="23" hidden="1">Main.SAPF4Help()</definedName>
    <definedName name="Clientes" localSheetId="24" hidden="1">Main.SAPF4Help()</definedName>
    <definedName name="Clientes" localSheetId="26" hidden="1">Main.SAPF4Help()</definedName>
    <definedName name="Clientes" localSheetId="28" hidden="1">Main.SAPF4Help()</definedName>
    <definedName name="Clientes" localSheetId="46" hidden="1">Main.SAPF4Help()</definedName>
    <definedName name="Clientes" localSheetId="30" hidden="1">Main.SAPF4Help()</definedName>
    <definedName name="Clientes" localSheetId="32" hidden="1">Main.SAPF4Help()</definedName>
    <definedName name="Clientes" localSheetId="33" hidden="1">Main.SAPF4Help()</definedName>
    <definedName name="Clientes" localSheetId="34" hidden="1">Main.SAPF4Help()</definedName>
    <definedName name="Clientes" localSheetId="35" hidden="1">Main.SAPF4Help()</definedName>
    <definedName name="Clientes" hidden="1">#N/A</definedName>
    <definedName name="DATA6" localSheetId="3">[3]Intra_Grupo!$F$4:$F$14</definedName>
    <definedName name="EV__LASTREFTIME__" localSheetId="15" hidden="1">40567.7804166667</definedName>
    <definedName name="EV__LASTREFTIME__" hidden="1">38856.5859259259</definedName>
    <definedName name="f" localSheetId="14" hidden="1">#REF!</definedName>
    <definedName name="f" localSheetId="27" hidden="1">#REF!</definedName>
    <definedName name="f" localSheetId="39" hidden="1">#REF!</definedName>
    <definedName name="f" localSheetId="36" hidden="1">#REF!</definedName>
    <definedName name="f" localSheetId="46" hidden="1">#REF!</definedName>
    <definedName name="f" hidden="1">#REF!</definedName>
    <definedName name="g" localSheetId="14" hidden="1">#REF!</definedName>
    <definedName name="g" localSheetId="27" hidden="1">#REF!</definedName>
    <definedName name="g" localSheetId="39" hidden="1">#REF!</definedName>
    <definedName name="g" localSheetId="36" hidden="1">#REF!</definedName>
    <definedName name="g" localSheetId="46" hidden="1">#REF!</definedName>
    <definedName name="g" hidden="1">#REF!</definedName>
    <definedName name="HTML_CodePage" hidden="1">1252</definedName>
    <definedName name="HTML_Control" localSheetId="11" hidden="1">{"'Parte I (BPA)'!$A$1:$A$3"}</definedName>
    <definedName name="HTML_Control" localSheetId="14" hidden="1">{"'Parte I (BPA)'!$A$1:$A$3"}</definedName>
    <definedName name="HTML_Control" localSheetId="15" hidden="1">{"'Parte I (BPA)'!$A$1:$A$3"}</definedName>
    <definedName name="HTML_Control" localSheetId="27" hidden="1">{"'Parte I (BPA)'!$A$1:$A$3"}</definedName>
    <definedName name="HTML_Control" localSheetId="36" hidden="1">{"'Parte I (BPA)'!$A$1:$A$3"}</definedName>
    <definedName name="HTML_Control" localSheetId="46" hidden="1">{"'Parte I (BPA)'!$A$1:$A$3"}</definedName>
    <definedName name="HTML_Control" hidden="1">{"'Parte I (BPA)'!$A$1:$A$3"}</definedName>
    <definedName name="HTML_Description" hidden="1">""</definedName>
    <definedName name="HTML_Email" hidden="1">""</definedName>
    <definedName name="HTML_Header" localSheetId="15" hidden="1">"Parte I (BPA)"</definedName>
    <definedName name="HTML_Header" hidden="1">"FRONT_PAGE"</definedName>
    <definedName name="HTML_LastUpdate" localSheetId="15" hidden="1">"04.08.2000"</definedName>
    <definedName name="HTML_LastUpdate" hidden="1">"09/10/2002"</definedName>
    <definedName name="HTML_LineAfter" hidden="1">FALSE</definedName>
    <definedName name="HTML_LineBefore" hidden="1">FALSE</definedName>
    <definedName name="HTML_Name" localSheetId="15" hidden="1">"Rui Soares"</definedName>
    <definedName name="HTML_Name" hidden="1">"ferferre"</definedName>
    <definedName name="HTML_OBDlg2" hidden="1">TRUE</definedName>
    <definedName name="HTML_OBDlg4" hidden="1">TRUE</definedName>
    <definedName name="HTML_OS" hidden="1">0</definedName>
    <definedName name="HTML_PathFile" localSheetId="15" hidden="1">"I:\Data\Mapas de Provisões\2000\MyHTML.htm"</definedName>
    <definedName name="HTML_PathFile" hidden="1">"L:\Plest\Inf_Gestão_2002\Orç_Exploração\Setembro\Graficos\MyHTML.htm"</definedName>
    <definedName name="HTML_Title" localSheetId="15" hidden="1">"BCP Act Global - 2"</definedName>
    <definedName name="HTML_Title" hidden="1">"Orç_p_Centro_Custo_2"</definedName>
    <definedName name="limcount" hidden="1">21</definedName>
    <definedName name="Pal_Workbook_GUID" hidden="1">"72R1A7TSHV953ZFTRISYMIWZ"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da" localSheetId="39" hidden="1">'[4]Off-Shore'!#REF!</definedName>
    <definedName name="sada" localSheetId="36" hidden="1">'[4]Off-Shore'!#REF!</definedName>
    <definedName name="sada" hidden="1">'[4]Off-Shore'!#REF!</definedName>
    <definedName name="SAPBEXrevision" hidden="1">1</definedName>
    <definedName name="SAPBEXsysID" hidden="1">"PW1"</definedName>
    <definedName name="SAPBEXwbID" localSheetId="15" hidden="1">"3JGKH3H9E8QXY6XFBZVZDMFO6"</definedName>
    <definedName name="SAPBEXwbID" hidden="1">"3P8AAZDXBZQXGBSZCUZ1CISPI"</definedName>
    <definedName name="SAPFuncF4Help" localSheetId="17" hidden="1">Main.SAPF4Help()</definedName>
    <definedName name="SAPFuncF4Help" localSheetId="19" hidden="1">Main.SAPF4Help()</definedName>
    <definedName name="SAPFuncF4Help" localSheetId="23" hidden="1">Main.SAPF4Help()</definedName>
    <definedName name="SAPFuncF4Help" localSheetId="24" hidden="1">Main.SAPF4Help()</definedName>
    <definedName name="SAPFuncF4Help" localSheetId="26" hidden="1">Main.SAPF4Help()</definedName>
    <definedName name="SAPFuncF4Help" localSheetId="28" hidden="1">Main.SAPF4Help()</definedName>
    <definedName name="SAPFuncF4Help" localSheetId="36" hidden="1">Main.SAPF4Help()</definedName>
    <definedName name="SAPFuncF4Help" localSheetId="46" hidden="1">Main.SAPF4Help()</definedName>
    <definedName name="SAPFuncF4Help" localSheetId="30" hidden="1">Main.SAPF4Help()</definedName>
    <definedName name="SAPFuncF4Help" localSheetId="32" hidden="1">Main.SAPF4Help()</definedName>
    <definedName name="SAPFuncF4Help" localSheetId="33" hidden="1">Main.SAPF4Help()</definedName>
    <definedName name="SAPFuncF4Help" localSheetId="34" hidden="1">Main.SAPF4Help()</definedName>
    <definedName name="SAPFuncF4Help" localSheetId="35" hidden="1">Main.SAPF4Help()</definedName>
    <definedName name="SAPFuncF4Help" hidden="1">Main.SAPF4Help()</definedName>
    <definedName name="sencount" hidden="1">21</definedName>
    <definedName name="TextRefCopyRangeCount" hidden="1">11</definedName>
    <definedName name="_xlnm.Print_Titles" localSheetId="2">'DR EDIS09'!$1:$2</definedName>
    <definedName name="_xlnm.Print_Titles" localSheetId="8">'DR EDIS10'!$1:$2</definedName>
    <definedName name="wrn.Fuel._.3.5." localSheetId="36" hidden="1">{#N/A,#N/A,FALSE,"Fuel 3.5%"}</definedName>
    <definedName name="wrn.Fuel._.3.5." hidden="1">{#N/A,#N/A,FALSE,"Fuel 3.5%"}</definedName>
    <definedName name="wrn.impressao." localSheetId="11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14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15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27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36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localSheetId="46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ao." hidden="1">{#N/A,#N/A,FALSE,"FPVA_CMVMC";#N/A,#N/A,FALSE,"FPVA_FSE";#N/A,#N/A,FALSE,"FPVA_Pessoal";#N/A,#N/A,FALSE,"FPVA_Plano_Invest.";#N/A,#N/A,FALSE,"FPVA_Mapa FM";#N/A,#N/A,FALSE,"FPVA_DR";#N/A,#N/A,FALSE,"FPVA_Balanço";#N/A,#N/A,FALSE,"FPVA_Valor"}</definedName>
    <definedName name="wrn.impressão." localSheetId="11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14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15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27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36" hidden="1">{#N/A,#N/A,FALSE,"CA_FSE";#N/A,#N/A,FALSE,"CA_Pessoal";#N/A,#N/A,FALSE,"CA_Plano_Invest.";#N/A,#N/A,FALSE,"CA_Mapa FM";#N/A,#N/A,FALSE,"CA_DR";#N/A,#N/A,FALSE,"CA_Balanço";#N/A,#N/A,FALSE,"CA_Valor"}</definedName>
    <definedName name="wrn.impressão." localSheetId="46" hidden="1">{#N/A,#N/A,FALSE,"CA_FSE";#N/A,#N/A,FALSE,"CA_Pessoal";#N/A,#N/A,FALSE,"CA_Plano_Invest.";#N/A,#N/A,FALSE,"CA_Mapa FM";#N/A,#N/A,FALSE,"CA_DR";#N/A,#N/A,FALSE,"CA_Balanço";#N/A,#N/A,FALSE,"CA_Valor"}</definedName>
    <definedName name="wrn.impressão." hidden="1">{#N/A,#N/A,FALSE,"CA_FSE";#N/A,#N/A,FALSE,"CA_Pessoal";#N/A,#N/A,FALSE,"CA_Plano_Invest.";#N/A,#N/A,FALSE,"CA_Mapa FM";#N/A,#N/A,FALSE,"CA_DR";#N/A,#N/A,FALSE,"CA_Balanço";#N/A,#N/A,FALSE,"CA_Valor"}</definedName>
    <definedName name="wrn.pag.00" localSheetId="11" hidden="1">{#N/A,#N/A,FALSE,"Pag.01"}</definedName>
    <definedName name="wrn.pag.00" localSheetId="14" hidden="1">{#N/A,#N/A,FALSE,"Pag.01"}</definedName>
    <definedName name="wrn.pag.00" localSheetId="15" hidden="1">{#N/A,#N/A,FALSE,"Pag.01"}</definedName>
    <definedName name="wrn.pag.00" localSheetId="27" hidden="1">{#N/A,#N/A,FALSE,"Pag.01"}</definedName>
    <definedName name="wrn.pag.00" localSheetId="36" hidden="1">{#N/A,#N/A,FALSE,"Pag.01"}</definedName>
    <definedName name="wrn.pag.00" localSheetId="46" hidden="1">{#N/A,#N/A,FALSE,"Pag.01"}</definedName>
    <definedName name="wrn.pag.00" hidden="1">{#N/A,#N/A,FALSE,"Pag.01"}</definedName>
    <definedName name="wrn.pag.000" localSheetId="11" hidden="1">{#N/A,#N/A,FALSE,"Pag.01"}</definedName>
    <definedName name="wrn.pag.000" localSheetId="14" hidden="1">{#N/A,#N/A,FALSE,"Pag.01"}</definedName>
    <definedName name="wrn.pag.000" localSheetId="15" hidden="1">{#N/A,#N/A,FALSE,"Pag.01"}</definedName>
    <definedName name="wrn.pag.000" localSheetId="27" hidden="1">{#N/A,#N/A,FALSE,"Pag.01"}</definedName>
    <definedName name="wrn.pag.000" localSheetId="36" hidden="1">{#N/A,#N/A,FALSE,"Pag.01"}</definedName>
    <definedName name="wrn.pag.000" localSheetId="46" hidden="1">{#N/A,#N/A,FALSE,"Pag.01"}</definedName>
    <definedName name="wrn.pag.000" hidden="1">{#N/A,#N/A,FALSE,"Pag.01"}</definedName>
    <definedName name="wrn.pag.0000" localSheetId="11" hidden="1">{#N/A,#N/A,FALSE,"Pag.01"}</definedName>
    <definedName name="wrn.pag.0000" localSheetId="14" hidden="1">{#N/A,#N/A,FALSE,"Pag.01"}</definedName>
    <definedName name="wrn.pag.0000" localSheetId="15" hidden="1">{#N/A,#N/A,FALSE,"Pag.01"}</definedName>
    <definedName name="wrn.pag.0000" localSheetId="27" hidden="1">{#N/A,#N/A,FALSE,"Pag.01"}</definedName>
    <definedName name="wrn.pag.0000" localSheetId="36" hidden="1">{#N/A,#N/A,FALSE,"Pag.01"}</definedName>
    <definedName name="wrn.pag.0000" localSheetId="46" hidden="1">{#N/A,#N/A,FALSE,"Pag.01"}</definedName>
    <definedName name="wrn.pag.0000" hidden="1">{#N/A,#N/A,FALSE,"Pag.01"}</definedName>
    <definedName name="wrn.pag.00000" localSheetId="11" hidden="1">{#N/A,#N/A,FALSE,"Pag.01"}</definedName>
    <definedName name="wrn.pag.00000" localSheetId="14" hidden="1">{#N/A,#N/A,FALSE,"Pag.01"}</definedName>
    <definedName name="wrn.pag.00000" localSheetId="15" hidden="1">{#N/A,#N/A,FALSE,"Pag.01"}</definedName>
    <definedName name="wrn.pag.00000" localSheetId="27" hidden="1">{#N/A,#N/A,FALSE,"Pag.01"}</definedName>
    <definedName name="wrn.pag.00000" localSheetId="36" hidden="1">{#N/A,#N/A,FALSE,"Pag.01"}</definedName>
    <definedName name="wrn.pag.00000" localSheetId="46" hidden="1">{#N/A,#N/A,FALSE,"Pag.01"}</definedName>
    <definedName name="wrn.pag.00000" hidden="1">{#N/A,#N/A,FALSE,"Pag.01"}</definedName>
    <definedName name="wrn.pag.00001" localSheetId="11" hidden="1">{#N/A,#N/A,FALSE,"Pag.01"}</definedName>
    <definedName name="wrn.pag.00001" localSheetId="14" hidden="1">{#N/A,#N/A,FALSE,"Pag.01"}</definedName>
    <definedName name="wrn.pag.00001" localSheetId="15" hidden="1">{#N/A,#N/A,FALSE,"Pag.01"}</definedName>
    <definedName name="wrn.pag.00001" localSheetId="27" hidden="1">{#N/A,#N/A,FALSE,"Pag.01"}</definedName>
    <definedName name="wrn.pag.00001" localSheetId="36" hidden="1">{#N/A,#N/A,FALSE,"Pag.01"}</definedName>
    <definedName name="wrn.pag.00001" localSheetId="46" hidden="1">{#N/A,#N/A,FALSE,"Pag.01"}</definedName>
    <definedName name="wrn.pag.00001" hidden="1">{#N/A,#N/A,FALSE,"Pag.01"}</definedName>
    <definedName name="wrn.pag.000012" localSheetId="11" hidden="1">{#N/A,#N/A,FALSE,"Pag.01"}</definedName>
    <definedName name="wrn.pag.000012" localSheetId="14" hidden="1">{#N/A,#N/A,FALSE,"Pag.01"}</definedName>
    <definedName name="wrn.pag.000012" localSheetId="15" hidden="1">{#N/A,#N/A,FALSE,"Pag.01"}</definedName>
    <definedName name="wrn.pag.000012" localSheetId="27" hidden="1">{#N/A,#N/A,FALSE,"Pag.01"}</definedName>
    <definedName name="wrn.pag.000012" localSheetId="36" hidden="1">{#N/A,#N/A,FALSE,"Pag.01"}</definedName>
    <definedName name="wrn.pag.000012" localSheetId="46" hidden="1">{#N/A,#N/A,FALSE,"Pag.01"}</definedName>
    <definedName name="wrn.pag.000012" hidden="1">{#N/A,#N/A,FALSE,"Pag.01"}</definedName>
    <definedName name="WRN.PAG.01" localSheetId="11" hidden="1">{#N/A,#N/A,FALSE,"Pag.01"}</definedName>
    <definedName name="WRN.PAG.01" localSheetId="14" hidden="1">{#N/A,#N/A,FALSE,"Pag.01"}</definedName>
    <definedName name="WRN.PAG.01" localSheetId="15" hidden="1">{#N/A,#N/A,FALSE,"Pag.01"}</definedName>
    <definedName name="WRN.PAG.01" localSheetId="27" hidden="1">{#N/A,#N/A,FALSE,"Pag.01"}</definedName>
    <definedName name="WRN.PAG.01" localSheetId="36" hidden="1">{#N/A,#N/A,FALSE,"Pag.01"}</definedName>
    <definedName name="WRN.PAG.01" localSheetId="46" hidden="1">{#N/A,#N/A,FALSE,"Pag.01"}</definedName>
    <definedName name="WRN.PAG.01" hidden="1">{#N/A,#N/A,FALSE,"Pag.01"}</definedName>
    <definedName name="wrn.pag.01." localSheetId="11" hidden="1">{#N/A,#N/A,FALSE,"Pag.01"}</definedName>
    <definedName name="wrn.pag.01." localSheetId="14" hidden="1">{#N/A,#N/A,FALSE,"Pag.01"}</definedName>
    <definedName name="wrn.pag.01." localSheetId="15" hidden="1">{#N/A,#N/A,FALSE,"Pag.01"}</definedName>
    <definedName name="wrn.pag.01." localSheetId="27" hidden="1">{#N/A,#N/A,FALSE,"Pag.01"}</definedName>
    <definedName name="wrn.pag.01." localSheetId="36" hidden="1">{#N/A,#N/A,FALSE,"Pag.01"}</definedName>
    <definedName name="wrn.pag.01." localSheetId="46" hidden="1">{#N/A,#N/A,FALSE,"Pag.01"}</definedName>
    <definedName name="wrn.pag.01." hidden="1">{#N/A,#N/A,FALSE,"Pag.01"}</definedName>
    <definedName name="wrn.pag.010" localSheetId="11" hidden="1">{#N/A,#N/A,FALSE,"Pag.01"}</definedName>
    <definedName name="wrn.pag.010" localSheetId="14" hidden="1">{#N/A,#N/A,FALSE,"Pag.01"}</definedName>
    <definedName name="wrn.pag.010" localSheetId="15" hidden="1">{#N/A,#N/A,FALSE,"Pag.01"}</definedName>
    <definedName name="wrn.pag.010" localSheetId="27" hidden="1">{#N/A,#N/A,FALSE,"Pag.01"}</definedName>
    <definedName name="wrn.pag.010" localSheetId="36" hidden="1">{#N/A,#N/A,FALSE,"Pag.01"}</definedName>
    <definedName name="wrn.pag.010" localSheetId="46" hidden="1">{#N/A,#N/A,FALSE,"Pag.01"}</definedName>
    <definedName name="wrn.pag.010" hidden="1">{#N/A,#N/A,FALSE,"Pag.01"}</definedName>
    <definedName name="wrn.pag.01000" localSheetId="11" hidden="1">{#N/A,#N/A,FALSE,"Pag.01"}</definedName>
    <definedName name="wrn.pag.01000" localSheetId="14" hidden="1">{#N/A,#N/A,FALSE,"Pag.01"}</definedName>
    <definedName name="wrn.pag.01000" localSheetId="15" hidden="1">{#N/A,#N/A,FALSE,"Pag.01"}</definedName>
    <definedName name="wrn.pag.01000" localSheetId="27" hidden="1">{#N/A,#N/A,FALSE,"Pag.01"}</definedName>
    <definedName name="wrn.pag.01000" localSheetId="36" hidden="1">{#N/A,#N/A,FALSE,"Pag.01"}</definedName>
    <definedName name="wrn.pag.01000" localSheetId="46" hidden="1">{#N/A,#N/A,FALSE,"Pag.01"}</definedName>
    <definedName name="wrn.pag.01000" hidden="1">{#N/A,#N/A,FALSE,"Pag.01"}</definedName>
    <definedName name="wrn.pag.010000" localSheetId="11" hidden="1">{#N/A,#N/A,FALSE,"Pag.01"}</definedName>
    <definedName name="wrn.pag.010000" localSheetId="14" hidden="1">{#N/A,#N/A,FALSE,"Pag.01"}</definedName>
    <definedName name="wrn.pag.010000" localSheetId="15" hidden="1">{#N/A,#N/A,FALSE,"Pag.01"}</definedName>
    <definedName name="wrn.pag.010000" localSheetId="27" hidden="1">{#N/A,#N/A,FALSE,"Pag.01"}</definedName>
    <definedName name="wrn.pag.010000" localSheetId="36" hidden="1">{#N/A,#N/A,FALSE,"Pag.01"}</definedName>
    <definedName name="wrn.pag.010000" localSheetId="46" hidden="1">{#N/A,#N/A,FALSE,"Pag.01"}</definedName>
    <definedName name="wrn.pag.010000" hidden="1">{#N/A,#N/A,FALSE,"Pag.01"}</definedName>
    <definedName name="wrn.pag.0100000" localSheetId="11" hidden="1">{#N/A,#N/A,FALSE,"Pag.01"}</definedName>
    <definedName name="wrn.pag.0100000" localSheetId="14" hidden="1">{#N/A,#N/A,FALSE,"Pag.01"}</definedName>
    <definedName name="wrn.pag.0100000" localSheetId="15" hidden="1">{#N/A,#N/A,FALSE,"Pag.01"}</definedName>
    <definedName name="wrn.pag.0100000" localSheetId="27" hidden="1">{#N/A,#N/A,FALSE,"Pag.01"}</definedName>
    <definedName name="wrn.pag.0100000" localSheetId="36" hidden="1">{#N/A,#N/A,FALSE,"Pag.01"}</definedName>
    <definedName name="wrn.pag.0100000" localSheetId="44" hidden="1">{#N/A,#N/A,FALSE,"Pag.01"}</definedName>
    <definedName name="wrn.pag.0100000" localSheetId="46" hidden="1">{#N/A,#N/A,FALSE,"Pag.01"}</definedName>
    <definedName name="wrn.pag.0100000" hidden="1">{#N/A,#N/A,FALSE,"Pag.01"}</definedName>
    <definedName name="wrn.pag.011" localSheetId="11" hidden="1">{#N/A,#N/A,FALSE,"Pag.01"}</definedName>
    <definedName name="wrn.pag.011" localSheetId="14" hidden="1">{#N/A,#N/A,FALSE,"Pag.01"}</definedName>
    <definedName name="wrn.pag.011" localSheetId="15" hidden="1">{#N/A,#N/A,FALSE,"Pag.01"}</definedName>
    <definedName name="wrn.pag.011" localSheetId="27" hidden="1">{#N/A,#N/A,FALSE,"Pag.01"}</definedName>
    <definedName name="wrn.pag.011" localSheetId="36" hidden="1">{#N/A,#N/A,FALSE,"Pag.01"}</definedName>
    <definedName name="wrn.pag.011" localSheetId="44" hidden="1">{#N/A,#N/A,FALSE,"Pag.01"}</definedName>
    <definedName name="wrn.pag.011" localSheetId="46" hidden="1">{#N/A,#N/A,FALSE,"Pag.01"}</definedName>
    <definedName name="wrn.pag.011" hidden="1">{#N/A,#N/A,FALSE,"Pag.01"}</definedName>
    <definedName name="wrn.pag.0110" localSheetId="11" hidden="1">{#N/A,#N/A,FALSE,"Pag.01"}</definedName>
    <definedName name="wrn.pag.0110" localSheetId="14" hidden="1">{#N/A,#N/A,FALSE,"Pag.01"}</definedName>
    <definedName name="wrn.pag.0110" localSheetId="15" hidden="1">{#N/A,#N/A,FALSE,"Pag.01"}</definedName>
    <definedName name="wrn.pag.0110" localSheetId="27" hidden="1">{#N/A,#N/A,FALSE,"Pag.01"}</definedName>
    <definedName name="wrn.pag.0110" localSheetId="36" hidden="1">{#N/A,#N/A,FALSE,"Pag.01"}</definedName>
    <definedName name="wrn.pag.0110" localSheetId="44" hidden="1">{#N/A,#N/A,FALSE,"Pag.01"}</definedName>
    <definedName name="wrn.pag.0110" localSheetId="46" hidden="1">{#N/A,#N/A,FALSE,"Pag.01"}</definedName>
    <definedName name="wrn.pag.0110" hidden="1">{#N/A,#N/A,FALSE,"Pag.01"}</definedName>
    <definedName name="wrn.pag.0110000" localSheetId="11" hidden="1">{#N/A,#N/A,FALSE,"Pag.01"}</definedName>
    <definedName name="wrn.pag.0110000" localSheetId="14" hidden="1">{#N/A,#N/A,FALSE,"Pag.01"}</definedName>
    <definedName name="wrn.pag.0110000" localSheetId="15" hidden="1">{#N/A,#N/A,FALSE,"Pag.01"}</definedName>
    <definedName name="wrn.pag.0110000" localSheetId="27" hidden="1">{#N/A,#N/A,FALSE,"Pag.01"}</definedName>
    <definedName name="wrn.pag.0110000" localSheetId="36" hidden="1">{#N/A,#N/A,FALSE,"Pag.01"}</definedName>
    <definedName name="wrn.pag.0110000" localSheetId="44" hidden="1">{#N/A,#N/A,FALSE,"Pag.01"}</definedName>
    <definedName name="wrn.pag.0110000" localSheetId="46" hidden="1">{#N/A,#N/A,FALSE,"Pag.01"}</definedName>
    <definedName name="wrn.pag.0110000" hidden="1">{#N/A,#N/A,FALSE,"Pag.01"}</definedName>
    <definedName name="wrn.pag.01200" localSheetId="11" hidden="1">{#N/A,#N/A,FALSE,"Pag.01"}</definedName>
    <definedName name="wrn.pag.01200" localSheetId="14" hidden="1">{#N/A,#N/A,FALSE,"Pag.01"}</definedName>
    <definedName name="wrn.pag.01200" localSheetId="15" hidden="1">{#N/A,#N/A,FALSE,"Pag.01"}</definedName>
    <definedName name="wrn.pag.01200" localSheetId="27" hidden="1">{#N/A,#N/A,FALSE,"Pag.01"}</definedName>
    <definedName name="wrn.pag.01200" localSheetId="36" hidden="1">{#N/A,#N/A,FALSE,"Pag.01"}</definedName>
    <definedName name="wrn.pag.01200" localSheetId="44" hidden="1">{#N/A,#N/A,FALSE,"Pag.01"}</definedName>
    <definedName name="wrn.pag.01200" localSheetId="46" hidden="1">{#N/A,#N/A,FALSE,"Pag.01"}</definedName>
    <definedName name="wrn.pag.01200" hidden="1">{#N/A,#N/A,FALSE,"Pag.01"}</definedName>
    <definedName name="wrn.pag.012547" localSheetId="11" hidden="1">{#N/A,#N/A,FALSE,"Pag.01"}</definedName>
    <definedName name="wrn.pag.012547" localSheetId="14" hidden="1">{#N/A,#N/A,FALSE,"Pag.01"}</definedName>
    <definedName name="wrn.pag.012547" localSheetId="15" hidden="1">{#N/A,#N/A,FALSE,"Pag.01"}</definedName>
    <definedName name="wrn.pag.012547" localSheetId="27" hidden="1">{#N/A,#N/A,FALSE,"Pag.01"}</definedName>
    <definedName name="wrn.pag.012547" localSheetId="36" hidden="1">{#N/A,#N/A,FALSE,"Pag.01"}</definedName>
    <definedName name="wrn.pag.012547" localSheetId="44" hidden="1">{#N/A,#N/A,FALSE,"Pag.01"}</definedName>
    <definedName name="wrn.pag.012547" localSheetId="46" hidden="1">{#N/A,#N/A,FALSE,"Pag.01"}</definedName>
    <definedName name="wrn.pag.012547" hidden="1">{#N/A,#N/A,FALSE,"Pag.01"}</definedName>
    <definedName name="wrn.pag.013" localSheetId="11" hidden="1">{#N/A,#N/A,FALSE,"Pag.01"}</definedName>
    <definedName name="wrn.pag.013" localSheetId="14" hidden="1">{#N/A,#N/A,FALSE,"Pag.01"}</definedName>
    <definedName name="wrn.pag.013" localSheetId="15" hidden="1">{#N/A,#N/A,FALSE,"Pag.01"}</definedName>
    <definedName name="wrn.pag.013" localSheetId="27" hidden="1">{#N/A,#N/A,FALSE,"Pag.01"}</definedName>
    <definedName name="wrn.pag.013" localSheetId="36" hidden="1">{#N/A,#N/A,FALSE,"Pag.01"}</definedName>
    <definedName name="wrn.pag.013" localSheetId="44" hidden="1">{#N/A,#N/A,FALSE,"Pag.01"}</definedName>
    <definedName name="wrn.pag.013" localSheetId="46" hidden="1">{#N/A,#N/A,FALSE,"Pag.01"}</definedName>
    <definedName name="wrn.pag.013" hidden="1">{#N/A,#N/A,FALSE,"Pag.01"}</definedName>
    <definedName name="wrn.pag.0130" localSheetId="11" hidden="1">{#N/A,#N/A,FALSE,"Pag.01"}</definedName>
    <definedName name="wrn.pag.0130" localSheetId="14" hidden="1">{#N/A,#N/A,FALSE,"Pag.01"}</definedName>
    <definedName name="wrn.pag.0130" localSheetId="15" hidden="1">{#N/A,#N/A,FALSE,"Pag.01"}</definedName>
    <definedName name="wrn.pag.0130" localSheetId="27" hidden="1">{#N/A,#N/A,FALSE,"Pag.01"}</definedName>
    <definedName name="wrn.pag.0130" localSheetId="36" hidden="1">{#N/A,#N/A,FALSE,"Pag.01"}</definedName>
    <definedName name="wrn.pag.0130" localSheetId="44" hidden="1">{#N/A,#N/A,FALSE,"Pag.01"}</definedName>
    <definedName name="wrn.pag.0130" localSheetId="46" hidden="1">{#N/A,#N/A,FALSE,"Pag.01"}</definedName>
    <definedName name="wrn.pag.0130" hidden="1">{#N/A,#N/A,FALSE,"Pag.01"}</definedName>
    <definedName name="wrn.pag.0130000" localSheetId="11" hidden="1">{#N/A,#N/A,FALSE,"Pag.01"}</definedName>
    <definedName name="wrn.pag.0130000" localSheetId="14" hidden="1">{#N/A,#N/A,FALSE,"Pag.01"}</definedName>
    <definedName name="wrn.pag.0130000" localSheetId="15" hidden="1">{#N/A,#N/A,FALSE,"Pag.01"}</definedName>
    <definedName name="wrn.pag.0130000" localSheetId="27" hidden="1">{#N/A,#N/A,FALSE,"Pag.01"}</definedName>
    <definedName name="wrn.pag.0130000" localSheetId="36" hidden="1">{#N/A,#N/A,FALSE,"Pag.01"}</definedName>
    <definedName name="wrn.pag.0130000" localSheetId="44" hidden="1">{#N/A,#N/A,FALSE,"Pag.01"}</definedName>
    <definedName name="wrn.pag.0130000" localSheetId="46" hidden="1">{#N/A,#N/A,FALSE,"Pag.01"}</definedName>
    <definedName name="wrn.pag.0130000" hidden="1">{#N/A,#N/A,FALSE,"Pag.01"}</definedName>
    <definedName name="wrn.pag.014" localSheetId="11" hidden="1">{#N/A,#N/A,FALSE,"Pag.01"}</definedName>
    <definedName name="wrn.pag.014" localSheetId="14" hidden="1">{#N/A,#N/A,FALSE,"Pag.01"}</definedName>
    <definedName name="wrn.pag.014" localSheetId="15" hidden="1">{#N/A,#N/A,FALSE,"Pag.01"}</definedName>
    <definedName name="wrn.pag.014" localSheetId="27" hidden="1">{#N/A,#N/A,FALSE,"Pag.01"}</definedName>
    <definedName name="wrn.pag.014" localSheetId="36" hidden="1">{#N/A,#N/A,FALSE,"Pag.01"}</definedName>
    <definedName name="wrn.pag.014" localSheetId="44" hidden="1">{#N/A,#N/A,FALSE,"Pag.01"}</definedName>
    <definedName name="wrn.pag.014" localSheetId="46" hidden="1">{#N/A,#N/A,FALSE,"Pag.01"}</definedName>
    <definedName name="wrn.pag.014" hidden="1">{#N/A,#N/A,FALSE,"Pag.01"}</definedName>
    <definedName name="wrn.pag.0140" localSheetId="11" hidden="1">{#N/A,#N/A,FALSE,"Pag.01"}</definedName>
    <definedName name="wrn.pag.0140" localSheetId="14" hidden="1">{#N/A,#N/A,FALSE,"Pag.01"}</definedName>
    <definedName name="wrn.pag.0140" localSheetId="15" hidden="1">{#N/A,#N/A,FALSE,"Pag.01"}</definedName>
    <definedName name="wrn.pag.0140" localSheetId="27" hidden="1">{#N/A,#N/A,FALSE,"Pag.01"}</definedName>
    <definedName name="wrn.pag.0140" localSheetId="36" hidden="1">{#N/A,#N/A,FALSE,"Pag.01"}</definedName>
    <definedName name="wrn.pag.0140" localSheetId="44" hidden="1">{#N/A,#N/A,FALSE,"Pag.01"}</definedName>
    <definedName name="wrn.pag.0140" localSheetId="46" hidden="1">{#N/A,#N/A,FALSE,"Pag.01"}</definedName>
    <definedName name="wrn.pag.0140" hidden="1">{#N/A,#N/A,FALSE,"Pag.01"}</definedName>
    <definedName name="wrn.pag.0140000" localSheetId="11" hidden="1">{#N/A,#N/A,FALSE,"Pag.01"}</definedName>
    <definedName name="wrn.pag.0140000" localSheetId="14" hidden="1">{#N/A,#N/A,FALSE,"Pag.01"}</definedName>
    <definedName name="wrn.pag.0140000" localSheetId="15" hidden="1">{#N/A,#N/A,FALSE,"Pag.01"}</definedName>
    <definedName name="wrn.pag.0140000" localSheetId="27" hidden="1">{#N/A,#N/A,FALSE,"Pag.01"}</definedName>
    <definedName name="wrn.pag.0140000" localSheetId="36" hidden="1">{#N/A,#N/A,FALSE,"Pag.01"}</definedName>
    <definedName name="wrn.pag.0140000" localSheetId="44" hidden="1">{#N/A,#N/A,FALSE,"Pag.01"}</definedName>
    <definedName name="wrn.pag.0140000" localSheetId="46" hidden="1">{#N/A,#N/A,FALSE,"Pag.01"}</definedName>
    <definedName name="wrn.pag.0140000" hidden="1">{#N/A,#N/A,FALSE,"Pag.01"}</definedName>
    <definedName name="wrn.pag.0140563" localSheetId="11" hidden="1">{#N/A,#N/A,FALSE,"Pag.01"}</definedName>
    <definedName name="wrn.pag.0140563" localSheetId="14" hidden="1">{#N/A,#N/A,FALSE,"Pag.01"}</definedName>
    <definedName name="wrn.pag.0140563" localSheetId="15" hidden="1">{#N/A,#N/A,FALSE,"Pag.01"}</definedName>
    <definedName name="wrn.pag.0140563" localSheetId="27" hidden="1">{#N/A,#N/A,FALSE,"Pag.01"}</definedName>
    <definedName name="wrn.pag.0140563" localSheetId="36" hidden="1">{#N/A,#N/A,FALSE,"Pag.01"}</definedName>
    <definedName name="wrn.pag.0140563" localSheetId="44" hidden="1">{#N/A,#N/A,FALSE,"Pag.01"}</definedName>
    <definedName name="wrn.pag.0140563" localSheetId="46" hidden="1">{#N/A,#N/A,FALSE,"Pag.01"}</definedName>
    <definedName name="wrn.pag.0140563" hidden="1">{#N/A,#N/A,FALSE,"Pag.01"}</definedName>
    <definedName name="wrn.pag.0147456" localSheetId="11" hidden="1">{#N/A,#N/A,FALSE,"Pag.01"}</definedName>
    <definedName name="wrn.pag.0147456" localSheetId="14" hidden="1">{#N/A,#N/A,FALSE,"Pag.01"}</definedName>
    <definedName name="wrn.pag.0147456" localSheetId="15" hidden="1">{#N/A,#N/A,FALSE,"Pag.01"}</definedName>
    <definedName name="wrn.pag.0147456" localSheetId="27" hidden="1">{#N/A,#N/A,FALSE,"Pag.01"}</definedName>
    <definedName name="wrn.pag.0147456" localSheetId="36" hidden="1">{#N/A,#N/A,FALSE,"Pag.01"}</definedName>
    <definedName name="wrn.pag.0147456" localSheetId="44" hidden="1">{#N/A,#N/A,FALSE,"Pag.01"}</definedName>
    <definedName name="wrn.pag.0147456" localSheetId="46" hidden="1">{#N/A,#N/A,FALSE,"Pag.01"}</definedName>
    <definedName name="wrn.pag.0147456" hidden="1">{#N/A,#N/A,FALSE,"Pag.01"}</definedName>
    <definedName name="wrn.pag.015" localSheetId="11" hidden="1">{#N/A,#N/A,FALSE,"Pag.01"}</definedName>
    <definedName name="wrn.pag.015" localSheetId="14" hidden="1">{#N/A,#N/A,FALSE,"Pag.01"}</definedName>
    <definedName name="wrn.pag.015" localSheetId="15" hidden="1">{#N/A,#N/A,FALSE,"Pag.01"}</definedName>
    <definedName name="wrn.pag.015" localSheetId="27" hidden="1">{#N/A,#N/A,FALSE,"Pag.01"}</definedName>
    <definedName name="wrn.pag.015" localSheetId="36" hidden="1">{#N/A,#N/A,FALSE,"Pag.01"}</definedName>
    <definedName name="wrn.pag.015" localSheetId="44" hidden="1">{#N/A,#N/A,FALSE,"Pag.01"}</definedName>
    <definedName name="wrn.pag.015" localSheetId="46" hidden="1">{#N/A,#N/A,FALSE,"Pag.01"}</definedName>
    <definedName name="wrn.pag.015" hidden="1">{#N/A,#N/A,FALSE,"Pag.01"}</definedName>
    <definedName name="wrn.pag.0150" localSheetId="11" hidden="1">{#N/A,#N/A,FALSE,"Pag.01"}</definedName>
    <definedName name="wrn.pag.0150" localSheetId="14" hidden="1">{#N/A,#N/A,FALSE,"Pag.01"}</definedName>
    <definedName name="wrn.pag.0150" localSheetId="15" hidden="1">{#N/A,#N/A,FALSE,"Pag.01"}</definedName>
    <definedName name="wrn.pag.0150" localSheetId="27" hidden="1">{#N/A,#N/A,FALSE,"Pag.01"}</definedName>
    <definedName name="wrn.pag.0150" localSheetId="36" hidden="1">{#N/A,#N/A,FALSE,"Pag.01"}</definedName>
    <definedName name="wrn.pag.0150" localSheetId="44" hidden="1">{#N/A,#N/A,FALSE,"Pag.01"}</definedName>
    <definedName name="wrn.pag.0150" localSheetId="46" hidden="1">{#N/A,#N/A,FALSE,"Pag.01"}</definedName>
    <definedName name="wrn.pag.0150" hidden="1">{#N/A,#N/A,FALSE,"Pag.01"}</definedName>
    <definedName name="wrn.pag.01500000" localSheetId="11" hidden="1">{#N/A,#N/A,FALSE,"Pag.01"}</definedName>
    <definedName name="wrn.pag.01500000" localSheetId="14" hidden="1">{#N/A,#N/A,FALSE,"Pag.01"}</definedName>
    <definedName name="wrn.pag.01500000" localSheetId="15" hidden="1">{#N/A,#N/A,FALSE,"Pag.01"}</definedName>
    <definedName name="wrn.pag.01500000" localSheetId="27" hidden="1">{#N/A,#N/A,FALSE,"Pag.01"}</definedName>
    <definedName name="wrn.pag.01500000" localSheetId="36" hidden="1">{#N/A,#N/A,FALSE,"Pag.01"}</definedName>
    <definedName name="wrn.pag.01500000" localSheetId="44" hidden="1">{#N/A,#N/A,FALSE,"Pag.01"}</definedName>
    <definedName name="wrn.pag.01500000" localSheetId="46" hidden="1">{#N/A,#N/A,FALSE,"Pag.01"}</definedName>
    <definedName name="wrn.pag.01500000" hidden="1">{#N/A,#N/A,FALSE,"Pag.01"}</definedName>
    <definedName name="wrn.pag.015320" localSheetId="11" hidden="1">{#N/A,#N/A,FALSE,"Pag.01"}</definedName>
    <definedName name="wrn.pag.015320" localSheetId="14" hidden="1">{#N/A,#N/A,FALSE,"Pag.01"}</definedName>
    <definedName name="wrn.pag.015320" localSheetId="15" hidden="1">{#N/A,#N/A,FALSE,"Pag.01"}</definedName>
    <definedName name="wrn.pag.015320" localSheetId="27" hidden="1">{#N/A,#N/A,FALSE,"Pag.01"}</definedName>
    <definedName name="wrn.pag.015320" localSheetId="36" hidden="1">{#N/A,#N/A,FALSE,"Pag.01"}</definedName>
    <definedName name="wrn.pag.015320" localSheetId="44" hidden="1">{#N/A,#N/A,FALSE,"Pag.01"}</definedName>
    <definedName name="wrn.pag.015320" localSheetId="46" hidden="1">{#N/A,#N/A,FALSE,"Pag.01"}</definedName>
    <definedName name="wrn.pag.015320" hidden="1">{#N/A,#N/A,FALSE,"Pag.01"}</definedName>
    <definedName name="wrn.pag.015468" localSheetId="11" hidden="1">{#N/A,#N/A,FALSE,"Pag.01"}</definedName>
    <definedName name="wrn.pag.015468" localSheetId="14" hidden="1">{#N/A,#N/A,FALSE,"Pag.01"}</definedName>
    <definedName name="wrn.pag.015468" localSheetId="15" hidden="1">{#N/A,#N/A,FALSE,"Pag.01"}</definedName>
    <definedName name="wrn.pag.015468" localSheetId="27" hidden="1">{#N/A,#N/A,FALSE,"Pag.01"}</definedName>
    <definedName name="wrn.pag.015468" localSheetId="36" hidden="1">{#N/A,#N/A,FALSE,"Pag.01"}</definedName>
    <definedName name="wrn.pag.015468" localSheetId="44" hidden="1">{#N/A,#N/A,FALSE,"Pag.01"}</definedName>
    <definedName name="wrn.pag.015468" localSheetId="46" hidden="1">{#N/A,#N/A,FALSE,"Pag.01"}</definedName>
    <definedName name="wrn.pag.015468" hidden="1">{#N/A,#N/A,FALSE,"Pag.01"}</definedName>
    <definedName name="wrn.pag.016" localSheetId="11" hidden="1">{#N/A,#N/A,FALSE,"Pag.01"}</definedName>
    <definedName name="wrn.pag.016" localSheetId="14" hidden="1">{#N/A,#N/A,FALSE,"Pag.01"}</definedName>
    <definedName name="wrn.pag.016" localSheetId="15" hidden="1">{#N/A,#N/A,FALSE,"Pag.01"}</definedName>
    <definedName name="wrn.pag.016" localSheetId="27" hidden="1">{#N/A,#N/A,FALSE,"Pag.01"}</definedName>
    <definedName name="wrn.pag.016" localSheetId="36" hidden="1">{#N/A,#N/A,FALSE,"Pag.01"}</definedName>
    <definedName name="wrn.pag.016" localSheetId="44" hidden="1">{#N/A,#N/A,FALSE,"Pag.01"}</definedName>
    <definedName name="wrn.pag.016" localSheetId="46" hidden="1">{#N/A,#N/A,FALSE,"Pag.01"}</definedName>
    <definedName name="wrn.pag.016" hidden="1">{#N/A,#N/A,FALSE,"Pag.01"}</definedName>
    <definedName name="wrn.pag.0160" localSheetId="11" hidden="1">{#N/A,#N/A,FALSE,"Pag.01"}</definedName>
    <definedName name="wrn.pag.0160" localSheetId="14" hidden="1">{#N/A,#N/A,FALSE,"Pag.01"}</definedName>
    <definedName name="wrn.pag.0160" localSheetId="15" hidden="1">{#N/A,#N/A,FALSE,"Pag.01"}</definedName>
    <definedName name="wrn.pag.0160" localSheetId="27" hidden="1">{#N/A,#N/A,FALSE,"Pag.01"}</definedName>
    <definedName name="wrn.pag.0160" localSheetId="36" hidden="1">{#N/A,#N/A,FALSE,"Pag.01"}</definedName>
    <definedName name="wrn.pag.0160" localSheetId="44" hidden="1">{#N/A,#N/A,FALSE,"Pag.01"}</definedName>
    <definedName name="wrn.pag.0160" localSheetId="46" hidden="1">{#N/A,#N/A,FALSE,"Pag.01"}</definedName>
    <definedName name="wrn.pag.0160" hidden="1">{#N/A,#N/A,FALSE,"Pag.01"}</definedName>
    <definedName name="wrn.pag.016000" localSheetId="11" hidden="1">{#N/A,#N/A,FALSE,"Pag.01"}</definedName>
    <definedName name="wrn.pag.016000" localSheetId="14" hidden="1">{#N/A,#N/A,FALSE,"Pag.01"}</definedName>
    <definedName name="wrn.pag.016000" localSheetId="15" hidden="1">{#N/A,#N/A,FALSE,"Pag.01"}</definedName>
    <definedName name="wrn.pag.016000" localSheetId="27" hidden="1">{#N/A,#N/A,FALSE,"Pag.01"}</definedName>
    <definedName name="wrn.pag.016000" localSheetId="36" hidden="1">{#N/A,#N/A,FALSE,"Pag.01"}</definedName>
    <definedName name="wrn.pag.016000" localSheetId="44" hidden="1">{#N/A,#N/A,FALSE,"Pag.01"}</definedName>
    <definedName name="wrn.pag.016000" localSheetId="46" hidden="1">{#N/A,#N/A,FALSE,"Pag.01"}</definedName>
    <definedName name="wrn.pag.016000" hidden="1">{#N/A,#N/A,FALSE,"Pag.01"}</definedName>
    <definedName name="wrn.pag.01603254" localSheetId="11" hidden="1">{#N/A,#N/A,FALSE,"Pag.01"}</definedName>
    <definedName name="wrn.pag.01603254" localSheetId="14" hidden="1">{#N/A,#N/A,FALSE,"Pag.01"}</definedName>
    <definedName name="wrn.pag.01603254" localSheetId="15" hidden="1">{#N/A,#N/A,FALSE,"Pag.01"}</definedName>
    <definedName name="wrn.pag.01603254" localSheetId="27" hidden="1">{#N/A,#N/A,FALSE,"Pag.01"}</definedName>
    <definedName name="wrn.pag.01603254" localSheetId="36" hidden="1">{#N/A,#N/A,FALSE,"Pag.01"}</definedName>
    <definedName name="wrn.pag.01603254" localSheetId="44" hidden="1">{#N/A,#N/A,FALSE,"Pag.01"}</definedName>
    <definedName name="wrn.pag.01603254" localSheetId="46" hidden="1">{#N/A,#N/A,FALSE,"Pag.01"}</definedName>
    <definedName name="wrn.pag.01603254" hidden="1">{#N/A,#N/A,FALSE,"Pag.01"}</definedName>
    <definedName name="wrn.pag.0165487" localSheetId="11" hidden="1">{#N/A,#N/A,FALSE,"Pag.01"}</definedName>
    <definedName name="wrn.pag.0165487" localSheetId="14" hidden="1">{#N/A,#N/A,FALSE,"Pag.01"}</definedName>
    <definedName name="wrn.pag.0165487" localSheetId="15" hidden="1">{#N/A,#N/A,FALSE,"Pag.01"}</definedName>
    <definedName name="wrn.pag.0165487" localSheetId="27" hidden="1">{#N/A,#N/A,FALSE,"Pag.01"}</definedName>
    <definedName name="wrn.pag.0165487" localSheetId="36" hidden="1">{#N/A,#N/A,FALSE,"Pag.01"}</definedName>
    <definedName name="wrn.pag.0165487" localSheetId="44" hidden="1">{#N/A,#N/A,FALSE,"Pag.01"}</definedName>
    <definedName name="wrn.pag.0165487" localSheetId="46" hidden="1">{#N/A,#N/A,FALSE,"Pag.01"}</definedName>
    <definedName name="wrn.pag.0165487" hidden="1">{#N/A,#N/A,FALSE,"Pag.01"}</definedName>
    <definedName name="wrn.pag.017" localSheetId="11" hidden="1">{#N/A,#N/A,FALSE,"Pag.01"}</definedName>
    <definedName name="wrn.pag.017" localSheetId="14" hidden="1">{#N/A,#N/A,FALSE,"Pag.01"}</definedName>
    <definedName name="wrn.pag.017" localSheetId="15" hidden="1">{#N/A,#N/A,FALSE,"Pag.01"}</definedName>
    <definedName name="wrn.pag.017" localSheetId="27" hidden="1">{#N/A,#N/A,FALSE,"Pag.01"}</definedName>
    <definedName name="wrn.pag.017" localSheetId="36" hidden="1">{#N/A,#N/A,FALSE,"Pag.01"}</definedName>
    <definedName name="wrn.pag.017" localSheetId="44" hidden="1">{#N/A,#N/A,FALSE,"Pag.01"}</definedName>
    <definedName name="wrn.pag.017" localSheetId="46" hidden="1">{#N/A,#N/A,FALSE,"Pag.01"}</definedName>
    <definedName name="wrn.pag.017" hidden="1">{#N/A,#N/A,FALSE,"Pag.01"}</definedName>
    <definedName name="wrn.pag.0170" localSheetId="11" hidden="1">{#N/A,#N/A,FALSE,"Pag.01"}</definedName>
    <definedName name="wrn.pag.0170" localSheetId="14" hidden="1">{#N/A,#N/A,FALSE,"Pag.01"}</definedName>
    <definedName name="wrn.pag.0170" localSheetId="15" hidden="1">{#N/A,#N/A,FALSE,"Pag.01"}</definedName>
    <definedName name="wrn.pag.0170" localSheetId="27" hidden="1">{#N/A,#N/A,FALSE,"Pag.01"}</definedName>
    <definedName name="wrn.pag.0170" localSheetId="36" hidden="1">{#N/A,#N/A,FALSE,"Pag.01"}</definedName>
    <definedName name="wrn.pag.0170" localSheetId="44" hidden="1">{#N/A,#N/A,FALSE,"Pag.01"}</definedName>
    <definedName name="wrn.pag.0170" localSheetId="46" hidden="1">{#N/A,#N/A,FALSE,"Pag.01"}</definedName>
    <definedName name="wrn.pag.0170" hidden="1">{#N/A,#N/A,FALSE,"Pag.01"}</definedName>
    <definedName name="wrn.pag.017000" localSheetId="11" hidden="1">{#N/A,#N/A,FALSE,"Pag.01"}</definedName>
    <definedName name="wrn.pag.017000" localSheetId="14" hidden="1">{#N/A,#N/A,FALSE,"Pag.01"}</definedName>
    <definedName name="wrn.pag.017000" localSheetId="15" hidden="1">{#N/A,#N/A,FALSE,"Pag.01"}</definedName>
    <definedName name="wrn.pag.017000" localSheetId="27" hidden="1">{#N/A,#N/A,FALSE,"Pag.01"}</definedName>
    <definedName name="wrn.pag.017000" localSheetId="36" hidden="1">{#N/A,#N/A,FALSE,"Pag.01"}</definedName>
    <definedName name="wrn.pag.017000" localSheetId="44" hidden="1">{#N/A,#N/A,FALSE,"Pag.01"}</definedName>
    <definedName name="wrn.pag.017000" localSheetId="46" hidden="1">{#N/A,#N/A,FALSE,"Pag.01"}</definedName>
    <definedName name="wrn.pag.017000" hidden="1">{#N/A,#N/A,FALSE,"Pag.01"}</definedName>
    <definedName name="wrn.pag.018" localSheetId="11" hidden="1">{#N/A,#N/A,FALSE,"Pag.01"}</definedName>
    <definedName name="wrn.pag.018" localSheetId="14" hidden="1">{#N/A,#N/A,FALSE,"Pag.01"}</definedName>
    <definedName name="wrn.pag.018" localSheetId="15" hidden="1">{#N/A,#N/A,FALSE,"Pag.01"}</definedName>
    <definedName name="wrn.pag.018" localSheetId="27" hidden="1">{#N/A,#N/A,FALSE,"Pag.01"}</definedName>
    <definedName name="wrn.pag.018" localSheetId="36" hidden="1">{#N/A,#N/A,FALSE,"Pag.01"}</definedName>
    <definedName name="wrn.pag.018" localSheetId="44" hidden="1">{#N/A,#N/A,FALSE,"Pag.01"}</definedName>
    <definedName name="wrn.pag.018" localSheetId="46" hidden="1">{#N/A,#N/A,FALSE,"Pag.01"}</definedName>
    <definedName name="wrn.pag.018" hidden="1">{#N/A,#N/A,FALSE,"Pag.01"}</definedName>
    <definedName name="wrn.pag.018000" localSheetId="11" hidden="1">{#N/A,#N/A,FALSE,"Pag.01"}</definedName>
    <definedName name="wrn.pag.018000" localSheetId="14" hidden="1">{#N/A,#N/A,FALSE,"Pag.01"}</definedName>
    <definedName name="wrn.pag.018000" localSheetId="15" hidden="1">{#N/A,#N/A,FALSE,"Pag.01"}</definedName>
    <definedName name="wrn.pag.018000" localSheetId="27" hidden="1">{#N/A,#N/A,FALSE,"Pag.01"}</definedName>
    <definedName name="wrn.pag.018000" localSheetId="36" hidden="1">{#N/A,#N/A,FALSE,"Pag.01"}</definedName>
    <definedName name="wrn.pag.018000" localSheetId="44" hidden="1">{#N/A,#N/A,FALSE,"Pag.01"}</definedName>
    <definedName name="wrn.pag.018000" localSheetId="46" hidden="1">{#N/A,#N/A,FALSE,"Pag.01"}</definedName>
    <definedName name="wrn.pag.018000" hidden="1">{#N/A,#N/A,FALSE,"Pag.01"}</definedName>
    <definedName name="wrn.pag.02" localSheetId="11" hidden="1">{#N/A,#N/A,FALSE,"Pag.01"}</definedName>
    <definedName name="wrn.pag.02" localSheetId="14" hidden="1">{#N/A,#N/A,FALSE,"Pag.01"}</definedName>
    <definedName name="wrn.pag.02" localSheetId="15" hidden="1">{#N/A,#N/A,FALSE,"Pag.01"}</definedName>
    <definedName name="wrn.pag.02" localSheetId="27" hidden="1">{#N/A,#N/A,FALSE,"Pag.01"}</definedName>
    <definedName name="wrn.pag.02" localSheetId="36" hidden="1">{#N/A,#N/A,FALSE,"Pag.01"}</definedName>
    <definedName name="wrn.pag.02" localSheetId="44" hidden="1">{#N/A,#N/A,FALSE,"Pag.01"}</definedName>
    <definedName name="wrn.pag.02" localSheetId="46" hidden="1">{#N/A,#N/A,FALSE,"Pag.01"}</definedName>
    <definedName name="wrn.pag.02" hidden="1">{#N/A,#N/A,FALSE,"Pag.01"}</definedName>
    <definedName name="wrn.pag.020" localSheetId="11" hidden="1">{#N/A,#N/A,FALSE,"Pag.01"}</definedName>
    <definedName name="wrn.pag.020" localSheetId="14" hidden="1">{#N/A,#N/A,FALSE,"Pag.01"}</definedName>
    <definedName name="wrn.pag.020" localSheetId="15" hidden="1">{#N/A,#N/A,FALSE,"Pag.01"}</definedName>
    <definedName name="wrn.pag.020" localSheetId="27" hidden="1">{#N/A,#N/A,FALSE,"Pag.01"}</definedName>
    <definedName name="wrn.pag.020" localSheetId="36" hidden="1">{#N/A,#N/A,FALSE,"Pag.01"}</definedName>
    <definedName name="wrn.pag.020" localSheetId="44" hidden="1">{#N/A,#N/A,FALSE,"Pag.01"}</definedName>
    <definedName name="wrn.pag.020" localSheetId="46" hidden="1">{#N/A,#N/A,FALSE,"Pag.01"}</definedName>
    <definedName name="wrn.pag.020" hidden="1">{#N/A,#N/A,FALSE,"Pag.01"}</definedName>
    <definedName name="wrn.pag.020000" localSheetId="11" hidden="1">{#N/A,#N/A,FALSE,"Pag.01"}</definedName>
    <definedName name="wrn.pag.020000" localSheetId="14" hidden="1">{#N/A,#N/A,FALSE,"Pag.01"}</definedName>
    <definedName name="wrn.pag.020000" localSheetId="15" hidden="1">{#N/A,#N/A,FALSE,"Pag.01"}</definedName>
    <definedName name="wrn.pag.020000" localSheetId="27" hidden="1">{#N/A,#N/A,FALSE,"Pag.01"}</definedName>
    <definedName name="wrn.pag.020000" localSheetId="36" hidden="1">{#N/A,#N/A,FALSE,"Pag.01"}</definedName>
    <definedName name="wrn.pag.020000" localSheetId="44" hidden="1">{#N/A,#N/A,FALSE,"Pag.01"}</definedName>
    <definedName name="wrn.pag.020000" localSheetId="46" hidden="1">{#N/A,#N/A,FALSE,"Pag.01"}</definedName>
    <definedName name="wrn.pag.020000" hidden="1">{#N/A,#N/A,FALSE,"Pag.01"}</definedName>
    <definedName name="wrn.pag.02145" localSheetId="11" hidden="1">{#N/A,#N/A,FALSE,"Pag.01"}</definedName>
    <definedName name="wrn.pag.02145" localSheetId="14" hidden="1">{#N/A,#N/A,FALSE,"Pag.01"}</definedName>
    <definedName name="wrn.pag.02145" localSheetId="15" hidden="1">{#N/A,#N/A,FALSE,"Pag.01"}</definedName>
    <definedName name="wrn.pag.02145" localSheetId="27" hidden="1">{#N/A,#N/A,FALSE,"Pag.01"}</definedName>
    <definedName name="wrn.pag.02145" localSheetId="36" hidden="1">{#N/A,#N/A,FALSE,"Pag.01"}</definedName>
    <definedName name="wrn.pag.02145" localSheetId="44" hidden="1">{#N/A,#N/A,FALSE,"Pag.01"}</definedName>
    <definedName name="wrn.pag.02145" localSheetId="46" hidden="1">{#N/A,#N/A,FALSE,"Pag.01"}</definedName>
    <definedName name="wrn.pag.02145" hidden="1">{#N/A,#N/A,FALSE,"Pag.01"}</definedName>
    <definedName name="wrn.pag.0214567" localSheetId="11" hidden="1">{#N/A,#N/A,FALSE,"Pag.01"}</definedName>
    <definedName name="wrn.pag.0214567" localSheetId="14" hidden="1">{#N/A,#N/A,FALSE,"Pag.01"}</definedName>
    <definedName name="wrn.pag.0214567" localSheetId="15" hidden="1">{#N/A,#N/A,FALSE,"Pag.01"}</definedName>
    <definedName name="wrn.pag.0214567" localSheetId="27" hidden="1">{#N/A,#N/A,FALSE,"Pag.01"}</definedName>
    <definedName name="wrn.pag.0214567" localSheetId="36" hidden="1">{#N/A,#N/A,FALSE,"Pag.01"}</definedName>
    <definedName name="wrn.pag.0214567" localSheetId="44" hidden="1">{#N/A,#N/A,FALSE,"Pag.01"}</definedName>
    <definedName name="wrn.pag.0214567" localSheetId="46" hidden="1">{#N/A,#N/A,FALSE,"Pag.01"}</definedName>
    <definedName name="wrn.pag.0214567" hidden="1">{#N/A,#N/A,FALSE,"Pag.01"}</definedName>
    <definedName name="wrn.pag.02145879" localSheetId="11" hidden="1">{#N/A,#N/A,FALSE,"Pag.01"}</definedName>
    <definedName name="wrn.pag.02145879" localSheetId="14" hidden="1">{#N/A,#N/A,FALSE,"Pag.01"}</definedName>
    <definedName name="wrn.pag.02145879" localSheetId="15" hidden="1">{#N/A,#N/A,FALSE,"Pag.01"}</definedName>
    <definedName name="wrn.pag.02145879" localSheetId="27" hidden="1">{#N/A,#N/A,FALSE,"Pag.01"}</definedName>
    <definedName name="wrn.pag.02145879" localSheetId="36" hidden="1">{#N/A,#N/A,FALSE,"Pag.01"}</definedName>
    <definedName name="wrn.pag.02145879" localSheetId="44" hidden="1">{#N/A,#N/A,FALSE,"Pag.01"}</definedName>
    <definedName name="wrn.pag.02145879" localSheetId="46" hidden="1">{#N/A,#N/A,FALSE,"Pag.01"}</definedName>
    <definedName name="wrn.pag.02145879" hidden="1">{#N/A,#N/A,FALSE,"Pag.01"}</definedName>
    <definedName name="wrn.pag.02325478" localSheetId="11" hidden="1">{#N/A,#N/A,FALSE,"Pag.01"}</definedName>
    <definedName name="wrn.pag.02325478" localSheetId="14" hidden="1">{#N/A,#N/A,FALSE,"Pag.01"}</definedName>
    <definedName name="wrn.pag.02325478" localSheetId="15" hidden="1">{#N/A,#N/A,FALSE,"Pag.01"}</definedName>
    <definedName name="wrn.pag.02325478" localSheetId="27" hidden="1">{#N/A,#N/A,FALSE,"Pag.01"}</definedName>
    <definedName name="wrn.pag.02325478" localSheetId="36" hidden="1">{#N/A,#N/A,FALSE,"Pag.01"}</definedName>
    <definedName name="wrn.pag.02325478" localSheetId="44" hidden="1">{#N/A,#N/A,FALSE,"Pag.01"}</definedName>
    <definedName name="wrn.pag.02325478" localSheetId="46" hidden="1">{#N/A,#N/A,FALSE,"Pag.01"}</definedName>
    <definedName name="wrn.pag.02325478" hidden="1">{#N/A,#N/A,FALSE,"Pag.01"}</definedName>
    <definedName name="wrn.pag.025" localSheetId="11" hidden="1">{#N/A,#N/A,FALSE,"Pag.01"}</definedName>
    <definedName name="wrn.pag.025" localSheetId="14" hidden="1">{#N/A,#N/A,FALSE,"Pag.01"}</definedName>
    <definedName name="wrn.pag.025" localSheetId="15" hidden="1">{#N/A,#N/A,FALSE,"Pag.01"}</definedName>
    <definedName name="wrn.pag.025" localSheetId="27" hidden="1">{#N/A,#N/A,FALSE,"Pag.01"}</definedName>
    <definedName name="wrn.pag.025" localSheetId="36" hidden="1">{#N/A,#N/A,FALSE,"Pag.01"}</definedName>
    <definedName name="wrn.pag.025" localSheetId="44" hidden="1">{#N/A,#N/A,FALSE,"Pag.01"}</definedName>
    <definedName name="wrn.pag.025" localSheetId="46" hidden="1">{#N/A,#N/A,FALSE,"Pag.01"}</definedName>
    <definedName name="wrn.pag.025" hidden="1">{#N/A,#N/A,FALSE,"Pag.01"}</definedName>
    <definedName name="wrn.pag.025000" localSheetId="11" hidden="1">{#N/A,#N/A,FALSE,"Pag.01"}</definedName>
    <definedName name="wrn.pag.025000" localSheetId="14" hidden="1">{#N/A,#N/A,FALSE,"Pag.01"}</definedName>
    <definedName name="wrn.pag.025000" localSheetId="15" hidden="1">{#N/A,#N/A,FALSE,"Pag.01"}</definedName>
    <definedName name="wrn.pag.025000" localSheetId="27" hidden="1">{#N/A,#N/A,FALSE,"Pag.01"}</definedName>
    <definedName name="wrn.pag.025000" localSheetId="36" hidden="1">{#N/A,#N/A,FALSE,"Pag.01"}</definedName>
    <definedName name="wrn.pag.025000" localSheetId="44" hidden="1">{#N/A,#N/A,FALSE,"Pag.01"}</definedName>
    <definedName name="wrn.pag.025000" localSheetId="46" hidden="1">{#N/A,#N/A,FALSE,"Pag.01"}</definedName>
    <definedName name="wrn.pag.025000" hidden="1">{#N/A,#N/A,FALSE,"Pag.01"}</definedName>
    <definedName name="wrn.pag.025476" localSheetId="11" hidden="1">{#N/A,#N/A,FALSE,"Pag.01"}</definedName>
    <definedName name="wrn.pag.025476" localSheetId="14" hidden="1">{#N/A,#N/A,FALSE,"Pag.01"}</definedName>
    <definedName name="wrn.pag.025476" localSheetId="15" hidden="1">{#N/A,#N/A,FALSE,"Pag.01"}</definedName>
    <definedName name="wrn.pag.025476" localSheetId="27" hidden="1">{#N/A,#N/A,FALSE,"Pag.01"}</definedName>
    <definedName name="wrn.pag.025476" localSheetId="36" hidden="1">{#N/A,#N/A,FALSE,"Pag.01"}</definedName>
    <definedName name="wrn.pag.025476" localSheetId="44" hidden="1">{#N/A,#N/A,FALSE,"Pag.01"}</definedName>
    <definedName name="wrn.pag.025476" localSheetId="46" hidden="1">{#N/A,#N/A,FALSE,"Pag.01"}</definedName>
    <definedName name="wrn.pag.025476" hidden="1">{#N/A,#N/A,FALSE,"Pag.01"}</definedName>
    <definedName name="wrn.pag.02564789" localSheetId="11" hidden="1">{#N/A,#N/A,FALSE,"Pag.01"}</definedName>
    <definedName name="wrn.pag.02564789" localSheetId="14" hidden="1">{#N/A,#N/A,FALSE,"Pag.01"}</definedName>
    <definedName name="wrn.pag.02564789" localSheetId="15" hidden="1">{#N/A,#N/A,FALSE,"Pag.01"}</definedName>
    <definedName name="wrn.pag.02564789" localSheetId="27" hidden="1">{#N/A,#N/A,FALSE,"Pag.01"}</definedName>
    <definedName name="wrn.pag.02564789" localSheetId="36" hidden="1">{#N/A,#N/A,FALSE,"Pag.01"}</definedName>
    <definedName name="wrn.pag.02564789" localSheetId="44" hidden="1">{#N/A,#N/A,FALSE,"Pag.01"}</definedName>
    <definedName name="wrn.pag.02564789" localSheetId="46" hidden="1">{#N/A,#N/A,FALSE,"Pag.01"}</definedName>
    <definedName name="wrn.pag.02564789" hidden="1">{#N/A,#N/A,FALSE,"Pag.01"}</definedName>
    <definedName name="wrn.pag.03" localSheetId="11" hidden="1">{#N/A,#N/A,FALSE,"Pag.01"}</definedName>
    <definedName name="wrn.pag.03" localSheetId="14" hidden="1">{#N/A,#N/A,FALSE,"Pag.01"}</definedName>
    <definedName name="wrn.pag.03" localSheetId="15" hidden="1">{#N/A,#N/A,FALSE,"Pag.01"}</definedName>
    <definedName name="wrn.pag.03" localSheetId="27" hidden="1">{#N/A,#N/A,FALSE,"Pag.01"}</definedName>
    <definedName name="wrn.pag.03" localSheetId="36" hidden="1">{#N/A,#N/A,FALSE,"Pag.01"}</definedName>
    <definedName name="wrn.pag.03" localSheetId="44" hidden="1">{#N/A,#N/A,FALSE,"Pag.01"}</definedName>
    <definedName name="wrn.pag.03" localSheetId="46" hidden="1">{#N/A,#N/A,FALSE,"Pag.01"}</definedName>
    <definedName name="wrn.pag.03" hidden="1">{#N/A,#N/A,FALSE,"Pag.01"}</definedName>
    <definedName name="wrn.pag.030" localSheetId="11" hidden="1">{#N/A,#N/A,FALSE,"Pag.01"}</definedName>
    <definedName name="wrn.pag.030" localSheetId="14" hidden="1">{#N/A,#N/A,FALSE,"Pag.01"}</definedName>
    <definedName name="wrn.pag.030" localSheetId="15" hidden="1">{#N/A,#N/A,FALSE,"Pag.01"}</definedName>
    <definedName name="wrn.pag.030" localSheetId="27" hidden="1">{#N/A,#N/A,FALSE,"Pag.01"}</definedName>
    <definedName name="wrn.pag.030" localSheetId="36" hidden="1">{#N/A,#N/A,FALSE,"Pag.01"}</definedName>
    <definedName name="wrn.pag.030" localSheetId="44" hidden="1">{#N/A,#N/A,FALSE,"Pag.01"}</definedName>
    <definedName name="wrn.pag.030" localSheetId="46" hidden="1">{#N/A,#N/A,FALSE,"Pag.01"}</definedName>
    <definedName name="wrn.pag.030" hidden="1">{#N/A,#N/A,FALSE,"Pag.01"}</definedName>
    <definedName name="wrn.pag.0300" localSheetId="11" hidden="1">{#N/A,#N/A,FALSE,"Pag.01"}</definedName>
    <definedName name="wrn.pag.0300" localSheetId="14" hidden="1">{#N/A,#N/A,FALSE,"Pag.01"}</definedName>
    <definedName name="wrn.pag.0300" localSheetId="15" hidden="1">{#N/A,#N/A,FALSE,"Pag.01"}</definedName>
    <definedName name="wrn.pag.0300" localSheetId="27" hidden="1">{#N/A,#N/A,FALSE,"Pag.01"}</definedName>
    <definedName name="wrn.pag.0300" localSheetId="36" hidden="1">{#N/A,#N/A,FALSE,"Pag.01"}</definedName>
    <definedName name="wrn.pag.0300" localSheetId="44" hidden="1">{#N/A,#N/A,FALSE,"Pag.01"}</definedName>
    <definedName name="wrn.pag.0300" localSheetId="46" hidden="1">{#N/A,#N/A,FALSE,"Pag.01"}</definedName>
    <definedName name="wrn.pag.0300" hidden="1">{#N/A,#N/A,FALSE,"Pag.01"}</definedName>
    <definedName name="wrn.pag.03000000" localSheetId="11" hidden="1">{#N/A,#N/A,FALSE,"Pag.01"}</definedName>
    <definedName name="wrn.pag.03000000" localSheetId="14" hidden="1">{#N/A,#N/A,FALSE,"Pag.01"}</definedName>
    <definedName name="wrn.pag.03000000" localSheetId="15" hidden="1">{#N/A,#N/A,FALSE,"Pag.01"}</definedName>
    <definedName name="wrn.pag.03000000" localSheetId="27" hidden="1">{#N/A,#N/A,FALSE,"Pag.01"}</definedName>
    <definedName name="wrn.pag.03000000" localSheetId="36" hidden="1">{#N/A,#N/A,FALSE,"Pag.01"}</definedName>
    <definedName name="wrn.pag.03000000" localSheetId="44" hidden="1">{#N/A,#N/A,FALSE,"Pag.01"}</definedName>
    <definedName name="wrn.pag.03000000" localSheetId="46" hidden="1">{#N/A,#N/A,FALSE,"Pag.01"}</definedName>
    <definedName name="wrn.pag.03000000" hidden="1">{#N/A,#N/A,FALSE,"Pag.01"}</definedName>
    <definedName name="wrn.pag.030000000" localSheetId="11" hidden="1">{#N/A,#N/A,FALSE,"Pag.01"}</definedName>
    <definedName name="wrn.pag.030000000" localSheetId="14" hidden="1">{#N/A,#N/A,FALSE,"Pag.01"}</definedName>
    <definedName name="wrn.pag.030000000" localSheetId="15" hidden="1">{#N/A,#N/A,FALSE,"Pag.01"}</definedName>
    <definedName name="wrn.pag.030000000" localSheetId="27" hidden="1">{#N/A,#N/A,FALSE,"Pag.01"}</definedName>
    <definedName name="wrn.pag.030000000" localSheetId="36" hidden="1">{#N/A,#N/A,FALSE,"Pag.01"}</definedName>
    <definedName name="wrn.pag.030000000" localSheetId="44" hidden="1">{#N/A,#N/A,FALSE,"Pag.01"}</definedName>
    <definedName name="wrn.pag.030000000" localSheetId="46" hidden="1">{#N/A,#N/A,FALSE,"Pag.01"}</definedName>
    <definedName name="wrn.pag.030000000" hidden="1">{#N/A,#N/A,FALSE,"Pag.01"}</definedName>
    <definedName name="wrn.pag.0321475" localSheetId="11" hidden="1">{#N/A,#N/A,FALSE,"Pag.01"}</definedName>
    <definedName name="wrn.pag.0321475" localSheetId="14" hidden="1">{#N/A,#N/A,FALSE,"Pag.01"}</definedName>
    <definedName name="wrn.pag.0321475" localSheetId="15" hidden="1">{#N/A,#N/A,FALSE,"Pag.01"}</definedName>
    <definedName name="wrn.pag.0321475" localSheetId="27" hidden="1">{#N/A,#N/A,FALSE,"Pag.01"}</definedName>
    <definedName name="wrn.pag.0321475" localSheetId="36" hidden="1">{#N/A,#N/A,FALSE,"Pag.01"}</definedName>
    <definedName name="wrn.pag.0321475" localSheetId="44" hidden="1">{#N/A,#N/A,FALSE,"Pag.01"}</definedName>
    <definedName name="wrn.pag.0321475" localSheetId="46" hidden="1">{#N/A,#N/A,FALSE,"Pag.01"}</definedName>
    <definedName name="wrn.pag.0321475" hidden="1">{#N/A,#N/A,FALSE,"Pag.01"}</definedName>
    <definedName name="wrn.pag.032548" localSheetId="11" hidden="1">{#N/A,#N/A,FALSE,"Pag.01"}</definedName>
    <definedName name="wrn.pag.032548" localSheetId="14" hidden="1">{#N/A,#N/A,FALSE,"Pag.01"}</definedName>
    <definedName name="wrn.pag.032548" localSheetId="15" hidden="1">{#N/A,#N/A,FALSE,"Pag.01"}</definedName>
    <definedName name="wrn.pag.032548" localSheetId="27" hidden="1">{#N/A,#N/A,FALSE,"Pag.01"}</definedName>
    <definedName name="wrn.pag.032548" localSheetId="36" hidden="1">{#N/A,#N/A,FALSE,"Pag.01"}</definedName>
    <definedName name="wrn.pag.032548" localSheetId="44" hidden="1">{#N/A,#N/A,FALSE,"Pag.01"}</definedName>
    <definedName name="wrn.pag.032548" localSheetId="46" hidden="1">{#N/A,#N/A,FALSE,"Pag.01"}</definedName>
    <definedName name="wrn.pag.032548" hidden="1">{#N/A,#N/A,FALSE,"Pag.01"}</definedName>
    <definedName name="wrn.pag.0345778" localSheetId="11" hidden="1">{#N/A,#N/A,FALSE,"Pag.01"}</definedName>
    <definedName name="wrn.pag.0345778" localSheetId="14" hidden="1">{#N/A,#N/A,FALSE,"Pag.01"}</definedName>
    <definedName name="wrn.pag.0345778" localSheetId="15" hidden="1">{#N/A,#N/A,FALSE,"Pag.01"}</definedName>
    <definedName name="wrn.pag.0345778" localSheetId="27" hidden="1">{#N/A,#N/A,FALSE,"Pag.01"}</definedName>
    <definedName name="wrn.pag.0345778" localSheetId="36" hidden="1">{#N/A,#N/A,FALSE,"Pag.01"}</definedName>
    <definedName name="wrn.pag.0345778" localSheetId="44" hidden="1">{#N/A,#N/A,FALSE,"Pag.01"}</definedName>
    <definedName name="wrn.pag.0345778" localSheetId="46" hidden="1">{#N/A,#N/A,FALSE,"Pag.01"}</definedName>
    <definedName name="wrn.pag.0345778" hidden="1">{#N/A,#N/A,FALSE,"Pag.01"}</definedName>
    <definedName name="wrn.pag.04" localSheetId="11" hidden="1">{#N/A,#N/A,FALSE,"Pag.01"}</definedName>
    <definedName name="wrn.pag.04" localSheetId="14" hidden="1">{#N/A,#N/A,FALSE,"Pag.01"}</definedName>
    <definedName name="wrn.pag.04" localSheetId="15" hidden="1">{#N/A,#N/A,FALSE,"Pag.01"}</definedName>
    <definedName name="wrn.pag.04" localSheetId="27" hidden="1">{#N/A,#N/A,FALSE,"Pag.01"}</definedName>
    <definedName name="wrn.pag.04" localSheetId="36" hidden="1">{#N/A,#N/A,FALSE,"Pag.01"}</definedName>
    <definedName name="wrn.pag.04" localSheetId="44" hidden="1">{#N/A,#N/A,FALSE,"Pag.01"}</definedName>
    <definedName name="wrn.pag.04" localSheetId="46" hidden="1">{#N/A,#N/A,FALSE,"Pag.01"}</definedName>
    <definedName name="wrn.pag.04" hidden="1">{#N/A,#N/A,FALSE,"Pag.01"}</definedName>
    <definedName name="wrn.pag.040" localSheetId="11" hidden="1">{#N/A,#N/A,FALSE,"Pag.01"}</definedName>
    <definedName name="wrn.pag.040" localSheetId="14" hidden="1">{#N/A,#N/A,FALSE,"Pag.01"}</definedName>
    <definedName name="wrn.pag.040" localSheetId="15" hidden="1">{#N/A,#N/A,FALSE,"Pag.01"}</definedName>
    <definedName name="wrn.pag.040" localSheetId="27" hidden="1">{#N/A,#N/A,FALSE,"Pag.01"}</definedName>
    <definedName name="wrn.pag.040" localSheetId="36" hidden="1">{#N/A,#N/A,FALSE,"Pag.01"}</definedName>
    <definedName name="wrn.pag.040" localSheetId="44" hidden="1">{#N/A,#N/A,FALSE,"Pag.01"}</definedName>
    <definedName name="wrn.pag.040" localSheetId="46" hidden="1">{#N/A,#N/A,FALSE,"Pag.01"}</definedName>
    <definedName name="wrn.pag.040" hidden="1">{#N/A,#N/A,FALSE,"Pag.01"}</definedName>
    <definedName name="wrn.pag.0400" localSheetId="11" hidden="1">{#N/A,#N/A,FALSE,"Pag.01"}</definedName>
    <definedName name="wrn.pag.0400" localSheetId="14" hidden="1">{#N/A,#N/A,FALSE,"Pag.01"}</definedName>
    <definedName name="wrn.pag.0400" localSheetId="15" hidden="1">{#N/A,#N/A,FALSE,"Pag.01"}</definedName>
    <definedName name="wrn.pag.0400" localSheetId="27" hidden="1">{#N/A,#N/A,FALSE,"Pag.01"}</definedName>
    <definedName name="wrn.pag.0400" localSheetId="36" hidden="1">{#N/A,#N/A,FALSE,"Pag.01"}</definedName>
    <definedName name="wrn.pag.0400" localSheetId="44" hidden="1">{#N/A,#N/A,FALSE,"Pag.01"}</definedName>
    <definedName name="wrn.pag.0400" localSheetId="46" hidden="1">{#N/A,#N/A,FALSE,"Pag.01"}</definedName>
    <definedName name="wrn.pag.0400" hidden="1">{#N/A,#N/A,FALSE,"Pag.01"}</definedName>
    <definedName name="wrn.pag.040000000" localSheetId="11" hidden="1">{#N/A,#N/A,FALSE,"Pag.01"}</definedName>
    <definedName name="wrn.pag.040000000" localSheetId="14" hidden="1">{#N/A,#N/A,FALSE,"Pag.01"}</definedName>
    <definedName name="wrn.pag.040000000" localSheetId="15" hidden="1">{#N/A,#N/A,FALSE,"Pag.01"}</definedName>
    <definedName name="wrn.pag.040000000" localSheetId="27" hidden="1">{#N/A,#N/A,FALSE,"Pag.01"}</definedName>
    <definedName name="wrn.pag.040000000" localSheetId="36" hidden="1">{#N/A,#N/A,FALSE,"Pag.01"}</definedName>
    <definedName name="wrn.pag.040000000" localSheetId="44" hidden="1">{#N/A,#N/A,FALSE,"Pag.01"}</definedName>
    <definedName name="wrn.pag.040000000" localSheetId="46" hidden="1">{#N/A,#N/A,FALSE,"Pag.01"}</definedName>
    <definedName name="wrn.pag.040000000" hidden="1">{#N/A,#N/A,FALSE,"Pag.01"}</definedName>
    <definedName name="wrn.pag.040000000000" localSheetId="11" hidden="1">{#N/A,#N/A,FALSE,"Pag.01"}</definedName>
    <definedName name="wrn.pag.040000000000" localSheetId="14" hidden="1">{#N/A,#N/A,FALSE,"Pag.01"}</definedName>
    <definedName name="wrn.pag.040000000000" localSheetId="15" hidden="1">{#N/A,#N/A,FALSE,"Pag.01"}</definedName>
    <definedName name="wrn.pag.040000000000" localSheetId="27" hidden="1">{#N/A,#N/A,FALSE,"Pag.01"}</definedName>
    <definedName name="wrn.pag.040000000000" localSheetId="36" hidden="1">{#N/A,#N/A,FALSE,"Pag.01"}</definedName>
    <definedName name="wrn.pag.040000000000" localSheetId="44" hidden="1">{#N/A,#N/A,FALSE,"Pag.01"}</definedName>
    <definedName name="wrn.pag.040000000000" localSheetId="46" hidden="1">{#N/A,#N/A,FALSE,"Pag.01"}</definedName>
    <definedName name="wrn.pag.040000000000" hidden="1">{#N/A,#N/A,FALSE,"Pag.01"}</definedName>
    <definedName name="wrn.pag.04254789" localSheetId="11" hidden="1">{#N/A,#N/A,FALSE,"Pag.01"}</definedName>
    <definedName name="wrn.pag.04254789" localSheetId="14" hidden="1">{#N/A,#N/A,FALSE,"Pag.01"}</definedName>
    <definedName name="wrn.pag.04254789" localSheetId="15" hidden="1">{#N/A,#N/A,FALSE,"Pag.01"}</definedName>
    <definedName name="wrn.pag.04254789" localSheetId="27" hidden="1">{#N/A,#N/A,FALSE,"Pag.01"}</definedName>
    <definedName name="wrn.pag.04254789" localSheetId="36" hidden="1">{#N/A,#N/A,FALSE,"Pag.01"}</definedName>
    <definedName name="wrn.pag.04254789" localSheetId="44" hidden="1">{#N/A,#N/A,FALSE,"Pag.01"}</definedName>
    <definedName name="wrn.pag.04254789" localSheetId="46" hidden="1">{#N/A,#N/A,FALSE,"Pag.01"}</definedName>
    <definedName name="wrn.pag.04254789" hidden="1">{#N/A,#N/A,FALSE,"Pag.01"}</definedName>
    <definedName name="wrn.pag.04875323" localSheetId="11" hidden="1">{#N/A,#N/A,FALSE,"Pag.01"}</definedName>
    <definedName name="wrn.pag.04875323" localSheetId="14" hidden="1">{#N/A,#N/A,FALSE,"Pag.01"}</definedName>
    <definedName name="wrn.pag.04875323" localSheetId="15" hidden="1">{#N/A,#N/A,FALSE,"Pag.01"}</definedName>
    <definedName name="wrn.pag.04875323" localSheetId="27" hidden="1">{#N/A,#N/A,FALSE,"Pag.01"}</definedName>
    <definedName name="wrn.pag.04875323" localSheetId="36" hidden="1">{#N/A,#N/A,FALSE,"Pag.01"}</definedName>
    <definedName name="wrn.pag.04875323" localSheetId="44" hidden="1">{#N/A,#N/A,FALSE,"Pag.01"}</definedName>
    <definedName name="wrn.pag.04875323" localSheetId="46" hidden="1">{#N/A,#N/A,FALSE,"Pag.01"}</definedName>
    <definedName name="wrn.pag.04875323" hidden="1">{#N/A,#N/A,FALSE,"Pag.01"}</definedName>
    <definedName name="wrn.pag.05" localSheetId="11" hidden="1">{#N/A,#N/A,FALSE,"Pag.01"}</definedName>
    <definedName name="wrn.pag.05" localSheetId="14" hidden="1">{#N/A,#N/A,FALSE,"Pag.01"}</definedName>
    <definedName name="wrn.pag.05" localSheetId="15" hidden="1">{#N/A,#N/A,FALSE,"Pag.01"}</definedName>
    <definedName name="wrn.pag.05" localSheetId="27" hidden="1">{#N/A,#N/A,FALSE,"Pag.01"}</definedName>
    <definedName name="wrn.pag.05" localSheetId="36" hidden="1">{#N/A,#N/A,FALSE,"Pag.01"}</definedName>
    <definedName name="wrn.pag.05" localSheetId="44" hidden="1">{#N/A,#N/A,FALSE,"Pag.01"}</definedName>
    <definedName name="wrn.pag.05" localSheetId="46" hidden="1">{#N/A,#N/A,FALSE,"Pag.01"}</definedName>
    <definedName name="wrn.pag.05" hidden="1">{#N/A,#N/A,FALSE,"Pag.01"}</definedName>
    <definedName name="wrn.pag.050" localSheetId="11" hidden="1">{#N/A,#N/A,FALSE,"Pag.01"}</definedName>
    <definedName name="wrn.pag.050" localSheetId="14" hidden="1">{#N/A,#N/A,FALSE,"Pag.01"}</definedName>
    <definedName name="wrn.pag.050" localSheetId="15" hidden="1">{#N/A,#N/A,FALSE,"Pag.01"}</definedName>
    <definedName name="wrn.pag.050" localSheetId="27" hidden="1">{#N/A,#N/A,FALSE,"Pag.01"}</definedName>
    <definedName name="wrn.pag.050" localSheetId="36" hidden="1">{#N/A,#N/A,FALSE,"Pag.01"}</definedName>
    <definedName name="wrn.pag.050" localSheetId="44" hidden="1">{#N/A,#N/A,FALSE,"Pag.01"}</definedName>
    <definedName name="wrn.pag.050" localSheetId="46" hidden="1">{#N/A,#N/A,FALSE,"Pag.01"}</definedName>
    <definedName name="wrn.pag.050" hidden="1">{#N/A,#N/A,FALSE,"Pag.01"}</definedName>
    <definedName name="wrn.pag.0500" localSheetId="11" hidden="1">{#N/A,#N/A,FALSE,"Pag.01"}</definedName>
    <definedName name="wrn.pag.0500" localSheetId="14" hidden="1">{#N/A,#N/A,FALSE,"Pag.01"}</definedName>
    <definedName name="wrn.pag.0500" localSheetId="15" hidden="1">{#N/A,#N/A,FALSE,"Pag.01"}</definedName>
    <definedName name="wrn.pag.0500" localSheetId="27" hidden="1">{#N/A,#N/A,FALSE,"Pag.01"}</definedName>
    <definedName name="wrn.pag.0500" localSheetId="36" hidden="1">{#N/A,#N/A,FALSE,"Pag.01"}</definedName>
    <definedName name="wrn.pag.0500" localSheetId="44" hidden="1">{#N/A,#N/A,FALSE,"Pag.01"}</definedName>
    <definedName name="wrn.pag.0500" localSheetId="46" hidden="1">{#N/A,#N/A,FALSE,"Pag.01"}</definedName>
    <definedName name="wrn.pag.0500" hidden="1">{#N/A,#N/A,FALSE,"Pag.01"}</definedName>
    <definedName name="wrn.pag.0500000000" localSheetId="11" hidden="1">{#N/A,#N/A,FALSE,"Pag.01"}</definedName>
    <definedName name="wrn.pag.0500000000" localSheetId="14" hidden="1">{#N/A,#N/A,FALSE,"Pag.01"}</definedName>
    <definedName name="wrn.pag.0500000000" localSheetId="15" hidden="1">{#N/A,#N/A,FALSE,"Pag.01"}</definedName>
    <definedName name="wrn.pag.0500000000" localSheetId="27" hidden="1">{#N/A,#N/A,FALSE,"Pag.01"}</definedName>
    <definedName name="wrn.pag.0500000000" localSheetId="36" hidden="1">{#N/A,#N/A,FALSE,"Pag.01"}</definedName>
    <definedName name="wrn.pag.0500000000" localSheetId="44" hidden="1">{#N/A,#N/A,FALSE,"Pag.01"}</definedName>
    <definedName name="wrn.pag.0500000000" localSheetId="46" hidden="1">{#N/A,#N/A,FALSE,"Pag.01"}</definedName>
    <definedName name="wrn.pag.0500000000" hidden="1">{#N/A,#N/A,FALSE,"Pag.01"}</definedName>
    <definedName name="wrn.pag.05000000000" localSheetId="11" hidden="1">{#N/A,#N/A,FALSE,"Pag.01"}</definedName>
    <definedName name="wrn.pag.05000000000" localSheetId="14" hidden="1">{#N/A,#N/A,FALSE,"Pag.01"}</definedName>
    <definedName name="wrn.pag.05000000000" localSheetId="15" hidden="1">{#N/A,#N/A,FALSE,"Pag.01"}</definedName>
    <definedName name="wrn.pag.05000000000" localSheetId="27" hidden="1">{#N/A,#N/A,FALSE,"Pag.01"}</definedName>
    <definedName name="wrn.pag.05000000000" localSheetId="36" hidden="1">{#N/A,#N/A,FALSE,"Pag.01"}</definedName>
    <definedName name="wrn.pag.05000000000" localSheetId="44" hidden="1">{#N/A,#N/A,FALSE,"Pag.01"}</definedName>
    <definedName name="wrn.pag.05000000000" localSheetId="46" hidden="1">{#N/A,#N/A,FALSE,"Pag.01"}</definedName>
    <definedName name="wrn.pag.05000000000" hidden="1">{#N/A,#N/A,FALSE,"Pag.01"}</definedName>
    <definedName name="wrn.pag.05428" localSheetId="11" hidden="1">{#N/A,#N/A,FALSE,"Pag.01"}</definedName>
    <definedName name="wrn.pag.05428" localSheetId="14" hidden="1">{#N/A,#N/A,FALSE,"Pag.01"}</definedName>
    <definedName name="wrn.pag.05428" localSheetId="15" hidden="1">{#N/A,#N/A,FALSE,"Pag.01"}</definedName>
    <definedName name="wrn.pag.05428" localSheetId="27" hidden="1">{#N/A,#N/A,FALSE,"Pag.01"}</definedName>
    <definedName name="wrn.pag.05428" localSheetId="36" hidden="1">{#N/A,#N/A,FALSE,"Pag.01"}</definedName>
    <definedName name="wrn.pag.05428" localSheetId="44" hidden="1">{#N/A,#N/A,FALSE,"Pag.01"}</definedName>
    <definedName name="wrn.pag.05428" localSheetId="46" hidden="1">{#N/A,#N/A,FALSE,"Pag.01"}</definedName>
    <definedName name="wrn.pag.05428" hidden="1">{#N/A,#N/A,FALSE,"Pag.01"}</definedName>
    <definedName name="wrn.pag.056874" localSheetId="11" hidden="1">{#N/A,#N/A,FALSE,"Pag.01"}</definedName>
    <definedName name="wrn.pag.056874" localSheetId="14" hidden="1">{#N/A,#N/A,FALSE,"Pag.01"}</definedName>
    <definedName name="wrn.pag.056874" localSheetId="15" hidden="1">{#N/A,#N/A,FALSE,"Pag.01"}</definedName>
    <definedName name="wrn.pag.056874" localSheetId="27" hidden="1">{#N/A,#N/A,FALSE,"Pag.01"}</definedName>
    <definedName name="wrn.pag.056874" localSheetId="36" hidden="1">{#N/A,#N/A,FALSE,"Pag.01"}</definedName>
    <definedName name="wrn.pag.056874" localSheetId="44" hidden="1">{#N/A,#N/A,FALSE,"Pag.01"}</definedName>
    <definedName name="wrn.pag.056874" localSheetId="46" hidden="1">{#N/A,#N/A,FALSE,"Pag.01"}</definedName>
    <definedName name="wrn.pag.056874" hidden="1">{#N/A,#N/A,FALSE,"Pag.01"}</definedName>
    <definedName name="wrn.pag.06" localSheetId="11" hidden="1">{#N/A,#N/A,FALSE,"Pag.01"}</definedName>
    <definedName name="wrn.pag.06" localSheetId="14" hidden="1">{#N/A,#N/A,FALSE,"Pag.01"}</definedName>
    <definedName name="wrn.pag.06" localSheetId="15" hidden="1">{#N/A,#N/A,FALSE,"Pag.01"}</definedName>
    <definedName name="wrn.pag.06" localSheetId="27" hidden="1">{#N/A,#N/A,FALSE,"Pag.01"}</definedName>
    <definedName name="wrn.pag.06" localSheetId="36" hidden="1">{#N/A,#N/A,FALSE,"Pag.01"}</definedName>
    <definedName name="wrn.pag.06" localSheetId="44" hidden="1">{#N/A,#N/A,FALSE,"Pag.01"}</definedName>
    <definedName name="wrn.pag.06" localSheetId="46" hidden="1">{#N/A,#N/A,FALSE,"Pag.01"}</definedName>
    <definedName name="wrn.pag.06" hidden="1">{#N/A,#N/A,FALSE,"Pag.01"}</definedName>
    <definedName name="wrn.pag.060" localSheetId="11" hidden="1">{#N/A,#N/A,FALSE,"Pag.01"}</definedName>
    <definedName name="wrn.pag.060" localSheetId="14" hidden="1">{#N/A,#N/A,FALSE,"Pag.01"}</definedName>
    <definedName name="wrn.pag.060" localSheetId="15" hidden="1">{#N/A,#N/A,FALSE,"Pag.01"}</definedName>
    <definedName name="wrn.pag.060" localSheetId="27" hidden="1">{#N/A,#N/A,FALSE,"Pag.01"}</definedName>
    <definedName name="wrn.pag.060" localSheetId="36" hidden="1">{#N/A,#N/A,FALSE,"Pag.01"}</definedName>
    <definedName name="wrn.pag.060" localSheetId="44" hidden="1">{#N/A,#N/A,FALSE,"Pag.01"}</definedName>
    <definedName name="wrn.pag.060" localSheetId="46" hidden="1">{#N/A,#N/A,FALSE,"Pag.01"}</definedName>
    <definedName name="wrn.pag.060" hidden="1">{#N/A,#N/A,FALSE,"Pag.01"}</definedName>
    <definedName name="wrn.pag.0600" localSheetId="11" hidden="1">{#N/A,#N/A,FALSE,"Pag.01"}</definedName>
    <definedName name="wrn.pag.0600" localSheetId="14" hidden="1">{#N/A,#N/A,FALSE,"Pag.01"}</definedName>
    <definedName name="wrn.pag.0600" localSheetId="15" hidden="1">{#N/A,#N/A,FALSE,"Pag.01"}</definedName>
    <definedName name="wrn.pag.0600" localSheetId="27" hidden="1">{#N/A,#N/A,FALSE,"Pag.01"}</definedName>
    <definedName name="wrn.pag.0600" localSheetId="36" hidden="1">{#N/A,#N/A,FALSE,"Pag.01"}</definedName>
    <definedName name="wrn.pag.0600" localSheetId="44" hidden="1">{#N/A,#N/A,FALSE,"Pag.01"}</definedName>
    <definedName name="wrn.pag.0600" localSheetId="46" hidden="1">{#N/A,#N/A,FALSE,"Pag.01"}</definedName>
    <definedName name="wrn.pag.0600" hidden="1">{#N/A,#N/A,FALSE,"Pag.01"}</definedName>
    <definedName name="wrn.pag.0600000000" localSheetId="11" hidden="1">{#N/A,#N/A,FALSE,"Pag.01"}</definedName>
    <definedName name="wrn.pag.0600000000" localSheetId="14" hidden="1">{#N/A,#N/A,FALSE,"Pag.01"}</definedName>
    <definedName name="wrn.pag.0600000000" localSheetId="15" hidden="1">{#N/A,#N/A,FALSE,"Pag.01"}</definedName>
    <definedName name="wrn.pag.0600000000" localSheetId="27" hidden="1">{#N/A,#N/A,FALSE,"Pag.01"}</definedName>
    <definedName name="wrn.pag.0600000000" localSheetId="36" hidden="1">{#N/A,#N/A,FALSE,"Pag.01"}</definedName>
    <definedName name="wrn.pag.0600000000" localSheetId="44" hidden="1">{#N/A,#N/A,FALSE,"Pag.01"}</definedName>
    <definedName name="wrn.pag.0600000000" localSheetId="46" hidden="1">{#N/A,#N/A,FALSE,"Pag.01"}</definedName>
    <definedName name="wrn.pag.0600000000" hidden="1">{#N/A,#N/A,FALSE,"Pag.01"}</definedName>
    <definedName name="wrn.pag.06000000000000000" localSheetId="11" hidden="1">{#N/A,#N/A,FALSE,"Pag.01"}</definedName>
    <definedName name="wrn.pag.06000000000000000" localSheetId="14" hidden="1">{#N/A,#N/A,FALSE,"Pag.01"}</definedName>
    <definedName name="wrn.pag.06000000000000000" localSheetId="15" hidden="1">{#N/A,#N/A,FALSE,"Pag.01"}</definedName>
    <definedName name="wrn.pag.06000000000000000" localSheetId="27" hidden="1">{#N/A,#N/A,FALSE,"Pag.01"}</definedName>
    <definedName name="wrn.pag.06000000000000000" localSheetId="36" hidden="1">{#N/A,#N/A,FALSE,"Pag.01"}</definedName>
    <definedName name="wrn.pag.06000000000000000" localSheetId="44" hidden="1">{#N/A,#N/A,FALSE,"Pag.01"}</definedName>
    <definedName name="wrn.pag.06000000000000000" localSheetId="46" hidden="1">{#N/A,#N/A,FALSE,"Pag.01"}</definedName>
    <definedName name="wrn.pag.06000000000000000" hidden="1">{#N/A,#N/A,FALSE,"Pag.01"}</definedName>
    <definedName name="wrn.pag.07" localSheetId="11" hidden="1">{#N/A,#N/A,FALSE,"Pag.01"}</definedName>
    <definedName name="wrn.pag.07" localSheetId="14" hidden="1">{#N/A,#N/A,FALSE,"Pag.01"}</definedName>
    <definedName name="wrn.pag.07" localSheetId="15" hidden="1">{#N/A,#N/A,FALSE,"Pag.01"}</definedName>
    <definedName name="wrn.pag.07" localSheetId="27" hidden="1">{#N/A,#N/A,FALSE,"Pag.01"}</definedName>
    <definedName name="wrn.pag.07" localSheetId="36" hidden="1">{#N/A,#N/A,FALSE,"Pag.01"}</definedName>
    <definedName name="wrn.pag.07" localSheetId="44" hidden="1">{#N/A,#N/A,FALSE,"Pag.01"}</definedName>
    <definedName name="wrn.pag.07" localSheetId="46" hidden="1">{#N/A,#N/A,FALSE,"Pag.01"}</definedName>
    <definedName name="wrn.pag.07" hidden="1">{#N/A,#N/A,FALSE,"Pag.01"}</definedName>
    <definedName name="wrn.pag.070" localSheetId="11" hidden="1">{#N/A,#N/A,FALSE,"Pag.01"}</definedName>
    <definedName name="wrn.pag.070" localSheetId="14" hidden="1">{#N/A,#N/A,FALSE,"Pag.01"}</definedName>
    <definedName name="wrn.pag.070" localSheetId="15" hidden="1">{#N/A,#N/A,FALSE,"Pag.01"}</definedName>
    <definedName name="wrn.pag.070" localSheetId="27" hidden="1">{#N/A,#N/A,FALSE,"Pag.01"}</definedName>
    <definedName name="wrn.pag.070" localSheetId="36" hidden="1">{#N/A,#N/A,FALSE,"Pag.01"}</definedName>
    <definedName name="wrn.pag.070" localSheetId="44" hidden="1">{#N/A,#N/A,FALSE,"Pag.01"}</definedName>
    <definedName name="wrn.pag.070" localSheetId="46" hidden="1">{#N/A,#N/A,FALSE,"Pag.01"}</definedName>
    <definedName name="wrn.pag.070" hidden="1">{#N/A,#N/A,FALSE,"Pag.01"}</definedName>
    <definedName name="wrn.pag.0700" localSheetId="11" hidden="1">{#N/A,#N/A,FALSE,"Pag.01"}</definedName>
    <definedName name="wrn.pag.0700" localSheetId="14" hidden="1">{#N/A,#N/A,FALSE,"Pag.01"}</definedName>
    <definedName name="wrn.pag.0700" localSheetId="15" hidden="1">{#N/A,#N/A,FALSE,"Pag.01"}</definedName>
    <definedName name="wrn.pag.0700" localSheetId="27" hidden="1">{#N/A,#N/A,FALSE,"Pag.01"}</definedName>
    <definedName name="wrn.pag.0700" localSheetId="36" hidden="1">{#N/A,#N/A,FALSE,"Pag.01"}</definedName>
    <definedName name="wrn.pag.0700" localSheetId="44" hidden="1">{#N/A,#N/A,FALSE,"Pag.01"}</definedName>
    <definedName name="wrn.pag.0700" localSheetId="46" hidden="1">{#N/A,#N/A,FALSE,"Pag.01"}</definedName>
    <definedName name="wrn.pag.0700" hidden="1">{#N/A,#N/A,FALSE,"Pag.01"}</definedName>
    <definedName name="wrn.pag.070000000000" localSheetId="11" hidden="1">{#N/A,#N/A,FALSE,"Pag.01"}</definedName>
    <definedName name="wrn.pag.070000000000" localSheetId="14" hidden="1">{#N/A,#N/A,FALSE,"Pag.01"}</definedName>
    <definedName name="wrn.pag.070000000000" localSheetId="15" hidden="1">{#N/A,#N/A,FALSE,"Pag.01"}</definedName>
    <definedName name="wrn.pag.070000000000" localSheetId="27" hidden="1">{#N/A,#N/A,FALSE,"Pag.01"}</definedName>
    <definedName name="wrn.pag.070000000000" localSheetId="36" hidden="1">{#N/A,#N/A,FALSE,"Pag.01"}</definedName>
    <definedName name="wrn.pag.070000000000" localSheetId="44" hidden="1">{#N/A,#N/A,FALSE,"Pag.01"}</definedName>
    <definedName name="wrn.pag.070000000000" localSheetId="46" hidden="1">{#N/A,#N/A,FALSE,"Pag.01"}</definedName>
    <definedName name="wrn.pag.070000000000" hidden="1">{#N/A,#N/A,FALSE,"Pag.01"}</definedName>
    <definedName name="wrn.pag.07000000000000" localSheetId="11" hidden="1">{#N/A,#N/A,FALSE,"Pag.01"}</definedName>
    <definedName name="wrn.pag.07000000000000" localSheetId="14" hidden="1">{#N/A,#N/A,FALSE,"Pag.01"}</definedName>
    <definedName name="wrn.pag.07000000000000" localSheetId="15" hidden="1">{#N/A,#N/A,FALSE,"Pag.01"}</definedName>
    <definedName name="wrn.pag.07000000000000" localSheetId="27" hidden="1">{#N/A,#N/A,FALSE,"Pag.01"}</definedName>
    <definedName name="wrn.pag.07000000000000" localSheetId="36" hidden="1">{#N/A,#N/A,FALSE,"Pag.01"}</definedName>
    <definedName name="wrn.pag.07000000000000" localSheetId="44" hidden="1">{#N/A,#N/A,FALSE,"Pag.01"}</definedName>
    <definedName name="wrn.pag.07000000000000" localSheetId="46" hidden="1">{#N/A,#N/A,FALSE,"Pag.01"}</definedName>
    <definedName name="wrn.pag.07000000000000" hidden="1">{#N/A,#N/A,FALSE,"Pag.01"}</definedName>
    <definedName name="wrn.pag.09" localSheetId="11" hidden="1">{#N/A,#N/A,FALSE,"Pag.01"}</definedName>
    <definedName name="wrn.pag.09" localSheetId="14" hidden="1">{#N/A,#N/A,FALSE,"Pag.01"}</definedName>
    <definedName name="wrn.pag.09" localSheetId="15" hidden="1">{#N/A,#N/A,FALSE,"Pag.01"}</definedName>
    <definedName name="wrn.pag.09" localSheetId="27" hidden="1">{#N/A,#N/A,FALSE,"Pag.01"}</definedName>
    <definedName name="wrn.pag.09" localSheetId="36" hidden="1">{#N/A,#N/A,FALSE,"Pag.01"}</definedName>
    <definedName name="wrn.pag.09" localSheetId="44" hidden="1">{#N/A,#N/A,FALSE,"Pag.01"}</definedName>
    <definedName name="wrn.pag.09" localSheetId="46" hidden="1">{#N/A,#N/A,FALSE,"Pag.01"}</definedName>
    <definedName name="wrn.pag.09" hidden="1">{#N/A,#N/A,FALSE,"Pag.01"}</definedName>
    <definedName name="wrn.pag.090" localSheetId="11" hidden="1">{#N/A,#N/A,FALSE,"Pag.01"}</definedName>
    <definedName name="wrn.pag.090" localSheetId="14" hidden="1">{#N/A,#N/A,FALSE,"Pag.01"}</definedName>
    <definedName name="wrn.pag.090" localSheetId="15" hidden="1">{#N/A,#N/A,FALSE,"Pag.01"}</definedName>
    <definedName name="wrn.pag.090" localSheetId="27" hidden="1">{#N/A,#N/A,FALSE,"Pag.01"}</definedName>
    <definedName name="wrn.pag.090" localSheetId="36" hidden="1">{#N/A,#N/A,FALSE,"Pag.01"}</definedName>
    <definedName name="wrn.pag.090" localSheetId="44" hidden="1">{#N/A,#N/A,FALSE,"Pag.01"}</definedName>
    <definedName name="wrn.pag.090" localSheetId="46" hidden="1">{#N/A,#N/A,FALSE,"Pag.01"}</definedName>
    <definedName name="wrn.pag.090" hidden="1">{#N/A,#N/A,FALSE,"Pag.01"}</definedName>
    <definedName name="wrn.pag.0900" localSheetId="11" hidden="1">{#N/A,#N/A,FALSE,"Pag.01"}</definedName>
    <definedName name="wrn.pag.0900" localSheetId="14" hidden="1">{#N/A,#N/A,FALSE,"Pag.01"}</definedName>
    <definedName name="wrn.pag.0900" localSheetId="15" hidden="1">{#N/A,#N/A,FALSE,"Pag.01"}</definedName>
    <definedName name="wrn.pag.0900" localSheetId="27" hidden="1">{#N/A,#N/A,FALSE,"Pag.01"}</definedName>
    <definedName name="wrn.pag.0900" localSheetId="36" hidden="1">{#N/A,#N/A,FALSE,"Pag.01"}</definedName>
    <definedName name="wrn.pag.0900" localSheetId="44" hidden="1">{#N/A,#N/A,FALSE,"Pag.01"}</definedName>
    <definedName name="wrn.pag.0900" localSheetId="46" hidden="1">{#N/A,#N/A,FALSE,"Pag.01"}</definedName>
    <definedName name="wrn.pag.0900" hidden="1">{#N/A,#N/A,FALSE,"Pag.01"}</definedName>
    <definedName name="wrn.pag.090000000000" localSheetId="11" hidden="1">{#N/A,#N/A,FALSE,"Pag.01"}</definedName>
    <definedName name="wrn.pag.090000000000" localSheetId="14" hidden="1">{#N/A,#N/A,FALSE,"Pag.01"}</definedName>
    <definedName name="wrn.pag.090000000000" localSheetId="15" hidden="1">{#N/A,#N/A,FALSE,"Pag.01"}</definedName>
    <definedName name="wrn.pag.090000000000" localSheetId="27" hidden="1">{#N/A,#N/A,FALSE,"Pag.01"}</definedName>
    <definedName name="wrn.pag.090000000000" localSheetId="36" hidden="1">{#N/A,#N/A,FALSE,"Pag.01"}</definedName>
    <definedName name="wrn.pag.090000000000" localSheetId="44" hidden="1">{#N/A,#N/A,FALSE,"Pag.01"}</definedName>
    <definedName name="wrn.pag.090000000000" localSheetId="46" hidden="1">{#N/A,#N/A,FALSE,"Pag.01"}</definedName>
    <definedName name="wrn.pag.090000000000" hidden="1">{#N/A,#N/A,FALSE,"Pag.01"}</definedName>
    <definedName name="wrn.pag.09000000000000000000" localSheetId="11" hidden="1">{#N/A,#N/A,FALSE,"Pag.01"}</definedName>
    <definedName name="wrn.pag.09000000000000000000" localSheetId="14" hidden="1">{#N/A,#N/A,FALSE,"Pag.01"}</definedName>
    <definedName name="wrn.pag.09000000000000000000" localSheetId="15" hidden="1">{#N/A,#N/A,FALSE,"Pag.01"}</definedName>
    <definedName name="wrn.pag.09000000000000000000" localSheetId="27" hidden="1">{#N/A,#N/A,FALSE,"Pag.01"}</definedName>
    <definedName name="wrn.pag.09000000000000000000" localSheetId="36" hidden="1">{#N/A,#N/A,FALSE,"Pag.01"}</definedName>
    <definedName name="wrn.pag.09000000000000000000" localSheetId="44" hidden="1">{#N/A,#N/A,FALSE,"Pag.01"}</definedName>
    <definedName name="wrn.pag.09000000000000000000" localSheetId="46" hidden="1">{#N/A,#N/A,FALSE,"Pag.01"}</definedName>
    <definedName name="wrn.pag.09000000000000000000" hidden="1">{#N/A,#N/A,FALSE,"Pag.01"}</definedName>
    <definedName name="wrn.pag.100" localSheetId="11" hidden="1">{#N/A,#N/A,FALSE,"Pag.01"}</definedName>
    <definedName name="wrn.pag.100" localSheetId="14" hidden="1">{#N/A,#N/A,FALSE,"Pag.01"}</definedName>
    <definedName name="wrn.pag.100" localSheetId="15" hidden="1">{#N/A,#N/A,FALSE,"Pag.01"}</definedName>
    <definedName name="wrn.pag.100" localSheetId="27" hidden="1">{#N/A,#N/A,FALSE,"Pag.01"}</definedName>
    <definedName name="wrn.pag.100" localSheetId="36" hidden="1">{#N/A,#N/A,FALSE,"Pag.01"}</definedName>
    <definedName name="wrn.pag.100" localSheetId="44" hidden="1">{#N/A,#N/A,FALSE,"Pag.01"}</definedName>
    <definedName name="wrn.pag.100" localSheetId="46" hidden="1">{#N/A,#N/A,FALSE,"Pag.01"}</definedName>
    <definedName name="wrn.pag.100" hidden="1">{#N/A,#N/A,FALSE,"Pag.01"}</definedName>
    <definedName name="wrn.pag.102145" localSheetId="11" hidden="1">{#N/A,#N/A,FALSE,"Pag.01"}</definedName>
    <definedName name="wrn.pag.102145" localSheetId="14" hidden="1">{#N/A,#N/A,FALSE,"Pag.01"}</definedName>
    <definedName name="wrn.pag.102145" localSheetId="15" hidden="1">{#N/A,#N/A,FALSE,"Pag.01"}</definedName>
    <definedName name="wrn.pag.102145" localSheetId="27" hidden="1">{#N/A,#N/A,FALSE,"Pag.01"}</definedName>
    <definedName name="wrn.pag.102145" localSheetId="36" hidden="1">{#N/A,#N/A,FALSE,"Pag.01"}</definedName>
    <definedName name="wrn.pag.102145" localSheetId="44" hidden="1">{#N/A,#N/A,FALSE,"Pag.01"}</definedName>
    <definedName name="wrn.pag.102145" localSheetId="46" hidden="1">{#N/A,#N/A,FALSE,"Pag.01"}</definedName>
    <definedName name="wrn.pag.102145" hidden="1">{#N/A,#N/A,FALSE,"Pag.01"}</definedName>
    <definedName name="wrn.pag.12" localSheetId="11" hidden="1">{#N/A,#N/A,FALSE,"Pag.01"}</definedName>
    <definedName name="wrn.pag.12" localSheetId="14" hidden="1">{#N/A,#N/A,FALSE,"Pag.01"}</definedName>
    <definedName name="wrn.pag.12" localSheetId="15" hidden="1">{#N/A,#N/A,FALSE,"Pag.01"}</definedName>
    <definedName name="wrn.pag.12" localSheetId="27" hidden="1">{#N/A,#N/A,FALSE,"Pag.01"}</definedName>
    <definedName name="wrn.pag.12" localSheetId="36" hidden="1">{#N/A,#N/A,FALSE,"Pag.01"}</definedName>
    <definedName name="wrn.pag.12" localSheetId="44" hidden="1">{#N/A,#N/A,FALSE,"Pag.01"}</definedName>
    <definedName name="wrn.pag.12" localSheetId="46" hidden="1">{#N/A,#N/A,FALSE,"Pag.01"}</definedName>
    <definedName name="wrn.pag.12" hidden="1">{#N/A,#N/A,FALSE,"Pag.01"}</definedName>
    <definedName name="wrn.pag.120" localSheetId="11" hidden="1">{#N/A,#N/A,FALSE,"Pag.01"}</definedName>
    <definedName name="wrn.pag.120" localSheetId="14" hidden="1">{#N/A,#N/A,FALSE,"Pag.01"}</definedName>
    <definedName name="wrn.pag.120" localSheetId="15" hidden="1">{#N/A,#N/A,FALSE,"Pag.01"}</definedName>
    <definedName name="wrn.pag.120" localSheetId="27" hidden="1">{#N/A,#N/A,FALSE,"Pag.01"}</definedName>
    <definedName name="wrn.pag.120" localSheetId="36" hidden="1">{#N/A,#N/A,FALSE,"Pag.01"}</definedName>
    <definedName name="wrn.pag.120" localSheetId="44" hidden="1">{#N/A,#N/A,FALSE,"Pag.01"}</definedName>
    <definedName name="wrn.pag.120" localSheetId="46" hidden="1">{#N/A,#N/A,FALSE,"Pag.01"}</definedName>
    <definedName name="wrn.pag.120" hidden="1">{#N/A,#N/A,FALSE,"Pag.01"}</definedName>
    <definedName name="wrn.pag.12000000000" localSheetId="11" hidden="1">{#N/A,#N/A,FALSE,"Pag.01"}</definedName>
    <definedName name="wrn.pag.12000000000" localSheetId="14" hidden="1">{#N/A,#N/A,FALSE,"Pag.01"}</definedName>
    <definedName name="wrn.pag.12000000000" localSheetId="15" hidden="1">{#N/A,#N/A,FALSE,"Pag.01"}</definedName>
    <definedName name="wrn.pag.12000000000" localSheetId="27" hidden="1">{#N/A,#N/A,FALSE,"Pag.01"}</definedName>
    <definedName name="wrn.pag.12000000000" localSheetId="36" hidden="1">{#N/A,#N/A,FALSE,"Pag.01"}</definedName>
    <definedName name="wrn.pag.12000000000" localSheetId="44" hidden="1">{#N/A,#N/A,FALSE,"Pag.01"}</definedName>
    <definedName name="wrn.pag.12000000000" localSheetId="46" hidden="1">{#N/A,#N/A,FALSE,"Pag.01"}</definedName>
    <definedName name="wrn.pag.12000000000" hidden="1">{#N/A,#N/A,FALSE,"Pag.01"}</definedName>
    <definedName name="wrn.pag.1200000000000000" localSheetId="11" hidden="1">{#N/A,#N/A,FALSE,"Pag.01"}</definedName>
    <definedName name="wrn.pag.1200000000000000" localSheetId="14" hidden="1">{#N/A,#N/A,FALSE,"Pag.01"}</definedName>
    <definedName name="wrn.pag.1200000000000000" localSheetId="15" hidden="1">{#N/A,#N/A,FALSE,"Pag.01"}</definedName>
    <definedName name="wrn.pag.1200000000000000" localSheetId="27" hidden="1">{#N/A,#N/A,FALSE,"Pag.01"}</definedName>
    <definedName name="wrn.pag.1200000000000000" localSheetId="36" hidden="1">{#N/A,#N/A,FALSE,"Pag.01"}</definedName>
    <definedName name="wrn.pag.1200000000000000" localSheetId="44" hidden="1">{#N/A,#N/A,FALSE,"Pag.01"}</definedName>
    <definedName name="wrn.pag.1200000000000000" localSheetId="46" hidden="1">{#N/A,#N/A,FALSE,"Pag.01"}</definedName>
    <definedName name="wrn.pag.1200000000000000" hidden="1">{#N/A,#N/A,FALSE,"Pag.01"}</definedName>
    <definedName name="wrn.pag.1254789" localSheetId="11" hidden="1">{#N/A,#N/A,FALSE,"Pag.01"}</definedName>
    <definedName name="wrn.pag.1254789" localSheetId="14" hidden="1">{#N/A,#N/A,FALSE,"Pag.01"}</definedName>
    <definedName name="wrn.pag.1254789" localSheetId="15" hidden="1">{#N/A,#N/A,FALSE,"Pag.01"}</definedName>
    <definedName name="wrn.pag.1254789" localSheetId="27" hidden="1">{#N/A,#N/A,FALSE,"Pag.01"}</definedName>
    <definedName name="wrn.pag.1254789" localSheetId="36" hidden="1">{#N/A,#N/A,FALSE,"Pag.01"}</definedName>
    <definedName name="wrn.pag.1254789" localSheetId="44" hidden="1">{#N/A,#N/A,FALSE,"Pag.01"}</definedName>
    <definedName name="wrn.pag.1254789" localSheetId="46" hidden="1">{#N/A,#N/A,FALSE,"Pag.01"}</definedName>
    <definedName name="wrn.pag.1254789" hidden="1">{#N/A,#N/A,FALSE,"Pag.01"}</definedName>
    <definedName name="wrn.pag.214578" localSheetId="11" hidden="1">{#N/A,#N/A,FALSE,"Pag.01"}</definedName>
    <definedName name="wrn.pag.214578" localSheetId="14" hidden="1">{#N/A,#N/A,FALSE,"Pag.01"}</definedName>
    <definedName name="wrn.pag.214578" localSheetId="15" hidden="1">{#N/A,#N/A,FALSE,"Pag.01"}</definedName>
    <definedName name="wrn.pag.214578" localSheetId="27" hidden="1">{#N/A,#N/A,FALSE,"Pag.01"}</definedName>
    <definedName name="wrn.pag.214578" localSheetId="36" hidden="1">{#N/A,#N/A,FALSE,"Pag.01"}</definedName>
    <definedName name="wrn.pag.214578" localSheetId="44" hidden="1">{#N/A,#N/A,FALSE,"Pag.01"}</definedName>
    <definedName name="wrn.pag.214578" localSheetId="46" hidden="1">{#N/A,#N/A,FALSE,"Pag.01"}</definedName>
    <definedName name="wrn.pag.214578" hidden="1">{#N/A,#N/A,FALSE,"Pag.01"}</definedName>
    <definedName name="wrn.pag.214789" localSheetId="11" hidden="1">{#N/A,#N/A,FALSE,"Pag.01"}</definedName>
    <definedName name="wrn.pag.214789" localSheetId="14" hidden="1">{#N/A,#N/A,FALSE,"Pag.01"}</definedName>
    <definedName name="wrn.pag.214789" localSheetId="15" hidden="1">{#N/A,#N/A,FALSE,"Pag.01"}</definedName>
    <definedName name="wrn.pag.214789" localSheetId="27" hidden="1">{#N/A,#N/A,FALSE,"Pag.01"}</definedName>
    <definedName name="wrn.pag.214789" localSheetId="36" hidden="1">{#N/A,#N/A,FALSE,"Pag.01"}</definedName>
    <definedName name="wrn.pag.214789" localSheetId="44" hidden="1">{#N/A,#N/A,FALSE,"Pag.01"}</definedName>
    <definedName name="wrn.pag.214789" localSheetId="46" hidden="1">{#N/A,#N/A,FALSE,"Pag.01"}</definedName>
    <definedName name="wrn.pag.214789" hidden="1">{#N/A,#N/A,FALSE,"Pag.01"}</definedName>
    <definedName name="wrn.pag.23654789" localSheetId="11" hidden="1">{#N/A,#N/A,FALSE,"Pag.01"}</definedName>
    <definedName name="wrn.pag.23654789" localSheetId="14" hidden="1">{#N/A,#N/A,FALSE,"Pag.01"}</definedName>
    <definedName name="wrn.pag.23654789" localSheetId="15" hidden="1">{#N/A,#N/A,FALSE,"Pag.01"}</definedName>
    <definedName name="wrn.pag.23654789" localSheetId="27" hidden="1">{#N/A,#N/A,FALSE,"Pag.01"}</definedName>
    <definedName name="wrn.pag.23654789" localSheetId="36" hidden="1">{#N/A,#N/A,FALSE,"Pag.01"}</definedName>
    <definedName name="wrn.pag.23654789" localSheetId="44" hidden="1">{#N/A,#N/A,FALSE,"Pag.01"}</definedName>
    <definedName name="wrn.pag.23654789" localSheetId="46" hidden="1">{#N/A,#N/A,FALSE,"Pag.01"}</definedName>
    <definedName name="wrn.pag.23654789" hidden="1">{#N/A,#N/A,FALSE,"Pag.01"}</definedName>
    <definedName name="wrn.pag.2547257" localSheetId="11" hidden="1">{#N/A,#N/A,FALSE,"Pag.01"}</definedName>
    <definedName name="wrn.pag.2547257" localSheetId="14" hidden="1">{#N/A,#N/A,FALSE,"Pag.01"}</definedName>
    <definedName name="wrn.pag.2547257" localSheetId="15" hidden="1">{#N/A,#N/A,FALSE,"Pag.01"}</definedName>
    <definedName name="wrn.pag.2547257" localSheetId="27" hidden="1">{#N/A,#N/A,FALSE,"Pag.01"}</definedName>
    <definedName name="wrn.pag.2547257" localSheetId="36" hidden="1">{#N/A,#N/A,FALSE,"Pag.01"}</definedName>
    <definedName name="wrn.pag.2547257" localSheetId="44" hidden="1">{#N/A,#N/A,FALSE,"Pag.01"}</definedName>
    <definedName name="wrn.pag.2547257" localSheetId="46" hidden="1">{#N/A,#N/A,FALSE,"Pag.01"}</definedName>
    <definedName name="wrn.pag.2547257" hidden="1">{#N/A,#N/A,FALSE,"Pag.01"}</definedName>
    <definedName name="wrn.pag.254789" localSheetId="11" hidden="1">{#N/A,#N/A,FALSE,"Pag.01"}</definedName>
    <definedName name="wrn.pag.254789" localSheetId="14" hidden="1">{#N/A,#N/A,FALSE,"Pag.01"}</definedName>
    <definedName name="wrn.pag.254789" localSheetId="15" hidden="1">{#N/A,#N/A,FALSE,"Pag.01"}</definedName>
    <definedName name="wrn.pag.254789" localSheetId="27" hidden="1">{#N/A,#N/A,FALSE,"Pag.01"}</definedName>
    <definedName name="wrn.pag.254789" localSheetId="36" hidden="1">{#N/A,#N/A,FALSE,"Pag.01"}</definedName>
    <definedName name="wrn.pag.254789" localSheetId="44" hidden="1">{#N/A,#N/A,FALSE,"Pag.01"}</definedName>
    <definedName name="wrn.pag.254789" localSheetId="46" hidden="1">{#N/A,#N/A,FALSE,"Pag.01"}</definedName>
    <definedName name="wrn.pag.254789" hidden="1">{#N/A,#N/A,FALSE,"Pag.01"}</definedName>
    <definedName name="wrn.pag.2564789" localSheetId="11" hidden="1">{#N/A,#N/A,FALSE,"Pag.01"}</definedName>
    <definedName name="wrn.pag.2564789" localSheetId="14" hidden="1">{#N/A,#N/A,FALSE,"Pag.01"}</definedName>
    <definedName name="wrn.pag.2564789" localSheetId="15" hidden="1">{#N/A,#N/A,FALSE,"Pag.01"}</definedName>
    <definedName name="wrn.pag.2564789" localSheetId="27" hidden="1">{#N/A,#N/A,FALSE,"Pag.01"}</definedName>
    <definedName name="wrn.pag.2564789" localSheetId="36" hidden="1">{#N/A,#N/A,FALSE,"Pag.01"}</definedName>
    <definedName name="wrn.pag.2564789" localSheetId="44" hidden="1">{#N/A,#N/A,FALSE,"Pag.01"}</definedName>
    <definedName name="wrn.pag.2564789" localSheetId="46" hidden="1">{#N/A,#N/A,FALSE,"Pag.01"}</definedName>
    <definedName name="wrn.pag.2564789" hidden="1">{#N/A,#N/A,FALSE,"Pag.01"}</definedName>
    <definedName name="wrn.pag.458796" localSheetId="11" hidden="1">{#N/A,#N/A,FALSE,"Pag.01"}</definedName>
    <definedName name="wrn.pag.458796" localSheetId="14" hidden="1">{#N/A,#N/A,FALSE,"Pag.01"}</definedName>
    <definedName name="wrn.pag.458796" localSheetId="15" hidden="1">{#N/A,#N/A,FALSE,"Pag.01"}</definedName>
    <definedName name="wrn.pag.458796" localSheetId="27" hidden="1">{#N/A,#N/A,FALSE,"Pag.01"}</definedName>
    <definedName name="wrn.pag.458796" localSheetId="36" hidden="1">{#N/A,#N/A,FALSE,"Pag.01"}</definedName>
    <definedName name="wrn.pag.458796" localSheetId="44" hidden="1">{#N/A,#N/A,FALSE,"Pag.01"}</definedName>
    <definedName name="wrn.pag.458796" localSheetId="46" hidden="1">{#N/A,#N/A,FALSE,"Pag.01"}</definedName>
    <definedName name="wrn.pag.458796" hidden="1">{#N/A,#N/A,FALSE,"Pag.01"}</definedName>
    <definedName name="wrn.pag.500" localSheetId="11" hidden="1">{#N/A,#N/A,FALSE,"Pag.01"}</definedName>
    <definedName name="wrn.pag.500" localSheetId="14" hidden="1">{#N/A,#N/A,FALSE,"Pag.01"}</definedName>
    <definedName name="wrn.pag.500" localSheetId="15" hidden="1">{#N/A,#N/A,FALSE,"Pag.01"}</definedName>
    <definedName name="wrn.pag.500" localSheetId="27" hidden="1">{#N/A,#N/A,FALSE,"Pag.01"}</definedName>
    <definedName name="wrn.pag.500" localSheetId="36" hidden="1">{#N/A,#N/A,FALSE,"Pag.01"}</definedName>
    <definedName name="wrn.pag.500" localSheetId="44" hidden="1">{#N/A,#N/A,FALSE,"Pag.01"}</definedName>
    <definedName name="wrn.pag.500" localSheetId="46" hidden="1">{#N/A,#N/A,FALSE,"Pag.01"}</definedName>
    <definedName name="wrn.pag.500" hidden="1">{#N/A,#N/A,FALSE,"Pag.01"}</definedName>
    <definedName name="wrn.pag.5000" localSheetId="11" hidden="1">{#N/A,#N/A,FALSE,"Pag.01"}</definedName>
    <definedName name="wrn.pag.5000" localSheetId="14" hidden="1">{#N/A,#N/A,FALSE,"Pag.01"}</definedName>
    <definedName name="wrn.pag.5000" localSheetId="15" hidden="1">{#N/A,#N/A,FALSE,"Pag.01"}</definedName>
    <definedName name="wrn.pag.5000" localSheetId="27" hidden="1">{#N/A,#N/A,FALSE,"Pag.01"}</definedName>
    <definedName name="wrn.pag.5000" localSheetId="36" hidden="1">{#N/A,#N/A,FALSE,"Pag.01"}</definedName>
    <definedName name="wrn.pag.5000" localSheetId="44" hidden="1">{#N/A,#N/A,FALSE,"Pag.01"}</definedName>
    <definedName name="wrn.pag.5000" localSheetId="46" hidden="1">{#N/A,#N/A,FALSE,"Pag.01"}</definedName>
    <definedName name="wrn.pag.5000" hidden="1">{#N/A,#N/A,FALSE,"Pag.01"}</definedName>
    <definedName name="wrn.pag.501000" localSheetId="11" hidden="1">{#N/A,#N/A,FALSE,"Pag.01"}</definedName>
    <definedName name="wrn.pag.501000" localSheetId="14" hidden="1">{#N/A,#N/A,FALSE,"Pag.01"}</definedName>
    <definedName name="wrn.pag.501000" localSheetId="15" hidden="1">{#N/A,#N/A,FALSE,"Pag.01"}</definedName>
    <definedName name="wrn.pag.501000" localSheetId="27" hidden="1">{#N/A,#N/A,FALSE,"Pag.01"}</definedName>
    <definedName name="wrn.pag.501000" localSheetId="36" hidden="1">{#N/A,#N/A,FALSE,"Pag.01"}</definedName>
    <definedName name="wrn.pag.501000" localSheetId="44" hidden="1">{#N/A,#N/A,FALSE,"Pag.01"}</definedName>
    <definedName name="wrn.pag.501000" localSheetId="46" hidden="1">{#N/A,#N/A,FALSE,"Pag.01"}</definedName>
    <definedName name="wrn.pag.501000" hidden="1">{#N/A,#N/A,FALSE,"Pag.01"}</definedName>
    <definedName name="wrn.pag.5010000" localSheetId="11" hidden="1">{#N/A,#N/A,FALSE,"Pag.01"}</definedName>
    <definedName name="wrn.pag.5010000" localSheetId="14" hidden="1">{#N/A,#N/A,FALSE,"Pag.01"}</definedName>
    <definedName name="wrn.pag.5010000" localSheetId="15" hidden="1">{#N/A,#N/A,FALSE,"Pag.01"}</definedName>
    <definedName name="wrn.pag.5010000" localSheetId="27" hidden="1">{#N/A,#N/A,FALSE,"Pag.01"}</definedName>
    <definedName name="wrn.pag.5010000" localSheetId="36" hidden="1">{#N/A,#N/A,FALSE,"Pag.01"}</definedName>
    <definedName name="wrn.pag.5010000" localSheetId="44" hidden="1">{#N/A,#N/A,FALSE,"Pag.01"}</definedName>
    <definedName name="wrn.pag.5010000" localSheetId="46" hidden="1">{#N/A,#N/A,FALSE,"Pag.01"}</definedName>
    <definedName name="wrn.pag.5010000" hidden="1">{#N/A,#N/A,FALSE,"Pag.01"}</definedName>
    <definedName name="wrn.pag.50100000000000" localSheetId="11" hidden="1">{#N/A,#N/A,FALSE,"Pag.01"}</definedName>
    <definedName name="wrn.pag.50100000000000" localSheetId="14" hidden="1">{#N/A,#N/A,FALSE,"Pag.01"}</definedName>
    <definedName name="wrn.pag.50100000000000" localSheetId="15" hidden="1">{#N/A,#N/A,FALSE,"Pag.01"}</definedName>
    <definedName name="wrn.pag.50100000000000" localSheetId="27" hidden="1">{#N/A,#N/A,FALSE,"Pag.01"}</definedName>
    <definedName name="wrn.pag.50100000000000" localSheetId="36" hidden="1">{#N/A,#N/A,FALSE,"Pag.01"}</definedName>
    <definedName name="wrn.pag.50100000000000" localSheetId="44" hidden="1">{#N/A,#N/A,FALSE,"Pag.01"}</definedName>
    <definedName name="wrn.pag.50100000000000" localSheetId="46" hidden="1">{#N/A,#N/A,FALSE,"Pag.01"}</definedName>
    <definedName name="wrn.pag.50100000000000" hidden="1">{#N/A,#N/A,FALSE,"Pag.01"}</definedName>
    <definedName name="wrn.pag.5011" localSheetId="11" hidden="1">{#N/A,#N/A,FALSE,"Pag.01"}</definedName>
    <definedName name="wrn.pag.5011" localSheetId="14" hidden="1">{#N/A,#N/A,FALSE,"Pag.01"}</definedName>
    <definedName name="wrn.pag.5011" localSheetId="15" hidden="1">{#N/A,#N/A,FALSE,"Pag.01"}</definedName>
    <definedName name="wrn.pag.5011" localSheetId="27" hidden="1">{#N/A,#N/A,FALSE,"Pag.01"}</definedName>
    <definedName name="wrn.pag.5011" localSheetId="36" hidden="1">{#N/A,#N/A,FALSE,"Pag.01"}</definedName>
    <definedName name="wrn.pag.5011" localSheetId="44" hidden="1">{#N/A,#N/A,FALSE,"Pag.01"}</definedName>
    <definedName name="wrn.pag.5011" localSheetId="46" hidden="1">{#N/A,#N/A,FALSE,"Pag.01"}</definedName>
    <definedName name="wrn.pag.5011" hidden="1">{#N/A,#N/A,FALSE,"Pag.01"}</definedName>
    <definedName name="wrn.pag.501110" localSheetId="11" hidden="1">{#N/A,#N/A,FALSE,"Pag.01"}</definedName>
    <definedName name="wrn.pag.501110" localSheetId="14" hidden="1">{#N/A,#N/A,FALSE,"Pag.01"}</definedName>
    <definedName name="wrn.pag.501110" localSheetId="15" hidden="1">{#N/A,#N/A,FALSE,"Pag.01"}</definedName>
    <definedName name="wrn.pag.501110" localSheetId="27" hidden="1">{#N/A,#N/A,FALSE,"Pag.01"}</definedName>
    <definedName name="wrn.pag.501110" localSheetId="36" hidden="1">{#N/A,#N/A,FALSE,"Pag.01"}</definedName>
    <definedName name="wrn.pag.501110" localSheetId="44" hidden="1">{#N/A,#N/A,FALSE,"Pag.01"}</definedName>
    <definedName name="wrn.pag.501110" localSheetId="46" hidden="1">{#N/A,#N/A,FALSE,"Pag.01"}</definedName>
    <definedName name="wrn.pag.501110" hidden="1">{#N/A,#N/A,FALSE,"Pag.01"}</definedName>
    <definedName name="wrn.pag.5012000" localSheetId="11" hidden="1">{#N/A,#N/A,FALSE,"Pag.01"}</definedName>
    <definedName name="wrn.pag.5012000" localSheetId="14" hidden="1">{#N/A,#N/A,FALSE,"Pag.01"}</definedName>
    <definedName name="wrn.pag.5012000" localSheetId="15" hidden="1">{#N/A,#N/A,FALSE,"Pag.01"}</definedName>
    <definedName name="wrn.pag.5012000" localSheetId="27" hidden="1">{#N/A,#N/A,FALSE,"Pag.01"}</definedName>
    <definedName name="wrn.pag.5012000" localSheetId="36" hidden="1">{#N/A,#N/A,FALSE,"Pag.01"}</definedName>
    <definedName name="wrn.pag.5012000" localSheetId="44" hidden="1">{#N/A,#N/A,FALSE,"Pag.01"}</definedName>
    <definedName name="wrn.pag.5012000" localSheetId="46" hidden="1">{#N/A,#N/A,FALSE,"Pag.01"}</definedName>
    <definedName name="wrn.pag.5012000" hidden="1">{#N/A,#N/A,FALSE,"Pag.01"}</definedName>
    <definedName name="wrn.pag.50123" localSheetId="11" hidden="1">{#N/A,#N/A,FALSE,"Pag.01"}</definedName>
    <definedName name="wrn.pag.50123" localSheetId="14" hidden="1">{#N/A,#N/A,FALSE,"Pag.01"}</definedName>
    <definedName name="wrn.pag.50123" localSheetId="15" hidden="1">{#N/A,#N/A,FALSE,"Pag.01"}</definedName>
    <definedName name="wrn.pag.50123" localSheetId="27" hidden="1">{#N/A,#N/A,FALSE,"Pag.01"}</definedName>
    <definedName name="wrn.pag.50123" localSheetId="36" hidden="1">{#N/A,#N/A,FALSE,"Pag.01"}</definedName>
    <definedName name="wrn.pag.50123" localSheetId="44" hidden="1">{#N/A,#N/A,FALSE,"Pag.01"}</definedName>
    <definedName name="wrn.pag.50123" localSheetId="46" hidden="1">{#N/A,#N/A,FALSE,"Pag.01"}</definedName>
    <definedName name="wrn.pag.50123" hidden="1">{#N/A,#N/A,FALSE,"Pag.01"}</definedName>
    <definedName name="wrn.pag.5013000" localSheetId="11" hidden="1">{#N/A,#N/A,FALSE,"Pag.01"}</definedName>
    <definedName name="wrn.pag.5013000" localSheetId="14" hidden="1">{#N/A,#N/A,FALSE,"Pag.01"}</definedName>
    <definedName name="wrn.pag.5013000" localSheetId="15" hidden="1">{#N/A,#N/A,FALSE,"Pag.01"}</definedName>
    <definedName name="wrn.pag.5013000" localSheetId="27" hidden="1">{#N/A,#N/A,FALSE,"Pag.01"}</definedName>
    <definedName name="wrn.pag.5013000" localSheetId="36" hidden="1">{#N/A,#N/A,FALSE,"Pag.01"}</definedName>
    <definedName name="wrn.pag.5013000" localSheetId="44" hidden="1">{#N/A,#N/A,FALSE,"Pag.01"}</definedName>
    <definedName name="wrn.pag.5013000" localSheetId="46" hidden="1">{#N/A,#N/A,FALSE,"Pag.01"}</definedName>
    <definedName name="wrn.pag.5013000" hidden="1">{#N/A,#N/A,FALSE,"Pag.01"}</definedName>
    <definedName name="wrn.pag.5017" localSheetId="11" hidden="1">{#N/A,#N/A,FALSE,"Pag.01"}</definedName>
    <definedName name="wrn.pag.5017" localSheetId="14" hidden="1">{#N/A,#N/A,FALSE,"Pag.01"}</definedName>
    <definedName name="wrn.pag.5017" localSheetId="15" hidden="1">{#N/A,#N/A,FALSE,"Pag.01"}</definedName>
    <definedName name="wrn.pag.5017" localSheetId="27" hidden="1">{#N/A,#N/A,FALSE,"Pag.01"}</definedName>
    <definedName name="wrn.pag.5017" localSheetId="36" hidden="1">{#N/A,#N/A,FALSE,"Pag.01"}</definedName>
    <definedName name="wrn.pag.5017" localSheetId="44" hidden="1">{#N/A,#N/A,FALSE,"Pag.01"}</definedName>
    <definedName name="wrn.pag.5017" localSheetId="46" hidden="1">{#N/A,#N/A,FALSE,"Pag.01"}</definedName>
    <definedName name="wrn.pag.5017" hidden="1">{#N/A,#N/A,FALSE,"Pag.01"}</definedName>
    <definedName name="wrn.pag.5018" localSheetId="11" hidden="1">{#N/A,#N/A,FALSE,"Pag.01"}</definedName>
    <definedName name="wrn.pag.5018" localSheetId="14" hidden="1">{#N/A,#N/A,FALSE,"Pag.01"}</definedName>
    <definedName name="wrn.pag.5018" localSheetId="15" hidden="1">{#N/A,#N/A,FALSE,"Pag.01"}</definedName>
    <definedName name="wrn.pag.5018" localSheetId="27" hidden="1">{#N/A,#N/A,FALSE,"Pag.01"}</definedName>
    <definedName name="wrn.pag.5018" localSheetId="36" hidden="1">{#N/A,#N/A,FALSE,"Pag.01"}</definedName>
    <definedName name="wrn.pag.5018" localSheetId="44" hidden="1">{#N/A,#N/A,FALSE,"Pag.01"}</definedName>
    <definedName name="wrn.pag.5018" localSheetId="46" hidden="1">{#N/A,#N/A,FALSE,"Pag.01"}</definedName>
    <definedName name="wrn.pag.5018" hidden="1">{#N/A,#N/A,FALSE,"Pag.01"}</definedName>
    <definedName name="wrn.pag.514000" localSheetId="11" hidden="1">{#N/A,#N/A,FALSE,"Pag.01"}</definedName>
    <definedName name="wrn.pag.514000" localSheetId="14" hidden="1">{#N/A,#N/A,FALSE,"Pag.01"}</definedName>
    <definedName name="wrn.pag.514000" localSheetId="15" hidden="1">{#N/A,#N/A,FALSE,"Pag.01"}</definedName>
    <definedName name="wrn.pag.514000" localSheetId="27" hidden="1">{#N/A,#N/A,FALSE,"Pag.01"}</definedName>
    <definedName name="wrn.pag.514000" localSheetId="36" hidden="1">{#N/A,#N/A,FALSE,"Pag.01"}</definedName>
    <definedName name="wrn.pag.514000" localSheetId="44" hidden="1">{#N/A,#N/A,FALSE,"Pag.01"}</definedName>
    <definedName name="wrn.pag.514000" localSheetId="46" hidden="1">{#N/A,#N/A,FALSE,"Pag.01"}</definedName>
    <definedName name="wrn.pag.514000" hidden="1">{#N/A,#N/A,FALSE,"Pag.01"}</definedName>
    <definedName name="wrn.pag.658742" localSheetId="11" hidden="1">{#N/A,#N/A,FALSE,"Pag.01"}</definedName>
    <definedName name="wrn.pag.658742" localSheetId="14" hidden="1">{#N/A,#N/A,FALSE,"Pag.01"}</definedName>
    <definedName name="wrn.pag.658742" localSheetId="15" hidden="1">{#N/A,#N/A,FALSE,"Pag.01"}</definedName>
    <definedName name="wrn.pag.658742" localSheetId="27" hidden="1">{#N/A,#N/A,FALSE,"Pag.01"}</definedName>
    <definedName name="wrn.pag.658742" localSheetId="36" hidden="1">{#N/A,#N/A,FALSE,"Pag.01"}</definedName>
    <definedName name="wrn.pag.658742" localSheetId="44" hidden="1">{#N/A,#N/A,FALSE,"Pag.01"}</definedName>
    <definedName name="wrn.pag.658742" localSheetId="46" hidden="1">{#N/A,#N/A,FALSE,"Pag.01"}</definedName>
    <definedName name="wrn.pag.658742" hidden="1">{#N/A,#N/A,FALSE,"Pag.01"}</definedName>
    <definedName name="wrn.valor." localSheetId="11" hidden="1">{#N/A,#N/A,FALSE,"CA_DR";#N/A,#N/A,FALSE,"CA_Balanço";#N/A,#N/A,FALSE,"CA_Mapa FM";#N/A,#N/A,FALSE,"CA_Valor"}</definedName>
    <definedName name="wrn.valor." localSheetId="14" hidden="1">{#N/A,#N/A,FALSE,"CA_DR";#N/A,#N/A,FALSE,"CA_Balanço";#N/A,#N/A,FALSE,"CA_Mapa FM";#N/A,#N/A,FALSE,"CA_Valor"}</definedName>
    <definedName name="wrn.valor." localSheetId="15" hidden="1">{#N/A,#N/A,FALSE,"CA_DR";#N/A,#N/A,FALSE,"CA_Balanço";#N/A,#N/A,FALSE,"CA_Mapa FM";#N/A,#N/A,FALSE,"CA_Valor"}</definedName>
    <definedName name="wrn.valor." localSheetId="27" hidden="1">{#N/A,#N/A,FALSE,"CA_DR";#N/A,#N/A,FALSE,"CA_Balanço";#N/A,#N/A,FALSE,"CA_Mapa FM";#N/A,#N/A,FALSE,"CA_Valor"}</definedName>
    <definedName name="wrn.valor." localSheetId="36" hidden="1">{#N/A,#N/A,FALSE,"CA_DR";#N/A,#N/A,FALSE,"CA_Balanço";#N/A,#N/A,FALSE,"CA_Mapa FM";#N/A,#N/A,FALSE,"CA_Valor"}</definedName>
    <definedName name="wrn.valor." localSheetId="44" hidden="1">{#N/A,#N/A,FALSE,"CA_DR";#N/A,#N/A,FALSE,"CA_Balanço";#N/A,#N/A,FALSE,"CA_Mapa FM";#N/A,#N/A,FALSE,"CA_Valor"}</definedName>
    <definedName name="wrn.valor." localSheetId="46" hidden="1">{#N/A,#N/A,FALSE,"CA_DR";#N/A,#N/A,FALSE,"CA_Balanço";#N/A,#N/A,FALSE,"CA_Mapa FM";#N/A,#N/A,FALSE,"CA_Valor"}</definedName>
    <definedName name="wrn.valor." hidden="1">{#N/A,#N/A,FALSE,"CA_DR";#N/A,#N/A,FALSE,"CA_Balanço";#N/A,#N/A,FALSE,"CA_Mapa FM";#N/A,#N/A,FALSE,"CA_Valor"}</definedName>
    <definedName name="XRefCopyRangeCount" hidden="1">1</definedName>
    <definedName name="xz" localSheetId="17" hidden="1">Main.SAPF4Help()</definedName>
    <definedName name="xz" localSheetId="19" hidden="1">Main.SAPF4Help()</definedName>
    <definedName name="xz" localSheetId="23" hidden="1">Main.SAPF4Help()</definedName>
    <definedName name="xz" localSheetId="24" hidden="1">Main.SAPF4Help()</definedName>
    <definedName name="xz" localSheetId="26" hidden="1">Main.SAPF4Help()</definedName>
    <definedName name="xz" localSheetId="28" hidden="1">Main.SAPF4Help()</definedName>
    <definedName name="xz" localSheetId="36" hidden="1">Main.SAPF4Help()</definedName>
    <definedName name="xz" localSheetId="46" hidden="1">Main.SAPF4Help()</definedName>
    <definedName name="xz" localSheetId="30" hidden="1">Main.SAPF4Help()</definedName>
    <definedName name="xz" localSheetId="32" hidden="1">Main.SAPF4Help()</definedName>
    <definedName name="xz" localSheetId="33" hidden="1">Main.SAPF4Help()</definedName>
    <definedName name="xz" localSheetId="34" hidden="1">Main.SAPF4Help()</definedName>
    <definedName name="xz" localSheetId="35" hidden="1">Main.SAPF4Help()</definedName>
    <definedName name="xz" hidden="1">Main.SAPF4Help()</definedName>
    <definedName name="Y" localSheetId="14" hidden="1">'[5]Off-Shore'!#REF!</definedName>
    <definedName name="Y" localSheetId="15" hidden="1">'[5]Off-Shore'!#REF!</definedName>
    <definedName name="Y" localSheetId="27" hidden="1">'[5]Off-Shore'!#REF!</definedName>
    <definedName name="Y" localSheetId="39" hidden="1">'[5]Off-Shore'!#REF!</definedName>
    <definedName name="Y" localSheetId="36" hidden="1">'[5]Off-Shore'!#REF!</definedName>
    <definedName name="Y" localSheetId="46" hidden="1">'[5]Off-Shore'!#REF!</definedName>
    <definedName name="Y" hidden="1">'[5]Off-Shore'!#REF!</definedName>
    <definedName name="zx" localSheetId="17" hidden="1">Main.SAPF4Help()</definedName>
    <definedName name="zx" localSheetId="19" hidden="1">Main.SAPF4Help()</definedName>
    <definedName name="zx" localSheetId="23" hidden="1">Main.SAPF4Help()</definedName>
    <definedName name="zx" localSheetId="24" hidden="1">Main.SAPF4Help()</definedName>
    <definedName name="zx" localSheetId="26" hidden="1">Main.SAPF4Help()</definedName>
    <definedName name="zx" localSheetId="28" hidden="1">Main.SAPF4Help()</definedName>
    <definedName name="zx" localSheetId="36" hidden="1">Main.SAPF4Help()</definedName>
    <definedName name="zx" localSheetId="46" hidden="1">Main.SAPF4Help()</definedName>
    <definedName name="zx" localSheetId="30" hidden="1">Main.SAPF4Help()</definedName>
    <definedName name="zx" localSheetId="32" hidden="1">Main.SAPF4Help()</definedName>
    <definedName name="zx" localSheetId="33" hidden="1">Main.SAPF4Help()</definedName>
    <definedName name="zx" localSheetId="34" hidden="1">Main.SAPF4Help()</definedName>
    <definedName name="zx" localSheetId="35" hidden="1">Main.SAPF4Help()</definedName>
    <definedName name="zx" hidden="1">Main.SAPF4Help()</definedName>
  </definedNames>
  <calcPr calcId="162913"/>
</workbook>
</file>

<file path=xl/calcChain.xml><?xml version="1.0" encoding="utf-8"?>
<calcChain xmlns="http://schemas.openxmlformats.org/spreadsheetml/2006/main">
  <c r="J7" i="116" l="1"/>
  <c r="I7" i="116"/>
  <c r="H7" i="116"/>
  <c r="G7" i="116"/>
  <c r="F7" i="116"/>
  <c r="E7" i="116"/>
  <c r="C58" i="98" l="1"/>
  <c r="C64" i="98" s="1"/>
  <c r="C66" i="98" s="1"/>
  <c r="C40" i="98"/>
  <c r="C13" i="98" l="1"/>
  <c r="C7" i="98" l="1"/>
  <c r="C25" i="98" s="1"/>
  <c r="C31" i="98" s="1"/>
  <c r="C34" i="98" s="1"/>
  <c r="B2" i="114" l="1"/>
  <c r="F11" i="100" l="1"/>
  <c r="F7" i="100" s="1"/>
  <c r="F25" i="100" s="1"/>
  <c r="F27" i="100"/>
  <c r="F31" i="100" s="1"/>
  <c r="F121" i="90"/>
  <c r="F120" i="90"/>
  <c r="I119" i="90"/>
  <c r="F119" i="90"/>
  <c r="I118" i="90"/>
  <c r="F118" i="90"/>
  <c r="F106" i="90"/>
  <c r="F105" i="90"/>
  <c r="F104" i="90"/>
  <c r="F103" i="90"/>
  <c r="F102" i="90"/>
  <c r="F101" i="90"/>
  <c r="F100" i="90"/>
  <c r="F99" i="90"/>
  <c r="F78" i="90"/>
  <c r="F71" i="90"/>
  <c r="F61" i="90"/>
  <c r="F35" i="90"/>
  <c r="F29" i="90"/>
  <c r="F33" i="90" s="1"/>
  <c r="F8" i="90"/>
  <c r="F20" i="90" s="1"/>
  <c r="F5" i="90"/>
  <c r="P1495" i="89"/>
  <c r="D1495" i="89"/>
  <c r="K1495" i="89" s="1"/>
  <c r="R1495" i="89" s="1"/>
  <c r="P1494" i="89"/>
  <c r="D1494" i="89"/>
  <c r="K1494" i="89" s="1"/>
  <c r="R1494" i="89" s="1"/>
  <c r="P1493" i="89"/>
  <c r="D1493" i="89"/>
  <c r="K1493" i="89" s="1"/>
  <c r="R1493" i="89" s="1"/>
  <c r="P1492" i="89"/>
  <c r="K1492" i="89"/>
  <c r="R1492" i="89" s="1"/>
  <c r="D1492" i="89"/>
  <c r="P1491" i="89"/>
  <c r="D1491" i="89"/>
  <c r="K1491" i="89" s="1"/>
  <c r="R1491" i="89" s="1"/>
  <c r="P1490" i="89"/>
  <c r="K1490" i="89"/>
  <c r="R1490" i="89" s="1"/>
  <c r="D1490" i="89"/>
  <c r="P1489" i="89"/>
  <c r="D1489" i="89"/>
  <c r="K1489" i="89" s="1"/>
  <c r="R1489" i="89" s="1"/>
  <c r="P1488" i="89"/>
  <c r="K1488" i="89"/>
  <c r="R1488" i="89" s="1"/>
  <c r="D1488" i="89"/>
  <c r="P1487" i="89"/>
  <c r="D1487" i="89"/>
  <c r="K1487" i="89" s="1"/>
  <c r="R1487" i="89" s="1"/>
  <c r="P1486" i="89"/>
  <c r="K1486" i="89"/>
  <c r="R1486" i="89" s="1"/>
  <c r="D1486" i="89"/>
  <c r="P1485" i="89"/>
  <c r="D1485" i="89"/>
  <c r="K1485" i="89" s="1"/>
  <c r="R1485" i="89" s="1"/>
  <c r="I1484" i="89"/>
  <c r="I1497" i="89" s="1"/>
  <c r="C1484" i="89"/>
  <c r="P1483" i="89"/>
  <c r="D1483" i="89"/>
  <c r="K1483" i="89"/>
  <c r="R1483" i="89" s="1"/>
  <c r="C1482" i="89"/>
  <c r="D1482" i="89" s="1"/>
  <c r="K1482" i="89" s="1"/>
  <c r="R1482" i="89" s="1"/>
  <c r="I1481" i="89"/>
  <c r="P1479" i="89"/>
  <c r="D1479" i="89"/>
  <c r="K1479" i="89" s="1"/>
  <c r="R1479" i="89" s="1"/>
  <c r="C1478" i="89"/>
  <c r="D1478" i="89" s="1"/>
  <c r="K1478" i="89" s="1"/>
  <c r="R1478" i="89" s="1"/>
  <c r="P1477" i="89"/>
  <c r="D1477" i="89"/>
  <c r="K1477" i="89" s="1"/>
  <c r="R1477" i="89" s="1"/>
  <c r="C1476" i="89"/>
  <c r="P1475" i="89"/>
  <c r="D1475" i="89"/>
  <c r="K1475" i="89" s="1"/>
  <c r="R1475" i="89" s="1"/>
  <c r="L1474" i="89"/>
  <c r="C1474" i="89"/>
  <c r="D1474" i="89" s="1"/>
  <c r="K1474" i="89" s="1"/>
  <c r="R1474" i="89" s="1"/>
  <c r="P1473" i="89"/>
  <c r="D1473" i="89"/>
  <c r="K1473" i="89"/>
  <c r="R1473" i="89" s="1"/>
  <c r="R1472" i="89"/>
  <c r="C1472" i="89"/>
  <c r="D1472" i="89" s="1"/>
  <c r="K1472" i="89" s="1"/>
  <c r="P1466" i="89"/>
  <c r="K1466" i="89"/>
  <c r="R1466" i="89" s="1"/>
  <c r="D1466" i="89"/>
  <c r="C1465" i="89"/>
  <c r="D1465" i="89" s="1"/>
  <c r="K1465" i="89" s="1"/>
  <c r="R1465" i="89" s="1"/>
  <c r="P1464" i="89"/>
  <c r="R1464" i="89"/>
  <c r="D1464" i="89"/>
  <c r="K1464" i="89" s="1"/>
  <c r="D1463" i="89"/>
  <c r="K1463" i="89" s="1"/>
  <c r="R1463" i="89" s="1"/>
  <c r="C1463" i="89"/>
  <c r="P1462" i="89"/>
  <c r="K1462" i="89"/>
  <c r="R1462" i="89" s="1"/>
  <c r="D1462" i="89"/>
  <c r="C1461" i="89"/>
  <c r="P1460" i="89"/>
  <c r="D1460" i="89"/>
  <c r="K1460" i="89" s="1"/>
  <c r="R1460" i="89" s="1"/>
  <c r="D1459" i="89"/>
  <c r="K1459" i="89" s="1"/>
  <c r="R1459" i="89" s="1"/>
  <c r="C1459" i="89"/>
  <c r="L1459" i="89" s="1"/>
  <c r="I1455" i="89"/>
  <c r="P1453" i="89"/>
  <c r="D1453" i="89"/>
  <c r="K1453" i="89" s="1"/>
  <c r="R1453" i="89" s="1"/>
  <c r="P1452" i="89"/>
  <c r="D1452" i="89"/>
  <c r="K1452" i="89" s="1"/>
  <c r="R1452" i="89" s="1"/>
  <c r="P1451" i="89"/>
  <c r="D1451" i="89"/>
  <c r="K1451" i="89" s="1"/>
  <c r="R1451" i="89" s="1"/>
  <c r="P1450" i="89"/>
  <c r="D1450" i="89"/>
  <c r="K1450" i="89" s="1"/>
  <c r="R1450" i="89" s="1"/>
  <c r="P1449" i="89"/>
  <c r="D1449" i="89"/>
  <c r="K1449" i="89" s="1"/>
  <c r="R1449" i="89" s="1"/>
  <c r="P1448" i="89"/>
  <c r="D1448" i="89"/>
  <c r="K1448" i="89" s="1"/>
  <c r="R1448" i="89" s="1"/>
  <c r="P1447" i="89"/>
  <c r="D1447" i="89"/>
  <c r="K1447" i="89" s="1"/>
  <c r="R1447" i="89" s="1"/>
  <c r="C1446" i="89"/>
  <c r="P1445" i="89"/>
  <c r="D1445" i="89"/>
  <c r="K1445" i="89"/>
  <c r="R1445" i="89" s="1"/>
  <c r="P1444" i="89"/>
  <c r="D1444" i="89"/>
  <c r="K1444" i="89" s="1"/>
  <c r="R1444" i="89" s="1"/>
  <c r="D1443" i="89"/>
  <c r="K1443" i="89" s="1"/>
  <c r="R1443" i="89" s="1"/>
  <c r="C1443" i="89"/>
  <c r="L1443" i="89" s="1"/>
  <c r="D1442" i="89"/>
  <c r="K1442" i="89" s="1"/>
  <c r="R1442" i="89" s="1"/>
  <c r="P1441" i="89"/>
  <c r="D1441" i="89"/>
  <c r="K1441" i="89" s="1"/>
  <c r="R1441" i="89" s="1"/>
  <c r="C1440" i="89"/>
  <c r="P1439" i="89"/>
  <c r="D1439" i="89"/>
  <c r="K1439" i="89" s="1"/>
  <c r="R1439" i="89" s="1"/>
  <c r="D1438" i="89"/>
  <c r="K1438" i="89" s="1"/>
  <c r="R1438" i="89" s="1"/>
  <c r="C1438" i="89"/>
  <c r="L1438" i="89"/>
  <c r="P1437" i="89"/>
  <c r="D1437" i="89"/>
  <c r="K1437" i="89" s="1"/>
  <c r="R1437" i="89" s="1"/>
  <c r="C1436" i="89"/>
  <c r="P1435" i="89"/>
  <c r="D1435" i="89"/>
  <c r="K1435" i="89" s="1"/>
  <c r="R1435" i="89" s="1"/>
  <c r="C1434" i="89"/>
  <c r="L1434" i="89" s="1"/>
  <c r="D1434" i="89"/>
  <c r="K1434" i="89" s="1"/>
  <c r="R1434" i="89" s="1"/>
  <c r="P1433" i="89"/>
  <c r="D1433" i="89"/>
  <c r="K1433" i="89" s="1"/>
  <c r="R1433" i="89" s="1"/>
  <c r="C1432" i="89"/>
  <c r="L1432" i="89" s="1"/>
  <c r="P1431" i="89"/>
  <c r="D1431" i="89"/>
  <c r="K1431" i="89" s="1"/>
  <c r="R1431" i="89" s="1"/>
  <c r="C1430" i="89"/>
  <c r="D1430" i="89" s="1"/>
  <c r="K1430" i="89" s="1"/>
  <c r="R1430" i="89" s="1"/>
  <c r="P1429" i="89"/>
  <c r="D1429" i="89"/>
  <c r="K1429" i="89" s="1"/>
  <c r="R1429" i="89" s="1"/>
  <c r="D1428" i="89"/>
  <c r="K1428" i="89" s="1"/>
  <c r="R1428" i="89" s="1"/>
  <c r="C1428" i="89"/>
  <c r="P1427" i="89"/>
  <c r="D1427" i="89"/>
  <c r="K1427" i="89" s="1"/>
  <c r="R1427" i="89" s="1"/>
  <c r="C1426" i="89"/>
  <c r="D1426" i="89" s="1"/>
  <c r="K1426" i="89" s="1"/>
  <c r="R1426" i="89" s="1"/>
  <c r="P1425" i="89"/>
  <c r="R1425" i="89"/>
  <c r="D1425" i="89"/>
  <c r="K1425" i="89" s="1"/>
  <c r="P1424" i="89"/>
  <c r="D1424" i="89"/>
  <c r="K1424" i="89" s="1"/>
  <c r="R1424" i="89" s="1"/>
  <c r="P1423" i="89"/>
  <c r="D1423" i="89"/>
  <c r="K1423" i="89" s="1"/>
  <c r="R1423" i="89" s="1"/>
  <c r="C1422" i="89"/>
  <c r="P1421" i="89"/>
  <c r="K1421" i="89"/>
  <c r="R1421" i="89" s="1"/>
  <c r="D1421" i="89"/>
  <c r="P1420" i="89"/>
  <c r="D1420" i="89"/>
  <c r="K1420" i="89" s="1"/>
  <c r="R1420" i="89" s="1"/>
  <c r="P1419" i="89"/>
  <c r="K1419" i="89"/>
  <c r="R1419" i="89" s="1"/>
  <c r="D1419" i="89"/>
  <c r="C1418" i="89"/>
  <c r="P1417" i="89"/>
  <c r="D1417" i="89"/>
  <c r="K1417" i="89" s="1"/>
  <c r="R1417" i="89" s="1"/>
  <c r="P1416" i="89"/>
  <c r="D1416" i="89"/>
  <c r="K1416" i="89" s="1"/>
  <c r="R1416" i="89" s="1"/>
  <c r="P1415" i="89"/>
  <c r="D1415" i="89"/>
  <c r="K1415" i="89" s="1"/>
  <c r="R1415" i="89" s="1"/>
  <c r="C1414" i="89"/>
  <c r="D1414" i="89" s="1"/>
  <c r="K1414" i="89" s="1"/>
  <c r="R1414" i="89" s="1"/>
  <c r="P1413" i="89"/>
  <c r="K1413" i="89"/>
  <c r="R1413" i="89" s="1"/>
  <c r="D1413" i="89"/>
  <c r="P1412" i="89"/>
  <c r="K1412" i="89"/>
  <c r="R1412" i="89" s="1"/>
  <c r="D1412" i="89"/>
  <c r="P1411" i="89"/>
  <c r="D1411" i="89"/>
  <c r="K1411" i="89" s="1"/>
  <c r="R1411" i="89" s="1"/>
  <c r="L1410" i="89"/>
  <c r="D1410" i="89"/>
  <c r="K1410" i="89" s="1"/>
  <c r="R1410" i="89" s="1"/>
  <c r="C1410" i="89"/>
  <c r="P1409" i="89"/>
  <c r="D1409" i="89"/>
  <c r="K1409" i="89" s="1"/>
  <c r="R1409" i="89" s="1"/>
  <c r="C1408" i="89"/>
  <c r="P1407" i="89"/>
  <c r="D1407" i="89"/>
  <c r="K1407" i="89"/>
  <c r="R1407" i="89" s="1"/>
  <c r="C1406" i="89"/>
  <c r="D1406" i="89" s="1"/>
  <c r="K1406" i="89" s="1"/>
  <c r="R1406" i="89" s="1"/>
  <c r="P1405" i="89"/>
  <c r="D1405" i="89"/>
  <c r="K1405" i="89" s="1"/>
  <c r="R1405" i="89" s="1"/>
  <c r="K1404" i="89"/>
  <c r="R1404" i="89" s="1"/>
  <c r="C1404" i="89"/>
  <c r="D1404" i="89" s="1"/>
  <c r="P1403" i="89"/>
  <c r="D1403" i="89"/>
  <c r="K1403" i="89" s="1"/>
  <c r="R1403" i="89" s="1"/>
  <c r="C1402" i="89"/>
  <c r="D1402" i="89" s="1"/>
  <c r="K1402" i="89" s="1"/>
  <c r="R1402" i="89" s="1"/>
  <c r="P1399" i="89"/>
  <c r="D1399" i="89"/>
  <c r="K1399" i="89"/>
  <c r="R1399" i="89" s="1"/>
  <c r="C1398" i="89"/>
  <c r="D1398" i="89" s="1"/>
  <c r="K1398" i="89" s="1"/>
  <c r="R1398" i="89" s="1"/>
  <c r="P1397" i="89"/>
  <c r="D1397" i="89"/>
  <c r="K1397" i="89" s="1"/>
  <c r="R1397" i="89" s="1"/>
  <c r="P1396" i="89"/>
  <c r="D1396" i="89"/>
  <c r="K1396" i="89" s="1"/>
  <c r="R1396" i="89" s="1"/>
  <c r="C1395" i="89"/>
  <c r="P1394" i="89"/>
  <c r="D1394" i="89"/>
  <c r="K1394" i="89" s="1"/>
  <c r="R1394" i="89" s="1"/>
  <c r="P1393" i="89"/>
  <c r="K1393" i="89"/>
  <c r="R1393" i="89" s="1"/>
  <c r="D1393" i="89"/>
  <c r="D1392" i="89"/>
  <c r="K1392" i="89" s="1"/>
  <c r="R1392" i="89" s="1"/>
  <c r="C1392" i="89"/>
  <c r="L1392" i="89"/>
  <c r="P1391" i="89"/>
  <c r="D1391" i="89"/>
  <c r="K1391" i="89" s="1"/>
  <c r="R1391" i="89" s="1"/>
  <c r="P1390" i="89"/>
  <c r="D1390" i="89"/>
  <c r="K1390" i="89" s="1"/>
  <c r="R1390" i="89" s="1"/>
  <c r="P1389" i="89"/>
  <c r="D1389" i="89"/>
  <c r="K1389" i="89" s="1"/>
  <c r="R1389" i="89" s="1"/>
  <c r="P1388" i="89"/>
  <c r="D1388" i="89"/>
  <c r="K1388" i="89" s="1"/>
  <c r="R1388" i="89" s="1"/>
  <c r="P1387" i="89"/>
  <c r="D1387" i="89"/>
  <c r="K1387" i="89" s="1"/>
  <c r="R1387" i="89" s="1"/>
  <c r="P1386" i="89"/>
  <c r="D1386" i="89"/>
  <c r="K1386" i="89" s="1"/>
  <c r="R1386" i="89" s="1"/>
  <c r="P1385" i="89"/>
  <c r="K1385" i="89"/>
  <c r="R1385" i="89" s="1"/>
  <c r="D1385" i="89"/>
  <c r="P1384" i="89"/>
  <c r="D1384" i="89"/>
  <c r="K1384" i="89" s="1"/>
  <c r="R1384" i="89" s="1"/>
  <c r="P1383" i="89"/>
  <c r="D1383" i="89"/>
  <c r="K1383" i="89" s="1"/>
  <c r="R1383" i="89" s="1"/>
  <c r="P1382" i="89"/>
  <c r="K1382" i="89"/>
  <c r="R1382" i="89" s="1"/>
  <c r="D1382" i="89"/>
  <c r="C1381" i="89"/>
  <c r="L1381" i="89" s="1"/>
  <c r="P1380" i="89"/>
  <c r="D1380" i="89"/>
  <c r="K1380" i="89" s="1"/>
  <c r="R1380" i="89" s="1"/>
  <c r="L1379" i="89"/>
  <c r="C1379" i="89"/>
  <c r="D1379" i="89" s="1"/>
  <c r="K1379" i="89" s="1"/>
  <c r="R1379" i="89" s="1"/>
  <c r="P1378" i="89"/>
  <c r="D1378" i="89"/>
  <c r="K1378" i="89"/>
  <c r="R1378" i="89" s="1"/>
  <c r="C1377" i="89"/>
  <c r="P1376" i="89"/>
  <c r="D1376" i="89"/>
  <c r="K1376" i="89" s="1"/>
  <c r="R1376" i="89" s="1"/>
  <c r="P1375" i="89"/>
  <c r="D1375" i="89"/>
  <c r="K1375" i="89" s="1"/>
  <c r="R1375" i="89" s="1"/>
  <c r="D1374" i="89"/>
  <c r="K1374" i="89"/>
  <c r="R1374" i="89" s="1"/>
  <c r="C1374" i="89"/>
  <c r="L1374" i="89"/>
  <c r="P1373" i="89"/>
  <c r="D1373" i="89"/>
  <c r="K1373" i="89" s="1"/>
  <c r="R1373" i="89" s="1"/>
  <c r="P1372" i="89"/>
  <c r="D1372" i="89"/>
  <c r="K1372" i="89" s="1"/>
  <c r="R1372" i="89" s="1"/>
  <c r="K1371" i="89"/>
  <c r="R1371" i="89" s="1"/>
  <c r="C1371" i="89"/>
  <c r="D1371" i="89" s="1"/>
  <c r="L1371" i="89"/>
  <c r="P1370" i="89"/>
  <c r="D1370" i="89"/>
  <c r="K1370" i="89" s="1"/>
  <c r="R1370" i="89" s="1"/>
  <c r="C1369" i="89"/>
  <c r="P1368" i="89"/>
  <c r="K1368" i="89"/>
  <c r="R1368" i="89" s="1"/>
  <c r="D1368" i="89"/>
  <c r="C1367" i="89"/>
  <c r="P1366" i="89"/>
  <c r="D1366" i="89"/>
  <c r="K1366" i="89"/>
  <c r="R1366" i="89" s="1"/>
  <c r="C1365" i="89"/>
  <c r="P1364" i="89"/>
  <c r="D1364" i="89"/>
  <c r="K1364" i="89" s="1"/>
  <c r="R1364" i="89" s="1"/>
  <c r="C1363" i="89"/>
  <c r="D1363" i="89" s="1"/>
  <c r="K1363" i="89" s="1"/>
  <c r="R1363" i="89" s="1"/>
  <c r="P1362" i="89"/>
  <c r="D1362" i="89"/>
  <c r="K1362" i="89" s="1"/>
  <c r="R1362" i="89" s="1"/>
  <c r="L1361" i="89"/>
  <c r="C1361" i="89"/>
  <c r="D1361" i="89" s="1"/>
  <c r="K1361" i="89" s="1"/>
  <c r="R1361" i="89" s="1"/>
  <c r="P1360" i="89"/>
  <c r="K1360" i="89"/>
  <c r="R1360" i="89" s="1"/>
  <c r="D1360" i="89"/>
  <c r="P1359" i="89"/>
  <c r="D1359" i="89"/>
  <c r="K1359" i="89" s="1"/>
  <c r="R1359" i="89" s="1"/>
  <c r="P1358" i="89"/>
  <c r="K1358" i="89"/>
  <c r="R1358" i="89" s="1"/>
  <c r="D1358" i="89"/>
  <c r="C1357" i="89"/>
  <c r="P1356" i="89"/>
  <c r="D1356" i="89"/>
  <c r="K1356" i="89" s="1"/>
  <c r="R1356" i="89" s="1"/>
  <c r="C1355" i="89"/>
  <c r="D1355" i="89" s="1"/>
  <c r="K1355" i="89" s="1"/>
  <c r="R1355" i="89" s="1"/>
  <c r="L1355" i="89"/>
  <c r="P1354" i="89"/>
  <c r="D1354" i="89"/>
  <c r="K1354" i="89" s="1"/>
  <c r="R1354" i="89" s="1"/>
  <c r="R1353" i="89"/>
  <c r="C1353" i="89"/>
  <c r="D1353" i="89" s="1"/>
  <c r="K1353" i="89" s="1"/>
  <c r="L1353" i="89"/>
  <c r="P1352" i="89"/>
  <c r="D1352" i="89"/>
  <c r="K1352" i="89" s="1"/>
  <c r="R1352" i="89" s="1"/>
  <c r="P1351" i="89"/>
  <c r="D1351" i="89"/>
  <c r="K1351" i="89" s="1"/>
  <c r="R1351" i="89" s="1"/>
  <c r="P1350" i="89"/>
  <c r="D1350" i="89"/>
  <c r="K1350" i="89" s="1"/>
  <c r="R1350" i="89" s="1"/>
  <c r="I1349" i="89"/>
  <c r="I1401" i="89" s="1"/>
  <c r="C1349" i="89"/>
  <c r="P1348" i="89"/>
  <c r="D1348" i="89"/>
  <c r="K1348" i="89" s="1"/>
  <c r="R1348" i="89" s="1"/>
  <c r="C1347" i="89"/>
  <c r="L1347" i="89" s="1"/>
  <c r="P1346" i="89"/>
  <c r="R1346" i="89"/>
  <c r="D1346" i="89"/>
  <c r="K1346" i="89" s="1"/>
  <c r="C1345" i="89"/>
  <c r="P1339" i="89"/>
  <c r="D1339" i="89"/>
  <c r="K1339" i="89"/>
  <c r="R1339" i="89" s="1"/>
  <c r="I1338" i="89"/>
  <c r="R1338" i="89"/>
  <c r="C1338" i="89"/>
  <c r="D1338" i="89" s="1"/>
  <c r="K1338" i="89" s="1"/>
  <c r="L1338" i="89"/>
  <c r="P1337" i="89"/>
  <c r="D1337" i="89"/>
  <c r="K1337" i="89" s="1"/>
  <c r="R1337" i="89" s="1"/>
  <c r="P1336" i="89"/>
  <c r="D1336" i="89"/>
  <c r="K1336" i="89" s="1"/>
  <c r="R1336" i="89" s="1"/>
  <c r="C1335" i="89"/>
  <c r="D1335" i="89" s="1"/>
  <c r="K1335" i="89" s="1"/>
  <c r="R1335" i="89" s="1"/>
  <c r="P1334" i="89"/>
  <c r="D1334" i="89"/>
  <c r="K1334" i="89" s="1"/>
  <c r="R1334" i="89" s="1"/>
  <c r="I1333" i="89"/>
  <c r="I1341" i="89" s="1"/>
  <c r="C1333" i="89"/>
  <c r="R1330" i="89"/>
  <c r="I1329" i="89"/>
  <c r="C1329" i="89"/>
  <c r="D1329" i="89" s="1"/>
  <c r="K1329" i="89" s="1"/>
  <c r="R1329" i="89" s="1"/>
  <c r="P1328" i="89"/>
  <c r="D1328" i="89"/>
  <c r="K1328" i="89" s="1"/>
  <c r="R1328" i="89" s="1"/>
  <c r="I1327" i="89"/>
  <c r="C1327" i="89"/>
  <c r="P1326" i="89"/>
  <c r="D1326" i="89"/>
  <c r="K1326" i="89" s="1"/>
  <c r="R1326" i="89" s="1"/>
  <c r="I1325" i="89"/>
  <c r="K1325" i="89" s="1"/>
  <c r="R1325" i="89" s="1"/>
  <c r="C1325" i="89"/>
  <c r="D1325" i="89" s="1"/>
  <c r="L1325" i="89"/>
  <c r="P1324" i="89"/>
  <c r="D1324" i="89"/>
  <c r="K1324" i="89" s="1"/>
  <c r="R1324" i="89" s="1"/>
  <c r="I1323" i="89"/>
  <c r="C1323" i="89"/>
  <c r="P1322" i="89"/>
  <c r="D1322" i="89"/>
  <c r="K1322" i="89" s="1"/>
  <c r="R1322" i="89" s="1"/>
  <c r="I1321" i="89"/>
  <c r="C1321" i="89"/>
  <c r="P1320" i="89"/>
  <c r="D1320" i="89"/>
  <c r="K1320" i="89" s="1"/>
  <c r="R1320" i="89" s="1"/>
  <c r="I1319" i="89"/>
  <c r="C1319" i="89"/>
  <c r="P1318" i="89"/>
  <c r="D1318" i="89"/>
  <c r="K1318" i="89" s="1"/>
  <c r="R1318" i="89" s="1"/>
  <c r="C1317" i="89"/>
  <c r="L1317" i="89" s="1"/>
  <c r="P1316" i="89"/>
  <c r="D1316" i="89"/>
  <c r="K1316" i="89" s="1"/>
  <c r="R1316" i="89" s="1"/>
  <c r="C1315" i="89"/>
  <c r="D1315" i="89" s="1"/>
  <c r="K1315" i="89" s="1"/>
  <c r="R1315" i="89" s="1"/>
  <c r="P1314" i="89"/>
  <c r="D1314" i="89"/>
  <c r="K1314" i="89" s="1"/>
  <c r="R1314" i="89" s="1"/>
  <c r="C1313" i="89"/>
  <c r="L1313" i="89" s="1"/>
  <c r="P1312" i="89"/>
  <c r="D1312" i="89"/>
  <c r="K1312" i="89"/>
  <c r="R1312" i="89" s="1"/>
  <c r="P1311" i="89"/>
  <c r="D1311" i="89"/>
  <c r="K1311" i="89" s="1"/>
  <c r="R1311" i="89" s="1"/>
  <c r="D1310" i="89"/>
  <c r="K1310" i="89" s="1"/>
  <c r="R1310" i="89" s="1"/>
  <c r="C1310" i="89"/>
  <c r="L1310" i="89" s="1"/>
  <c r="P1309" i="89"/>
  <c r="K1309" i="89"/>
  <c r="R1309" i="89" s="1"/>
  <c r="D1309" i="89"/>
  <c r="C1308" i="89"/>
  <c r="L1308" i="89" s="1"/>
  <c r="P1307" i="89"/>
  <c r="D1307" i="89"/>
  <c r="K1307" i="89" s="1"/>
  <c r="R1307" i="89" s="1"/>
  <c r="C1306" i="89"/>
  <c r="P1305" i="89"/>
  <c r="K1305" i="89"/>
  <c r="R1305" i="89" s="1"/>
  <c r="D1305" i="89"/>
  <c r="P1304" i="89"/>
  <c r="D1304" i="89"/>
  <c r="K1304" i="89" s="1"/>
  <c r="R1304" i="89" s="1"/>
  <c r="P1303" i="89"/>
  <c r="D1303" i="89"/>
  <c r="K1303" i="89" s="1"/>
  <c r="R1303" i="89" s="1"/>
  <c r="P1302" i="89"/>
  <c r="D1302" i="89"/>
  <c r="K1302" i="89" s="1"/>
  <c r="R1302" i="89" s="1"/>
  <c r="P1301" i="89"/>
  <c r="D1301" i="89"/>
  <c r="K1301" i="89" s="1"/>
  <c r="R1301" i="89" s="1"/>
  <c r="C1300" i="89"/>
  <c r="L1300" i="89" s="1"/>
  <c r="D1300" i="89"/>
  <c r="K1300" i="89" s="1"/>
  <c r="R1300" i="89" s="1"/>
  <c r="P1299" i="89"/>
  <c r="D1299" i="89"/>
  <c r="K1299" i="89"/>
  <c r="R1299" i="89" s="1"/>
  <c r="P1298" i="89"/>
  <c r="D1298" i="89"/>
  <c r="K1298" i="89"/>
  <c r="R1298" i="89" s="1"/>
  <c r="I1297" i="89"/>
  <c r="D1297" i="89"/>
  <c r="K1297" i="89" s="1"/>
  <c r="R1297" i="89" s="1"/>
  <c r="C1297" i="89"/>
  <c r="L1297" i="89" s="1"/>
  <c r="P1296" i="89"/>
  <c r="D1296" i="89"/>
  <c r="K1296" i="89" s="1"/>
  <c r="R1296" i="89" s="1"/>
  <c r="P1295" i="89"/>
  <c r="K1295" i="89"/>
  <c r="R1295" i="89" s="1"/>
  <c r="D1295" i="89"/>
  <c r="P1294" i="89"/>
  <c r="K1294" i="89"/>
  <c r="R1294" i="89" s="1"/>
  <c r="D1294" i="89"/>
  <c r="P1293" i="89"/>
  <c r="K1293" i="89"/>
  <c r="R1293" i="89" s="1"/>
  <c r="D1293" i="89"/>
  <c r="P1292" i="89"/>
  <c r="D1292" i="89"/>
  <c r="K1292" i="89" s="1"/>
  <c r="R1292" i="89" s="1"/>
  <c r="P1291" i="89"/>
  <c r="K1291" i="89"/>
  <c r="R1291" i="89" s="1"/>
  <c r="D1291" i="89"/>
  <c r="L1290" i="89"/>
  <c r="I1290" i="89"/>
  <c r="C1290" i="89"/>
  <c r="D1290" i="89"/>
  <c r="P1289" i="89"/>
  <c r="D1289" i="89"/>
  <c r="K1289" i="89" s="1"/>
  <c r="R1289" i="89" s="1"/>
  <c r="I1288" i="89"/>
  <c r="C1288" i="89"/>
  <c r="P1287" i="89"/>
  <c r="D1287" i="89"/>
  <c r="K1287" i="89" s="1"/>
  <c r="R1287" i="89" s="1"/>
  <c r="I1286" i="89"/>
  <c r="C1286" i="89"/>
  <c r="P1285" i="89"/>
  <c r="D1285" i="89"/>
  <c r="K1285" i="89" s="1"/>
  <c r="R1285" i="89" s="1"/>
  <c r="I1284" i="89"/>
  <c r="C1284" i="89"/>
  <c r="P1281" i="89"/>
  <c r="K1281" i="89"/>
  <c r="R1281" i="89" s="1"/>
  <c r="D1281" i="89"/>
  <c r="I1280" i="89"/>
  <c r="C1280" i="89"/>
  <c r="D1280" i="89" s="1"/>
  <c r="K1280" i="89" s="1"/>
  <c r="R1280" i="89" s="1"/>
  <c r="R1279" i="89"/>
  <c r="D1279" i="89"/>
  <c r="K1279" i="89" s="1"/>
  <c r="P1278" i="89"/>
  <c r="K1278" i="89"/>
  <c r="R1278" i="89" s="1"/>
  <c r="D1278" i="89"/>
  <c r="L1277" i="89"/>
  <c r="C1277" i="89"/>
  <c r="D1277" i="89" s="1"/>
  <c r="K1277" i="89" s="1"/>
  <c r="R1277" i="89" s="1"/>
  <c r="P1276" i="89"/>
  <c r="D1276" i="89"/>
  <c r="K1276" i="89" s="1"/>
  <c r="R1276" i="89" s="1"/>
  <c r="P1275" i="89"/>
  <c r="K1275" i="89"/>
  <c r="R1275" i="89" s="1"/>
  <c r="D1275" i="89"/>
  <c r="P1274" i="89"/>
  <c r="D1274" i="89"/>
  <c r="K1274" i="89" s="1"/>
  <c r="R1274" i="89" s="1"/>
  <c r="P1273" i="89"/>
  <c r="D1273" i="89"/>
  <c r="K1273" i="89" s="1"/>
  <c r="R1273" i="89" s="1"/>
  <c r="P1272" i="89"/>
  <c r="D1272" i="89"/>
  <c r="K1272" i="89" s="1"/>
  <c r="R1272" i="89" s="1"/>
  <c r="P1271" i="89"/>
  <c r="D1271" i="89"/>
  <c r="K1271" i="89" s="1"/>
  <c r="R1271" i="89" s="1"/>
  <c r="I1270" i="89"/>
  <c r="I1283" i="89" s="1"/>
  <c r="C1270" i="89"/>
  <c r="L1270" i="89" s="1"/>
  <c r="P1269" i="89"/>
  <c r="K1269" i="89"/>
  <c r="R1269" i="89" s="1"/>
  <c r="D1269" i="89"/>
  <c r="D1268" i="89"/>
  <c r="K1268" i="89" s="1"/>
  <c r="R1268" i="89" s="1"/>
  <c r="C1268" i="89"/>
  <c r="L1268" i="89"/>
  <c r="Q1265" i="89"/>
  <c r="P1258" i="89"/>
  <c r="D1258" i="89"/>
  <c r="K1258" i="89" s="1"/>
  <c r="R1258" i="89" s="1"/>
  <c r="D1257" i="89"/>
  <c r="K1257" i="89" s="1"/>
  <c r="R1257" i="89" s="1"/>
  <c r="C1257" i="89"/>
  <c r="P1256" i="89"/>
  <c r="D1256" i="89"/>
  <c r="K1256" i="89" s="1"/>
  <c r="R1256" i="89" s="1"/>
  <c r="C1255" i="89"/>
  <c r="D1255" i="89" s="1"/>
  <c r="K1255" i="89" s="1"/>
  <c r="R1255" i="89" s="1"/>
  <c r="P1254" i="89"/>
  <c r="K1254" i="89"/>
  <c r="R1254" i="89"/>
  <c r="D1254" i="89"/>
  <c r="C1253" i="89"/>
  <c r="D1253" i="89" s="1"/>
  <c r="K1253" i="89" s="1"/>
  <c r="R1253" i="89" s="1"/>
  <c r="P1252" i="89"/>
  <c r="D1252" i="89"/>
  <c r="K1252" i="89" s="1"/>
  <c r="R1252" i="89" s="1"/>
  <c r="P1251" i="89"/>
  <c r="D1251" i="89"/>
  <c r="K1251" i="89" s="1"/>
  <c r="R1251" i="89" s="1"/>
  <c r="P1250" i="89"/>
  <c r="D1250" i="89"/>
  <c r="K1250" i="89" s="1"/>
  <c r="R1250" i="89" s="1"/>
  <c r="P1249" i="89"/>
  <c r="R1249" i="89"/>
  <c r="D1249" i="89"/>
  <c r="K1249" i="89" s="1"/>
  <c r="P1248" i="89"/>
  <c r="D1248" i="89"/>
  <c r="K1248" i="89" s="1"/>
  <c r="R1248" i="89" s="1"/>
  <c r="P1247" i="89"/>
  <c r="D1247" i="89"/>
  <c r="K1247" i="89" s="1"/>
  <c r="R1247" i="89" s="1"/>
  <c r="P1246" i="89"/>
  <c r="D1246" i="89"/>
  <c r="K1246" i="89" s="1"/>
  <c r="R1246" i="89" s="1"/>
  <c r="P1245" i="89"/>
  <c r="R1245" i="89"/>
  <c r="D1245" i="89"/>
  <c r="K1245" i="89" s="1"/>
  <c r="P1244" i="89"/>
  <c r="R1244" i="89"/>
  <c r="D1244" i="89"/>
  <c r="K1244" i="89" s="1"/>
  <c r="I1243" i="89"/>
  <c r="C1243" i="89"/>
  <c r="P1242" i="89"/>
  <c r="D1242" i="89"/>
  <c r="K1242" i="89" s="1"/>
  <c r="R1242" i="89" s="1"/>
  <c r="D1241" i="89"/>
  <c r="K1241" i="89" s="1"/>
  <c r="R1241" i="89" s="1"/>
  <c r="C1241" i="89"/>
  <c r="L1241" i="89" s="1"/>
  <c r="P1240" i="89"/>
  <c r="D1240" i="89"/>
  <c r="K1240" i="89" s="1"/>
  <c r="R1240" i="89" s="1"/>
  <c r="I1239" i="89"/>
  <c r="C1239" i="89"/>
  <c r="D1239" i="89" s="1"/>
  <c r="P1238" i="89"/>
  <c r="K1238" i="89"/>
  <c r="R1238" i="89" s="1"/>
  <c r="D1238" i="89"/>
  <c r="P1237" i="89"/>
  <c r="D1237" i="89"/>
  <c r="K1237" i="89" s="1"/>
  <c r="R1237" i="89" s="1"/>
  <c r="P1236" i="89"/>
  <c r="D1236" i="89"/>
  <c r="K1236" i="89" s="1"/>
  <c r="R1236" i="89" s="1"/>
  <c r="P1235" i="89"/>
  <c r="D1235" i="89"/>
  <c r="K1235" i="89" s="1"/>
  <c r="R1235" i="89" s="1"/>
  <c r="P1234" i="89"/>
  <c r="D1234" i="89"/>
  <c r="K1234" i="89" s="1"/>
  <c r="R1234" i="89" s="1"/>
  <c r="C1233" i="89"/>
  <c r="R1232" i="89"/>
  <c r="P1232" i="89"/>
  <c r="D1232" i="89"/>
  <c r="K1232" i="89" s="1"/>
  <c r="C1231" i="89"/>
  <c r="D1231" i="89" s="1"/>
  <c r="K1231" i="89" s="1"/>
  <c r="R1231" i="89" s="1"/>
  <c r="P1230" i="89"/>
  <c r="D1230" i="89"/>
  <c r="K1230" i="89" s="1"/>
  <c r="R1230" i="89" s="1"/>
  <c r="C1229" i="89"/>
  <c r="D1229" i="89" s="1"/>
  <c r="K1229" i="89" s="1"/>
  <c r="R1229" i="89" s="1"/>
  <c r="P1228" i="89"/>
  <c r="D1228" i="89"/>
  <c r="K1228" i="89" s="1"/>
  <c r="R1228" i="89" s="1"/>
  <c r="C1227" i="89"/>
  <c r="D1227" i="89" s="1"/>
  <c r="K1227" i="89" s="1"/>
  <c r="R1227" i="89" s="1"/>
  <c r="P1226" i="89"/>
  <c r="K1226" i="89"/>
  <c r="R1226" i="89" s="1"/>
  <c r="D1226" i="89"/>
  <c r="D1225" i="89"/>
  <c r="K1225" i="89" s="1"/>
  <c r="R1225" i="89" s="1"/>
  <c r="C1225" i="89"/>
  <c r="P1224" i="89"/>
  <c r="K1224" i="89"/>
  <c r="R1224" i="89" s="1"/>
  <c r="D1224" i="89"/>
  <c r="D1223" i="89"/>
  <c r="K1223" i="89" s="1"/>
  <c r="R1223" i="89" s="1"/>
  <c r="C1223" i="89"/>
  <c r="P1222" i="89"/>
  <c r="D1222" i="89"/>
  <c r="K1222" i="89" s="1"/>
  <c r="R1222" i="89" s="1"/>
  <c r="D1221" i="89"/>
  <c r="K1221" i="89" s="1"/>
  <c r="R1221" i="89" s="1"/>
  <c r="C1221" i="89"/>
  <c r="P1220" i="89"/>
  <c r="D1220" i="89"/>
  <c r="K1220" i="89" s="1"/>
  <c r="R1220" i="89" s="1"/>
  <c r="C1219" i="89"/>
  <c r="P1218" i="89"/>
  <c r="D1218" i="89"/>
  <c r="K1218" i="89" s="1"/>
  <c r="R1218" i="89" s="1"/>
  <c r="D1217" i="89"/>
  <c r="K1217" i="89" s="1"/>
  <c r="R1217" i="89" s="1"/>
  <c r="C1217" i="89"/>
  <c r="L1217" i="89"/>
  <c r="P1216" i="89"/>
  <c r="D1216" i="89"/>
  <c r="K1216" i="89" s="1"/>
  <c r="R1216" i="89" s="1"/>
  <c r="D1215" i="89"/>
  <c r="K1215" i="89" s="1"/>
  <c r="R1215" i="89" s="1"/>
  <c r="C1215" i="89"/>
  <c r="L1215" i="89" s="1"/>
  <c r="P1214" i="89"/>
  <c r="D1214" i="89"/>
  <c r="K1214" i="89" s="1"/>
  <c r="R1214" i="89" s="1"/>
  <c r="D1213" i="89"/>
  <c r="K1213" i="89" s="1"/>
  <c r="R1213" i="89" s="1"/>
  <c r="C1213" i="89"/>
  <c r="L1213" i="89" s="1"/>
  <c r="P1212" i="89"/>
  <c r="D1212" i="89"/>
  <c r="K1212" i="89" s="1"/>
  <c r="R1212" i="89" s="1"/>
  <c r="C1211" i="89"/>
  <c r="P1210" i="89"/>
  <c r="D1210" i="89"/>
  <c r="K1210" i="89" s="1"/>
  <c r="R1210" i="89" s="1"/>
  <c r="P1209" i="89"/>
  <c r="D1209" i="89"/>
  <c r="K1209" i="89" s="1"/>
  <c r="R1209" i="89" s="1"/>
  <c r="P1208" i="89"/>
  <c r="D1208" i="89"/>
  <c r="K1208" i="89" s="1"/>
  <c r="R1208" i="89" s="1"/>
  <c r="R1207" i="89"/>
  <c r="P1207" i="89"/>
  <c r="D1207" i="89"/>
  <c r="K1207" i="89" s="1"/>
  <c r="P1206" i="89"/>
  <c r="D1206" i="89"/>
  <c r="K1206" i="89" s="1"/>
  <c r="R1206" i="89" s="1"/>
  <c r="P1205" i="89"/>
  <c r="D1205" i="89"/>
  <c r="K1205" i="89" s="1"/>
  <c r="R1205" i="89"/>
  <c r="C1204" i="89"/>
  <c r="P1203" i="89"/>
  <c r="D1203" i="89"/>
  <c r="K1203" i="89" s="1"/>
  <c r="R1203" i="89" s="1"/>
  <c r="P1202" i="89"/>
  <c r="D1202" i="89"/>
  <c r="K1202" i="89" s="1"/>
  <c r="R1202" i="89" s="1"/>
  <c r="C1201" i="89"/>
  <c r="P1200" i="89"/>
  <c r="R1200" i="89"/>
  <c r="D1200" i="89"/>
  <c r="K1200" i="89" s="1"/>
  <c r="P1199" i="89"/>
  <c r="D1199" i="89"/>
  <c r="K1199" i="89" s="1"/>
  <c r="R1199" i="89" s="1"/>
  <c r="P1198" i="89"/>
  <c r="K1198" i="89"/>
  <c r="R1198" i="89" s="1"/>
  <c r="D1198" i="89"/>
  <c r="P1197" i="89"/>
  <c r="D1197" i="89"/>
  <c r="K1197" i="89" s="1"/>
  <c r="R1197" i="89" s="1"/>
  <c r="P1196" i="89"/>
  <c r="K1196" i="89"/>
  <c r="R1196" i="89" s="1"/>
  <c r="D1196" i="89"/>
  <c r="P1195" i="89"/>
  <c r="D1195" i="89"/>
  <c r="K1195" i="89" s="1"/>
  <c r="R1195" i="89" s="1"/>
  <c r="P1194" i="89"/>
  <c r="R1194" i="89"/>
  <c r="D1194" i="89"/>
  <c r="K1194" i="89" s="1"/>
  <c r="P1193" i="89"/>
  <c r="D1193" i="89"/>
  <c r="K1193" i="89" s="1"/>
  <c r="R1193" i="89" s="1"/>
  <c r="P1192" i="89"/>
  <c r="D1192" i="89"/>
  <c r="K1192" i="89" s="1"/>
  <c r="R1192" i="89" s="1"/>
  <c r="P1191" i="89"/>
  <c r="D1191" i="89"/>
  <c r="K1191" i="89" s="1"/>
  <c r="R1191" i="89" s="1"/>
  <c r="P1190" i="89"/>
  <c r="K1190" i="89"/>
  <c r="R1190" i="89" s="1"/>
  <c r="D1190" i="89"/>
  <c r="P1189" i="89"/>
  <c r="D1189" i="89"/>
  <c r="K1189" i="89" s="1"/>
  <c r="R1189" i="89" s="1"/>
  <c r="P1188" i="89"/>
  <c r="K1188" i="89"/>
  <c r="R1188" i="89" s="1"/>
  <c r="D1188" i="89"/>
  <c r="P1187" i="89"/>
  <c r="D1187" i="89"/>
  <c r="K1187" i="89" s="1"/>
  <c r="R1187" i="89" s="1"/>
  <c r="P1186" i="89"/>
  <c r="K1186" i="89"/>
  <c r="R1186" i="89" s="1"/>
  <c r="D1186" i="89"/>
  <c r="L1185" i="89"/>
  <c r="D1185" i="89"/>
  <c r="K1185" i="89" s="1"/>
  <c r="R1185" i="89" s="1"/>
  <c r="C1185" i="89"/>
  <c r="P1184" i="89"/>
  <c r="D1184" i="89"/>
  <c r="K1184" i="89" s="1"/>
  <c r="R1184" i="89" s="1"/>
  <c r="P1183" i="89"/>
  <c r="D1183" i="89"/>
  <c r="K1183" i="89" s="1"/>
  <c r="R1183" i="89" s="1"/>
  <c r="P1182" i="89"/>
  <c r="D1182" i="89"/>
  <c r="K1182" i="89" s="1"/>
  <c r="R1182" i="89" s="1"/>
  <c r="P1181" i="89"/>
  <c r="D1181" i="89"/>
  <c r="K1181" i="89" s="1"/>
  <c r="R1181" i="89" s="1"/>
  <c r="P1180" i="89"/>
  <c r="D1180" i="89"/>
  <c r="K1180" i="89" s="1"/>
  <c r="R1180" i="89" s="1"/>
  <c r="I1179" i="89"/>
  <c r="C1179" i="89"/>
  <c r="P1178" i="89"/>
  <c r="D1178" i="89"/>
  <c r="K1178" i="89" s="1"/>
  <c r="R1178" i="89" s="1"/>
  <c r="P1177" i="89"/>
  <c r="D1177" i="89"/>
  <c r="K1177" i="89" s="1"/>
  <c r="R1177" i="89" s="1"/>
  <c r="C1176" i="89"/>
  <c r="D1176" i="89" s="1"/>
  <c r="K1176" i="89" s="1"/>
  <c r="R1176" i="89" s="1"/>
  <c r="P1175" i="89"/>
  <c r="D1175" i="89"/>
  <c r="K1175" i="89" s="1"/>
  <c r="R1175" i="89" s="1"/>
  <c r="P1174" i="89"/>
  <c r="D1174" i="89"/>
  <c r="K1174" i="89" s="1"/>
  <c r="R1174" i="89" s="1"/>
  <c r="P1173" i="89"/>
  <c r="D1173" i="89"/>
  <c r="K1173" i="89" s="1"/>
  <c r="R1173" i="89" s="1"/>
  <c r="P1172" i="89"/>
  <c r="D1172" i="89"/>
  <c r="K1172" i="89" s="1"/>
  <c r="R1172" i="89" s="1"/>
  <c r="P1171" i="89"/>
  <c r="K1171" i="89"/>
  <c r="R1171" i="89" s="1"/>
  <c r="D1171" i="89"/>
  <c r="P1170" i="89"/>
  <c r="D1170" i="89"/>
  <c r="K1170" i="89" s="1"/>
  <c r="R1170" i="89" s="1"/>
  <c r="P1169" i="89"/>
  <c r="K1169" i="89"/>
  <c r="R1169" i="89" s="1"/>
  <c r="D1169" i="89"/>
  <c r="P1168" i="89"/>
  <c r="D1168" i="89"/>
  <c r="K1168" i="89" s="1"/>
  <c r="R1168" i="89" s="1"/>
  <c r="P1167" i="89"/>
  <c r="D1167" i="89"/>
  <c r="K1167" i="89" s="1"/>
  <c r="R1167" i="89" s="1"/>
  <c r="P1166" i="89"/>
  <c r="D1166" i="89"/>
  <c r="K1166" i="89" s="1"/>
  <c r="R1166" i="89" s="1"/>
  <c r="P1165" i="89"/>
  <c r="D1165" i="89"/>
  <c r="K1165" i="89" s="1"/>
  <c r="R1165" i="89" s="1"/>
  <c r="C1164" i="89"/>
  <c r="D1164" i="89" s="1"/>
  <c r="K1164" i="89"/>
  <c r="R1164" i="89" s="1"/>
  <c r="P1163" i="89"/>
  <c r="D1163" i="89"/>
  <c r="K1163" i="89" s="1"/>
  <c r="R1163" i="89" s="1"/>
  <c r="C1162" i="89"/>
  <c r="P1161" i="89"/>
  <c r="D1161" i="89"/>
  <c r="K1161" i="89" s="1"/>
  <c r="R1161" i="89" s="1"/>
  <c r="C1160" i="89"/>
  <c r="D1160" i="89"/>
  <c r="K1160" i="89" s="1"/>
  <c r="R1160" i="89" s="1"/>
  <c r="P1159" i="89"/>
  <c r="D1159" i="89"/>
  <c r="K1159" i="89" s="1"/>
  <c r="R1159" i="89" s="1"/>
  <c r="C1158" i="89"/>
  <c r="P1157" i="89"/>
  <c r="D1157" i="89"/>
  <c r="K1157" i="89" s="1"/>
  <c r="R1157" i="89" s="1"/>
  <c r="K1156" i="89"/>
  <c r="R1156" i="89" s="1"/>
  <c r="D1156" i="89"/>
  <c r="C1156" i="89"/>
  <c r="L1156" i="89" s="1"/>
  <c r="P1155" i="89"/>
  <c r="D1155" i="89"/>
  <c r="K1155" i="89" s="1"/>
  <c r="R1155" i="89" s="1"/>
  <c r="C1154" i="89"/>
  <c r="D1154" i="89" s="1"/>
  <c r="K1154" i="89" s="1"/>
  <c r="R1154" i="89" s="1"/>
  <c r="R1153" i="89"/>
  <c r="C1152" i="89"/>
  <c r="D1152" i="89" s="1"/>
  <c r="K1152" i="89" s="1"/>
  <c r="R1152" i="89" s="1"/>
  <c r="P1151" i="89"/>
  <c r="D1151" i="89"/>
  <c r="K1151" i="89" s="1"/>
  <c r="R1151" i="89" s="1"/>
  <c r="P1150" i="89"/>
  <c r="D1150" i="89"/>
  <c r="K1150" i="89" s="1"/>
  <c r="R1150" i="89" s="1"/>
  <c r="I1149" i="89"/>
  <c r="C1149" i="89"/>
  <c r="D1149" i="89" s="1"/>
  <c r="P1148" i="89"/>
  <c r="D1148" i="89"/>
  <c r="K1148" i="89" s="1"/>
  <c r="R1148" i="89" s="1"/>
  <c r="R1147" i="89"/>
  <c r="C1147" i="89"/>
  <c r="D1147" i="89" s="1"/>
  <c r="K1147" i="89" s="1"/>
  <c r="P1146" i="89"/>
  <c r="D1146" i="89"/>
  <c r="K1146" i="89" s="1"/>
  <c r="R1146" i="89" s="1"/>
  <c r="P1145" i="89"/>
  <c r="D1145" i="89"/>
  <c r="K1145" i="89" s="1"/>
  <c r="R1145" i="89" s="1"/>
  <c r="P1144" i="89"/>
  <c r="D1144" i="89"/>
  <c r="K1144" i="89" s="1"/>
  <c r="R1144" i="89" s="1"/>
  <c r="P1143" i="89"/>
  <c r="D1143" i="89"/>
  <c r="K1143" i="89" s="1"/>
  <c r="R1143" i="89" s="1"/>
  <c r="L1142" i="89"/>
  <c r="I1142" i="89"/>
  <c r="D1142" i="89"/>
  <c r="K1142" i="89" s="1"/>
  <c r="R1142" i="89" s="1"/>
  <c r="C1142" i="89"/>
  <c r="P1141" i="89"/>
  <c r="K1141" i="89"/>
  <c r="R1141" i="89" s="1"/>
  <c r="D1141" i="89"/>
  <c r="C1140" i="89"/>
  <c r="D1140" i="89" s="1"/>
  <c r="K1140" i="89" s="1"/>
  <c r="R1140" i="89" s="1"/>
  <c r="P1139" i="89"/>
  <c r="D1139" i="89"/>
  <c r="K1139" i="89" s="1"/>
  <c r="R1139" i="89" s="1"/>
  <c r="P1138" i="89"/>
  <c r="D1138" i="89"/>
  <c r="K1138" i="89" s="1"/>
  <c r="R1138" i="89" s="1"/>
  <c r="P1137" i="89"/>
  <c r="R1137" i="89"/>
  <c r="D1137" i="89"/>
  <c r="K1137" i="89" s="1"/>
  <c r="C1136" i="89"/>
  <c r="P1135" i="89"/>
  <c r="D1135" i="89"/>
  <c r="K1135" i="89" s="1"/>
  <c r="R1135" i="89" s="1"/>
  <c r="P1134" i="89"/>
  <c r="R1134" i="89"/>
  <c r="D1134" i="89"/>
  <c r="K1134" i="89" s="1"/>
  <c r="L1133" i="89"/>
  <c r="D1133" i="89"/>
  <c r="K1133" i="89" s="1"/>
  <c r="R1133" i="89" s="1"/>
  <c r="C1133" i="89"/>
  <c r="R1131" i="89"/>
  <c r="P1130" i="89"/>
  <c r="D1130" i="89"/>
  <c r="K1130" i="89"/>
  <c r="R1130" i="89" s="1"/>
  <c r="P1129" i="89"/>
  <c r="D1129" i="89"/>
  <c r="K1129" i="89"/>
  <c r="R1129" i="89" s="1"/>
  <c r="I1128" i="89"/>
  <c r="C1128" i="89"/>
  <c r="P1127" i="89"/>
  <c r="D1127" i="89"/>
  <c r="K1127" i="89" s="1"/>
  <c r="R1127" i="89" s="1"/>
  <c r="I1126" i="89"/>
  <c r="C1126" i="89"/>
  <c r="L1126" i="89" s="1"/>
  <c r="P1125" i="89"/>
  <c r="D1125" i="89"/>
  <c r="K1125" i="89"/>
  <c r="R1125" i="89" s="1"/>
  <c r="I1124" i="89"/>
  <c r="C1124" i="89"/>
  <c r="D1124" i="89" s="1"/>
  <c r="K1124" i="89" s="1"/>
  <c r="R1124" i="89" s="1"/>
  <c r="P1123" i="89"/>
  <c r="D1123" i="89"/>
  <c r="K1123" i="89" s="1"/>
  <c r="R1123" i="89" s="1"/>
  <c r="L1122" i="89"/>
  <c r="C1122" i="89"/>
  <c r="D1122" i="89" s="1"/>
  <c r="K1122" i="89" s="1"/>
  <c r="R1122" i="89" s="1"/>
  <c r="P1121" i="89"/>
  <c r="D1121" i="89"/>
  <c r="K1121" i="89" s="1"/>
  <c r="R1121" i="89" s="1"/>
  <c r="C1120" i="89"/>
  <c r="L1120" i="89" s="1"/>
  <c r="P1119" i="89"/>
  <c r="D1119" i="89"/>
  <c r="K1119" i="89" s="1"/>
  <c r="R1119" i="89" s="1"/>
  <c r="P1118" i="89"/>
  <c r="D1118" i="89"/>
  <c r="K1118" i="89" s="1"/>
  <c r="R1118" i="89" s="1"/>
  <c r="C1117" i="89"/>
  <c r="D1117" i="89" s="1"/>
  <c r="K1117" i="89" s="1"/>
  <c r="R1117" i="89" s="1"/>
  <c r="L1117" i="89"/>
  <c r="P1116" i="89"/>
  <c r="K1116" i="89"/>
  <c r="R1116" i="89" s="1"/>
  <c r="D1116" i="89"/>
  <c r="P1115" i="89"/>
  <c r="R1115" i="89"/>
  <c r="D1115" i="89"/>
  <c r="K1115" i="89" s="1"/>
  <c r="P1114" i="89"/>
  <c r="K1114" i="89"/>
  <c r="R1114" i="89" s="1"/>
  <c r="D1114" i="89"/>
  <c r="P1113" i="89"/>
  <c r="D1113" i="89"/>
  <c r="K1113" i="89" s="1"/>
  <c r="R1113" i="89" s="1"/>
  <c r="L1112" i="89"/>
  <c r="K1112" i="89"/>
  <c r="R1112" i="89" s="1"/>
  <c r="C1112" i="89"/>
  <c r="D1112" i="89" s="1"/>
  <c r="P1111" i="89"/>
  <c r="K1111" i="89"/>
  <c r="R1111" i="89" s="1"/>
  <c r="D1111" i="89"/>
  <c r="C1110" i="89"/>
  <c r="D1110" i="89" s="1"/>
  <c r="K1110" i="89" s="1"/>
  <c r="R1110" i="89" s="1"/>
  <c r="P1109" i="89"/>
  <c r="D1109" i="89"/>
  <c r="K1109" i="89" s="1"/>
  <c r="R1109" i="89" s="1"/>
  <c r="P1108" i="89"/>
  <c r="D1108" i="89"/>
  <c r="K1108" i="89" s="1"/>
  <c r="R1108" i="89" s="1"/>
  <c r="C1107" i="89"/>
  <c r="L1107" i="89" s="1"/>
  <c r="D1107" i="89"/>
  <c r="K1107" i="89" s="1"/>
  <c r="R1107" i="89" s="1"/>
  <c r="P1106" i="89"/>
  <c r="D1106" i="89"/>
  <c r="K1106" i="89"/>
  <c r="R1106" i="89" s="1"/>
  <c r="P1105" i="89"/>
  <c r="D1105" i="89"/>
  <c r="K1105" i="89"/>
  <c r="R1105" i="89" s="1"/>
  <c r="C1104" i="89"/>
  <c r="D1104" i="89" s="1"/>
  <c r="K1104" i="89" s="1"/>
  <c r="R1104" i="89" s="1"/>
  <c r="P1103" i="89"/>
  <c r="D1103" i="89"/>
  <c r="K1103" i="89" s="1"/>
  <c r="R1103" i="89" s="1"/>
  <c r="K1102" i="89"/>
  <c r="R1102" i="89" s="1"/>
  <c r="C1102" i="89"/>
  <c r="D1102" i="89" s="1"/>
  <c r="P1101" i="89"/>
  <c r="L1101" i="89"/>
  <c r="D1101" i="89"/>
  <c r="K1101" i="89" s="1"/>
  <c r="R1101" i="89" s="1"/>
  <c r="P1100" i="89"/>
  <c r="D1100" i="89"/>
  <c r="K1100" i="89" s="1"/>
  <c r="R1100" i="89" s="1"/>
  <c r="L1099" i="89"/>
  <c r="C1099" i="89"/>
  <c r="D1099" i="89" s="1"/>
  <c r="K1099" i="89" s="1"/>
  <c r="R1099" i="89" s="1"/>
  <c r="P1098" i="89"/>
  <c r="D1098" i="89"/>
  <c r="K1098" i="89" s="1"/>
  <c r="R1098" i="89" s="1"/>
  <c r="P1097" i="89"/>
  <c r="D1097" i="89"/>
  <c r="K1097" i="89" s="1"/>
  <c r="R1097" i="89" s="1"/>
  <c r="C1096" i="89"/>
  <c r="P1095" i="89"/>
  <c r="D1095" i="89"/>
  <c r="K1095" i="89" s="1"/>
  <c r="R1095" i="89" s="1"/>
  <c r="C1094" i="89"/>
  <c r="D1094" i="89"/>
  <c r="K1094" i="89" s="1"/>
  <c r="R1094" i="89" s="1"/>
  <c r="P1093" i="89"/>
  <c r="D1093" i="89"/>
  <c r="K1093" i="89"/>
  <c r="R1093" i="89" s="1"/>
  <c r="C1092" i="89"/>
  <c r="P1091" i="89"/>
  <c r="D1091" i="89"/>
  <c r="K1091" i="89" s="1"/>
  <c r="R1091" i="89" s="1"/>
  <c r="C1090" i="89"/>
  <c r="L1090" i="89" s="1"/>
  <c r="P1089" i="89"/>
  <c r="D1089" i="89"/>
  <c r="K1089" i="89" s="1"/>
  <c r="R1089" i="89" s="1"/>
  <c r="C1088" i="89"/>
  <c r="D1088" i="89" s="1"/>
  <c r="K1088" i="89" s="1"/>
  <c r="R1088" i="89" s="1"/>
  <c r="P1087" i="89"/>
  <c r="D1087" i="89"/>
  <c r="K1087" i="89" s="1"/>
  <c r="R1087" i="89" s="1"/>
  <c r="C1086" i="89"/>
  <c r="P1085" i="89"/>
  <c r="D1085" i="89"/>
  <c r="K1085" i="89" s="1"/>
  <c r="R1085" i="89" s="1"/>
  <c r="C1084" i="89"/>
  <c r="L1084" i="89" s="1"/>
  <c r="P1083" i="89"/>
  <c r="K1083" i="89"/>
  <c r="R1083" i="89" s="1"/>
  <c r="D1083" i="89"/>
  <c r="K1082" i="89"/>
  <c r="R1082" i="89" s="1"/>
  <c r="D1082" i="89"/>
  <c r="C1082" i="89"/>
  <c r="L1082" i="89"/>
  <c r="P1081" i="89"/>
  <c r="D1081" i="89"/>
  <c r="K1081" i="89" s="1"/>
  <c r="R1081" i="89" s="1"/>
  <c r="K1080" i="89"/>
  <c r="R1080" i="89" s="1"/>
  <c r="C1080" i="89"/>
  <c r="D1080" i="89" s="1"/>
  <c r="P1079" i="89"/>
  <c r="K1079" i="89"/>
  <c r="R1079" i="89" s="1"/>
  <c r="D1079" i="89"/>
  <c r="C1078" i="89"/>
  <c r="P1077" i="89"/>
  <c r="D1077" i="89"/>
  <c r="K1077" i="89" s="1"/>
  <c r="R1077" i="89" s="1"/>
  <c r="C1076" i="89"/>
  <c r="P1075" i="89"/>
  <c r="D1075" i="89"/>
  <c r="K1075" i="89" s="1"/>
  <c r="R1075" i="89" s="1"/>
  <c r="P1074" i="89"/>
  <c r="K1074" i="89"/>
  <c r="R1074" i="89" s="1"/>
  <c r="D1074" i="89"/>
  <c r="P1073" i="89"/>
  <c r="D1073" i="89"/>
  <c r="K1073" i="89" s="1"/>
  <c r="R1073" i="89"/>
  <c r="P1072" i="89"/>
  <c r="D1072" i="89"/>
  <c r="K1072" i="89" s="1"/>
  <c r="R1072" i="89" s="1"/>
  <c r="P1071" i="89"/>
  <c r="K1071" i="89"/>
  <c r="R1071" i="89" s="1"/>
  <c r="D1071" i="89"/>
  <c r="C1070" i="89"/>
  <c r="D1070" i="89" s="1"/>
  <c r="K1070" i="89" s="1"/>
  <c r="R1070" i="89" s="1"/>
  <c r="L1070" i="89"/>
  <c r="P1069" i="89"/>
  <c r="R1069" i="89"/>
  <c r="D1069" i="89"/>
  <c r="K1069" i="89" s="1"/>
  <c r="P1068" i="89"/>
  <c r="K1068" i="89"/>
  <c r="R1068" i="89" s="1"/>
  <c r="D1068" i="89"/>
  <c r="L1067" i="89"/>
  <c r="D1067" i="89"/>
  <c r="K1067" i="89" s="1"/>
  <c r="R1067" i="89" s="1"/>
  <c r="C1067" i="89"/>
  <c r="P1066" i="89"/>
  <c r="D1066" i="89"/>
  <c r="K1066" i="89" s="1"/>
  <c r="R1066" i="89" s="1"/>
  <c r="C1065" i="89"/>
  <c r="P1064" i="89"/>
  <c r="D1064" i="89"/>
  <c r="K1064" i="89" s="1"/>
  <c r="R1064" i="89" s="1"/>
  <c r="P1063" i="89"/>
  <c r="D1063" i="89"/>
  <c r="K1063" i="89" s="1"/>
  <c r="R1063" i="89" s="1"/>
  <c r="I1062" i="89"/>
  <c r="C1062" i="89"/>
  <c r="D1062" i="89" s="1"/>
  <c r="K1062" i="89" s="1"/>
  <c r="R1062" i="89" s="1"/>
  <c r="P1061" i="89"/>
  <c r="D1061" i="89"/>
  <c r="K1061" i="89" s="1"/>
  <c r="R1061" i="89" s="1"/>
  <c r="P1060" i="89"/>
  <c r="D1060" i="89"/>
  <c r="K1060" i="89" s="1"/>
  <c r="R1060" i="89" s="1"/>
  <c r="I1059" i="89"/>
  <c r="R1059" i="89"/>
  <c r="C1059" i="89"/>
  <c r="D1059" i="89" s="1"/>
  <c r="K1059" i="89" s="1"/>
  <c r="P1058" i="89"/>
  <c r="D1058" i="89"/>
  <c r="K1058" i="89" s="1"/>
  <c r="R1058" i="89" s="1"/>
  <c r="P1057" i="89"/>
  <c r="D1057" i="89"/>
  <c r="K1057" i="89" s="1"/>
  <c r="R1057" i="89" s="1"/>
  <c r="P1056" i="89"/>
  <c r="K1056" i="89"/>
  <c r="R1056" i="89" s="1"/>
  <c r="D1056" i="89"/>
  <c r="P1055" i="89"/>
  <c r="D1055" i="89"/>
  <c r="K1055" i="89" s="1"/>
  <c r="R1055" i="89" s="1"/>
  <c r="P1054" i="89"/>
  <c r="L1054" i="89"/>
  <c r="D1054" i="89"/>
  <c r="K1054" i="89" s="1"/>
  <c r="R1054" i="89" s="1"/>
  <c r="P1053" i="89"/>
  <c r="L1053" i="89"/>
  <c r="D1053" i="89"/>
  <c r="K1053" i="89" s="1"/>
  <c r="R1053" i="89" s="1"/>
  <c r="P1052" i="89"/>
  <c r="L1052" i="89"/>
  <c r="D1052" i="89"/>
  <c r="K1052" i="89" s="1"/>
  <c r="R1052" i="89" s="1"/>
  <c r="P1051" i="89"/>
  <c r="L1051" i="89"/>
  <c r="K1051" i="89"/>
  <c r="R1051" i="89" s="1"/>
  <c r="D1051" i="89"/>
  <c r="P1050" i="89"/>
  <c r="D1050" i="89"/>
  <c r="K1050" i="89" s="1"/>
  <c r="R1050" i="89" s="1"/>
  <c r="I1049" i="89"/>
  <c r="C1049" i="89"/>
  <c r="L1049" i="89"/>
  <c r="P1048" i="89"/>
  <c r="D1048" i="89"/>
  <c r="K1048" i="89" s="1"/>
  <c r="R1048" i="89" s="1"/>
  <c r="I1047" i="89"/>
  <c r="C1047" i="89"/>
  <c r="L1047" i="89" s="1"/>
  <c r="P1046" i="89"/>
  <c r="D1046" i="89"/>
  <c r="K1046" i="89" s="1"/>
  <c r="R1046" i="89" s="1"/>
  <c r="I1045" i="89"/>
  <c r="C1045" i="89"/>
  <c r="L1045" i="89"/>
  <c r="P1044" i="89"/>
  <c r="D1044" i="89"/>
  <c r="K1044" i="89" s="1"/>
  <c r="R1044" i="89"/>
  <c r="C1043" i="89"/>
  <c r="D1043" i="89" s="1"/>
  <c r="K1043" i="89" s="1"/>
  <c r="R1043" i="89" s="1"/>
  <c r="L1043" i="89"/>
  <c r="P1042" i="89"/>
  <c r="D1042" i="89"/>
  <c r="K1042" i="89" s="1"/>
  <c r="R1042" i="89" s="1"/>
  <c r="C1041" i="89"/>
  <c r="P1040" i="89"/>
  <c r="D1040" i="89"/>
  <c r="K1040" i="89" s="1"/>
  <c r="R1040" i="89" s="1"/>
  <c r="C1039" i="89"/>
  <c r="P1038" i="89"/>
  <c r="D1038" i="89"/>
  <c r="K1038" i="89" s="1"/>
  <c r="R1038" i="89" s="1"/>
  <c r="C1037" i="89"/>
  <c r="L1037" i="89" s="1"/>
  <c r="P1036" i="89"/>
  <c r="K1036" i="89"/>
  <c r="R1036" i="89" s="1"/>
  <c r="D1036" i="89"/>
  <c r="C1035" i="89"/>
  <c r="D1035" i="89" s="1"/>
  <c r="K1035" i="89" s="1"/>
  <c r="R1035" i="89" s="1"/>
  <c r="P1034" i="89"/>
  <c r="D1034" i="89"/>
  <c r="K1034" i="89" s="1"/>
  <c r="R1034" i="89" s="1"/>
  <c r="C1033" i="89"/>
  <c r="D1033" i="89" s="1"/>
  <c r="K1033" i="89" s="1"/>
  <c r="R1033" i="89" s="1"/>
  <c r="P1032" i="89"/>
  <c r="D1032" i="89"/>
  <c r="K1032" i="89" s="1"/>
  <c r="R1032" i="89" s="1"/>
  <c r="C1031" i="89"/>
  <c r="D1031" i="89" s="1"/>
  <c r="K1031" i="89" s="1"/>
  <c r="R1031" i="89" s="1"/>
  <c r="P1030" i="89"/>
  <c r="K1030" i="89"/>
  <c r="R1030" i="89" s="1"/>
  <c r="D1030" i="89"/>
  <c r="C1029" i="89"/>
  <c r="P1026" i="89"/>
  <c r="D1026" i="89"/>
  <c r="K1026" i="89" s="1"/>
  <c r="R1026" i="89" s="1"/>
  <c r="C1025" i="89"/>
  <c r="L1025" i="89" s="1"/>
  <c r="P1024" i="89"/>
  <c r="D1024" i="89"/>
  <c r="K1024" i="89" s="1"/>
  <c r="R1024" i="89" s="1"/>
  <c r="I1023" i="89"/>
  <c r="I1028" i="89" s="1"/>
  <c r="C1023" i="89"/>
  <c r="P1015" i="89"/>
  <c r="D1015" i="89"/>
  <c r="K1015" i="89" s="1"/>
  <c r="R1015" i="89" s="1"/>
  <c r="P1014" i="89"/>
  <c r="K1014" i="89"/>
  <c r="R1014" i="89" s="1"/>
  <c r="D1014" i="89"/>
  <c r="P1013" i="89"/>
  <c r="D1013" i="89"/>
  <c r="K1013" i="89" s="1"/>
  <c r="R1013" i="89" s="1"/>
  <c r="I1012" i="89"/>
  <c r="C1012" i="89"/>
  <c r="P1011" i="89"/>
  <c r="D1011" i="89"/>
  <c r="K1011" i="89" s="1"/>
  <c r="R1011" i="89" s="1"/>
  <c r="I1010" i="89"/>
  <c r="C1010" i="89"/>
  <c r="P1009" i="89"/>
  <c r="D1009" i="89"/>
  <c r="K1009" i="89" s="1"/>
  <c r="R1009" i="89" s="1"/>
  <c r="I1008" i="89"/>
  <c r="C1008" i="89"/>
  <c r="D1008" i="89" s="1"/>
  <c r="P1007" i="89"/>
  <c r="D1007" i="89"/>
  <c r="K1007" i="89" s="1"/>
  <c r="R1007" i="89" s="1"/>
  <c r="P1006" i="89"/>
  <c r="D1006" i="89"/>
  <c r="K1006" i="89" s="1"/>
  <c r="R1006" i="89" s="1"/>
  <c r="I1005" i="89"/>
  <c r="C1005" i="89"/>
  <c r="D1005" i="89" s="1"/>
  <c r="P1004" i="89"/>
  <c r="D1004" i="89"/>
  <c r="K1004" i="89" s="1"/>
  <c r="R1004" i="89" s="1"/>
  <c r="I1003" i="89"/>
  <c r="C1003" i="89"/>
  <c r="P1002" i="89"/>
  <c r="K1002" i="89"/>
  <c r="R1002" i="89" s="1"/>
  <c r="D1002" i="89"/>
  <c r="I1001" i="89"/>
  <c r="C1001" i="89"/>
  <c r="D1001" i="89" s="1"/>
  <c r="K1001" i="89" s="1"/>
  <c r="R1001" i="89" s="1"/>
  <c r="P1000" i="89"/>
  <c r="D1000" i="89"/>
  <c r="K1000" i="89" s="1"/>
  <c r="R1000" i="89" s="1"/>
  <c r="P999" i="89"/>
  <c r="D999" i="89"/>
  <c r="K999" i="89" s="1"/>
  <c r="R999" i="89" s="1"/>
  <c r="I998" i="89"/>
  <c r="C998" i="89"/>
  <c r="D998" i="89" s="1"/>
  <c r="P997" i="89"/>
  <c r="D997" i="89"/>
  <c r="K997" i="89" s="1"/>
  <c r="R997" i="89" s="1"/>
  <c r="C996" i="89"/>
  <c r="P995" i="89"/>
  <c r="D995" i="89"/>
  <c r="K995" i="89" s="1"/>
  <c r="R995" i="89" s="1"/>
  <c r="C994" i="89"/>
  <c r="P993" i="89"/>
  <c r="D993" i="89"/>
  <c r="K993" i="89" s="1"/>
  <c r="R993" i="89" s="1"/>
  <c r="P992" i="89"/>
  <c r="D992" i="89"/>
  <c r="K992" i="89" s="1"/>
  <c r="R992" i="89" s="1"/>
  <c r="I991" i="89"/>
  <c r="C991" i="89"/>
  <c r="P990" i="89"/>
  <c r="D990" i="89"/>
  <c r="K990" i="89" s="1"/>
  <c r="R990" i="89"/>
  <c r="P989" i="89"/>
  <c r="D989" i="89"/>
  <c r="K989" i="89"/>
  <c r="R989" i="89" s="1"/>
  <c r="I988" i="89"/>
  <c r="C988" i="89"/>
  <c r="D988" i="89" s="1"/>
  <c r="K988" i="89" s="1"/>
  <c r="R988" i="89" s="1"/>
  <c r="P987" i="89"/>
  <c r="D987" i="89"/>
  <c r="K987" i="89" s="1"/>
  <c r="R987" i="89" s="1"/>
  <c r="I986" i="89"/>
  <c r="D986" i="89"/>
  <c r="C986" i="89"/>
  <c r="L986" i="89"/>
  <c r="P985" i="89"/>
  <c r="D985" i="89"/>
  <c r="K985" i="89" s="1"/>
  <c r="R985" i="89" s="1"/>
  <c r="I984" i="89"/>
  <c r="C984" i="89"/>
  <c r="P983" i="89"/>
  <c r="D983" i="89"/>
  <c r="K983" i="89" s="1"/>
  <c r="R983" i="89" s="1"/>
  <c r="P982" i="89"/>
  <c r="D982" i="89"/>
  <c r="K982" i="89" s="1"/>
  <c r="R982" i="89" s="1"/>
  <c r="P981" i="89"/>
  <c r="D981" i="89"/>
  <c r="K981" i="89"/>
  <c r="R981" i="89" s="1"/>
  <c r="P980" i="89"/>
  <c r="D980" i="89"/>
  <c r="K980" i="89" s="1"/>
  <c r="R980" i="89" s="1"/>
  <c r="I979" i="89"/>
  <c r="C979" i="89"/>
  <c r="P978" i="89"/>
  <c r="K978" i="89"/>
  <c r="R978" i="89" s="1"/>
  <c r="D978" i="89"/>
  <c r="I977" i="89"/>
  <c r="C977" i="89"/>
  <c r="D977" i="89" s="1"/>
  <c r="K977" i="89" s="1"/>
  <c r="R977" i="89" s="1"/>
  <c r="P976" i="89"/>
  <c r="D976" i="89"/>
  <c r="K976" i="89" s="1"/>
  <c r="R976" i="89" s="1"/>
  <c r="I975" i="89"/>
  <c r="D975" i="89"/>
  <c r="K975" i="89" s="1"/>
  <c r="R975" i="89" s="1"/>
  <c r="C975" i="89"/>
  <c r="D973" i="89"/>
  <c r="K973" i="89" s="1"/>
  <c r="P972" i="89"/>
  <c r="D972" i="89"/>
  <c r="K972" i="89" s="1"/>
  <c r="R972" i="89" s="1"/>
  <c r="D971" i="89"/>
  <c r="K971" i="89" s="1"/>
  <c r="R971" i="89" s="1"/>
  <c r="C971" i="89"/>
  <c r="P970" i="89"/>
  <c r="D970" i="89"/>
  <c r="K970" i="89" s="1"/>
  <c r="R970" i="89" s="1"/>
  <c r="I969" i="89"/>
  <c r="D969" i="89"/>
  <c r="C969" i="89"/>
  <c r="P968" i="89"/>
  <c r="R968" i="89"/>
  <c r="D968" i="89"/>
  <c r="K968" i="89" s="1"/>
  <c r="C967" i="89"/>
  <c r="L967" i="89" s="1"/>
  <c r="P966" i="89"/>
  <c r="D966" i="89"/>
  <c r="K966" i="89" s="1"/>
  <c r="R966" i="89" s="1"/>
  <c r="I965" i="89"/>
  <c r="C965" i="89"/>
  <c r="P964" i="89"/>
  <c r="K964" i="89"/>
  <c r="R964" i="89" s="1"/>
  <c r="I963" i="89"/>
  <c r="D963" i="89"/>
  <c r="C963" i="89"/>
  <c r="L963" i="89"/>
  <c r="P962" i="89"/>
  <c r="D962" i="89"/>
  <c r="K962" i="89" s="1"/>
  <c r="R962" i="89" s="1"/>
  <c r="P961" i="89"/>
  <c r="D961" i="89"/>
  <c r="K961" i="89" s="1"/>
  <c r="R961" i="89" s="1"/>
  <c r="P960" i="89"/>
  <c r="K960" i="89"/>
  <c r="R960" i="89" s="1"/>
  <c r="D960" i="89"/>
  <c r="P959" i="89"/>
  <c r="D959" i="89"/>
  <c r="K959" i="89" s="1"/>
  <c r="R959" i="89" s="1"/>
  <c r="P958" i="89"/>
  <c r="K958" i="89"/>
  <c r="R958" i="89" s="1"/>
  <c r="D958" i="89"/>
  <c r="P957" i="89"/>
  <c r="D957" i="89"/>
  <c r="K957" i="89" s="1"/>
  <c r="R957" i="89" s="1"/>
  <c r="P956" i="89"/>
  <c r="D956" i="89"/>
  <c r="K956" i="89" s="1"/>
  <c r="R956" i="89" s="1"/>
  <c r="C955" i="89"/>
  <c r="P954" i="89"/>
  <c r="D954" i="89"/>
  <c r="K954" i="89" s="1"/>
  <c r="R954" i="89" s="1"/>
  <c r="C953" i="89"/>
  <c r="L953" i="89" s="1"/>
  <c r="P952" i="89"/>
  <c r="D952" i="89"/>
  <c r="K952" i="89" s="1"/>
  <c r="R952" i="89" s="1"/>
  <c r="P951" i="89"/>
  <c r="D951" i="89"/>
  <c r="K951" i="89" s="1"/>
  <c r="R951" i="89" s="1"/>
  <c r="I950" i="89"/>
  <c r="C950" i="89"/>
  <c r="D950" i="89" s="1"/>
  <c r="P949" i="89"/>
  <c r="D949" i="89"/>
  <c r="K949" i="89" s="1"/>
  <c r="R949" i="89" s="1"/>
  <c r="C948" i="89"/>
  <c r="P947" i="89"/>
  <c r="D947" i="89"/>
  <c r="K947" i="89" s="1"/>
  <c r="R947" i="89" s="1"/>
  <c r="C946" i="89"/>
  <c r="P945" i="89"/>
  <c r="D945" i="89"/>
  <c r="K945" i="89" s="1"/>
  <c r="R945" i="89" s="1"/>
  <c r="C944" i="89"/>
  <c r="P943" i="89"/>
  <c r="D943" i="89"/>
  <c r="K943" i="89" s="1"/>
  <c r="R943" i="89" s="1"/>
  <c r="C942" i="89"/>
  <c r="D942" i="89" s="1"/>
  <c r="K942" i="89" s="1"/>
  <c r="R942" i="89" s="1"/>
  <c r="P941" i="89"/>
  <c r="D941" i="89"/>
  <c r="K941" i="89" s="1"/>
  <c r="R941" i="89" s="1"/>
  <c r="C940" i="89"/>
  <c r="P939" i="89"/>
  <c r="D939" i="89"/>
  <c r="K939" i="89" s="1"/>
  <c r="R939" i="89" s="1"/>
  <c r="P938" i="89"/>
  <c r="D938" i="89"/>
  <c r="K938" i="89" s="1"/>
  <c r="R938" i="89" s="1"/>
  <c r="P937" i="89"/>
  <c r="D937" i="89"/>
  <c r="K937" i="89" s="1"/>
  <c r="R937" i="89" s="1"/>
  <c r="P936" i="89"/>
  <c r="D936" i="89"/>
  <c r="K936" i="89" s="1"/>
  <c r="R936" i="89" s="1"/>
  <c r="P935" i="89"/>
  <c r="K935" i="89"/>
  <c r="R935" i="89" s="1"/>
  <c r="D935" i="89"/>
  <c r="P934" i="89"/>
  <c r="R934" i="89"/>
  <c r="D934" i="89"/>
  <c r="K934" i="89" s="1"/>
  <c r="P933" i="89"/>
  <c r="D933" i="89"/>
  <c r="K933" i="89" s="1"/>
  <c r="R933" i="89" s="1"/>
  <c r="P932" i="89"/>
  <c r="R932" i="89"/>
  <c r="D932" i="89"/>
  <c r="K932" i="89" s="1"/>
  <c r="P931" i="89"/>
  <c r="D931" i="89"/>
  <c r="K931" i="89" s="1"/>
  <c r="R931" i="89" s="1"/>
  <c r="P930" i="89"/>
  <c r="D930" i="89"/>
  <c r="K930" i="89" s="1"/>
  <c r="R930" i="89" s="1"/>
  <c r="P929" i="89"/>
  <c r="D929" i="89"/>
  <c r="K929" i="89" s="1"/>
  <c r="R929" i="89" s="1"/>
  <c r="P928" i="89"/>
  <c r="D928" i="89"/>
  <c r="K928" i="89" s="1"/>
  <c r="R928" i="89" s="1"/>
  <c r="L927" i="89"/>
  <c r="I927" i="89"/>
  <c r="C927" i="89"/>
  <c r="D927" i="89" s="1"/>
  <c r="P926" i="89"/>
  <c r="D926" i="89"/>
  <c r="K926" i="89" s="1"/>
  <c r="R926" i="89" s="1"/>
  <c r="P925" i="89"/>
  <c r="D925" i="89"/>
  <c r="K925" i="89" s="1"/>
  <c r="R925" i="89" s="1"/>
  <c r="C924" i="89"/>
  <c r="L924" i="89" s="1"/>
  <c r="P923" i="89"/>
  <c r="D923" i="89"/>
  <c r="K923" i="89" s="1"/>
  <c r="R923" i="89" s="1"/>
  <c r="P922" i="89"/>
  <c r="D922" i="89"/>
  <c r="K922" i="89" s="1"/>
  <c r="R922" i="89" s="1"/>
  <c r="I921" i="89"/>
  <c r="C921" i="89"/>
  <c r="D921" i="89" s="1"/>
  <c r="P920" i="89"/>
  <c r="K920" i="89"/>
  <c r="R920" i="89" s="1"/>
  <c r="D920" i="89"/>
  <c r="L919" i="89"/>
  <c r="C919" i="89"/>
  <c r="D919" i="89" s="1"/>
  <c r="K919" i="89" s="1"/>
  <c r="R919" i="89" s="1"/>
  <c r="P918" i="89"/>
  <c r="D918" i="89"/>
  <c r="K918" i="89" s="1"/>
  <c r="R918" i="89" s="1"/>
  <c r="P917" i="89"/>
  <c r="D917" i="89"/>
  <c r="K917" i="89"/>
  <c r="R917" i="89" s="1"/>
  <c r="P916" i="89"/>
  <c r="D916" i="89"/>
  <c r="K916" i="89" s="1"/>
  <c r="R916" i="89" s="1"/>
  <c r="P915" i="89"/>
  <c r="D915" i="89"/>
  <c r="K915" i="89" s="1"/>
  <c r="R915" i="89" s="1"/>
  <c r="P914" i="89"/>
  <c r="D914" i="89"/>
  <c r="K914" i="89" s="1"/>
  <c r="R914" i="89" s="1"/>
  <c r="P913" i="89"/>
  <c r="D913" i="89"/>
  <c r="K913" i="89" s="1"/>
  <c r="R913" i="89" s="1"/>
  <c r="P912" i="89"/>
  <c r="D912" i="89"/>
  <c r="K912" i="89" s="1"/>
  <c r="R912" i="89" s="1"/>
  <c r="P911" i="89"/>
  <c r="D911" i="89"/>
  <c r="K911" i="89"/>
  <c r="R911" i="89" s="1"/>
  <c r="P910" i="89"/>
  <c r="D910" i="89"/>
  <c r="K910" i="89" s="1"/>
  <c r="R910" i="89" s="1"/>
  <c r="P909" i="89"/>
  <c r="D909" i="89"/>
  <c r="K909" i="89"/>
  <c r="R909" i="89" s="1"/>
  <c r="P908" i="89"/>
  <c r="D908" i="89"/>
  <c r="K908" i="89" s="1"/>
  <c r="R908" i="89" s="1"/>
  <c r="P907" i="89"/>
  <c r="D907" i="89"/>
  <c r="K907" i="89" s="1"/>
  <c r="R907" i="89" s="1"/>
  <c r="P906" i="89"/>
  <c r="D906" i="89"/>
  <c r="K906" i="89" s="1"/>
  <c r="R906" i="89" s="1"/>
  <c r="P905" i="89"/>
  <c r="D905" i="89"/>
  <c r="K905" i="89"/>
  <c r="R905" i="89" s="1"/>
  <c r="P904" i="89"/>
  <c r="D904" i="89"/>
  <c r="K904" i="89" s="1"/>
  <c r="R904" i="89" s="1"/>
  <c r="P903" i="89"/>
  <c r="D903" i="89"/>
  <c r="K903" i="89"/>
  <c r="R903" i="89" s="1"/>
  <c r="P902" i="89"/>
  <c r="D902" i="89"/>
  <c r="K902" i="89" s="1"/>
  <c r="R902" i="89" s="1"/>
  <c r="P901" i="89"/>
  <c r="D901" i="89"/>
  <c r="K901" i="89" s="1"/>
  <c r="R901" i="89" s="1"/>
  <c r="P900" i="89"/>
  <c r="D900" i="89"/>
  <c r="K900" i="89" s="1"/>
  <c r="R900" i="89" s="1"/>
  <c r="P899" i="89"/>
  <c r="D899" i="89"/>
  <c r="K899" i="89" s="1"/>
  <c r="R899" i="89" s="1"/>
  <c r="P898" i="89"/>
  <c r="D898" i="89"/>
  <c r="K898" i="89" s="1"/>
  <c r="R898" i="89" s="1"/>
  <c r="P897" i="89"/>
  <c r="D897" i="89"/>
  <c r="K897" i="89" s="1"/>
  <c r="R897" i="89" s="1"/>
  <c r="C896" i="89"/>
  <c r="L896" i="89" s="1"/>
  <c r="P895" i="89"/>
  <c r="D895" i="89"/>
  <c r="K895" i="89" s="1"/>
  <c r="R895" i="89" s="1"/>
  <c r="I894" i="89"/>
  <c r="C894" i="89"/>
  <c r="L894" i="89" s="1"/>
  <c r="P893" i="89"/>
  <c r="D893" i="89"/>
  <c r="K893" i="89" s="1"/>
  <c r="R893" i="89" s="1"/>
  <c r="P892" i="89"/>
  <c r="D892" i="89"/>
  <c r="K892" i="89" s="1"/>
  <c r="R892" i="89" s="1"/>
  <c r="P891" i="89"/>
  <c r="K891" i="89"/>
  <c r="R891" i="89" s="1"/>
  <c r="D891" i="89"/>
  <c r="P890" i="89"/>
  <c r="D890" i="89"/>
  <c r="K890" i="89" s="1"/>
  <c r="R890" i="89" s="1"/>
  <c r="P889" i="89"/>
  <c r="D889" i="89"/>
  <c r="K889" i="89" s="1"/>
  <c r="R889" i="89" s="1"/>
  <c r="C888" i="89"/>
  <c r="D888" i="89" s="1"/>
  <c r="K888" i="89" s="1"/>
  <c r="R888" i="89" s="1"/>
  <c r="P887" i="89"/>
  <c r="D887" i="89"/>
  <c r="K887" i="89" s="1"/>
  <c r="R887" i="89" s="1"/>
  <c r="C886" i="89"/>
  <c r="L886" i="89" s="1"/>
  <c r="P885" i="89"/>
  <c r="D885" i="89"/>
  <c r="K885" i="89" s="1"/>
  <c r="R885" i="89" s="1"/>
  <c r="C884" i="89"/>
  <c r="P883" i="89"/>
  <c r="D883" i="89"/>
  <c r="K883" i="89" s="1"/>
  <c r="R883" i="89" s="1"/>
  <c r="L882" i="89"/>
  <c r="C882" i="89"/>
  <c r="D882" i="89" s="1"/>
  <c r="K882" i="89" s="1"/>
  <c r="R882" i="89" s="1"/>
  <c r="P881" i="89"/>
  <c r="D881" i="89"/>
  <c r="K881" i="89" s="1"/>
  <c r="R881" i="89" s="1"/>
  <c r="C880" i="89"/>
  <c r="D880" i="89" s="1"/>
  <c r="K880" i="89" s="1"/>
  <c r="R880" i="89" s="1"/>
  <c r="P879" i="89"/>
  <c r="D879" i="89"/>
  <c r="K879" i="89" s="1"/>
  <c r="R879" i="89" s="1"/>
  <c r="C878" i="89"/>
  <c r="P877" i="89"/>
  <c r="D877" i="89"/>
  <c r="K877" i="89"/>
  <c r="R877" i="89" s="1"/>
  <c r="C876" i="89"/>
  <c r="D876" i="89" s="1"/>
  <c r="K876" i="89" s="1"/>
  <c r="R876" i="89" s="1"/>
  <c r="L876" i="89"/>
  <c r="L873" i="89"/>
  <c r="D873" i="89"/>
  <c r="K873" i="89" s="1"/>
  <c r="R873" i="89" s="1"/>
  <c r="L872" i="89"/>
  <c r="D872" i="89"/>
  <c r="K872" i="89" s="1"/>
  <c r="R872" i="89" s="1"/>
  <c r="P871" i="89"/>
  <c r="D871" i="89"/>
  <c r="K871" i="89" s="1"/>
  <c r="R871" i="89" s="1"/>
  <c r="I870" i="89"/>
  <c r="C870" i="89"/>
  <c r="D870" i="89" s="1"/>
  <c r="K870" i="89" s="1"/>
  <c r="R870" i="89" s="1"/>
  <c r="P869" i="89"/>
  <c r="D869" i="89"/>
  <c r="K869" i="89" s="1"/>
  <c r="R869" i="89" s="1"/>
  <c r="I868" i="89"/>
  <c r="C868" i="89"/>
  <c r="D868" i="89" s="1"/>
  <c r="K868" i="89"/>
  <c r="R868" i="89" s="1"/>
  <c r="K867" i="89"/>
  <c r="R867" i="89" s="1"/>
  <c r="I866" i="89"/>
  <c r="C866" i="89"/>
  <c r="D866" i="89" s="1"/>
  <c r="P865" i="89"/>
  <c r="D865" i="89"/>
  <c r="K865" i="89" s="1"/>
  <c r="R865" i="89" s="1"/>
  <c r="P864" i="89"/>
  <c r="D864" i="89"/>
  <c r="K864" i="89" s="1"/>
  <c r="R864" i="89" s="1"/>
  <c r="P863" i="89"/>
  <c r="D863" i="89"/>
  <c r="K863" i="89" s="1"/>
  <c r="R863" i="89" s="1"/>
  <c r="P862" i="89"/>
  <c r="D862" i="89"/>
  <c r="K862" i="89" s="1"/>
  <c r="R862" i="89" s="1"/>
  <c r="P861" i="89"/>
  <c r="D861" i="89"/>
  <c r="K861" i="89" s="1"/>
  <c r="R861" i="89" s="1"/>
  <c r="I860" i="89"/>
  <c r="C860" i="89"/>
  <c r="P859" i="89"/>
  <c r="D859" i="89"/>
  <c r="K859" i="89" s="1"/>
  <c r="R859" i="89" s="1"/>
  <c r="P858" i="89"/>
  <c r="D858" i="89"/>
  <c r="K858" i="89" s="1"/>
  <c r="R858" i="89" s="1"/>
  <c r="D857" i="89"/>
  <c r="K857" i="89" s="1"/>
  <c r="R857" i="89" s="1"/>
  <c r="C857" i="89"/>
  <c r="P856" i="89"/>
  <c r="D856" i="89"/>
  <c r="K856" i="89" s="1"/>
  <c r="R856" i="89" s="1"/>
  <c r="I855" i="89"/>
  <c r="D855" i="89"/>
  <c r="K855" i="89" s="1"/>
  <c r="R855" i="89" s="1"/>
  <c r="C855" i="89"/>
  <c r="P854" i="89"/>
  <c r="D854" i="89"/>
  <c r="K854" i="89" s="1"/>
  <c r="R854" i="89" s="1"/>
  <c r="C853" i="89"/>
  <c r="D853" i="89" s="1"/>
  <c r="K853" i="89" s="1"/>
  <c r="R853" i="89" s="1"/>
  <c r="P852" i="89"/>
  <c r="D852" i="89"/>
  <c r="K852" i="89" s="1"/>
  <c r="R852" i="89" s="1"/>
  <c r="I851" i="89"/>
  <c r="C851" i="89"/>
  <c r="D851" i="89" s="1"/>
  <c r="K851" i="89" s="1"/>
  <c r="R851" i="89" s="1"/>
  <c r="P850" i="89"/>
  <c r="D850" i="89"/>
  <c r="K850" i="89"/>
  <c r="R850" i="89"/>
  <c r="C849" i="89"/>
  <c r="D849" i="89" s="1"/>
  <c r="K849" i="89" s="1"/>
  <c r="R849" i="89" s="1"/>
  <c r="P848" i="89"/>
  <c r="D848" i="89"/>
  <c r="K848" i="89" s="1"/>
  <c r="R848" i="89" s="1"/>
  <c r="P847" i="89"/>
  <c r="D847" i="89"/>
  <c r="K847" i="89"/>
  <c r="R847" i="89" s="1"/>
  <c r="C846" i="89"/>
  <c r="D846" i="89" s="1"/>
  <c r="K846" i="89" s="1"/>
  <c r="R846" i="89" s="1"/>
  <c r="P845" i="89"/>
  <c r="D845" i="89"/>
  <c r="K845" i="89" s="1"/>
  <c r="R845" i="89" s="1"/>
  <c r="P844" i="89"/>
  <c r="D844" i="89"/>
  <c r="K844" i="89"/>
  <c r="R844" i="89"/>
  <c r="C843" i="89"/>
  <c r="L843" i="89"/>
  <c r="P842" i="89"/>
  <c r="K842" i="89"/>
  <c r="R842" i="89" s="1"/>
  <c r="D842" i="89"/>
  <c r="P841" i="89"/>
  <c r="D841" i="89"/>
  <c r="K841" i="89" s="1"/>
  <c r="R841" i="89" s="1"/>
  <c r="D840" i="89"/>
  <c r="K840" i="89" s="1"/>
  <c r="R840" i="89" s="1"/>
  <c r="C840" i="89"/>
  <c r="L840" i="89" s="1"/>
  <c r="P839" i="89"/>
  <c r="D839" i="89"/>
  <c r="K839" i="89" s="1"/>
  <c r="R839" i="89" s="1"/>
  <c r="P838" i="89"/>
  <c r="K838" i="89"/>
  <c r="R838" i="89" s="1"/>
  <c r="D838" i="89"/>
  <c r="P837" i="89"/>
  <c r="D837" i="89"/>
  <c r="K837" i="89" s="1"/>
  <c r="R837" i="89" s="1"/>
  <c r="P836" i="89"/>
  <c r="D836" i="89"/>
  <c r="K836" i="89" s="1"/>
  <c r="R836" i="89" s="1"/>
  <c r="P835" i="89"/>
  <c r="R835" i="89"/>
  <c r="D835" i="89"/>
  <c r="K835" i="89" s="1"/>
  <c r="P834" i="89"/>
  <c r="D834" i="89"/>
  <c r="K834" i="89" s="1"/>
  <c r="R834" i="89" s="1"/>
  <c r="L833" i="89"/>
  <c r="D833" i="89"/>
  <c r="K833" i="89" s="1"/>
  <c r="R833" i="89" s="1"/>
  <c r="C833" i="89"/>
  <c r="R832" i="89"/>
  <c r="P832" i="89"/>
  <c r="D832" i="89"/>
  <c r="K832" i="89" s="1"/>
  <c r="P831" i="89"/>
  <c r="D831" i="89"/>
  <c r="K831" i="89" s="1"/>
  <c r="R831" i="89" s="1"/>
  <c r="R830" i="89"/>
  <c r="P830" i="89"/>
  <c r="D830" i="89"/>
  <c r="K830" i="89" s="1"/>
  <c r="P829" i="89"/>
  <c r="K829" i="89"/>
  <c r="R829" i="89" s="1"/>
  <c r="D829" i="89"/>
  <c r="P828" i="89"/>
  <c r="D828" i="89"/>
  <c r="K828" i="89" s="1"/>
  <c r="R828" i="89" s="1"/>
  <c r="R827" i="89"/>
  <c r="P827" i="89"/>
  <c r="K827" i="89"/>
  <c r="D827" i="89"/>
  <c r="P826" i="89"/>
  <c r="D826" i="89"/>
  <c r="K826" i="89" s="1"/>
  <c r="R826" i="89" s="1"/>
  <c r="I825" i="89"/>
  <c r="C825" i="89"/>
  <c r="P824" i="89"/>
  <c r="D824" i="89"/>
  <c r="K824" i="89" s="1"/>
  <c r="R824" i="89" s="1"/>
  <c r="P823" i="89"/>
  <c r="D823" i="89"/>
  <c r="K823" i="89" s="1"/>
  <c r="R823" i="89" s="1"/>
  <c r="P822" i="89"/>
  <c r="D822" i="89"/>
  <c r="K822" i="89" s="1"/>
  <c r="R822" i="89" s="1"/>
  <c r="P821" i="89"/>
  <c r="D821" i="89"/>
  <c r="K821" i="89"/>
  <c r="R821" i="89" s="1"/>
  <c r="P820" i="89"/>
  <c r="D820" i="89"/>
  <c r="K820" i="89" s="1"/>
  <c r="R820" i="89" s="1"/>
  <c r="P819" i="89"/>
  <c r="D819" i="89"/>
  <c r="K819" i="89"/>
  <c r="R819" i="89" s="1"/>
  <c r="P818" i="89"/>
  <c r="D818" i="89"/>
  <c r="K818" i="89" s="1"/>
  <c r="R818" i="89"/>
  <c r="I817" i="89"/>
  <c r="C817" i="89"/>
  <c r="D817" i="89" s="1"/>
  <c r="K817" i="89" s="1"/>
  <c r="R817" i="89" s="1"/>
  <c r="P816" i="89"/>
  <c r="K816" i="89"/>
  <c r="R816" i="89" s="1"/>
  <c r="D816" i="89"/>
  <c r="P815" i="89"/>
  <c r="D815" i="89"/>
  <c r="K815" i="89" s="1"/>
  <c r="R815" i="89" s="1"/>
  <c r="P814" i="89"/>
  <c r="D814" i="89"/>
  <c r="K814" i="89" s="1"/>
  <c r="R814" i="89" s="1"/>
  <c r="P813" i="89"/>
  <c r="D813" i="89"/>
  <c r="K813" i="89" s="1"/>
  <c r="R813" i="89" s="1"/>
  <c r="C812" i="89"/>
  <c r="D812" i="89" s="1"/>
  <c r="K812" i="89" s="1"/>
  <c r="R812" i="89" s="1"/>
  <c r="R811" i="89"/>
  <c r="P811" i="89"/>
  <c r="D811" i="89"/>
  <c r="K811" i="89"/>
  <c r="I810" i="89"/>
  <c r="C810" i="89"/>
  <c r="L810" i="89" s="1"/>
  <c r="P809" i="89"/>
  <c r="D809" i="89"/>
  <c r="K809" i="89" s="1"/>
  <c r="R809" i="89" s="1"/>
  <c r="C808" i="89"/>
  <c r="P807" i="89"/>
  <c r="K807" i="89"/>
  <c r="R807" i="89" s="1"/>
  <c r="D807" i="89"/>
  <c r="P806" i="89"/>
  <c r="D806" i="89"/>
  <c r="K806" i="89" s="1"/>
  <c r="R806" i="89" s="1"/>
  <c r="P805" i="89"/>
  <c r="D805" i="89"/>
  <c r="K805" i="89" s="1"/>
  <c r="R805" i="89" s="1"/>
  <c r="P804" i="89"/>
  <c r="D804" i="89"/>
  <c r="K804" i="89" s="1"/>
  <c r="R804" i="89" s="1"/>
  <c r="R803" i="89"/>
  <c r="P803" i="89"/>
  <c r="K803" i="89"/>
  <c r="D803" i="89"/>
  <c r="P802" i="89"/>
  <c r="D802" i="89"/>
  <c r="K802" i="89" s="1"/>
  <c r="R802" i="89" s="1"/>
  <c r="C801" i="89"/>
  <c r="P800" i="89"/>
  <c r="D800" i="89"/>
  <c r="K800" i="89" s="1"/>
  <c r="R800" i="89" s="1"/>
  <c r="P799" i="89"/>
  <c r="D799" i="89"/>
  <c r="K799" i="89"/>
  <c r="R799" i="89" s="1"/>
  <c r="P798" i="89"/>
  <c r="D798" i="89"/>
  <c r="K798" i="89" s="1"/>
  <c r="R798" i="89" s="1"/>
  <c r="C797" i="89"/>
  <c r="P796" i="89"/>
  <c r="D796" i="89"/>
  <c r="K796" i="89" s="1"/>
  <c r="R796" i="89" s="1"/>
  <c r="P795" i="89"/>
  <c r="K795" i="89"/>
  <c r="R795" i="89" s="1"/>
  <c r="D795" i="89"/>
  <c r="P794" i="89"/>
  <c r="D794" i="89"/>
  <c r="K794" i="89" s="1"/>
  <c r="R794" i="89" s="1"/>
  <c r="P793" i="89"/>
  <c r="D793" i="89"/>
  <c r="K793" i="89"/>
  <c r="R793" i="89" s="1"/>
  <c r="P792" i="89"/>
  <c r="D792" i="89"/>
  <c r="K792" i="89"/>
  <c r="R792" i="89" s="1"/>
  <c r="D791" i="89"/>
  <c r="K791" i="89" s="1"/>
  <c r="R791" i="89"/>
  <c r="C791" i="89"/>
  <c r="L791" i="89"/>
  <c r="P790" i="89"/>
  <c r="D790" i="89"/>
  <c r="K790" i="89" s="1"/>
  <c r="R790" i="89" s="1"/>
  <c r="C789" i="89"/>
  <c r="R788" i="89"/>
  <c r="P788" i="89"/>
  <c r="K788" i="89"/>
  <c r="D788" i="89"/>
  <c r="C787" i="89"/>
  <c r="P786" i="89"/>
  <c r="D786" i="89"/>
  <c r="K786" i="89" s="1"/>
  <c r="R786" i="89" s="1"/>
  <c r="P785" i="89"/>
  <c r="D785" i="89"/>
  <c r="K785" i="89"/>
  <c r="R785" i="89" s="1"/>
  <c r="P784" i="89"/>
  <c r="D784" i="89"/>
  <c r="K784" i="89"/>
  <c r="R784" i="89" s="1"/>
  <c r="P783" i="89"/>
  <c r="D783" i="89"/>
  <c r="K783" i="89" s="1"/>
  <c r="R783" i="89" s="1"/>
  <c r="I782" i="89"/>
  <c r="C782" i="89"/>
  <c r="D782" i="89" s="1"/>
  <c r="K782" i="89" s="1"/>
  <c r="R782" i="89" s="1"/>
  <c r="P781" i="89"/>
  <c r="D781" i="89"/>
  <c r="K781" i="89" s="1"/>
  <c r="R781" i="89" s="1"/>
  <c r="D780" i="89"/>
  <c r="K780" i="89" s="1"/>
  <c r="R780" i="89" s="1"/>
  <c r="C780" i="89"/>
  <c r="L780" i="89" s="1"/>
  <c r="R779" i="89"/>
  <c r="P779" i="89"/>
  <c r="D779" i="89"/>
  <c r="K779" i="89" s="1"/>
  <c r="P778" i="89"/>
  <c r="K778" i="89"/>
  <c r="R778" i="89" s="1"/>
  <c r="D778" i="89"/>
  <c r="P777" i="89"/>
  <c r="D777" i="89"/>
  <c r="K777" i="89" s="1"/>
  <c r="R777" i="89" s="1"/>
  <c r="P776" i="89"/>
  <c r="D776" i="89"/>
  <c r="K776" i="89" s="1"/>
  <c r="R776" i="89" s="1"/>
  <c r="P775" i="89"/>
  <c r="D775" i="89"/>
  <c r="K775" i="89" s="1"/>
  <c r="R775" i="89" s="1"/>
  <c r="P774" i="89"/>
  <c r="D774" i="89"/>
  <c r="K774" i="89" s="1"/>
  <c r="R774" i="89" s="1"/>
  <c r="P773" i="89"/>
  <c r="D773" i="89"/>
  <c r="K773" i="89" s="1"/>
  <c r="R773" i="89" s="1"/>
  <c r="C772" i="89"/>
  <c r="P771" i="89"/>
  <c r="D771" i="89"/>
  <c r="K771" i="89" s="1"/>
  <c r="R771" i="89" s="1"/>
  <c r="C770" i="89"/>
  <c r="P769" i="89"/>
  <c r="D769" i="89"/>
  <c r="K769" i="89"/>
  <c r="R769" i="89" s="1"/>
  <c r="P768" i="89"/>
  <c r="R768" i="89"/>
  <c r="D768" i="89"/>
  <c r="K768" i="89" s="1"/>
  <c r="P767" i="89"/>
  <c r="D767" i="89"/>
  <c r="K767" i="89"/>
  <c r="R767" i="89" s="1"/>
  <c r="P766" i="89"/>
  <c r="D766" i="89"/>
  <c r="K766" i="89" s="1"/>
  <c r="R766" i="89" s="1"/>
  <c r="P765" i="89"/>
  <c r="D765" i="89"/>
  <c r="K765" i="89"/>
  <c r="R765" i="89" s="1"/>
  <c r="C764" i="89"/>
  <c r="D764" i="89" s="1"/>
  <c r="K764" i="89" s="1"/>
  <c r="R764" i="89" s="1"/>
  <c r="P763" i="89"/>
  <c r="D763" i="89"/>
  <c r="K763" i="89"/>
  <c r="R763" i="89" s="1"/>
  <c r="P762" i="89"/>
  <c r="D762" i="89"/>
  <c r="K762" i="89" s="1"/>
  <c r="R762" i="89" s="1"/>
  <c r="P761" i="89"/>
  <c r="D761" i="89"/>
  <c r="K761" i="89" s="1"/>
  <c r="R761" i="89" s="1"/>
  <c r="C760" i="89"/>
  <c r="P759" i="89"/>
  <c r="D759" i="89"/>
  <c r="K759" i="89" s="1"/>
  <c r="R759" i="89" s="1"/>
  <c r="P758" i="89"/>
  <c r="K758" i="89"/>
  <c r="R758" i="89" s="1"/>
  <c r="D758" i="89"/>
  <c r="C757" i="89"/>
  <c r="P756" i="89"/>
  <c r="D756" i="89"/>
  <c r="K756" i="89" s="1"/>
  <c r="R756" i="89" s="1"/>
  <c r="R755" i="89"/>
  <c r="P755" i="89"/>
  <c r="D755" i="89"/>
  <c r="K755" i="89" s="1"/>
  <c r="C754" i="89"/>
  <c r="D754" i="89" s="1"/>
  <c r="K754" i="89" s="1"/>
  <c r="R754" i="89" s="1"/>
  <c r="P753" i="89"/>
  <c r="D753" i="89"/>
  <c r="K753" i="89"/>
  <c r="R753" i="89" s="1"/>
  <c r="P752" i="89"/>
  <c r="D752" i="89"/>
  <c r="K752" i="89" s="1"/>
  <c r="R752" i="89" s="1"/>
  <c r="P751" i="89"/>
  <c r="D751" i="89"/>
  <c r="K751" i="89" s="1"/>
  <c r="R751" i="89" s="1"/>
  <c r="C750" i="89"/>
  <c r="L750" i="89" s="1"/>
  <c r="P749" i="89"/>
  <c r="D749" i="89"/>
  <c r="K749" i="89"/>
  <c r="R749" i="89" s="1"/>
  <c r="P748" i="89"/>
  <c r="D748" i="89"/>
  <c r="K748" i="89"/>
  <c r="R748" i="89" s="1"/>
  <c r="P747" i="89"/>
  <c r="D747" i="89"/>
  <c r="K747" i="89" s="1"/>
  <c r="R747" i="89" s="1"/>
  <c r="P746" i="89"/>
  <c r="R746" i="89"/>
  <c r="D746" i="89"/>
  <c r="K746" i="89" s="1"/>
  <c r="P745" i="89"/>
  <c r="D745" i="89"/>
  <c r="K745" i="89"/>
  <c r="R745" i="89" s="1"/>
  <c r="C744" i="89"/>
  <c r="P743" i="89"/>
  <c r="D743" i="89"/>
  <c r="K743" i="89" s="1"/>
  <c r="R743" i="89" s="1"/>
  <c r="P742" i="89"/>
  <c r="D742" i="89"/>
  <c r="K742" i="89" s="1"/>
  <c r="R742" i="89" s="1"/>
  <c r="P741" i="89"/>
  <c r="D741" i="89"/>
  <c r="K741" i="89" s="1"/>
  <c r="R741" i="89" s="1"/>
  <c r="C740" i="89"/>
  <c r="P739" i="89"/>
  <c r="D739" i="89"/>
  <c r="K739" i="89" s="1"/>
  <c r="R739" i="89" s="1"/>
  <c r="P738" i="89"/>
  <c r="D738" i="89"/>
  <c r="K738" i="89" s="1"/>
  <c r="R738" i="89" s="1"/>
  <c r="P737" i="89"/>
  <c r="K737" i="89"/>
  <c r="R737" i="89" s="1"/>
  <c r="D737" i="89"/>
  <c r="C736" i="89"/>
  <c r="P735" i="89"/>
  <c r="D735" i="89"/>
  <c r="K735" i="89" s="1"/>
  <c r="R735" i="89" s="1"/>
  <c r="P734" i="89"/>
  <c r="D734" i="89"/>
  <c r="K734" i="89" s="1"/>
  <c r="R734" i="89" s="1"/>
  <c r="C733" i="89"/>
  <c r="L733" i="89" s="1"/>
  <c r="P732" i="89"/>
  <c r="D732" i="89"/>
  <c r="K732" i="89"/>
  <c r="R732" i="89" s="1"/>
  <c r="P731" i="89"/>
  <c r="D731" i="89"/>
  <c r="K731" i="89" s="1"/>
  <c r="R731" i="89" s="1"/>
  <c r="P730" i="89"/>
  <c r="D730" i="89"/>
  <c r="K730" i="89" s="1"/>
  <c r="R730" i="89" s="1"/>
  <c r="C729" i="89"/>
  <c r="P728" i="89"/>
  <c r="D728" i="89"/>
  <c r="K728" i="89" s="1"/>
  <c r="R728" i="89" s="1"/>
  <c r="P727" i="89"/>
  <c r="D727" i="89"/>
  <c r="K727" i="89" s="1"/>
  <c r="R727" i="89" s="1"/>
  <c r="P726" i="89"/>
  <c r="K726" i="89"/>
  <c r="R726" i="89" s="1"/>
  <c r="D726" i="89"/>
  <c r="C725" i="89"/>
  <c r="L725" i="89" s="1"/>
  <c r="P724" i="89"/>
  <c r="D724" i="89"/>
  <c r="K724" i="89" s="1"/>
  <c r="R724" i="89" s="1"/>
  <c r="P723" i="89"/>
  <c r="K723" i="89"/>
  <c r="R723" i="89" s="1"/>
  <c r="D723" i="89"/>
  <c r="P722" i="89"/>
  <c r="D722" i="89"/>
  <c r="K722" i="89" s="1"/>
  <c r="R722" i="89" s="1"/>
  <c r="C721" i="89"/>
  <c r="D721" i="89"/>
  <c r="K721" i="89" s="1"/>
  <c r="R721" i="89" s="1"/>
  <c r="P720" i="89"/>
  <c r="D720" i="89"/>
  <c r="K720" i="89" s="1"/>
  <c r="R720" i="89" s="1"/>
  <c r="C719" i="89"/>
  <c r="P718" i="89"/>
  <c r="D718" i="89"/>
  <c r="K718" i="89" s="1"/>
  <c r="R718" i="89" s="1"/>
  <c r="P717" i="89"/>
  <c r="D717" i="89"/>
  <c r="K717" i="89"/>
  <c r="R717" i="89" s="1"/>
  <c r="P716" i="89"/>
  <c r="K716" i="89"/>
  <c r="R716" i="89" s="1"/>
  <c r="D716" i="89"/>
  <c r="P715" i="89"/>
  <c r="D715" i="89"/>
  <c r="K715" i="89"/>
  <c r="R715" i="89" s="1"/>
  <c r="P714" i="89"/>
  <c r="D714" i="89"/>
  <c r="K714" i="89" s="1"/>
  <c r="R714" i="89" s="1"/>
  <c r="P713" i="89"/>
  <c r="D713" i="89"/>
  <c r="K713" i="89"/>
  <c r="R713" i="89" s="1"/>
  <c r="P712" i="89"/>
  <c r="D712" i="89"/>
  <c r="K712" i="89" s="1"/>
  <c r="R712" i="89" s="1"/>
  <c r="P711" i="89"/>
  <c r="D711" i="89"/>
  <c r="K711" i="89" s="1"/>
  <c r="R711" i="89" s="1"/>
  <c r="P710" i="89"/>
  <c r="D710" i="89"/>
  <c r="K710" i="89" s="1"/>
  <c r="R710" i="89"/>
  <c r="P709" i="89"/>
  <c r="D709" i="89"/>
  <c r="K709" i="89" s="1"/>
  <c r="R709" i="89" s="1"/>
  <c r="P708" i="89"/>
  <c r="D708" i="89"/>
  <c r="K708" i="89" s="1"/>
  <c r="R708" i="89" s="1"/>
  <c r="P707" i="89"/>
  <c r="D707" i="89"/>
  <c r="K707" i="89"/>
  <c r="R707" i="89" s="1"/>
  <c r="P706" i="89"/>
  <c r="D706" i="89"/>
  <c r="K706" i="89" s="1"/>
  <c r="R706" i="89" s="1"/>
  <c r="P705" i="89"/>
  <c r="D705" i="89"/>
  <c r="K705" i="89" s="1"/>
  <c r="R705" i="89" s="1"/>
  <c r="P704" i="89"/>
  <c r="D704" i="89"/>
  <c r="K704" i="89" s="1"/>
  <c r="R704" i="89" s="1"/>
  <c r="L703" i="89"/>
  <c r="C703" i="89"/>
  <c r="D703" i="89" s="1"/>
  <c r="K703" i="89" s="1"/>
  <c r="R703" i="89" s="1"/>
  <c r="P702" i="89"/>
  <c r="D702" i="89"/>
  <c r="K702" i="89" s="1"/>
  <c r="R702" i="89" s="1"/>
  <c r="P701" i="89"/>
  <c r="D701" i="89"/>
  <c r="K701" i="89" s="1"/>
  <c r="R701" i="89" s="1"/>
  <c r="C700" i="89"/>
  <c r="P699" i="89"/>
  <c r="D699" i="89"/>
  <c r="K699" i="89"/>
  <c r="R699" i="89" s="1"/>
  <c r="C698" i="89"/>
  <c r="D698" i="89" s="1"/>
  <c r="K698" i="89" s="1"/>
  <c r="R698" i="89" s="1"/>
  <c r="P697" i="89"/>
  <c r="D697" i="89"/>
  <c r="K697" i="89"/>
  <c r="R697" i="89" s="1"/>
  <c r="P696" i="89"/>
  <c r="D696" i="89"/>
  <c r="K696" i="89"/>
  <c r="R696" i="89" s="1"/>
  <c r="P695" i="89"/>
  <c r="D695" i="89"/>
  <c r="K695" i="89" s="1"/>
  <c r="R695" i="89" s="1"/>
  <c r="P694" i="89"/>
  <c r="D694" i="89"/>
  <c r="K694" i="89" s="1"/>
  <c r="R694" i="89"/>
  <c r="C693" i="89"/>
  <c r="P692" i="89"/>
  <c r="D692" i="89"/>
  <c r="K692" i="89" s="1"/>
  <c r="R692" i="89" s="1"/>
  <c r="P691" i="89"/>
  <c r="D691" i="89"/>
  <c r="K691" i="89" s="1"/>
  <c r="R691" i="89" s="1"/>
  <c r="P690" i="89"/>
  <c r="D690" i="89"/>
  <c r="K690" i="89" s="1"/>
  <c r="R690" i="89" s="1"/>
  <c r="P689" i="89"/>
  <c r="D689" i="89"/>
  <c r="K689" i="89"/>
  <c r="R689" i="89" s="1"/>
  <c r="P688" i="89"/>
  <c r="D688" i="89"/>
  <c r="K688" i="89" s="1"/>
  <c r="R688" i="89" s="1"/>
  <c r="P687" i="89"/>
  <c r="D687" i="89"/>
  <c r="K687" i="89" s="1"/>
  <c r="R687" i="89" s="1"/>
  <c r="P686" i="89"/>
  <c r="D686" i="89"/>
  <c r="K686" i="89" s="1"/>
  <c r="R686" i="89" s="1"/>
  <c r="P685" i="89"/>
  <c r="D685" i="89"/>
  <c r="K685" i="89"/>
  <c r="R685" i="89" s="1"/>
  <c r="P684" i="89"/>
  <c r="D684" i="89"/>
  <c r="K684" i="89"/>
  <c r="R684" i="89" s="1"/>
  <c r="P683" i="89"/>
  <c r="R683" i="89"/>
  <c r="D683" i="89"/>
  <c r="K683" i="89" s="1"/>
  <c r="P682" i="89"/>
  <c r="D682" i="89"/>
  <c r="K682" i="89" s="1"/>
  <c r="R682" i="89" s="1"/>
  <c r="P681" i="89"/>
  <c r="D681" i="89"/>
  <c r="K681" i="89"/>
  <c r="R681" i="89" s="1"/>
  <c r="P680" i="89"/>
  <c r="D680" i="89"/>
  <c r="K680" i="89" s="1"/>
  <c r="R680" i="89" s="1"/>
  <c r="P679" i="89"/>
  <c r="R679" i="89"/>
  <c r="D679" i="89"/>
  <c r="K679" i="89" s="1"/>
  <c r="P678" i="89"/>
  <c r="D678" i="89"/>
  <c r="K678" i="89"/>
  <c r="R678" i="89"/>
  <c r="P677" i="89"/>
  <c r="D677" i="89"/>
  <c r="K677" i="89"/>
  <c r="R677" i="89" s="1"/>
  <c r="P676" i="89"/>
  <c r="D676" i="89"/>
  <c r="K676" i="89" s="1"/>
  <c r="R676" i="89" s="1"/>
  <c r="P675" i="89"/>
  <c r="D675" i="89"/>
  <c r="K675" i="89" s="1"/>
  <c r="R675" i="89" s="1"/>
  <c r="P674" i="89"/>
  <c r="D674" i="89"/>
  <c r="K674" i="89" s="1"/>
  <c r="R674" i="89" s="1"/>
  <c r="P673" i="89"/>
  <c r="D673" i="89"/>
  <c r="K673" i="89"/>
  <c r="R673" i="89" s="1"/>
  <c r="L672" i="89"/>
  <c r="D672" i="89"/>
  <c r="K672" i="89" s="1"/>
  <c r="R672" i="89" s="1"/>
  <c r="C672" i="89"/>
  <c r="P671" i="89"/>
  <c r="D671" i="89"/>
  <c r="K671" i="89" s="1"/>
  <c r="R671" i="89" s="1"/>
  <c r="L670" i="89"/>
  <c r="R670" i="89"/>
  <c r="C670" i="89"/>
  <c r="D670" i="89" s="1"/>
  <c r="K670" i="89" s="1"/>
  <c r="P669" i="89"/>
  <c r="D669" i="89"/>
  <c r="K669" i="89" s="1"/>
  <c r="R669" i="89" s="1"/>
  <c r="P668" i="89"/>
  <c r="D668" i="89"/>
  <c r="K668" i="89" s="1"/>
  <c r="R668" i="89" s="1"/>
  <c r="P667" i="89"/>
  <c r="D667" i="89"/>
  <c r="K667" i="89" s="1"/>
  <c r="R667" i="89" s="1"/>
  <c r="P666" i="89"/>
  <c r="D666" i="89"/>
  <c r="K666" i="89" s="1"/>
  <c r="R666" i="89" s="1"/>
  <c r="P665" i="89"/>
  <c r="D665" i="89"/>
  <c r="K665" i="89"/>
  <c r="R665" i="89" s="1"/>
  <c r="P664" i="89"/>
  <c r="D664" i="89"/>
  <c r="K664" i="89" s="1"/>
  <c r="R664" i="89" s="1"/>
  <c r="P663" i="89"/>
  <c r="D663" i="89"/>
  <c r="K663" i="89" s="1"/>
  <c r="R663" i="89" s="1"/>
  <c r="P662" i="89"/>
  <c r="D662" i="89"/>
  <c r="K662" i="89" s="1"/>
  <c r="R662" i="89" s="1"/>
  <c r="P661" i="89"/>
  <c r="D661" i="89"/>
  <c r="K661" i="89" s="1"/>
  <c r="R661" i="89" s="1"/>
  <c r="P660" i="89"/>
  <c r="D660" i="89"/>
  <c r="K660" i="89" s="1"/>
  <c r="R660" i="89" s="1"/>
  <c r="C659" i="89"/>
  <c r="D659" i="89"/>
  <c r="K659" i="89" s="1"/>
  <c r="R659" i="89" s="1"/>
  <c r="R658" i="89"/>
  <c r="P658" i="89"/>
  <c r="D658" i="89"/>
  <c r="K658" i="89" s="1"/>
  <c r="P657" i="89"/>
  <c r="D657" i="89"/>
  <c r="K657" i="89" s="1"/>
  <c r="R657" i="89" s="1"/>
  <c r="C656" i="89"/>
  <c r="P655" i="89"/>
  <c r="D655" i="89"/>
  <c r="K655" i="89" s="1"/>
  <c r="R655" i="89" s="1"/>
  <c r="P654" i="89"/>
  <c r="D654" i="89"/>
  <c r="K654" i="89" s="1"/>
  <c r="R654" i="89" s="1"/>
  <c r="L653" i="89"/>
  <c r="C653" i="89"/>
  <c r="D653" i="89" s="1"/>
  <c r="K653" i="89" s="1"/>
  <c r="R653" i="89" s="1"/>
  <c r="P652" i="89"/>
  <c r="D652" i="89"/>
  <c r="K652" i="89" s="1"/>
  <c r="R652" i="89" s="1"/>
  <c r="L651" i="89"/>
  <c r="C651" i="89"/>
  <c r="D651" i="89" s="1"/>
  <c r="K651" i="89" s="1"/>
  <c r="R651" i="89" s="1"/>
  <c r="P650" i="89"/>
  <c r="D650" i="89"/>
  <c r="K650" i="89" s="1"/>
  <c r="R650" i="89" s="1"/>
  <c r="C649" i="89"/>
  <c r="P648" i="89"/>
  <c r="D648" i="89"/>
  <c r="K648" i="89" s="1"/>
  <c r="R648" i="89" s="1"/>
  <c r="C647" i="89"/>
  <c r="P646" i="89"/>
  <c r="D646" i="89"/>
  <c r="K646" i="89" s="1"/>
  <c r="R646" i="89" s="1"/>
  <c r="L645" i="89"/>
  <c r="D645" i="89"/>
  <c r="K645" i="89" s="1"/>
  <c r="R645" i="89" s="1"/>
  <c r="C645" i="89"/>
  <c r="P644" i="89"/>
  <c r="K644" i="89"/>
  <c r="R644" i="89" s="1"/>
  <c r="D644" i="89"/>
  <c r="C643" i="89"/>
  <c r="L643" i="89" s="1"/>
  <c r="D643" i="89"/>
  <c r="K643" i="89" s="1"/>
  <c r="R643" i="89" s="1"/>
  <c r="P642" i="89"/>
  <c r="D642" i="89"/>
  <c r="K642" i="89" s="1"/>
  <c r="R642" i="89" s="1"/>
  <c r="C641" i="89"/>
  <c r="D641" i="89" s="1"/>
  <c r="K641" i="89" s="1"/>
  <c r="R641" i="89" s="1"/>
  <c r="P640" i="89"/>
  <c r="D640" i="89"/>
  <c r="K640" i="89" s="1"/>
  <c r="R640" i="89" s="1"/>
  <c r="C639" i="89"/>
  <c r="P638" i="89"/>
  <c r="D638" i="89"/>
  <c r="K638" i="89" s="1"/>
  <c r="R638" i="89" s="1"/>
  <c r="C637" i="89"/>
  <c r="L637" i="89" s="1"/>
  <c r="P636" i="89"/>
  <c r="K636" i="89"/>
  <c r="R636" i="89"/>
  <c r="D636" i="89"/>
  <c r="C635" i="89"/>
  <c r="D635" i="89" s="1"/>
  <c r="K635" i="89" s="1"/>
  <c r="R635" i="89" s="1"/>
  <c r="P634" i="89"/>
  <c r="D634" i="89"/>
  <c r="K634" i="89" s="1"/>
  <c r="R634" i="89" s="1"/>
  <c r="C633" i="89"/>
  <c r="P632" i="89"/>
  <c r="D632" i="89"/>
  <c r="K632" i="89" s="1"/>
  <c r="R632" i="89" s="1"/>
  <c r="C631" i="89"/>
  <c r="L631" i="89" s="1"/>
  <c r="P630" i="89"/>
  <c r="D630" i="89"/>
  <c r="K630" i="89"/>
  <c r="R630" i="89"/>
  <c r="L629" i="89"/>
  <c r="D629" i="89"/>
  <c r="K629" i="89" s="1"/>
  <c r="R629" i="89" s="1"/>
  <c r="C629" i="89"/>
  <c r="P628" i="89"/>
  <c r="D628" i="89"/>
  <c r="K628" i="89" s="1"/>
  <c r="R628" i="89" s="1"/>
  <c r="C627" i="89"/>
  <c r="D627" i="89" s="1"/>
  <c r="K627" i="89"/>
  <c r="R627" i="89" s="1"/>
  <c r="P626" i="89"/>
  <c r="D626" i="89"/>
  <c r="K626" i="89" s="1"/>
  <c r="R626" i="89" s="1"/>
  <c r="C625" i="89"/>
  <c r="P624" i="89"/>
  <c r="D624" i="89"/>
  <c r="K624" i="89" s="1"/>
  <c r="R624" i="89"/>
  <c r="C623" i="89"/>
  <c r="L623" i="89"/>
  <c r="P622" i="89"/>
  <c r="D622" i="89"/>
  <c r="K622" i="89" s="1"/>
  <c r="R622" i="89" s="1"/>
  <c r="C621" i="89"/>
  <c r="P620" i="89"/>
  <c r="D620" i="89"/>
  <c r="K620" i="89" s="1"/>
  <c r="R620" i="89" s="1"/>
  <c r="C619" i="89"/>
  <c r="P618" i="89"/>
  <c r="D618" i="89"/>
  <c r="K618" i="89"/>
  <c r="R618" i="89" s="1"/>
  <c r="C617" i="89"/>
  <c r="P616" i="89"/>
  <c r="D616" i="89"/>
  <c r="K616" i="89" s="1"/>
  <c r="R616" i="89" s="1"/>
  <c r="C615" i="89"/>
  <c r="P614" i="89"/>
  <c r="D614" i="89"/>
  <c r="K614" i="89" s="1"/>
  <c r="R614" i="89"/>
  <c r="C613" i="89"/>
  <c r="L613" i="89" s="1"/>
  <c r="P612" i="89"/>
  <c r="D612" i="89"/>
  <c r="K612" i="89" s="1"/>
  <c r="R612" i="89" s="1"/>
  <c r="P611" i="89"/>
  <c r="D611" i="89"/>
  <c r="K611" i="89" s="1"/>
  <c r="R611" i="89" s="1"/>
  <c r="P610" i="89"/>
  <c r="D610" i="89"/>
  <c r="K610" i="89" s="1"/>
  <c r="R610" i="89" s="1"/>
  <c r="P609" i="89"/>
  <c r="D609" i="89"/>
  <c r="K609" i="89" s="1"/>
  <c r="R609" i="89" s="1"/>
  <c r="P608" i="89"/>
  <c r="D608" i="89"/>
  <c r="K608" i="89" s="1"/>
  <c r="R608" i="89" s="1"/>
  <c r="P607" i="89"/>
  <c r="D607" i="89"/>
  <c r="K607" i="89" s="1"/>
  <c r="R607" i="89" s="1"/>
  <c r="L606" i="89"/>
  <c r="C606" i="89"/>
  <c r="D606" i="89"/>
  <c r="K606" i="89" s="1"/>
  <c r="R606" i="89" s="1"/>
  <c r="P605" i="89"/>
  <c r="D605" i="89"/>
  <c r="K605" i="89" s="1"/>
  <c r="R605" i="89" s="1"/>
  <c r="P604" i="89"/>
  <c r="D604" i="89"/>
  <c r="K604" i="89" s="1"/>
  <c r="R604" i="89" s="1"/>
  <c r="C603" i="89"/>
  <c r="D603" i="89"/>
  <c r="K603" i="89" s="1"/>
  <c r="R603" i="89" s="1"/>
  <c r="P602" i="89"/>
  <c r="D602" i="89"/>
  <c r="K602" i="89" s="1"/>
  <c r="R602" i="89" s="1"/>
  <c r="C601" i="89"/>
  <c r="L601" i="89" s="1"/>
  <c r="P600" i="89"/>
  <c r="D600" i="89"/>
  <c r="K600" i="89" s="1"/>
  <c r="R600" i="89" s="1"/>
  <c r="P599" i="89"/>
  <c r="R599" i="89"/>
  <c r="D599" i="89"/>
  <c r="K599" i="89" s="1"/>
  <c r="P598" i="89"/>
  <c r="D598" i="89"/>
  <c r="K598" i="89" s="1"/>
  <c r="R598" i="89" s="1"/>
  <c r="P597" i="89"/>
  <c r="D597" i="89"/>
  <c r="K597" i="89" s="1"/>
  <c r="R597" i="89" s="1"/>
  <c r="P596" i="89"/>
  <c r="D596" i="89"/>
  <c r="K596" i="89" s="1"/>
  <c r="R596" i="89" s="1"/>
  <c r="P595" i="89"/>
  <c r="D595" i="89"/>
  <c r="K595" i="89"/>
  <c r="R595" i="89"/>
  <c r="P594" i="89"/>
  <c r="D594" i="89"/>
  <c r="K594" i="89" s="1"/>
  <c r="R594" i="89" s="1"/>
  <c r="C593" i="89"/>
  <c r="L593" i="89" s="1"/>
  <c r="P592" i="89"/>
  <c r="D592" i="89"/>
  <c r="K592" i="89" s="1"/>
  <c r="R592" i="89" s="1"/>
  <c r="P591" i="89"/>
  <c r="K591" i="89"/>
  <c r="R591" i="89"/>
  <c r="D591" i="89"/>
  <c r="C590" i="89"/>
  <c r="L590" i="89" s="1"/>
  <c r="P589" i="89"/>
  <c r="D589" i="89"/>
  <c r="K589" i="89"/>
  <c r="R589" i="89" s="1"/>
  <c r="P588" i="89"/>
  <c r="D588" i="89"/>
  <c r="K588" i="89"/>
  <c r="R588" i="89" s="1"/>
  <c r="P587" i="89"/>
  <c r="D587" i="89"/>
  <c r="K587" i="89" s="1"/>
  <c r="R587" i="89" s="1"/>
  <c r="P586" i="89"/>
  <c r="D586" i="89"/>
  <c r="K586" i="89" s="1"/>
  <c r="R586" i="89" s="1"/>
  <c r="P585" i="89"/>
  <c r="D585" i="89"/>
  <c r="K585" i="89" s="1"/>
  <c r="R585" i="89" s="1"/>
  <c r="C584" i="89"/>
  <c r="D584" i="89" s="1"/>
  <c r="K584" i="89" s="1"/>
  <c r="R584" i="89" s="1"/>
  <c r="R583" i="89"/>
  <c r="P583" i="89"/>
  <c r="D583" i="89"/>
  <c r="K583" i="89" s="1"/>
  <c r="P582" i="89"/>
  <c r="D582" i="89"/>
  <c r="K582" i="89" s="1"/>
  <c r="R582" i="89" s="1"/>
  <c r="P581" i="89"/>
  <c r="D581" i="89"/>
  <c r="K581" i="89" s="1"/>
  <c r="R581" i="89" s="1"/>
  <c r="P580" i="89"/>
  <c r="D580" i="89"/>
  <c r="K580" i="89" s="1"/>
  <c r="R580" i="89" s="1"/>
  <c r="C579" i="89"/>
  <c r="L579" i="89" s="1"/>
  <c r="P578" i="89"/>
  <c r="D578" i="89"/>
  <c r="K578" i="89" s="1"/>
  <c r="R578" i="89" s="1"/>
  <c r="P577" i="89"/>
  <c r="D577" i="89"/>
  <c r="K577" i="89" s="1"/>
  <c r="R577" i="89" s="1"/>
  <c r="C576" i="89"/>
  <c r="P575" i="89"/>
  <c r="D575" i="89"/>
  <c r="K575" i="89" s="1"/>
  <c r="R575" i="89" s="1"/>
  <c r="C574" i="89"/>
  <c r="P573" i="89"/>
  <c r="D573" i="89"/>
  <c r="K573" i="89"/>
  <c r="R573" i="89" s="1"/>
  <c r="P572" i="89"/>
  <c r="D572" i="89"/>
  <c r="K572" i="89" s="1"/>
  <c r="R572" i="89" s="1"/>
  <c r="I571" i="89"/>
  <c r="C571" i="89"/>
  <c r="P570" i="89"/>
  <c r="D570" i="89"/>
  <c r="K570" i="89" s="1"/>
  <c r="R570" i="89" s="1"/>
  <c r="P569" i="89"/>
  <c r="D569" i="89"/>
  <c r="K569" i="89"/>
  <c r="R569" i="89"/>
  <c r="L568" i="89"/>
  <c r="C568" i="89"/>
  <c r="D568" i="89" s="1"/>
  <c r="K568" i="89" s="1"/>
  <c r="R568" i="89" s="1"/>
  <c r="P567" i="89"/>
  <c r="D567" i="89"/>
  <c r="K567" i="89" s="1"/>
  <c r="R567" i="89" s="1"/>
  <c r="P566" i="89"/>
  <c r="D566" i="89"/>
  <c r="K566" i="89" s="1"/>
  <c r="R566" i="89" s="1"/>
  <c r="P565" i="89"/>
  <c r="D565" i="89"/>
  <c r="K565" i="89" s="1"/>
  <c r="R565" i="89" s="1"/>
  <c r="C564" i="89"/>
  <c r="D564" i="89" s="1"/>
  <c r="K564" i="89"/>
  <c r="R564" i="89" s="1"/>
  <c r="P563" i="89"/>
  <c r="D563" i="89"/>
  <c r="K563" i="89" s="1"/>
  <c r="R563" i="89" s="1"/>
  <c r="P562" i="89"/>
  <c r="D562" i="89"/>
  <c r="K562" i="89"/>
  <c r="R562" i="89" s="1"/>
  <c r="P561" i="89"/>
  <c r="D561" i="89"/>
  <c r="K561" i="89" s="1"/>
  <c r="R561" i="89" s="1"/>
  <c r="P560" i="89"/>
  <c r="D560" i="89"/>
  <c r="K560" i="89" s="1"/>
  <c r="R560" i="89" s="1"/>
  <c r="P559" i="89"/>
  <c r="D559" i="89"/>
  <c r="K559" i="89" s="1"/>
  <c r="R559" i="89" s="1"/>
  <c r="P558" i="89"/>
  <c r="D558" i="89"/>
  <c r="K558" i="89"/>
  <c r="R558" i="89" s="1"/>
  <c r="L557" i="89"/>
  <c r="I557" i="89"/>
  <c r="I875" i="89" s="1"/>
  <c r="D557" i="89"/>
  <c r="C557" i="89"/>
  <c r="P556" i="89"/>
  <c r="D556" i="89"/>
  <c r="K556" i="89"/>
  <c r="R556" i="89" s="1"/>
  <c r="P555" i="89"/>
  <c r="D555" i="89"/>
  <c r="K555" i="89" s="1"/>
  <c r="R555" i="89" s="1"/>
  <c r="L554" i="89"/>
  <c r="K554" i="89"/>
  <c r="R554" i="89" s="1"/>
  <c r="C554" i="89"/>
  <c r="D554" i="89" s="1"/>
  <c r="P553" i="89"/>
  <c r="D553" i="89"/>
  <c r="K553" i="89" s="1"/>
  <c r="R553" i="89" s="1"/>
  <c r="P552" i="89"/>
  <c r="D552" i="89"/>
  <c r="K552" i="89" s="1"/>
  <c r="R552" i="89" s="1"/>
  <c r="L551" i="89"/>
  <c r="C551" i="89"/>
  <c r="D551" i="89" s="1"/>
  <c r="K551" i="89" s="1"/>
  <c r="R551" i="89" s="1"/>
  <c r="P550" i="89"/>
  <c r="D550" i="89"/>
  <c r="K550" i="89" s="1"/>
  <c r="R550" i="89" s="1"/>
  <c r="P549" i="89"/>
  <c r="D549" i="89"/>
  <c r="K549" i="89" s="1"/>
  <c r="R549" i="89" s="1"/>
  <c r="P548" i="89"/>
  <c r="D548" i="89"/>
  <c r="K548" i="89" s="1"/>
  <c r="R548" i="89" s="1"/>
  <c r="P547" i="89"/>
  <c r="D547" i="89"/>
  <c r="K547" i="89" s="1"/>
  <c r="R547" i="89" s="1"/>
  <c r="C546" i="89"/>
  <c r="P545" i="89"/>
  <c r="D545" i="89"/>
  <c r="K545" i="89" s="1"/>
  <c r="R545" i="89" s="1"/>
  <c r="C544" i="89"/>
  <c r="P543" i="89"/>
  <c r="D543" i="89"/>
  <c r="K543" i="89" s="1"/>
  <c r="R543" i="89" s="1"/>
  <c r="C542" i="89"/>
  <c r="I534" i="89"/>
  <c r="P532" i="89"/>
  <c r="D532" i="89"/>
  <c r="K532" i="89"/>
  <c r="R532" i="89" s="1"/>
  <c r="C531" i="89"/>
  <c r="D531" i="89" s="1"/>
  <c r="K531" i="89" s="1"/>
  <c r="R531" i="89" s="1"/>
  <c r="P530" i="89"/>
  <c r="D530" i="89"/>
  <c r="K530" i="89" s="1"/>
  <c r="R530" i="89" s="1"/>
  <c r="C529" i="89"/>
  <c r="D529" i="89" s="1"/>
  <c r="K529" i="89" s="1"/>
  <c r="R529" i="89" s="1"/>
  <c r="P528" i="89"/>
  <c r="D528" i="89"/>
  <c r="K528" i="89"/>
  <c r="R528" i="89" s="1"/>
  <c r="C527" i="89"/>
  <c r="P526" i="89"/>
  <c r="D526" i="89"/>
  <c r="K526" i="89" s="1"/>
  <c r="R526" i="89" s="1"/>
  <c r="C525" i="89"/>
  <c r="D525" i="89" s="1"/>
  <c r="K525" i="89" s="1"/>
  <c r="R525" i="89" s="1"/>
  <c r="P524" i="89"/>
  <c r="D524" i="89"/>
  <c r="K524" i="89" s="1"/>
  <c r="R524" i="89" s="1"/>
  <c r="C523" i="89"/>
  <c r="L523" i="89" s="1"/>
  <c r="P522" i="89"/>
  <c r="D522" i="89"/>
  <c r="K522" i="89" s="1"/>
  <c r="R522" i="89" s="1"/>
  <c r="P521" i="89"/>
  <c r="K521" i="89"/>
  <c r="R521" i="89" s="1"/>
  <c r="D521" i="89"/>
  <c r="C520" i="89"/>
  <c r="P519" i="89"/>
  <c r="D519" i="89"/>
  <c r="K519" i="89" s="1"/>
  <c r="R519" i="89" s="1"/>
  <c r="C518" i="89"/>
  <c r="D518" i="89" s="1"/>
  <c r="K518" i="89" s="1"/>
  <c r="R518" i="89" s="1"/>
  <c r="P517" i="89"/>
  <c r="D517" i="89"/>
  <c r="K517" i="89" s="1"/>
  <c r="R517" i="89" s="1"/>
  <c r="P516" i="89"/>
  <c r="D516" i="89"/>
  <c r="K516" i="89" s="1"/>
  <c r="R516" i="89" s="1"/>
  <c r="P515" i="89"/>
  <c r="D515" i="89"/>
  <c r="K515" i="89" s="1"/>
  <c r="R515" i="89" s="1"/>
  <c r="C514" i="89"/>
  <c r="I513" i="89"/>
  <c r="I536" i="89" s="1"/>
  <c r="P511" i="89"/>
  <c r="D511" i="89"/>
  <c r="K511" i="89"/>
  <c r="R511" i="89" s="1"/>
  <c r="C510" i="89"/>
  <c r="D510" i="89" s="1"/>
  <c r="K510" i="89" s="1"/>
  <c r="R510" i="89" s="1"/>
  <c r="P509" i="89"/>
  <c r="D509" i="89"/>
  <c r="K509" i="89" s="1"/>
  <c r="R509" i="89" s="1"/>
  <c r="C508" i="89"/>
  <c r="D508" i="89" s="1"/>
  <c r="K508" i="89" s="1"/>
  <c r="R508" i="89" s="1"/>
  <c r="P507" i="89"/>
  <c r="D507" i="89"/>
  <c r="K507" i="89" s="1"/>
  <c r="R507" i="89" s="1"/>
  <c r="C506" i="89"/>
  <c r="P505" i="89"/>
  <c r="D505" i="89"/>
  <c r="K505" i="89" s="1"/>
  <c r="R505" i="89" s="1"/>
  <c r="P504" i="89"/>
  <c r="D504" i="89"/>
  <c r="K504" i="89" s="1"/>
  <c r="R504" i="89" s="1"/>
  <c r="C503" i="89"/>
  <c r="P502" i="89"/>
  <c r="K502" i="89"/>
  <c r="R502" i="89" s="1"/>
  <c r="D502" i="89"/>
  <c r="C501" i="89"/>
  <c r="D501" i="89" s="1"/>
  <c r="K501" i="89" s="1"/>
  <c r="R501" i="89" s="1"/>
  <c r="P500" i="89"/>
  <c r="D500" i="89"/>
  <c r="K500" i="89" s="1"/>
  <c r="R500" i="89" s="1"/>
  <c r="P499" i="89"/>
  <c r="D499" i="89"/>
  <c r="K499" i="89" s="1"/>
  <c r="R499" i="89" s="1"/>
  <c r="P498" i="89"/>
  <c r="D498" i="89"/>
  <c r="K498" i="89" s="1"/>
  <c r="R498" i="89" s="1"/>
  <c r="P497" i="89"/>
  <c r="D497" i="89"/>
  <c r="K497" i="89" s="1"/>
  <c r="R497" i="89" s="1"/>
  <c r="P496" i="89"/>
  <c r="D496" i="89"/>
  <c r="K496" i="89" s="1"/>
  <c r="R496" i="89" s="1"/>
  <c r="C495" i="89"/>
  <c r="P494" i="89"/>
  <c r="D494" i="89"/>
  <c r="K494" i="89" s="1"/>
  <c r="R494" i="89" s="1"/>
  <c r="C493" i="89"/>
  <c r="D493" i="89" s="1"/>
  <c r="K493" i="89"/>
  <c r="R493" i="89" s="1"/>
  <c r="D492" i="89"/>
  <c r="K492" i="89" s="1"/>
  <c r="R492" i="89" s="1"/>
  <c r="P491" i="89"/>
  <c r="D491" i="89"/>
  <c r="K491" i="89" s="1"/>
  <c r="R491" i="89" s="1"/>
  <c r="C490" i="89"/>
  <c r="D490" i="89" s="1"/>
  <c r="K490" i="89" s="1"/>
  <c r="R490" i="89" s="1"/>
  <c r="D489" i="89"/>
  <c r="K489" i="89" s="1"/>
  <c r="R489" i="89" s="1"/>
  <c r="P488" i="89"/>
  <c r="D488" i="89"/>
  <c r="K488" i="89" s="1"/>
  <c r="R488" i="89" s="1"/>
  <c r="C487" i="89"/>
  <c r="D487" i="89" s="1"/>
  <c r="K487" i="89" s="1"/>
  <c r="R487" i="89" s="1"/>
  <c r="P486" i="89"/>
  <c r="D486" i="89"/>
  <c r="K486" i="89" s="1"/>
  <c r="R486" i="89" s="1"/>
  <c r="C485" i="89"/>
  <c r="D485" i="89" s="1"/>
  <c r="K485" i="89" s="1"/>
  <c r="R485" i="89" s="1"/>
  <c r="P484" i="89"/>
  <c r="D484" i="89"/>
  <c r="K484" i="89" s="1"/>
  <c r="R484" i="89" s="1"/>
  <c r="C483" i="89"/>
  <c r="D483" i="89" s="1"/>
  <c r="K483" i="89" s="1"/>
  <c r="R483" i="89" s="1"/>
  <c r="P482" i="89"/>
  <c r="D482" i="89"/>
  <c r="K482" i="89" s="1"/>
  <c r="R482" i="89" s="1"/>
  <c r="D481" i="89"/>
  <c r="K481" i="89" s="1"/>
  <c r="R481" i="89" s="1"/>
  <c r="C481" i="89"/>
  <c r="P480" i="89"/>
  <c r="D480" i="89"/>
  <c r="K480" i="89" s="1"/>
  <c r="R480" i="89" s="1"/>
  <c r="C479" i="89"/>
  <c r="D479" i="89" s="1"/>
  <c r="K479" i="89" s="1"/>
  <c r="R479" i="89" s="1"/>
  <c r="P478" i="89"/>
  <c r="D478" i="89"/>
  <c r="K478" i="89" s="1"/>
  <c r="R478" i="89" s="1"/>
  <c r="D477" i="89"/>
  <c r="K477" i="89" s="1"/>
  <c r="R477" i="89" s="1"/>
  <c r="C477" i="89"/>
  <c r="P476" i="89"/>
  <c r="D476" i="89"/>
  <c r="K476" i="89" s="1"/>
  <c r="R476" i="89" s="1"/>
  <c r="C475" i="89"/>
  <c r="D475" i="89" s="1"/>
  <c r="K475" i="89" s="1"/>
  <c r="R475" i="89" s="1"/>
  <c r="P474" i="89"/>
  <c r="D474" i="89"/>
  <c r="K474" i="89" s="1"/>
  <c r="R474" i="89" s="1"/>
  <c r="P473" i="89"/>
  <c r="D473" i="89"/>
  <c r="K473" i="89" s="1"/>
  <c r="R473" i="89" s="1"/>
  <c r="P472" i="89"/>
  <c r="D472" i="89"/>
  <c r="K472" i="89" s="1"/>
  <c r="R472" i="89" s="1"/>
  <c r="P471" i="89"/>
  <c r="D471" i="89"/>
  <c r="K471" i="89" s="1"/>
  <c r="R471" i="89" s="1"/>
  <c r="C470" i="89"/>
  <c r="P469" i="89"/>
  <c r="D469" i="89"/>
  <c r="K469" i="89" s="1"/>
  <c r="R469" i="89" s="1"/>
  <c r="C468" i="89"/>
  <c r="L468" i="89"/>
  <c r="P467" i="89"/>
  <c r="D467" i="89"/>
  <c r="K467" i="89" s="1"/>
  <c r="R467" i="89" s="1"/>
  <c r="L466" i="89"/>
  <c r="C466" i="89"/>
  <c r="D466" i="89" s="1"/>
  <c r="K466" i="89" s="1"/>
  <c r="R466" i="89" s="1"/>
  <c r="P465" i="89"/>
  <c r="D465" i="89"/>
  <c r="K465" i="89" s="1"/>
  <c r="R465" i="89" s="1"/>
  <c r="C464" i="89"/>
  <c r="L464" i="89" s="1"/>
  <c r="D464" i="89"/>
  <c r="K464" i="89" s="1"/>
  <c r="R464" i="89" s="1"/>
  <c r="I458" i="89"/>
  <c r="P456" i="89"/>
  <c r="D456" i="89"/>
  <c r="K456" i="89" s="1"/>
  <c r="R456" i="89" s="1"/>
  <c r="P455" i="89"/>
  <c r="D455" i="89"/>
  <c r="K455" i="89"/>
  <c r="R455" i="89" s="1"/>
  <c r="P454" i="89"/>
  <c r="D454" i="89"/>
  <c r="K454" i="89" s="1"/>
  <c r="R454" i="89" s="1"/>
  <c r="P453" i="89"/>
  <c r="D453" i="89"/>
  <c r="K453" i="89"/>
  <c r="R453" i="89" s="1"/>
  <c r="P452" i="89"/>
  <c r="D452" i="89"/>
  <c r="K452" i="89" s="1"/>
  <c r="R452" i="89" s="1"/>
  <c r="P451" i="89"/>
  <c r="D451" i="89"/>
  <c r="K451" i="89"/>
  <c r="R451" i="89" s="1"/>
  <c r="P450" i="89"/>
  <c r="D450" i="89"/>
  <c r="K450" i="89" s="1"/>
  <c r="R450" i="89" s="1"/>
  <c r="P449" i="89"/>
  <c r="D449" i="89"/>
  <c r="K449" i="89" s="1"/>
  <c r="R449" i="89" s="1"/>
  <c r="P448" i="89"/>
  <c r="D448" i="89"/>
  <c r="K448" i="89" s="1"/>
  <c r="R448" i="89" s="1"/>
  <c r="C447" i="89"/>
  <c r="P446" i="89"/>
  <c r="D446" i="89"/>
  <c r="K446" i="89"/>
  <c r="R446" i="89" s="1"/>
  <c r="C445" i="89"/>
  <c r="L445" i="89" s="1"/>
  <c r="P444" i="89"/>
  <c r="K444" i="89"/>
  <c r="R444" i="89" s="1"/>
  <c r="D444" i="89"/>
  <c r="P443" i="89"/>
  <c r="D443" i="89"/>
  <c r="K443" i="89" s="1"/>
  <c r="R443" i="89" s="1"/>
  <c r="C442" i="89"/>
  <c r="P441" i="89"/>
  <c r="D441" i="89"/>
  <c r="K441" i="89"/>
  <c r="R441" i="89" s="1"/>
  <c r="C440" i="89"/>
  <c r="D440" i="89" s="1"/>
  <c r="K440" i="89" s="1"/>
  <c r="R440" i="89" s="1"/>
  <c r="P439" i="89"/>
  <c r="D439" i="89"/>
  <c r="K439" i="89"/>
  <c r="R439" i="89"/>
  <c r="C438" i="89"/>
  <c r="P437" i="89"/>
  <c r="D437" i="89"/>
  <c r="K437" i="89" s="1"/>
  <c r="R437" i="89" s="1"/>
  <c r="C436" i="89"/>
  <c r="L436" i="89" s="1"/>
  <c r="P435" i="89"/>
  <c r="D435" i="89"/>
  <c r="K435" i="89" s="1"/>
  <c r="R435" i="89" s="1"/>
  <c r="C434" i="89"/>
  <c r="P433" i="89"/>
  <c r="D433" i="89"/>
  <c r="K433" i="89" s="1"/>
  <c r="R433" i="89"/>
  <c r="C432" i="89"/>
  <c r="D432" i="89"/>
  <c r="K432" i="89" s="1"/>
  <c r="R432" i="89" s="1"/>
  <c r="P431" i="89"/>
  <c r="D431" i="89"/>
  <c r="K431" i="89"/>
  <c r="R431" i="89" s="1"/>
  <c r="C430" i="89"/>
  <c r="L430" i="89" s="1"/>
  <c r="P429" i="89"/>
  <c r="D429" i="89"/>
  <c r="K429" i="89" s="1"/>
  <c r="R429" i="89"/>
  <c r="C428" i="89"/>
  <c r="L428" i="89" s="1"/>
  <c r="P427" i="89"/>
  <c r="R427" i="89"/>
  <c r="D427" i="89"/>
  <c r="K427" i="89" s="1"/>
  <c r="C426" i="89"/>
  <c r="D426" i="89" s="1"/>
  <c r="K426" i="89" s="1"/>
  <c r="R426" i="89" s="1"/>
  <c r="P425" i="89"/>
  <c r="D425" i="89"/>
  <c r="K425" i="89" s="1"/>
  <c r="R425" i="89" s="1"/>
  <c r="C424" i="89"/>
  <c r="I423" i="89"/>
  <c r="P421" i="89"/>
  <c r="D421" i="89"/>
  <c r="K421" i="89" s="1"/>
  <c r="R421" i="89" s="1"/>
  <c r="P420" i="89"/>
  <c r="D420" i="89"/>
  <c r="K420" i="89" s="1"/>
  <c r="R420" i="89" s="1"/>
  <c r="P419" i="89"/>
  <c r="D419" i="89"/>
  <c r="K419" i="89" s="1"/>
  <c r="R419" i="89"/>
  <c r="P418" i="89"/>
  <c r="D418" i="89"/>
  <c r="K418" i="89" s="1"/>
  <c r="R418" i="89" s="1"/>
  <c r="P417" i="89"/>
  <c r="D417" i="89"/>
  <c r="K417" i="89"/>
  <c r="R417" i="89" s="1"/>
  <c r="P416" i="89"/>
  <c r="D416" i="89"/>
  <c r="K416" i="89"/>
  <c r="R416" i="89" s="1"/>
  <c r="C415" i="89"/>
  <c r="P414" i="89"/>
  <c r="D414" i="89"/>
  <c r="K414" i="89" s="1"/>
  <c r="R414" i="89" s="1"/>
  <c r="C413" i="89"/>
  <c r="P410" i="89"/>
  <c r="D410" i="89"/>
  <c r="K410" i="89" s="1"/>
  <c r="R410" i="89" s="1"/>
  <c r="P409" i="89"/>
  <c r="D409" i="89"/>
  <c r="K409" i="89"/>
  <c r="R409" i="89" s="1"/>
  <c r="P408" i="89"/>
  <c r="D408" i="89"/>
  <c r="K408" i="89"/>
  <c r="R408" i="89" s="1"/>
  <c r="P407" i="89"/>
  <c r="D407" i="89"/>
  <c r="K407" i="89" s="1"/>
  <c r="R407" i="89" s="1"/>
  <c r="P406" i="89"/>
  <c r="D406" i="89"/>
  <c r="K406" i="89" s="1"/>
  <c r="R406" i="89" s="1"/>
  <c r="P405" i="89"/>
  <c r="D405" i="89"/>
  <c r="K405" i="89" s="1"/>
  <c r="R405" i="89" s="1"/>
  <c r="P404" i="89"/>
  <c r="D404" i="89"/>
  <c r="K404" i="89" s="1"/>
  <c r="R404" i="89" s="1"/>
  <c r="P403" i="89"/>
  <c r="D403" i="89"/>
  <c r="K403" i="89" s="1"/>
  <c r="R403" i="89" s="1"/>
  <c r="P402" i="89"/>
  <c r="D402" i="89"/>
  <c r="K402" i="89" s="1"/>
  <c r="R402" i="89" s="1"/>
  <c r="P401" i="89"/>
  <c r="D401" i="89"/>
  <c r="K401" i="89"/>
  <c r="R401" i="89" s="1"/>
  <c r="P400" i="89"/>
  <c r="D400" i="89"/>
  <c r="K400" i="89"/>
  <c r="R400" i="89" s="1"/>
  <c r="C399" i="89"/>
  <c r="D399" i="89"/>
  <c r="K399" i="89" s="1"/>
  <c r="R399" i="89" s="1"/>
  <c r="P398" i="89"/>
  <c r="D398" i="89"/>
  <c r="K398" i="89" s="1"/>
  <c r="R398" i="89" s="1"/>
  <c r="P397" i="89"/>
  <c r="D397" i="89"/>
  <c r="K397" i="89" s="1"/>
  <c r="R397" i="89" s="1"/>
  <c r="P396" i="89"/>
  <c r="D396" i="89"/>
  <c r="K396" i="89" s="1"/>
  <c r="R396" i="89" s="1"/>
  <c r="C395" i="89"/>
  <c r="P394" i="89"/>
  <c r="D394" i="89"/>
  <c r="K394" i="89" s="1"/>
  <c r="R394" i="89" s="1"/>
  <c r="P393" i="89"/>
  <c r="D393" i="89"/>
  <c r="K393" i="89" s="1"/>
  <c r="R393" i="89" s="1"/>
  <c r="P392" i="89"/>
  <c r="D392" i="89"/>
  <c r="K392" i="89"/>
  <c r="R392" i="89"/>
  <c r="C391" i="89"/>
  <c r="P390" i="89"/>
  <c r="D390" i="89"/>
  <c r="K390" i="89" s="1"/>
  <c r="R390" i="89"/>
  <c r="P389" i="89"/>
  <c r="D389" i="89"/>
  <c r="K389" i="89" s="1"/>
  <c r="R389" i="89" s="1"/>
  <c r="P388" i="89"/>
  <c r="D388" i="89"/>
  <c r="K388" i="89" s="1"/>
  <c r="R388" i="89" s="1"/>
  <c r="I387" i="89"/>
  <c r="C387" i="89"/>
  <c r="D387" i="89" s="1"/>
  <c r="K387" i="89" s="1"/>
  <c r="R387" i="89" s="1"/>
  <c r="P386" i="89"/>
  <c r="D386" i="89"/>
  <c r="K386" i="89" s="1"/>
  <c r="R386" i="89" s="1"/>
  <c r="P385" i="89"/>
  <c r="D385" i="89"/>
  <c r="K385" i="89" s="1"/>
  <c r="R385" i="89" s="1"/>
  <c r="P384" i="89"/>
  <c r="D384" i="89"/>
  <c r="K384" i="89"/>
  <c r="R384" i="89" s="1"/>
  <c r="P383" i="89"/>
  <c r="D383" i="89"/>
  <c r="K383" i="89" s="1"/>
  <c r="R383" i="89"/>
  <c r="P382" i="89"/>
  <c r="D382" i="89"/>
  <c r="K382" i="89" s="1"/>
  <c r="R382" i="89" s="1"/>
  <c r="P381" i="89"/>
  <c r="D381" i="89"/>
  <c r="K381" i="89"/>
  <c r="R381" i="89" s="1"/>
  <c r="I380" i="89"/>
  <c r="I412" i="89" s="1"/>
  <c r="C380" i="89"/>
  <c r="P379" i="89"/>
  <c r="D379" i="89"/>
  <c r="K379" i="89" s="1"/>
  <c r="R379" i="89" s="1"/>
  <c r="P378" i="89"/>
  <c r="D378" i="89"/>
  <c r="K378" i="89" s="1"/>
  <c r="R378" i="89" s="1"/>
  <c r="P377" i="89"/>
  <c r="D377" i="89"/>
  <c r="K377" i="89"/>
  <c r="R377" i="89" s="1"/>
  <c r="C376" i="89"/>
  <c r="D376" i="89" s="1"/>
  <c r="K376" i="89" s="1"/>
  <c r="R376" i="89" s="1"/>
  <c r="P375" i="89"/>
  <c r="D375" i="89"/>
  <c r="K375" i="89" s="1"/>
  <c r="R375" i="89" s="1"/>
  <c r="P374" i="89"/>
  <c r="D374" i="89"/>
  <c r="K374" i="89"/>
  <c r="R374" i="89" s="1"/>
  <c r="P373" i="89"/>
  <c r="D373" i="89"/>
  <c r="K373" i="89" s="1"/>
  <c r="R373" i="89" s="1"/>
  <c r="P372" i="89"/>
  <c r="D372" i="89"/>
  <c r="K372" i="89" s="1"/>
  <c r="R372" i="89" s="1"/>
  <c r="P371" i="89"/>
  <c r="D371" i="89"/>
  <c r="K371" i="89" s="1"/>
  <c r="R371" i="89" s="1"/>
  <c r="P370" i="89"/>
  <c r="D370" i="89"/>
  <c r="K370" i="89" s="1"/>
  <c r="R370" i="89" s="1"/>
  <c r="P369" i="89"/>
  <c r="D369" i="89"/>
  <c r="K369" i="89" s="1"/>
  <c r="R369" i="89" s="1"/>
  <c r="C368" i="89"/>
  <c r="P367" i="89"/>
  <c r="D367" i="89"/>
  <c r="K367" i="89" s="1"/>
  <c r="R367" i="89" s="1"/>
  <c r="P366" i="89"/>
  <c r="D366" i="89"/>
  <c r="K366" i="89" s="1"/>
  <c r="R366" i="89" s="1"/>
  <c r="P365" i="89"/>
  <c r="D365" i="89"/>
  <c r="K365" i="89" s="1"/>
  <c r="R365" i="89" s="1"/>
  <c r="P364" i="89"/>
  <c r="K364" i="89"/>
  <c r="R364" i="89" s="1"/>
  <c r="D364" i="89"/>
  <c r="P363" i="89"/>
  <c r="D363" i="89"/>
  <c r="K363" i="89" s="1"/>
  <c r="R363" i="89" s="1"/>
  <c r="C362" i="89"/>
  <c r="D362" i="89" s="1"/>
  <c r="K362" i="89" s="1"/>
  <c r="R362" i="89" s="1"/>
  <c r="P361" i="89"/>
  <c r="D361" i="89"/>
  <c r="K361" i="89"/>
  <c r="R361" i="89" s="1"/>
  <c r="P360" i="89"/>
  <c r="D360" i="89"/>
  <c r="K360" i="89" s="1"/>
  <c r="R360" i="89" s="1"/>
  <c r="P359" i="89"/>
  <c r="D359" i="89"/>
  <c r="K359" i="89" s="1"/>
  <c r="R359" i="89" s="1"/>
  <c r="P358" i="89"/>
  <c r="D358" i="89"/>
  <c r="K358" i="89" s="1"/>
  <c r="R358" i="89"/>
  <c r="P357" i="89"/>
  <c r="D357" i="89"/>
  <c r="K357" i="89" s="1"/>
  <c r="R357" i="89" s="1"/>
  <c r="C356" i="89"/>
  <c r="D356" i="89" s="1"/>
  <c r="K356" i="89"/>
  <c r="R356" i="89" s="1"/>
  <c r="P355" i="89"/>
  <c r="D355" i="89"/>
  <c r="K355" i="89" s="1"/>
  <c r="R355" i="89" s="1"/>
  <c r="P354" i="89"/>
  <c r="D354" i="89"/>
  <c r="K354" i="89" s="1"/>
  <c r="R354" i="89" s="1"/>
  <c r="P353" i="89"/>
  <c r="D353" i="89"/>
  <c r="K353" i="89" s="1"/>
  <c r="R353" i="89" s="1"/>
  <c r="C352" i="89"/>
  <c r="L352" i="89"/>
  <c r="P351" i="89"/>
  <c r="D351" i="89"/>
  <c r="K351" i="89" s="1"/>
  <c r="R351" i="89" s="1"/>
  <c r="C350" i="89"/>
  <c r="D350" i="89" s="1"/>
  <c r="K350" i="89" s="1"/>
  <c r="R350" i="89" s="1"/>
  <c r="P349" i="89"/>
  <c r="D349" i="89"/>
  <c r="K349" i="89" s="1"/>
  <c r="R349" i="89" s="1"/>
  <c r="P348" i="89"/>
  <c r="D348" i="89"/>
  <c r="K348" i="89" s="1"/>
  <c r="R348" i="89" s="1"/>
  <c r="P347" i="89"/>
  <c r="D347" i="89"/>
  <c r="K347" i="89"/>
  <c r="R347" i="89"/>
  <c r="C346" i="89"/>
  <c r="D346" i="89" s="1"/>
  <c r="K346" i="89" s="1"/>
  <c r="R346" i="89" s="1"/>
  <c r="P345" i="89"/>
  <c r="D345" i="89"/>
  <c r="K345" i="89" s="1"/>
  <c r="R345" i="89" s="1"/>
  <c r="P344" i="89"/>
  <c r="K344" i="89"/>
  <c r="R344" i="89"/>
  <c r="D344" i="89"/>
  <c r="P343" i="89"/>
  <c r="D343" i="89"/>
  <c r="K343" i="89" s="1"/>
  <c r="R343" i="89" s="1"/>
  <c r="C342" i="89"/>
  <c r="L342" i="89" s="1"/>
  <c r="D342" i="89"/>
  <c r="K342" i="89" s="1"/>
  <c r="R342" i="89" s="1"/>
  <c r="P341" i="89"/>
  <c r="D341" i="89"/>
  <c r="K341" i="89" s="1"/>
  <c r="R341" i="89" s="1"/>
  <c r="P340" i="89"/>
  <c r="D340" i="89"/>
  <c r="K340" i="89" s="1"/>
  <c r="R340" i="89" s="1"/>
  <c r="C339" i="89"/>
  <c r="D339" i="89" s="1"/>
  <c r="K339" i="89" s="1"/>
  <c r="R339" i="89" s="1"/>
  <c r="P338" i="89"/>
  <c r="D338" i="89"/>
  <c r="K338" i="89" s="1"/>
  <c r="R338" i="89" s="1"/>
  <c r="P337" i="89"/>
  <c r="D337" i="89"/>
  <c r="K337" i="89" s="1"/>
  <c r="R337" i="89" s="1"/>
  <c r="C336" i="89"/>
  <c r="L336" i="89" s="1"/>
  <c r="P335" i="89"/>
  <c r="K335" i="89"/>
  <c r="R335" i="89" s="1"/>
  <c r="D335" i="89"/>
  <c r="P334" i="89"/>
  <c r="D334" i="89"/>
  <c r="K334" i="89"/>
  <c r="R334" i="89" s="1"/>
  <c r="L333" i="89"/>
  <c r="D333" i="89"/>
  <c r="K333" i="89" s="1"/>
  <c r="R333" i="89" s="1"/>
  <c r="C333" i="89"/>
  <c r="P332" i="89"/>
  <c r="D332" i="89"/>
  <c r="K332" i="89" s="1"/>
  <c r="R332" i="89" s="1"/>
  <c r="C331" i="89"/>
  <c r="L331" i="89" s="1"/>
  <c r="D331" i="89"/>
  <c r="K331" i="89" s="1"/>
  <c r="R331" i="89" s="1"/>
  <c r="P330" i="89"/>
  <c r="D330" i="89"/>
  <c r="K330" i="89" s="1"/>
  <c r="R330" i="89" s="1"/>
  <c r="P329" i="89"/>
  <c r="D329" i="89"/>
  <c r="K329" i="89" s="1"/>
  <c r="R329" i="89" s="1"/>
  <c r="P328" i="89"/>
  <c r="D328" i="89"/>
  <c r="K328" i="89"/>
  <c r="R328" i="89" s="1"/>
  <c r="R327" i="89"/>
  <c r="P327" i="89"/>
  <c r="D327" i="89"/>
  <c r="K327" i="89"/>
  <c r="C326" i="89"/>
  <c r="L326" i="89" s="1"/>
  <c r="D326" i="89"/>
  <c r="K326" i="89" s="1"/>
  <c r="R326" i="89" s="1"/>
  <c r="P325" i="89"/>
  <c r="D325" i="89"/>
  <c r="K325" i="89"/>
  <c r="R325" i="89" s="1"/>
  <c r="P324" i="89"/>
  <c r="D324" i="89"/>
  <c r="K324" i="89" s="1"/>
  <c r="R324" i="89" s="1"/>
  <c r="C323" i="89"/>
  <c r="L323" i="89" s="1"/>
  <c r="P322" i="89"/>
  <c r="D322" i="89"/>
  <c r="K322" i="89" s="1"/>
  <c r="R322" i="89" s="1"/>
  <c r="P321" i="89"/>
  <c r="D321" i="89"/>
  <c r="K321" i="89" s="1"/>
  <c r="R321" i="89" s="1"/>
  <c r="C320" i="89"/>
  <c r="L320" i="89" s="1"/>
  <c r="P319" i="89"/>
  <c r="K319" i="89"/>
  <c r="R319" i="89" s="1"/>
  <c r="D319" i="89"/>
  <c r="P318" i="89"/>
  <c r="D318" i="89"/>
  <c r="K318" i="89" s="1"/>
  <c r="R318" i="89" s="1"/>
  <c r="L317" i="89"/>
  <c r="C317" i="89"/>
  <c r="D317" i="89" s="1"/>
  <c r="K317" i="89" s="1"/>
  <c r="R317" i="89" s="1"/>
  <c r="P316" i="89"/>
  <c r="D316" i="89"/>
  <c r="K316" i="89" s="1"/>
  <c r="R316" i="89" s="1"/>
  <c r="P315" i="89"/>
  <c r="D315" i="89"/>
  <c r="K315" i="89" s="1"/>
  <c r="R315" i="89" s="1"/>
  <c r="C314" i="89"/>
  <c r="D314" i="89"/>
  <c r="K314" i="89" s="1"/>
  <c r="R314" i="89" s="1"/>
  <c r="P313" i="89"/>
  <c r="D313" i="89"/>
  <c r="K313" i="89" s="1"/>
  <c r="R313" i="89" s="1"/>
  <c r="C312" i="89"/>
  <c r="P311" i="89"/>
  <c r="D311" i="89"/>
  <c r="K311" i="89" s="1"/>
  <c r="R311" i="89" s="1"/>
  <c r="P310" i="89"/>
  <c r="D310" i="89"/>
  <c r="K310" i="89"/>
  <c r="R310" i="89" s="1"/>
  <c r="R309" i="89"/>
  <c r="C309" i="89"/>
  <c r="D309" i="89" s="1"/>
  <c r="K309" i="89" s="1"/>
  <c r="P308" i="89"/>
  <c r="K308" i="89"/>
  <c r="R308" i="89" s="1"/>
  <c r="D308" i="89"/>
  <c r="L307" i="89"/>
  <c r="C307" i="89"/>
  <c r="D307" i="89" s="1"/>
  <c r="K307" i="89" s="1"/>
  <c r="R307" i="89" s="1"/>
  <c r="P306" i="89"/>
  <c r="D306" i="89"/>
  <c r="K306" i="89"/>
  <c r="R306" i="89" s="1"/>
  <c r="C305" i="89"/>
  <c r="D305" i="89" s="1"/>
  <c r="K305" i="89" s="1"/>
  <c r="R305" i="89" s="1"/>
  <c r="P304" i="89"/>
  <c r="D304" i="89"/>
  <c r="K304" i="89" s="1"/>
  <c r="R304" i="89" s="1"/>
  <c r="C303" i="89"/>
  <c r="L303" i="89" s="1"/>
  <c r="P302" i="89"/>
  <c r="D302" i="89"/>
  <c r="K302" i="89" s="1"/>
  <c r="R302" i="89" s="1"/>
  <c r="L301" i="89"/>
  <c r="D301" i="89"/>
  <c r="K301" i="89" s="1"/>
  <c r="R301" i="89" s="1"/>
  <c r="C301" i="89"/>
  <c r="P300" i="89"/>
  <c r="D300" i="89"/>
  <c r="K300" i="89" s="1"/>
  <c r="R300" i="89" s="1"/>
  <c r="R299" i="89"/>
  <c r="C299" i="89"/>
  <c r="D299" i="89" s="1"/>
  <c r="K299" i="89" s="1"/>
  <c r="P298" i="89"/>
  <c r="D298" i="89"/>
  <c r="K298" i="89" s="1"/>
  <c r="R298" i="89" s="1"/>
  <c r="P297" i="89"/>
  <c r="D297" i="89"/>
  <c r="K297" i="89" s="1"/>
  <c r="R297" i="89" s="1"/>
  <c r="P296" i="89"/>
  <c r="D296" i="89"/>
  <c r="K296" i="89" s="1"/>
  <c r="R296" i="89" s="1"/>
  <c r="R295" i="89"/>
  <c r="P295" i="89"/>
  <c r="D295" i="89"/>
  <c r="K295" i="89" s="1"/>
  <c r="P294" i="89"/>
  <c r="D294" i="89"/>
  <c r="K294" i="89"/>
  <c r="R294" i="89" s="1"/>
  <c r="P293" i="89"/>
  <c r="D293" i="89"/>
  <c r="K293" i="89" s="1"/>
  <c r="R293" i="89" s="1"/>
  <c r="P292" i="89"/>
  <c r="D292" i="89"/>
  <c r="K292" i="89" s="1"/>
  <c r="R292" i="89" s="1"/>
  <c r="R291" i="89"/>
  <c r="P291" i="89"/>
  <c r="D291" i="89"/>
  <c r="K291" i="89" s="1"/>
  <c r="C290" i="89"/>
  <c r="P289" i="89"/>
  <c r="D289" i="89"/>
  <c r="K289" i="89" s="1"/>
  <c r="R289" i="89" s="1"/>
  <c r="C288" i="89"/>
  <c r="L288" i="89" s="1"/>
  <c r="P287" i="89"/>
  <c r="D287" i="89"/>
  <c r="K287" i="89" s="1"/>
  <c r="R287" i="89" s="1"/>
  <c r="P286" i="89"/>
  <c r="K286" i="89"/>
  <c r="R286" i="89" s="1"/>
  <c r="D286" i="89"/>
  <c r="P285" i="89"/>
  <c r="D285" i="89"/>
  <c r="K285" i="89" s="1"/>
  <c r="R285" i="89" s="1"/>
  <c r="P284" i="89"/>
  <c r="D284" i="89"/>
  <c r="K284" i="89" s="1"/>
  <c r="R284" i="89" s="1"/>
  <c r="P283" i="89"/>
  <c r="D283" i="89"/>
  <c r="K283" i="89" s="1"/>
  <c r="R283" i="89" s="1"/>
  <c r="L282" i="89"/>
  <c r="C282" i="89"/>
  <c r="D282" i="89" s="1"/>
  <c r="K282" i="89" s="1"/>
  <c r="R282" i="89" s="1"/>
  <c r="P281" i="89"/>
  <c r="R281" i="89"/>
  <c r="D281" i="89"/>
  <c r="K281" i="89" s="1"/>
  <c r="P280" i="89"/>
  <c r="K280" i="89"/>
  <c r="R280" i="89" s="1"/>
  <c r="D280" i="89"/>
  <c r="P279" i="89"/>
  <c r="R279" i="89"/>
  <c r="D279" i="89"/>
  <c r="K279" i="89" s="1"/>
  <c r="L278" i="89"/>
  <c r="C278" i="89"/>
  <c r="D278" i="89"/>
  <c r="K278" i="89" s="1"/>
  <c r="R278" i="89" s="1"/>
  <c r="P277" i="89"/>
  <c r="D277" i="89"/>
  <c r="K277" i="89" s="1"/>
  <c r="R277" i="89" s="1"/>
  <c r="P276" i="89"/>
  <c r="D276" i="89"/>
  <c r="K276" i="89"/>
  <c r="R276" i="89" s="1"/>
  <c r="P275" i="89"/>
  <c r="D275" i="89"/>
  <c r="K275" i="89" s="1"/>
  <c r="R275" i="89" s="1"/>
  <c r="C274" i="89"/>
  <c r="L274" i="89" s="1"/>
  <c r="D274" i="89"/>
  <c r="K274" i="89" s="1"/>
  <c r="R274" i="89" s="1"/>
  <c r="P273" i="89"/>
  <c r="D273" i="89"/>
  <c r="K273" i="89" s="1"/>
  <c r="R273" i="89" s="1"/>
  <c r="P272" i="89"/>
  <c r="D272" i="89"/>
  <c r="K272" i="89"/>
  <c r="R272" i="89" s="1"/>
  <c r="P271" i="89"/>
  <c r="D271" i="89"/>
  <c r="K271" i="89" s="1"/>
  <c r="R271" i="89" s="1"/>
  <c r="P270" i="89"/>
  <c r="D270" i="89"/>
  <c r="K270" i="89" s="1"/>
  <c r="R270" i="89" s="1"/>
  <c r="P269" i="89"/>
  <c r="D269" i="89"/>
  <c r="K269" i="89"/>
  <c r="R269" i="89" s="1"/>
  <c r="C268" i="89"/>
  <c r="P267" i="89"/>
  <c r="D267" i="89"/>
  <c r="K267" i="89" s="1"/>
  <c r="R267" i="89"/>
  <c r="P266" i="89"/>
  <c r="D266" i="89"/>
  <c r="K266" i="89" s="1"/>
  <c r="R266" i="89" s="1"/>
  <c r="K265" i="89"/>
  <c r="R265" i="89" s="1"/>
  <c r="C265" i="89"/>
  <c r="D265" i="89" s="1"/>
  <c r="P264" i="89"/>
  <c r="D264" i="89"/>
  <c r="K264" i="89" s="1"/>
  <c r="R264" i="89" s="1"/>
  <c r="P263" i="89"/>
  <c r="D263" i="89"/>
  <c r="K263" i="89" s="1"/>
  <c r="R263" i="89" s="1"/>
  <c r="P262" i="89"/>
  <c r="K262" i="89"/>
  <c r="R262" i="89" s="1"/>
  <c r="D262" i="89"/>
  <c r="C261" i="89"/>
  <c r="P260" i="89"/>
  <c r="D260" i="89"/>
  <c r="K260" i="89" s="1"/>
  <c r="R260" i="89" s="1"/>
  <c r="P259" i="89"/>
  <c r="D259" i="89"/>
  <c r="K259" i="89" s="1"/>
  <c r="R259" i="89" s="1"/>
  <c r="P258" i="89"/>
  <c r="D258" i="89"/>
  <c r="K258" i="89" s="1"/>
  <c r="R258" i="89" s="1"/>
  <c r="P257" i="89"/>
  <c r="D257" i="89"/>
  <c r="K257" i="89" s="1"/>
  <c r="R257" i="89" s="1"/>
  <c r="P256" i="89"/>
  <c r="D256" i="89"/>
  <c r="K256" i="89" s="1"/>
  <c r="R256" i="89" s="1"/>
  <c r="P255" i="89"/>
  <c r="K255" i="89"/>
  <c r="R255" i="89" s="1"/>
  <c r="D255" i="89"/>
  <c r="C254" i="89"/>
  <c r="L254" i="89" s="1"/>
  <c r="P253" i="89"/>
  <c r="D253" i="89"/>
  <c r="K253" i="89" s="1"/>
  <c r="R253" i="89" s="1"/>
  <c r="P252" i="89"/>
  <c r="D252" i="89"/>
  <c r="K252" i="89"/>
  <c r="R252" i="89" s="1"/>
  <c r="P251" i="89"/>
  <c r="D251" i="89"/>
  <c r="K251" i="89" s="1"/>
  <c r="R251" i="89" s="1"/>
  <c r="P250" i="89"/>
  <c r="D250" i="89"/>
  <c r="K250" i="89" s="1"/>
  <c r="R250" i="89" s="1"/>
  <c r="P249" i="89"/>
  <c r="D249" i="89"/>
  <c r="K249" i="89" s="1"/>
  <c r="R249" i="89" s="1"/>
  <c r="P248" i="89"/>
  <c r="D248" i="89"/>
  <c r="K248" i="89" s="1"/>
  <c r="R248" i="89" s="1"/>
  <c r="C247" i="89"/>
  <c r="D247" i="89" s="1"/>
  <c r="K247" i="89" s="1"/>
  <c r="R247" i="89" s="1"/>
  <c r="L247" i="89"/>
  <c r="P246" i="89"/>
  <c r="D246" i="89"/>
  <c r="K246" i="89"/>
  <c r="R246" i="89" s="1"/>
  <c r="P245" i="89"/>
  <c r="D245" i="89"/>
  <c r="K245" i="89" s="1"/>
  <c r="R245" i="89" s="1"/>
  <c r="C244" i="89"/>
  <c r="P243" i="89"/>
  <c r="D243" i="89"/>
  <c r="K243" i="89" s="1"/>
  <c r="R243" i="89" s="1"/>
  <c r="P242" i="89"/>
  <c r="D242" i="89"/>
  <c r="K242" i="89" s="1"/>
  <c r="R242" i="89" s="1"/>
  <c r="P241" i="89"/>
  <c r="D241" i="89"/>
  <c r="K241" i="89" s="1"/>
  <c r="R241" i="89" s="1"/>
  <c r="P240" i="89"/>
  <c r="K240" i="89"/>
  <c r="R240" i="89" s="1"/>
  <c r="D240" i="89"/>
  <c r="C239" i="89"/>
  <c r="P238" i="89"/>
  <c r="K238" i="89"/>
  <c r="R238" i="89" s="1"/>
  <c r="D238" i="89"/>
  <c r="C237" i="89"/>
  <c r="L237" i="89" s="1"/>
  <c r="P236" i="89"/>
  <c r="D236" i="89"/>
  <c r="K236" i="89" s="1"/>
  <c r="R236" i="89" s="1"/>
  <c r="C235" i="89"/>
  <c r="P234" i="89"/>
  <c r="D234" i="89"/>
  <c r="K234" i="89" s="1"/>
  <c r="R234" i="89" s="1"/>
  <c r="P233" i="89"/>
  <c r="D233" i="89"/>
  <c r="K233" i="89" s="1"/>
  <c r="R233" i="89" s="1"/>
  <c r="P232" i="89"/>
  <c r="D232" i="89"/>
  <c r="K232" i="89" s="1"/>
  <c r="R232" i="89" s="1"/>
  <c r="P231" i="89"/>
  <c r="D231" i="89"/>
  <c r="K231" i="89" s="1"/>
  <c r="R231" i="89" s="1"/>
  <c r="C230" i="89"/>
  <c r="L230" i="89" s="1"/>
  <c r="P229" i="89"/>
  <c r="D229" i="89"/>
  <c r="K229" i="89"/>
  <c r="R229" i="89" s="1"/>
  <c r="C228" i="89"/>
  <c r="P227" i="89"/>
  <c r="D227" i="89"/>
  <c r="K227" i="89"/>
  <c r="R227" i="89" s="1"/>
  <c r="C226" i="89"/>
  <c r="P225" i="89"/>
  <c r="D225" i="89"/>
  <c r="K225" i="89"/>
  <c r="R225" i="89" s="1"/>
  <c r="P224" i="89"/>
  <c r="D224" i="89"/>
  <c r="K224" i="89" s="1"/>
  <c r="R224" i="89" s="1"/>
  <c r="P223" i="89"/>
  <c r="K223" i="89"/>
  <c r="R223" i="89"/>
  <c r="D223" i="89"/>
  <c r="P222" i="89"/>
  <c r="D222" i="89"/>
  <c r="K222" i="89" s="1"/>
  <c r="R222" i="89" s="1"/>
  <c r="D221" i="89"/>
  <c r="K221" i="89" s="1"/>
  <c r="R221" i="89" s="1"/>
  <c r="C221" i="89"/>
  <c r="L221" i="89" s="1"/>
  <c r="P220" i="89"/>
  <c r="R220" i="89"/>
  <c r="D220" i="89"/>
  <c r="K220" i="89" s="1"/>
  <c r="P219" i="89"/>
  <c r="K219" i="89"/>
  <c r="R219" i="89" s="1"/>
  <c r="D219" i="89"/>
  <c r="P218" i="89"/>
  <c r="D218" i="89"/>
  <c r="K218" i="89" s="1"/>
  <c r="R218" i="89" s="1"/>
  <c r="P217" i="89"/>
  <c r="K217" i="89"/>
  <c r="R217" i="89" s="1"/>
  <c r="D217" i="89"/>
  <c r="P216" i="89"/>
  <c r="D216" i="89"/>
  <c r="K216" i="89" s="1"/>
  <c r="R216" i="89" s="1"/>
  <c r="P215" i="89"/>
  <c r="K215" i="89"/>
  <c r="R215" i="89" s="1"/>
  <c r="D215" i="89"/>
  <c r="P214" i="89"/>
  <c r="D214" i="89"/>
  <c r="K214" i="89" s="1"/>
  <c r="R214" i="89" s="1"/>
  <c r="P213" i="89"/>
  <c r="K213" i="89"/>
  <c r="R213" i="89" s="1"/>
  <c r="D213" i="89"/>
  <c r="P212" i="89"/>
  <c r="R212" i="89"/>
  <c r="D212" i="89"/>
  <c r="K212" i="89" s="1"/>
  <c r="P211" i="89"/>
  <c r="K211" i="89"/>
  <c r="R211" i="89" s="1"/>
  <c r="D211" i="89"/>
  <c r="P210" i="89"/>
  <c r="D210" i="89"/>
  <c r="K210" i="89" s="1"/>
  <c r="R210" i="89" s="1"/>
  <c r="P209" i="89"/>
  <c r="K209" i="89"/>
  <c r="R209" i="89" s="1"/>
  <c r="D209" i="89"/>
  <c r="P208" i="89"/>
  <c r="D208" i="89"/>
  <c r="K208" i="89" s="1"/>
  <c r="R208" i="89" s="1"/>
  <c r="P207" i="89"/>
  <c r="D207" i="89"/>
  <c r="K207" i="89" s="1"/>
  <c r="R207" i="89" s="1"/>
  <c r="P206" i="89"/>
  <c r="D206" i="89"/>
  <c r="K206" i="89" s="1"/>
  <c r="R206" i="89" s="1"/>
  <c r="P205" i="89"/>
  <c r="K205" i="89"/>
  <c r="R205" i="89" s="1"/>
  <c r="D205" i="89"/>
  <c r="P204" i="89"/>
  <c r="R204" i="89"/>
  <c r="D204" i="89"/>
  <c r="K204" i="89" s="1"/>
  <c r="P203" i="89"/>
  <c r="K203" i="89"/>
  <c r="R203" i="89" s="1"/>
  <c r="D203" i="89"/>
  <c r="L202" i="89"/>
  <c r="C202" i="89"/>
  <c r="D202" i="89"/>
  <c r="K202" i="89" s="1"/>
  <c r="R202" i="89" s="1"/>
  <c r="P201" i="89"/>
  <c r="D201" i="89"/>
  <c r="K201" i="89"/>
  <c r="R201" i="89" s="1"/>
  <c r="P200" i="89"/>
  <c r="D200" i="89"/>
  <c r="K200" i="89"/>
  <c r="R200" i="89" s="1"/>
  <c r="P199" i="89"/>
  <c r="D199" i="89"/>
  <c r="K199" i="89"/>
  <c r="R199" i="89" s="1"/>
  <c r="C198" i="89"/>
  <c r="D198" i="89"/>
  <c r="K198" i="89" s="1"/>
  <c r="R198" i="89" s="1"/>
  <c r="P197" i="89"/>
  <c r="D197" i="89"/>
  <c r="K197" i="89"/>
  <c r="R197" i="89" s="1"/>
  <c r="P196" i="89"/>
  <c r="D196" i="89"/>
  <c r="K196" i="89" s="1"/>
  <c r="R196" i="89" s="1"/>
  <c r="P195" i="89"/>
  <c r="D195" i="89"/>
  <c r="K195" i="89"/>
  <c r="R195" i="89" s="1"/>
  <c r="C194" i="89"/>
  <c r="D194" i="89" s="1"/>
  <c r="K194" i="89" s="1"/>
  <c r="R194" i="89" s="1"/>
  <c r="P193" i="89"/>
  <c r="D193" i="89"/>
  <c r="K193" i="89"/>
  <c r="R193" i="89" s="1"/>
  <c r="P192" i="89"/>
  <c r="D192" i="89"/>
  <c r="K192" i="89" s="1"/>
  <c r="R192" i="89" s="1"/>
  <c r="P191" i="89"/>
  <c r="D191" i="89"/>
  <c r="K191" i="89"/>
  <c r="R191" i="89" s="1"/>
  <c r="C190" i="89"/>
  <c r="P189" i="89"/>
  <c r="D189" i="89"/>
  <c r="K189" i="89" s="1"/>
  <c r="R189" i="89" s="1"/>
  <c r="P188" i="89"/>
  <c r="D188" i="89"/>
  <c r="K188" i="89" s="1"/>
  <c r="R188" i="89" s="1"/>
  <c r="P187" i="89"/>
  <c r="D187" i="89"/>
  <c r="K187" i="89" s="1"/>
  <c r="R187" i="89" s="1"/>
  <c r="C186" i="89"/>
  <c r="P185" i="89"/>
  <c r="D185" i="89"/>
  <c r="K185" i="89" s="1"/>
  <c r="R185" i="89" s="1"/>
  <c r="P184" i="89"/>
  <c r="D184" i="89"/>
  <c r="K184" i="89" s="1"/>
  <c r="R184" i="89" s="1"/>
  <c r="C183" i="89"/>
  <c r="L183" i="89" s="1"/>
  <c r="P182" i="89"/>
  <c r="D182" i="89"/>
  <c r="K182" i="89" s="1"/>
  <c r="R182" i="89" s="1"/>
  <c r="P181" i="89"/>
  <c r="D181" i="89"/>
  <c r="K181" i="89" s="1"/>
  <c r="R181" i="89" s="1"/>
  <c r="C180" i="89"/>
  <c r="P179" i="89"/>
  <c r="D179" i="89"/>
  <c r="K179" i="89" s="1"/>
  <c r="R179" i="89" s="1"/>
  <c r="R178" i="89"/>
  <c r="P178" i="89"/>
  <c r="D178" i="89"/>
  <c r="K178" i="89"/>
  <c r="C177" i="89"/>
  <c r="P176" i="89"/>
  <c r="D176" i="89"/>
  <c r="K176" i="89"/>
  <c r="R176" i="89" s="1"/>
  <c r="P175" i="89"/>
  <c r="D175" i="89"/>
  <c r="K175" i="89" s="1"/>
  <c r="R175" i="89" s="1"/>
  <c r="C174" i="89"/>
  <c r="P173" i="89"/>
  <c r="D173" i="89"/>
  <c r="K173" i="89" s="1"/>
  <c r="R173" i="89" s="1"/>
  <c r="P172" i="89"/>
  <c r="D172" i="89"/>
  <c r="K172" i="89" s="1"/>
  <c r="R172" i="89" s="1"/>
  <c r="C171" i="89"/>
  <c r="P170" i="89"/>
  <c r="D170" i="89"/>
  <c r="K170" i="89" s="1"/>
  <c r="R170" i="89" s="1"/>
  <c r="P169" i="89"/>
  <c r="D169" i="89"/>
  <c r="K169" i="89"/>
  <c r="R169" i="89" s="1"/>
  <c r="P168" i="89"/>
  <c r="D168" i="89"/>
  <c r="K168" i="89" s="1"/>
  <c r="R168" i="89" s="1"/>
  <c r="P167" i="89"/>
  <c r="D167" i="89"/>
  <c r="K167" i="89" s="1"/>
  <c r="R167" i="89" s="1"/>
  <c r="P166" i="89"/>
  <c r="D166" i="89"/>
  <c r="K166" i="89" s="1"/>
  <c r="R166" i="89" s="1"/>
  <c r="P165" i="89"/>
  <c r="D165" i="89"/>
  <c r="K165" i="89" s="1"/>
  <c r="R165" i="89" s="1"/>
  <c r="P164" i="89"/>
  <c r="D164" i="89"/>
  <c r="K164" i="89"/>
  <c r="R164" i="89" s="1"/>
  <c r="P163" i="89"/>
  <c r="D163" i="89"/>
  <c r="K163" i="89" s="1"/>
  <c r="R163" i="89" s="1"/>
  <c r="P162" i="89"/>
  <c r="D162" i="89"/>
  <c r="K162" i="89" s="1"/>
  <c r="R162" i="89" s="1"/>
  <c r="P161" i="89"/>
  <c r="D161" i="89"/>
  <c r="K161" i="89"/>
  <c r="R161" i="89" s="1"/>
  <c r="P160" i="89"/>
  <c r="D160" i="89"/>
  <c r="K160" i="89"/>
  <c r="R160" i="89" s="1"/>
  <c r="P159" i="89"/>
  <c r="D159" i="89"/>
  <c r="K159" i="89" s="1"/>
  <c r="R159" i="89" s="1"/>
  <c r="P158" i="89"/>
  <c r="D158" i="89"/>
  <c r="K158" i="89"/>
  <c r="R158" i="89" s="1"/>
  <c r="P157" i="89"/>
  <c r="D157" i="89"/>
  <c r="K157" i="89" s="1"/>
  <c r="R157" i="89" s="1"/>
  <c r="P156" i="89"/>
  <c r="D156" i="89"/>
  <c r="K156" i="89" s="1"/>
  <c r="R156" i="89" s="1"/>
  <c r="P155" i="89"/>
  <c r="D155" i="89"/>
  <c r="K155" i="89" s="1"/>
  <c r="R155" i="89" s="1"/>
  <c r="P154" i="89"/>
  <c r="D154" i="89"/>
  <c r="K154" i="89" s="1"/>
  <c r="R154" i="89" s="1"/>
  <c r="P153" i="89"/>
  <c r="D153" i="89"/>
  <c r="K153" i="89"/>
  <c r="R153" i="89" s="1"/>
  <c r="C152" i="89"/>
  <c r="L152" i="89" s="1"/>
  <c r="D152" i="89"/>
  <c r="K152" i="89" s="1"/>
  <c r="R152" i="89" s="1"/>
  <c r="P151" i="89"/>
  <c r="D151" i="89"/>
  <c r="K151" i="89"/>
  <c r="R151" i="89" s="1"/>
  <c r="P150" i="89"/>
  <c r="D150" i="89"/>
  <c r="K150" i="89"/>
  <c r="R150" i="89" s="1"/>
  <c r="P149" i="89"/>
  <c r="D149" i="89"/>
  <c r="K149" i="89"/>
  <c r="R149" i="89" s="1"/>
  <c r="P148" i="89"/>
  <c r="D148" i="89"/>
  <c r="K148" i="89" s="1"/>
  <c r="R148" i="89" s="1"/>
  <c r="P147" i="89"/>
  <c r="D147" i="89"/>
  <c r="K147" i="89" s="1"/>
  <c r="R147" i="89"/>
  <c r="P146" i="89"/>
  <c r="D146" i="89"/>
  <c r="K146" i="89" s="1"/>
  <c r="R146" i="89" s="1"/>
  <c r="R145" i="89"/>
  <c r="P145" i="89"/>
  <c r="D145" i="89"/>
  <c r="K145" i="89" s="1"/>
  <c r="P144" i="89"/>
  <c r="D144" i="89"/>
  <c r="K144" i="89" s="1"/>
  <c r="R144" i="89"/>
  <c r="P143" i="89"/>
  <c r="D143" i="89"/>
  <c r="K143" i="89"/>
  <c r="R143" i="89" s="1"/>
  <c r="P142" i="89"/>
  <c r="D142" i="89"/>
  <c r="K142" i="89" s="1"/>
  <c r="R142" i="89" s="1"/>
  <c r="P141" i="89"/>
  <c r="D141" i="89"/>
  <c r="K141" i="89"/>
  <c r="R141" i="89" s="1"/>
  <c r="P140" i="89"/>
  <c r="D140" i="89"/>
  <c r="K140" i="89" s="1"/>
  <c r="R140" i="89" s="1"/>
  <c r="P139" i="89"/>
  <c r="D139" i="89"/>
  <c r="K139" i="89"/>
  <c r="R139" i="89" s="1"/>
  <c r="P138" i="89"/>
  <c r="D138" i="89"/>
  <c r="K138" i="89" s="1"/>
  <c r="R138" i="89" s="1"/>
  <c r="P137" i="89"/>
  <c r="D137" i="89"/>
  <c r="K137" i="89"/>
  <c r="R137" i="89" s="1"/>
  <c r="P136" i="89"/>
  <c r="D136" i="89"/>
  <c r="K136" i="89" s="1"/>
  <c r="R136" i="89" s="1"/>
  <c r="P135" i="89"/>
  <c r="D135" i="89"/>
  <c r="K135" i="89" s="1"/>
  <c r="R135" i="89" s="1"/>
  <c r="P134" i="89"/>
  <c r="D134" i="89"/>
  <c r="K134" i="89" s="1"/>
  <c r="R134" i="89" s="1"/>
  <c r="P133" i="89"/>
  <c r="D133" i="89"/>
  <c r="K133" i="89" s="1"/>
  <c r="R133" i="89" s="1"/>
  <c r="P132" i="89"/>
  <c r="D132" i="89"/>
  <c r="K132" i="89" s="1"/>
  <c r="R132" i="89" s="1"/>
  <c r="P131" i="89"/>
  <c r="D131" i="89"/>
  <c r="K131" i="89"/>
  <c r="R131" i="89" s="1"/>
  <c r="C130" i="89"/>
  <c r="L130" i="89" s="1"/>
  <c r="P129" i="89"/>
  <c r="R129" i="89"/>
  <c r="D129" i="89"/>
  <c r="K129" i="89" s="1"/>
  <c r="P128" i="89"/>
  <c r="D128" i="89"/>
  <c r="K128" i="89" s="1"/>
  <c r="R128" i="89" s="1"/>
  <c r="P127" i="89"/>
  <c r="D127" i="89"/>
  <c r="K127" i="89"/>
  <c r="R127" i="89" s="1"/>
  <c r="P126" i="89"/>
  <c r="D126" i="89"/>
  <c r="K126" i="89" s="1"/>
  <c r="R126" i="89" s="1"/>
  <c r="P125" i="89"/>
  <c r="K125" i="89"/>
  <c r="R125" i="89" s="1"/>
  <c r="D125" i="89"/>
  <c r="P124" i="89"/>
  <c r="D124" i="89"/>
  <c r="K124" i="89" s="1"/>
  <c r="R124" i="89"/>
  <c r="P123" i="89"/>
  <c r="D123" i="89"/>
  <c r="K123" i="89" s="1"/>
  <c r="R123" i="89" s="1"/>
  <c r="P122" i="89"/>
  <c r="D122" i="89"/>
  <c r="K122" i="89" s="1"/>
  <c r="R122" i="89" s="1"/>
  <c r="P121" i="89"/>
  <c r="K121" i="89"/>
  <c r="R121" i="89" s="1"/>
  <c r="D121" i="89"/>
  <c r="P120" i="89"/>
  <c r="D120" i="89"/>
  <c r="K120" i="89" s="1"/>
  <c r="R120" i="89" s="1"/>
  <c r="P119" i="89"/>
  <c r="D119" i="89"/>
  <c r="K119" i="89" s="1"/>
  <c r="R119" i="89" s="1"/>
  <c r="P118" i="89"/>
  <c r="D118" i="89"/>
  <c r="K118" i="89" s="1"/>
  <c r="R118" i="89"/>
  <c r="P117" i="89"/>
  <c r="K117" i="89"/>
  <c r="R117" i="89" s="1"/>
  <c r="D117" i="89"/>
  <c r="C116" i="89"/>
  <c r="P115" i="89"/>
  <c r="K115" i="89"/>
  <c r="R115" i="89" s="1"/>
  <c r="D115" i="89"/>
  <c r="P114" i="89"/>
  <c r="D114" i="89"/>
  <c r="K114" i="89" s="1"/>
  <c r="R114" i="89" s="1"/>
  <c r="P113" i="89"/>
  <c r="D113" i="89"/>
  <c r="K113" i="89" s="1"/>
  <c r="R113" i="89" s="1"/>
  <c r="P112" i="89"/>
  <c r="R112" i="89"/>
  <c r="D112" i="89"/>
  <c r="K112" i="89" s="1"/>
  <c r="P111" i="89"/>
  <c r="D111" i="89"/>
  <c r="K111" i="89" s="1"/>
  <c r="R111" i="89" s="1"/>
  <c r="P110" i="89"/>
  <c r="D110" i="89"/>
  <c r="K110" i="89" s="1"/>
  <c r="R110" i="89" s="1"/>
  <c r="P109" i="89"/>
  <c r="K109" i="89"/>
  <c r="R109" i="89" s="1"/>
  <c r="D109" i="89"/>
  <c r="P108" i="89"/>
  <c r="D108" i="89"/>
  <c r="K108" i="89" s="1"/>
  <c r="R108" i="89" s="1"/>
  <c r="P107" i="89"/>
  <c r="D107" i="89"/>
  <c r="K107" i="89" s="1"/>
  <c r="R107" i="89" s="1"/>
  <c r="P106" i="89"/>
  <c r="D106" i="89"/>
  <c r="K106" i="89" s="1"/>
  <c r="R106" i="89" s="1"/>
  <c r="P105" i="89"/>
  <c r="K105" i="89"/>
  <c r="R105" i="89" s="1"/>
  <c r="D105" i="89"/>
  <c r="P104" i="89"/>
  <c r="D104" i="89"/>
  <c r="K104" i="89" s="1"/>
  <c r="R104" i="89" s="1"/>
  <c r="P103" i="89"/>
  <c r="K103" i="89"/>
  <c r="R103" i="89" s="1"/>
  <c r="D103" i="89"/>
  <c r="P102" i="89"/>
  <c r="D102" i="89"/>
  <c r="K102" i="89" s="1"/>
  <c r="R102" i="89" s="1"/>
  <c r="P101" i="89"/>
  <c r="D101" i="89"/>
  <c r="K101" i="89" s="1"/>
  <c r="R101" i="89" s="1"/>
  <c r="P100" i="89"/>
  <c r="D100" i="89"/>
  <c r="K100" i="89" s="1"/>
  <c r="R100" i="89" s="1"/>
  <c r="P99" i="89"/>
  <c r="K99" i="89"/>
  <c r="R99" i="89" s="1"/>
  <c r="D99" i="89"/>
  <c r="L98" i="89"/>
  <c r="C98" i="89"/>
  <c r="D98" i="89"/>
  <c r="K98" i="89" s="1"/>
  <c r="R98" i="89" s="1"/>
  <c r="P97" i="89"/>
  <c r="D97" i="89"/>
  <c r="K97" i="89"/>
  <c r="R97" i="89" s="1"/>
  <c r="P96" i="89"/>
  <c r="D96" i="89"/>
  <c r="K96" i="89" s="1"/>
  <c r="R96" i="89" s="1"/>
  <c r="P95" i="89"/>
  <c r="D95" i="89"/>
  <c r="K95" i="89"/>
  <c r="R95" i="89" s="1"/>
  <c r="P94" i="89"/>
  <c r="D94" i="89"/>
  <c r="K94" i="89" s="1"/>
  <c r="R94" i="89" s="1"/>
  <c r="R93" i="89"/>
  <c r="P93" i="89"/>
  <c r="D93" i="89"/>
  <c r="K93" i="89"/>
  <c r="P92" i="89"/>
  <c r="D92" i="89"/>
  <c r="K92" i="89"/>
  <c r="R92" i="89" s="1"/>
  <c r="P91" i="89"/>
  <c r="D91" i="89"/>
  <c r="K91" i="89" s="1"/>
  <c r="R91" i="89" s="1"/>
  <c r="P90" i="89"/>
  <c r="D90" i="89"/>
  <c r="K90" i="89" s="1"/>
  <c r="R90" i="89" s="1"/>
  <c r="P89" i="89"/>
  <c r="D89" i="89"/>
  <c r="K89" i="89" s="1"/>
  <c r="R89" i="89" s="1"/>
  <c r="P88" i="89"/>
  <c r="D88" i="89"/>
  <c r="K88" i="89" s="1"/>
  <c r="R88" i="89" s="1"/>
  <c r="P87" i="89"/>
  <c r="D87" i="89"/>
  <c r="K87" i="89"/>
  <c r="R87" i="89" s="1"/>
  <c r="P86" i="89"/>
  <c r="D86" i="89"/>
  <c r="K86" i="89" s="1"/>
  <c r="R86" i="89" s="1"/>
  <c r="P85" i="89"/>
  <c r="D85" i="89"/>
  <c r="K85" i="89" s="1"/>
  <c r="R85" i="89" s="1"/>
  <c r="P84" i="89"/>
  <c r="D84" i="89"/>
  <c r="K84" i="89" s="1"/>
  <c r="R84" i="89" s="1"/>
  <c r="P83" i="89"/>
  <c r="D83" i="89"/>
  <c r="K83" i="89"/>
  <c r="R83" i="89" s="1"/>
  <c r="C82" i="89"/>
  <c r="P81" i="89"/>
  <c r="D81" i="89"/>
  <c r="K81" i="89" s="1"/>
  <c r="R81" i="89" s="1"/>
  <c r="P80" i="89"/>
  <c r="D80" i="89"/>
  <c r="K80" i="89" s="1"/>
  <c r="R80" i="89" s="1"/>
  <c r="P79" i="89"/>
  <c r="D79" i="89"/>
  <c r="K79" i="89" s="1"/>
  <c r="R79" i="89" s="1"/>
  <c r="P78" i="89"/>
  <c r="D78" i="89"/>
  <c r="K78" i="89"/>
  <c r="R78" i="89" s="1"/>
  <c r="P77" i="89"/>
  <c r="D77" i="89"/>
  <c r="K77" i="89"/>
  <c r="R77" i="89" s="1"/>
  <c r="P76" i="89"/>
  <c r="D76" i="89"/>
  <c r="K76" i="89" s="1"/>
  <c r="R76" i="89" s="1"/>
  <c r="P75" i="89"/>
  <c r="D75" i="89"/>
  <c r="K75" i="89" s="1"/>
  <c r="R75" i="89"/>
  <c r="P74" i="89"/>
  <c r="D74" i="89"/>
  <c r="K74" i="89"/>
  <c r="R74" i="89" s="1"/>
  <c r="P73" i="89"/>
  <c r="D73" i="89"/>
  <c r="K73" i="89" s="1"/>
  <c r="R73" i="89" s="1"/>
  <c r="P72" i="89"/>
  <c r="D72" i="89"/>
  <c r="K72" i="89" s="1"/>
  <c r="R72" i="89" s="1"/>
  <c r="P71" i="89"/>
  <c r="D71" i="89"/>
  <c r="K71" i="89" s="1"/>
  <c r="R71" i="89" s="1"/>
  <c r="P70" i="89"/>
  <c r="D70" i="89"/>
  <c r="K70" i="89" s="1"/>
  <c r="R70" i="89" s="1"/>
  <c r="P69" i="89"/>
  <c r="D69" i="89"/>
  <c r="K69" i="89" s="1"/>
  <c r="R69" i="89" s="1"/>
  <c r="P68" i="89"/>
  <c r="D68" i="89"/>
  <c r="K68" i="89" s="1"/>
  <c r="R68" i="89" s="1"/>
  <c r="P67" i="89"/>
  <c r="D67" i="89"/>
  <c r="K67" i="89" s="1"/>
  <c r="R67" i="89" s="1"/>
  <c r="C66" i="89"/>
  <c r="P65" i="89"/>
  <c r="D65" i="89"/>
  <c r="K65" i="89" s="1"/>
  <c r="R65" i="89" s="1"/>
  <c r="P64" i="89"/>
  <c r="D64" i="89"/>
  <c r="K64" i="89" s="1"/>
  <c r="R64" i="89" s="1"/>
  <c r="P63" i="89"/>
  <c r="D63" i="89"/>
  <c r="K63" i="89" s="1"/>
  <c r="R63" i="89" s="1"/>
  <c r="P62" i="89"/>
  <c r="D62" i="89"/>
  <c r="K62" i="89" s="1"/>
  <c r="R62" i="89" s="1"/>
  <c r="P61" i="89"/>
  <c r="D61" i="89"/>
  <c r="K61" i="89" s="1"/>
  <c r="R61" i="89" s="1"/>
  <c r="P60" i="89"/>
  <c r="K60" i="89"/>
  <c r="R60" i="89" s="1"/>
  <c r="D60" i="89"/>
  <c r="P59" i="89"/>
  <c r="D59" i="89"/>
  <c r="K59" i="89" s="1"/>
  <c r="R59" i="89" s="1"/>
  <c r="P58" i="89"/>
  <c r="D58" i="89"/>
  <c r="K58" i="89" s="1"/>
  <c r="R58" i="89" s="1"/>
  <c r="P57" i="89"/>
  <c r="D57" i="89"/>
  <c r="K57" i="89" s="1"/>
  <c r="R57" i="89" s="1"/>
  <c r="C56" i="89"/>
  <c r="P55" i="89"/>
  <c r="D55" i="89"/>
  <c r="K55" i="89" s="1"/>
  <c r="R55" i="89" s="1"/>
  <c r="P54" i="89"/>
  <c r="K54" i="89"/>
  <c r="R54" i="89" s="1"/>
  <c r="D54" i="89"/>
  <c r="P53" i="89"/>
  <c r="D53" i="89"/>
  <c r="K53" i="89" s="1"/>
  <c r="R53" i="89" s="1"/>
  <c r="P52" i="89"/>
  <c r="K52" i="89"/>
  <c r="R52" i="89" s="1"/>
  <c r="D52" i="89"/>
  <c r="P51" i="89"/>
  <c r="D51" i="89"/>
  <c r="K51" i="89" s="1"/>
  <c r="R51" i="89" s="1"/>
  <c r="P50" i="89"/>
  <c r="D50" i="89"/>
  <c r="K50" i="89" s="1"/>
  <c r="R50" i="89" s="1"/>
  <c r="P49" i="89"/>
  <c r="D49" i="89"/>
  <c r="K49" i="89" s="1"/>
  <c r="R49" i="89" s="1"/>
  <c r="C48" i="89"/>
  <c r="P47" i="89"/>
  <c r="D47" i="89"/>
  <c r="K47" i="89" s="1"/>
  <c r="R47" i="89" s="1"/>
  <c r="P46" i="89"/>
  <c r="D46" i="89"/>
  <c r="K46" i="89"/>
  <c r="R46" i="89" s="1"/>
  <c r="P45" i="89"/>
  <c r="D45" i="89"/>
  <c r="K45" i="89" s="1"/>
  <c r="R45" i="89" s="1"/>
  <c r="R44" i="89"/>
  <c r="P44" i="89"/>
  <c r="D44" i="89"/>
  <c r="K44" i="89" s="1"/>
  <c r="P43" i="89"/>
  <c r="D43" i="89"/>
  <c r="K43" i="89" s="1"/>
  <c r="R43" i="89" s="1"/>
  <c r="P42" i="89"/>
  <c r="D42" i="89"/>
  <c r="K42" i="89"/>
  <c r="R42" i="89" s="1"/>
  <c r="P41" i="89"/>
  <c r="D41" i="89"/>
  <c r="K41" i="89" s="1"/>
  <c r="R41" i="89" s="1"/>
  <c r="R40" i="89"/>
  <c r="C40" i="89"/>
  <c r="D40" i="89"/>
  <c r="K40" i="89" s="1"/>
  <c r="P39" i="89"/>
  <c r="D39" i="89"/>
  <c r="K39" i="89" s="1"/>
  <c r="R39" i="89" s="1"/>
  <c r="P38" i="89"/>
  <c r="D38" i="89"/>
  <c r="K38" i="89" s="1"/>
  <c r="R38" i="89" s="1"/>
  <c r="P37" i="89"/>
  <c r="D37" i="89"/>
  <c r="K37" i="89"/>
  <c r="R37" i="89" s="1"/>
  <c r="P36" i="89"/>
  <c r="D36" i="89"/>
  <c r="K36" i="89"/>
  <c r="R36" i="89" s="1"/>
  <c r="P35" i="89"/>
  <c r="D35" i="89"/>
  <c r="K35" i="89"/>
  <c r="R35" i="89" s="1"/>
  <c r="P34" i="89"/>
  <c r="D34" i="89"/>
  <c r="K34" i="89"/>
  <c r="R34" i="89" s="1"/>
  <c r="P33" i="89"/>
  <c r="D33" i="89"/>
  <c r="K33" i="89" s="1"/>
  <c r="R33" i="89" s="1"/>
  <c r="R32" i="89"/>
  <c r="P32" i="89"/>
  <c r="D32" i="89"/>
  <c r="K32" i="89" s="1"/>
  <c r="P31" i="89"/>
  <c r="D31" i="89"/>
  <c r="K31" i="89" s="1"/>
  <c r="R31" i="89" s="1"/>
  <c r="D30" i="89"/>
  <c r="K30" i="89" s="1"/>
  <c r="R30" i="89" s="1"/>
  <c r="C30" i="89"/>
  <c r="L30" i="89" s="1"/>
  <c r="P29" i="89"/>
  <c r="D29" i="89"/>
  <c r="K29" i="89" s="1"/>
  <c r="R29" i="89" s="1"/>
  <c r="P28" i="89"/>
  <c r="D28" i="89"/>
  <c r="K28" i="89" s="1"/>
  <c r="R28" i="89" s="1"/>
  <c r="P27" i="89"/>
  <c r="D27" i="89"/>
  <c r="K27" i="89" s="1"/>
  <c r="R27" i="89" s="1"/>
  <c r="P26" i="89"/>
  <c r="D26" i="89"/>
  <c r="K26" i="89" s="1"/>
  <c r="R26" i="89" s="1"/>
  <c r="P25" i="89"/>
  <c r="D25" i="89"/>
  <c r="K25" i="89" s="1"/>
  <c r="R25" i="89" s="1"/>
  <c r="P24" i="89"/>
  <c r="D24" i="89"/>
  <c r="K24" i="89" s="1"/>
  <c r="R24" i="89" s="1"/>
  <c r="P23" i="89"/>
  <c r="K23" i="89"/>
  <c r="R23" i="89" s="1"/>
  <c r="D23" i="89"/>
  <c r="C22" i="89"/>
  <c r="P21" i="89"/>
  <c r="R21" i="89"/>
  <c r="D21" i="89"/>
  <c r="K21" i="89" s="1"/>
  <c r="P20" i="89"/>
  <c r="D20" i="89"/>
  <c r="K20" i="89" s="1"/>
  <c r="R20" i="89" s="1"/>
  <c r="P19" i="89"/>
  <c r="K19" i="89"/>
  <c r="R19" i="89"/>
  <c r="D19" i="89"/>
  <c r="P18" i="89"/>
  <c r="D18" i="89"/>
  <c r="K18" i="89" s="1"/>
  <c r="R18" i="89" s="1"/>
  <c r="P17" i="89"/>
  <c r="K17" i="89"/>
  <c r="R17" i="89" s="1"/>
  <c r="D17" i="89"/>
  <c r="P16" i="89"/>
  <c r="D16" i="89"/>
  <c r="K16" i="89" s="1"/>
  <c r="R16" i="89" s="1"/>
  <c r="P15" i="89"/>
  <c r="K15" i="89"/>
  <c r="R15" i="89" s="1"/>
  <c r="D15" i="89"/>
  <c r="C14" i="89"/>
  <c r="L14" i="89" s="1"/>
  <c r="P13" i="89"/>
  <c r="D13" i="89"/>
  <c r="K13" i="89" s="1"/>
  <c r="R13" i="89" s="1"/>
  <c r="P12" i="89"/>
  <c r="D12" i="89"/>
  <c r="K12" i="89"/>
  <c r="R12" i="89" s="1"/>
  <c r="P11" i="89"/>
  <c r="D11" i="89"/>
  <c r="K11" i="89" s="1"/>
  <c r="R11" i="89" s="1"/>
  <c r="P10" i="89"/>
  <c r="D10" i="89"/>
  <c r="K10" i="89"/>
  <c r="R10" i="89" s="1"/>
  <c r="P9" i="89"/>
  <c r="D9" i="89"/>
  <c r="K9" i="89" s="1"/>
  <c r="R9" i="89" s="1"/>
  <c r="P8" i="89"/>
  <c r="D8" i="89"/>
  <c r="K8" i="89" s="1"/>
  <c r="R8" i="89"/>
  <c r="P7" i="89"/>
  <c r="D7" i="89"/>
  <c r="K7" i="89"/>
  <c r="R7" i="89" s="1"/>
  <c r="P6" i="89"/>
  <c r="D6" i="89"/>
  <c r="K6" i="89" s="1"/>
  <c r="R6" i="89" s="1"/>
  <c r="P5" i="89"/>
  <c r="D5" i="89"/>
  <c r="K5" i="89" s="1"/>
  <c r="R5" i="89" s="1"/>
  <c r="C4" i="89"/>
  <c r="C68" i="95"/>
  <c r="E66" i="95"/>
  <c r="E65" i="95"/>
  <c r="E64" i="95"/>
  <c r="D60" i="95"/>
  <c r="E60" i="95" s="1"/>
  <c r="E59" i="95"/>
  <c r="C56" i="95"/>
  <c r="C70" i="95" s="1"/>
  <c r="E54" i="95"/>
  <c r="E53" i="95"/>
  <c r="E52" i="95"/>
  <c r="E50" i="95"/>
  <c r="E49" i="95"/>
  <c r="E48" i="95"/>
  <c r="E47" i="95"/>
  <c r="E46" i="95"/>
  <c r="D43" i="95"/>
  <c r="C37" i="95"/>
  <c r="E35" i="95"/>
  <c r="E33" i="95"/>
  <c r="E31" i="95"/>
  <c r="E27" i="95"/>
  <c r="E25" i="95"/>
  <c r="C24" i="95"/>
  <c r="E22" i="95"/>
  <c r="E21" i="95"/>
  <c r="E20" i="95"/>
  <c r="C15" i="95"/>
  <c r="E9" i="95"/>
  <c r="F272" i="88"/>
  <c r="F271" i="88"/>
  <c r="F270" i="88"/>
  <c r="F267" i="88"/>
  <c r="F266" i="88"/>
  <c r="F263" i="88"/>
  <c r="F262" i="88"/>
  <c r="F261" i="88"/>
  <c r="F259" i="88"/>
  <c r="F216" i="88"/>
  <c r="F205" i="88"/>
  <c r="F203" i="88"/>
  <c r="F183" i="88"/>
  <c r="F177" i="88"/>
  <c r="F169" i="88"/>
  <c r="F164" i="88"/>
  <c r="F160" i="88"/>
  <c r="F148" i="88"/>
  <c r="F142" i="88"/>
  <c r="F138" i="88"/>
  <c r="F131" i="88"/>
  <c r="F122" i="88"/>
  <c r="F116" i="88"/>
  <c r="F94" i="88"/>
  <c r="F82" i="88"/>
  <c r="F76" i="88" s="1"/>
  <c r="F91" i="88" s="1"/>
  <c r="F69" i="88"/>
  <c r="F67" i="88"/>
  <c r="F65" i="88"/>
  <c r="F61" i="88"/>
  <c r="F53" i="88"/>
  <c r="F43" i="88"/>
  <c r="F42" i="88"/>
  <c r="F24" i="88"/>
  <c r="F14" i="88"/>
  <c r="F6" i="88"/>
  <c r="G3649" i="87"/>
  <c r="J3649" i="87" s="1"/>
  <c r="G3648" i="87"/>
  <c r="J3648" i="87" s="1"/>
  <c r="C3647" i="87"/>
  <c r="G3647" i="87" s="1"/>
  <c r="J3647" i="87" s="1"/>
  <c r="G3646" i="87"/>
  <c r="J3646" i="87" s="1"/>
  <c r="C3645" i="87"/>
  <c r="G3645" i="87" s="1"/>
  <c r="J3645" i="87" s="1"/>
  <c r="G3644" i="87"/>
  <c r="J3644" i="87" s="1"/>
  <c r="C3643" i="87"/>
  <c r="G3643" i="87" s="1"/>
  <c r="J3643" i="87" s="1"/>
  <c r="G3642" i="87"/>
  <c r="J3642" i="87" s="1"/>
  <c r="C3641" i="87"/>
  <c r="G3641" i="87" s="1"/>
  <c r="J3641" i="87" s="1"/>
  <c r="G3640" i="87"/>
  <c r="J3640" i="87" s="1"/>
  <c r="G3639" i="87"/>
  <c r="J3639" i="87" s="1"/>
  <c r="G3638" i="87"/>
  <c r="J3638" i="87" s="1"/>
  <c r="G3637" i="87"/>
  <c r="J3637" i="87" s="1"/>
  <c r="G3636" i="87"/>
  <c r="J3636" i="87" s="1"/>
  <c r="G3635" i="87"/>
  <c r="J3635" i="87" s="1"/>
  <c r="C3634" i="87"/>
  <c r="G3634" i="87"/>
  <c r="J3634" i="87" s="1"/>
  <c r="G3633" i="87"/>
  <c r="J3633" i="87" s="1"/>
  <c r="G3632" i="87"/>
  <c r="J3632" i="87" s="1"/>
  <c r="J3631" i="87"/>
  <c r="G3631" i="87"/>
  <c r="G3630" i="87"/>
  <c r="J3630" i="87" s="1"/>
  <c r="G3629" i="87"/>
  <c r="J3629" i="87" s="1"/>
  <c r="J3628" i="87"/>
  <c r="C3628" i="87"/>
  <c r="G3628" i="87" s="1"/>
  <c r="G3627" i="87"/>
  <c r="J3627" i="87" s="1"/>
  <c r="G3626" i="87"/>
  <c r="J3626" i="87" s="1"/>
  <c r="C3625" i="87"/>
  <c r="G3625" i="87" s="1"/>
  <c r="J3625" i="87" s="1"/>
  <c r="J3624" i="87"/>
  <c r="G3624" i="87"/>
  <c r="G3623" i="87"/>
  <c r="J3623" i="87" s="1"/>
  <c r="C3623" i="87"/>
  <c r="G3622" i="87"/>
  <c r="J3622" i="87" s="1"/>
  <c r="C3621" i="87"/>
  <c r="G3621" i="87" s="1"/>
  <c r="J3621" i="87" s="1"/>
  <c r="G3620" i="87"/>
  <c r="J3620" i="87" s="1"/>
  <c r="C3619" i="87"/>
  <c r="G3619" i="87" s="1"/>
  <c r="J3619" i="87" s="1"/>
  <c r="G3618" i="87"/>
  <c r="J3618" i="87" s="1"/>
  <c r="E3617" i="87"/>
  <c r="E3651" i="87" s="1"/>
  <c r="C3617" i="87"/>
  <c r="J3615" i="87"/>
  <c r="G3614" i="87"/>
  <c r="J3614" i="87" s="1"/>
  <c r="G3613" i="87"/>
  <c r="J3613" i="87" s="1"/>
  <c r="G3612" i="87"/>
  <c r="J3612" i="87" s="1"/>
  <c r="J3611" i="87"/>
  <c r="G3611" i="87"/>
  <c r="G3610" i="87"/>
  <c r="J3610" i="87" s="1"/>
  <c r="G3609" i="87"/>
  <c r="J3609" i="87" s="1"/>
  <c r="C3608" i="87"/>
  <c r="G3608" i="87"/>
  <c r="J3608" i="87" s="1"/>
  <c r="J3607" i="87"/>
  <c r="G3607" i="87"/>
  <c r="G3606" i="87"/>
  <c r="J3606" i="87" s="1"/>
  <c r="J3605" i="87"/>
  <c r="G3605" i="87"/>
  <c r="G3604" i="87"/>
  <c r="J3604" i="87" s="1"/>
  <c r="J3603" i="87"/>
  <c r="G3603" i="87"/>
  <c r="G3602" i="87"/>
  <c r="J3602" i="87" s="1"/>
  <c r="G3601" i="87"/>
  <c r="J3601" i="87" s="1"/>
  <c r="G3600" i="87"/>
  <c r="J3600" i="87" s="1"/>
  <c r="J3599" i="87"/>
  <c r="G3599" i="87"/>
  <c r="G3598" i="87"/>
  <c r="J3598" i="87" s="1"/>
  <c r="J3597" i="87"/>
  <c r="G3597" i="87"/>
  <c r="G3596" i="87"/>
  <c r="J3596" i="87"/>
  <c r="C3595" i="87"/>
  <c r="G3595" i="87"/>
  <c r="J3595" i="87" s="1"/>
  <c r="G3594" i="87"/>
  <c r="J3594" i="87"/>
  <c r="G3593" i="87"/>
  <c r="J3593" i="87" s="1"/>
  <c r="G3592" i="87"/>
  <c r="J3592" i="87" s="1"/>
  <c r="G3591" i="87"/>
  <c r="J3591" i="87" s="1"/>
  <c r="G3590" i="87"/>
  <c r="J3590" i="87" s="1"/>
  <c r="E3589" i="87"/>
  <c r="C3589" i="87"/>
  <c r="G3589" i="87"/>
  <c r="J3589" i="87" s="1"/>
  <c r="G3588" i="87"/>
  <c r="J3588" i="87" s="1"/>
  <c r="G3587" i="87"/>
  <c r="J3587" i="87" s="1"/>
  <c r="C3586" i="87"/>
  <c r="G3586" i="87" s="1"/>
  <c r="J3586" i="87" s="1"/>
  <c r="G3585" i="87"/>
  <c r="J3585" i="87" s="1"/>
  <c r="G3584" i="87"/>
  <c r="J3584" i="87" s="1"/>
  <c r="J3583" i="87"/>
  <c r="G3583" i="87"/>
  <c r="G3582" i="87"/>
  <c r="J3582" i="87" s="1"/>
  <c r="J3581" i="87"/>
  <c r="G3581" i="87"/>
  <c r="G3580" i="87"/>
  <c r="J3580" i="87" s="1"/>
  <c r="J3579" i="87"/>
  <c r="G3579" i="87"/>
  <c r="G3578" i="87"/>
  <c r="J3578" i="87" s="1"/>
  <c r="G3577" i="87"/>
  <c r="J3577" i="87" s="1"/>
  <c r="C3576" i="87"/>
  <c r="G3576" i="87" s="1"/>
  <c r="J3576" i="87" s="1"/>
  <c r="G3575" i="87"/>
  <c r="J3575" i="87" s="1"/>
  <c r="G3574" i="87"/>
  <c r="J3574" i="87" s="1"/>
  <c r="G3573" i="87"/>
  <c r="J3573" i="87"/>
  <c r="G3572" i="87"/>
  <c r="J3572" i="87" s="1"/>
  <c r="G3571" i="87"/>
  <c r="J3571" i="87" s="1"/>
  <c r="G3570" i="87"/>
  <c r="J3570" i="87" s="1"/>
  <c r="G3569" i="87"/>
  <c r="J3569" i="87"/>
  <c r="G3568" i="87"/>
  <c r="J3568" i="87" s="1"/>
  <c r="G3567" i="87"/>
  <c r="J3567" i="87" s="1"/>
  <c r="G3566" i="87"/>
  <c r="J3566" i="87" s="1"/>
  <c r="G3565" i="87"/>
  <c r="J3565" i="87" s="1"/>
  <c r="G3564" i="87"/>
  <c r="J3564" i="87" s="1"/>
  <c r="G3563" i="87"/>
  <c r="J3563" i="87" s="1"/>
  <c r="G3562" i="87"/>
  <c r="J3562" i="87" s="1"/>
  <c r="G3561" i="87"/>
  <c r="J3561" i="87"/>
  <c r="G3560" i="87"/>
  <c r="J3560" i="87" s="1"/>
  <c r="G3559" i="87"/>
  <c r="J3559" i="87"/>
  <c r="G3558" i="87"/>
  <c r="J3558" i="87" s="1"/>
  <c r="G3557" i="87"/>
  <c r="J3557" i="87" s="1"/>
  <c r="G3556" i="87"/>
  <c r="J3556" i="87" s="1"/>
  <c r="G3555" i="87"/>
  <c r="J3555" i="87" s="1"/>
  <c r="J3554" i="87"/>
  <c r="G3554" i="87"/>
  <c r="G3553" i="87"/>
  <c r="J3553" i="87"/>
  <c r="G3552" i="87"/>
  <c r="J3552" i="87"/>
  <c r="G3551" i="87"/>
  <c r="J3551" i="87" s="1"/>
  <c r="G3550" i="87"/>
  <c r="J3550" i="87" s="1"/>
  <c r="G3549" i="87"/>
  <c r="J3549" i="87" s="1"/>
  <c r="G3548" i="87"/>
  <c r="J3548" i="87" s="1"/>
  <c r="G3547" i="87"/>
  <c r="J3547" i="87"/>
  <c r="G3546" i="87"/>
  <c r="J3546" i="87" s="1"/>
  <c r="G3545" i="87"/>
  <c r="J3545" i="87" s="1"/>
  <c r="G3544" i="87"/>
  <c r="J3544" i="87" s="1"/>
  <c r="G3543" i="87"/>
  <c r="J3543" i="87" s="1"/>
  <c r="G3542" i="87"/>
  <c r="J3542" i="87" s="1"/>
  <c r="G3541" i="87"/>
  <c r="J3541" i="87" s="1"/>
  <c r="G3540" i="87"/>
  <c r="J3540" i="87" s="1"/>
  <c r="G3539" i="87"/>
  <c r="J3539" i="87" s="1"/>
  <c r="G3538" i="87"/>
  <c r="J3538" i="87" s="1"/>
  <c r="G3537" i="87"/>
  <c r="J3537" i="87" s="1"/>
  <c r="G3536" i="87"/>
  <c r="J3536" i="87" s="1"/>
  <c r="G3535" i="87"/>
  <c r="J3535" i="87" s="1"/>
  <c r="G3534" i="87"/>
  <c r="J3534" i="87" s="1"/>
  <c r="G3533" i="87"/>
  <c r="J3533" i="87"/>
  <c r="G3532" i="87"/>
  <c r="J3532" i="87" s="1"/>
  <c r="G3531" i="87"/>
  <c r="J3531" i="87" s="1"/>
  <c r="G3530" i="87"/>
  <c r="J3530" i="87" s="1"/>
  <c r="G3529" i="87"/>
  <c r="J3529" i="87" s="1"/>
  <c r="G3528" i="87"/>
  <c r="J3528" i="87" s="1"/>
  <c r="G3527" i="87"/>
  <c r="J3527" i="87" s="1"/>
  <c r="G3526" i="87"/>
  <c r="J3526" i="87" s="1"/>
  <c r="G3525" i="87"/>
  <c r="J3525" i="87" s="1"/>
  <c r="G3524" i="87"/>
  <c r="J3524" i="87"/>
  <c r="G3523" i="87"/>
  <c r="J3523" i="87" s="1"/>
  <c r="G3522" i="87"/>
  <c r="J3522" i="87" s="1"/>
  <c r="G3521" i="87"/>
  <c r="J3521" i="87" s="1"/>
  <c r="G3520" i="87"/>
  <c r="J3520" i="87" s="1"/>
  <c r="G3519" i="87"/>
  <c r="J3519" i="87" s="1"/>
  <c r="G3518" i="87"/>
  <c r="J3518" i="87" s="1"/>
  <c r="G3517" i="87"/>
  <c r="J3517" i="87" s="1"/>
  <c r="G3516" i="87"/>
  <c r="J3516" i="87"/>
  <c r="G3515" i="87"/>
  <c r="J3515" i="87"/>
  <c r="G3514" i="87"/>
  <c r="J3514" i="87" s="1"/>
  <c r="G3513" i="87"/>
  <c r="J3513" i="87" s="1"/>
  <c r="G3512" i="87"/>
  <c r="J3512" i="87" s="1"/>
  <c r="G3511" i="87"/>
  <c r="J3511" i="87" s="1"/>
  <c r="G3510" i="87"/>
  <c r="J3510" i="87" s="1"/>
  <c r="G3509" i="87"/>
  <c r="J3509" i="87"/>
  <c r="G3508" i="87"/>
  <c r="J3508" i="87" s="1"/>
  <c r="G3507" i="87"/>
  <c r="J3507" i="87"/>
  <c r="G3506" i="87"/>
  <c r="J3506" i="87" s="1"/>
  <c r="G3505" i="87"/>
  <c r="J3505" i="87" s="1"/>
  <c r="G3504" i="87"/>
  <c r="J3504" i="87" s="1"/>
  <c r="G3503" i="87"/>
  <c r="J3503" i="87" s="1"/>
  <c r="G3502" i="87"/>
  <c r="J3502" i="87" s="1"/>
  <c r="G3501" i="87"/>
  <c r="J3501" i="87" s="1"/>
  <c r="G3500" i="87"/>
  <c r="J3500" i="87"/>
  <c r="G3499" i="87"/>
  <c r="J3499" i="87" s="1"/>
  <c r="G3498" i="87"/>
  <c r="J3498" i="87" s="1"/>
  <c r="G3497" i="87"/>
  <c r="J3497" i="87" s="1"/>
  <c r="N3496" i="87"/>
  <c r="G3496" i="87"/>
  <c r="J3496" i="87" s="1"/>
  <c r="G3495" i="87"/>
  <c r="J3495" i="87"/>
  <c r="G3494" i="87"/>
  <c r="J3494" i="87" s="1"/>
  <c r="G3493" i="87"/>
  <c r="J3493" i="87" s="1"/>
  <c r="J3492" i="87"/>
  <c r="G3492" i="87"/>
  <c r="G3491" i="87"/>
  <c r="J3491" i="87" s="1"/>
  <c r="J3490" i="87"/>
  <c r="G3490" i="87"/>
  <c r="G3489" i="87"/>
  <c r="J3489" i="87" s="1"/>
  <c r="J3488" i="87"/>
  <c r="G3488" i="87"/>
  <c r="G3487" i="87"/>
  <c r="J3487" i="87" s="1"/>
  <c r="J3486" i="87"/>
  <c r="G3486" i="87"/>
  <c r="G3485" i="87"/>
  <c r="J3485" i="87" s="1"/>
  <c r="G3484" i="87"/>
  <c r="J3484" i="87" s="1"/>
  <c r="G3483" i="87"/>
  <c r="J3483" i="87" s="1"/>
  <c r="E3482" i="87"/>
  <c r="E3616" i="87" s="1"/>
  <c r="C3482" i="87"/>
  <c r="G3482" i="87" s="1"/>
  <c r="J3482" i="87" s="1"/>
  <c r="G3481" i="87"/>
  <c r="J3481" i="87" s="1"/>
  <c r="G3480" i="87"/>
  <c r="J3480" i="87" s="1"/>
  <c r="G3479" i="87"/>
  <c r="J3479" i="87" s="1"/>
  <c r="G3478" i="87"/>
  <c r="J3478" i="87" s="1"/>
  <c r="C3477" i="87"/>
  <c r="G3477" i="87"/>
  <c r="J3477" i="87" s="1"/>
  <c r="J3476" i="87"/>
  <c r="G3476" i="87"/>
  <c r="G3475" i="87"/>
  <c r="J3475" i="87" s="1"/>
  <c r="J3474" i="87"/>
  <c r="G3474" i="87"/>
  <c r="G3473" i="87"/>
  <c r="J3473" i="87"/>
  <c r="G3472" i="87"/>
  <c r="J3472" i="87" s="1"/>
  <c r="G3471" i="87"/>
  <c r="J3471" i="87" s="1"/>
  <c r="G3470" i="87"/>
  <c r="J3470" i="87" s="1"/>
  <c r="G3469" i="87"/>
  <c r="J3469" i="87" s="1"/>
  <c r="J3468" i="87"/>
  <c r="G3468" i="87"/>
  <c r="G3467" i="87"/>
  <c r="J3467" i="87" s="1"/>
  <c r="G3466" i="87"/>
  <c r="J3466" i="87" s="1"/>
  <c r="G3465" i="87"/>
  <c r="J3465" i="87"/>
  <c r="G3464" i="87"/>
  <c r="J3464" i="87" s="1"/>
  <c r="G3463" i="87"/>
  <c r="J3463" i="87" s="1"/>
  <c r="G3462" i="87"/>
  <c r="J3462" i="87" s="1"/>
  <c r="G3461" i="87"/>
  <c r="J3461" i="87" s="1"/>
  <c r="J3460" i="87"/>
  <c r="G3460" i="87"/>
  <c r="G3459" i="87"/>
  <c r="J3459" i="87" s="1"/>
  <c r="G3458" i="87"/>
  <c r="J3458" i="87" s="1"/>
  <c r="G3457" i="87"/>
  <c r="J3457" i="87" s="1"/>
  <c r="G3456" i="87"/>
  <c r="J3456" i="87" s="1"/>
  <c r="G3455" i="87"/>
  <c r="J3455" i="87" s="1"/>
  <c r="G3454" i="87"/>
  <c r="J3454" i="87" s="1"/>
  <c r="G3453" i="87"/>
  <c r="J3453" i="87" s="1"/>
  <c r="J3452" i="87"/>
  <c r="G3452" i="87"/>
  <c r="G3451" i="87"/>
  <c r="J3451" i="87" s="1"/>
  <c r="G3450" i="87"/>
  <c r="J3450" i="87" s="1"/>
  <c r="G3449" i="87"/>
  <c r="J3449" i="87" s="1"/>
  <c r="G3448" i="87"/>
  <c r="J3448" i="87" s="1"/>
  <c r="G3447" i="87"/>
  <c r="J3447" i="87" s="1"/>
  <c r="G3446" i="87"/>
  <c r="J3446" i="87" s="1"/>
  <c r="G3445" i="87"/>
  <c r="J3445" i="87" s="1"/>
  <c r="G3444" i="87"/>
  <c r="J3444" i="87" s="1"/>
  <c r="G3443" i="87"/>
  <c r="J3443" i="87" s="1"/>
  <c r="G3442" i="87"/>
  <c r="J3442" i="87" s="1"/>
  <c r="G3441" i="87"/>
  <c r="J3441" i="87" s="1"/>
  <c r="G3440" i="87"/>
  <c r="J3440" i="87" s="1"/>
  <c r="G3439" i="87"/>
  <c r="J3439" i="87" s="1"/>
  <c r="G3438" i="87"/>
  <c r="J3438" i="87" s="1"/>
  <c r="G3437" i="87"/>
  <c r="J3437" i="87" s="1"/>
  <c r="J3436" i="87"/>
  <c r="G3436" i="87"/>
  <c r="G3435" i="87"/>
  <c r="J3435" i="87" s="1"/>
  <c r="G3434" i="87"/>
  <c r="J3434" i="87" s="1"/>
  <c r="G3433" i="87"/>
  <c r="J3433" i="87" s="1"/>
  <c r="G3432" i="87"/>
  <c r="J3432" i="87" s="1"/>
  <c r="G3431" i="87"/>
  <c r="J3431" i="87" s="1"/>
  <c r="G3430" i="87"/>
  <c r="J3430" i="87" s="1"/>
  <c r="G3429" i="87"/>
  <c r="J3429" i="87" s="1"/>
  <c r="G3428" i="87"/>
  <c r="J3428" i="87" s="1"/>
  <c r="J3427" i="87"/>
  <c r="G3427" i="87"/>
  <c r="G3426" i="87"/>
  <c r="J3426" i="87" s="1"/>
  <c r="G3425" i="87"/>
  <c r="J3425" i="87" s="1"/>
  <c r="G3424" i="87"/>
  <c r="J3424" i="87" s="1"/>
  <c r="C3423" i="87"/>
  <c r="G3423" i="87" s="1"/>
  <c r="J3423" i="87" s="1"/>
  <c r="G3422" i="87"/>
  <c r="J3422" i="87" s="1"/>
  <c r="G3421" i="87"/>
  <c r="J3421" i="87" s="1"/>
  <c r="C3420" i="87"/>
  <c r="G3420" i="87" s="1"/>
  <c r="J3420" i="87" s="1"/>
  <c r="G3419" i="87"/>
  <c r="J3419" i="87" s="1"/>
  <c r="C3418" i="87"/>
  <c r="G3418" i="87" s="1"/>
  <c r="J3418" i="87" s="1"/>
  <c r="G3417" i="87"/>
  <c r="J3417" i="87" s="1"/>
  <c r="C3416" i="87"/>
  <c r="G3416" i="87" s="1"/>
  <c r="J3416" i="87" s="1"/>
  <c r="G3415" i="87"/>
  <c r="J3415" i="87" s="1"/>
  <c r="C3414" i="87"/>
  <c r="G3414" i="87" s="1"/>
  <c r="J3414" i="87" s="1"/>
  <c r="G3413" i="87"/>
  <c r="J3413" i="87"/>
  <c r="C3412" i="87"/>
  <c r="G3412" i="87" s="1"/>
  <c r="J3412" i="87" s="1"/>
  <c r="G3411" i="87"/>
  <c r="J3411" i="87" s="1"/>
  <c r="G3410" i="87"/>
  <c r="J3410" i="87" s="1"/>
  <c r="G3409" i="87"/>
  <c r="J3409" i="87" s="1"/>
  <c r="G3408" i="87"/>
  <c r="J3408" i="87"/>
  <c r="C3407" i="87"/>
  <c r="G3407" i="87" s="1"/>
  <c r="J3407" i="87" s="1"/>
  <c r="G3406" i="87"/>
  <c r="J3406" i="87" s="1"/>
  <c r="G3405" i="87"/>
  <c r="J3405" i="87" s="1"/>
  <c r="G3404" i="87"/>
  <c r="J3404" i="87" s="1"/>
  <c r="G3403" i="87"/>
  <c r="J3403" i="87" s="1"/>
  <c r="G3402" i="87"/>
  <c r="J3402" i="87"/>
  <c r="G3401" i="87"/>
  <c r="J3401" i="87" s="1"/>
  <c r="G3400" i="87"/>
  <c r="J3400" i="87" s="1"/>
  <c r="J3399" i="87"/>
  <c r="G3399" i="87"/>
  <c r="G3398" i="87"/>
  <c r="J3398" i="87" s="1"/>
  <c r="J3397" i="87"/>
  <c r="G3397" i="87"/>
  <c r="G3396" i="87"/>
  <c r="J3396" i="87" s="1"/>
  <c r="J3395" i="87"/>
  <c r="G3395" i="87"/>
  <c r="G3394" i="87"/>
  <c r="J3394" i="87"/>
  <c r="G3393" i="87"/>
  <c r="J3393" i="87" s="1"/>
  <c r="G3392" i="87"/>
  <c r="J3392" i="87" s="1"/>
  <c r="G3391" i="87"/>
  <c r="J3391" i="87" s="1"/>
  <c r="G3390" i="87"/>
  <c r="J3390" i="87" s="1"/>
  <c r="G3389" i="87"/>
  <c r="J3389" i="87" s="1"/>
  <c r="G3388" i="87"/>
  <c r="J3388" i="87" s="1"/>
  <c r="G3387" i="87"/>
  <c r="J3387" i="87" s="1"/>
  <c r="G3386" i="87"/>
  <c r="J3386" i="87"/>
  <c r="J3385" i="87"/>
  <c r="G3385" i="87"/>
  <c r="G3384" i="87"/>
  <c r="J3384" i="87" s="1"/>
  <c r="G3383" i="87"/>
  <c r="J3383" i="87" s="1"/>
  <c r="G3382" i="87"/>
  <c r="J3382" i="87"/>
  <c r="G3381" i="87"/>
  <c r="J3381" i="87" s="1"/>
  <c r="G3380" i="87"/>
  <c r="J3380" i="87" s="1"/>
  <c r="G3379" i="87"/>
  <c r="J3379" i="87" s="1"/>
  <c r="G3378" i="87"/>
  <c r="J3378" i="87"/>
  <c r="G3377" i="87"/>
  <c r="J3377" i="87" s="1"/>
  <c r="G3376" i="87"/>
  <c r="J3376" i="87" s="1"/>
  <c r="G3375" i="87"/>
  <c r="J3375" i="87" s="1"/>
  <c r="G3374" i="87"/>
  <c r="J3374" i="87" s="1"/>
  <c r="G3373" i="87"/>
  <c r="J3373" i="87" s="1"/>
  <c r="G3372" i="87"/>
  <c r="J3372" i="87" s="1"/>
  <c r="C3371" i="87"/>
  <c r="G3371" i="87" s="1"/>
  <c r="J3371" i="87" s="1"/>
  <c r="G3370" i="87"/>
  <c r="J3370" i="87" s="1"/>
  <c r="G3369" i="87"/>
  <c r="J3369" i="87" s="1"/>
  <c r="C3368" i="87"/>
  <c r="G3368" i="87" s="1"/>
  <c r="J3368" i="87" s="1"/>
  <c r="G3367" i="87"/>
  <c r="J3367" i="87" s="1"/>
  <c r="C3366" i="87"/>
  <c r="G3366" i="87" s="1"/>
  <c r="J3366" i="87" s="1"/>
  <c r="G3365" i="87"/>
  <c r="J3365" i="87" s="1"/>
  <c r="G3364" i="87"/>
  <c r="J3364" i="87" s="1"/>
  <c r="G3363" i="87"/>
  <c r="J3363" i="87" s="1"/>
  <c r="G3362" i="87"/>
  <c r="J3362" i="87" s="1"/>
  <c r="G3361" i="87"/>
  <c r="J3361" i="87" s="1"/>
  <c r="G3360" i="87"/>
  <c r="J3360" i="87" s="1"/>
  <c r="J3359" i="87"/>
  <c r="G3359" i="87"/>
  <c r="C3359" i="87"/>
  <c r="G3358" i="87"/>
  <c r="J3358" i="87" s="1"/>
  <c r="J3357" i="87"/>
  <c r="C3357" i="87"/>
  <c r="G3357" i="87" s="1"/>
  <c r="G3356" i="87"/>
  <c r="J3356" i="87" s="1"/>
  <c r="G3355" i="87"/>
  <c r="J3355" i="87"/>
  <c r="G3354" i="87"/>
  <c r="J3354" i="87" s="1"/>
  <c r="G3353" i="87"/>
  <c r="J3353" i="87" s="1"/>
  <c r="G3352" i="87"/>
  <c r="J3352" i="87" s="1"/>
  <c r="G3351" i="87"/>
  <c r="J3351" i="87" s="1"/>
  <c r="C3350" i="87"/>
  <c r="G3350" i="87" s="1"/>
  <c r="J3350" i="87" s="1"/>
  <c r="G3349" i="87"/>
  <c r="J3349" i="87"/>
  <c r="J3348" i="87"/>
  <c r="G3348" i="87"/>
  <c r="C3347" i="87"/>
  <c r="G3347" i="87" s="1"/>
  <c r="J3347" i="87" s="1"/>
  <c r="G3346" i="87"/>
  <c r="J3346" i="87" s="1"/>
  <c r="G3345" i="87"/>
  <c r="J3345" i="87" s="1"/>
  <c r="C3345" i="87"/>
  <c r="G3344" i="87"/>
  <c r="J3344" i="87" s="1"/>
  <c r="J3343" i="87"/>
  <c r="G3343" i="87"/>
  <c r="G3342" i="87"/>
  <c r="J3342" i="87"/>
  <c r="G3341" i="87"/>
  <c r="J3341" i="87" s="1"/>
  <c r="G3340" i="87"/>
  <c r="J3340" i="87" s="1"/>
  <c r="J3339" i="87"/>
  <c r="G3339" i="87"/>
  <c r="G3338" i="87"/>
  <c r="J3338" i="87" s="1"/>
  <c r="J3337" i="87"/>
  <c r="G3337" i="87"/>
  <c r="G3336" i="87"/>
  <c r="J3336" i="87" s="1"/>
  <c r="G3335" i="87"/>
  <c r="J3335" i="87" s="1"/>
  <c r="G3334" i="87"/>
  <c r="J3334" i="87" s="1"/>
  <c r="J3333" i="87"/>
  <c r="G3333" i="87"/>
  <c r="G3332" i="87"/>
  <c r="J3332" i="87" s="1"/>
  <c r="G3331" i="87"/>
  <c r="J3331" i="87" s="1"/>
  <c r="G3330" i="87"/>
  <c r="J3330" i="87" s="1"/>
  <c r="J3329" i="87"/>
  <c r="G3329" i="87"/>
  <c r="G3328" i="87"/>
  <c r="J3328" i="87" s="1"/>
  <c r="G3327" i="87"/>
  <c r="J3327" i="87" s="1"/>
  <c r="G3326" i="87"/>
  <c r="J3326" i="87" s="1"/>
  <c r="J3325" i="87"/>
  <c r="G3325" i="87"/>
  <c r="G3324" i="87"/>
  <c r="J3324" i="87" s="1"/>
  <c r="G3323" i="87"/>
  <c r="J3323" i="87" s="1"/>
  <c r="G3322" i="87"/>
  <c r="J3322" i="87" s="1"/>
  <c r="J3321" i="87"/>
  <c r="G3321" i="87"/>
  <c r="G3320" i="87"/>
  <c r="J3320" i="87" s="1"/>
  <c r="G3319" i="87"/>
  <c r="J3319" i="87" s="1"/>
  <c r="G3318" i="87"/>
  <c r="J3318" i="87" s="1"/>
  <c r="G3317" i="87"/>
  <c r="J3317" i="87" s="1"/>
  <c r="G3316" i="87"/>
  <c r="J3316" i="87" s="1"/>
  <c r="J3315" i="87"/>
  <c r="C3314" i="87"/>
  <c r="G3314" i="87" s="1"/>
  <c r="J3314" i="87" s="1"/>
  <c r="J3311" i="87"/>
  <c r="G3311" i="87"/>
  <c r="J3310" i="87"/>
  <c r="G3310" i="87"/>
  <c r="G3309" i="87"/>
  <c r="J3309" i="87" s="1"/>
  <c r="G3308" i="87"/>
  <c r="J3308" i="87"/>
  <c r="G3307" i="87"/>
  <c r="J3307" i="87" s="1"/>
  <c r="G3306" i="87"/>
  <c r="J3306" i="87" s="1"/>
  <c r="G3305" i="87"/>
  <c r="J3305" i="87" s="1"/>
  <c r="G3304" i="87"/>
  <c r="J3304" i="87" s="1"/>
  <c r="G3303" i="87"/>
  <c r="J3303" i="87" s="1"/>
  <c r="G3302" i="87"/>
  <c r="J3302" i="87" s="1"/>
  <c r="G3301" i="87"/>
  <c r="J3301" i="87" s="1"/>
  <c r="G3300" i="87"/>
  <c r="J3300" i="87"/>
  <c r="J3299" i="87"/>
  <c r="G3299" i="87"/>
  <c r="G3298" i="87"/>
  <c r="J3298" i="87" s="1"/>
  <c r="G3297" i="87"/>
  <c r="J3297" i="87" s="1"/>
  <c r="G3296" i="87"/>
  <c r="J3296" i="87" s="1"/>
  <c r="G3295" i="87"/>
  <c r="J3295" i="87" s="1"/>
  <c r="G3294" i="87"/>
  <c r="J3294" i="87" s="1"/>
  <c r="J3293" i="87"/>
  <c r="G3293" i="87"/>
  <c r="G3292" i="87"/>
  <c r="J3292" i="87" s="1"/>
  <c r="G3291" i="87"/>
  <c r="J3291" i="87" s="1"/>
  <c r="G3290" i="87"/>
  <c r="J3290" i="87" s="1"/>
  <c r="G3289" i="87"/>
  <c r="J3289" i="87" s="1"/>
  <c r="G3288" i="87"/>
  <c r="J3288" i="87" s="1"/>
  <c r="G3287" i="87"/>
  <c r="J3287" i="87" s="1"/>
  <c r="G3286" i="87"/>
  <c r="J3286" i="87" s="1"/>
  <c r="E3285" i="87"/>
  <c r="E3313" i="87" s="1"/>
  <c r="C3285" i="87"/>
  <c r="C3313" i="87" s="1"/>
  <c r="E3284" i="87"/>
  <c r="G3282" i="87"/>
  <c r="J3282" i="87" s="1"/>
  <c r="G3281" i="87"/>
  <c r="J3281" i="87" s="1"/>
  <c r="G3280" i="87"/>
  <c r="J3280" i="87" s="1"/>
  <c r="G3279" i="87"/>
  <c r="J3279" i="87" s="1"/>
  <c r="G3278" i="87"/>
  <c r="J3278" i="87" s="1"/>
  <c r="G3277" i="87"/>
  <c r="J3277" i="87" s="1"/>
  <c r="G3276" i="87"/>
  <c r="J3276" i="87" s="1"/>
  <c r="J3275" i="87"/>
  <c r="C3275" i="87"/>
  <c r="G3275" i="87" s="1"/>
  <c r="J3274" i="87"/>
  <c r="G3274" i="87"/>
  <c r="J3273" i="87"/>
  <c r="G3273" i="87"/>
  <c r="G3272" i="87"/>
  <c r="J3272" i="87" s="1"/>
  <c r="C3271" i="87"/>
  <c r="G3271" i="87" s="1"/>
  <c r="J3271" i="87" s="1"/>
  <c r="G3270" i="87"/>
  <c r="J3270" i="87" s="1"/>
  <c r="G3269" i="87"/>
  <c r="J3269" i="87" s="1"/>
  <c r="G3268" i="87"/>
  <c r="J3268" i="87" s="1"/>
  <c r="G3267" i="87"/>
  <c r="J3267" i="87" s="1"/>
  <c r="G3266" i="87"/>
  <c r="J3266" i="87"/>
  <c r="G3265" i="87"/>
  <c r="J3265" i="87" s="1"/>
  <c r="G3264" i="87"/>
  <c r="J3264" i="87" s="1"/>
  <c r="G3263" i="87"/>
  <c r="J3263" i="87" s="1"/>
  <c r="C3262" i="87"/>
  <c r="E3261" i="87"/>
  <c r="D3261" i="87"/>
  <c r="G3259" i="87"/>
  <c r="J3259" i="87" s="1"/>
  <c r="C3258" i="87"/>
  <c r="G3258" i="87" s="1"/>
  <c r="J3258" i="87" s="1"/>
  <c r="G3257" i="87"/>
  <c r="J3257" i="87" s="1"/>
  <c r="C3256" i="87"/>
  <c r="G3256" i="87" s="1"/>
  <c r="J3256" i="87" s="1"/>
  <c r="G3255" i="87"/>
  <c r="J3255" i="87"/>
  <c r="G3254" i="87"/>
  <c r="J3254" i="87" s="1"/>
  <c r="G3253" i="87"/>
  <c r="J3253" i="87" s="1"/>
  <c r="G3252" i="87"/>
  <c r="J3252" i="87" s="1"/>
  <c r="G3251" i="87"/>
  <c r="J3251" i="87"/>
  <c r="C3250" i="87"/>
  <c r="G3250" i="87"/>
  <c r="J3250" i="87" s="1"/>
  <c r="G3249" i="87"/>
  <c r="J3249" i="87" s="1"/>
  <c r="C3248" i="87"/>
  <c r="G3248" i="87" s="1"/>
  <c r="J3248" i="87" s="1"/>
  <c r="D3244" i="87"/>
  <c r="J3242" i="87"/>
  <c r="G3242" i="87"/>
  <c r="G3241" i="87"/>
  <c r="J3241" i="87" s="1"/>
  <c r="E3240" i="87"/>
  <c r="E3244" i="87" s="1"/>
  <c r="C3240" i="87"/>
  <c r="G3239" i="87"/>
  <c r="J3239" i="87" s="1"/>
  <c r="G3238" i="87"/>
  <c r="J3238" i="87" s="1"/>
  <c r="J3237" i="87"/>
  <c r="G3237" i="87"/>
  <c r="G3236" i="87"/>
  <c r="J3236" i="87" s="1"/>
  <c r="G3235" i="87"/>
  <c r="J3235" i="87" s="1"/>
  <c r="G3234" i="87"/>
  <c r="J3234" i="87" s="1"/>
  <c r="C3233" i="87"/>
  <c r="G3233" i="87" s="1"/>
  <c r="J3233" i="87" s="1"/>
  <c r="G3232" i="87"/>
  <c r="J3232" i="87" s="1"/>
  <c r="G3231" i="87"/>
  <c r="J3231" i="87" s="1"/>
  <c r="G3230" i="87"/>
  <c r="J3230" i="87" s="1"/>
  <c r="C3230" i="87"/>
  <c r="G3229" i="87"/>
  <c r="J3229" i="87" s="1"/>
  <c r="G3228" i="87"/>
  <c r="J3228" i="87" s="1"/>
  <c r="J3227" i="87"/>
  <c r="C3227" i="87"/>
  <c r="G3227" i="87" s="1"/>
  <c r="G3226" i="87"/>
  <c r="J3226" i="87" s="1"/>
  <c r="G3225" i="87"/>
  <c r="J3225" i="87" s="1"/>
  <c r="C3224" i="87"/>
  <c r="G3224" i="87" s="1"/>
  <c r="J3224" i="87"/>
  <c r="G3223" i="87"/>
  <c r="J3223" i="87" s="1"/>
  <c r="G3222" i="87"/>
  <c r="J3222" i="87" s="1"/>
  <c r="C3222" i="87"/>
  <c r="G3221" i="87"/>
  <c r="J3221" i="87" s="1"/>
  <c r="G3220" i="87"/>
  <c r="J3220" i="87" s="1"/>
  <c r="C3220" i="87"/>
  <c r="G3219" i="87"/>
  <c r="J3219" i="87" s="1"/>
  <c r="C3218" i="87"/>
  <c r="G3218" i="87"/>
  <c r="J3218" i="87" s="1"/>
  <c r="J3217" i="87"/>
  <c r="G3217" i="87"/>
  <c r="C3216" i="87"/>
  <c r="G3216" i="87"/>
  <c r="J3216" i="87" s="1"/>
  <c r="G3212" i="87"/>
  <c r="J3212" i="87" s="1"/>
  <c r="G3211" i="87"/>
  <c r="J3211" i="87" s="1"/>
  <c r="J3210" i="87"/>
  <c r="G3210" i="87"/>
  <c r="G3209" i="87"/>
  <c r="J3209" i="87" s="1"/>
  <c r="G3208" i="87"/>
  <c r="J3208" i="87"/>
  <c r="G3207" i="87"/>
  <c r="J3207" i="87"/>
  <c r="G3206" i="87"/>
  <c r="J3206" i="87" s="1"/>
  <c r="G3205" i="87"/>
  <c r="J3205" i="87" s="1"/>
  <c r="G3204" i="87"/>
  <c r="J3204" i="87" s="1"/>
  <c r="G3203" i="87"/>
  <c r="J3203" i="87" s="1"/>
  <c r="G3202" i="87"/>
  <c r="J3202" i="87" s="1"/>
  <c r="G3201" i="87"/>
  <c r="J3201" i="87" s="1"/>
  <c r="G3200" i="87"/>
  <c r="J3200" i="87" s="1"/>
  <c r="G3199" i="87"/>
  <c r="J3199" i="87" s="1"/>
  <c r="G3198" i="87"/>
  <c r="J3198" i="87" s="1"/>
  <c r="G3197" i="87"/>
  <c r="J3197" i="87" s="1"/>
  <c r="G3196" i="87"/>
  <c r="J3196" i="87" s="1"/>
  <c r="G3195" i="87"/>
  <c r="J3195" i="87"/>
  <c r="G3194" i="87"/>
  <c r="J3194" i="87" s="1"/>
  <c r="G3193" i="87"/>
  <c r="J3193" i="87" s="1"/>
  <c r="G3192" i="87"/>
  <c r="J3192" i="87" s="1"/>
  <c r="G3191" i="87"/>
  <c r="J3191" i="87" s="1"/>
  <c r="G3190" i="87"/>
  <c r="J3190" i="87" s="1"/>
  <c r="G3189" i="87"/>
  <c r="J3189" i="87" s="1"/>
  <c r="G3188" i="87"/>
  <c r="J3188" i="87" s="1"/>
  <c r="G3187" i="87"/>
  <c r="J3187" i="87" s="1"/>
  <c r="G3186" i="87"/>
  <c r="J3186" i="87" s="1"/>
  <c r="G3185" i="87"/>
  <c r="J3185" i="87" s="1"/>
  <c r="G3184" i="87"/>
  <c r="J3184" i="87"/>
  <c r="G3183" i="87"/>
  <c r="J3183" i="87"/>
  <c r="G3182" i="87"/>
  <c r="J3182" i="87" s="1"/>
  <c r="G3181" i="87"/>
  <c r="J3181" i="87" s="1"/>
  <c r="G3180" i="87"/>
  <c r="J3180" i="87" s="1"/>
  <c r="G3179" i="87"/>
  <c r="J3179" i="87" s="1"/>
  <c r="G3178" i="87"/>
  <c r="J3178" i="87" s="1"/>
  <c r="G3177" i="87"/>
  <c r="J3177" i="87" s="1"/>
  <c r="G3176" i="87"/>
  <c r="J3176" i="87" s="1"/>
  <c r="G3175" i="87"/>
  <c r="J3175" i="87"/>
  <c r="G3174" i="87"/>
  <c r="J3174" i="87" s="1"/>
  <c r="G3173" i="87"/>
  <c r="J3173" i="87" s="1"/>
  <c r="G3172" i="87"/>
  <c r="J3172" i="87" s="1"/>
  <c r="G3171" i="87"/>
  <c r="J3171" i="87" s="1"/>
  <c r="G3170" i="87"/>
  <c r="J3170" i="87" s="1"/>
  <c r="G3169" i="87"/>
  <c r="J3169" i="87" s="1"/>
  <c r="G3168" i="87"/>
  <c r="J3168" i="87" s="1"/>
  <c r="G3167" i="87"/>
  <c r="J3167" i="87"/>
  <c r="G3166" i="87"/>
  <c r="J3166" i="87" s="1"/>
  <c r="G3165" i="87"/>
  <c r="J3165" i="87" s="1"/>
  <c r="G3164" i="87"/>
  <c r="J3164" i="87" s="1"/>
  <c r="G3163" i="87"/>
  <c r="J3163" i="87"/>
  <c r="G3162" i="87"/>
  <c r="J3162" i="87" s="1"/>
  <c r="G3161" i="87"/>
  <c r="J3161" i="87" s="1"/>
  <c r="G3160" i="87"/>
  <c r="J3160" i="87" s="1"/>
  <c r="G3159" i="87"/>
  <c r="J3159" i="87" s="1"/>
  <c r="G3158" i="87"/>
  <c r="J3158" i="87" s="1"/>
  <c r="G3157" i="87"/>
  <c r="J3157" i="87" s="1"/>
  <c r="G3156" i="87"/>
  <c r="J3156" i="87" s="1"/>
  <c r="G3155" i="87"/>
  <c r="J3155" i="87"/>
  <c r="G3154" i="87"/>
  <c r="J3154" i="87" s="1"/>
  <c r="G3153" i="87"/>
  <c r="J3153" i="87" s="1"/>
  <c r="E3150" i="87"/>
  <c r="E3214" i="87"/>
  <c r="C3150" i="87"/>
  <c r="E3149" i="87"/>
  <c r="G3147" i="87"/>
  <c r="J3147" i="87" s="1"/>
  <c r="C3146" i="87"/>
  <c r="D3145" i="87"/>
  <c r="G3143" i="87"/>
  <c r="J3143" i="87" s="1"/>
  <c r="G3142" i="87"/>
  <c r="J3142" i="87" s="1"/>
  <c r="G3141" i="87"/>
  <c r="J3141" i="87" s="1"/>
  <c r="G3140" i="87"/>
  <c r="J3140" i="87" s="1"/>
  <c r="G3139" i="87"/>
  <c r="J3139" i="87" s="1"/>
  <c r="G3138" i="87"/>
  <c r="J3138" i="87" s="1"/>
  <c r="J3137" i="87"/>
  <c r="G3137" i="87"/>
  <c r="E3136" i="87"/>
  <c r="C3136" i="87"/>
  <c r="G3136" i="87" s="1"/>
  <c r="J3136" i="87" s="1"/>
  <c r="G3135" i="87"/>
  <c r="J3135" i="87" s="1"/>
  <c r="E3134" i="87"/>
  <c r="E3145" i="87" s="1"/>
  <c r="C3134" i="87"/>
  <c r="J3133" i="87"/>
  <c r="G3133" i="87"/>
  <c r="G3132" i="87"/>
  <c r="J3132" i="87"/>
  <c r="G3131" i="87"/>
  <c r="J3131" i="87" s="1"/>
  <c r="C3130" i="87"/>
  <c r="G3129" i="87"/>
  <c r="J3129" i="87" s="1"/>
  <c r="C3128" i="87"/>
  <c r="G3127" i="87"/>
  <c r="D3126" i="87"/>
  <c r="J3124" i="87"/>
  <c r="G3123" i="87"/>
  <c r="J3123" i="87" s="1"/>
  <c r="G3122" i="87"/>
  <c r="J3122" i="87" s="1"/>
  <c r="J3121" i="87"/>
  <c r="G3121" i="87"/>
  <c r="G3120" i="87"/>
  <c r="J3120" i="87" s="1"/>
  <c r="G3119" i="87"/>
  <c r="J3119" i="87" s="1"/>
  <c r="E3118" i="87"/>
  <c r="E3126" i="87" s="1"/>
  <c r="C3118" i="87"/>
  <c r="G3118" i="87" s="1"/>
  <c r="J3118" i="87" s="1"/>
  <c r="G3117" i="87"/>
  <c r="J3117" i="87" s="1"/>
  <c r="G3116" i="87"/>
  <c r="J3116" i="87" s="1"/>
  <c r="G3115" i="87"/>
  <c r="J3115" i="87" s="1"/>
  <c r="C3114" i="87"/>
  <c r="G3114" i="87"/>
  <c r="J3114" i="87" s="1"/>
  <c r="D3113" i="87"/>
  <c r="D3246" i="87" s="1"/>
  <c r="J3111" i="87"/>
  <c r="G3111" i="87"/>
  <c r="G3110" i="87"/>
  <c r="J3110" i="87" s="1"/>
  <c r="G3109" i="87"/>
  <c r="J3109" i="87" s="1"/>
  <c r="G3108" i="87"/>
  <c r="J3108" i="87"/>
  <c r="G3107" i="87"/>
  <c r="J3107" i="87" s="1"/>
  <c r="E3106" i="87"/>
  <c r="C3106" i="87"/>
  <c r="G3105" i="87"/>
  <c r="J3105" i="87" s="1"/>
  <c r="G3104" i="87"/>
  <c r="J3104" i="87" s="1"/>
  <c r="E3103" i="87"/>
  <c r="C3103" i="87"/>
  <c r="G3102" i="87"/>
  <c r="J3102" i="87" s="1"/>
  <c r="G3101" i="87"/>
  <c r="J3101" i="87" s="1"/>
  <c r="E3100" i="87"/>
  <c r="C3100" i="87"/>
  <c r="G3100" i="87" s="1"/>
  <c r="J3100" i="87" s="1"/>
  <c r="G3099" i="87"/>
  <c r="J3099" i="87"/>
  <c r="G3098" i="87"/>
  <c r="J3098" i="87" s="1"/>
  <c r="E3097" i="87"/>
  <c r="C3097" i="87"/>
  <c r="G3096" i="87"/>
  <c r="J3096" i="87" s="1"/>
  <c r="C3095" i="87"/>
  <c r="G3095" i="87" s="1"/>
  <c r="J3095" i="87" s="1"/>
  <c r="G3094" i="87"/>
  <c r="J3094" i="87" s="1"/>
  <c r="E3093" i="87"/>
  <c r="C3093" i="87"/>
  <c r="G3093" i="87"/>
  <c r="J3093" i="87" s="1"/>
  <c r="G3092" i="87"/>
  <c r="J3092" i="87" s="1"/>
  <c r="C3091" i="87"/>
  <c r="G3091" i="87"/>
  <c r="J3091" i="87" s="1"/>
  <c r="G3090" i="87"/>
  <c r="J3090" i="87" s="1"/>
  <c r="E3089" i="87"/>
  <c r="C3089" i="87"/>
  <c r="G3088" i="87"/>
  <c r="J3088" i="87" s="1"/>
  <c r="C3087" i="87"/>
  <c r="G3084" i="87"/>
  <c r="J3084" i="87" s="1"/>
  <c r="C3083" i="87"/>
  <c r="G3083" i="87" s="1"/>
  <c r="J3083" i="87" s="1"/>
  <c r="G3082" i="87"/>
  <c r="J3082" i="87" s="1"/>
  <c r="C3081" i="87"/>
  <c r="G3075" i="87"/>
  <c r="G3074" i="87"/>
  <c r="D3073" i="87"/>
  <c r="G3071" i="87"/>
  <c r="J3071" i="87" s="1"/>
  <c r="E3070" i="87"/>
  <c r="E3073" i="87" s="1"/>
  <c r="C3070" i="87"/>
  <c r="D3069" i="87"/>
  <c r="G3067" i="87"/>
  <c r="J3067" i="87" s="1"/>
  <c r="C3066" i="87"/>
  <c r="G3066" i="87" s="1"/>
  <c r="J3066" i="87" s="1"/>
  <c r="G3065" i="87"/>
  <c r="J3065" i="87" s="1"/>
  <c r="G3064" i="87"/>
  <c r="J3064" i="87" s="1"/>
  <c r="G3063" i="87"/>
  <c r="J3063" i="87" s="1"/>
  <c r="G3062" i="87"/>
  <c r="J3062" i="87" s="1"/>
  <c r="G3061" i="87"/>
  <c r="J3061" i="87" s="1"/>
  <c r="G3060" i="87"/>
  <c r="J3060" i="87" s="1"/>
  <c r="G3059" i="87"/>
  <c r="J3059" i="87"/>
  <c r="G3058" i="87"/>
  <c r="J3058" i="87" s="1"/>
  <c r="G3057" i="87"/>
  <c r="J3057" i="87" s="1"/>
  <c r="G3056" i="87"/>
  <c r="J3056" i="87"/>
  <c r="G3055" i="87"/>
  <c r="J3055" i="87" s="1"/>
  <c r="G3054" i="87"/>
  <c r="J3054" i="87" s="1"/>
  <c r="G3053" i="87"/>
  <c r="J3053" i="87" s="1"/>
  <c r="J3052" i="87"/>
  <c r="G3052" i="87"/>
  <c r="G3051" i="87"/>
  <c r="J3051" i="87"/>
  <c r="J3050" i="87"/>
  <c r="G3050" i="87"/>
  <c r="G3049" i="87"/>
  <c r="J3049" i="87" s="1"/>
  <c r="G3048" i="87"/>
  <c r="J3048" i="87" s="1"/>
  <c r="G3047" i="87"/>
  <c r="J3047" i="87" s="1"/>
  <c r="G3046" i="87"/>
  <c r="J3046" i="87" s="1"/>
  <c r="G3045" i="87"/>
  <c r="J3045" i="87" s="1"/>
  <c r="E3044" i="87"/>
  <c r="G3044" i="87" s="1"/>
  <c r="J3044" i="87" s="1"/>
  <c r="C3044" i="87"/>
  <c r="G3043" i="87"/>
  <c r="J3043" i="87" s="1"/>
  <c r="G3042" i="87"/>
  <c r="J3042" i="87" s="1"/>
  <c r="C3041" i="87"/>
  <c r="G3041" i="87" s="1"/>
  <c r="J3041" i="87" s="1"/>
  <c r="G3040" i="87"/>
  <c r="J3040" i="87" s="1"/>
  <c r="C3039" i="87"/>
  <c r="G3039" i="87" s="1"/>
  <c r="J3039" i="87" s="1"/>
  <c r="G3038" i="87"/>
  <c r="J3038" i="87" s="1"/>
  <c r="G3037" i="87"/>
  <c r="J3037" i="87" s="1"/>
  <c r="G3036" i="87"/>
  <c r="J3036" i="87" s="1"/>
  <c r="C3035" i="87"/>
  <c r="G3035" i="87" s="1"/>
  <c r="J3035" i="87" s="1"/>
  <c r="G3034" i="87"/>
  <c r="J3034" i="87" s="1"/>
  <c r="C3033" i="87"/>
  <c r="G3032" i="87"/>
  <c r="E3031" i="87"/>
  <c r="D3031" i="87"/>
  <c r="D3077" i="87" s="1"/>
  <c r="G3029" i="87"/>
  <c r="J3029" i="87" s="1"/>
  <c r="C3028" i="87"/>
  <c r="C3031" i="87" s="1"/>
  <c r="G3026" i="87"/>
  <c r="E3020" i="87"/>
  <c r="D3020" i="87"/>
  <c r="G3018" i="87"/>
  <c r="J3018" i="87" s="1"/>
  <c r="G3017" i="87"/>
  <c r="J3017" i="87" s="1"/>
  <c r="G3016" i="87"/>
  <c r="J3016" i="87" s="1"/>
  <c r="G3015" i="87"/>
  <c r="J3015" i="87" s="1"/>
  <c r="J3014" i="87"/>
  <c r="G3014" i="87"/>
  <c r="G3013" i="87"/>
  <c r="J3013" i="87" s="1"/>
  <c r="G3012" i="87"/>
  <c r="J3012" i="87" s="1"/>
  <c r="G3011" i="87"/>
  <c r="J3011" i="87" s="1"/>
  <c r="G3010" i="87"/>
  <c r="J3010" i="87" s="1"/>
  <c r="G3009" i="87"/>
  <c r="J3009" i="87" s="1"/>
  <c r="G3008" i="87"/>
  <c r="J3008" i="87" s="1"/>
  <c r="G3007" i="87"/>
  <c r="J3007" i="87" s="1"/>
  <c r="J3006" i="87"/>
  <c r="G3006" i="87"/>
  <c r="G3005" i="87"/>
  <c r="J3005" i="87"/>
  <c r="G3004" i="87"/>
  <c r="J3004" i="87" s="1"/>
  <c r="G3003" i="87"/>
  <c r="J3003" i="87" s="1"/>
  <c r="G3002" i="87"/>
  <c r="J3002" i="87" s="1"/>
  <c r="G3001" i="87"/>
  <c r="J3001" i="87"/>
  <c r="G3000" i="87"/>
  <c r="J3000" i="87" s="1"/>
  <c r="G2999" i="87"/>
  <c r="J2999" i="87" s="1"/>
  <c r="G2998" i="87"/>
  <c r="J2998" i="87" s="1"/>
  <c r="G2997" i="87"/>
  <c r="J2997" i="87"/>
  <c r="G2996" i="87"/>
  <c r="J2996" i="87" s="1"/>
  <c r="G2995" i="87"/>
  <c r="J2995" i="87" s="1"/>
  <c r="J2994" i="87"/>
  <c r="G2994" i="87"/>
  <c r="G2993" i="87"/>
  <c r="J2993" i="87"/>
  <c r="G2992" i="87"/>
  <c r="J2992" i="87" s="1"/>
  <c r="G2991" i="87"/>
  <c r="J2991" i="87" s="1"/>
  <c r="G2990" i="87"/>
  <c r="J2990" i="87" s="1"/>
  <c r="G2989" i="87"/>
  <c r="J2989" i="87" s="1"/>
  <c r="G2988" i="87"/>
  <c r="J2988" i="87" s="1"/>
  <c r="G2987" i="87"/>
  <c r="J2987" i="87" s="1"/>
  <c r="G2986" i="87"/>
  <c r="J2986" i="87" s="1"/>
  <c r="G2985" i="87"/>
  <c r="J2985" i="87" s="1"/>
  <c r="G2984" i="87"/>
  <c r="J2984" i="87" s="1"/>
  <c r="G2983" i="87"/>
  <c r="J2983" i="87" s="1"/>
  <c r="G2982" i="87"/>
  <c r="J2982" i="87" s="1"/>
  <c r="G2981" i="87"/>
  <c r="J2981" i="87" s="1"/>
  <c r="G2980" i="87"/>
  <c r="J2980" i="87" s="1"/>
  <c r="G2979" i="87"/>
  <c r="J2979" i="87" s="1"/>
  <c r="J2978" i="87"/>
  <c r="G2978" i="87"/>
  <c r="G2977" i="87"/>
  <c r="J2977" i="87"/>
  <c r="G2976" i="87"/>
  <c r="J2976" i="87" s="1"/>
  <c r="G2975" i="87"/>
  <c r="J2975" i="87" s="1"/>
  <c r="J2974" i="87"/>
  <c r="G2974" i="87"/>
  <c r="G2973" i="87"/>
  <c r="J2973" i="87" s="1"/>
  <c r="G2972" i="87"/>
  <c r="J2972" i="87" s="1"/>
  <c r="G2971" i="87"/>
  <c r="J2971" i="87" s="1"/>
  <c r="G2970" i="87"/>
  <c r="J2970" i="87" s="1"/>
  <c r="G2969" i="87"/>
  <c r="J2969" i="87"/>
  <c r="G2968" i="87"/>
  <c r="J2968" i="87" s="1"/>
  <c r="G2967" i="87"/>
  <c r="J2967" i="87" s="1"/>
  <c r="G2966" i="87"/>
  <c r="J2966" i="87" s="1"/>
  <c r="G2965" i="87"/>
  <c r="J2965" i="87"/>
  <c r="G2964" i="87"/>
  <c r="J2964" i="87" s="1"/>
  <c r="G2963" i="87"/>
  <c r="J2963" i="87" s="1"/>
  <c r="J2962" i="87"/>
  <c r="G2962" i="87"/>
  <c r="G2961" i="87"/>
  <c r="J2961" i="87" s="1"/>
  <c r="G2960" i="87"/>
  <c r="J2960" i="87" s="1"/>
  <c r="G2959" i="87"/>
  <c r="J2959" i="87" s="1"/>
  <c r="G2958" i="87"/>
  <c r="J2958" i="87" s="1"/>
  <c r="G2957" i="87"/>
  <c r="J2957" i="87"/>
  <c r="G2956" i="87"/>
  <c r="J2956" i="87" s="1"/>
  <c r="G2955" i="87"/>
  <c r="J2955" i="87" s="1"/>
  <c r="G2954" i="87"/>
  <c r="J2954" i="87" s="1"/>
  <c r="G2953" i="87"/>
  <c r="J2953" i="87"/>
  <c r="G2952" i="87"/>
  <c r="J2952" i="87" s="1"/>
  <c r="G2951" i="87"/>
  <c r="J2951" i="87" s="1"/>
  <c r="G2950" i="87"/>
  <c r="J2950" i="87" s="1"/>
  <c r="G2949" i="87"/>
  <c r="J2949" i="87"/>
  <c r="G2948" i="87"/>
  <c r="J2948" i="87" s="1"/>
  <c r="G2947" i="87"/>
  <c r="J2947" i="87" s="1"/>
  <c r="G2946" i="87"/>
  <c r="J2946" i="87" s="1"/>
  <c r="G2945" i="87"/>
  <c r="J2945" i="87"/>
  <c r="G2944" i="87"/>
  <c r="J2944" i="87" s="1"/>
  <c r="G2943" i="87"/>
  <c r="J2943" i="87" s="1"/>
  <c r="G2942" i="87"/>
  <c r="J2942" i="87" s="1"/>
  <c r="G2941" i="87"/>
  <c r="J2941" i="87"/>
  <c r="G2940" i="87"/>
  <c r="J2940" i="87" s="1"/>
  <c r="G2939" i="87"/>
  <c r="J2939" i="87" s="1"/>
  <c r="G2938" i="87"/>
  <c r="J2938" i="87" s="1"/>
  <c r="G2937" i="87"/>
  <c r="J2937" i="87"/>
  <c r="G2936" i="87"/>
  <c r="J2936" i="87" s="1"/>
  <c r="G2935" i="87"/>
  <c r="J2935" i="87" s="1"/>
  <c r="G2934" i="87"/>
  <c r="J2934" i="87" s="1"/>
  <c r="G2933" i="87"/>
  <c r="J2933" i="87" s="1"/>
  <c r="G2932" i="87"/>
  <c r="J2932" i="87" s="1"/>
  <c r="G2931" i="87"/>
  <c r="J2931" i="87" s="1"/>
  <c r="J2930" i="87"/>
  <c r="G2930" i="87"/>
  <c r="G2929" i="87"/>
  <c r="J2929" i="87"/>
  <c r="G2928" i="87"/>
  <c r="J2928" i="87" s="1"/>
  <c r="G2927" i="87"/>
  <c r="J2927" i="87" s="1"/>
  <c r="J2926" i="87"/>
  <c r="G2926" i="87"/>
  <c r="G2925" i="87"/>
  <c r="J2925" i="87" s="1"/>
  <c r="G2924" i="87"/>
  <c r="J2924" i="87" s="1"/>
  <c r="G2923" i="87"/>
  <c r="J2923" i="87" s="1"/>
  <c r="J2922" i="87"/>
  <c r="G2922" i="87"/>
  <c r="G2921" i="87"/>
  <c r="J2921" i="87" s="1"/>
  <c r="G2920" i="87"/>
  <c r="J2920" i="87" s="1"/>
  <c r="G2919" i="87"/>
  <c r="J2919" i="87" s="1"/>
  <c r="G2918" i="87"/>
  <c r="J2918" i="87" s="1"/>
  <c r="G2917" i="87"/>
  <c r="J2917" i="87"/>
  <c r="G2916" i="87"/>
  <c r="J2916" i="87" s="1"/>
  <c r="G2915" i="87"/>
  <c r="J2915" i="87" s="1"/>
  <c r="G2914" i="87"/>
  <c r="J2914" i="87" s="1"/>
  <c r="G2913" i="87"/>
  <c r="J2913" i="87" s="1"/>
  <c r="G2912" i="87"/>
  <c r="J2912" i="87" s="1"/>
  <c r="G2911" i="87"/>
  <c r="J2911" i="87" s="1"/>
  <c r="G2910" i="87"/>
  <c r="J2910" i="87" s="1"/>
  <c r="G2909" i="87"/>
  <c r="J2909" i="87" s="1"/>
  <c r="G2908" i="87"/>
  <c r="J2908" i="87" s="1"/>
  <c r="G2907" i="87"/>
  <c r="J2907" i="87" s="1"/>
  <c r="G2906" i="87"/>
  <c r="J2906" i="87" s="1"/>
  <c r="G2905" i="87"/>
  <c r="J2905" i="87"/>
  <c r="G2904" i="87"/>
  <c r="J2904" i="87" s="1"/>
  <c r="G2903" i="87"/>
  <c r="J2903" i="87" s="1"/>
  <c r="G2902" i="87"/>
  <c r="J2902" i="87" s="1"/>
  <c r="G2901" i="87"/>
  <c r="J2901" i="87" s="1"/>
  <c r="G2900" i="87"/>
  <c r="J2900" i="87" s="1"/>
  <c r="G2899" i="87"/>
  <c r="J2899" i="87" s="1"/>
  <c r="J2898" i="87"/>
  <c r="G2898" i="87"/>
  <c r="G2897" i="87"/>
  <c r="J2897" i="87" s="1"/>
  <c r="G2896" i="87"/>
  <c r="J2896" i="87" s="1"/>
  <c r="G2895" i="87"/>
  <c r="J2895" i="87" s="1"/>
  <c r="G2894" i="87"/>
  <c r="J2894" i="87" s="1"/>
  <c r="G2893" i="87"/>
  <c r="J2893" i="87"/>
  <c r="G2892" i="87"/>
  <c r="J2892" i="87" s="1"/>
  <c r="G2891" i="87"/>
  <c r="J2891" i="87" s="1"/>
  <c r="G2890" i="87"/>
  <c r="J2890" i="87" s="1"/>
  <c r="G2889" i="87"/>
  <c r="J2889" i="87" s="1"/>
  <c r="G2888" i="87"/>
  <c r="J2888" i="87" s="1"/>
  <c r="G2887" i="87"/>
  <c r="J2887" i="87" s="1"/>
  <c r="G2886" i="87"/>
  <c r="J2886" i="87" s="1"/>
  <c r="G2885" i="87"/>
  <c r="J2885" i="87"/>
  <c r="G2884" i="87"/>
  <c r="J2884" i="87" s="1"/>
  <c r="G2883" i="87"/>
  <c r="J2883" i="87" s="1"/>
  <c r="G2882" i="87"/>
  <c r="J2882" i="87" s="1"/>
  <c r="G2881" i="87"/>
  <c r="J2881" i="87" s="1"/>
  <c r="G2880" i="87"/>
  <c r="J2880" i="87" s="1"/>
  <c r="G2879" i="87"/>
  <c r="J2879" i="87" s="1"/>
  <c r="G2878" i="87"/>
  <c r="J2878" i="87" s="1"/>
  <c r="G2877" i="87"/>
  <c r="J2877" i="87" s="1"/>
  <c r="G2876" i="87"/>
  <c r="J2876" i="87" s="1"/>
  <c r="G2875" i="87"/>
  <c r="J2875" i="87" s="1"/>
  <c r="G2874" i="87"/>
  <c r="J2874" i="87" s="1"/>
  <c r="G2873" i="87"/>
  <c r="J2873" i="87" s="1"/>
  <c r="G2872" i="87"/>
  <c r="J2872" i="87" s="1"/>
  <c r="G2871" i="87"/>
  <c r="J2871" i="87" s="1"/>
  <c r="G2870" i="87"/>
  <c r="J2870" i="87" s="1"/>
  <c r="G2869" i="87"/>
  <c r="J2869" i="87"/>
  <c r="G2868" i="87"/>
  <c r="J2868" i="87" s="1"/>
  <c r="G2867" i="87"/>
  <c r="J2867" i="87" s="1"/>
  <c r="G2866" i="87"/>
  <c r="J2866" i="87" s="1"/>
  <c r="G2865" i="87"/>
  <c r="J2865" i="87" s="1"/>
  <c r="G2864" i="87"/>
  <c r="J2864" i="87" s="1"/>
  <c r="G2863" i="87"/>
  <c r="J2863" i="87" s="1"/>
  <c r="G2862" i="87"/>
  <c r="J2862" i="87" s="1"/>
  <c r="G2861" i="87"/>
  <c r="J2861" i="87" s="1"/>
  <c r="J2860" i="87"/>
  <c r="G2860" i="87"/>
  <c r="G2859" i="87"/>
  <c r="J2859" i="87" s="1"/>
  <c r="G2858" i="87"/>
  <c r="J2858" i="87" s="1"/>
  <c r="G2857" i="87"/>
  <c r="J2857" i="87" s="1"/>
  <c r="G2856" i="87"/>
  <c r="J2856" i="87" s="1"/>
  <c r="G2855" i="87"/>
  <c r="J2855" i="87" s="1"/>
  <c r="G2854" i="87"/>
  <c r="J2854" i="87" s="1"/>
  <c r="G2853" i="87"/>
  <c r="J2853" i="87" s="1"/>
  <c r="G2852" i="87"/>
  <c r="J2852" i="87" s="1"/>
  <c r="G2851" i="87"/>
  <c r="J2851" i="87" s="1"/>
  <c r="G2850" i="87"/>
  <c r="J2850" i="87" s="1"/>
  <c r="G2849" i="87"/>
  <c r="J2849" i="87"/>
  <c r="G2848" i="87"/>
  <c r="J2848" i="87" s="1"/>
  <c r="G2847" i="87"/>
  <c r="J2847" i="87" s="1"/>
  <c r="G2846" i="87"/>
  <c r="J2846" i="87" s="1"/>
  <c r="G2845" i="87"/>
  <c r="J2845" i="87" s="1"/>
  <c r="J2844" i="87"/>
  <c r="G2844" i="87"/>
  <c r="G2843" i="87"/>
  <c r="J2843" i="87" s="1"/>
  <c r="G2842" i="87"/>
  <c r="J2842" i="87" s="1"/>
  <c r="G2841" i="87"/>
  <c r="J2841" i="87"/>
  <c r="G2840" i="87"/>
  <c r="J2840" i="87" s="1"/>
  <c r="G2839" i="87"/>
  <c r="J2839" i="87" s="1"/>
  <c r="G2838" i="87"/>
  <c r="J2838" i="87" s="1"/>
  <c r="G2837" i="87"/>
  <c r="J2837" i="87"/>
  <c r="J2836" i="87"/>
  <c r="G2836" i="87"/>
  <c r="G2835" i="87"/>
  <c r="J2835" i="87" s="1"/>
  <c r="G2834" i="87"/>
  <c r="J2834" i="87" s="1"/>
  <c r="G2833" i="87"/>
  <c r="J2833" i="87"/>
  <c r="G2832" i="87"/>
  <c r="J2832" i="87" s="1"/>
  <c r="G2831" i="87"/>
  <c r="J2831" i="87" s="1"/>
  <c r="G2830" i="87"/>
  <c r="J2830" i="87" s="1"/>
  <c r="G2829" i="87"/>
  <c r="J2829" i="87"/>
  <c r="G2828" i="87"/>
  <c r="J2828" i="87" s="1"/>
  <c r="G2827" i="87"/>
  <c r="J2827" i="87" s="1"/>
  <c r="G2826" i="87"/>
  <c r="J2826" i="87" s="1"/>
  <c r="G2825" i="87"/>
  <c r="J2825" i="87" s="1"/>
  <c r="G2824" i="87"/>
  <c r="J2824" i="87" s="1"/>
  <c r="G2823" i="87"/>
  <c r="J2823" i="87" s="1"/>
  <c r="G2822" i="87"/>
  <c r="J2822" i="87" s="1"/>
  <c r="G2821" i="87"/>
  <c r="J2821" i="87"/>
  <c r="G2820" i="87"/>
  <c r="J2820" i="87" s="1"/>
  <c r="G2819" i="87"/>
  <c r="J2819" i="87" s="1"/>
  <c r="G2818" i="87"/>
  <c r="J2818" i="87" s="1"/>
  <c r="G2817" i="87"/>
  <c r="J2817" i="87"/>
  <c r="G2816" i="87"/>
  <c r="J2816" i="87" s="1"/>
  <c r="G2815" i="87"/>
  <c r="J2815" i="87" s="1"/>
  <c r="G2814" i="87"/>
  <c r="J2814" i="87" s="1"/>
  <c r="G2813" i="87"/>
  <c r="J2813" i="87" s="1"/>
  <c r="G2812" i="87"/>
  <c r="J2812" i="87" s="1"/>
  <c r="G2811" i="87"/>
  <c r="J2811" i="87" s="1"/>
  <c r="G2810" i="87"/>
  <c r="J2810" i="87" s="1"/>
  <c r="G2809" i="87"/>
  <c r="J2809" i="87" s="1"/>
  <c r="G2808" i="87"/>
  <c r="J2808" i="87" s="1"/>
  <c r="G2807" i="87"/>
  <c r="J2807" i="87" s="1"/>
  <c r="G2806" i="87"/>
  <c r="J2806" i="87" s="1"/>
  <c r="G2805" i="87"/>
  <c r="J2805" i="87"/>
  <c r="G2804" i="87"/>
  <c r="J2804" i="87" s="1"/>
  <c r="G2803" i="87"/>
  <c r="J2803" i="87" s="1"/>
  <c r="G2802" i="87"/>
  <c r="J2802" i="87" s="1"/>
  <c r="G2801" i="87"/>
  <c r="J2801" i="87" s="1"/>
  <c r="G2800" i="87"/>
  <c r="J2800" i="87" s="1"/>
  <c r="G2799" i="87"/>
  <c r="J2799" i="87" s="1"/>
  <c r="G2798" i="87"/>
  <c r="J2798" i="87" s="1"/>
  <c r="G2797" i="87"/>
  <c r="J2797" i="87" s="1"/>
  <c r="J2796" i="87"/>
  <c r="G2796" i="87"/>
  <c r="G2795" i="87"/>
  <c r="J2795" i="87" s="1"/>
  <c r="G2794" i="87"/>
  <c r="J2794" i="87" s="1"/>
  <c r="G2793" i="87"/>
  <c r="J2793" i="87" s="1"/>
  <c r="J2792" i="87"/>
  <c r="G2792" i="87"/>
  <c r="G2791" i="87"/>
  <c r="J2791" i="87" s="1"/>
  <c r="G2790" i="87"/>
  <c r="J2790" i="87" s="1"/>
  <c r="G2789" i="87"/>
  <c r="J2789" i="87"/>
  <c r="J2788" i="87"/>
  <c r="G2788" i="87"/>
  <c r="G2787" i="87"/>
  <c r="J2787" i="87" s="1"/>
  <c r="G2786" i="87"/>
  <c r="J2786" i="87" s="1"/>
  <c r="G2785" i="87"/>
  <c r="J2785" i="87" s="1"/>
  <c r="G2784" i="87"/>
  <c r="J2784" i="87" s="1"/>
  <c r="G2783" i="87"/>
  <c r="J2783" i="87" s="1"/>
  <c r="G2782" i="87"/>
  <c r="J2782" i="87" s="1"/>
  <c r="G2781" i="87"/>
  <c r="J2781" i="87" s="1"/>
  <c r="G2780" i="87"/>
  <c r="J2780" i="87" s="1"/>
  <c r="G2779" i="87"/>
  <c r="J2779" i="87" s="1"/>
  <c r="G2778" i="87"/>
  <c r="J2778" i="87" s="1"/>
  <c r="G2777" i="87"/>
  <c r="J2777" i="87"/>
  <c r="G2776" i="87"/>
  <c r="J2776" i="87" s="1"/>
  <c r="G2775" i="87"/>
  <c r="J2775" i="87" s="1"/>
  <c r="G2774" i="87"/>
  <c r="J2774" i="87" s="1"/>
  <c r="G2773" i="87"/>
  <c r="J2773" i="87" s="1"/>
  <c r="G2772" i="87"/>
  <c r="J2772" i="87" s="1"/>
  <c r="G2771" i="87"/>
  <c r="J2771" i="87" s="1"/>
  <c r="G2770" i="87"/>
  <c r="J2770" i="87" s="1"/>
  <c r="G2769" i="87"/>
  <c r="J2769" i="87"/>
  <c r="G2768" i="87"/>
  <c r="J2768" i="87" s="1"/>
  <c r="G2767" i="87"/>
  <c r="J2767" i="87" s="1"/>
  <c r="G2766" i="87"/>
  <c r="J2766" i="87" s="1"/>
  <c r="G2765" i="87"/>
  <c r="J2765" i="87" s="1"/>
  <c r="J2764" i="87"/>
  <c r="G2764" i="87"/>
  <c r="G2763" i="87"/>
  <c r="J2763" i="87" s="1"/>
  <c r="G2762" i="87"/>
  <c r="J2762" i="87" s="1"/>
  <c r="G2761" i="87"/>
  <c r="J2761" i="87"/>
  <c r="J2760" i="87"/>
  <c r="G2760" i="87"/>
  <c r="G2759" i="87"/>
  <c r="J2759" i="87" s="1"/>
  <c r="G2758" i="87"/>
  <c r="J2758" i="87" s="1"/>
  <c r="G2757" i="87"/>
  <c r="J2757" i="87" s="1"/>
  <c r="G2756" i="87"/>
  <c r="J2756" i="87" s="1"/>
  <c r="G2755" i="87"/>
  <c r="J2755" i="87" s="1"/>
  <c r="G2754" i="87"/>
  <c r="J2754" i="87" s="1"/>
  <c r="G2753" i="87"/>
  <c r="J2753" i="87" s="1"/>
  <c r="G2752" i="87"/>
  <c r="J2752" i="87" s="1"/>
  <c r="G2751" i="87"/>
  <c r="J2751" i="87" s="1"/>
  <c r="G2750" i="87"/>
  <c r="J2750" i="87" s="1"/>
  <c r="G2749" i="87"/>
  <c r="J2749" i="87"/>
  <c r="J2748" i="87"/>
  <c r="G2748" i="87"/>
  <c r="G2747" i="87"/>
  <c r="J2747" i="87" s="1"/>
  <c r="G2746" i="87"/>
  <c r="J2746" i="87" s="1"/>
  <c r="G2745" i="87"/>
  <c r="J2745" i="87" s="1"/>
  <c r="G2744" i="87"/>
  <c r="J2744" i="87" s="1"/>
  <c r="G2743" i="87"/>
  <c r="J2743" i="87" s="1"/>
  <c r="G2742" i="87"/>
  <c r="J2742" i="87" s="1"/>
  <c r="G2741" i="87"/>
  <c r="J2741" i="87"/>
  <c r="J2740" i="87"/>
  <c r="G2740" i="87"/>
  <c r="G2739" i="87"/>
  <c r="J2739" i="87" s="1"/>
  <c r="G2738" i="87"/>
  <c r="J2738" i="87" s="1"/>
  <c r="G2737" i="87"/>
  <c r="J2737" i="87" s="1"/>
  <c r="G2736" i="87"/>
  <c r="J2736" i="87" s="1"/>
  <c r="G2735" i="87"/>
  <c r="J2735" i="87" s="1"/>
  <c r="G2734" i="87"/>
  <c r="J2734" i="87" s="1"/>
  <c r="G2733" i="87"/>
  <c r="J2733" i="87"/>
  <c r="J2732" i="87"/>
  <c r="G2732" i="87"/>
  <c r="G2731" i="87"/>
  <c r="J2731" i="87" s="1"/>
  <c r="G2730" i="87"/>
  <c r="J2730" i="87" s="1"/>
  <c r="G2729" i="87"/>
  <c r="J2729" i="87" s="1"/>
  <c r="G2728" i="87"/>
  <c r="J2728" i="87" s="1"/>
  <c r="G2727" i="87"/>
  <c r="J2727" i="87" s="1"/>
  <c r="G2726" i="87"/>
  <c r="J2726" i="87" s="1"/>
  <c r="G2725" i="87"/>
  <c r="J2725" i="87" s="1"/>
  <c r="J2724" i="87"/>
  <c r="G2724" i="87"/>
  <c r="G2723" i="87"/>
  <c r="J2723" i="87" s="1"/>
  <c r="G2722" i="87"/>
  <c r="J2722" i="87" s="1"/>
  <c r="G2721" i="87"/>
  <c r="J2721" i="87" s="1"/>
  <c r="G2720" i="87"/>
  <c r="J2720" i="87" s="1"/>
  <c r="G2719" i="87"/>
  <c r="J2719" i="87" s="1"/>
  <c r="G2718" i="87"/>
  <c r="J2718" i="87" s="1"/>
  <c r="G2717" i="87"/>
  <c r="J2717" i="87" s="1"/>
  <c r="G2716" i="87"/>
  <c r="J2716" i="87" s="1"/>
  <c r="G2715" i="87"/>
  <c r="J2715" i="87" s="1"/>
  <c r="G2714" i="87"/>
  <c r="J2714" i="87" s="1"/>
  <c r="G2713" i="87"/>
  <c r="J2713" i="87"/>
  <c r="J2712" i="87"/>
  <c r="G2712" i="87"/>
  <c r="G2711" i="87"/>
  <c r="J2711" i="87" s="1"/>
  <c r="G2710" i="87"/>
  <c r="J2710" i="87" s="1"/>
  <c r="G2709" i="87"/>
  <c r="J2709" i="87"/>
  <c r="G2708" i="87"/>
  <c r="J2708" i="87" s="1"/>
  <c r="G2707" i="87"/>
  <c r="J2707" i="87" s="1"/>
  <c r="G2706" i="87"/>
  <c r="J2706" i="87" s="1"/>
  <c r="G2705" i="87"/>
  <c r="J2705" i="87"/>
  <c r="G2704" i="87"/>
  <c r="J2704" i="87" s="1"/>
  <c r="G2703" i="87"/>
  <c r="J2703" i="87" s="1"/>
  <c r="G2702" i="87"/>
  <c r="J2702" i="87" s="1"/>
  <c r="G2701" i="87"/>
  <c r="J2701" i="87" s="1"/>
  <c r="G2700" i="87"/>
  <c r="J2700" i="87" s="1"/>
  <c r="G2699" i="87"/>
  <c r="J2699" i="87" s="1"/>
  <c r="G2698" i="87"/>
  <c r="J2698" i="87" s="1"/>
  <c r="G2697" i="87"/>
  <c r="J2697" i="87" s="1"/>
  <c r="J2696" i="87"/>
  <c r="G2696" i="87"/>
  <c r="G2695" i="87"/>
  <c r="J2695" i="87" s="1"/>
  <c r="G2694" i="87"/>
  <c r="J2694" i="87" s="1"/>
  <c r="G2693" i="87"/>
  <c r="J2693" i="87" s="1"/>
  <c r="J2692" i="87"/>
  <c r="G2692" i="87"/>
  <c r="G2691" i="87"/>
  <c r="J2691" i="87" s="1"/>
  <c r="G2690" i="87"/>
  <c r="J2690" i="87" s="1"/>
  <c r="G2689" i="87"/>
  <c r="J2689" i="87"/>
  <c r="G2688" i="87"/>
  <c r="J2688" i="87" s="1"/>
  <c r="G2687" i="87"/>
  <c r="J2687" i="87" s="1"/>
  <c r="G2686" i="87"/>
  <c r="J2686" i="87" s="1"/>
  <c r="G2685" i="87"/>
  <c r="J2685" i="87"/>
  <c r="J2684" i="87"/>
  <c r="G2684" i="87"/>
  <c r="G2683" i="87"/>
  <c r="J2683" i="87" s="1"/>
  <c r="G2682" i="87"/>
  <c r="J2682" i="87" s="1"/>
  <c r="G2681" i="87"/>
  <c r="J2681" i="87" s="1"/>
  <c r="G2680" i="87"/>
  <c r="J2680" i="87" s="1"/>
  <c r="G2679" i="87"/>
  <c r="J2679" i="87" s="1"/>
  <c r="G2678" i="87"/>
  <c r="J2678" i="87" s="1"/>
  <c r="G2677" i="87"/>
  <c r="J2677" i="87"/>
  <c r="G2676" i="87"/>
  <c r="J2676" i="87" s="1"/>
  <c r="G2675" i="87"/>
  <c r="J2675" i="87" s="1"/>
  <c r="G2674" i="87"/>
  <c r="J2674" i="87" s="1"/>
  <c r="G2673" i="87"/>
  <c r="J2673" i="87" s="1"/>
  <c r="G2672" i="87"/>
  <c r="J2672" i="87" s="1"/>
  <c r="G2671" i="87"/>
  <c r="J2671" i="87" s="1"/>
  <c r="G2670" i="87"/>
  <c r="J2670" i="87" s="1"/>
  <c r="G2669" i="87"/>
  <c r="J2669" i="87" s="1"/>
  <c r="J2668" i="87"/>
  <c r="G2668" i="87"/>
  <c r="G2667" i="87"/>
  <c r="J2667" i="87" s="1"/>
  <c r="G2666" i="87"/>
  <c r="J2666" i="87" s="1"/>
  <c r="G2665" i="87"/>
  <c r="J2665" i="87" s="1"/>
  <c r="J2664" i="87"/>
  <c r="G2664" i="87"/>
  <c r="G2663" i="87"/>
  <c r="J2663" i="87" s="1"/>
  <c r="G2662" i="87"/>
  <c r="J2662" i="87" s="1"/>
  <c r="G2661" i="87"/>
  <c r="J2661" i="87"/>
  <c r="J2660" i="87"/>
  <c r="G2660" i="87"/>
  <c r="G2659" i="87"/>
  <c r="J2659" i="87" s="1"/>
  <c r="G2658" i="87"/>
  <c r="J2658" i="87" s="1"/>
  <c r="G2657" i="87"/>
  <c r="J2657" i="87" s="1"/>
  <c r="G2656" i="87"/>
  <c r="J2656" i="87" s="1"/>
  <c r="G2655" i="87"/>
  <c r="J2655" i="87" s="1"/>
  <c r="G2654" i="87"/>
  <c r="J2654" i="87" s="1"/>
  <c r="G2653" i="87"/>
  <c r="J2653" i="87" s="1"/>
  <c r="G2652" i="87"/>
  <c r="J2652" i="87" s="1"/>
  <c r="G2651" i="87"/>
  <c r="J2651" i="87" s="1"/>
  <c r="G2650" i="87"/>
  <c r="J2650" i="87" s="1"/>
  <c r="G2649" i="87"/>
  <c r="J2649" i="87"/>
  <c r="G2648" i="87"/>
  <c r="J2648" i="87" s="1"/>
  <c r="G2647" i="87"/>
  <c r="J2647" i="87" s="1"/>
  <c r="G2646" i="87"/>
  <c r="J2646" i="87" s="1"/>
  <c r="G2645" i="87"/>
  <c r="J2645" i="87" s="1"/>
  <c r="G2644" i="87"/>
  <c r="J2644" i="87" s="1"/>
  <c r="G2643" i="87"/>
  <c r="J2643" i="87" s="1"/>
  <c r="G2642" i="87"/>
  <c r="J2642" i="87" s="1"/>
  <c r="G2641" i="87"/>
  <c r="J2641" i="87"/>
  <c r="G2640" i="87"/>
  <c r="J2640" i="87" s="1"/>
  <c r="G2639" i="87"/>
  <c r="J2639" i="87" s="1"/>
  <c r="G2638" i="87"/>
  <c r="J2638" i="87" s="1"/>
  <c r="G2637" i="87"/>
  <c r="J2637" i="87" s="1"/>
  <c r="J2636" i="87"/>
  <c r="G2636" i="87"/>
  <c r="G2635" i="87"/>
  <c r="J2635" i="87" s="1"/>
  <c r="G2634" i="87"/>
  <c r="J2634" i="87" s="1"/>
  <c r="G2633" i="87"/>
  <c r="J2633" i="87" s="1"/>
  <c r="J2632" i="87"/>
  <c r="G2632" i="87"/>
  <c r="G2631" i="87"/>
  <c r="J2631" i="87" s="1"/>
  <c r="G2630" i="87"/>
  <c r="J2630" i="87" s="1"/>
  <c r="G2629" i="87"/>
  <c r="J2629" i="87" s="1"/>
  <c r="J2628" i="87"/>
  <c r="G2628" i="87"/>
  <c r="G2627" i="87"/>
  <c r="J2627" i="87" s="1"/>
  <c r="G2626" i="87"/>
  <c r="J2626" i="87" s="1"/>
  <c r="G2625" i="87"/>
  <c r="J2625" i="87" s="1"/>
  <c r="G2624" i="87"/>
  <c r="J2624" i="87" s="1"/>
  <c r="G2623" i="87"/>
  <c r="J2623" i="87" s="1"/>
  <c r="G2622" i="87"/>
  <c r="J2622" i="87" s="1"/>
  <c r="G2621" i="87"/>
  <c r="J2621" i="87"/>
  <c r="G2620" i="87"/>
  <c r="J2620" i="87" s="1"/>
  <c r="G2619" i="87"/>
  <c r="J2619" i="87" s="1"/>
  <c r="G2618" i="87"/>
  <c r="J2618" i="87" s="1"/>
  <c r="G2617" i="87"/>
  <c r="J2617" i="87" s="1"/>
  <c r="G2616" i="87"/>
  <c r="J2616" i="87" s="1"/>
  <c r="G2615" i="87"/>
  <c r="J2615" i="87" s="1"/>
  <c r="G2614" i="87"/>
  <c r="J2614" i="87" s="1"/>
  <c r="G2613" i="87"/>
  <c r="J2613" i="87"/>
  <c r="J2612" i="87"/>
  <c r="G2612" i="87"/>
  <c r="G2611" i="87"/>
  <c r="J2611" i="87" s="1"/>
  <c r="G2610" i="87"/>
  <c r="J2610" i="87" s="1"/>
  <c r="G2609" i="87"/>
  <c r="J2609" i="87" s="1"/>
  <c r="G2608" i="87"/>
  <c r="J2608" i="87" s="1"/>
  <c r="G2607" i="87"/>
  <c r="J2607" i="87" s="1"/>
  <c r="G2606" i="87"/>
  <c r="J2606" i="87" s="1"/>
  <c r="G2605" i="87"/>
  <c r="J2605" i="87" s="1"/>
  <c r="J2604" i="87"/>
  <c r="G2604" i="87"/>
  <c r="G2603" i="87"/>
  <c r="J2603" i="87" s="1"/>
  <c r="G2602" i="87"/>
  <c r="J2602" i="87" s="1"/>
  <c r="G2601" i="87"/>
  <c r="J2601" i="87" s="1"/>
  <c r="J2600" i="87"/>
  <c r="G2600" i="87"/>
  <c r="G2599" i="87"/>
  <c r="J2599" i="87" s="1"/>
  <c r="G2598" i="87"/>
  <c r="J2598" i="87" s="1"/>
  <c r="G2597" i="87"/>
  <c r="J2597" i="87" s="1"/>
  <c r="J2596" i="87"/>
  <c r="G2596" i="87"/>
  <c r="G2595" i="87"/>
  <c r="J2595" i="87" s="1"/>
  <c r="G2594" i="87"/>
  <c r="J2594" i="87" s="1"/>
  <c r="G2593" i="87"/>
  <c r="J2593" i="87" s="1"/>
  <c r="G2592" i="87"/>
  <c r="J2592" i="87" s="1"/>
  <c r="G2591" i="87"/>
  <c r="J2591" i="87" s="1"/>
  <c r="G2590" i="87"/>
  <c r="J2590" i="87" s="1"/>
  <c r="G2589" i="87"/>
  <c r="J2589" i="87" s="1"/>
  <c r="G2588" i="87"/>
  <c r="J2588" i="87" s="1"/>
  <c r="G2587" i="87"/>
  <c r="J2587" i="87" s="1"/>
  <c r="G2586" i="87"/>
  <c r="J2586" i="87" s="1"/>
  <c r="G2585" i="87"/>
  <c r="J2585" i="87"/>
  <c r="G2584" i="87"/>
  <c r="J2584" i="87" s="1"/>
  <c r="G2583" i="87"/>
  <c r="J2583" i="87" s="1"/>
  <c r="G2582" i="87"/>
  <c r="J2582" i="87" s="1"/>
  <c r="G2581" i="87"/>
  <c r="J2581" i="87" s="1"/>
  <c r="G2580" i="87"/>
  <c r="J2580" i="87" s="1"/>
  <c r="G2579" i="87"/>
  <c r="J2579" i="87" s="1"/>
  <c r="G2578" i="87"/>
  <c r="J2578" i="87" s="1"/>
  <c r="G2577" i="87"/>
  <c r="J2577" i="87"/>
  <c r="G2576" i="87"/>
  <c r="J2576" i="87" s="1"/>
  <c r="G2575" i="87"/>
  <c r="J2575" i="87" s="1"/>
  <c r="G2574" i="87"/>
  <c r="J2574" i="87" s="1"/>
  <c r="G2573" i="87"/>
  <c r="J2573" i="87" s="1"/>
  <c r="J2572" i="87"/>
  <c r="G2572" i="87"/>
  <c r="G2571" i="87"/>
  <c r="J2571" i="87" s="1"/>
  <c r="G2570" i="87"/>
  <c r="J2570" i="87" s="1"/>
  <c r="G2569" i="87"/>
  <c r="J2569" i="87" s="1"/>
  <c r="J2568" i="87"/>
  <c r="G2568" i="87"/>
  <c r="G2567" i="87"/>
  <c r="J2567" i="87" s="1"/>
  <c r="G2566" i="87"/>
  <c r="J2566" i="87" s="1"/>
  <c r="G2565" i="87"/>
  <c r="J2565" i="87" s="1"/>
  <c r="J2564" i="87"/>
  <c r="G2564" i="87"/>
  <c r="G2563" i="87"/>
  <c r="J2563" i="87" s="1"/>
  <c r="G2562" i="87"/>
  <c r="J2562" i="87" s="1"/>
  <c r="G2561" i="87"/>
  <c r="J2561" i="87" s="1"/>
  <c r="G2560" i="87"/>
  <c r="J2560" i="87" s="1"/>
  <c r="G2559" i="87"/>
  <c r="J2559" i="87" s="1"/>
  <c r="G2558" i="87"/>
  <c r="J2558" i="87" s="1"/>
  <c r="G2557" i="87"/>
  <c r="J2557" i="87"/>
  <c r="J2556" i="87"/>
  <c r="G2556" i="87"/>
  <c r="G2555" i="87"/>
  <c r="J2555" i="87" s="1"/>
  <c r="G2554" i="87"/>
  <c r="J2554" i="87" s="1"/>
  <c r="G2553" i="87"/>
  <c r="J2553" i="87" s="1"/>
  <c r="G2552" i="87"/>
  <c r="J2552" i="87" s="1"/>
  <c r="G2551" i="87"/>
  <c r="J2551" i="87" s="1"/>
  <c r="G2550" i="87"/>
  <c r="J2550" i="87" s="1"/>
  <c r="G2549" i="87"/>
  <c r="J2549" i="87"/>
  <c r="J2548" i="87"/>
  <c r="G2548" i="87"/>
  <c r="G2547" i="87"/>
  <c r="J2547" i="87" s="1"/>
  <c r="G2546" i="87"/>
  <c r="J2546" i="87" s="1"/>
  <c r="G2545" i="87"/>
  <c r="J2545" i="87" s="1"/>
  <c r="G2544" i="87"/>
  <c r="J2544" i="87" s="1"/>
  <c r="G2543" i="87"/>
  <c r="J2543" i="87" s="1"/>
  <c r="G2542" i="87"/>
  <c r="J2542" i="87" s="1"/>
  <c r="G2541" i="87"/>
  <c r="J2541" i="87" s="1"/>
  <c r="J2540" i="87"/>
  <c r="G2540" i="87"/>
  <c r="G2539" i="87"/>
  <c r="J2539" i="87" s="1"/>
  <c r="G2538" i="87"/>
  <c r="J2538" i="87" s="1"/>
  <c r="G2537" i="87"/>
  <c r="J2537" i="87" s="1"/>
  <c r="J2536" i="87"/>
  <c r="G2536" i="87"/>
  <c r="G2535" i="87"/>
  <c r="J2535" i="87" s="1"/>
  <c r="G2534" i="87"/>
  <c r="J2534" i="87" s="1"/>
  <c r="G2533" i="87"/>
  <c r="J2533" i="87" s="1"/>
  <c r="J2532" i="87"/>
  <c r="G2532" i="87"/>
  <c r="G2531" i="87"/>
  <c r="J2531" i="87" s="1"/>
  <c r="G2530" i="87"/>
  <c r="J2530" i="87" s="1"/>
  <c r="G2529" i="87"/>
  <c r="J2529" i="87" s="1"/>
  <c r="G2528" i="87"/>
  <c r="J2528" i="87" s="1"/>
  <c r="G2527" i="87"/>
  <c r="J2527" i="87" s="1"/>
  <c r="G2526" i="87"/>
  <c r="J2526" i="87" s="1"/>
  <c r="G2525" i="87"/>
  <c r="J2525" i="87" s="1"/>
  <c r="G2524" i="87"/>
  <c r="J2524" i="87" s="1"/>
  <c r="G2523" i="87"/>
  <c r="J2523" i="87" s="1"/>
  <c r="G2522" i="87"/>
  <c r="J2522" i="87" s="1"/>
  <c r="G2521" i="87"/>
  <c r="J2521" i="87"/>
  <c r="J2520" i="87"/>
  <c r="G2520" i="87"/>
  <c r="G2519" i="87"/>
  <c r="J2519" i="87" s="1"/>
  <c r="G2518" i="87"/>
  <c r="J2518" i="87" s="1"/>
  <c r="G2517" i="87"/>
  <c r="J2517" i="87" s="1"/>
  <c r="G2516" i="87"/>
  <c r="J2516" i="87" s="1"/>
  <c r="G2515" i="87"/>
  <c r="J2515" i="87" s="1"/>
  <c r="G2514" i="87"/>
  <c r="J2514" i="87" s="1"/>
  <c r="G2513" i="87"/>
  <c r="J2513" i="87"/>
  <c r="G2512" i="87"/>
  <c r="J2512" i="87" s="1"/>
  <c r="G2511" i="87"/>
  <c r="J2511" i="87" s="1"/>
  <c r="G2510" i="87"/>
  <c r="J2510" i="87" s="1"/>
  <c r="G2509" i="87"/>
  <c r="J2509" i="87" s="1"/>
  <c r="J2508" i="87"/>
  <c r="G2508" i="87"/>
  <c r="G2507" i="87"/>
  <c r="J2507" i="87" s="1"/>
  <c r="G2506" i="87"/>
  <c r="J2506" i="87" s="1"/>
  <c r="G2505" i="87"/>
  <c r="J2505" i="87" s="1"/>
  <c r="J2504" i="87"/>
  <c r="G2504" i="87"/>
  <c r="G2503" i="87"/>
  <c r="J2503" i="87" s="1"/>
  <c r="G2502" i="87"/>
  <c r="J2502" i="87" s="1"/>
  <c r="G2501" i="87"/>
  <c r="J2501" i="87" s="1"/>
  <c r="J2500" i="87"/>
  <c r="G2500" i="87"/>
  <c r="G2499" i="87"/>
  <c r="J2499" i="87" s="1"/>
  <c r="G2498" i="87"/>
  <c r="J2498" i="87" s="1"/>
  <c r="G2497" i="87"/>
  <c r="J2497" i="87" s="1"/>
  <c r="G2496" i="87"/>
  <c r="J2496" i="87" s="1"/>
  <c r="G2495" i="87"/>
  <c r="J2495" i="87" s="1"/>
  <c r="G2494" i="87"/>
  <c r="J2494" i="87" s="1"/>
  <c r="G2493" i="87"/>
  <c r="J2493" i="87"/>
  <c r="J2492" i="87"/>
  <c r="G2492" i="87"/>
  <c r="G2491" i="87"/>
  <c r="J2491" i="87" s="1"/>
  <c r="G2490" i="87"/>
  <c r="J2490" i="87" s="1"/>
  <c r="G2489" i="87"/>
  <c r="J2489" i="87" s="1"/>
  <c r="G2488" i="87"/>
  <c r="J2488" i="87" s="1"/>
  <c r="G2487" i="87"/>
  <c r="J2487" i="87" s="1"/>
  <c r="G2486" i="87"/>
  <c r="J2486" i="87" s="1"/>
  <c r="G2485" i="87"/>
  <c r="J2485" i="87"/>
  <c r="G2484" i="87"/>
  <c r="J2484" i="87" s="1"/>
  <c r="G2483" i="87"/>
  <c r="J2483" i="87" s="1"/>
  <c r="G2482" i="87"/>
  <c r="J2482" i="87" s="1"/>
  <c r="G2481" i="87"/>
  <c r="J2481" i="87" s="1"/>
  <c r="G2480" i="87"/>
  <c r="J2480" i="87" s="1"/>
  <c r="G2479" i="87"/>
  <c r="J2479" i="87" s="1"/>
  <c r="G2478" i="87"/>
  <c r="J2478" i="87" s="1"/>
  <c r="G2477" i="87"/>
  <c r="J2477" i="87" s="1"/>
  <c r="J2476" i="87"/>
  <c r="G2476" i="87"/>
  <c r="G2475" i="87"/>
  <c r="J2475" i="87" s="1"/>
  <c r="G2474" i="87"/>
  <c r="J2474" i="87" s="1"/>
  <c r="G2473" i="87"/>
  <c r="J2473" i="87" s="1"/>
  <c r="J2472" i="87"/>
  <c r="G2472" i="87"/>
  <c r="G2471" i="87"/>
  <c r="J2471" i="87" s="1"/>
  <c r="G2470" i="87"/>
  <c r="J2470" i="87" s="1"/>
  <c r="G2469" i="87"/>
  <c r="J2469" i="87" s="1"/>
  <c r="J2468" i="87"/>
  <c r="G2468" i="87"/>
  <c r="G2467" i="87"/>
  <c r="J2467" i="87" s="1"/>
  <c r="G2466" i="87"/>
  <c r="J2466" i="87" s="1"/>
  <c r="G2465" i="87"/>
  <c r="J2465" i="87" s="1"/>
  <c r="G2464" i="87"/>
  <c r="J2464" i="87" s="1"/>
  <c r="G2463" i="87"/>
  <c r="J2463" i="87" s="1"/>
  <c r="G2462" i="87"/>
  <c r="J2462" i="87" s="1"/>
  <c r="G2461" i="87"/>
  <c r="J2461" i="87" s="1"/>
  <c r="G2460" i="87"/>
  <c r="J2460" i="87" s="1"/>
  <c r="G2459" i="87"/>
  <c r="J2459" i="87" s="1"/>
  <c r="G2458" i="87"/>
  <c r="J2458" i="87" s="1"/>
  <c r="G2457" i="87"/>
  <c r="J2457" i="87"/>
  <c r="G2456" i="87"/>
  <c r="J2456" i="87" s="1"/>
  <c r="G2455" i="87"/>
  <c r="J2455" i="87" s="1"/>
  <c r="G2454" i="87"/>
  <c r="J2454" i="87" s="1"/>
  <c r="G2453" i="87"/>
  <c r="J2453" i="87"/>
  <c r="G2452" i="87"/>
  <c r="J2452" i="87" s="1"/>
  <c r="G2451" i="87"/>
  <c r="J2451" i="87" s="1"/>
  <c r="G2450" i="87"/>
  <c r="J2450" i="87" s="1"/>
  <c r="G2449" i="87"/>
  <c r="J2449" i="87"/>
  <c r="G2448" i="87"/>
  <c r="J2448" i="87" s="1"/>
  <c r="G2447" i="87"/>
  <c r="J2447" i="87" s="1"/>
  <c r="G2446" i="87"/>
  <c r="J2446" i="87" s="1"/>
  <c r="G2445" i="87"/>
  <c r="J2445" i="87" s="1"/>
  <c r="J2444" i="87"/>
  <c r="G2444" i="87"/>
  <c r="G2443" i="87"/>
  <c r="J2443" i="87" s="1"/>
  <c r="G2442" i="87"/>
  <c r="J2442" i="87" s="1"/>
  <c r="G2441" i="87"/>
  <c r="J2441" i="87" s="1"/>
  <c r="J2440" i="87"/>
  <c r="G2440" i="87"/>
  <c r="G2439" i="87"/>
  <c r="J2439" i="87" s="1"/>
  <c r="G2438" i="87"/>
  <c r="J2438" i="87" s="1"/>
  <c r="G2437" i="87"/>
  <c r="J2437" i="87" s="1"/>
  <c r="G2436" i="87"/>
  <c r="J2436" i="87" s="1"/>
  <c r="G2435" i="87"/>
  <c r="J2435" i="87" s="1"/>
  <c r="G2434" i="87"/>
  <c r="J2434" i="87" s="1"/>
  <c r="G2433" i="87"/>
  <c r="J2433" i="87" s="1"/>
  <c r="G2432" i="87"/>
  <c r="J2432" i="87" s="1"/>
  <c r="G2431" i="87"/>
  <c r="J2431" i="87" s="1"/>
  <c r="G2430" i="87"/>
  <c r="J2430" i="87" s="1"/>
  <c r="G2429" i="87"/>
  <c r="J2429" i="87"/>
  <c r="J2428" i="87"/>
  <c r="G2428" i="87"/>
  <c r="G2427" i="87"/>
  <c r="J2427" i="87" s="1"/>
  <c r="G2426" i="87"/>
  <c r="J2426" i="87" s="1"/>
  <c r="G2425" i="87"/>
  <c r="J2425" i="87" s="1"/>
  <c r="G2424" i="87"/>
  <c r="J2424" i="87" s="1"/>
  <c r="G2423" i="87"/>
  <c r="J2423" i="87" s="1"/>
  <c r="G2422" i="87"/>
  <c r="J2422" i="87" s="1"/>
  <c r="G2421" i="87"/>
  <c r="J2421" i="87"/>
  <c r="J2420" i="87"/>
  <c r="G2420" i="87"/>
  <c r="G2419" i="87"/>
  <c r="J2419" i="87" s="1"/>
  <c r="G2418" i="87"/>
  <c r="J2418" i="87" s="1"/>
  <c r="G2417" i="87"/>
  <c r="J2417" i="87" s="1"/>
  <c r="G2416" i="87"/>
  <c r="J2416" i="87" s="1"/>
  <c r="G2415" i="87"/>
  <c r="J2415" i="87" s="1"/>
  <c r="G2414" i="87"/>
  <c r="J2414" i="87" s="1"/>
  <c r="G2413" i="87"/>
  <c r="J2413" i="87"/>
  <c r="J2412" i="87"/>
  <c r="G2412" i="87"/>
  <c r="G2411" i="87"/>
  <c r="J2411" i="87" s="1"/>
  <c r="G2410" i="87"/>
  <c r="J2410" i="87" s="1"/>
  <c r="G2409" i="87"/>
  <c r="J2409" i="87" s="1"/>
  <c r="G2408" i="87"/>
  <c r="J2408" i="87" s="1"/>
  <c r="G2407" i="87"/>
  <c r="J2407" i="87" s="1"/>
  <c r="G2406" i="87"/>
  <c r="J2406" i="87" s="1"/>
  <c r="G2405" i="87"/>
  <c r="J2405" i="87" s="1"/>
  <c r="J2404" i="87"/>
  <c r="G2404" i="87"/>
  <c r="G2403" i="87"/>
  <c r="J2403" i="87" s="1"/>
  <c r="G2402" i="87"/>
  <c r="J2402" i="87" s="1"/>
  <c r="G2401" i="87"/>
  <c r="J2401" i="87" s="1"/>
  <c r="G2400" i="87"/>
  <c r="J2400" i="87" s="1"/>
  <c r="G2399" i="87"/>
  <c r="J2399" i="87" s="1"/>
  <c r="G2398" i="87"/>
  <c r="J2398" i="87" s="1"/>
  <c r="G2397" i="87"/>
  <c r="J2397" i="87" s="1"/>
  <c r="G2396" i="87"/>
  <c r="J2396" i="87" s="1"/>
  <c r="G2395" i="87"/>
  <c r="J2395" i="87" s="1"/>
  <c r="G2394" i="87"/>
  <c r="J2394" i="87" s="1"/>
  <c r="G2393" i="87"/>
  <c r="J2393" i="87" s="1"/>
  <c r="J2392" i="87"/>
  <c r="G2392" i="87"/>
  <c r="G2391" i="87"/>
  <c r="J2391" i="87" s="1"/>
  <c r="G2390" i="87"/>
  <c r="J2390" i="87" s="1"/>
  <c r="G2389" i="87"/>
  <c r="J2389" i="87" s="1"/>
  <c r="J2388" i="87"/>
  <c r="G2388" i="87"/>
  <c r="G2387" i="87"/>
  <c r="J2387" i="87" s="1"/>
  <c r="G2386" i="87"/>
  <c r="J2386" i="87" s="1"/>
  <c r="G2385" i="87"/>
  <c r="J2385" i="87"/>
  <c r="G2384" i="87"/>
  <c r="J2384" i="87" s="1"/>
  <c r="G2383" i="87"/>
  <c r="J2383" i="87" s="1"/>
  <c r="G2382" i="87"/>
  <c r="J2382" i="87" s="1"/>
  <c r="G2381" i="87"/>
  <c r="J2381" i="87"/>
  <c r="J2380" i="87"/>
  <c r="G2380" i="87"/>
  <c r="G2379" i="87"/>
  <c r="J2379" i="87" s="1"/>
  <c r="G2378" i="87"/>
  <c r="J2378" i="87" s="1"/>
  <c r="G2377" i="87"/>
  <c r="J2377" i="87" s="1"/>
  <c r="G2376" i="87"/>
  <c r="J2376" i="87" s="1"/>
  <c r="G2375" i="87"/>
  <c r="J2375" i="87" s="1"/>
  <c r="G2374" i="87"/>
  <c r="J2374" i="87" s="1"/>
  <c r="G2373" i="87"/>
  <c r="J2373" i="87"/>
  <c r="J2372" i="87"/>
  <c r="G2372" i="87"/>
  <c r="G2371" i="87"/>
  <c r="J2371" i="87" s="1"/>
  <c r="G2370" i="87"/>
  <c r="J2370" i="87" s="1"/>
  <c r="G2369" i="87"/>
  <c r="J2369" i="87" s="1"/>
  <c r="G2368" i="87"/>
  <c r="J2368" i="87" s="1"/>
  <c r="G2367" i="87"/>
  <c r="J2367" i="87" s="1"/>
  <c r="G2366" i="87"/>
  <c r="J2366" i="87" s="1"/>
  <c r="G2365" i="87"/>
  <c r="J2365" i="87" s="1"/>
  <c r="J2364" i="87"/>
  <c r="G2364" i="87"/>
  <c r="G2363" i="87"/>
  <c r="J2363" i="87" s="1"/>
  <c r="G2362" i="87"/>
  <c r="J2362" i="87" s="1"/>
  <c r="G2361" i="87"/>
  <c r="J2361" i="87" s="1"/>
  <c r="J2360" i="87"/>
  <c r="G2360" i="87"/>
  <c r="G2359" i="87"/>
  <c r="J2359" i="87" s="1"/>
  <c r="G2358" i="87"/>
  <c r="J2358" i="87" s="1"/>
  <c r="G2357" i="87"/>
  <c r="J2357" i="87"/>
  <c r="J2356" i="87"/>
  <c r="G2356" i="87"/>
  <c r="G2355" i="87"/>
  <c r="J2355" i="87" s="1"/>
  <c r="G2354" i="87"/>
  <c r="J2354" i="87" s="1"/>
  <c r="G2353" i="87"/>
  <c r="J2353" i="87" s="1"/>
  <c r="G2352" i="87"/>
  <c r="J2352" i="87" s="1"/>
  <c r="G2351" i="87"/>
  <c r="J2351" i="87" s="1"/>
  <c r="G2350" i="87"/>
  <c r="J2350" i="87" s="1"/>
  <c r="G2349" i="87"/>
  <c r="J2349" i="87" s="1"/>
  <c r="G2348" i="87"/>
  <c r="J2348" i="87" s="1"/>
  <c r="G2347" i="87"/>
  <c r="J2347" i="87" s="1"/>
  <c r="G2346" i="87"/>
  <c r="J2346" i="87" s="1"/>
  <c r="G2345" i="87"/>
  <c r="J2345" i="87"/>
  <c r="J2344" i="87"/>
  <c r="G2344" i="87"/>
  <c r="G2343" i="87"/>
  <c r="J2343" i="87" s="1"/>
  <c r="G2342" i="87"/>
  <c r="J2342" i="87" s="1"/>
  <c r="G2341" i="87"/>
  <c r="J2341" i="87" s="1"/>
  <c r="G2340" i="87"/>
  <c r="J2340" i="87" s="1"/>
  <c r="G2339" i="87"/>
  <c r="J2339" i="87" s="1"/>
  <c r="G2338" i="87"/>
  <c r="J2338" i="87" s="1"/>
  <c r="G2337" i="87"/>
  <c r="J2337" i="87"/>
  <c r="G2336" i="87"/>
  <c r="J2336" i="87" s="1"/>
  <c r="G2335" i="87"/>
  <c r="J2335" i="87" s="1"/>
  <c r="G2334" i="87"/>
  <c r="J2334" i="87" s="1"/>
  <c r="G2333" i="87"/>
  <c r="J2333" i="87" s="1"/>
  <c r="J2332" i="87"/>
  <c r="G2332" i="87"/>
  <c r="G2331" i="87"/>
  <c r="J2331" i="87" s="1"/>
  <c r="G2330" i="87"/>
  <c r="J2330" i="87" s="1"/>
  <c r="G2329" i="87"/>
  <c r="J2329" i="87" s="1"/>
  <c r="G2328" i="87"/>
  <c r="J2328" i="87" s="1"/>
  <c r="G2327" i="87"/>
  <c r="J2327" i="87" s="1"/>
  <c r="G2326" i="87"/>
  <c r="J2326" i="87" s="1"/>
  <c r="G2325" i="87"/>
  <c r="J2325" i="87" s="1"/>
  <c r="J2324" i="87"/>
  <c r="G2324" i="87"/>
  <c r="G2323" i="87"/>
  <c r="J2323" i="87" s="1"/>
  <c r="G2322" i="87"/>
  <c r="J2322" i="87" s="1"/>
  <c r="G2321" i="87"/>
  <c r="J2321" i="87" s="1"/>
  <c r="G2320" i="87"/>
  <c r="J2320" i="87" s="1"/>
  <c r="G2319" i="87"/>
  <c r="J2319" i="87" s="1"/>
  <c r="G2318" i="87"/>
  <c r="J2318" i="87" s="1"/>
  <c r="G2317" i="87"/>
  <c r="J2317" i="87" s="1"/>
  <c r="G2316" i="87"/>
  <c r="J2316" i="87" s="1"/>
  <c r="G2315" i="87"/>
  <c r="J2315" i="87" s="1"/>
  <c r="G2314" i="87"/>
  <c r="J2314" i="87" s="1"/>
  <c r="G2313" i="87"/>
  <c r="J2313" i="87" s="1"/>
  <c r="G2312" i="87"/>
  <c r="J2312" i="87" s="1"/>
  <c r="G2311" i="87"/>
  <c r="J2311" i="87" s="1"/>
  <c r="G2310" i="87"/>
  <c r="J2310" i="87" s="1"/>
  <c r="G2309" i="87"/>
  <c r="J2309" i="87"/>
  <c r="J2308" i="87"/>
  <c r="G2308" i="87"/>
  <c r="G2307" i="87"/>
  <c r="J2307" i="87" s="1"/>
  <c r="G2306" i="87"/>
  <c r="J2306" i="87" s="1"/>
  <c r="G2305" i="87"/>
  <c r="J2305" i="87" s="1"/>
  <c r="J2304" i="87"/>
  <c r="G2304" i="87"/>
  <c r="G2303" i="87"/>
  <c r="J2303" i="87" s="1"/>
  <c r="G2302" i="87"/>
  <c r="J2302" i="87" s="1"/>
  <c r="G2301" i="87"/>
  <c r="J2301" i="87" s="1"/>
  <c r="G2300" i="87"/>
  <c r="J2300" i="87" s="1"/>
  <c r="G2299" i="87"/>
  <c r="J2299" i="87" s="1"/>
  <c r="G2298" i="87"/>
  <c r="J2298" i="87" s="1"/>
  <c r="G2297" i="87"/>
  <c r="J2297" i="87" s="1"/>
  <c r="G2296" i="87"/>
  <c r="J2296" i="87" s="1"/>
  <c r="G2295" i="87"/>
  <c r="J2295" i="87" s="1"/>
  <c r="G2294" i="87"/>
  <c r="J2294" i="87" s="1"/>
  <c r="G2293" i="87"/>
  <c r="J2293" i="87" s="1"/>
  <c r="J2292" i="87"/>
  <c r="G2292" i="87"/>
  <c r="G2291" i="87"/>
  <c r="J2291" i="87" s="1"/>
  <c r="G2290" i="87"/>
  <c r="J2290" i="87" s="1"/>
  <c r="G2289" i="87"/>
  <c r="J2289" i="87" s="1"/>
  <c r="J2288" i="87"/>
  <c r="G2288" i="87"/>
  <c r="G2287" i="87"/>
  <c r="J2287" i="87" s="1"/>
  <c r="G2286" i="87"/>
  <c r="J2286" i="87" s="1"/>
  <c r="G2285" i="87"/>
  <c r="J2285" i="87"/>
  <c r="G2284" i="87"/>
  <c r="J2284" i="87" s="1"/>
  <c r="G2283" i="87"/>
  <c r="J2283" i="87" s="1"/>
  <c r="G2282" i="87"/>
  <c r="J2282" i="87" s="1"/>
  <c r="G2281" i="87"/>
  <c r="J2281" i="87" s="1"/>
  <c r="G2280" i="87"/>
  <c r="J2280" i="87" s="1"/>
  <c r="G2279" i="87"/>
  <c r="J2279" i="87" s="1"/>
  <c r="G2278" i="87"/>
  <c r="J2278" i="87" s="1"/>
  <c r="G2277" i="87"/>
  <c r="J2277" i="87"/>
  <c r="J2276" i="87"/>
  <c r="G2276" i="87"/>
  <c r="G2275" i="87"/>
  <c r="J2275" i="87" s="1"/>
  <c r="G2274" i="87"/>
  <c r="J2274" i="87" s="1"/>
  <c r="G2273" i="87"/>
  <c r="J2273" i="87" s="1"/>
  <c r="G2272" i="87"/>
  <c r="J2272" i="87" s="1"/>
  <c r="G2271" i="87"/>
  <c r="J2271" i="87" s="1"/>
  <c r="G2270" i="87"/>
  <c r="J2270" i="87" s="1"/>
  <c r="G2269" i="87"/>
  <c r="J2269" i="87" s="1"/>
  <c r="G2268" i="87"/>
  <c r="J2268" i="87" s="1"/>
  <c r="G2267" i="87"/>
  <c r="J2267" i="87" s="1"/>
  <c r="G2266" i="87"/>
  <c r="J2266" i="87" s="1"/>
  <c r="G2265" i="87"/>
  <c r="J2265" i="87" s="1"/>
  <c r="G2264" i="87"/>
  <c r="J2264" i="87" s="1"/>
  <c r="G2263" i="87"/>
  <c r="J2263" i="87" s="1"/>
  <c r="G2262" i="87"/>
  <c r="J2262" i="87" s="1"/>
  <c r="G2261" i="87"/>
  <c r="J2261" i="87"/>
  <c r="J2260" i="87"/>
  <c r="G2260" i="87"/>
  <c r="G2259" i="87"/>
  <c r="J2259" i="87" s="1"/>
  <c r="G2258" i="87"/>
  <c r="J2258" i="87" s="1"/>
  <c r="G2257" i="87"/>
  <c r="J2257" i="87" s="1"/>
  <c r="G2256" i="87"/>
  <c r="J2256" i="87" s="1"/>
  <c r="G2255" i="87"/>
  <c r="J2255" i="87" s="1"/>
  <c r="G2254" i="87"/>
  <c r="J2254" i="87" s="1"/>
  <c r="G2253" i="87"/>
  <c r="J2253" i="87"/>
  <c r="J2252" i="87"/>
  <c r="G2252" i="87"/>
  <c r="G2251" i="87"/>
  <c r="J2251" i="87"/>
  <c r="G2250" i="87"/>
  <c r="J2250" i="87" s="1"/>
  <c r="G2249" i="87"/>
  <c r="J2249" i="87" s="1"/>
  <c r="G2248" i="87"/>
  <c r="J2248" i="87" s="1"/>
  <c r="G2247" i="87"/>
  <c r="J2247" i="87" s="1"/>
  <c r="J2246" i="87"/>
  <c r="G2246" i="87"/>
  <c r="G2245" i="87"/>
  <c r="J2245" i="87"/>
  <c r="G2244" i="87"/>
  <c r="J2244" i="87" s="1"/>
  <c r="G2243" i="87"/>
  <c r="J2243" i="87"/>
  <c r="J2242" i="87"/>
  <c r="G2242" i="87"/>
  <c r="G2241" i="87"/>
  <c r="J2241" i="87"/>
  <c r="G2240" i="87"/>
  <c r="J2240" i="87" s="1"/>
  <c r="G2239" i="87"/>
  <c r="J2239" i="87" s="1"/>
  <c r="G2238" i="87"/>
  <c r="J2238" i="87" s="1"/>
  <c r="G2237" i="87"/>
  <c r="J2237" i="87" s="1"/>
  <c r="G2236" i="87"/>
  <c r="J2236" i="87" s="1"/>
  <c r="G2235" i="87"/>
  <c r="J2235" i="87"/>
  <c r="J2234" i="87"/>
  <c r="G2234" i="87"/>
  <c r="G2233" i="87"/>
  <c r="J2233" i="87"/>
  <c r="G2232" i="87"/>
  <c r="J2232" i="87" s="1"/>
  <c r="G2231" i="87"/>
  <c r="J2231" i="87"/>
  <c r="J2230" i="87"/>
  <c r="G2230" i="87"/>
  <c r="G2229" i="87"/>
  <c r="J2229" i="87"/>
  <c r="G2228" i="87"/>
  <c r="J2228" i="87" s="1"/>
  <c r="G2227" i="87"/>
  <c r="J2227" i="87" s="1"/>
  <c r="G2226" i="87"/>
  <c r="J2226" i="87" s="1"/>
  <c r="G2225" i="87"/>
  <c r="J2225" i="87" s="1"/>
  <c r="G2224" i="87"/>
  <c r="J2224" i="87" s="1"/>
  <c r="G2223" i="87"/>
  <c r="J2223" i="87" s="1"/>
  <c r="J2222" i="87"/>
  <c r="G2222" i="87"/>
  <c r="G2221" i="87"/>
  <c r="J2221" i="87"/>
  <c r="G2220" i="87"/>
  <c r="J2220" i="87" s="1"/>
  <c r="G2219" i="87"/>
  <c r="J2219" i="87" s="1"/>
  <c r="G2218" i="87"/>
  <c r="J2218" i="87" s="1"/>
  <c r="G2217" i="87"/>
  <c r="J2217" i="87" s="1"/>
  <c r="G2216" i="87"/>
  <c r="J2216" i="87" s="1"/>
  <c r="G2215" i="87"/>
  <c r="J2215" i="87"/>
  <c r="J2214" i="87"/>
  <c r="G2214" i="87"/>
  <c r="G2213" i="87"/>
  <c r="J2213" i="87"/>
  <c r="G2212" i="87"/>
  <c r="J2212" i="87" s="1"/>
  <c r="G2211" i="87"/>
  <c r="J2211" i="87"/>
  <c r="J2210" i="87"/>
  <c r="G2210" i="87"/>
  <c r="G2209" i="87"/>
  <c r="J2209" i="87"/>
  <c r="G2208" i="87"/>
  <c r="J2208" i="87" s="1"/>
  <c r="G2207" i="87"/>
  <c r="J2207" i="87" s="1"/>
  <c r="G2206" i="87"/>
  <c r="J2206" i="87" s="1"/>
  <c r="G2205" i="87"/>
  <c r="J2205" i="87" s="1"/>
  <c r="G2204" i="87"/>
  <c r="J2204" i="87" s="1"/>
  <c r="G2203" i="87"/>
  <c r="J2203" i="87" s="1"/>
  <c r="J2202" i="87"/>
  <c r="G2202" i="87"/>
  <c r="G2201" i="87"/>
  <c r="J2201" i="87"/>
  <c r="G2200" i="87"/>
  <c r="J2200" i="87" s="1"/>
  <c r="G2199" i="87"/>
  <c r="J2199" i="87" s="1"/>
  <c r="G2198" i="87"/>
  <c r="J2198" i="87" s="1"/>
  <c r="G2197" i="87"/>
  <c r="J2197" i="87" s="1"/>
  <c r="G2196" i="87"/>
  <c r="J2196" i="87" s="1"/>
  <c r="G2195" i="87"/>
  <c r="J2195" i="87" s="1"/>
  <c r="G2194" i="87"/>
  <c r="J2194" i="87" s="1"/>
  <c r="G2193" i="87"/>
  <c r="J2193" i="87" s="1"/>
  <c r="G2192" i="87"/>
  <c r="J2192" i="87" s="1"/>
  <c r="G2191" i="87"/>
  <c r="J2191" i="87" s="1"/>
  <c r="J2190" i="87"/>
  <c r="G2190" i="87"/>
  <c r="G2189" i="87"/>
  <c r="J2189" i="87"/>
  <c r="G2188" i="87"/>
  <c r="J2188" i="87" s="1"/>
  <c r="G2187" i="87"/>
  <c r="J2187" i="87" s="1"/>
  <c r="G2186" i="87"/>
  <c r="J2186" i="87" s="1"/>
  <c r="G2185" i="87"/>
  <c r="J2185" i="87" s="1"/>
  <c r="G2184" i="87"/>
  <c r="J2184" i="87" s="1"/>
  <c r="G2183" i="87"/>
  <c r="J2183" i="87"/>
  <c r="J2182" i="87"/>
  <c r="G2182" i="87"/>
  <c r="G2181" i="87"/>
  <c r="J2181" i="87"/>
  <c r="G2180" i="87"/>
  <c r="J2180" i="87" s="1"/>
  <c r="G2179" i="87"/>
  <c r="J2179" i="87"/>
  <c r="J2178" i="87"/>
  <c r="G2178" i="87"/>
  <c r="G2177" i="87"/>
  <c r="J2177" i="87"/>
  <c r="G2176" i="87"/>
  <c r="J2176" i="87" s="1"/>
  <c r="G2175" i="87"/>
  <c r="J2175" i="87" s="1"/>
  <c r="G2174" i="87"/>
  <c r="J2174" i="87" s="1"/>
  <c r="G2173" i="87"/>
  <c r="J2173" i="87" s="1"/>
  <c r="G2172" i="87"/>
  <c r="J2172" i="87" s="1"/>
  <c r="G2171" i="87"/>
  <c r="J2171" i="87" s="1"/>
  <c r="J2170" i="87"/>
  <c r="G2170" i="87"/>
  <c r="G2169" i="87"/>
  <c r="J2169" i="87"/>
  <c r="G2168" i="87"/>
  <c r="J2168" i="87" s="1"/>
  <c r="G2167" i="87"/>
  <c r="J2167" i="87" s="1"/>
  <c r="G2166" i="87"/>
  <c r="J2166" i="87" s="1"/>
  <c r="G2165" i="87"/>
  <c r="J2165" i="87" s="1"/>
  <c r="G2164" i="87"/>
  <c r="J2164" i="87" s="1"/>
  <c r="G2163" i="87"/>
  <c r="J2163" i="87" s="1"/>
  <c r="J2162" i="87"/>
  <c r="G2162" i="87"/>
  <c r="G2161" i="87"/>
  <c r="J2161" i="87" s="1"/>
  <c r="G2160" i="87"/>
  <c r="J2160" i="87" s="1"/>
  <c r="G2159" i="87"/>
  <c r="J2159" i="87" s="1"/>
  <c r="G2158" i="87"/>
  <c r="J2158" i="87" s="1"/>
  <c r="G2157" i="87"/>
  <c r="J2157" i="87" s="1"/>
  <c r="G2156" i="87"/>
  <c r="J2156" i="87" s="1"/>
  <c r="G2155" i="87"/>
  <c r="J2155" i="87"/>
  <c r="J2154" i="87"/>
  <c r="G2154" i="87"/>
  <c r="G2153" i="87"/>
  <c r="J2153" i="87" s="1"/>
  <c r="G2152" i="87"/>
  <c r="J2152" i="87" s="1"/>
  <c r="G2151" i="87"/>
  <c r="J2151" i="87" s="1"/>
  <c r="J2150" i="87"/>
  <c r="G2150" i="87"/>
  <c r="G2149" i="87"/>
  <c r="J2149" i="87" s="1"/>
  <c r="G2148" i="87"/>
  <c r="J2148" i="87" s="1"/>
  <c r="G2147" i="87"/>
  <c r="J2147" i="87" s="1"/>
  <c r="G2146" i="87"/>
  <c r="J2146" i="87" s="1"/>
  <c r="G2145" i="87"/>
  <c r="J2145" i="87" s="1"/>
  <c r="G2144" i="87"/>
  <c r="J2144" i="87" s="1"/>
  <c r="G2143" i="87"/>
  <c r="J2143" i="87" s="1"/>
  <c r="G2142" i="87"/>
  <c r="J2142" i="87" s="1"/>
  <c r="G2141" i="87"/>
  <c r="J2141" i="87" s="1"/>
  <c r="G2140" i="87"/>
  <c r="J2140" i="87" s="1"/>
  <c r="G2139" i="87"/>
  <c r="J2139" i="87"/>
  <c r="J2138" i="87"/>
  <c r="G2138" i="87"/>
  <c r="G2137" i="87"/>
  <c r="J2137" i="87"/>
  <c r="G2136" i="87"/>
  <c r="J2136" i="87" s="1"/>
  <c r="G2135" i="87"/>
  <c r="J2135" i="87" s="1"/>
  <c r="G2134" i="87"/>
  <c r="J2134" i="87" s="1"/>
  <c r="G2133" i="87"/>
  <c r="J2133" i="87" s="1"/>
  <c r="G2132" i="87"/>
  <c r="J2132" i="87" s="1"/>
  <c r="G2131" i="87"/>
  <c r="J2131" i="87" s="1"/>
  <c r="J2130" i="87"/>
  <c r="G2130" i="87"/>
  <c r="G2129" i="87"/>
  <c r="J2129" i="87" s="1"/>
  <c r="G2128" i="87"/>
  <c r="J2128" i="87" s="1"/>
  <c r="G2127" i="87"/>
  <c r="J2127" i="87" s="1"/>
  <c r="G2126" i="87"/>
  <c r="J2126" i="87" s="1"/>
  <c r="G2125" i="87"/>
  <c r="J2125" i="87" s="1"/>
  <c r="G2124" i="87"/>
  <c r="J2124" i="87" s="1"/>
  <c r="G2123" i="87"/>
  <c r="J2123" i="87" s="1"/>
  <c r="G2122" i="87"/>
  <c r="J2122" i="87" s="1"/>
  <c r="G2121" i="87"/>
  <c r="J2121" i="87" s="1"/>
  <c r="G2120" i="87"/>
  <c r="J2120" i="87" s="1"/>
  <c r="G2119" i="87"/>
  <c r="J2119" i="87"/>
  <c r="J2118" i="87"/>
  <c r="G2118" i="87"/>
  <c r="G2117" i="87"/>
  <c r="J2117" i="87" s="1"/>
  <c r="G2116" i="87"/>
  <c r="J2116" i="87" s="1"/>
  <c r="G2115" i="87"/>
  <c r="J2115" i="87" s="1"/>
  <c r="G2114" i="87"/>
  <c r="J2114" i="87" s="1"/>
  <c r="G2113" i="87"/>
  <c r="J2113" i="87" s="1"/>
  <c r="G2112" i="87"/>
  <c r="J2112" i="87" s="1"/>
  <c r="G2111" i="87"/>
  <c r="J2111" i="87" s="1"/>
  <c r="G2110" i="87"/>
  <c r="J2110" i="87" s="1"/>
  <c r="G2109" i="87"/>
  <c r="J2109" i="87" s="1"/>
  <c r="G2108" i="87"/>
  <c r="J2108" i="87" s="1"/>
  <c r="G2107" i="87"/>
  <c r="J2107" i="87" s="1"/>
  <c r="J2106" i="87"/>
  <c r="G2106" i="87"/>
  <c r="G2105" i="87"/>
  <c r="J2105" i="87" s="1"/>
  <c r="G2104" i="87"/>
  <c r="J2104" i="87" s="1"/>
  <c r="G2103" i="87"/>
  <c r="J2103" i="87" s="1"/>
  <c r="G2102" i="87"/>
  <c r="J2102" i="87" s="1"/>
  <c r="G2101" i="87"/>
  <c r="J2101" i="87" s="1"/>
  <c r="G2100" i="87"/>
  <c r="J2100" i="87" s="1"/>
  <c r="G2099" i="87"/>
  <c r="J2099" i="87" s="1"/>
  <c r="G2098" i="87"/>
  <c r="J2098" i="87" s="1"/>
  <c r="G2097" i="87"/>
  <c r="J2097" i="87" s="1"/>
  <c r="G2096" i="87"/>
  <c r="J2096" i="87" s="1"/>
  <c r="G2095" i="87"/>
  <c r="J2095" i="87" s="1"/>
  <c r="J2094" i="87"/>
  <c r="G2094" i="87"/>
  <c r="G2093" i="87"/>
  <c r="J2093" i="87" s="1"/>
  <c r="G2092" i="87"/>
  <c r="J2092" i="87" s="1"/>
  <c r="G2091" i="87"/>
  <c r="J2091" i="87" s="1"/>
  <c r="G2090" i="87"/>
  <c r="J2090" i="87" s="1"/>
  <c r="G2089" i="87"/>
  <c r="J2089" i="87" s="1"/>
  <c r="G2088" i="87"/>
  <c r="J2088" i="87" s="1"/>
  <c r="G2087" i="87"/>
  <c r="J2087" i="87"/>
  <c r="G2086" i="87"/>
  <c r="J2086" i="87" s="1"/>
  <c r="G2085" i="87"/>
  <c r="J2085" i="87" s="1"/>
  <c r="G2084" i="87"/>
  <c r="J2084" i="87" s="1"/>
  <c r="G2083" i="87"/>
  <c r="J2083" i="87" s="1"/>
  <c r="G2082" i="87"/>
  <c r="J2082" i="87" s="1"/>
  <c r="G2081" i="87"/>
  <c r="J2081" i="87" s="1"/>
  <c r="G2080" i="87"/>
  <c r="J2080" i="87" s="1"/>
  <c r="G2079" i="87"/>
  <c r="J2079" i="87" s="1"/>
  <c r="G2078" i="87"/>
  <c r="J2078" i="87" s="1"/>
  <c r="G2077" i="87"/>
  <c r="J2077" i="87" s="1"/>
  <c r="G2076" i="87"/>
  <c r="J2076" i="87" s="1"/>
  <c r="G2075" i="87"/>
  <c r="J2075" i="87" s="1"/>
  <c r="G2074" i="87"/>
  <c r="J2074" i="87" s="1"/>
  <c r="G2073" i="87"/>
  <c r="J2073" i="87" s="1"/>
  <c r="G2072" i="87"/>
  <c r="J2072" i="87" s="1"/>
  <c r="G2071" i="87"/>
  <c r="J2071" i="87" s="1"/>
  <c r="G2070" i="87"/>
  <c r="J2070" i="87" s="1"/>
  <c r="G2069" i="87"/>
  <c r="J2069" i="87" s="1"/>
  <c r="G2068" i="87"/>
  <c r="J2068" i="87" s="1"/>
  <c r="G2067" i="87"/>
  <c r="J2067" i="87" s="1"/>
  <c r="G2066" i="87"/>
  <c r="J2066" i="87" s="1"/>
  <c r="G2065" i="87"/>
  <c r="J2065" i="87" s="1"/>
  <c r="G2064" i="87"/>
  <c r="J2064" i="87" s="1"/>
  <c r="G2063" i="87"/>
  <c r="J2063" i="87" s="1"/>
  <c r="G2062" i="87"/>
  <c r="J2062" i="87" s="1"/>
  <c r="G2061" i="87"/>
  <c r="J2061" i="87" s="1"/>
  <c r="G2060" i="87"/>
  <c r="J2060" i="87" s="1"/>
  <c r="G2059" i="87"/>
  <c r="J2059" i="87" s="1"/>
  <c r="J2058" i="87"/>
  <c r="G2058" i="87"/>
  <c r="G2057" i="87"/>
  <c r="J2057" i="87" s="1"/>
  <c r="G2056" i="87"/>
  <c r="J2056" i="87" s="1"/>
  <c r="G2055" i="87"/>
  <c r="J2055" i="87" s="1"/>
  <c r="G2054" i="87"/>
  <c r="J2054" i="87" s="1"/>
  <c r="G2053" i="87"/>
  <c r="J2053" i="87" s="1"/>
  <c r="G2052" i="87"/>
  <c r="J2052" i="87" s="1"/>
  <c r="G2051" i="87"/>
  <c r="J2051" i="87" s="1"/>
  <c r="J2050" i="87"/>
  <c r="G2050" i="87"/>
  <c r="G2049" i="87"/>
  <c r="J2049" i="87"/>
  <c r="G2048" i="87"/>
  <c r="J2048" i="87" s="1"/>
  <c r="G2047" i="87"/>
  <c r="J2047" i="87" s="1"/>
  <c r="G2046" i="87"/>
  <c r="J2046" i="87" s="1"/>
  <c r="G2045" i="87"/>
  <c r="J2045" i="87" s="1"/>
  <c r="G2044" i="87"/>
  <c r="J2044" i="87" s="1"/>
  <c r="G2043" i="87"/>
  <c r="J2043" i="87" s="1"/>
  <c r="J2042" i="87"/>
  <c r="G2042" i="87"/>
  <c r="G2041" i="87"/>
  <c r="J2041" i="87" s="1"/>
  <c r="G2040" i="87"/>
  <c r="J2040" i="87" s="1"/>
  <c r="G2039" i="87"/>
  <c r="J2039" i="87" s="1"/>
  <c r="J2038" i="87"/>
  <c r="G2038" i="87"/>
  <c r="G2037" i="87"/>
  <c r="J2037" i="87" s="1"/>
  <c r="G2036" i="87"/>
  <c r="J2036" i="87" s="1"/>
  <c r="G2035" i="87"/>
  <c r="J2035" i="87" s="1"/>
  <c r="G2034" i="87"/>
  <c r="J2034" i="87" s="1"/>
  <c r="G2033" i="87"/>
  <c r="J2033" i="87" s="1"/>
  <c r="G2032" i="87"/>
  <c r="J2032" i="87" s="1"/>
  <c r="G2031" i="87"/>
  <c r="J2031" i="87" s="1"/>
  <c r="J2030" i="87"/>
  <c r="G2030" i="87"/>
  <c r="G2029" i="87"/>
  <c r="J2029" i="87" s="1"/>
  <c r="G2028" i="87"/>
  <c r="J2028" i="87" s="1"/>
  <c r="G2027" i="87"/>
  <c r="J2027" i="87" s="1"/>
  <c r="J2026" i="87"/>
  <c r="G2026" i="87"/>
  <c r="G2025" i="87"/>
  <c r="J2025" i="87" s="1"/>
  <c r="G2024" i="87"/>
  <c r="J2024" i="87" s="1"/>
  <c r="G2023" i="87"/>
  <c r="J2023" i="87" s="1"/>
  <c r="G2022" i="87"/>
  <c r="J2022" i="87" s="1"/>
  <c r="G2021" i="87"/>
  <c r="J2021" i="87" s="1"/>
  <c r="G2020" i="87"/>
  <c r="J2020" i="87" s="1"/>
  <c r="G2019" i="87"/>
  <c r="J2019" i="87" s="1"/>
  <c r="J2018" i="87"/>
  <c r="G2018" i="87"/>
  <c r="G2017" i="87"/>
  <c r="J2017" i="87"/>
  <c r="G2016" i="87"/>
  <c r="J2016" i="87" s="1"/>
  <c r="G2015" i="87"/>
  <c r="J2015" i="87" s="1"/>
  <c r="J2014" i="87"/>
  <c r="G2014" i="87"/>
  <c r="G2013" i="87"/>
  <c r="J2013" i="87" s="1"/>
  <c r="G2012" i="87"/>
  <c r="J2012" i="87" s="1"/>
  <c r="G2011" i="87"/>
  <c r="J2011" i="87"/>
  <c r="G2010" i="87"/>
  <c r="J2010" i="87" s="1"/>
  <c r="G2009" i="87"/>
  <c r="J2009" i="87" s="1"/>
  <c r="G2008" i="87"/>
  <c r="J2008" i="87" s="1"/>
  <c r="G2007" i="87"/>
  <c r="J2007" i="87" s="1"/>
  <c r="G2006" i="87"/>
  <c r="J2006" i="87" s="1"/>
  <c r="G2005" i="87"/>
  <c r="J2005" i="87" s="1"/>
  <c r="G2004" i="87"/>
  <c r="J2004" i="87" s="1"/>
  <c r="G2003" i="87"/>
  <c r="J2003" i="87" s="1"/>
  <c r="G2002" i="87"/>
  <c r="J2002" i="87" s="1"/>
  <c r="G2001" i="87"/>
  <c r="J2001" i="87" s="1"/>
  <c r="G2000" i="87"/>
  <c r="J2000" i="87" s="1"/>
  <c r="G1999" i="87"/>
  <c r="J1999" i="87"/>
  <c r="J1998" i="87"/>
  <c r="G1998" i="87"/>
  <c r="G1997" i="87"/>
  <c r="J1997" i="87" s="1"/>
  <c r="G1996" i="87"/>
  <c r="J1996" i="87" s="1"/>
  <c r="G1995" i="87"/>
  <c r="J1995" i="87" s="1"/>
  <c r="G1994" i="87"/>
  <c r="J1994" i="87" s="1"/>
  <c r="G1993" i="87"/>
  <c r="J1993" i="87" s="1"/>
  <c r="G1992" i="87"/>
  <c r="J1992" i="87" s="1"/>
  <c r="G1991" i="87"/>
  <c r="J1991" i="87" s="1"/>
  <c r="G1990" i="87"/>
  <c r="J1990" i="87" s="1"/>
  <c r="G1989" i="87"/>
  <c r="J1989" i="87" s="1"/>
  <c r="G1988" i="87"/>
  <c r="J1988" i="87" s="1"/>
  <c r="G1987" i="87"/>
  <c r="J1987" i="87" s="1"/>
  <c r="J1986" i="87"/>
  <c r="G1986" i="87"/>
  <c r="G1985" i="87"/>
  <c r="J1985" i="87" s="1"/>
  <c r="G1984" i="87"/>
  <c r="J1984" i="87" s="1"/>
  <c r="G1983" i="87"/>
  <c r="J1983" i="87" s="1"/>
  <c r="G1982" i="87"/>
  <c r="J1982" i="87" s="1"/>
  <c r="G1981" i="87"/>
  <c r="J1981" i="87" s="1"/>
  <c r="G1980" i="87"/>
  <c r="J1980" i="87" s="1"/>
  <c r="G1979" i="87"/>
  <c r="J1979" i="87"/>
  <c r="G1978" i="87"/>
  <c r="J1978" i="87" s="1"/>
  <c r="G1977" i="87"/>
  <c r="J1977" i="87" s="1"/>
  <c r="G1976" i="87"/>
  <c r="J1976" i="87"/>
  <c r="G1975" i="87"/>
  <c r="J1975" i="87" s="1"/>
  <c r="J1974" i="87"/>
  <c r="G1974" i="87"/>
  <c r="G1973" i="87"/>
  <c r="J1973" i="87" s="1"/>
  <c r="G1972" i="87"/>
  <c r="J1972" i="87" s="1"/>
  <c r="G1971" i="87"/>
  <c r="J1971" i="87" s="1"/>
  <c r="G1970" i="87"/>
  <c r="J1970" i="87" s="1"/>
  <c r="G1969" i="87"/>
  <c r="J1969" i="87" s="1"/>
  <c r="G1968" i="87"/>
  <c r="J1968" i="87" s="1"/>
  <c r="G1967" i="87"/>
  <c r="J1967" i="87" s="1"/>
  <c r="J1966" i="87"/>
  <c r="G1966" i="87"/>
  <c r="G1965" i="87"/>
  <c r="J1965" i="87" s="1"/>
  <c r="G1964" i="87"/>
  <c r="J1964" i="87" s="1"/>
  <c r="G1963" i="87"/>
  <c r="J1963" i="87" s="1"/>
  <c r="G1962" i="87"/>
  <c r="J1962" i="87" s="1"/>
  <c r="G1961" i="87"/>
  <c r="J1961" i="87" s="1"/>
  <c r="G1960" i="87"/>
  <c r="J1960" i="87"/>
  <c r="G1959" i="87"/>
  <c r="J1959" i="87"/>
  <c r="G1958" i="87"/>
  <c r="J1958" i="87" s="1"/>
  <c r="G1957" i="87"/>
  <c r="J1957" i="87" s="1"/>
  <c r="G1956" i="87"/>
  <c r="J1956" i="87" s="1"/>
  <c r="G1955" i="87"/>
  <c r="J1955" i="87"/>
  <c r="G1954" i="87"/>
  <c r="J1954" i="87" s="1"/>
  <c r="G1953" i="87"/>
  <c r="J1953" i="87" s="1"/>
  <c r="G1952" i="87"/>
  <c r="J1952" i="87"/>
  <c r="G1951" i="87"/>
  <c r="J1951" i="87" s="1"/>
  <c r="G1950" i="87"/>
  <c r="J1950" i="87" s="1"/>
  <c r="G1949" i="87"/>
  <c r="J1949" i="87" s="1"/>
  <c r="G1948" i="87"/>
  <c r="J1948" i="87" s="1"/>
  <c r="G1947" i="87"/>
  <c r="J1947" i="87" s="1"/>
  <c r="G1946" i="87"/>
  <c r="J1946" i="87" s="1"/>
  <c r="G1945" i="87"/>
  <c r="J1945" i="87" s="1"/>
  <c r="G1944" i="87"/>
  <c r="J1944" i="87" s="1"/>
  <c r="G1943" i="87"/>
  <c r="J1943" i="87" s="1"/>
  <c r="G1942" i="87"/>
  <c r="J1942" i="87" s="1"/>
  <c r="G1941" i="87"/>
  <c r="J1941" i="87"/>
  <c r="G1940" i="87"/>
  <c r="J1940" i="87" s="1"/>
  <c r="G1939" i="87"/>
  <c r="J1939" i="87" s="1"/>
  <c r="J1938" i="87"/>
  <c r="G1938" i="87"/>
  <c r="G1937" i="87"/>
  <c r="J1937" i="87" s="1"/>
  <c r="G1936" i="87"/>
  <c r="J1936" i="87"/>
  <c r="G1935" i="87"/>
  <c r="J1935" i="87" s="1"/>
  <c r="G1934" i="87"/>
  <c r="J1934" i="87" s="1"/>
  <c r="G1933" i="87"/>
  <c r="J1933" i="87" s="1"/>
  <c r="G1932" i="87"/>
  <c r="J1932" i="87" s="1"/>
  <c r="G1931" i="87"/>
  <c r="J1931" i="87" s="1"/>
  <c r="G1930" i="87"/>
  <c r="J1930" i="87" s="1"/>
  <c r="G1929" i="87"/>
  <c r="J1929" i="87" s="1"/>
  <c r="G1928" i="87"/>
  <c r="J1928" i="87" s="1"/>
  <c r="G1927" i="87"/>
  <c r="J1927" i="87"/>
  <c r="G1926" i="87"/>
  <c r="J1926" i="87" s="1"/>
  <c r="G1925" i="87"/>
  <c r="J1925" i="87" s="1"/>
  <c r="G1924" i="87"/>
  <c r="J1924" i="87" s="1"/>
  <c r="G1923" i="87"/>
  <c r="J1923" i="87" s="1"/>
  <c r="G1922" i="87"/>
  <c r="J1922" i="87" s="1"/>
  <c r="G1921" i="87"/>
  <c r="J1921" i="87" s="1"/>
  <c r="G1920" i="87"/>
  <c r="J1920" i="87"/>
  <c r="G1919" i="87"/>
  <c r="J1919" i="87"/>
  <c r="J1918" i="87"/>
  <c r="G1918" i="87"/>
  <c r="G1917" i="87"/>
  <c r="J1917" i="87" s="1"/>
  <c r="G1916" i="87"/>
  <c r="J1916" i="87" s="1"/>
  <c r="G1915" i="87"/>
  <c r="J1915" i="87" s="1"/>
  <c r="G1914" i="87"/>
  <c r="J1914" i="87" s="1"/>
  <c r="G1913" i="87"/>
  <c r="J1913" i="87" s="1"/>
  <c r="G1912" i="87"/>
  <c r="J1912" i="87" s="1"/>
  <c r="G1911" i="87"/>
  <c r="J1911" i="87" s="1"/>
  <c r="J1910" i="87"/>
  <c r="G1910" i="87"/>
  <c r="G1909" i="87"/>
  <c r="J1909" i="87" s="1"/>
  <c r="G1908" i="87"/>
  <c r="J1908" i="87" s="1"/>
  <c r="G1907" i="87"/>
  <c r="J1907" i="87" s="1"/>
  <c r="J1906" i="87"/>
  <c r="G1906" i="87"/>
  <c r="G1905" i="87"/>
  <c r="J1905" i="87" s="1"/>
  <c r="G1904" i="87"/>
  <c r="J1904" i="87" s="1"/>
  <c r="G1903" i="87"/>
  <c r="J1903" i="87" s="1"/>
  <c r="J1902" i="87"/>
  <c r="G1902" i="87"/>
  <c r="G1901" i="87"/>
  <c r="J1901" i="87" s="1"/>
  <c r="G1900" i="87"/>
  <c r="J1900" i="87" s="1"/>
  <c r="G1899" i="87"/>
  <c r="J1899" i="87" s="1"/>
  <c r="G1898" i="87"/>
  <c r="J1898" i="87" s="1"/>
  <c r="G1897" i="87"/>
  <c r="J1897" i="87" s="1"/>
  <c r="G1896" i="87"/>
  <c r="J1896" i="87" s="1"/>
  <c r="G1895" i="87"/>
  <c r="J1895" i="87" s="1"/>
  <c r="G1894" i="87"/>
  <c r="J1894" i="87" s="1"/>
  <c r="G1893" i="87"/>
  <c r="J1893" i="87" s="1"/>
  <c r="G1892" i="87"/>
  <c r="J1892" i="87" s="1"/>
  <c r="G1891" i="87"/>
  <c r="J1891" i="87" s="1"/>
  <c r="G1890" i="87"/>
  <c r="J1890" i="87" s="1"/>
  <c r="G1889" i="87"/>
  <c r="J1889" i="87" s="1"/>
  <c r="G1888" i="87"/>
  <c r="J1888" i="87" s="1"/>
  <c r="G1887" i="87"/>
  <c r="J1887" i="87" s="1"/>
  <c r="J1886" i="87"/>
  <c r="G1886" i="87"/>
  <c r="G1885" i="87"/>
  <c r="J1885" i="87" s="1"/>
  <c r="G1884" i="87"/>
  <c r="J1884" i="87" s="1"/>
  <c r="G1883" i="87"/>
  <c r="J1883" i="87" s="1"/>
  <c r="G1882" i="87"/>
  <c r="J1882" i="87" s="1"/>
  <c r="G1881" i="87"/>
  <c r="J1881" i="87" s="1"/>
  <c r="G1880" i="87"/>
  <c r="J1880" i="87" s="1"/>
  <c r="G1879" i="87"/>
  <c r="J1879" i="87" s="1"/>
  <c r="G1878" i="87"/>
  <c r="J1878" i="87" s="1"/>
  <c r="G1877" i="87"/>
  <c r="J1877" i="87" s="1"/>
  <c r="G1876" i="87"/>
  <c r="J1876" i="87" s="1"/>
  <c r="G1875" i="87"/>
  <c r="J1875" i="87" s="1"/>
  <c r="G1874" i="87"/>
  <c r="J1874" i="87" s="1"/>
  <c r="G1873" i="87"/>
  <c r="J1873" i="87" s="1"/>
  <c r="G1872" i="87"/>
  <c r="J1872" i="87" s="1"/>
  <c r="G1871" i="87"/>
  <c r="J1871" i="87" s="1"/>
  <c r="J1870" i="87"/>
  <c r="G1870" i="87"/>
  <c r="G1869" i="87"/>
  <c r="J1869" i="87" s="1"/>
  <c r="G1868" i="87"/>
  <c r="J1868" i="87" s="1"/>
  <c r="G1867" i="87"/>
  <c r="J1867" i="87" s="1"/>
  <c r="G1866" i="87"/>
  <c r="J1866" i="87" s="1"/>
  <c r="G1865" i="87"/>
  <c r="J1865" i="87" s="1"/>
  <c r="G1864" i="87"/>
  <c r="J1864" i="87" s="1"/>
  <c r="G1863" i="87"/>
  <c r="J1863" i="87" s="1"/>
  <c r="J1862" i="87"/>
  <c r="G1862" i="87"/>
  <c r="G1861" i="87"/>
  <c r="J1861" i="87" s="1"/>
  <c r="G1860" i="87"/>
  <c r="J1860" i="87" s="1"/>
  <c r="G1859" i="87"/>
  <c r="J1859" i="87"/>
  <c r="G1858" i="87"/>
  <c r="J1858" i="87" s="1"/>
  <c r="G1857" i="87"/>
  <c r="J1857" i="87" s="1"/>
  <c r="G1856" i="87"/>
  <c r="J1856" i="87" s="1"/>
  <c r="G1855" i="87"/>
  <c r="J1855" i="87" s="1"/>
  <c r="J1854" i="87"/>
  <c r="G1854" i="87"/>
  <c r="G1853" i="87"/>
  <c r="J1853" i="87" s="1"/>
  <c r="G1852" i="87"/>
  <c r="J1852" i="87" s="1"/>
  <c r="G1851" i="87"/>
  <c r="J1851" i="87" s="1"/>
  <c r="G1850" i="87"/>
  <c r="J1850" i="87" s="1"/>
  <c r="G1849" i="87"/>
  <c r="J1849" i="87" s="1"/>
  <c r="G1848" i="87"/>
  <c r="J1848" i="87" s="1"/>
  <c r="G1847" i="87"/>
  <c r="J1847" i="87" s="1"/>
  <c r="G1846" i="87"/>
  <c r="J1846" i="87" s="1"/>
  <c r="G1845" i="87"/>
  <c r="J1845" i="87" s="1"/>
  <c r="G1844" i="87"/>
  <c r="J1844" i="87" s="1"/>
  <c r="G1843" i="87"/>
  <c r="J1843" i="87"/>
  <c r="J1842" i="87"/>
  <c r="G1842" i="87"/>
  <c r="G1841" i="87"/>
  <c r="J1841" i="87" s="1"/>
  <c r="G1840" i="87"/>
  <c r="J1840" i="87" s="1"/>
  <c r="G1839" i="87"/>
  <c r="J1839" i="87" s="1"/>
  <c r="G1838" i="87"/>
  <c r="J1838" i="87" s="1"/>
  <c r="G1837" i="87"/>
  <c r="J1837" i="87" s="1"/>
  <c r="G1836" i="87"/>
  <c r="J1836" i="87" s="1"/>
  <c r="G1835" i="87"/>
  <c r="J1835" i="87"/>
  <c r="G1834" i="87"/>
  <c r="J1834" i="87" s="1"/>
  <c r="G1833" i="87"/>
  <c r="J1833" i="87" s="1"/>
  <c r="G1832" i="87"/>
  <c r="J1832" i="87"/>
  <c r="G1831" i="87"/>
  <c r="J1831" i="87" s="1"/>
  <c r="J1830" i="87"/>
  <c r="G1830" i="87"/>
  <c r="G1829" i="87"/>
  <c r="J1829" i="87" s="1"/>
  <c r="G1828" i="87"/>
  <c r="J1828" i="87" s="1"/>
  <c r="G1827" i="87"/>
  <c r="J1827" i="87" s="1"/>
  <c r="G1826" i="87"/>
  <c r="J1826" i="87" s="1"/>
  <c r="G1825" i="87"/>
  <c r="J1825" i="87" s="1"/>
  <c r="G1824" i="87"/>
  <c r="J1824" i="87" s="1"/>
  <c r="G1823" i="87"/>
  <c r="J1823" i="87" s="1"/>
  <c r="J1822" i="87"/>
  <c r="G1822" i="87"/>
  <c r="G1821" i="87"/>
  <c r="J1821" i="87" s="1"/>
  <c r="G1820" i="87"/>
  <c r="J1820" i="87" s="1"/>
  <c r="G1819" i="87"/>
  <c r="J1819" i="87"/>
  <c r="G1818" i="87"/>
  <c r="J1818" i="87" s="1"/>
  <c r="G1817" i="87"/>
  <c r="J1817" i="87" s="1"/>
  <c r="G1816" i="87"/>
  <c r="J1816" i="87" s="1"/>
  <c r="G1815" i="87"/>
  <c r="J1815" i="87" s="1"/>
  <c r="J1814" i="87"/>
  <c r="G1814" i="87"/>
  <c r="G1813" i="87"/>
  <c r="J1813" i="87" s="1"/>
  <c r="G1812" i="87"/>
  <c r="J1812" i="87" s="1"/>
  <c r="G1811" i="87"/>
  <c r="J1811" i="87"/>
  <c r="G1810" i="87"/>
  <c r="J1810" i="87" s="1"/>
  <c r="G1809" i="87"/>
  <c r="J1809" i="87" s="1"/>
  <c r="G1808" i="87"/>
  <c r="J1808" i="87" s="1"/>
  <c r="G1807" i="87"/>
  <c r="J1807" i="87"/>
  <c r="J1806" i="87"/>
  <c r="G1806" i="87"/>
  <c r="G1805" i="87"/>
  <c r="J1805" i="87" s="1"/>
  <c r="G1804" i="87"/>
  <c r="J1804" i="87" s="1"/>
  <c r="G1803" i="87"/>
  <c r="J1803" i="87" s="1"/>
  <c r="G1802" i="87"/>
  <c r="J1802" i="87" s="1"/>
  <c r="G1801" i="87"/>
  <c r="J1801" i="87" s="1"/>
  <c r="G1800" i="87"/>
  <c r="J1800" i="87" s="1"/>
  <c r="G1799" i="87"/>
  <c r="J1799" i="87"/>
  <c r="J1798" i="87"/>
  <c r="G1798" i="87"/>
  <c r="G1797" i="87"/>
  <c r="J1797" i="87"/>
  <c r="G1796" i="87"/>
  <c r="J1796" i="87" s="1"/>
  <c r="G1795" i="87"/>
  <c r="J1795" i="87"/>
  <c r="G1794" i="87"/>
  <c r="J1794" i="87" s="1"/>
  <c r="G1793" i="87"/>
  <c r="J1793" i="87" s="1"/>
  <c r="G1792" i="87"/>
  <c r="J1792" i="87"/>
  <c r="G1791" i="87"/>
  <c r="J1791" i="87" s="1"/>
  <c r="G1790" i="87"/>
  <c r="J1790" i="87" s="1"/>
  <c r="G1789" i="87"/>
  <c r="J1789" i="87" s="1"/>
  <c r="G1788" i="87"/>
  <c r="J1788" i="87" s="1"/>
  <c r="G1787" i="87"/>
  <c r="J1787" i="87"/>
  <c r="G1786" i="87"/>
  <c r="J1786" i="87" s="1"/>
  <c r="G1785" i="87"/>
  <c r="J1785" i="87" s="1"/>
  <c r="G1784" i="87"/>
  <c r="J1784" i="87"/>
  <c r="G1783" i="87"/>
  <c r="J1783" i="87" s="1"/>
  <c r="G1782" i="87"/>
  <c r="J1782" i="87" s="1"/>
  <c r="G1781" i="87"/>
  <c r="J1781" i="87"/>
  <c r="G1780" i="87"/>
  <c r="J1780" i="87" s="1"/>
  <c r="G1779" i="87"/>
  <c r="J1779" i="87"/>
  <c r="J1778" i="87"/>
  <c r="G1778" i="87"/>
  <c r="G1777" i="87"/>
  <c r="J1777" i="87" s="1"/>
  <c r="G1776" i="87"/>
  <c r="J1776" i="87"/>
  <c r="G1775" i="87"/>
  <c r="J1775" i="87" s="1"/>
  <c r="G1774" i="87"/>
  <c r="J1774" i="87" s="1"/>
  <c r="G1773" i="87"/>
  <c r="J1773" i="87" s="1"/>
  <c r="G1772" i="87"/>
  <c r="J1772" i="87" s="1"/>
  <c r="G1771" i="87"/>
  <c r="J1771" i="87" s="1"/>
  <c r="G1770" i="87"/>
  <c r="J1770" i="87" s="1"/>
  <c r="G1769" i="87"/>
  <c r="J1769" i="87" s="1"/>
  <c r="G1768" i="87"/>
  <c r="J1768" i="87"/>
  <c r="G1767" i="87"/>
  <c r="J1767" i="87" s="1"/>
  <c r="G1766" i="87"/>
  <c r="J1766" i="87" s="1"/>
  <c r="G1765" i="87"/>
  <c r="J1765" i="87" s="1"/>
  <c r="G1764" i="87"/>
  <c r="J1764" i="87" s="1"/>
  <c r="G1763" i="87"/>
  <c r="J1763" i="87" s="1"/>
  <c r="G1762" i="87"/>
  <c r="J1762" i="87" s="1"/>
  <c r="G1761" i="87"/>
  <c r="J1761" i="87" s="1"/>
  <c r="G1760" i="87"/>
  <c r="J1760" i="87"/>
  <c r="G1759" i="87"/>
  <c r="J1759" i="87" s="1"/>
  <c r="G1758" i="87"/>
  <c r="J1758" i="87" s="1"/>
  <c r="G1757" i="87"/>
  <c r="J1757" i="87" s="1"/>
  <c r="G1756" i="87"/>
  <c r="J1756" i="87" s="1"/>
  <c r="G1755" i="87"/>
  <c r="J1755" i="87" s="1"/>
  <c r="G1754" i="87"/>
  <c r="J1754" i="87" s="1"/>
  <c r="G1753" i="87"/>
  <c r="J1753" i="87" s="1"/>
  <c r="G1752" i="87"/>
  <c r="J1752" i="87" s="1"/>
  <c r="G1751" i="87"/>
  <c r="J1751" i="87" s="1"/>
  <c r="G1750" i="87"/>
  <c r="J1750" i="87" s="1"/>
  <c r="G1749" i="87"/>
  <c r="J1749" i="87" s="1"/>
  <c r="G1748" i="87"/>
  <c r="J1748" i="87" s="1"/>
  <c r="G1747" i="87"/>
  <c r="J1747" i="87" s="1"/>
  <c r="G1746" i="87"/>
  <c r="J1746" i="87" s="1"/>
  <c r="G1745" i="87"/>
  <c r="J1745" i="87" s="1"/>
  <c r="G1744" i="87"/>
  <c r="J1744" i="87"/>
  <c r="G1743" i="87"/>
  <c r="J1743" i="87" s="1"/>
  <c r="J1742" i="87"/>
  <c r="G1742" i="87"/>
  <c r="G1741" i="87"/>
  <c r="J1741" i="87" s="1"/>
  <c r="G1740" i="87"/>
  <c r="J1740" i="87" s="1"/>
  <c r="G1739" i="87"/>
  <c r="J1739" i="87"/>
  <c r="G1738" i="87"/>
  <c r="J1738" i="87" s="1"/>
  <c r="G1737" i="87"/>
  <c r="J1737" i="87" s="1"/>
  <c r="G1736" i="87"/>
  <c r="J1736" i="87" s="1"/>
  <c r="G1735" i="87"/>
  <c r="J1735" i="87" s="1"/>
  <c r="G1734" i="87"/>
  <c r="J1734" i="87" s="1"/>
  <c r="G1733" i="87"/>
  <c r="J1733" i="87" s="1"/>
  <c r="G1732" i="87"/>
  <c r="J1732" i="87" s="1"/>
  <c r="G1731" i="87"/>
  <c r="J1731" i="87" s="1"/>
  <c r="G1730" i="87"/>
  <c r="J1730" i="87" s="1"/>
  <c r="G1729" i="87"/>
  <c r="J1729" i="87" s="1"/>
  <c r="G1728" i="87"/>
  <c r="J1728" i="87" s="1"/>
  <c r="G1727" i="87"/>
  <c r="J1727" i="87" s="1"/>
  <c r="G1726" i="87"/>
  <c r="J1726" i="87" s="1"/>
  <c r="G1725" i="87"/>
  <c r="J1725" i="87" s="1"/>
  <c r="G1724" i="87"/>
  <c r="J1724" i="87" s="1"/>
  <c r="G1723" i="87"/>
  <c r="J1723" i="87" s="1"/>
  <c r="G1722" i="87"/>
  <c r="J1722" i="87" s="1"/>
  <c r="G1721" i="87"/>
  <c r="J1721" i="87" s="1"/>
  <c r="G1720" i="87"/>
  <c r="J1720" i="87"/>
  <c r="G1719" i="87"/>
  <c r="J1719" i="87" s="1"/>
  <c r="G1718" i="87"/>
  <c r="J1718" i="87" s="1"/>
  <c r="G1717" i="87"/>
  <c r="J1717" i="87" s="1"/>
  <c r="G1716" i="87"/>
  <c r="J1716" i="87" s="1"/>
  <c r="G1715" i="87"/>
  <c r="J1715" i="87"/>
  <c r="J1714" i="87"/>
  <c r="G1714" i="87"/>
  <c r="G1713" i="87"/>
  <c r="J1713" i="87" s="1"/>
  <c r="G1712" i="87"/>
  <c r="J1712" i="87" s="1"/>
  <c r="G1711" i="87"/>
  <c r="J1711" i="87" s="1"/>
  <c r="G1710" i="87"/>
  <c r="J1710" i="87" s="1"/>
  <c r="G1709" i="87"/>
  <c r="J1709" i="87" s="1"/>
  <c r="G1708" i="87"/>
  <c r="J1708" i="87" s="1"/>
  <c r="G1707" i="87"/>
  <c r="J1707" i="87"/>
  <c r="G1706" i="87"/>
  <c r="J1706" i="87" s="1"/>
  <c r="G1705" i="87"/>
  <c r="J1705" i="87" s="1"/>
  <c r="G1704" i="87"/>
  <c r="J1704" i="87"/>
  <c r="G1703" i="87"/>
  <c r="J1703" i="87" s="1"/>
  <c r="G1702" i="87"/>
  <c r="J1702" i="87" s="1"/>
  <c r="G1701" i="87"/>
  <c r="J1701" i="87" s="1"/>
  <c r="G1700" i="87"/>
  <c r="J1700" i="87" s="1"/>
  <c r="G1699" i="87"/>
  <c r="J1699" i="87"/>
  <c r="G1698" i="87"/>
  <c r="J1698" i="87" s="1"/>
  <c r="G1697" i="87"/>
  <c r="J1697" i="87" s="1"/>
  <c r="G1696" i="87"/>
  <c r="J1696" i="87"/>
  <c r="G1695" i="87"/>
  <c r="J1695" i="87" s="1"/>
  <c r="J1694" i="87"/>
  <c r="G1694" i="87"/>
  <c r="G1693" i="87"/>
  <c r="J1693" i="87" s="1"/>
  <c r="G1692" i="87"/>
  <c r="J1692" i="87" s="1"/>
  <c r="G1691" i="87"/>
  <c r="J1691" i="87"/>
  <c r="G1690" i="87"/>
  <c r="J1690" i="87" s="1"/>
  <c r="G1689" i="87"/>
  <c r="J1689" i="87" s="1"/>
  <c r="G1688" i="87"/>
  <c r="J1688" i="87" s="1"/>
  <c r="G1687" i="87"/>
  <c r="J1687" i="87" s="1"/>
  <c r="J1686" i="87"/>
  <c r="G1686" i="87"/>
  <c r="G1685" i="87"/>
  <c r="J1685" i="87" s="1"/>
  <c r="G1684" i="87"/>
  <c r="J1684" i="87" s="1"/>
  <c r="G1683" i="87"/>
  <c r="J1683" i="87" s="1"/>
  <c r="J1682" i="87"/>
  <c r="G1682" i="87"/>
  <c r="G1681" i="87"/>
  <c r="J1681" i="87" s="1"/>
  <c r="G1680" i="87"/>
  <c r="J1680" i="87" s="1"/>
  <c r="G1679" i="87"/>
  <c r="J1679" i="87"/>
  <c r="G1678" i="87"/>
  <c r="J1678" i="87" s="1"/>
  <c r="G1677" i="87"/>
  <c r="J1677" i="87" s="1"/>
  <c r="G1676" i="87"/>
  <c r="J1676" i="87" s="1"/>
  <c r="G1675" i="87"/>
  <c r="J1675" i="87" s="1"/>
  <c r="G1674" i="87"/>
  <c r="J1674" i="87" s="1"/>
  <c r="G1673" i="87"/>
  <c r="J1673" i="87" s="1"/>
  <c r="G1672" i="87"/>
  <c r="J1672" i="87" s="1"/>
  <c r="G1671" i="87"/>
  <c r="J1671" i="87" s="1"/>
  <c r="G1670" i="87"/>
  <c r="J1670" i="87" s="1"/>
  <c r="G1669" i="87"/>
  <c r="J1669" i="87" s="1"/>
  <c r="G1668" i="87"/>
  <c r="J1668" i="87" s="1"/>
  <c r="G1667" i="87"/>
  <c r="J1667" i="87" s="1"/>
  <c r="G1666" i="87"/>
  <c r="J1666" i="87" s="1"/>
  <c r="G1665" i="87"/>
  <c r="J1665" i="87" s="1"/>
  <c r="G1664" i="87"/>
  <c r="J1664" i="87" s="1"/>
  <c r="G1663" i="87"/>
  <c r="J1663" i="87"/>
  <c r="G1662" i="87"/>
  <c r="J1662" i="87" s="1"/>
  <c r="G1661" i="87"/>
  <c r="J1661" i="87" s="1"/>
  <c r="G1660" i="87"/>
  <c r="J1660" i="87" s="1"/>
  <c r="G1659" i="87"/>
  <c r="J1659" i="87" s="1"/>
  <c r="G1658" i="87"/>
  <c r="J1658" i="87" s="1"/>
  <c r="G1657" i="87"/>
  <c r="J1657" i="87" s="1"/>
  <c r="G1656" i="87"/>
  <c r="J1656" i="87"/>
  <c r="G1655" i="87"/>
  <c r="J1655" i="87" s="1"/>
  <c r="G1654" i="87"/>
  <c r="J1654" i="87" s="1"/>
  <c r="G1653" i="87"/>
  <c r="J1653" i="87" s="1"/>
  <c r="G1652" i="87"/>
  <c r="J1652" i="87" s="1"/>
  <c r="G1651" i="87"/>
  <c r="J1651" i="87" s="1"/>
  <c r="G1650" i="87"/>
  <c r="J1650" i="87" s="1"/>
  <c r="G1649" i="87"/>
  <c r="J1649" i="87" s="1"/>
  <c r="G1648" i="87"/>
  <c r="J1648" i="87" s="1"/>
  <c r="G1647" i="87"/>
  <c r="J1647" i="87" s="1"/>
  <c r="J1646" i="87"/>
  <c r="G1646" i="87"/>
  <c r="G1645" i="87"/>
  <c r="J1645" i="87"/>
  <c r="G1644" i="87"/>
  <c r="J1644" i="87" s="1"/>
  <c r="G1643" i="87"/>
  <c r="J1643" i="87" s="1"/>
  <c r="G1642" i="87"/>
  <c r="J1642" i="87" s="1"/>
  <c r="G1641" i="87"/>
  <c r="J1641" i="87" s="1"/>
  <c r="G1640" i="87"/>
  <c r="J1640" i="87"/>
  <c r="G1639" i="87"/>
  <c r="J1639" i="87"/>
  <c r="G1638" i="87"/>
  <c r="J1638" i="87" s="1"/>
  <c r="G1637" i="87"/>
  <c r="J1637" i="87" s="1"/>
  <c r="G1636" i="87"/>
  <c r="J1636" i="87" s="1"/>
  <c r="G1635" i="87"/>
  <c r="J1635" i="87" s="1"/>
  <c r="G1634" i="87"/>
  <c r="J1634" i="87" s="1"/>
  <c r="G1633" i="87"/>
  <c r="J1633" i="87" s="1"/>
  <c r="G1632" i="87"/>
  <c r="J1632" i="87" s="1"/>
  <c r="G1631" i="87"/>
  <c r="J1631" i="87" s="1"/>
  <c r="J1630" i="87"/>
  <c r="G1630" i="87"/>
  <c r="G1629" i="87"/>
  <c r="J1629" i="87" s="1"/>
  <c r="G1628" i="87"/>
  <c r="J1628" i="87" s="1"/>
  <c r="G1627" i="87"/>
  <c r="J1627" i="87"/>
  <c r="G1626" i="87"/>
  <c r="J1626" i="87" s="1"/>
  <c r="G1625" i="87"/>
  <c r="J1625" i="87" s="1"/>
  <c r="G1624" i="87"/>
  <c r="J1624" i="87" s="1"/>
  <c r="G1623" i="87"/>
  <c r="J1623" i="87"/>
  <c r="J1622" i="87"/>
  <c r="G1622" i="87"/>
  <c r="G1621" i="87"/>
  <c r="J1621" i="87" s="1"/>
  <c r="G1620" i="87"/>
  <c r="J1620" i="87" s="1"/>
  <c r="G1619" i="87"/>
  <c r="J1619" i="87"/>
  <c r="G1618" i="87"/>
  <c r="J1618" i="87" s="1"/>
  <c r="G1617" i="87"/>
  <c r="J1617" i="87" s="1"/>
  <c r="G1616" i="87"/>
  <c r="J1616" i="87"/>
  <c r="G1615" i="87"/>
  <c r="J1615" i="87" s="1"/>
  <c r="G1614" i="87"/>
  <c r="J1614" i="87" s="1"/>
  <c r="G1613" i="87"/>
  <c r="J1613" i="87" s="1"/>
  <c r="G1612" i="87"/>
  <c r="J1612" i="87" s="1"/>
  <c r="G1611" i="87"/>
  <c r="J1611" i="87" s="1"/>
  <c r="G1610" i="87"/>
  <c r="J1610" i="87" s="1"/>
  <c r="G1609" i="87"/>
  <c r="J1609" i="87" s="1"/>
  <c r="G1608" i="87"/>
  <c r="J1608" i="87" s="1"/>
  <c r="G1607" i="87"/>
  <c r="J1607" i="87" s="1"/>
  <c r="J1606" i="87"/>
  <c r="G1606" i="87"/>
  <c r="G1605" i="87"/>
  <c r="J1605" i="87" s="1"/>
  <c r="J1604" i="87"/>
  <c r="G1604" i="87"/>
  <c r="G1603" i="87"/>
  <c r="J1603" i="87" s="1"/>
  <c r="G1602" i="87"/>
  <c r="J1602" i="87" s="1"/>
  <c r="G1601" i="87"/>
  <c r="J1601" i="87" s="1"/>
  <c r="G1600" i="87"/>
  <c r="J1600" i="87"/>
  <c r="G1599" i="87"/>
  <c r="J1599" i="87" s="1"/>
  <c r="J1598" i="87"/>
  <c r="G1598" i="87"/>
  <c r="G1597" i="87"/>
  <c r="J1597" i="87"/>
  <c r="G1596" i="87"/>
  <c r="J1596" i="87" s="1"/>
  <c r="G1595" i="87"/>
  <c r="J1595" i="87" s="1"/>
  <c r="G1594" i="87"/>
  <c r="J1594" i="87" s="1"/>
  <c r="G1593" i="87"/>
  <c r="J1593" i="87" s="1"/>
  <c r="G1592" i="87"/>
  <c r="J1592" i="87" s="1"/>
  <c r="G1591" i="87"/>
  <c r="J1591" i="87"/>
  <c r="G1590" i="87"/>
  <c r="J1590" i="87" s="1"/>
  <c r="G1589" i="87"/>
  <c r="J1589" i="87" s="1"/>
  <c r="G1588" i="87"/>
  <c r="J1588" i="87" s="1"/>
  <c r="G1587" i="87"/>
  <c r="J1587" i="87" s="1"/>
  <c r="G1586" i="87"/>
  <c r="J1586" i="87" s="1"/>
  <c r="G1585" i="87"/>
  <c r="J1585" i="87" s="1"/>
  <c r="G1584" i="87"/>
  <c r="J1584" i="87" s="1"/>
  <c r="G1583" i="87"/>
  <c r="J1583" i="87" s="1"/>
  <c r="J1582" i="87"/>
  <c r="G1582" i="87"/>
  <c r="G1581" i="87"/>
  <c r="J1581" i="87" s="1"/>
  <c r="G1580" i="87"/>
  <c r="J1580" i="87" s="1"/>
  <c r="G1579" i="87"/>
  <c r="J1579" i="87" s="1"/>
  <c r="G1578" i="87"/>
  <c r="J1578" i="87" s="1"/>
  <c r="G1577" i="87"/>
  <c r="J1577" i="87" s="1"/>
  <c r="G1576" i="87"/>
  <c r="J1576" i="87" s="1"/>
  <c r="G1575" i="87"/>
  <c r="J1575" i="87" s="1"/>
  <c r="G1574" i="87"/>
  <c r="J1574" i="87" s="1"/>
  <c r="G1573" i="87"/>
  <c r="J1573" i="87" s="1"/>
  <c r="G1572" i="87"/>
  <c r="J1572" i="87" s="1"/>
  <c r="G1571" i="87"/>
  <c r="J1571" i="87" s="1"/>
  <c r="G1570" i="87"/>
  <c r="J1570" i="87" s="1"/>
  <c r="G1569" i="87"/>
  <c r="J1569" i="87" s="1"/>
  <c r="G1568" i="87"/>
  <c r="J1568" i="87" s="1"/>
  <c r="G1567" i="87"/>
  <c r="J1567" i="87" s="1"/>
  <c r="G1566" i="87"/>
  <c r="J1566" i="87" s="1"/>
  <c r="G1565" i="87"/>
  <c r="J1565" i="87" s="1"/>
  <c r="G1564" i="87"/>
  <c r="J1564" i="87" s="1"/>
  <c r="G1563" i="87"/>
  <c r="J1563" i="87" s="1"/>
  <c r="G1562" i="87"/>
  <c r="J1562" i="87" s="1"/>
  <c r="G1561" i="87"/>
  <c r="J1561" i="87" s="1"/>
  <c r="G1560" i="87"/>
  <c r="J1560" i="87"/>
  <c r="G1559" i="87"/>
  <c r="J1559" i="87" s="1"/>
  <c r="J1558" i="87"/>
  <c r="G1558" i="87"/>
  <c r="G1557" i="87"/>
  <c r="J1557" i="87" s="1"/>
  <c r="G1556" i="87"/>
  <c r="J1556" i="87" s="1"/>
  <c r="G1555" i="87"/>
  <c r="J1555" i="87"/>
  <c r="J1554" i="87"/>
  <c r="G1554" i="87"/>
  <c r="G1553" i="87"/>
  <c r="J1553" i="87" s="1"/>
  <c r="G1552" i="87"/>
  <c r="J1552" i="87" s="1"/>
  <c r="G1551" i="87"/>
  <c r="J1551" i="87"/>
  <c r="G1550" i="87"/>
  <c r="J1550" i="87" s="1"/>
  <c r="G1549" i="87"/>
  <c r="J1549" i="87" s="1"/>
  <c r="G1548" i="87"/>
  <c r="J1548" i="87" s="1"/>
  <c r="G1547" i="87"/>
  <c r="J1547" i="87" s="1"/>
  <c r="G1546" i="87"/>
  <c r="J1546" i="87" s="1"/>
  <c r="G1545" i="87"/>
  <c r="J1545" i="87" s="1"/>
  <c r="G1544" i="87"/>
  <c r="J1544" i="87" s="1"/>
  <c r="G1543" i="87"/>
  <c r="J1543" i="87"/>
  <c r="G1542" i="87"/>
  <c r="J1542" i="87" s="1"/>
  <c r="G1541" i="87"/>
  <c r="J1541" i="87"/>
  <c r="J1540" i="87"/>
  <c r="G1540" i="87"/>
  <c r="G1539" i="87"/>
  <c r="J1539" i="87"/>
  <c r="G1538" i="87"/>
  <c r="J1538" i="87" s="1"/>
  <c r="G1537" i="87"/>
  <c r="J1537" i="87" s="1"/>
  <c r="G1536" i="87"/>
  <c r="J1536" i="87"/>
  <c r="G1535" i="87"/>
  <c r="J1535" i="87"/>
  <c r="J1534" i="87"/>
  <c r="G1534" i="87"/>
  <c r="G1533" i="87"/>
  <c r="J1533" i="87" s="1"/>
  <c r="G1532" i="87"/>
  <c r="J1532" i="87" s="1"/>
  <c r="G1531" i="87"/>
  <c r="J1531" i="87" s="1"/>
  <c r="G1530" i="87"/>
  <c r="J1530" i="87" s="1"/>
  <c r="G1529" i="87"/>
  <c r="J1529" i="87" s="1"/>
  <c r="G1528" i="87"/>
  <c r="J1528" i="87" s="1"/>
  <c r="G1527" i="87"/>
  <c r="J1527" i="87" s="1"/>
  <c r="G1526" i="87"/>
  <c r="J1526" i="87" s="1"/>
  <c r="G1525" i="87"/>
  <c r="J1525" i="87" s="1"/>
  <c r="G1524" i="87"/>
  <c r="J1524" i="87" s="1"/>
  <c r="G1523" i="87"/>
  <c r="J1523" i="87"/>
  <c r="G1522" i="87"/>
  <c r="J1522" i="87" s="1"/>
  <c r="G1521" i="87"/>
  <c r="J1521" i="87" s="1"/>
  <c r="G1520" i="87"/>
  <c r="J1520" i="87" s="1"/>
  <c r="G1519" i="87"/>
  <c r="J1519" i="87" s="1"/>
  <c r="G1518" i="87"/>
  <c r="J1518" i="87" s="1"/>
  <c r="G1517" i="87"/>
  <c r="J1517" i="87" s="1"/>
  <c r="G1516" i="87"/>
  <c r="J1516" i="87" s="1"/>
  <c r="G1515" i="87"/>
  <c r="J1515" i="87"/>
  <c r="G1514" i="87"/>
  <c r="J1514" i="87" s="1"/>
  <c r="G1513" i="87"/>
  <c r="J1513" i="87" s="1"/>
  <c r="G1512" i="87"/>
  <c r="J1512" i="87" s="1"/>
  <c r="G1511" i="87"/>
  <c r="J1511" i="87" s="1"/>
  <c r="J1510" i="87"/>
  <c r="G1510" i="87"/>
  <c r="G1509" i="87"/>
  <c r="J1509" i="87" s="1"/>
  <c r="G1508" i="87"/>
  <c r="J1508" i="87" s="1"/>
  <c r="G1507" i="87"/>
  <c r="J1507" i="87"/>
  <c r="G1506" i="87"/>
  <c r="J1506" i="87" s="1"/>
  <c r="G1505" i="87"/>
  <c r="J1505" i="87" s="1"/>
  <c r="G1504" i="87"/>
  <c r="J1504" i="87" s="1"/>
  <c r="G1503" i="87"/>
  <c r="J1503" i="87"/>
  <c r="G1502" i="87"/>
  <c r="J1502" i="87" s="1"/>
  <c r="G1501" i="87"/>
  <c r="J1501" i="87" s="1"/>
  <c r="G1500" i="87"/>
  <c r="J1500" i="87" s="1"/>
  <c r="G1499" i="87"/>
  <c r="J1499" i="87" s="1"/>
  <c r="G1498" i="87"/>
  <c r="J1498" i="87" s="1"/>
  <c r="G1497" i="87"/>
  <c r="J1497" i="87" s="1"/>
  <c r="G1496" i="87"/>
  <c r="J1496" i="87" s="1"/>
  <c r="G1495" i="87"/>
  <c r="J1495" i="87"/>
  <c r="G1494" i="87"/>
  <c r="J1494" i="87" s="1"/>
  <c r="G1493" i="87"/>
  <c r="J1493" i="87" s="1"/>
  <c r="G1492" i="87"/>
  <c r="J1492" i="87" s="1"/>
  <c r="G1491" i="87"/>
  <c r="J1491" i="87" s="1"/>
  <c r="G1490" i="87"/>
  <c r="J1490" i="87" s="1"/>
  <c r="G1489" i="87"/>
  <c r="J1489" i="87" s="1"/>
  <c r="G1488" i="87"/>
  <c r="J1488" i="87" s="1"/>
  <c r="G1487" i="87"/>
  <c r="J1487" i="87" s="1"/>
  <c r="G1486" i="87"/>
  <c r="J1486" i="87" s="1"/>
  <c r="G1485" i="87"/>
  <c r="J1485" i="87" s="1"/>
  <c r="G1484" i="87"/>
  <c r="J1484" i="87" s="1"/>
  <c r="G1483" i="87"/>
  <c r="J1483" i="87" s="1"/>
  <c r="G1482" i="87"/>
  <c r="J1482" i="87" s="1"/>
  <c r="G1481" i="87"/>
  <c r="J1481" i="87" s="1"/>
  <c r="G1480" i="87"/>
  <c r="J1480" i="87"/>
  <c r="G1479" i="87"/>
  <c r="J1479" i="87" s="1"/>
  <c r="G1478" i="87"/>
  <c r="J1478" i="87" s="1"/>
  <c r="G1477" i="87"/>
  <c r="J1477" i="87" s="1"/>
  <c r="G1476" i="87"/>
  <c r="J1476" i="87" s="1"/>
  <c r="G1475" i="87"/>
  <c r="J1475" i="87"/>
  <c r="G1474" i="87"/>
  <c r="J1474" i="87" s="1"/>
  <c r="G1473" i="87"/>
  <c r="J1473" i="87" s="1"/>
  <c r="G1472" i="87"/>
  <c r="J1472" i="87"/>
  <c r="G1471" i="87"/>
  <c r="J1471" i="87"/>
  <c r="G1470" i="87"/>
  <c r="J1470" i="87" s="1"/>
  <c r="G1469" i="87"/>
  <c r="J1469" i="87" s="1"/>
  <c r="G1468" i="87"/>
  <c r="J1468" i="87" s="1"/>
  <c r="G1467" i="87"/>
  <c r="J1467" i="87" s="1"/>
  <c r="G1466" i="87"/>
  <c r="J1466" i="87" s="1"/>
  <c r="G1465" i="87"/>
  <c r="J1465" i="87" s="1"/>
  <c r="G1464" i="87"/>
  <c r="J1464" i="87" s="1"/>
  <c r="G1463" i="87"/>
  <c r="J1463" i="87"/>
  <c r="J1462" i="87"/>
  <c r="G1462" i="87"/>
  <c r="G1461" i="87"/>
  <c r="J1461" i="87" s="1"/>
  <c r="G1460" i="87"/>
  <c r="J1460" i="87" s="1"/>
  <c r="G1459" i="87"/>
  <c r="J1459" i="87" s="1"/>
  <c r="J1458" i="87"/>
  <c r="G1458" i="87"/>
  <c r="G1457" i="87"/>
  <c r="J1457" i="87" s="1"/>
  <c r="G1456" i="87"/>
  <c r="J1456" i="87" s="1"/>
  <c r="G1455" i="87"/>
  <c r="J1455" i="87" s="1"/>
  <c r="J1454" i="87"/>
  <c r="G1454" i="87"/>
  <c r="G1453" i="87"/>
  <c r="J1453" i="87" s="1"/>
  <c r="G1452" i="87"/>
  <c r="J1452" i="87" s="1"/>
  <c r="G1451" i="87"/>
  <c r="J1451" i="87"/>
  <c r="G1450" i="87"/>
  <c r="J1450" i="87" s="1"/>
  <c r="G1449" i="87"/>
  <c r="J1449" i="87" s="1"/>
  <c r="G1448" i="87"/>
  <c r="J1448" i="87" s="1"/>
  <c r="G1447" i="87"/>
  <c r="J1447" i="87"/>
  <c r="G1446" i="87"/>
  <c r="J1446" i="87" s="1"/>
  <c r="G1445" i="87"/>
  <c r="J1445" i="87" s="1"/>
  <c r="G1444" i="87"/>
  <c r="J1444" i="87" s="1"/>
  <c r="G1443" i="87"/>
  <c r="J1443" i="87"/>
  <c r="G1442" i="87"/>
  <c r="J1442" i="87"/>
  <c r="G1441" i="87"/>
  <c r="J1441" i="87" s="1"/>
  <c r="G1440" i="87"/>
  <c r="J1440" i="87"/>
  <c r="G1439" i="87"/>
  <c r="J1439" i="87" s="1"/>
  <c r="G1438" i="87"/>
  <c r="J1438" i="87" s="1"/>
  <c r="G1437" i="87"/>
  <c r="J1437" i="87" s="1"/>
  <c r="G1436" i="87"/>
  <c r="J1436" i="87" s="1"/>
  <c r="G1435" i="87"/>
  <c r="J1435" i="87" s="1"/>
  <c r="G1434" i="87"/>
  <c r="J1434" i="87"/>
  <c r="G1433" i="87"/>
  <c r="J1433" i="87" s="1"/>
  <c r="G1432" i="87"/>
  <c r="J1432" i="87" s="1"/>
  <c r="G1431" i="87"/>
  <c r="J1431" i="87"/>
  <c r="G1430" i="87"/>
  <c r="J1430" i="87" s="1"/>
  <c r="G1429" i="87"/>
  <c r="J1429" i="87" s="1"/>
  <c r="J1428" i="87"/>
  <c r="G1428" i="87"/>
  <c r="G1427" i="87"/>
  <c r="J1427" i="87" s="1"/>
  <c r="G1426" i="87"/>
  <c r="J1426" i="87" s="1"/>
  <c r="G1425" i="87"/>
  <c r="J1425" i="87" s="1"/>
  <c r="G1424" i="87"/>
  <c r="J1424" i="87"/>
  <c r="G1423" i="87"/>
  <c r="J1423" i="87" s="1"/>
  <c r="G1422" i="87"/>
  <c r="J1422" i="87" s="1"/>
  <c r="G1421" i="87"/>
  <c r="J1421" i="87" s="1"/>
  <c r="G1420" i="87"/>
  <c r="J1420" i="87" s="1"/>
  <c r="G1419" i="87"/>
  <c r="J1419" i="87"/>
  <c r="G1418" i="87"/>
  <c r="J1418" i="87" s="1"/>
  <c r="G1417" i="87"/>
  <c r="J1417" i="87" s="1"/>
  <c r="G1416" i="87"/>
  <c r="J1416" i="87"/>
  <c r="G1415" i="87"/>
  <c r="J1415" i="87" s="1"/>
  <c r="G1414" i="87"/>
  <c r="J1414" i="87" s="1"/>
  <c r="G1413" i="87"/>
  <c r="J1413" i="87" s="1"/>
  <c r="G1412" i="87"/>
  <c r="J1412" i="87" s="1"/>
  <c r="G1411" i="87"/>
  <c r="J1411" i="87"/>
  <c r="G1410" i="87"/>
  <c r="J1410" i="87" s="1"/>
  <c r="G1409" i="87"/>
  <c r="J1409" i="87" s="1"/>
  <c r="G1408" i="87"/>
  <c r="J1408" i="87" s="1"/>
  <c r="G1407" i="87"/>
  <c r="J1407" i="87"/>
  <c r="G1406" i="87"/>
  <c r="J1406" i="87" s="1"/>
  <c r="G1405" i="87"/>
  <c r="J1405" i="87" s="1"/>
  <c r="G1404" i="87"/>
  <c r="J1404" i="87" s="1"/>
  <c r="G1403" i="87"/>
  <c r="J1403" i="87"/>
  <c r="G1402" i="87"/>
  <c r="J1402" i="87" s="1"/>
  <c r="G1401" i="87"/>
  <c r="J1401" i="87" s="1"/>
  <c r="G1400" i="87"/>
  <c r="J1400" i="87" s="1"/>
  <c r="G1399" i="87"/>
  <c r="J1399" i="87" s="1"/>
  <c r="G1398" i="87"/>
  <c r="J1398" i="87" s="1"/>
  <c r="G1397" i="87"/>
  <c r="J1397" i="87" s="1"/>
  <c r="G1396" i="87"/>
  <c r="J1396" i="87" s="1"/>
  <c r="G1395" i="87"/>
  <c r="J1395" i="87" s="1"/>
  <c r="G1394" i="87"/>
  <c r="J1394" i="87" s="1"/>
  <c r="G1393" i="87"/>
  <c r="J1393" i="87" s="1"/>
  <c r="G1392" i="87"/>
  <c r="J1392" i="87" s="1"/>
  <c r="G1391" i="87"/>
  <c r="J1391" i="87"/>
  <c r="G1390" i="87"/>
  <c r="J1390" i="87" s="1"/>
  <c r="G1389" i="87"/>
  <c r="J1389" i="87" s="1"/>
  <c r="G1388" i="87"/>
  <c r="J1388" i="87" s="1"/>
  <c r="G1387" i="87"/>
  <c r="J1387" i="87"/>
  <c r="G1386" i="87"/>
  <c r="J1386" i="87"/>
  <c r="G1385" i="87"/>
  <c r="J1385" i="87" s="1"/>
  <c r="G1384" i="87"/>
  <c r="J1384" i="87"/>
  <c r="G1383" i="87"/>
  <c r="J1383" i="87" s="1"/>
  <c r="G1382" i="87"/>
  <c r="J1382" i="87" s="1"/>
  <c r="G1381" i="87"/>
  <c r="J1381" i="87" s="1"/>
  <c r="G1380" i="87"/>
  <c r="J1380" i="87" s="1"/>
  <c r="G1379" i="87"/>
  <c r="J1379" i="87"/>
  <c r="G1378" i="87"/>
  <c r="J1378" i="87" s="1"/>
  <c r="G1377" i="87"/>
  <c r="J1377" i="87" s="1"/>
  <c r="G1376" i="87"/>
  <c r="J1376" i="87"/>
  <c r="G1375" i="87"/>
  <c r="J1375" i="87" s="1"/>
  <c r="G1374" i="87"/>
  <c r="J1374" i="87" s="1"/>
  <c r="G1373" i="87"/>
  <c r="J1373" i="87" s="1"/>
  <c r="G1372" i="87"/>
  <c r="J1372" i="87" s="1"/>
  <c r="G1371" i="87"/>
  <c r="J1371" i="87"/>
  <c r="G1370" i="87"/>
  <c r="J1370" i="87" s="1"/>
  <c r="G1369" i="87"/>
  <c r="J1369" i="87" s="1"/>
  <c r="G1368" i="87"/>
  <c r="J1368" i="87" s="1"/>
  <c r="G1367" i="87"/>
  <c r="J1367" i="87" s="1"/>
  <c r="G1366" i="87"/>
  <c r="J1366" i="87" s="1"/>
  <c r="G1365" i="87"/>
  <c r="J1365" i="87" s="1"/>
  <c r="G1364" i="87"/>
  <c r="J1364" i="87" s="1"/>
  <c r="G1363" i="87"/>
  <c r="J1363" i="87" s="1"/>
  <c r="G1362" i="87"/>
  <c r="J1362" i="87" s="1"/>
  <c r="G1361" i="87"/>
  <c r="J1361" i="87" s="1"/>
  <c r="G1360" i="87"/>
  <c r="J1360" i="87" s="1"/>
  <c r="G1359" i="87"/>
  <c r="J1359" i="87"/>
  <c r="G1358" i="87"/>
  <c r="J1358" i="87" s="1"/>
  <c r="G1357" i="87"/>
  <c r="J1357" i="87" s="1"/>
  <c r="G1356" i="87"/>
  <c r="J1356" i="87" s="1"/>
  <c r="G1355" i="87"/>
  <c r="J1355" i="87"/>
  <c r="G1354" i="87"/>
  <c r="J1354" i="87"/>
  <c r="G1353" i="87"/>
  <c r="J1353" i="87" s="1"/>
  <c r="G1352" i="87"/>
  <c r="J1352" i="87" s="1"/>
  <c r="G1351" i="87"/>
  <c r="J1351" i="87" s="1"/>
  <c r="G1350" i="87"/>
  <c r="J1350" i="87" s="1"/>
  <c r="G1349" i="87"/>
  <c r="J1349" i="87" s="1"/>
  <c r="G1348" i="87"/>
  <c r="J1348" i="87" s="1"/>
  <c r="G1347" i="87"/>
  <c r="J1347" i="87"/>
  <c r="G1346" i="87"/>
  <c r="J1346" i="87"/>
  <c r="G1345" i="87"/>
  <c r="J1345" i="87" s="1"/>
  <c r="G1344" i="87"/>
  <c r="J1344" i="87"/>
  <c r="G1343" i="87"/>
  <c r="J1343" i="87"/>
  <c r="G1342" i="87"/>
  <c r="J1342" i="87" s="1"/>
  <c r="G1341" i="87"/>
  <c r="J1341" i="87" s="1"/>
  <c r="J1340" i="87"/>
  <c r="G1340" i="87"/>
  <c r="G1339" i="87"/>
  <c r="J1339" i="87"/>
  <c r="G1338" i="87"/>
  <c r="J1338" i="87"/>
  <c r="G1337" i="87"/>
  <c r="J1337" i="87" s="1"/>
  <c r="G1336" i="87"/>
  <c r="J1336" i="87"/>
  <c r="G1335" i="87"/>
  <c r="J1335" i="87" s="1"/>
  <c r="G1334" i="87"/>
  <c r="J1334" i="87" s="1"/>
  <c r="G1333" i="87"/>
  <c r="J1333" i="87" s="1"/>
  <c r="G1332" i="87"/>
  <c r="J1332" i="87" s="1"/>
  <c r="G1331" i="87"/>
  <c r="J1331" i="87"/>
  <c r="G1330" i="87"/>
  <c r="J1330" i="87" s="1"/>
  <c r="G1329" i="87"/>
  <c r="J1329" i="87" s="1"/>
  <c r="G1328" i="87"/>
  <c r="J1328" i="87" s="1"/>
  <c r="G1327" i="87"/>
  <c r="J1327" i="87"/>
  <c r="G1326" i="87"/>
  <c r="J1326" i="87" s="1"/>
  <c r="G1325" i="87"/>
  <c r="J1325" i="87" s="1"/>
  <c r="G1324" i="87"/>
  <c r="J1324" i="87" s="1"/>
  <c r="G1323" i="87"/>
  <c r="J1323" i="87"/>
  <c r="G1322" i="87"/>
  <c r="J1322" i="87"/>
  <c r="G1321" i="87"/>
  <c r="J1321" i="87" s="1"/>
  <c r="G1320" i="87"/>
  <c r="J1320" i="87" s="1"/>
  <c r="G1319" i="87"/>
  <c r="J1319" i="87" s="1"/>
  <c r="G1318" i="87"/>
  <c r="J1318" i="87" s="1"/>
  <c r="G1317" i="87"/>
  <c r="J1317" i="87" s="1"/>
  <c r="G1316" i="87"/>
  <c r="J1316" i="87" s="1"/>
  <c r="G1315" i="87"/>
  <c r="J1315" i="87"/>
  <c r="G1314" i="87"/>
  <c r="J1314" i="87"/>
  <c r="G1313" i="87"/>
  <c r="J1313" i="87" s="1"/>
  <c r="G1312" i="87"/>
  <c r="J1312" i="87" s="1"/>
  <c r="G1311" i="87"/>
  <c r="J1311" i="87" s="1"/>
  <c r="G1310" i="87"/>
  <c r="J1310" i="87" s="1"/>
  <c r="G1309" i="87"/>
  <c r="J1309" i="87" s="1"/>
  <c r="G1308" i="87"/>
  <c r="J1308" i="87" s="1"/>
  <c r="G1307" i="87"/>
  <c r="J1307" i="87" s="1"/>
  <c r="G1306" i="87"/>
  <c r="J1306" i="87" s="1"/>
  <c r="G1305" i="87"/>
  <c r="J1305" i="87" s="1"/>
  <c r="G1304" i="87"/>
  <c r="J1304" i="87" s="1"/>
  <c r="G1303" i="87"/>
  <c r="J1303" i="87" s="1"/>
  <c r="G1302" i="87"/>
  <c r="J1302" i="87" s="1"/>
  <c r="G1301" i="87"/>
  <c r="J1301" i="87" s="1"/>
  <c r="G1300" i="87"/>
  <c r="J1300" i="87" s="1"/>
  <c r="G1299" i="87"/>
  <c r="J1299" i="87" s="1"/>
  <c r="G1298" i="87"/>
  <c r="J1298" i="87" s="1"/>
  <c r="G1297" i="87"/>
  <c r="J1297" i="87" s="1"/>
  <c r="G1296" i="87"/>
  <c r="J1296" i="87"/>
  <c r="G1295" i="87"/>
  <c r="J1295" i="87"/>
  <c r="G1294" i="87"/>
  <c r="J1294" i="87" s="1"/>
  <c r="G1293" i="87"/>
  <c r="J1293" i="87" s="1"/>
  <c r="G1292" i="87"/>
  <c r="J1292" i="87" s="1"/>
  <c r="G1291" i="87"/>
  <c r="J1291" i="87" s="1"/>
  <c r="G1290" i="87"/>
  <c r="J1290" i="87" s="1"/>
  <c r="G1289" i="87"/>
  <c r="J1289" i="87" s="1"/>
  <c r="G1288" i="87"/>
  <c r="J1288" i="87" s="1"/>
  <c r="G1287" i="87"/>
  <c r="J1287" i="87" s="1"/>
  <c r="G1286" i="87"/>
  <c r="J1286" i="87" s="1"/>
  <c r="G1285" i="87"/>
  <c r="J1285" i="87" s="1"/>
  <c r="G1284" i="87"/>
  <c r="J1284" i="87"/>
  <c r="G1283" i="87"/>
  <c r="J1283" i="87" s="1"/>
  <c r="G1282" i="87"/>
  <c r="J1282" i="87"/>
  <c r="G1281" i="87"/>
  <c r="J1281" i="87" s="1"/>
  <c r="G1280" i="87"/>
  <c r="J1280" i="87" s="1"/>
  <c r="G1279" i="87"/>
  <c r="J1279" i="87"/>
  <c r="G1278" i="87"/>
  <c r="J1278" i="87" s="1"/>
  <c r="G1277" i="87"/>
  <c r="J1277" i="87" s="1"/>
  <c r="G1276" i="87"/>
  <c r="J1276" i="87" s="1"/>
  <c r="G1275" i="87"/>
  <c r="J1275" i="87" s="1"/>
  <c r="G1274" i="87"/>
  <c r="J1274" i="87"/>
  <c r="G1273" i="87"/>
  <c r="J1273" i="87" s="1"/>
  <c r="G1272" i="87"/>
  <c r="J1272" i="87" s="1"/>
  <c r="G1271" i="87"/>
  <c r="J1271" i="87" s="1"/>
  <c r="G1270" i="87"/>
  <c r="J1270" i="87" s="1"/>
  <c r="G1269" i="87"/>
  <c r="J1269" i="87" s="1"/>
  <c r="G1268" i="87"/>
  <c r="J1268" i="87"/>
  <c r="G1267" i="87"/>
  <c r="J1267" i="87" s="1"/>
  <c r="G1266" i="87"/>
  <c r="J1266" i="87"/>
  <c r="G1265" i="87"/>
  <c r="J1265" i="87" s="1"/>
  <c r="G1264" i="87"/>
  <c r="J1264" i="87" s="1"/>
  <c r="G1263" i="87"/>
  <c r="J1263" i="87" s="1"/>
  <c r="G1262" i="87"/>
  <c r="J1262" i="87" s="1"/>
  <c r="G1261" i="87"/>
  <c r="J1261" i="87" s="1"/>
  <c r="G1260" i="87"/>
  <c r="J1260" i="87"/>
  <c r="G1259" i="87"/>
  <c r="J1259" i="87" s="1"/>
  <c r="G1258" i="87"/>
  <c r="J1258" i="87"/>
  <c r="G1257" i="87"/>
  <c r="J1257" i="87" s="1"/>
  <c r="G1256" i="87"/>
  <c r="J1256" i="87" s="1"/>
  <c r="G1255" i="87"/>
  <c r="J1255" i="87" s="1"/>
  <c r="G1254" i="87"/>
  <c r="J1254" i="87" s="1"/>
  <c r="J1253" i="87"/>
  <c r="G1253" i="87"/>
  <c r="G1252" i="87"/>
  <c r="J1252" i="87" s="1"/>
  <c r="G1251" i="87"/>
  <c r="J1251" i="87" s="1"/>
  <c r="G1250" i="87"/>
  <c r="J1250" i="87"/>
  <c r="J1249" i="87"/>
  <c r="G1249" i="87"/>
  <c r="G1248" i="87"/>
  <c r="J1248" i="87" s="1"/>
  <c r="G1247" i="87"/>
  <c r="J1247" i="87" s="1"/>
  <c r="G1246" i="87"/>
  <c r="J1246" i="87" s="1"/>
  <c r="G1245" i="87"/>
  <c r="J1245" i="87" s="1"/>
  <c r="G1244" i="87"/>
  <c r="J1244" i="87" s="1"/>
  <c r="C1243" i="87"/>
  <c r="G1243" i="87" s="1"/>
  <c r="J1243" i="87" s="1"/>
  <c r="G1242" i="87"/>
  <c r="J1242" i="87" s="1"/>
  <c r="G1241" i="87"/>
  <c r="J1241" i="87" s="1"/>
  <c r="G1240" i="87"/>
  <c r="J1240" i="87" s="1"/>
  <c r="G1239" i="87"/>
  <c r="J1239" i="87"/>
  <c r="G1238" i="87"/>
  <c r="J1238" i="87" s="1"/>
  <c r="C1237" i="87"/>
  <c r="G1234" i="87"/>
  <c r="J1234" i="87" s="1"/>
  <c r="C1233" i="87"/>
  <c r="G1233" i="87" s="1"/>
  <c r="J1233" i="87" s="1"/>
  <c r="G1232" i="87"/>
  <c r="J1232" i="87" s="1"/>
  <c r="C1231" i="87"/>
  <c r="G1231" i="87" s="1"/>
  <c r="J1231" i="87" s="1"/>
  <c r="J1230" i="87"/>
  <c r="G1230" i="87"/>
  <c r="G1229" i="87"/>
  <c r="J1229" i="87" s="1"/>
  <c r="C1228" i="87"/>
  <c r="G1228" i="87" s="1"/>
  <c r="J1228" i="87" s="1"/>
  <c r="G1227" i="87"/>
  <c r="J1227" i="87" s="1"/>
  <c r="C1226" i="87"/>
  <c r="G1226" i="87" s="1"/>
  <c r="J1226" i="87" s="1"/>
  <c r="G1225" i="87"/>
  <c r="J1225" i="87" s="1"/>
  <c r="G1224" i="87"/>
  <c r="J1224" i="87" s="1"/>
  <c r="C1223" i="87"/>
  <c r="G1223" i="87" s="1"/>
  <c r="J1223" i="87" s="1"/>
  <c r="G1222" i="87"/>
  <c r="J1222" i="87" s="1"/>
  <c r="C1221" i="87"/>
  <c r="E1220" i="87"/>
  <c r="D1220" i="87"/>
  <c r="G1218" i="87"/>
  <c r="J1218" i="87"/>
  <c r="G1217" i="87"/>
  <c r="J1217" i="87" s="1"/>
  <c r="G1216" i="87"/>
  <c r="J1216" i="87" s="1"/>
  <c r="G1215" i="87"/>
  <c r="J1215" i="87" s="1"/>
  <c r="C1214" i="87"/>
  <c r="G1214" i="87" s="1"/>
  <c r="J1214" i="87" s="1"/>
  <c r="G1213" i="87"/>
  <c r="J1213" i="87" s="1"/>
  <c r="C1212" i="87"/>
  <c r="G1212" i="87" s="1"/>
  <c r="J1212" i="87" s="1"/>
  <c r="G1211" i="87"/>
  <c r="J1211" i="87"/>
  <c r="J1210" i="87"/>
  <c r="G1210" i="87"/>
  <c r="C1209" i="87"/>
  <c r="G1209" i="87" s="1"/>
  <c r="J1209" i="87" s="1"/>
  <c r="G1208" i="87"/>
  <c r="J1208" i="87" s="1"/>
  <c r="G1207" i="87"/>
  <c r="J1207" i="87"/>
  <c r="C1206" i="87"/>
  <c r="G1206" i="87"/>
  <c r="J1206" i="87" s="1"/>
  <c r="G1205" i="87"/>
  <c r="J1205" i="87" s="1"/>
  <c r="C1204" i="87"/>
  <c r="G1204" i="87"/>
  <c r="J1204" i="87"/>
  <c r="G1203" i="87"/>
  <c r="J1203" i="87" s="1"/>
  <c r="G1202" i="87"/>
  <c r="J1202" i="87" s="1"/>
  <c r="G1201" i="87"/>
  <c r="J1201" i="87" s="1"/>
  <c r="G1200" i="87"/>
  <c r="J1200" i="87" s="1"/>
  <c r="G1199" i="87"/>
  <c r="J1199" i="87" s="1"/>
  <c r="G1198" i="87"/>
  <c r="J1198" i="87" s="1"/>
  <c r="C1197" i="87"/>
  <c r="G1197" i="87"/>
  <c r="J1197" i="87" s="1"/>
  <c r="G1196" i="87"/>
  <c r="J1196" i="87" s="1"/>
  <c r="G1195" i="87"/>
  <c r="J1195" i="87" s="1"/>
  <c r="G1194" i="87"/>
  <c r="J1194" i="87" s="1"/>
  <c r="G1193" i="87"/>
  <c r="J1193" i="87"/>
  <c r="J1192" i="87"/>
  <c r="G1192" i="87"/>
  <c r="G1191" i="87"/>
  <c r="J1191" i="87" s="1"/>
  <c r="G1190" i="87"/>
  <c r="J1190" i="87" s="1"/>
  <c r="G1189" i="87"/>
  <c r="J1189" i="87" s="1"/>
  <c r="G1188" i="87"/>
  <c r="J1188" i="87" s="1"/>
  <c r="G1187" i="87"/>
  <c r="J1187" i="87" s="1"/>
  <c r="G1186" i="87"/>
  <c r="J1186" i="87" s="1"/>
  <c r="G1185" i="87"/>
  <c r="J1185" i="87" s="1"/>
  <c r="J1184" i="87"/>
  <c r="G1184" i="87"/>
  <c r="G1183" i="87"/>
  <c r="J1183" i="87" s="1"/>
  <c r="J1182" i="87"/>
  <c r="G1182" i="87"/>
  <c r="G1181" i="87"/>
  <c r="J1181" i="87" s="1"/>
  <c r="G1180" i="87"/>
  <c r="J1180" i="87" s="1"/>
  <c r="G1179" i="87"/>
  <c r="J1179" i="87" s="1"/>
  <c r="G1178" i="87"/>
  <c r="J1178" i="87" s="1"/>
  <c r="G1177" i="87"/>
  <c r="J1177" i="87"/>
  <c r="J1176" i="87"/>
  <c r="G1176" i="87"/>
  <c r="G1175" i="87"/>
  <c r="J1175" i="87" s="1"/>
  <c r="G1174" i="87"/>
  <c r="J1174" i="87" s="1"/>
  <c r="G1173" i="87"/>
  <c r="J1173" i="87" s="1"/>
  <c r="G1172" i="87"/>
  <c r="J1172" i="87" s="1"/>
  <c r="G1171" i="87"/>
  <c r="J1171" i="87" s="1"/>
  <c r="G1170" i="87"/>
  <c r="J1170" i="87" s="1"/>
  <c r="G1169" i="87"/>
  <c r="J1169" i="87"/>
  <c r="J1168" i="87"/>
  <c r="G1168" i="87"/>
  <c r="G1167" i="87"/>
  <c r="J1167" i="87" s="1"/>
  <c r="G1166" i="87"/>
  <c r="J1166" i="87" s="1"/>
  <c r="G1165" i="87"/>
  <c r="J1165" i="87"/>
  <c r="G1164" i="87"/>
  <c r="J1164" i="87" s="1"/>
  <c r="G1163" i="87"/>
  <c r="J1163" i="87" s="1"/>
  <c r="J1162" i="87"/>
  <c r="G1162" i="87"/>
  <c r="G1161" i="87"/>
  <c r="J1161" i="87" s="1"/>
  <c r="G1160" i="87"/>
  <c r="J1160" i="87" s="1"/>
  <c r="G1159" i="87"/>
  <c r="J1159" i="87" s="1"/>
  <c r="G1158" i="87"/>
  <c r="J1158" i="87" s="1"/>
  <c r="G1157" i="87"/>
  <c r="J1157" i="87" s="1"/>
  <c r="G1156" i="87"/>
  <c r="J1156" i="87" s="1"/>
  <c r="C1156" i="87"/>
  <c r="G1155" i="87"/>
  <c r="J1155" i="87" s="1"/>
  <c r="G1154" i="87"/>
  <c r="J1154" i="87" s="1"/>
  <c r="G1153" i="87"/>
  <c r="J1153" i="87"/>
  <c r="G1152" i="87"/>
  <c r="J1152" i="87" s="1"/>
  <c r="G1151" i="87"/>
  <c r="J1151" i="87" s="1"/>
  <c r="G1150" i="87"/>
  <c r="J1150" i="87" s="1"/>
  <c r="G1149" i="87"/>
  <c r="J1149" i="87" s="1"/>
  <c r="G1148" i="87"/>
  <c r="J1148" i="87" s="1"/>
  <c r="G1147" i="87"/>
  <c r="J1147" i="87" s="1"/>
  <c r="G1146" i="87"/>
  <c r="J1146" i="87" s="1"/>
  <c r="G1145" i="87"/>
  <c r="J1145" i="87" s="1"/>
  <c r="C1144" i="87"/>
  <c r="G1144" i="87" s="1"/>
  <c r="J1144" i="87" s="1"/>
  <c r="J1143" i="87"/>
  <c r="G1143" i="87"/>
  <c r="C1142" i="87"/>
  <c r="G1142" i="87" s="1"/>
  <c r="J1142" i="87" s="1"/>
  <c r="G1141" i="87"/>
  <c r="J1141" i="87" s="1"/>
  <c r="G1140" i="87"/>
  <c r="J1140" i="87" s="1"/>
  <c r="C1140" i="87"/>
  <c r="G1139" i="87"/>
  <c r="J1139" i="87" s="1"/>
  <c r="G1138" i="87"/>
  <c r="J1138" i="87" s="1"/>
  <c r="C1137" i="87"/>
  <c r="G1137" i="87"/>
  <c r="J1137" i="87" s="1"/>
  <c r="G1136" i="87"/>
  <c r="J1136" i="87" s="1"/>
  <c r="C1135" i="87"/>
  <c r="G1135" i="87" s="1"/>
  <c r="J1135" i="87" s="1"/>
  <c r="G1134" i="87"/>
  <c r="J1134" i="87"/>
  <c r="C1133" i="87"/>
  <c r="G1133" i="87" s="1"/>
  <c r="J1133" i="87" s="1"/>
  <c r="G1132" i="87"/>
  <c r="J1132" i="87" s="1"/>
  <c r="G1131" i="87"/>
  <c r="J1131" i="87" s="1"/>
  <c r="C1130" i="87"/>
  <c r="G1130" i="87" s="1"/>
  <c r="J1130" i="87" s="1"/>
  <c r="D1129" i="87"/>
  <c r="G1127" i="87"/>
  <c r="J1127" i="87" s="1"/>
  <c r="G1126" i="87"/>
  <c r="J1126" i="87" s="1"/>
  <c r="C1125" i="87"/>
  <c r="G1125" i="87" s="1"/>
  <c r="J1125" i="87" s="1"/>
  <c r="G1124" i="87"/>
  <c r="J1124" i="87" s="1"/>
  <c r="G1123" i="87"/>
  <c r="J1123" i="87" s="1"/>
  <c r="J1122" i="87"/>
  <c r="C1122" i="87"/>
  <c r="G1122" i="87" s="1"/>
  <c r="G1121" i="87"/>
  <c r="J1121" i="87"/>
  <c r="G1120" i="87"/>
  <c r="J1120" i="87" s="1"/>
  <c r="C1119" i="87"/>
  <c r="G1119" i="87" s="1"/>
  <c r="J1119" i="87" s="1"/>
  <c r="G1118" i="87"/>
  <c r="J1118" i="87" s="1"/>
  <c r="C1117" i="87"/>
  <c r="G1117" i="87" s="1"/>
  <c r="J1117" i="87" s="1"/>
  <c r="G1116" i="87"/>
  <c r="J1116" i="87" s="1"/>
  <c r="C1115" i="87"/>
  <c r="G1115" i="87" s="1"/>
  <c r="J1115" i="87" s="1"/>
  <c r="G1114" i="87"/>
  <c r="J1114" i="87" s="1"/>
  <c r="C1113" i="87"/>
  <c r="G1113" i="87" s="1"/>
  <c r="J1113" i="87" s="1"/>
  <c r="G1112" i="87"/>
  <c r="J1112" i="87" s="1"/>
  <c r="G1111" i="87"/>
  <c r="J1111" i="87" s="1"/>
  <c r="C1110" i="87"/>
  <c r="G1110" i="87" s="1"/>
  <c r="J1110" i="87" s="1"/>
  <c r="J1109" i="87"/>
  <c r="G1109" i="87"/>
  <c r="G1108" i="87"/>
  <c r="J1108" i="87" s="1"/>
  <c r="G1107" i="87"/>
  <c r="J1107" i="87" s="1"/>
  <c r="G1106" i="87"/>
  <c r="J1106" i="87" s="1"/>
  <c r="G1105" i="87"/>
  <c r="J1105" i="87" s="1"/>
  <c r="G1104" i="87"/>
  <c r="J1104" i="87" s="1"/>
  <c r="C1103" i="87"/>
  <c r="G1103" i="87" s="1"/>
  <c r="J1103" i="87" s="1"/>
  <c r="G1102" i="87"/>
  <c r="J1102" i="87" s="1"/>
  <c r="G1101" i="87"/>
  <c r="J1101" i="87" s="1"/>
  <c r="G1100" i="87"/>
  <c r="J1100" i="87" s="1"/>
  <c r="G1099" i="87"/>
  <c r="J1099" i="87" s="1"/>
  <c r="G1098" i="87"/>
  <c r="J1098" i="87" s="1"/>
  <c r="C1097" i="87"/>
  <c r="G1097" i="87" s="1"/>
  <c r="J1097" i="87" s="1"/>
  <c r="G1096" i="87"/>
  <c r="J1096" i="87" s="1"/>
  <c r="C1095" i="87"/>
  <c r="G1095" i="87" s="1"/>
  <c r="J1095" i="87" s="1"/>
  <c r="G1094" i="87"/>
  <c r="J1094" i="87" s="1"/>
  <c r="C1093" i="87"/>
  <c r="G1093" i="87" s="1"/>
  <c r="J1093" i="87" s="1"/>
  <c r="G1092" i="87"/>
  <c r="J1092" i="87" s="1"/>
  <c r="E1091" i="87"/>
  <c r="C1091" i="87"/>
  <c r="G1090" i="87"/>
  <c r="J1090" i="87" s="1"/>
  <c r="C1089" i="87"/>
  <c r="G1089" i="87" s="1"/>
  <c r="J1089" i="87" s="1"/>
  <c r="G1088" i="87"/>
  <c r="J1088" i="87" s="1"/>
  <c r="C1087" i="87"/>
  <c r="G1087" i="87" s="1"/>
  <c r="J1087" i="87" s="1"/>
  <c r="G1086" i="87"/>
  <c r="J1086" i="87" s="1"/>
  <c r="G1085" i="87"/>
  <c r="J1085" i="87" s="1"/>
  <c r="G1084" i="87"/>
  <c r="J1084" i="87" s="1"/>
  <c r="G1083" i="87"/>
  <c r="J1083" i="87" s="1"/>
  <c r="G1082" i="87"/>
  <c r="J1082" i="87" s="1"/>
  <c r="C1081" i="87"/>
  <c r="G1081" i="87" s="1"/>
  <c r="J1081" i="87" s="1"/>
  <c r="G1080" i="87"/>
  <c r="J1080" i="87"/>
  <c r="E1079" i="87"/>
  <c r="C1079" i="87"/>
  <c r="G1078" i="87"/>
  <c r="J1078" i="87" s="1"/>
  <c r="J1077" i="87"/>
  <c r="G1077" i="87"/>
  <c r="C1077" i="87"/>
  <c r="G1076" i="87"/>
  <c r="J1076" i="87" s="1"/>
  <c r="E1075" i="87"/>
  <c r="C1075" i="87"/>
  <c r="G1075" i="87" s="1"/>
  <c r="J1075" i="87" s="1"/>
  <c r="G1074" i="87"/>
  <c r="J1074" i="87" s="1"/>
  <c r="J1073" i="87"/>
  <c r="C1073" i="87"/>
  <c r="G1073" i="87" s="1"/>
  <c r="G1072" i="87"/>
  <c r="J1072" i="87" s="1"/>
  <c r="G1071" i="87"/>
  <c r="J1071" i="87" s="1"/>
  <c r="G1070" i="87"/>
  <c r="J1070" i="87"/>
  <c r="J1069" i="87"/>
  <c r="G1069" i="87"/>
  <c r="G1068" i="87"/>
  <c r="J1068" i="87" s="1"/>
  <c r="G1067" i="87"/>
  <c r="J1067" i="87" s="1"/>
  <c r="E1066" i="87"/>
  <c r="C1066" i="87"/>
  <c r="G1065" i="87"/>
  <c r="J1065" i="87" s="1"/>
  <c r="C1064" i="87"/>
  <c r="G1064" i="87" s="1"/>
  <c r="J1064" i="87" s="1"/>
  <c r="G1063" i="87"/>
  <c r="J1063" i="87" s="1"/>
  <c r="G1062" i="87"/>
  <c r="J1062" i="87" s="1"/>
  <c r="G1061" i="87"/>
  <c r="J1061" i="87" s="1"/>
  <c r="G1060" i="87"/>
  <c r="J1060" i="87" s="1"/>
  <c r="G1059" i="87"/>
  <c r="J1059" i="87" s="1"/>
  <c r="G1058" i="87"/>
  <c r="J1058" i="87" s="1"/>
  <c r="G1057" i="87"/>
  <c r="J1057" i="87" s="1"/>
  <c r="G1056" i="87"/>
  <c r="J1056" i="87" s="1"/>
  <c r="G1055" i="87"/>
  <c r="J1055" i="87" s="1"/>
  <c r="G1054" i="87"/>
  <c r="J1054" i="87"/>
  <c r="G1053" i="87"/>
  <c r="J1053" i="87" s="1"/>
  <c r="G1052" i="87"/>
  <c r="J1052" i="87" s="1"/>
  <c r="G1051" i="87"/>
  <c r="J1051" i="87" s="1"/>
  <c r="G1050" i="87"/>
  <c r="J1050" i="87" s="1"/>
  <c r="G1049" i="87"/>
  <c r="J1049" i="87" s="1"/>
  <c r="G1048" i="87"/>
  <c r="J1048" i="87"/>
  <c r="G1047" i="87"/>
  <c r="J1047" i="87" s="1"/>
  <c r="G1046" i="87"/>
  <c r="J1046" i="87" s="1"/>
  <c r="G1045" i="87"/>
  <c r="J1045" i="87" s="1"/>
  <c r="G1044" i="87"/>
  <c r="J1044" i="87" s="1"/>
  <c r="J1043" i="87"/>
  <c r="G1043" i="87"/>
  <c r="G1042" i="87"/>
  <c r="J1042" i="87"/>
  <c r="G1041" i="87"/>
  <c r="J1041" i="87" s="1"/>
  <c r="G1040" i="87"/>
  <c r="J1040" i="87" s="1"/>
  <c r="J1039" i="87"/>
  <c r="G1039" i="87"/>
  <c r="G1038" i="87"/>
  <c r="J1038" i="87"/>
  <c r="G1037" i="87"/>
  <c r="J1037" i="87" s="1"/>
  <c r="G1036" i="87"/>
  <c r="J1036" i="87"/>
  <c r="G1035" i="87"/>
  <c r="J1035" i="87" s="1"/>
  <c r="G1034" i="87"/>
  <c r="J1034" i="87" s="1"/>
  <c r="G1033" i="87"/>
  <c r="J1033" i="87" s="1"/>
  <c r="G1032" i="87"/>
  <c r="J1032" i="87"/>
  <c r="G1031" i="87"/>
  <c r="J1031" i="87" s="1"/>
  <c r="G1030" i="87"/>
  <c r="J1030" i="87" s="1"/>
  <c r="G1029" i="87"/>
  <c r="J1029" i="87" s="1"/>
  <c r="G1028" i="87"/>
  <c r="J1028" i="87" s="1"/>
  <c r="G1027" i="87"/>
  <c r="J1027" i="87" s="1"/>
  <c r="G1026" i="87"/>
  <c r="J1026" i="87" s="1"/>
  <c r="J1025" i="87"/>
  <c r="G1025" i="87"/>
  <c r="G1024" i="87"/>
  <c r="J1024" i="87"/>
  <c r="G1023" i="87"/>
  <c r="J1023" i="87"/>
  <c r="G1022" i="87"/>
  <c r="J1022" i="87" s="1"/>
  <c r="G1021" i="87"/>
  <c r="J1021" i="87" s="1"/>
  <c r="G1020" i="87"/>
  <c r="J1020" i="87" s="1"/>
  <c r="G1019" i="87"/>
  <c r="J1019" i="87" s="1"/>
  <c r="G1018" i="87"/>
  <c r="J1018" i="87" s="1"/>
  <c r="G1017" i="87"/>
  <c r="J1017" i="87" s="1"/>
  <c r="G1016" i="87"/>
  <c r="J1016" i="87"/>
  <c r="G1015" i="87"/>
  <c r="J1015" i="87" s="1"/>
  <c r="G1014" i="87"/>
  <c r="J1014" i="87" s="1"/>
  <c r="J1013" i="87"/>
  <c r="G1013" i="87"/>
  <c r="G1012" i="87"/>
  <c r="J1012" i="87"/>
  <c r="G1011" i="87"/>
  <c r="J1011" i="87" s="1"/>
  <c r="G1010" i="87"/>
  <c r="J1010" i="87" s="1"/>
  <c r="G1009" i="87"/>
  <c r="J1009" i="87" s="1"/>
  <c r="G1008" i="87"/>
  <c r="J1008" i="87" s="1"/>
  <c r="G1007" i="87"/>
  <c r="J1007" i="87" s="1"/>
  <c r="G1006" i="87"/>
  <c r="J1006" i="87" s="1"/>
  <c r="J1005" i="87"/>
  <c r="G1005" i="87"/>
  <c r="G1004" i="87"/>
  <c r="J1004" i="87"/>
  <c r="G1003" i="87"/>
  <c r="J1003" i="87"/>
  <c r="E1002" i="87"/>
  <c r="C1002" i="87"/>
  <c r="J1001" i="87"/>
  <c r="G1001" i="87"/>
  <c r="G1000" i="87"/>
  <c r="J1000" i="87" s="1"/>
  <c r="G999" i="87"/>
  <c r="J999" i="87" s="1"/>
  <c r="G998" i="87"/>
  <c r="J998" i="87" s="1"/>
  <c r="G997" i="87"/>
  <c r="J997" i="87" s="1"/>
  <c r="G996" i="87"/>
  <c r="J996" i="87"/>
  <c r="G995" i="87"/>
  <c r="J995" i="87" s="1"/>
  <c r="C994" i="87"/>
  <c r="G994" i="87" s="1"/>
  <c r="J994" i="87" s="1"/>
  <c r="G993" i="87"/>
  <c r="J993" i="87"/>
  <c r="J992" i="87"/>
  <c r="G992" i="87"/>
  <c r="G991" i="87"/>
  <c r="J991" i="87" s="1"/>
  <c r="G990" i="87"/>
  <c r="J990" i="87" s="1"/>
  <c r="G989" i="87"/>
  <c r="J989" i="87" s="1"/>
  <c r="J988" i="87"/>
  <c r="G988" i="87"/>
  <c r="G987" i="87"/>
  <c r="J987" i="87" s="1"/>
  <c r="G986" i="87"/>
  <c r="J986" i="87" s="1"/>
  <c r="C985" i="87"/>
  <c r="G985" i="87" s="1"/>
  <c r="J985" i="87" s="1"/>
  <c r="G984" i="87"/>
  <c r="J984" i="87" s="1"/>
  <c r="G983" i="87"/>
  <c r="J983" i="87" s="1"/>
  <c r="J982" i="87"/>
  <c r="G982" i="87"/>
  <c r="G981" i="87"/>
  <c r="J981" i="87" s="1"/>
  <c r="J980" i="87"/>
  <c r="G980" i="87"/>
  <c r="G979" i="87"/>
  <c r="J979" i="87" s="1"/>
  <c r="C978" i="87"/>
  <c r="G978" i="87" s="1"/>
  <c r="J978" i="87" s="1"/>
  <c r="J977" i="87"/>
  <c r="G977" i="87"/>
  <c r="G976" i="87"/>
  <c r="J976" i="87"/>
  <c r="C975" i="87"/>
  <c r="G975" i="87" s="1"/>
  <c r="J975" i="87" s="1"/>
  <c r="G974" i="87"/>
  <c r="J974" i="87"/>
  <c r="C973" i="87"/>
  <c r="G973" i="87" s="1"/>
  <c r="J973" i="87" s="1"/>
  <c r="J972" i="87"/>
  <c r="G972" i="87"/>
  <c r="C971" i="87"/>
  <c r="G971" i="87" s="1"/>
  <c r="J971" i="87" s="1"/>
  <c r="J970" i="87"/>
  <c r="G970" i="87"/>
  <c r="J969" i="87"/>
  <c r="G969" i="87"/>
  <c r="C968" i="87"/>
  <c r="G968" i="87" s="1"/>
  <c r="J968" i="87" s="1"/>
  <c r="G967" i="87"/>
  <c r="J967" i="87" s="1"/>
  <c r="G966" i="87"/>
  <c r="J966" i="87" s="1"/>
  <c r="C965" i="87"/>
  <c r="G965" i="87" s="1"/>
  <c r="J965" i="87" s="1"/>
  <c r="G964" i="87"/>
  <c r="J964" i="87" s="1"/>
  <c r="C963" i="87"/>
  <c r="G963" i="87" s="1"/>
  <c r="J963" i="87"/>
  <c r="J962" i="87"/>
  <c r="G962" i="87"/>
  <c r="G961" i="87"/>
  <c r="J961" i="87" s="1"/>
  <c r="G960" i="87"/>
  <c r="J960" i="87" s="1"/>
  <c r="G959" i="87"/>
  <c r="J959" i="87" s="1"/>
  <c r="J958" i="87"/>
  <c r="G958" i="87"/>
  <c r="C957" i="87"/>
  <c r="G957" i="87" s="1"/>
  <c r="J957" i="87" s="1"/>
  <c r="J956" i="87"/>
  <c r="G956" i="87"/>
  <c r="G955" i="87"/>
  <c r="J955" i="87" s="1"/>
  <c r="J954" i="87"/>
  <c r="G954" i="87"/>
  <c r="G953" i="87"/>
  <c r="J953" i="87" s="1"/>
  <c r="C952" i="87"/>
  <c r="G952" i="87" s="1"/>
  <c r="J952" i="87" s="1"/>
  <c r="J951" i="87"/>
  <c r="G951" i="87"/>
  <c r="C950" i="87"/>
  <c r="G950" i="87" s="1"/>
  <c r="J950" i="87" s="1"/>
  <c r="G949" i="87"/>
  <c r="J949" i="87" s="1"/>
  <c r="G948" i="87"/>
  <c r="J948" i="87" s="1"/>
  <c r="C948" i="87"/>
  <c r="G947" i="87"/>
  <c r="J947" i="87"/>
  <c r="C946" i="87"/>
  <c r="G946" i="87" s="1"/>
  <c r="J946" i="87" s="1"/>
  <c r="G945" i="87"/>
  <c r="J945" i="87" s="1"/>
  <c r="G944" i="87"/>
  <c r="J944" i="87" s="1"/>
  <c r="C943" i="87"/>
  <c r="G943" i="87" s="1"/>
  <c r="J943" i="87" s="1"/>
  <c r="G942" i="87"/>
  <c r="J942" i="87" s="1"/>
  <c r="C941" i="87"/>
  <c r="G941" i="87" s="1"/>
  <c r="J941" i="87" s="1"/>
  <c r="G940" i="87"/>
  <c r="J940" i="87" s="1"/>
  <c r="C939" i="87"/>
  <c r="G939" i="87" s="1"/>
  <c r="J939" i="87" s="1"/>
  <c r="G938" i="87"/>
  <c r="J938" i="87" s="1"/>
  <c r="G937" i="87"/>
  <c r="J937" i="87"/>
  <c r="J936" i="87"/>
  <c r="G936" i="87"/>
  <c r="G935" i="87"/>
  <c r="J935" i="87" s="1"/>
  <c r="G934" i="87"/>
  <c r="J934" i="87" s="1"/>
  <c r="G933" i="87"/>
  <c r="J933" i="87"/>
  <c r="J932" i="87"/>
  <c r="G932" i="87"/>
  <c r="G931" i="87"/>
  <c r="J931" i="87" s="1"/>
  <c r="G930" i="87"/>
  <c r="J930" i="87" s="1"/>
  <c r="G929" i="87"/>
  <c r="J929" i="87"/>
  <c r="J928" i="87"/>
  <c r="C928" i="87"/>
  <c r="G928" i="87" s="1"/>
  <c r="G927" i="87"/>
  <c r="J927" i="87" s="1"/>
  <c r="G926" i="87"/>
  <c r="J926" i="87" s="1"/>
  <c r="C925" i="87"/>
  <c r="G925" i="87" s="1"/>
  <c r="J925" i="87" s="1"/>
  <c r="G924" i="87"/>
  <c r="J924" i="87"/>
  <c r="G923" i="87"/>
  <c r="J923" i="87" s="1"/>
  <c r="C923" i="87"/>
  <c r="G922" i="87"/>
  <c r="J922" i="87"/>
  <c r="C921" i="87"/>
  <c r="G921" i="87" s="1"/>
  <c r="J921" i="87" s="1"/>
  <c r="G920" i="87"/>
  <c r="J920" i="87" s="1"/>
  <c r="C919" i="87"/>
  <c r="G918" i="87"/>
  <c r="J918" i="87" s="1"/>
  <c r="C917" i="87"/>
  <c r="G917" i="87" s="1"/>
  <c r="J917" i="87" s="1"/>
  <c r="G916" i="87"/>
  <c r="J916" i="87" s="1"/>
  <c r="C915" i="87"/>
  <c r="G915" i="87" s="1"/>
  <c r="J915" i="87" s="1"/>
  <c r="J914" i="87"/>
  <c r="G914" i="87"/>
  <c r="G913" i="87"/>
  <c r="J913" i="87" s="1"/>
  <c r="G912" i="87"/>
  <c r="J912" i="87" s="1"/>
  <c r="C911" i="87"/>
  <c r="I910" i="87"/>
  <c r="E910" i="87"/>
  <c r="D910" i="87"/>
  <c r="G908" i="87"/>
  <c r="J908" i="87" s="1"/>
  <c r="G907" i="87"/>
  <c r="J907" i="87" s="1"/>
  <c r="C906" i="87"/>
  <c r="G906" i="87" s="1"/>
  <c r="J906" i="87" s="1"/>
  <c r="G905" i="87"/>
  <c r="J905" i="87" s="1"/>
  <c r="G904" i="87"/>
  <c r="J904" i="87" s="1"/>
  <c r="C903" i="87"/>
  <c r="G903" i="87" s="1"/>
  <c r="J903" i="87" s="1"/>
  <c r="G902" i="87"/>
  <c r="J902" i="87" s="1"/>
  <c r="C901" i="87"/>
  <c r="G901" i="87"/>
  <c r="J901" i="87" s="1"/>
  <c r="G900" i="87"/>
  <c r="J900" i="87" s="1"/>
  <c r="G899" i="87"/>
  <c r="J899" i="87" s="1"/>
  <c r="G898" i="87"/>
  <c r="J898" i="87" s="1"/>
  <c r="C897" i="87"/>
  <c r="G897" i="87" s="1"/>
  <c r="J897" i="87" s="1"/>
  <c r="G896" i="87"/>
  <c r="J896" i="87"/>
  <c r="G895" i="87"/>
  <c r="J895" i="87" s="1"/>
  <c r="C894" i="87"/>
  <c r="G894" i="87"/>
  <c r="J894" i="87" s="1"/>
  <c r="G893" i="87"/>
  <c r="J893" i="87" s="1"/>
  <c r="G892" i="87"/>
  <c r="J892" i="87" s="1"/>
  <c r="C891" i="87"/>
  <c r="G891" i="87" s="1"/>
  <c r="J891" i="87" s="1"/>
  <c r="G890" i="87"/>
  <c r="J890" i="87" s="1"/>
  <c r="G889" i="87"/>
  <c r="J889" i="87"/>
  <c r="C888" i="87"/>
  <c r="G888" i="87" s="1"/>
  <c r="J888" i="87" s="1"/>
  <c r="G887" i="87"/>
  <c r="J887" i="87" s="1"/>
  <c r="G886" i="87"/>
  <c r="J886" i="87" s="1"/>
  <c r="C885" i="87"/>
  <c r="G885" i="87" s="1"/>
  <c r="J885" i="87" s="1"/>
  <c r="G884" i="87"/>
  <c r="J884" i="87"/>
  <c r="G883" i="87"/>
  <c r="J883" i="87" s="1"/>
  <c r="C882" i="87"/>
  <c r="G882" i="87" s="1"/>
  <c r="J882" i="87" s="1"/>
  <c r="J881" i="87"/>
  <c r="G881" i="87"/>
  <c r="G880" i="87"/>
  <c r="J880" i="87" s="1"/>
  <c r="G879" i="87"/>
  <c r="J879" i="87" s="1"/>
  <c r="G878" i="87"/>
  <c r="J878" i="87" s="1"/>
  <c r="G877" i="87"/>
  <c r="J877" i="87" s="1"/>
  <c r="G876" i="87"/>
  <c r="J876" i="87" s="1"/>
  <c r="G875" i="87"/>
  <c r="J875" i="87" s="1"/>
  <c r="G874" i="87"/>
  <c r="J874" i="87" s="1"/>
  <c r="G873" i="87"/>
  <c r="J873" i="87" s="1"/>
  <c r="C872" i="87"/>
  <c r="G872" i="87" s="1"/>
  <c r="J872" i="87" s="1"/>
  <c r="G871" i="87"/>
  <c r="J871" i="87" s="1"/>
  <c r="G870" i="87"/>
  <c r="J870" i="87" s="1"/>
  <c r="G869" i="87"/>
  <c r="J869" i="87"/>
  <c r="J868" i="87"/>
  <c r="C868" i="87"/>
  <c r="G868" i="87" s="1"/>
  <c r="G867" i="87"/>
  <c r="J867" i="87" s="1"/>
  <c r="G866" i="87"/>
  <c r="J866" i="87" s="1"/>
  <c r="G865" i="87"/>
  <c r="J865" i="87"/>
  <c r="C864" i="87"/>
  <c r="G864" i="87" s="1"/>
  <c r="J864" i="87" s="1"/>
  <c r="G863" i="87"/>
  <c r="J863" i="87" s="1"/>
  <c r="G862" i="87"/>
  <c r="J862" i="87" s="1"/>
  <c r="G861" i="87"/>
  <c r="J861" i="87" s="1"/>
  <c r="C860" i="87"/>
  <c r="G860" i="87" s="1"/>
  <c r="J860" i="87" s="1"/>
  <c r="G859" i="87"/>
  <c r="J859" i="87" s="1"/>
  <c r="G858" i="87"/>
  <c r="J858" i="87" s="1"/>
  <c r="G857" i="87"/>
  <c r="J857" i="87" s="1"/>
  <c r="G856" i="87"/>
  <c r="J856" i="87" s="1"/>
  <c r="C856" i="87"/>
  <c r="G855" i="87"/>
  <c r="J855" i="87" s="1"/>
  <c r="G854" i="87"/>
  <c r="J854" i="87" s="1"/>
  <c r="G853" i="87"/>
  <c r="J853" i="87"/>
  <c r="G852" i="87"/>
  <c r="J852" i="87" s="1"/>
  <c r="G851" i="87"/>
  <c r="J851" i="87"/>
  <c r="G850" i="87"/>
  <c r="J850" i="87" s="1"/>
  <c r="G849" i="87"/>
  <c r="J849" i="87" s="1"/>
  <c r="J848" i="87"/>
  <c r="G848" i="87"/>
  <c r="G847" i="87"/>
  <c r="J847" i="87" s="1"/>
  <c r="G846" i="87"/>
  <c r="J846" i="87" s="1"/>
  <c r="G845" i="87"/>
  <c r="J845" i="87" s="1"/>
  <c r="G844" i="87"/>
  <c r="J844" i="87" s="1"/>
  <c r="G843" i="87"/>
  <c r="J843" i="87" s="1"/>
  <c r="G842" i="87"/>
  <c r="J842" i="87" s="1"/>
  <c r="G841" i="87"/>
  <c r="J841" i="87" s="1"/>
  <c r="J840" i="87"/>
  <c r="G840" i="87"/>
  <c r="G839" i="87"/>
  <c r="J839" i="87"/>
  <c r="G838" i="87"/>
  <c r="J838" i="87" s="1"/>
  <c r="G837" i="87"/>
  <c r="J837" i="87" s="1"/>
  <c r="J836" i="87"/>
  <c r="G836" i="87"/>
  <c r="G835" i="87"/>
  <c r="J835" i="87"/>
  <c r="G834" i="87"/>
  <c r="J834" i="87" s="1"/>
  <c r="G833" i="87"/>
  <c r="J833" i="87" s="1"/>
  <c r="G832" i="87"/>
  <c r="J832" i="87" s="1"/>
  <c r="G831" i="87"/>
  <c r="J831" i="87"/>
  <c r="J830" i="87"/>
  <c r="G830" i="87"/>
  <c r="G829" i="87"/>
  <c r="J829" i="87" s="1"/>
  <c r="G828" i="87"/>
  <c r="J828" i="87" s="1"/>
  <c r="G827" i="87"/>
  <c r="J827" i="87" s="1"/>
  <c r="G826" i="87"/>
  <c r="J826" i="87" s="1"/>
  <c r="G825" i="87"/>
  <c r="J825" i="87" s="1"/>
  <c r="J824" i="87"/>
  <c r="G824" i="87"/>
  <c r="G823" i="87"/>
  <c r="J823" i="87"/>
  <c r="G822" i="87"/>
  <c r="J822" i="87" s="1"/>
  <c r="G821" i="87"/>
  <c r="J821" i="87" s="1"/>
  <c r="G820" i="87"/>
  <c r="J820" i="87" s="1"/>
  <c r="G819" i="87"/>
  <c r="J819" i="87" s="1"/>
  <c r="G818" i="87"/>
  <c r="J818" i="87" s="1"/>
  <c r="C818" i="87"/>
  <c r="G817" i="87"/>
  <c r="J817" i="87"/>
  <c r="G816" i="87"/>
  <c r="J816" i="87" s="1"/>
  <c r="G815" i="87"/>
  <c r="J815" i="87" s="1"/>
  <c r="C814" i="87"/>
  <c r="G814" i="87" s="1"/>
  <c r="J814" i="87" s="1"/>
  <c r="G813" i="87"/>
  <c r="J813" i="87" s="1"/>
  <c r="G812" i="87"/>
  <c r="J812" i="87"/>
  <c r="G811" i="87"/>
  <c r="J811" i="87" s="1"/>
  <c r="G810" i="87"/>
  <c r="J810" i="87" s="1"/>
  <c r="G809" i="87"/>
  <c r="J809" i="87" s="1"/>
  <c r="G808" i="87"/>
  <c r="J808" i="87" s="1"/>
  <c r="J807" i="87"/>
  <c r="G807" i="87"/>
  <c r="G806" i="87"/>
  <c r="J806" i="87" s="1"/>
  <c r="G805" i="87"/>
  <c r="J805" i="87" s="1"/>
  <c r="G804" i="87"/>
  <c r="J804" i="87" s="1"/>
  <c r="G803" i="87"/>
  <c r="J803" i="87" s="1"/>
  <c r="G802" i="87"/>
  <c r="J802" i="87"/>
  <c r="G801" i="87"/>
  <c r="J801" i="87" s="1"/>
  <c r="G800" i="87"/>
  <c r="J800" i="87" s="1"/>
  <c r="G799" i="87"/>
  <c r="J799" i="87" s="1"/>
  <c r="G798" i="87"/>
  <c r="J798" i="87"/>
  <c r="G797" i="87"/>
  <c r="J797" i="87" s="1"/>
  <c r="G796" i="87"/>
  <c r="J796" i="87"/>
  <c r="G795" i="87"/>
  <c r="J795" i="87" s="1"/>
  <c r="G794" i="87"/>
  <c r="J794" i="87" s="1"/>
  <c r="J793" i="87"/>
  <c r="G793" i="87"/>
  <c r="G792" i="87"/>
  <c r="J792" i="87" s="1"/>
  <c r="G791" i="87"/>
  <c r="J791" i="87" s="1"/>
  <c r="G790" i="87"/>
  <c r="J790" i="87" s="1"/>
  <c r="G789" i="87"/>
  <c r="J789" i="87" s="1"/>
  <c r="G788" i="87"/>
  <c r="J788" i="87" s="1"/>
  <c r="G787" i="87"/>
  <c r="J787" i="87" s="1"/>
  <c r="G786" i="87"/>
  <c r="J786" i="87" s="1"/>
  <c r="G785" i="87"/>
  <c r="J785" i="87" s="1"/>
  <c r="C785" i="87"/>
  <c r="G784" i="87"/>
  <c r="J784" i="87"/>
  <c r="G783" i="87"/>
  <c r="J783" i="87" s="1"/>
  <c r="G782" i="87"/>
  <c r="J782" i="87" s="1"/>
  <c r="G781" i="87"/>
  <c r="J781" i="87" s="1"/>
  <c r="G780" i="87"/>
  <c r="J780" i="87" s="1"/>
  <c r="G779" i="87"/>
  <c r="J779" i="87" s="1"/>
  <c r="G778" i="87"/>
  <c r="J778" i="87" s="1"/>
  <c r="G777" i="87"/>
  <c r="J777" i="87" s="1"/>
  <c r="G776" i="87"/>
  <c r="J776" i="87" s="1"/>
  <c r="G775" i="87"/>
  <c r="J775" i="87" s="1"/>
  <c r="G774" i="87"/>
  <c r="J774" i="87" s="1"/>
  <c r="G773" i="87"/>
  <c r="J773" i="87" s="1"/>
  <c r="G772" i="87"/>
  <c r="J772" i="87" s="1"/>
  <c r="G771" i="87"/>
  <c r="J771" i="87" s="1"/>
  <c r="G770" i="87"/>
  <c r="J770" i="87" s="1"/>
  <c r="G769" i="87"/>
  <c r="J769" i="87" s="1"/>
  <c r="G768" i="87"/>
  <c r="J768" i="87" s="1"/>
  <c r="G767" i="87"/>
  <c r="J767" i="87" s="1"/>
  <c r="G766" i="87"/>
  <c r="J766" i="87"/>
  <c r="J765" i="87"/>
  <c r="G765" i="87"/>
  <c r="G764" i="87"/>
  <c r="J764" i="87" s="1"/>
  <c r="G763" i="87"/>
  <c r="J763" i="87" s="1"/>
  <c r="G762" i="87"/>
  <c r="J762" i="87" s="1"/>
  <c r="J761" i="87"/>
  <c r="G761" i="87"/>
  <c r="G760" i="87"/>
  <c r="J760" i="87" s="1"/>
  <c r="G759" i="87"/>
  <c r="J759" i="87" s="1"/>
  <c r="G758" i="87"/>
  <c r="J758" i="87" s="1"/>
  <c r="J757" i="87"/>
  <c r="G757" i="87"/>
  <c r="G756" i="87"/>
  <c r="J756" i="87"/>
  <c r="G755" i="87"/>
  <c r="J755" i="87" s="1"/>
  <c r="G754" i="87"/>
  <c r="J754" i="87" s="1"/>
  <c r="G753" i="87"/>
  <c r="J753" i="87" s="1"/>
  <c r="G752" i="87"/>
  <c r="J752" i="87" s="1"/>
  <c r="C751" i="87"/>
  <c r="G750" i="87"/>
  <c r="J750" i="87" s="1"/>
  <c r="G749" i="87"/>
  <c r="J749" i="87" s="1"/>
  <c r="C748" i="87"/>
  <c r="G748" i="87" s="1"/>
  <c r="J748" i="87" s="1"/>
  <c r="G747" i="87"/>
  <c r="J747" i="87" s="1"/>
  <c r="G746" i="87"/>
  <c r="J746" i="87" s="1"/>
  <c r="C745" i="87"/>
  <c r="G745" i="87" s="1"/>
  <c r="J745" i="87" s="1"/>
  <c r="G744" i="87"/>
  <c r="J744" i="87"/>
  <c r="J743" i="87"/>
  <c r="G743" i="87"/>
  <c r="C742" i="87"/>
  <c r="G742" i="87"/>
  <c r="J742" i="87" s="1"/>
  <c r="G741" i="87"/>
  <c r="J741" i="87" s="1"/>
  <c r="G740" i="87"/>
  <c r="J740" i="87" s="1"/>
  <c r="C739" i="87"/>
  <c r="G739" i="87"/>
  <c r="J739" i="87" s="1"/>
  <c r="J738" i="87"/>
  <c r="G738" i="87"/>
  <c r="G737" i="87"/>
  <c r="J737" i="87" s="1"/>
  <c r="G736" i="87"/>
  <c r="J736" i="87" s="1"/>
  <c r="G735" i="87"/>
  <c r="J735" i="87" s="1"/>
  <c r="G734" i="87"/>
  <c r="J734" i="87" s="1"/>
  <c r="G733" i="87"/>
  <c r="J733" i="87" s="1"/>
  <c r="G732" i="87"/>
  <c r="J732" i="87" s="1"/>
  <c r="G731" i="87"/>
  <c r="J731" i="87"/>
  <c r="G730" i="87"/>
  <c r="J730" i="87" s="1"/>
  <c r="G729" i="87"/>
  <c r="J729" i="87"/>
  <c r="G728" i="87"/>
  <c r="J728" i="87" s="1"/>
  <c r="G727" i="87"/>
  <c r="J727" i="87"/>
  <c r="G726" i="87"/>
  <c r="J726" i="87" s="1"/>
  <c r="C725" i="87"/>
  <c r="G725" i="87" s="1"/>
  <c r="J725" i="87" s="1"/>
  <c r="C724" i="87"/>
  <c r="G723" i="87"/>
  <c r="J723" i="87" s="1"/>
  <c r="G721" i="87"/>
  <c r="J721" i="87" s="1"/>
  <c r="C720" i="87"/>
  <c r="G720" i="87" s="1"/>
  <c r="J720" i="87" s="1"/>
  <c r="G719" i="87"/>
  <c r="J719" i="87" s="1"/>
  <c r="C718" i="87"/>
  <c r="G718" i="87" s="1"/>
  <c r="J718" i="87" s="1"/>
  <c r="G717" i="87"/>
  <c r="J717" i="87" s="1"/>
  <c r="J716" i="87"/>
  <c r="C716" i="87"/>
  <c r="G716" i="87" s="1"/>
  <c r="G715" i="87"/>
  <c r="J715" i="87"/>
  <c r="C714" i="87"/>
  <c r="G714" i="87" s="1"/>
  <c r="J714" i="87" s="1"/>
  <c r="G713" i="87"/>
  <c r="J713" i="87" s="1"/>
  <c r="G712" i="87"/>
  <c r="J712" i="87" s="1"/>
  <c r="G711" i="87"/>
  <c r="J711" i="87" s="1"/>
  <c r="G710" i="87"/>
  <c r="J710" i="87" s="1"/>
  <c r="J709" i="87"/>
  <c r="G709" i="87"/>
  <c r="G708" i="87"/>
  <c r="J708" i="87"/>
  <c r="G707" i="87"/>
  <c r="J707" i="87" s="1"/>
  <c r="G706" i="87"/>
  <c r="J706" i="87" s="1"/>
  <c r="J705" i="87"/>
  <c r="G705" i="87"/>
  <c r="G704" i="87"/>
  <c r="J704" i="87"/>
  <c r="G703" i="87"/>
  <c r="J703" i="87" s="1"/>
  <c r="G702" i="87"/>
  <c r="J702" i="87" s="1"/>
  <c r="C701" i="87"/>
  <c r="G701" i="87" s="1"/>
  <c r="J701" i="87" s="1"/>
  <c r="G700" i="87"/>
  <c r="J700" i="87" s="1"/>
  <c r="J699" i="87"/>
  <c r="G699" i="87"/>
  <c r="G698" i="87"/>
  <c r="J698" i="87" s="1"/>
  <c r="C697" i="87"/>
  <c r="G697" i="87" s="1"/>
  <c r="J697" i="87" s="1"/>
  <c r="G696" i="87"/>
  <c r="J696" i="87" s="1"/>
  <c r="C695" i="87"/>
  <c r="G695" i="87" s="1"/>
  <c r="J695" i="87" s="1"/>
  <c r="G694" i="87"/>
  <c r="J694" i="87" s="1"/>
  <c r="C693" i="87"/>
  <c r="G693" i="87" s="1"/>
  <c r="J693" i="87" s="1"/>
  <c r="G692" i="87"/>
  <c r="J692" i="87" s="1"/>
  <c r="C691" i="87"/>
  <c r="G691" i="87" s="1"/>
  <c r="J691" i="87" s="1"/>
  <c r="J688" i="87"/>
  <c r="G688" i="87"/>
  <c r="C687" i="87"/>
  <c r="G687" i="87" s="1"/>
  <c r="J687" i="87" s="1"/>
  <c r="G686" i="87"/>
  <c r="J686" i="87" s="1"/>
  <c r="C685" i="87"/>
  <c r="G685" i="87" s="1"/>
  <c r="J685" i="87" s="1"/>
  <c r="G684" i="87"/>
  <c r="J684" i="87" s="1"/>
  <c r="G683" i="87"/>
  <c r="J683" i="87" s="1"/>
  <c r="G682" i="87"/>
  <c r="J682" i="87" s="1"/>
  <c r="G681" i="87"/>
  <c r="J681" i="87" s="1"/>
  <c r="G680" i="87"/>
  <c r="J680" i="87" s="1"/>
  <c r="G679" i="87"/>
  <c r="J679" i="87" s="1"/>
  <c r="G678" i="87"/>
  <c r="J678" i="87" s="1"/>
  <c r="G677" i="87"/>
  <c r="J677" i="87" s="1"/>
  <c r="G676" i="87"/>
  <c r="J676" i="87" s="1"/>
  <c r="J675" i="87"/>
  <c r="G675" i="87"/>
  <c r="C674" i="87"/>
  <c r="G674" i="87" s="1"/>
  <c r="J674" i="87" s="1"/>
  <c r="G673" i="87"/>
  <c r="J673" i="87" s="1"/>
  <c r="G672" i="87"/>
  <c r="J672" i="87" s="1"/>
  <c r="G671" i="87"/>
  <c r="J671" i="87" s="1"/>
  <c r="G670" i="87"/>
  <c r="J670" i="87" s="1"/>
  <c r="G669" i="87"/>
  <c r="J669" i="87" s="1"/>
  <c r="G668" i="87"/>
  <c r="J668" i="87" s="1"/>
  <c r="G667" i="87"/>
  <c r="J667" i="87" s="1"/>
  <c r="J666" i="87"/>
  <c r="G666" i="87"/>
  <c r="C665" i="87"/>
  <c r="G665" i="87" s="1"/>
  <c r="J665" i="87" s="1"/>
  <c r="G664" i="87"/>
  <c r="J664" i="87" s="1"/>
  <c r="G663" i="87"/>
  <c r="J663" i="87"/>
  <c r="G662" i="87"/>
  <c r="J662" i="87" s="1"/>
  <c r="G661" i="87"/>
  <c r="J661" i="87" s="1"/>
  <c r="G660" i="87"/>
  <c r="J660" i="87" s="1"/>
  <c r="G659" i="87"/>
  <c r="J659" i="87" s="1"/>
  <c r="G658" i="87"/>
  <c r="J658" i="87" s="1"/>
  <c r="G657" i="87"/>
  <c r="J657" i="87" s="1"/>
  <c r="G656" i="87"/>
  <c r="J656" i="87" s="1"/>
  <c r="C656" i="87"/>
  <c r="G655" i="87"/>
  <c r="J655" i="87" s="1"/>
  <c r="G654" i="87"/>
  <c r="J654" i="87" s="1"/>
  <c r="G653" i="87"/>
  <c r="J653" i="87" s="1"/>
  <c r="G652" i="87"/>
  <c r="J652" i="87" s="1"/>
  <c r="G651" i="87"/>
  <c r="J651" i="87" s="1"/>
  <c r="G650" i="87"/>
  <c r="J650" i="87" s="1"/>
  <c r="J649" i="87"/>
  <c r="C649" i="87"/>
  <c r="G649" i="87" s="1"/>
  <c r="G648" i="87"/>
  <c r="J648" i="87" s="1"/>
  <c r="C647" i="87"/>
  <c r="G647" i="87"/>
  <c r="J647" i="87" s="1"/>
  <c r="G646" i="87"/>
  <c r="J646" i="87" s="1"/>
  <c r="C645" i="87"/>
  <c r="G645" i="87" s="1"/>
  <c r="J645" i="87"/>
  <c r="J644" i="87"/>
  <c r="G644" i="87"/>
  <c r="G643" i="87"/>
  <c r="J643" i="87" s="1"/>
  <c r="G642" i="87"/>
  <c r="J642" i="87" s="1"/>
  <c r="G641" i="87"/>
  <c r="J641" i="87"/>
  <c r="C640" i="87"/>
  <c r="G640" i="87"/>
  <c r="J640" i="87" s="1"/>
  <c r="G639" i="87"/>
  <c r="J639" i="87" s="1"/>
  <c r="J638" i="87"/>
  <c r="G638" i="87"/>
  <c r="G637" i="87"/>
  <c r="J637" i="87"/>
  <c r="G636" i="87"/>
  <c r="J636" i="87" s="1"/>
  <c r="G635" i="87"/>
  <c r="J635" i="87"/>
  <c r="J634" i="87"/>
  <c r="G634" i="87"/>
  <c r="C633" i="87"/>
  <c r="G633" i="87" s="1"/>
  <c r="J633" i="87" s="1"/>
  <c r="G632" i="87"/>
  <c r="J632" i="87" s="1"/>
  <c r="J631" i="87"/>
  <c r="G631" i="87"/>
  <c r="G630" i="87"/>
  <c r="J630" i="87"/>
  <c r="J629" i="87"/>
  <c r="G629" i="87"/>
  <c r="C628" i="87"/>
  <c r="G628" i="87" s="1"/>
  <c r="J628" i="87" s="1"/>
  <c r="G627" i="87"/>
  <c r="J627" i="87" s="1"/>
  <c r="G626" i="87"/>
  <c r="J626" i="87" s="1"/>
  <c r="G625" i="87"/>
  <c r="J625" i="87" s="1"/>
  <c r="C624" i="87"/>
  <c r="G624" i="87" s="1"/>
  <c r="J624" i="87" s="1"/>
  <c r="G623" i="87"/>
  <c r="J623" i="87"/>
  <c r="G622" i="87"/>
  <c r="J622" i="87" s="1"/>
  <c r="G621" i="87"/>
  <c r="J621" i="87" s="1"/>
  <c r="G620" i="87"/>
  <c r="J620" i="87" s="1"/>
  <c r="J619" i="87"/>
  <c r="C619" i="87"/>
  <c r="G619" i="87" s="1"/>
  <c r="G618" i="87"/>
  <c r="J618" i="87"/>
  <c r="C617" i="87"/>
  <c r="G617" i="87" s="1"/>
  <c r="J617" i="87" s="1"/>
  <c r="G616" i="87"/>
  <c r="J616" i="87" s="1"/>
  <c r="C615" i="87"/>
  <c r="G615" i="87"/>
  <c r="J615" i="87" s="1"/>
  <c r="G614" i="87"/>
  <c r="J614" i="87" s="1"/>
  <c r="C613" i="87"/>
  <c r="G613" i="87" s="1"/>
  <c r="J613" i="87" s="1"/>
  <c r="J612" i="87"/>
  <c r="G612" i="87"/>
  <c r="G611" i="87"/>
  <c r="J611" i="87"/>
  <c r="G610" i="87"/>
  <c r="J610" i="87" s="1"/>
  <c r="G609" i="87"/>
  <c r="J609" i="87"/>
  <c r="G608" i="87"/>
  <c r="J608" i="87" s="1"/>
  <c r="C607" i="87"/>
  <c r="G607" i="87" s="1"/>
  <c r="J607" i="87" s="1"/>
  <c r="G606" i="87"/>
  <c r="J606" i="87" s="1"/>
  <c r="G605" i="87"/>
  <c r="J605" i="87" s="1"/>
  <c r="G604" i="87"/>
  <c r="J604" i="87" s="1"/>
  <c r="G603" i="87"/>
  <c r="J603" i="87"/>
  <c r="C602" i="87"/>
  <c r="G602" i="87" s="1"/>
  <c r="J602" i="87"/>
  <c r="G601" i="87"/>
  <c r="J601" i="87" s="1"/>
  <c r="G600" i="87"/>
  <c r="J600" i="87" s="1"/>
  <c r="C600" i="87"/>
  <c r="G599" i="87"/>
  <c r="J599" i="87" s="1"/>
  <c r="C598" i="87"/>
  <c r="G598" i="87" s="1"/>
  <c r="J598" i="87" s="1"/>
  <c r="G597" i="87"/>
  <c r="J597" i="87" s="1"/>
  <c r="C596" i="87"/>
  <c r="G596" i="87"/>
  <c r="J596" i="87" s="1"/>
  <c r="J595" i="87"/>
  <c r="G595" i="87"/>
  <c r="C594" i="87"/>
  <c r="G594" i="87" s="1"/>
  <c r="J594" i="87" s="1"/>
  <c r="J593" i="87"/>
  <c r="G593" i="87"/>
  <c r="C592" i="87"/>
  <c r="G592" i="87" s="1"/>
  <c r="J592" i="87" s="1"/>
  <c r="G591" i="87"/>
  <c r="J591" i="87" s="1"/>
  <c r="C590" i="87"/>
  <c r="G590" i="87" s="1"/>
  <c r="J590" i="87" s="1"/>
  <c r="G589" i="87"/>
  <c r="J589" i="87"/>
  <c r="C588" i="87"/>
  <c r="G588" i="87"/>
  <c r="J588" i="87" s="1"/>
  <c r="G587" i="87"/>
  <c r="J587" i="87" s="1"/>
  <c r="C586" i="87"/>
  <c r="G586" i="87" s="1"/>
  <c r="J586" i="87" s="1"/>
  <c r="J585" i="87"/>
  <c r="G585" i="87"/>
  <c r="G584" i="87"/>
  <c r="J584" i="87" s="1"/>
  <c r="G583" i="87"/>
  <c r="J583" i="87" s="1"/>
  <c r="G582" i="87"/>
  <c r="J582" i="87" s="1"/>
  <c r="J581" i="87"/>
  <c r="G581" i="87"/>
  <c r="G580" i="87"/>
  <c r="J580" i="87" s="1"/>
  <c r="G579" i="87"/>
  <c r="J579" i="87" s="1"/>
  <c r="G578" i="87"/>
  <c r="J578" i="87" s="1"/>
  <c r="J577" i="87"/>
  <c r="G577" i="87"/>
  <c r="G576" i="87"/>
  <c r="J576" i="87" s="1"/>
  <c r="G575" i="87"/>
  <c r="J575" i="87" s="1"/>
  <c r="G574" i="87"/>
  <c r="J574" i="87" s="1"/>
  <c r="J573" i="87"/>
  <c r="G573" i="87"/>
  <c r="G572" i="87"/>
  <c r="J572" i="87" s="1"/>
  <c r="G571" i="87"/>
  <c r="J571" i="87" s="1"/>
  <c r="G570" i="87"/>
  <c r="J570" i="87" s="1"/>
  <c r="J569" i="87"/>
  <c r="G569" i="87"/>
  <c r="G568" i="87"/>
  <c r="J568" i="87" s="1"/>
  <c r="G567" i="87"/>
  <c r="J567" i="87" s="1"/>
  <c r="G566" i="87"/>
  <c r="J566" i="87" s="1"/>
  <c r="J565" i="87"/>
  <c r="G565" i="87"/>
  <c r="G564" i="87"/>
  <c r="J564" i="87" s="1"/>
  <c r="G563" i="87"/>
  <c r="J563" i="87" s="1"/>
  <c r="G562" i="87"/>
  <c r="J562" i="87" s="1"/>
  <c r="J561" i="87"/>
  <c r="G561" i="87"/>
  <c r="G560" i="87"/>
  <c r="J560" i="87" s="1"/>
  <c r="G559" i="87"/>
  <c r="J559" i="87" s="1"/>
  <c r="G558" i="87"/>
  <c r="J558" i="87" s="1"/>
  <c r="J557" i="87"/>
  <c r="G557" i="87"/>
  <c r="G556" i="87"/>
  <c r="J556" i="87" s="1"/>
  <c r="G555" i="87"/>
  <c r="J555" i="87" s="1"/>
  <c r="G554" i="87"/>
  <c r="J554" i="87" s="1"/>
  <c r="J553" i="87"/>
  <c r="G553" i="87"/>
  <c r="G552" i="87"/>
  <c r="J552" i="87" s="1"/>
  <c r="G551" i="87"/>
  <c r="J551" i="87" s="1"/>
  <c r="G550" i="87"/>
  <c r="J550" i="87" s="1"/>
  <c r="J549" i="87"/>
  <c r="G549" i="87"/>
  <c r="G548" i="87"/>
  <c r="J548" i="87" s="1"/>
  <c r="G547" i="87"/>
  <c r="J547" i="87" s="1"/>
  <c r="G546" i="87"/>
  <c r="J546" i="87" s="1"/>
  <c r="J545" i="87"/>
  <c r="G545" i="87"/>
  <c r="G544" i="87"/>
  <c r="J544" i="87" s="1"/>
  <c r="G543" i="87"/>
  <c r="J543" i="87" s="1"/>
  <c r="G542" i="87"/>
  <c r="J542" i="87" s="1"/>
  <c r="J541" i="87"/>
  <c r="G541" i="87"/>
  <c r="G540" i="87"/>
  <c r="J540" i="87" s="1"/>
  <c r="G539" i="87"/>
  <c r="J539" i="87" s="1"/>
  <c r="G538" i="87"/>
  <c r="J538" i="87" s="1"/>
  <c r="J537" i="87"/>
  <c r="G537" i="87"/>
  <c r="G536" i="87"/>
  <c r="J536" i="87" s="1"/>
  <c r="G535" i="87"/>
  <c r="J535" i="87" s="1"/>
  <c r="G534" i="87"/>
  <c r="J534" i="87" s="1"/>
  <c r="J533" i="87"/>
  <c r="G533" i="87"/>
  <c r="G532" i="87"/>
  <c r="J532" i="87" s="1"/>
  <c r="G531" i="87"/>
  <c r="J531" i="87" s="1"/>
  <c r="G530" i="87"/>
  <c r="J530" i="87" s="1"/>
  <c r="J529" i="87"/>
  <c r="G529" i="87"/>
  <c r="G528" i="87"/>
  <c r="J528" i="87" s="1"/>
  <c r="G527" i="87"/>
  <c r="J527" i="87" s="1"/>
  <c r="G526" i="87"/>
  <c r="J526" i="87" s="1"/>
  <c r="J525" i="87"/>
  <c r="G525" i="87"/>
  <c r="G524" i="87"/>
  <c r="J524" i="87" s="1"/>
  <c r="G523" i="87"/>
  <c r="J523" i="87" s="1"/>
  <c r="G522" i="87"/>
  <c r="J522" i="87" s="1"/>
  <c r="J521" i="87"/>
  <c r="G521" i="87"/>
  <c r="G520" i="87"/>
  <c r="J520" i="87" s="1"/>
  <c r="G519" i="87"/>
  <c r="J519" i="87" s="1"/>
  <c r="G518" i="87"/>
  <c r="J518" i="87" s="1"/>
  <c r="J517" i="87"/>
  <c r="G517" i="87"/>
  <c r="G516" i="87"/>
  <c r="J516" i="87" s="1"/>
  <c r="G515" i="87"/>
  <c r="J515" i="87" s="1"/>
  <c r="G514" i="87"/>
  <c r="J514" i="87" s="1"/>
  <c r="J513" i="87"/>
  <c r="G513" i="87"/>
  <c r="G512" i="87"/>
  <c r="J512" i="87" s="1"/>
  <c r="G511" i="87"/>
  <c r="J511" i="87" s="1"/>
  <c r="G510" i="87"/>
  <c r="J510" i="87" s="1"/>
  <c r="J509" i="87"/>
  <c r="G509" i="87"/>
  <c r="G508" i="87"/>
  <c r="J508" i="87" s="1"/>
  <c r="G507" i="87"/>
  <c r="J507" i="87" s="1"/>
  <c r="G506" i="87"/>
  <c r="J506" i="87" s="1"/>
  <c r="J505" i="87"/>
  <c r="G505" i="87"/>
  <c r="G504" i="87"/>
  <c r="J504" i="87" s="1"/>
  <c r="G503" i="87"/>
  <c r="J503" i="87" s="1"/>
  <c r="G502" i="87"/>
  <c r="J502" i="87" s="1"/>
  <c r="J501" i="87"/>
  <c r="G501" i="87"/>
  <c r="G500" i="87"/>
  <c r="J500" i="87" s="1"/>
  <c r="G499" i="87"/>
  <c r="J499" i="87" s="1"/>
  <c r="G498" i="87"/>
  <c r="J498" i="87" s="1"/>
  <c r="J497" i="87"/>
  <c r="G497" i="87"/>
  <c r="G496" i="87"/>
  <c r="J496" i="87" s="1"/>
  <c r="G495" i="87"/>
  <c r="J495" i="87" s="1"/>
  <c r="G494" i="87"/>
  <c r="J494" i="87" s="1"/>
  <c r="J493" i="87"/>
  <c r="G493" i="87"/>
  <c r="G492" i="87"/>
  <c r="J492" i="87" s="1"/>
  <c r="G491" i="87"/>
  <c r="J491" i="87" s="1"/>
  <c r="G490" i="87"/>
  <c r="J490" i="87" s="1"/>
  <c r="J489" i="87"/>
  <c r="G489" i="87"/>
  <c r="G488" i="87"/>
  <c r="J488" i="87" s="1"/>
  <c r="G487" i="87"/>
  <c r="J487" i="87" s="1"/>
  <c r="G486" i="87"/>
  <c r="J486" i="87" s="1"/>
  <c r="J485" i="87"/>
  <c r="G485" i="87"/>
  <c r="G484" i="87"/>
  <c r="J484" i="87" s="1"/>
  <c r="G483" i="87"/>
  <c r="J483" i="87" s="1"/>
  <c r="G482" i="87"/>
  <c r="J482" i="87" s="1"/>
  <c r="J481" i="87"/>
  <c r="G481" i="87"/>
  <c r="G480" i="87"/>
  <c r="J480" i="87" s="1"/>
  <c r="G479" i="87"/>
  <c r="J479" i="87" s="1"/>
  <c r="G478" i="87"/>
  <c r="J478" i="87" s="1"/>
  <c r="J477" i="87"/>
  <c r="G477" i="87"/>
  <c r="G476" i="87"/>
  <c r="J476" i="87" s="1"/>
  <c r="G475" i="87"/>
  <c r="J475" i="87" s="1"/>
  <c r="G474" i="87"/>
  <c r="J474" i="87" s="1"/>
  <c r="J473" i="87"/>
  <c r="G473" i="87"/>
  <c r="G472" i="87"/>
  <c r="J472" i="87" s="1"/>
  <c r="G471" i="87"/>
  <c r="J471" i="87" s="1"/>
  <c r="G470" i="87"/>
  <c r="J470" i="87" s="1"/>
  <c r="J469" i="87"/>
  <c r="G469" i="87"/>
  <c r="G468" i="87"/>
  <c r="J468" i="87" s="1"/>
  <c r="G467" i="87"/>
  <c r="J467" i="87" s="1"/>
  <c r="G466" i="87"/>
  <c r="J466" i="87" s="1"/>
  <c r="J465" i="87"/>
  <c r="G465" i="87"/>
  <c r="G464" i="87"/>
  <c r="J464" i="87" s="1"/>
  <c r="G463" i="87"/>
  <c r="J463" i="87" s="1"/>
  <c r="G462" i="87"/>
  <c r="J462" i="87" s="1"/>
  <c r="J461" i="87"/>
  <c r="G461" i="87"/>
  <c r="G460" i="87"/>
  <c r="J460" i="87" s="1"/>
  <c r="G459" i="87"/>
  <c r="J459" i="87" s="1"/>
  <c r="G458" i="87"/>
  <c r="J458" i="87" s="1"/>
  <c r="J457" i="87"/>
  <c r="G457" i="87"/>
  <c r="G456" i="87"/>
  <c r="J456" i="87" s="1"/>
  <c r="G455" i="87"/>
  <c r="J455" i="87" s="1"/>
  <c r="G454" i="87"/>
  <c r="J454" i="87" s="1"/>
  <c r="J453" i="87"/>
  <c r="G453" i="87"/>
  <c r="G452" i="87"/>
  <c r="J452" i="87" s="1"/>
  <c r="G451" i="87"/>
  <c r="J451" i="87" s="1"/>
  <c r="G450" i="87"/>
  <c r="J450" i="87" s="1"/>
  <c r="G449" i="87"/>
  <c r="J449" i="87" s="1"/>
  <c r="G448" i="87"/>
  <c r="J448" i="87"/>
  <c r="G447" i="87"/>
  <c r="J447" i="87" s="1"/>
  <c r="G446" i="87"/>
  <c r="J446" i="87" s="1"/>
  <c r="G445" i="87"/>
  <c r="J445" i="87" s="1"/>
  <c r="G444" i="87"/>
  <c r="J444" i="87" s="1"/>
  <c r="G443" i="87"/>
  <c r="J443" i="87" s="1"/>
  <c r="G442" i="87"/>
  <c r="J442" i="87"/>
  <c r="G441" i="87"/>
  <c r="J441" i="87" s="1"/>
  <c r="G440" i="87"/>
  <c r="J440" i="87" s="1"/>
  <c r="G439" i="87"/>
  <c r="J439" i="87" s="1"/>
  <c r="G438" i="87"/>
  <c r="J438" i="87" s="1"/>
  <c r="G437" i="87"/>
  <c r="J437" i="87" s="1"/>
  <c r="G436" i="87"/>
  <c r="J436" i="87"/>
  <c r="G435" i="87"/>
  <c r="J435" i="87" s="1"/>
  <c r="G434" i="87"/>
  <c r="J434" i="87" s="1"/>
  <c r="G433" i="87"/>
  <c r="J433" i="87" s="1"/>
  <c r="G432" i="87"/>
  <c r="J432" i="87"/>
  <c r="G431" i="87"/>
  <c r="J431" i="87" s="1"/>
  <c r="G430" i="87"/>
  <c r="J430" i="87" s="1"/>
  <c r="G429" i="87"/>
  <c r="J429" i="87" s="1"/>
  <c r="G428" i="87"/>
  <c r="J428" i="87" s="1"/>
  <c r="G427" i="87"/>
  <c r="J427" i="87" s="1"/>
  <c r="G426" i="87"/>
  <c r="J426" i="87" s="1"/>
  <c r="G425" i="87"/>
  <c r="J425" i="87" s="1"/>
  <c r="G424" i="87"/>
  <c r="J424" i="87" s="1"/>
  <c r="G423" i="87"/>
  <c r="J423" i="87" s="1"/>
  <c r="G422" i="87"/>
  <c r="J422" i="87"/>
  <c r="G421" i="87"/>
  <c r="J421" i="87" s="1"/>
  <c r="G420" i="87"/>
  <c r="J420" i="87" s="1"/>
  <c r="G419" i="87"/>
  <c r="J419" i="87" s="1"/>
  <c r="G418" i="87"/>
  <c r="J418" i="87" s="1"/>
  <c r="G417" i="87"/>
  <c r="J417" i="87" s="1"/>
  <c r="G416" i="87"/>
  <c r="J416" i="87" s="1"/>
  <c r="J415" i="87"/>
  <c r="G415" i="87"/>
  <c r="G414" i="87"/>
  <c r="J414" i="87"/>
  <c r="G413" i="87"/>
  <c r="J413" i="87" s="1"/>
  <c r="G412" i="87"/>
  <c r="J412" i="87"/>
  <c r="G411" i="87"/>
  <c r="J411" i="87" s="1"/>
  <c r="G410" i="87"/>
  <c r="J410" i="87"/>
  <c r="G409" i="87"/>
  <c r="J409" i="87" s="1"/>
  <c r="G408" i="87"/>
  <c r="J408" i="87" s="1"/>
  <c r="G407" i="87"/>
  <c r="J407" i="87" s="1"/>
  <c r="G406" i="87"/>
  <c r="J406" i="87" s="1"/>
  <c r="G405" i="87"/>
  <c r="J405" i="87" s="1"/>
  <c r="G404" i="87"/>
  <c r="J404" i="87"/>
  <c r="G403" i="87"/>
  <c r="J403" i="87" s="1"/>
  <c r="G402" i="87"/>
  <c r="J402" i="87" s="1"/>
  <c r="G401" i="87"/>
  <c r="J401" i="87" s="1"/>
  <c r="G400" i="87"/>
  <c r="J400" i="87"/>
  <c r="G399" i="87"/>
  <c r="J399" i="87" s="1"/>
  <c r="G398" i="87"/>
  <c r="J398" i="87" s="1"/>
  <c r="G397" i="87"/>
  <c r="J397" i="87" s="1"/>
  <c r="G396" i="87"/>
  <c r="J396" i="87" s="1"/>
  <c r="G395" i="87"/>
  <c r="J395" i="87" s="1"/>
  <c r="C394" i="87"/>
  <c r="G394" i="87" s="1"/>
  <c r="J394" i="87" s="1"/>
  <c r="D390" i="87"/>
  <c r="C388" i="87"/>
  <c r="G388" i="87"/>
  <c r="J388" i="87" s="1"/>
  <c r="G386" i="87"/>
  <c r="J386" i="87" s="1"/>
  <c r="G385" i="87"/>
  <c r="J385" i="87" s="1"/>
  <c r="C384" i="87"/>
  <c r="G384" i="87" s="1"/>
  <c r="J384" i="87" s="1"/>
  <c r="J383" i="87"/>
  <c r="G383" i="87"/>
  <c r="E382" i="87"/>
  <c r="C382" i="87"/>
  <c r="G382" i="87" s="1"/>
  <c r="J382" i="87" s="1"/>
  <c r="G381" i="87"/>
  <c r="J381" i="87" s="1"/>
  <c r="E380" i="87"/>
  <c r="C380" i="87"/>
  <c r="G379" i="87"/>
  <c r="J379" i="87" s="1"/>
  <c r="G378" i="87"/>
  <c r="J378" i="87"/>
  <c r="E377" i="87"/>
  <c r="E390" i="87" s="1"/>
  <c r="C377" i="87"/>
  <c r="J376" i="87"/>
  <c r="G376" i="87"/>
  <c r="G375" i="87"/>
  <c r="J375" i="87" s="1"/>
  <c r="G374" i="87"/>
  <c r="J374" i="87"/>
  <c r="C373" i="87"/>
  <c r="G373" i="87" s="1"/>
  <c r="J373" i="87"/>
  <c r="J372" i="87"/>
  <c r="G372" i="87"/>
  <c r="G371" i="87"/>
  <c r="J371" i="87" s="1"/>
  <c r="C370" i="87"/>
  <c r="G370" i="87" s="1"/>
  <c r="J370" i="87" s="1"/>
  <c r="G369" i="87"/>
  <c r="J369" i="87" s="1"/>
  <c r="C368" i="87"/>
  <c r="G368" i="87" s="1"/>
  <c r="J368" i="87" s="1"/>
  <c r="G367" i="87"/>
  <c r="J367" i="87" s="1"/>
  <c r="J366" i="87"/>
  <c r="C366" i="87"/>
  <c r="G366" i="87" s="1"/>
  <c r="E365" i="87"/>
  <c r="D365" i="87"/>
  <c r="C363" i="87"/>
  <c r="G363" i="87" s="1"/>
  <c r="J363" i="87"/>
  <c r="G361" i="87"/>
  <c r="J361" i="87"/>
  <c r="J360" i="87"/>
  <c r="C360" i="87"/>
  <c r="G360" i="87" s="1"/>
  <c r="C359" i="87"/>
  <c r="G358" i="87"/>
  <c r="J358" i="87" s="1"/>
  <c r="C357" i="87"/>
  <c r="C365" i="87" s="1"/>
  <c r="G357" i="87"/>
  <c r="J357" i="87" s="1"/>
  <c r="D356" i="87"/>
  <c r="J354" i="87"/>
  <c r="G354" i="87"/>
  <c r="G353" i="87"/>
  <c r="J353" i="87" s="1"/>
  <c r="G352" i="87"/>
  <c r="J352" i="87" s="1"/>
  <c r="G351" i="87"/>
  <c r="J351" i="87" s="1"/>
  <c r="G350" i="87"/>
  <c r="J350" i="87" s="1"/>
  <c r="G349" i="87"/>
  <c r="J349" i="87"/>
  <c r="G348" i="87"/>
  <c r="J348" i="87" s="1"/>
  <c r="G347" i="87"/>
  <c r="J347" i="87"/>
  <c r="G346" i="87"/>
  <c r="J346" i="87" s="1"/>
  <c r="G345" i="87"/>
  <c r="J345" i="87" s="1"/>
  <c r="G344" i="87"/>
  <c r="J344" i="87" s="1"/>
  <c r="G343" i="87"/>
  <c r="J343" i="87"/>
  <c r="J342" i="87"/>
  <c r="G342" i="87"/>
  <c r="E341" i="87"/>
  <c r="C341" i="87"/>
  <c r="G340" i="87"/>
  <c r="J340" i="87"/>
  <c r="C339" i="87"/>
  <c r="G339" i="87"/>
  <c r="J339" i="87"/>
  <c r="G338" i="87"/>
  <c r="J338" i="87" s="1"/>
  <c r="C337" i="87"/>
  <c r="G337" i="87"/>
  <c r="J337" i="87" s="1"/>
  <c r="G336" i="87"/>
  <c r="J336" i="87" s="1"/>
  <c r="C335" i="87"/>
  <c r="G335" i="87" s="1"/>
  <c r="J335" i="87" s="1"/>
  <c r="G334" i="87"/>
  <c r="J334" i="87"/>
  <c r="J333" i="87"/>
  <c r="G333" i="87"/>
  <c r="G332" i="87"/>
  <c r="J332" i="87"/>
  <c r="C331" i="87"/>
  <c r="E330" i="87"/>
  <c r="D330" i="87"/>
  <c r="G328" i="87"/>
  <c r="J328" i="87"/>
  <c r="C327" i="87"/>
  <c r="G327" i="87" s="1"/>
  <c r="J327" i="87" s="1"/>
  <c r="G326" i="87"/>
  <c r="J326" i="87"/>
  <c r="C325" i="87"/>
  <c r="G325" i="87"/>
  <c r="J325" i="87" s="1"/>
  <c r="G324" i="87"/>
  <c r="J324" i="87" s="1"/>
  <c r="G323" i="87"/>
  <c r="J323" i="87" s="1"/>
  <c r="C323" i="87"/>
  <c r="G322" i="87"/>
  <c r="J322" i="87"/>
  <c r="C321" i="87"/>
  <c r="G321" i="87" s="1"/>
  <c r="J321" i="87" s="1"/>
  <c r="G320" i="87"/>
  <c r="J320" i="87" s="1"/>
  <c r="C319" i="87"/>
  <c r="G319" i="87" s="1"/>
  <c r="J319" i="87" s="1"/>
  <c r="J318" i="87"/>
  <c r="G318" i="87"/>
  <c r="C317" i="87"/>
  <c r="G317" i="87"/>
  <c r="J317" i="87" s="1"/>
  <c r="G316" i="87"/>
  <c r="J316" i="87" s="1"/>
  <c r="C315" i="87"/>
  <c r="G315" i="87"/>
  <c r="J315" i="87" s="1"/>
  <c r="G314" i="87"/>
  <c r="J314" i="87" s="1"/>
  <c r="G313" i="87"/>
  <c r="J313" i="87" s="1"/>
  <c r="C313" i="87"/>
  <c r="G312" i="87"/>
  <c r="J312" i="87" s="1"/>
  <c r="G311" i="87"/>
  <c r="J311" i="87" s="1"/>
  <c r="G310" i="87"/>
  <c r="J310" i="87" s="1"/>
  <c r="G309" i="87"/>
  <c r="J309" i="87" s="1"/>
  <c r="G308" i="87"/>
  <c r="J308" i="87"/>
  <c r="C307" i="87"/>
  <c r="G307" i="87" s="1"/>
  <c r="J307" i="87" s="1"/>
  <c r="G306" i="87"/>
  <c r="J306" i="87" s="1"/>
  <c r="C305" i="87"/>
  <c r="G305" i="87"/>
  <c r="J305" i="87" s="1"/>
  <c r="G304" i="87"/>
  <c r="J304" i="87" s="1"/>
  <c r="C303" i="87"/>
  <c r="G303" i="87" s="1"/>
  <c r="J303" i="87" s="1"/>
  <c r="G302" i="87"/>
  <c r="J302" i="87" s="1"/>
  <c r="C301" i="87"/>
  <c r="G301" i="87" s="1"/>
  <c r="J301" i="87" s="1"/>
  <c r="G300" i="87"/>
  <c r="J300" i="87" s="1"/>
  <c r="C299" i="87"/>
  <c r="G299" i="87" s="1"/>
  <c r="J299" i="87" s="1"/>
  <c r="G298" i="87"/>
  <c r="J298" i="87" s="1"/>
  <c r="C297" i="87"/>
  <c r="G297" i="87"/>
  <c r="J297" i="87" s="1"/>
  <c r="G296" i="87"/>
  <c r="J296" i="87" s="1"/>
  <c r="C295" i="87"/>
  <c r="G295" i="87" s="1"/>
  <c r="J295" i="87" s="1"/>
  <c r="G294" i="87"/>
  <c r="J294" i="87" s="1"/>
  <c r="G293" i="87"/>
  <c r="J293" i="87" s="1"/>
  <c r="C293" i="87"/>
  <c r="G292" i="87"/>
  <c r="J292" i="87"/>
  <c r="C291" i="87"/>
  <c r="G291" i="87" s="1"/>
  <c r="J291" i="87" s="1"/>
  <c r="G290" i="87"/>
  <c r="J290" i="87" s="1"/>
  <c r="C289" i="87"/>
  <c r="G286" i="87"/>
  <c r="J286" i="87" s="1"/>
  <c r="C285" i="87"/>
  <c r="G285" i="87" s="1"/>
  <c r="J285" i="87" s="1"/>
  <c r="G284" i="87"/>
  <c r="J284" i="87" s="1"/>
  <c r="G283" i="87"/>
  <c r="J283" i="87" s="1"/>
  <c r="C282" i="87"/>
  <c r="G282" i="87" s="1"/>
  <c r="J282" i="87" s="1"/>
  <c r="G281" i="87"/>
  <c r="J281" i="87" s="1"/>
  <c r="C280" i="87"/>
  <c r="G280" i="87" s="1"/>
  <c r="J280" i="87" s="1"/>
  <c r="G279" i="87"/>
  <c r="J279" i="87" s="1"/>
  <c r="G278" i="87"/>
  <c r="J278" i="87" s="1"/>
  <c r="C277" i="87"/>
  <c r="G277" i="87" s="1"/>
  <c r="J277" i="87" s="1"/>
  <c r="D276" i="87"/>
  <c r="E273" i="87"/>
  <c r="C273" i="87"/>
  <c r="G273" i="87" s="1"/>
  <c r="J273" i="87" s="1"/>
  <c r="G272" i="87"/>
  <c r="J272" i="87" s="1"/>
  <c r="C271" i="87"/>
  <c r="G271" i="87"/>
  <c r="J271" i="87" s="1"/>
  <c r="G270" i="87"/>
  <c r="J270" i="87" s="1"/>
  <c r="C269" i="87"/>
  <c r="G269" i="87" s="1"/>
  <c r="J269" i="87" s="1"/>
  <c r="G268" i="87"/>
  <c r="J268" i="87" s="1"/>
  <c r="J267" i="87"/>
  <c r="G267" i="87"/>
  <c r="G266" i="87"/>
  <c r="J266" i="87" s="1"/>
  <c r="G265" i="87"/>
  <c r="J265" i="87" s="1"/>
  <c r="E265" i="87"/>
  <c r="C265" i="87"/>
  <c r="J264" i="87"/>
  <c r="G264" i="87"/>
  <c r="E263" i="87"/>
  <c r="C263" i="87"/>
  <c r="G262" i="87"/>
  <c r="J262" i="87" s="1"/>
  <c r="C261" i="87"/>
  <c r="G261" i="87" s="1"/>
  <c r="J261" i="87" s="1"/>
  <c r="G260" i="87"/>
  <c r="J260" i="87" s="1"/>
  <c r="E259" i="87"/>
  <c r="C259" i="87"/>
  <c r="G258" i="87"/>
  <c r="J258" i="87" s="1"/>
  <c r="G257" i="87"/>
  <c r="J257" i="87" s="1"/>
  <c r="G256" i="87"/>
  <c r="J256" i="87" s="1"/>
  <c r="E255" i="87"/>
  <c r="C255" i="87"/>
  <c r="G255" i="87" s="1"/>
  <c r="J255" i="87" s="1"/>
  <c r="G254" i="87"/>
  <c r="J254" i="87" s="1"/>
  <c r="E253" i="87"/>
  <c r="C253" i="87"/>
  <c r="G252" i="87"/>
  <c r="J252" i="87" s="1"/>
  <c r="G251" i="87"/>
  <c r="J251" i="87" s="1"/>
  <c r="J250" i="87"/>
  <c r="G250" i="87"/>
  <c r="G249" i="87"/>
  <c r="J249" i="87"/>
  <c r="C248" i="87"/>
  <c r="G248" i="87"/>
  <c r="J248" i="87" s="1"/>
  <c r="G247" i="87"/>
  <c r="J247" i="87" s="1"/>
  <c r="E246" i="87"/>
  <c r="C246" i="87"/>
  <c r="G246" i="87" s="1"/>
  <c r="J246" i="87" s="1"/>
  <c r="G245" i="87"/>
  <c r="J245" i="87"/>
  <c r="C244" i="87"/>
  <c r="G244" i="87" s="1"/>
  <c r="J244" i="87" s="1"/>
  <c r="G243" i="87"/>
  <c r="J243" i="87"/>
  <c r="C242" i="87"/>
  <c r="G242" i="87" s="1"/>
  <c r="J242" i="87" s="1"/>
  <c r="G241" i="87"/>
  <c r="J241" i="87" s="1"/>
  <c r="G240" i="87"/>
  <c r="J240" i="87"/>
  <c r="G239" i="87"/>
  <c r="J239" i="87" s="1"/>
  <c r="E238" i="87"/>
  <c r="C238" i="87"/>
  <c r="G237" i="87"/>
  <c r="J237" i="87" s="1"/>
  <c r="E236" i="87"/>
  <c r="C236" i="87"/>
  <c r="D235" i="87"/>
  <c r="G233" i="87"/>
  <c r="J233" i="87" s="1"/>
  <c r="G232" i="87"/>
  <c r="J232" i="87" s="1"/>
  <c r="E231" i="87"/>
  <c r="C231" i="87"/>
  <c r="G231" i="87" s="1"/>
  <c r="J231" i="87" s="1"/>
  <c r="G230" i="87"/>
  <c r="J230" i="87" s="1"/>
  <c r="E229" i="87"/>
  <c r="C229" i="87"/>
  <c r="G228" i="87"/>
  <c r="J228" i="87" s="1"/>
  <c r="E227" i="87"/>
  <c r="G227" i="87" s="1"/>
  <c r="J227" i="87" s="1"/>
  <c r="C227" i="87"/>
  <c r="G226" i="87"/>
  <c r="J226" i="87" s="1"/>
  <c r="C225" i="87"/>
  <c r="G225" i="87"/>
  <c r="J225" i="87" s="1"/>
  <c r="G224" i="87"/>
  <c r="J224" i="87" s="1"/>
  <c r="C223" i="87"/>
  <c r="G223" i="87" s="1"/>
  <c r="J223" i="87" s="1"/>
  <c r="G222" i="87"/>
  <c r="J222" i="87" s="1"/>
  <c r="G221" i="87"/>
  <c r="J221" i="87"/>
  <c r="C220" i="87"/>
  <c r="G220" i="87"/>
  <c r="J220" i="87" s="1"/>
  <c r="G219" i="87"/>
  <c r="J219" i="87" s="1"/>
  <c r="G218" i="87"/>
  <c r="J218" i="87" s="1"/>
  <c r="G217" i="87"/>
  <c r="J217" i="87" s="1"/>
  <c r="C217" i="87"/>
  <c r="G216" i="87"/>
  <c r="J216" i="87" s="1"/>
  <c r="C215" i="87"/>
  <c r="G215" i="87" s="1"/>
  <c r="J215" i="87" s="1"/>
  <c r="G214" i="87"/>
  <c r="J214" i="87" s="1"/>
  <c r="C213" i="87"/>
  <c r="G213" i="87" s="1"/>
  <c r="J213" i="87" s="1"/>
  <c r="G212" i="87"/>
  <c r="J212" i="87" s="1"/>
  <c r="G211" i="87"/>
  <c r="J211" i="87" s="1"/>
  <c r="G210" i="87"/>
  <c r="J210" i="87" s="1"/>
  <c r="G209" i="87"/>
  <c r="J209" i="87" s="1"/>
  <c r="J208" i="87"/>
  <c r="G208" i="87"/>
  <c r="C207" i="87"/>
  <c r="G207" i="87" s="1"/>
  <c r="J207" i="87" s="1"/>
  <c r="G206" i="87"/>
  <c r="J206" i="87" s="1"/>
  <c r="E205" i="87"/>
  <c r="C205" i="87"/>
  <c r="G204" i="87"/>
  <c r="J204" i="87" s="1"/>
  <c r="C203" i="87"/>
  <c r="G203" i="87" s="1"/>
  <c r="J203" i="87" s="1"/>
  <c r="G202" i="87"/>
  <c r="J202" i="87" s="1"/>
  <c r="C201" i="87"/>
  <c r="G201" i="87" s="1"/>
  <c r="J201" i="87" s="1"/>
  <c r="G200" i="87"/>
  <c r="J200" i="87"/>
  <c r="C199" i="87"/>
  <c r="G199" i="87" s="1"/>
  <c r="J199" i="87" s="1"/>
  <c r="G198" i="87"/>
  <c r="J198" i="87" s="1"/>
  <c r="C197" i="87"/>
  <c r="G197" i="87"/>
  <c r="J197" i="87" s="1"/>
  <c r="G196" i="87"/>
  <c r="J196" i="87" s="1"/>
  <c r="G195" i="87"/>
  <c r="J195" i="87" s="1"/>
  <c r="C194" i="87"/>
  <c r="G193" i="87"/>
  <c r="J193" i="87" s="1"/>
  <c r="C192" i="87"/>
  <c r="G192" i="87"/>
  <c r="J192" i="87" s="1"/>
  <c r="G191" i="87"/>
  <c r="J191" i="87" s="1"/>
  <c r="E190" i="87"/>
  <c r="G190" i="87"/>
  <c r="J190" i="87" s="1"/>
  <c r="C190" i="87"/>
  <c r="G189" i="87"/>
  <c r="J189" i="87" s="1"/>
  <c r="E188" i="87"/>
  <c r="G188" i="87" s="1"/>
  <c r="J188" i="87" s="1"/>
  <c r="C188" i="87"/>
  <c r="G187" i="87"/>
  <c r="J187" i="87" s="1"/>
  <c r="E186" i="87"/>
  <c r="C186" i="87"/>
  <c r="G185" i="87"/>
  <c r="J185" i="87" s="1"/>
  <c r="E184" i="87"/>
  <c r="C184" i="87"/>
  <c r="G184" i="87" s="1"/>
  <c r="J184" i="87" s="1"/>
  <c r="G183" i="87"/>
  <c r="J183" i="87" s="1"/>
  <c r="E182" i="87"/>
  <c r="C182" i="87"/>
  <c r="G182" i="87" s="1"/>
  <c r="J182" i="87" s="1"/>
  <c r="G181" i="87"/>
  <c r="J181" i="87" s="1"/>
  <c r="E180" i="87"/>
  <c r="C180" i="87"/>
  <c r="G180" i="87" s="1"/>
  <c r="J180" i="87" s="1"/>
  <c r="G179" i="87"/>
  <c r="J179" i="87" s="1"/>
  <c r="C178" i="87"/>
  <c r="G178" i="87" s="1"/>
  <c r="J178" i="87" s="1"/>
  <c r="G177" i="87"/>
  <c r="J177" i="87" s="1"/>
  <c r="C176" i="87"/>
  <c r="G176" i="87" s="1"/>
  <c r="J176" i="87" s="1"/>
  <c r="G175" i="87"/>
  <c r="J175" i="87" s="1"/>
  <c r="C174" i="87"/>
  <c r="G174" i="87" s="1"/>
  <c r="J174" i="87" s="1"/>
  <c r="G173" i="87"/>
  <c r="J173" i="87" s="1"/>
  <c r="C172" i="87"/>
  <c r="G172" i="87" s="1"/>
  <c r="J172" i="87" s="1"/>
  <c r="G171" i="87"/>
  <c r="J171" i="87" s="1"/>
  <c r="G170" i="87"/>
  <c r="J170" i="87" s="1"/>
  <c r="C170" i="87"/>
  <c r="G169" i="87"/>
  <c r="J169" i="87" s="1"/>
  <c r="C168" i="87"/>
  <c r="G168" i="87" s="1"/>
  <c r="J168" i="87" s="1"/>
  <c r="G167" i="87"/>
  <c r="J167" i="87"/>
  <c r="C166" i="87"/>
  <c r="G166" i="87" s="1"/>
  <c r="J166" i="87" s="1"/>
  <c r="G165" i="87"/>
  <c r="J165" i="87" s="1"/>
  <c r="C164" i="87"/>
  <c r="G164" i="87" s="1"/>
  <c r="J164" i="87" s="1"/>
  <c r="G163" i="87"/>
  <c r="J163" i="87" s="1"/>
  <c r="G162" i="87"/>
  <c r="J162" i="87" s="1"/>
  <c r="C161" i="87"/>
  <c r="G161" i="87" s="1"/>
  <c r="J161" i="87" s="1"/>
  <c r="J160" i="87"/>
  <c r="G160" i="87"/>
  <c r="G159" i="87"/>
  <c r="J159" i="87" s="1"/>
  <c r="C158" i="87"/>
  <c r="G158" i="87" s="1"/>
  <c r="J158" i="87" s="1"/>
  <c r="G157" i="87"/>
  <c r="J157" i="87"/>
  <c r="E156" i="87"/>
  <c r="C156" i="87"/>
  <c r="G156" i="87" s="1"/>
  <c r="J156" i="87" s="1"/>
  <c r="G155" i="87"/>
  <c r="J155" i="87" s="1"/>
  <c r="E154" i="87"/>
  <c r="C154" i="87"/>
  <c r="G153" i="87"/>
  <c r="J153" i="87" s="1"/>
  <c r="E152" i="87"/>
  <c r="C152" i="87"/>
  <c r="G151" i="87"/>
  <c r="J151" i="87" s="1"/>
  <c r="G150" i="87"/>
  <c r="J150" i="87" s="1"/>
  <c r="G149" i="87"/>
  <c r="J149" i="87" s="1"/>
  <c r="G148" i="87"/>
  <c r="J148" i="87" s="1"/>
  <c r="G147" i="87"/>
  <c r="J147" i="87" s="1"/>
  <c r="G146" i="87"/>
  <c r="J146" i="87" s="1"/>
  <c r="G145" i="87"/>
  <c r="J145" i="87" s="1"/>
  <c r="G144" i="87"/>
  <c r="J144" i="87" s="1"/>
  <c r="G143" i="87"/>
  <c r="J143" i="87" s="1"/>
  <c r="G142" i="87"/>
  <c r="J142" i="87"/>
  <c r="J141" i="87"/>
  <c r="G141" i="87"/>
  <c r="G140" i="87"/>
  <c r="J140" i="87" s="1"/>
  <c r="G139" i="87"/>
  <c r="J139" i="87" s="1"/>
  <c r="G138" i="87"/>
  <c r="J138" i="87" s="1"/>
  <c r="C137" i="87"/>
  <c r="G137" i="87" s="1"/>
  <c r="J137" i="87" s="1"/>
  <c r="G136" i="87"/>
  <c r="J136" i="87" s="1"/>
  <c r="C135" i="87"/>
  <c r="G135" i="87" s="1"/>
  <c r="J135" i="87" s="1"/>
  <c r="G134" i="87"/>
  <c r="J134" i="87" s="1"/>
  <c r="C133" i="87"/>
  <c r="G133" i="87"/>
  <c r="J133" i="87" s="1"/>
  <c r="G132" i="87"/>
  <c r="J132" i="87" s="1"/>
  <c r="G131" i="87"/>
  <c r="J131" i="87"/>
  <c r="C130" i="87"/>
  <c r="G130" i="87" s="1"/>
  <c r="J130" i="87" s="1"/>
  <c r="G129" i="87"/>
  <c r="J129" i="87" s="1"/>
  <c r="C128" i="87"/>
  <c r="G128" i="87" s="1"/>
  <c r="J128" i="87" s="1"/>
  <c r="G127" i="87"/>
  <c r="J127" i="87" s="1"/>
  <c r="E126" i="87"/>
  <c r="G126" i="87" s="1"/>
  <c r="J126" i="87" s="1"/>
  <c r="C126" i="87"/>
  <c r="G125" i="87"/>
  <c r="J125" i="87"/>
  <c r="E124" i="87"/>
  <c r="C124" i="87"/>
  <c r="G123" i="87"/>
  <c r="J123" i="87" s="1"/>
  <c r="E122" i="87"/>
  <c r="C122" i="87"/>
  <c r="G121" i="87"/>
  <c r="J121" i="87" s="1"/>
  <c r="E120" i="87"/>
  <c r="G120" i="87" s="1"/>
  <c r="J120" i="87" s="1"/>
  <c r="C120" i="87"/>
  <c r="G119" i="87"/>
  <c r="J119" i="87" s="1"/>
  <c r="E118" i="87"/>
  <c r="C118" i="87"/>
  <c r="G118" i="87" s="1"/>
  <c r="J118" i="87" s="1"/>
  <c r="G117" i="87"/>
  <c r="J117" i="87" s="1"/>
  <c r="C116" i="87"/>
  <c r="G116" i="87"/>
  <c r="J116" i="87" s="1"/>
  <c r="J115" i="87"/>
  <c r="G115" i="87"/>
  <c r="C114" i="87"/>
  <c r="G114" i="87" s="1"/>
  <c r="J114" i="87" s="1"/>
  <c r="G113" i="87"/>
  <c r="J113" i="87" s="1"/>
  <c r="G112" i="87"/>
  <c r="J112" i="87" s="1"/>
  <c r="C112" i="87"/>
  <c r="G111" i="87"/>
  <c r="J111" i="87" s="1"/>
  <c r="C110" i="87"/>
  <c r="G110" i="87" s="1"/>
  <c r="J110" i="87" s="1"/>
  <c r="G109" i="87"/>
  <c r="J109" i="87"/>
  <c r="C108" i="87"/>
  <c r="G108" i="87" s="1"/>
  <c r="J108" i="87" s="1"/>
  <c r="J107" i="87"/>
  <c r="G107" i="87"/>
  <c r="G106" i="87"/>
  <c r="J106" i="87" s="1"/>
  <c r="C106" i="87"/>
  <c r="G105" i="87"/>
  <c r="J105" i="87" s="1"/>
  <c r="J104" i="87"/>
  <c r="G104" i="87"/>
  <c r="C104" i="87"/>
  <c r="G103" i="87"/>
  <c r="J103" i="87" s="1"/>
  <c r="G102" i="87"/>
  <c r="J102" i="87" s="1"/>
  <c r="C102" i="87"/>
  <c r="G101" i="87"/>
  <c r="J101" i="87" s="1"/>
  <c r="C100" i="87"/>
  <c r="G100" i="87" s="1"/>
  <c r="J100" i="87" s="1"/>
  <c r="J99" i="87"/>
  <c r="G99" i="87"/>
  <c r="C98" i="87"/>
  <c r="G98" i="87" s="1"/>
  <c r="J98" i="87" s="1"/>
  <c r="G97" i="87"/>
  <c r="J97" i="87" s="1"/>
  <c r="C96" i="87"/>
  <c r="G96" i="87" s="1"/>
  <c r="J96" i="87" s="1"/>
  <c r="G95" i="87"/>
  <c r="J95" i="87" s="1"/>
  <c r="C94" i="87"/>
  <c r="G94" i="87" s="1"/>
  <c r="J94" i="87" s="1"/>
  <c r="G93" i="87"/>
  <c r="J93" i="87"/>
  <c r="E92" i="87"/>
  <c r="C92" i="87"/>
  <c r="G91" i="87"/>
  <c r="J91" i="87" s="1"/>
  <c r="G90" i="87"/>
  <c r="J90" i="87" s="1"/>
  <c r="E89" i="87"/>
  <c r="C89" i="87"/>
  <c r="G88" i="87"/>
  <c r="J88" i="87" s="1"/>
  <c r="E87" i="87"/>
  <c r="C87" i="87"/>
  <c r="G86" i="87"/>
  <c r="J86" i="87" s="1"/>
  <c r="E85" i="87"/>
  <c r="C85" i="87"/>
  <c r="G84" i="87"/>
  <c r="J84" i="87" s="1"/>
  <c r="C83" i="87"/>
  <c r="G83" i="87" s="1"/>
  <c r="J83" i="87" s="1"/>
  <c r="G82" i="87"/>
  <c r="J82" i="87"/>
  <c r="C81" i="87"/>
  <c r="G81" i="87" s="1"/>
  <c r="J81" i="87" s="1"/>
  <c r="G80" i="87"/>
  <c r="J80" i="87" s="1"/>
  <c r="J79" i="87"/>
  <c r="G79" i="87"/>
  <c r="C78" i="87"/>
  <c r="G78" i="87" s="1"/>
  <c r="J78" i="87" s="1"/>
  <c r="G77" i="87"/>
  <c r="J77" i="87"/>
  <c r="G76" i="87"/>
  <c r="J76" i="87" s="1"/>
  <c r="C75" i="87"/>
  <c r="G75" i="87"/>
  <c r="J75" i="87" s="1"/>
  <c r="G74" i="87"/>
  <c r="J74" i="87" s="1"/>
  <c r="C73" i="87"/>
  <c r="G73" i="87" s="1"/>
  <c r="J73" i="87" s="1"/>
  <c r="G72" i="87"/>
  <c r="J72" i="87" s="1"/>
  <c r="C71" i="87"/>
  <c r="G71" i="87" s="1"/>
  <c r="J71" i="87" s="1"/>
  <c r="G70" i="87"/>
  <c r="J70" i="87" s="1"/>
  <c r="J69" i="87"/>
  <c r="G69" i="87"/>
  <c r="G68" i="87"/>
  <c r="J68" i="87" s="1"/>
  <c r="G67" i="87"/>
  <c r="J67" i="87" s="1"/>
  <c r="G66" i="87"/>
  <c r="J66" i="87" s="1"/>
  <c r="C65" i="87"/>
  <c r="G65" i="87" s="1"/>
  <c r="J65" i="87" s="1"/>
  <c r="G64" i="87"/>
  <c r="J64" i="87" s="1"/>
  <c r="E63" i="87"/>
  <c r="C63" i="87"/>
  <c r="G63" i="87" s="1"/>
  <c r="J63" i="87" s="1"/>
  <c r="G62" i="87"/>
  <c r="J62" i="87" s="1"/>
  <c r="C61" i="87"/>
  <c r="G61" i="87" s="1"/>
  <c r="J61" i="87" s="1"/>
  <c r="G60" i="87"/>
  <c r="J60" i="87" s="1"/>
  <c r="C59" i="87"/>
  <c r="G59" i="87" s="1"/>
  <c r="J59" i="87" s="1"/>
  <c r="J58" i="87"/>
  <c r="G58" i="87"/>
  <c r="C57" i="87"/>
  <c r="G57" i="87"/>
  <c r="J57" i="87" s="1"/>
  <c r="G56" i="87"/>
  <c r="J56" i="87" s="1"/>
  <c r="C55" i="87"/>
  <c r="G55" i="87" s="1"/>
  <c r="J55" i="87" s="1"/>
  <c r="G54" i="87"/>
  <c r="J54" i="87" s="1"/>
  <c r="G53" i="87"/>
  <c r="J53" i="87" s="1"/>
  <c r="C52" i="87"/>
  <c r="G52" i="87" s="1"/>
  <c r="J52" i="87" s="1"/>
  <c r="G51" i="87"/>
  <c r="J51" i="87" s="1"/>
  <c r="C50" i="87"/>
  <c r="G50" i="87" s="1"/>
  <c r="J50" i="87" s="1"/>
  <c r="G49" i="87"/>
  <c r="J49" i="87" s="1"/>
  <c r="E48" i="87"/>
  <c r="C48" i="87"/>
  <c r="G48" i="87" s="1"/>
  <c r="J48" i="87" s="1"/>
  <c r="J47" i="87"/>
  <c r="G47" i="87"/>
  <c r="E46" i="87"/>
  <c r="C46" i="87"/>
  <c r="G46" i="87" s="1"/>
  <c r="J46" i="87" s="1"/>
  <c r="G45" i="87"/>
  <c r="J45" i="87" s="1"/>
  <c r="E44" i="87"/>
  <c r="C44" i="87"/>
  <c r="J43" i="87"/>
  <c r="G43" i="87"/>
  <c r="E42" i="87"/>
  <c r="C42" i="87"/>
  <c r="G41" i="87"/>
  <c r="J41" i="87"/>
  <c r="E40" i="87"/>
  <c r="C40" i="87"/>
  <c r="G40" i="87" s="1"/>
  <c r="J40" i="87" s="1"/>
  <c r="J39" i="87"/>
  <c r="G39" i="87"/>
  <c r="E38" i="87"/>
  <c r="G38" i="87"/>
  <c r="J38" i="87" s="1"/>
  <c r="C38" i="87"/>
  <c r="G37" i="87"/>
  <c r="J37" i="87" s="1"/>
  <c r="G36" i="87"/>
  <c r="J36" i="87"/>
  <c r="C36" i="87"/>
  <c r="G35" i="87"/>
  <c r="J35" i="87" s="1"/>
  <c r="C34" i="87"/>
  <c r="G34" i="87" s="1"/>
  <c r="J34" i="87" s="1"/>
  <c r="G33" i="87"/>
  <c r="J33" i="87" s="1"/>
  <c r="C32" i="87"/>
  <c r="G32" i="87" s="1"/>
  <c r="J32" i="87" s="1"/>
  <c r="G31" i="87"/>
  <c r="J31" i="87" s="1"/>
  <c r="C30" i="87"/>
  <c r="G30" i="87" s="1"/>
  <c r="J30" i="87" s="1"/>
  <c r="G29" i="87"/>
  <c r="J29" i="87" s="1"/>
  <c r="C28" i="87"/>
  <c r="G28" i="87" s="1"/>
  <c r="J28" i="87"/>
  <c r="J27" i="87"/>
  <c r="G27" i="87"/>
  <c r="C26" i="87"/>
  <c r="G26" i="87" s="1"/>
  <c r="J26" i="87" s="1"/>
  <c r="G25" i="87"/>
  <c r="J25" i="87" s="1"/>
  <c r="G24" i="87"/>
  <c r="J24" i="87" s="1"/>
  <c r="C24" i="87"/>
  <c r="G23" i="87"/>
  <c r="J23" i="87" s="1"/>
  <c r="C22" i="87"/>
  <c r="G22" i="87" s="1"/>
  <c r="J22" i="87" s="1"/>
  <c r="G21" i="87"/>
  <c r="J21" i="87" s="1"/>
  <c r="C20" i="87"/>
  <c r="G20" i="87"/>
  <c r="J20" i="87" s="1"/>
  <c r="G19" i="87"/>
  <c r="J19" i="87" s="1"/>
  <c r="G18" i="87"/>
  <c r="J18" i="87" s="1"/>
  <c r="C17" i="87"/>
  <c r="G17" i="87"/>
  <c r="J17" i="87" s="1"/>
  <c r="G16" i="87"/>
  <c r="J16" i="87" s="1"/>
  <c r="G15" i="87"/>
  <c r="J15" i="87" s="1"/>
  <c r="G14" i="87"/>
  <c r="J14" i="87" s="1"/>
  <c r="C14" i="87"/>
  <c r="G13" i="87"/>
  <c r="J13" i="87" s="1"/>
  <c r="E12" i="87"/>
  <c r="C12" i="87"/>
  <c r="G11" i="87"/>
  <c r="J11" i="87" s="1"/>
  <c r="G10" i="87"/>
  <c r="J10" i="87" s="1"/>
  <c r="E10" i="87"/>
  <c r="C10" i="87"/>
  <c r="G9" i="87"/>
  <c r="J9" i="87"/>
  <c r="E8" i="87"/>
  <c r="C8" i="87"/>
  <c r="G7" i="87"/>
  <c r="J7" i="87" s="1"/>
  <c r="E6" i="87"/>
  <c r="C6" i="87"/>
  <c r="F89" i="92"/>
  <c r="F86" i="92"/>
  <c r="F85" i="92"/>
  <c r="F83" i="92"/>
  <c r="F82" i="92"/>
  <c r="F81" i="92"/>
  <c r="F80" i="92"/>
  <c r="F79" i="92"/>
  <c r="F78" i="92"/>
  <c r="F71" i="92"/>
  <c r="F64" i="92"/>
  <c r="F55" i="92"/>
  <c r="F48" i="92"/>
  <c r="F35" i="92"/>
  <c r="D31" i="92"/>
  <c r="F28" i="92"/>
  <c r="G27" i="92"/>
  <c r="F26" i="92"/>
  <c r="F22" i="92"/>
  <c r="F8" i="92"/>
  <c r="F14" i="92" s="1"/>
  <c r="F5" i="92"/>
  <c r="P1446" i="91"/>
  <c r="D1446" i="91"/>
  <c r="K1446" i="91" s="1"/>
  <c r="R1446" i="91" s="1"/>
  <c r="P1445" i="91"/>
  <c r="D1445" i="91"/>
  <c r="K1445" i="91" s="1"/>
  <c r="R1445" i="91" s="1"/>
  <c r="P1444" i="91"/>
  <c r="D1444" i="91"/>
  <c r="K1444" i="91" s="1"/>
  <c r="R1444" i="91" s="1"/>
  <c r="P1443" i="91"/>
  <c r="D1443" i="91"/>
  <c r="K1443" i="91" s="1"/>
  <c r="R1443" i="91" s="1"/>
  <c r="P1442" i="91"/>
  <c r="D1442" i="91"/>
  <c r="K1442" i="91" s="1"/>
  <c r="R1442" i="91" s="1"/>
  <c r="P1441" i="91"/>
  <c r="D1441" i="91"/>
  <c r="K1441" i="91" s="1"/>
  <c r="R1441" i="91" s="1"/>
  <c r="P1440" i="91"/>
  <c r="K1440" i="91"/>
  <c r="R1440" i="91" s="1"/>
  <c r="D1440" i="91"/>
  <c r="P1439" i="91"/>
  <c r="D1439" i="91"/>
  <c r="K1439" i="91" s="1"/>
  <c r="R1439" i="91" s="1"/>
  <c r="P1438" i="91"/>
  <c r="D1438" i="91"/>
  <c r="K1438" i="91" s="1"/>
  <c r="R1438" i="91" s="1"/>
  <c r="P1437" i="91"/>
  <c r="D1437" i="91"/>
  <c r="K1437" i="91" s="1"/>
  <c r="R1437" i="91" s="1"/>
  <c r="I1436" i="91"/>
  <c r="C1436" i="91"/>
  <c r="P1435" i="91"/>
  <c r="D1435" i="91"/>
  <c r="K1435" i="91" s="1"/>
  <c r="R1435" i="91" s="1"/>
  <c r="C1434" i="91"/>
  <c r="D1434" i="91" s="1"/>
  <c r="K1434" i="91" s="1"/>
  <c r="R1434" i="91" s="1"/>
  <c r="I1433" i="91"/>
  <c r="P1431" i="91"/>
  <c r="D1431" i="91"/>
  <c r="K1431" i="91" s="1"/>
  <c r="R1431" i="91" s="1"/>
  <c r="C1430" i="91"/>
  <c r="P1429" i="91"/>
  <c r="D1429" i="91"/>
  <c r="K1429" i="91" s="1"/>
  <c r="R1429" i="91" s="1"/>
  <c r="C1428" i="91"/>
  <c r="P1427" i="91"/>
  <c r="D1427" i="91"/>
  <c r="K1427" i="91" s="1"/>
  <c r="R1427" i="91" s="1"/>
  <c r="C1426" i="91"/>
  <c r="L1426" i="91" s="1"/>
  <c r="P1425" i="91"/>
  <c r="K1425" i="91"/>
  <c r="R1425" i="91" s="1"/>
  <c r="D1425" i="91"/>
  <c r="C1424" i="91"/>
  <c r="D1424" i="91" s="1"/>
  <c r="K1424" i="91" s="1"/>
  <c r="R1424" i="91" s="1"/>
  <c r="P1418" i="91"/>
  <c r="D1418" i="91"/>
  <c r="K1418" i="91" s="1"/>
  <c r="R1418" i="91" s="1"/>
  <c r="C1417" i="91"/>
  <c r="P1416" i="91"/>
  <c r="D1416" i="91"/>
  <c r="K1416" i="91" s="1"/>
  <c r="R1416" i="91" s="1"/>
  <c r="C1415" i="91"/>
  <c r="P1414" i="91"/>
  <c r="K1414" i="91"/>
  <c r="R1414" i="91" s="1"/>
  <c r="D1414" i="91"/>
  <c r="C1413" i="91"/>
  <c r="L1413" i="91" s="1"/>
  <c r="P1412" i="91"/>
  <c r="D1412" i="91"/>
  <c r="K1412" i="91" s="1"/>
  <c r="R1412" i="91" s="1"/>
  <c r="C1411" i="91"/>
  <c r="I1409" i="91"/>
  <c r="P1405" i="91"/>
  <c r="K1405" i="91"/>
  <c r="R1405" i="91"/>
  <c r="D1405" i="91"/>
  <c r="P1404" i="91"/>
  <c r="D1404" i="91"/>
  <c r="K1404" i="91" s="1"/>
  <c r="R1404" i="91"/>
  <c r="P1403" i="91"/>
  <c r="D1403" i="91"/>
  <c r="K1403" i="91" s="1"/>
  <c r="R1403" i="91" s="1"/>
  <c r="P1402" i="91"/>
  <c r="D1402" i="91"/>
  <c r="K1402" i="91" s="1"/>
  <c r="R1402" i="91" s="1"/>
  <c r="P1401" i="91"/>
  <c r="D1401" i="91"/>
  <c r="K1401" i="91" s="1"/>
  <c r="R1401" i="91" s="1"/>
  <c r="P1400" i="91"/>
  <c r="D1400" i="91"/>
  <c r="K1400" i="91" s="1"/>
  <c r="R1400" i="91" s="1"/>
  <c r="P1399" i="91"/>
  <c r="D1399" i="91"/>
  <c r="K1399" i="91"/>
  <c r="R1399" i="91" s="1"/>
  <c r="C1398" i="91"/>
  <c r="D1398" i="91" s="1"/>
  <c r="K1398" i="91" s="1"/>
  <c r="R1398" i="91" s="1"/>
  <c r="L1398" i="91"/>
  <c r="P1397" i="91"/>
  <c r="K1397" i="91"/>
  <c r="R1397" i="91" s="1"/>
  <c r="D1397" i="91"/>
  <c r="P1396" i="91"/>
  <c r="D1396" i="91"/>
  <c r="K1396" i="91" s="1"/>
  <c r="R1396" i="91" s="1"/>
  <c r="L1395" i="91"/>
  <c r="C1395" i="91"/>
  <c r="D1395" i="91" s="1"/>
  <c r="K1395" i="91" s="1"/>
  <c r="R1395" i="91" s="1"/>
  <c r="D1394" i="91"/>
  <c r="K1394" i="91" s="1"/>
  <c r="R1394" i="91" s="1"/>
  <c r="P1393" i="91"/>
  <c r="D1393" i="91"/>
  <c r="K1393" i="91" s="1"/>
  <c r="R1393" i="91" s="1"/>
  <c r="C1392" i="91"/>
  <c r="P1391" i="91"/>
  <c r="D1391" i="91"/>
  <c r="K1391" i="91" s="1"/>
  <c r="R1391" i="91" s="1"/>
  <c r="C1390" i="91"/>
  <c r="P1389" i="91"/>
  <c r="D1389" i="91"/>
  <c r="K1389" i="91" s="1"/>
  <c r="R1389" i="91" s="1"/>
  <c r="C1388" i="91"/>
  <c r="L1388" i="91" s="1"/>
  <c r="P1387" i="91"/>
  <c r="D1387" i="91"/>
  <c r="K1387" i="91" s="1"/>
  <c r="R1387" i="91" s="1"/>
  <c r="C1386" i="91"/>
  <c r="D1386" i="91" s="1"/>
  <c r="K1386" i="91" s="1"/>
  <c r="R1386" i="91" s="1"/>
  <c r="L1386" i="91"/>
  <c r="P1385" i="91"/>
  <c r="D1385" i="91"/>
  <c r="K1385" i="91" s="1"/>
  <c r="R1385" i="91" s="1"/>
  <c r="C1384" i="91"/>
  <c r="P1383" i="91"/>
  <c r="K1383" i="91"/>
  <c r="R1383" i="91" s="1"/>
  <c r="D1383" i="91"/>
  <c r="K1382" i="91"/>
  <c r="R1382" i="91" s="1"/>
  <c r="C1382" i="91"/>
  <c r="D1382" i="91" s="1"/>
  <c r="P1381" i="91"/>
  <c r="D1381" i="91"/>
  <c r="K1381" i="91" s="1"/>
  <c r="R1381" i="91" s="1"/>
  <c r="C1380" i="91"/>
  <c r="D1380" i="91" s="1"/>
  <c r="K1380" i="91" s="1"/>
  <c r="R1380" i="91" s="1"/>
  <c r="P1379" i="91"/>
  <c r="D1379" i="91"/>
  <c r="K1379" i="91" s="1"/>
  <c r="R1379" i="91" s="1"/>
  <c r="C1378" i="91"/>
  <c r="L1378" i="91" s="1"/>
  <c r="P1377" i="91"/>
  <c r="D1377" i="91"/>
  <c r="K1377" i="91" s="1"/>
  <c r="R1377" i="91" s="1"/>
  <c r="P1376" i="91"/>
  <c r="D1376" i="91"/>
  <c r="K1376" i="91" s="1"/>
  <c r="R1376" i="91" s="1"/>
  <c r="P1375" i="91"/>
  <c r="D1375" i="91"/>
  <c r="K1375" i="91" s="1"/>
  <c r="R1375" i="91" s="1"/>
  <c r="C1374" i="91"/>
  <c r="L1374" i="91" s="1"/>
  <c r="P1373" i="91"/>
  <c r="D1373" i="91"/>
  <c r="K1373" i="91" s="1"/>
  <c r="R1373" i="91" s="1"/>
  <c r="P1372" i="91"/>
  <c r="D1372" i="91"/>
  <c r="K1372" i="91" s="1"/>
  <c r="R1372" i="91" s="1"/>
  <c r="P1371" i="91"/>
  <c r="D1371" i="91"/>
  <c r="K1371" i="91" s="1"/>
  <c r="R1371" i="91" s="1"/>
  <c r="R1370" i="91"/>
  <c r="C1370" i="91"/>
  <c r="D1370" i="91" s="1"/>
  <c r="K1370" i="91" s="1"/>
  <c r="L1370" i="91"/>
  <c r="P1369" i="91"/>
  <c r="D1369" i="91"/>
  <c r="K1369" i="91" s="1"/>
  <c r="R1369" i="91" s="1"/>
  <c r="P1368" i="91"/>
  <c r="D1368" i="91"/>
  <c r="K1368" i="91" s="1"/>
  <c r="R1368" i="91" s="1"/>
  <c r="P1367" i="91"/>
  <c r="K1367" i="91"/>
  <c r="R1367" i="91" s="1"/>
  <c r="D1367" i="91"/>
  <c r="C1366" i="91"/>
  <c r="R1365" i="91"/>
  <c r="P1365" i="91"/>
  <c r="K1365" i="91"/>
  <c r="D1365" i="91"/>
  <c r="R1364" i="91"/>
  <c r="P1364" i="91"/>
  <c r="D1364" i="91"/>
  <c r="K1364" i="91" s="1"/>
  <c r="P1363" i="91"/>
  <c r="K1363" i="91"/>
  <c r="R1363" i="91" s="1"/>
  <c r="D1363" i="91"/>
  <c r="C1362" i="91"/>
  <c r="D1362" i="91" s="1"/>
  <c r="K1362" i="91" s="1"/>
  <c r="R1362" i="91" s="1"/>
  <c r="P1361" i="91"/>
  <c r="D1361" i="91"/>
  <c r="K1361" i="91" s="1"/>
  <c r="R1361" i="91" s="1"/>
  <c r="C1360" i="91"/>
  <c r="P1359" i="91"/>
  <c r="D1359" i="91"/>
  <c r="K1359" i="91" s="1"/>
  <c r="R1359" i="91" s="1"/>
  <c r="C1358" i="91"/>
  <c r="D1358" i="91"/>
  <c r="K1358" i="91" s="1"/>
  <c r="R1358" i="91" s="1"/>
  <c r="P1357" i="91"/>
  <c r="D1357" i="91"/>
  <c r="K1357" i="91" s="1"/>
  <c r="R1357" i="91" s="1"/>
  <c r="C1356" i="91"/>
  <c r="D1356" i="91" s="1"/>
  <c r="K1356" i="91" s="1"/>
  <c r="R1356" i="91" s="1"/>
  <c r="P1355" i="91"/>
  <c r="D1355" i="91"/>
  <c r="K1355" i="91" s="1"/>
  <c r="R1355" i="91" s="1"/>
  <c r="C1354" i="91"/>
  <c r="P1351" i="91"/>
  <c r="K1351" i="91"/>
  <c r="R1351" i="91" s="1"/>
  <c r="D1351" i="91"/>
  <c r="C1350" i="91"/>
  <c r="D1350" i="91" s="1"/>
  <c r="K1350" i="91" s="1"/>
  <c r="R1350" i="91" s="1"/>
  <c r="P1349" i="91"/>
  <c r="D1349" i="91"/>
  <c r="K1349" i="91" s="1"/>
  <c r="R1349" i="91" s="1"/>
  <c r="P1348" i="91"/>
  <c r="D1348" i="91"/>
  <c r="K1348" i="91" s="1"/>
  <c r="R1348" i="91" s="1"/>
  <c r="C1347" i="91"/>
  <c r="P1346" i="91"/>
  <c r="D1346" i="91"/>
  <c r="K1346" i="91" s="1"/>
  <c r="R1346" i="91" s="1"/>
  <c r="P1345" i="91"/>
  <c r="D1345" i="91"/>
  <c r="K1345" i="91" s="1"/>
  <c r="R1345" i="91" s="1"/>
  <c r="C1344" i="91"/>
  <c r="L1344" i="91" s="1"/>
  <c r="P1343" i="91"/>
  <c r="D1343" i="91"/>
  <c r="K1343" i="91" s="1"/>
  <c r="R1343" i="91" s="1"/>
  <c r="P1342" i="91"/>
  <c r="D1342" i="91"/>
  <c r="K1342" i="91" s="1"/>
  <c r="R1342" i="91" s="1"/>
  <c r="P1341" i="91"/>
  <c r="D1341" i="91"/>
  <c r="K1341" i="91" s="1"/>
  <c r="R1341" i="91" s="1"/>
  <c r="P1340" i="91"/>
  <c r="K1340" i="91"/>
  <c r="R1340" i="91" s="1"/>
  <c r="D1340" i="91"/>
  <c r="P1339" i="91"/>
  <c r="D1339" i="91"/>
  <c r="K1339" i="91" s="1"/>
  <c r="R1339" i="91" s="1"/>
  <c r="R1338" i="91"/>
  <c r="P1338" i="91"/>
  <c r="D1338" i="91"/>
  <c r="K1338" i="91" s="1"/>
  <c r="P1337" i="91"/>
  <c r="D1337" i="91"/>
  <c r="K1337" i="91" s="1"/>
  <c r="R1337" i="91" s="1"/>
  <c r="P1336" i="91"/>
  <c r="D1336" i="91"/>
  <c r="K1336" i="91" s="1"/>
  <c r="R1336" i="91" s="1"/>
  <c r="P1335" i="91"/>
  <c r="D1335" i="91"/>
  <c r="K1335" i="91" s="1"/>
  <c r="R1335" i="91" s="1"/>
  <c r="P1334" i="91"/>
  <c r="K1334" i="91"/>
  <c r="R1334" i="91" s="1"/>
  <c r="D1334" i="91"/>
  <c r="C1333" i="91"/>
  <c r="D1333" i="91" s="1"/>
  <c r="K1333" i="91"/>
  <c r="R1333" i="91" s="1"/>
  <c r="P1332" i="91"/>
  <c r="D1332" i="91"/>
  <c r="K1332" i="91" s="1"/>
  <c r="R1332" i="91" s="1"/>
  <c r="C1331" i="91"/>
  <c r="L1331" i="91" s="1"/>
  <c r="P1330" i="91"/>
  <c r="D1330" i="91"/>
  <c r="K1330" i="91" s="1"/>
  <c r="R1330" i="91" s="1"/>
  <c r="C1329" i="91"/>
  <c r="P1328" i="91"/>
  <c r="K1328" i="91"/>
  <c r="R1328" i="91" s="1"/>
  <c r="D1328" i="91"/>
  <c r="P1327" i="91"/>
  <c r="K1327" i="91"/>
  <c r="R1327" i="91" s="1"/>
  <c r="D1327" i="91"/>
  <c r="R1326" i="91"/>
  <c r="C1326" i="91"/>
  <c r="D1326" i="91" s="1"/>
  <c r="K1326" i="91" s="1"/>
  <c r="P1325" i="91"/>
  <c r="D1325" i="91"/>
  <c r="K1325" i="91" s="1"/>
  <c r="R1325" i="91" s="1"/>
  <c r="P1324" i="91"/>
  <c r="D1324" i="91"/>
  <c r="K1324" i="91" s="1"/>
  <c r="R1324" i="91" s="1"/>
  <c r="C1323" i="91"/>
  <c r="D1323" i="91" s="1"/>
  <c r="K1323" i="91" s="1"/>
  <c r="R1323" i="91" s="1"/>
  <c r="P1322" i="91"/>
  <c r="D1322" i="91"/>
  <c r="K1322" i="91" s="1"/>
  <c r="R1322" i="91" s="1"/>
  <c r="C1321" i="91"/>
  <c r="P1320" i="91"/>
  <c r="D1320" i="91"/>
  <c r="K1320" i="91" s="1"/>
  <c r="R1320" i="91"/>
  <c r="C1319" i="91"/>
  <c r="D1319" i="91" s="1"/>
  <c r="K1319" i="91" s="1"/>
  <c r="R1319" i="91" s="1"/>
  <c r="L1319" i="91"/>
  <c r="P1318" i="91"/>
  <c r="D1318" i="91"/>
  <c r="K1318" i="91" s="1"/>
  <c r="R1318" i="91" s="1"/>
  <c r="L1317" i="91"/>
  <c r="C1317" i="91"/>
  <c r="D1317" i="91" s="1"/>
  <c r="K1317" i="91" s="1"/>
  <c r="R1317" i="91" s="1"/>
  <c r="P1316" i="91"/>
  <c r="D1316" i="91"/>
  <c r="K1316" i="91" s="1"/>
  <c r="R1316" i="91" s="1"/>
  <c r="C1315" i="91"/>
  <c r="P1314" i="91"/>
  <c r="D1314" i="91"/>
  <c r="K1314" i="91" s="1"/>
  <c r="R1314" i="91" s="1"/>
  <c r="C1313" i="91"/>
  <c r="L1313" i="91" s="1"/>
  <c r="P1312" i="91"/>
  <c r="D1312" i="91"/>
  <c r="K1312" i="91" s="1"/>
  <c r="R1312" i="91" s="1"/>
  <c r="P1311" i="91"/>
  <c r="D1311" i="91"/>
  <c r="K1311" i="91"/>
  <c r="R1311" i="91"/>
  <c r="P1310" i="91"/>
  <c r="D1310" i="91"/>
  <c r="K1310" i="91"/>
  <c r="R1310" i="91" s="1"/>
  <c r="C1309" i="91"/>
  <c r="P1308" i="91"/>
  <c r="K1308" i="91"/>
  <c r="R1308" i="91" s="1"/>
  <c r="D1308" i="91"/>
  <c r="L1307" i="91"/>
  <c r="D1307" i="91"/>
  <c r="K1307" i="91" s="1"/>
  <c r="R1307" i="91" s="1"/>
  <c r="C1307" i="91"/>
  <c r="P1306" i="91"/>
  <c r="D1306" i="91"/>
  <c r="K1306" i="91" s="1"/>
  <c r="R1306" i="91" s="1"/>
  <c r="C1305" i="91"/>
  <c r="P1304" i="91"/>
  <c r="D1304" i="91"/>
  <c r="K1304" i="91" s="1"/>
  <c r="R1304" i="91" s="1"/>
  <c r="P1303" i="91"/>
  <c r="D1303" i="91"/>
  <c r="K1303" i="91" s="1"/>
  <c r="R1303" i="91" s="1"/>
  <c r="P1302" i="91"/>
  <c r="D1302" i="91"/>
  <c r="K1302" i="91" s="1"/>
  <c r="R1302" i="91" s="1"/>
  <c r="C1301" i="91"/>
  <c r="P1300" i="91"/>
  <c r="D1300" i="91"/>
  <c r="K1300" i="91" s="1"/>
  <c r="R1300" i="91" s="1"/>
  <c r="C1299" i="91"/>
  <c r="D1299" i="91" s="1"/>
  <c r="K1299" i="91" s="1"/>
  <c r="R1299" i="91" s="1"/>
  <c r="P1298" i="91"/>
  <c r="D1298" i="91"/>
  <c r="K1298" i="91" s="1"/>
  <c r="R1298" i="91" s="1"/>
  <c r="C1297" i="91"/>
  <c r="P1291" i="91"/>
  <c r="D1291" i="91"/>
  <c r="K1291" i="91" s="1"/>
  <c r="R1291" i="91" s="1"/>
  <c r="C1290" i="91"/>
  <c r="P1289" i="91"/>
  <c r="D1289" i="91"/>
  <c r="K1289" i="91" s="1"/>
  <c r="R1289" i="91" s="1"/>
  <c r="P1288" i="91"/>
  <c r="K1288" i="91"/>
  <c r="R1288" i="91" s="1"/>
  <c r="D1288" i="91"/>
  <c r="C1287" i="91"/>
  <c r="D1287" i="91" s="1"/>
  <c r="K1287" i="91" s="1"/>
  <c r="R1287" i="91" s="1"/>
  <c r="P1286" i="91"/>
  <c r="D1286" i="91"/>
  <c r="K1286" i="91" s="1"/>
  <c r="R1286" i="91" s="1"/>
  <c r="I1285" i="91"/>
  <c r="I1293" i="91"/>
  <c r="C1285" i="91"/>
  <c r="R1282" i="91"/>
  <c r="C1281" i="91"/>
  <c r="D1281" i="91" s="1"/>
  <c r="K1281" i="91" s="1"/>
  <c r="R1281" i="91" s="1"/>
  <c r="P1280" i="91"/>
  <c r="D1280" i="91"/>
  <c r="K1280" i="91" s="1"/>
  <c r="R1280" i="91" s="1"/>
  <c r="I1279" i="91"/>
  <c r="C1279" i="91"/>
  <c r="L1279" i="91" s="1"/>
  <c r="P1278" i="91"/>
  <c r="D1278" i="91"/>
  <c r="K1278" i="91" s="1"/>
  <c r="R1278" i="91" s="1"/>
  <c r="I1277" i="91"/>
  <c r="C1277" i="91"/>
  <c r="P1276" i="91"/>
  <c r="D1276" i="91"/>
  <c r="K1276" i="91" s="1"/>
  <c r="R1276" i="91" s="1"/>
  <c r="I1275" i="91"/>
  <c r="C1275" i="91"/>
  <c r="P1274" i="91"/>
  <c r="D1274" i="91"/>
  <c r="K1274" i="91" s="1"/>
  <c r="R1274" i="91"/>
  <c r="I1273" i="91"/>
  <c r="D1273" i="91"/>
  <c r="K1273" i="91" s="1"/>
  <c r="R1273" i="91" s="1"/>
  <c r="C1273" i="91"/>
  <c r="L1273" i="91" s="1"/>
  <c r="P1272" i="91"/>
  <c r="D1272" i="91"/>
  <c r="K1272" i="91" s="1"/>
  <c r="R1272" i="91" s="1"/>
  <c r="I1271" i="91"/>
  <c r="C1271" i="91"/>
  <c r="D1271" i="91" s="1"/>
  <c r="K1271" i="91" s="1"/>
  <c r="R1271" i="91" s="1"/>
  <c r="P1270" i="91"/>
  <c r="D1270" i="91"/>
  <c r="K1270" i="91" s="1"/>
  <c r="R1270" i="91" s="1"/>
  <c r="C1269" i="91"/>
  <c r="D1269" i="91" s="1"/>
  <c r="K1269" i="91" s="1"/>
  <c r="R1269" i="91" s="1"/>
  <c r="L1269" i="91"/>
  <c r="P1268" i="91"/>
  <c r="D1268" i="91"/>
  <c r="K1268" i="91" s="1"/>
  <c r="R1268" i="91" s="1"/>
  <c r="C1267" i="91"/>
  <c r="P1266" i="91"/>
  <c r="K1266" i="91"/>
  <c r="R1266" i="91" s="1"/>
  <c r="D1266" i="91"/>
  <c r="C1265" i="91"/>
  <c r="P1264" i="91"/>
  <c r="D1264" i="91"/>
  <c r="K1264" i="91" s="1"/>
  <c r="R1264" i="91" s="1"/>
  <c r="P1263" i="91"/>
  <c r="K1263" i="91"/>
  <c r="R1263" i="91" s="1"/>
  <c r="D1263" i="91"/>
  <c r="C1262" i="91"/>
  <c r="D1262" i="91" s="1"/>
  <c r="K1262" i="91" s="1"/>
  <c r="R1262" i="91" s="1"/>
  <c r="P1261" i="91"/>
  <c r="D1261" i="91"/>
  <c r="K1261" i="91"/>
  <c r="R1261" i="91" s="1"/>
  <c r="C1260" i="91"/>
  <c r="L1260" i="91" s="1"/>
  <c r="P1259" i="91"/>
  <c r="D1259" i="91"/>
  <c r="K1259" i="91" s="1"/>
  <c r="R1259" i="91" s="1"/>
  <c r="C1258" i="91"/>
  <c r="P1257" i="91"/>
  <c r="K1257" i="91"/>
  <c r="R1257" i="91" s="1"/>
  <c r="D1257" i="91"/>
  <c r="P1256" i="91"/>
  <c r="K1256" i="91"/>
  <c r="R1256" i="91" s="1"/>
  <c r="D1256" i="91"/>
  <c r="P1255" i="91"/>
  <c r="K1255" i="91"/>
  <c r="R1255" i="91" s="1"/>
  <c r="D1255" i="91"/>
  <c r="P1254" i="91"/>
  <c r="D1254" i="91"/>
  <c r="K1254" i="91" s="1"/>
  <c r="R1254" i="91" s="1"/>
  <c r="P1253" i="91"/>
  <c r="D1253" i="91"/>
  <c r="K1253" i="91" s="1"/>
  <c r="R1253" i="91" s="1"/>
  <c r="C1252" i="91"/>
  <c r="P1251" i="91"/>
  <c r="K1251" i="91"/>
  <c r="R1251" i="91" s="1"/>
  <c r="D1251" i="91"/>
  <c r="P1250" i="91"/>
  <c r="D1250" i="91"/>
  <c r="K1250" i="91" s="1"/>
  <c r="R1250" i="91" s="1"/>
  <c r="C1249" i="91"/>
  <c r="D1249" i="91" s="1"/>
  <c r="K1249" i="91" s="1"/>
  <c r="R1249" i="91" s="1"/>
  <c r="P1248" i="91"/>
  <c r="D1248" i="91"/>
  <c r="K1248" i="91" s="1"/>
  <c r="R1248" i="91" s="1"/>
  <c r="P1247" i="91"/>
  <c r="D1247" i="91"/>
  <c r="K1247" i="91" s="1"/>
  <c r="R1247" i="91" s="1"/>
  <c r="P1246" i="91"/>
  <c r="D1246" i="91"/>
  <c r="K1246" i="91" s="1"/>
  <c r="R1246" i="91" s="1"/>
  <c r="P1245" i="91"/>
  <c r="D1245" i="91"/>
  <c r="K1245" i="91" s="1"/>
  <c r="R1245" i="91" s="1"/>
  <c r="P1244" i="91"/>
  <c r="D1244" i="91"/>
  <c r="K1244" i="91"/>
  <c r="R1244" i="91" s="1"/>
  <c r="P1243" i="91"/>
  <c r="D1243" i="91"/>
  <c r="K1243" i="91" s="1"/>
  <c r="R1243" i="91" s="1"/>
  <c r="I1242" i="91"/>
  <c r="C1242" i="91"/>
  <c r="P1241" i="91"/>
  <c r="D1241" i="91"/>
  <c r="K1241" i="91" s="1"/>
  <c r="R1241" i="91" s="1"/>
  <c r="C1240" i="91"/>
  <c r="L1240" i="91" s="1"/>
  <c r="P1239" i="91"/>
  <c r="D1239" i="91"/>
  <c r="K1239" i="91" s="1"/>
  <c r="R1239" i="91" s="1"/>
  <c r="C1238" i="91"/>
  <c r="D1238" i="91" s="1"/>
  <c r="K1238" i="91"/>
  <c r="R1238" i="91" s="1"/>
  <c r="P1237" i="91"/>
  <c r="D1237" i="91"/>
  <c r="K1237" i="91" s="1"/>
  <c r="R1237" i="91" s="1"/>
  <c r="D1236" i="91"/>
  <c r="K1236" i="91" s="1"/>
  <c r="R1236" i="91" s="1"/>
  <c r="C1236" i="91"/>
  <c r="L1236" i="91" s="1"/>
  <c r="P1233" i="91"/>
  <c r="D1233" i="91"/>
  <c r="K1233" i="91" s="1"/>
  <c r="R1233" i="91"/>
  <c r="I1232" i="91"/>
  <c r="C1232" i="91"/>
  <c r="D1232" i="91" s="1"/>
  <c r="K1232" i="91" s="1"/>
  <c r="R1232" i="91" s="1"/>
  <c r="D1231" i="91"/>
  <c r="K1231" i="91" s="1"/>
  <c r="R1231" i="91"/>
  <c r="P1230" i="91"/>
  <c r="D1230" i="91"/>
  <c r="K1230" i="91"/>
  <c r="R1230" i="91" s="1"/>
  <c r="C1229" i="91"/>
  <c r="D1229" i="91" s="1"/>
  <c r="K1229" i="91" s="1"/>
  <c r="R1229" i="91" s="1"/>
  <c r="P1228" i="91"/>
  <c r="K1228" i="91"/>
  <c r="R1228" i="91" s="1"/>
  <c r="D1228" i="91"/>
  <c r="P1227" i="91"/>
  <c r="D1227" i="91"/>
  <c r="K1227" i="91" s="1"/>
  <c r="R1227" i="91" s="1"/>
  <c r="P1226" i="91"/>
  <c r="K1226" i="91"/>
  <c r="R1226" i="91" s="1"/>
  <c r="D1226" i="91"/>
  <c r="P1225" i="91"/>
  <c r="R1225" i="91"/>
  <c r="D1225" i="91"/>
  <c r="K1225" i="91" s="1"/>
  <c r="P1224" i="91"/>
  <c r="K1224" i="91"/>
  <c r="R1224" i="91" s="1"/>
  <c r="D1224" i="91"/>
  <c r="P1223" i="91"/>
  <c r="D1223" i="91"/>
  <c r="K1223" i="91" s="1"/>
  <c r="R1223" i="91" s="1"/>
  <c r="L1222" i="91"/>
  <c r="I1222" i="91"/>
  <c r="C1222" i="91"/>
  <c r="D1222" i="91"/>
  <c r="R1221" i="91"/>
  <c r="P1221" i="91"/>
  <c r="D1221" i="91"/>
  <c r="K1221" i="91" s="1"/>
  <c r="C1220" i="91"/>
  <c r="D1220" i="91" s="1"/>
  <c r="K1220" i="91" s="1"/>
  <c r="R1220" i="91" s="1"/>
  <c r="Q1217" i="91"/>
  <c r="P1210" i="91"/>
  <c r="D1210" i="91"/>
  <c r="K1210" i="91" s="1"/>
  <c r="R1210" i="91" s="1"/>
  <c r="C1209" i="91"/>
  <c r="D1209" i="91" s="1"/>
  <c r="K1209" i="91" s="1"/>
  <c r="R1209" i="91" s="1"/>
  <c r="P1208" i="91"/>
  <c r="D1208" i="91"/>
  <c r="K1208" i="91" s="1"/>
  <c r="R1208" i="91" s="1"/>
  <c r="C1207" i="91"/>
  <c r="D1207" i="91" s="1"/>
  <c r="K1207" i="91" s="1"/>
  <c r="R1207" i="91" s="1"/>
  <c r="P1206" i="91"/>
  <c r="D1206" i="91"/>
  <c r="K1206" i="91" s="1"/>
  <c r="R1206" i="91" s="1"/>
  <c r="C1205" i="91"/>
  <c r="D1205" i="91" s="1"/>
  <c r="K1205" i="91"/>
  <c r="R1205" i="91" s="1"/>
  <c r="P1204" i="91"/>
  <c r="D1204" i="91"/>
  <c r="K1204" i="91" s="1"/>
  <c r="R1204" i="91" s="1"/>
  <c r="P1203" i="91"/>
  <c r="D1203" i="91"/>
  <c r="K1203" i="91" s="1"/>
  <c r="R1203" i="91" s="1"/>
  <c r="P1202" i="91"/>
  <c r="D1202" i="91"/>
  <c r="K1202" i="91" s="1"/>
  <c r="R1202" i="91" s="1"/>
  <c r="P1201" i="91"/>
  <c r="D1201" i="91"/>
  <c r="K1201" i="91" s="1"/>
  <c r="R1201" i="91" s="1"/>
  <c r="P1200" i="91"/>
  <c r="D1200" i="91"/>
  <c r="K1200" i="91" s="1"/>
  <c r="R1200" i="91" s="1"/>
  <c r="P1199" i="91"/>
  <c r="K1199" i="91"/>
  <c r="R1199" i="91" s="1"/>
  <c r="D1199" i="91"/>
  <c r="P1198" i="91"/>
  <c r="D1198" i="91"/>
  <c r="K1198" i="91" s="1"/>
  <c r="R1198" i="91" s="1"/>
  <c r="P1197" i="91"/>
  <c r="D1197" i="91"/>
  <c r="K1197" i="91" s="1"/>
  <c r="R1197" i="91"/>
  <c r="P1196" i="91"/>
  <c r="D1196" i="91"/>
  <c r="K1196" i="91" s="1"/>
  <c r="R1196" i="91" s="1"/>
  <c r="I1195" i="91"/>
  <c r="C1195" i="91"/>
  <c r="P1194" i="91"/>
  <c r="D1194" i="91"/>
  <c r="K1194" i="91" s="1"/>
  <c r="R1194" i="91" s="1"/>
  <c r="C1193" i="91"/>
  <c r="P1192" i="91"/>
  <c r="D1192" i="91"/>
  <c r="K1192" i="91"/>
  <c r="R1192" i="91" s="1"/>
  <c r="C1191" i="91"/>
  <c r="D1191" i="91" s="1"/>
  <c r="K1191" i="91" s="1"/>
  <c r="R1191" i="91" s="1"/>
  <c r="P1190" i="91"/>
  <c r="D1190" i="91"/>
  <c r="K1190" i="91" s="1"/>
  <c r="R1190" i="91" s="1"/>
  <c r="P1189" i="91"/>
  <c r="D1189" i="91"/>
  <c r="K1189" i="91" s="1"/>
  <c r="R1189" i="91" s="1"/>
  <c r="P1188" i="91"/>
  <c r="D1188" i="91"/>
  <c r="K1188" i="91"/>
  <c r="R1188" i="91" s="1"/>
  <c r="P1187" i="91"/>
  <c r="D1187" i="91"/>
  <c r="K1187" i="91" s="1"/>
  <c r="R1187" i="91" s="1"/>
  <c r="P1186" i="91"/>
  <c r="D1186" i="91"/>
  <c r="K1186" i="91" s="1"/>
  <c r="R1186" i="91" s="1"/>
  <c r="C1185" i="91"/>
  <c r="L1185" i="91"/>
  <c r="P1184" i="91"/>
  <c r="D1184" i="91"/>
  <c r="K1184" i="91"/>
  <c r="R1184" i="91"/>
  <c r="C1183" i="91"/>
  <c r="D1183" i="91" s="1"/>
  <c r="K1183" i="91" s="1"/>
  <c r="R1183" i="91" s="1"/>
  <c r="P1182" i="91"/>
  <c r="D1182" i="91"/>
  <c r="K1182" i="91" s="1"/>
  <c r="R1182" i="91" s="1"/>
  <c r="C1181" i="91"/>
  <c r="D1181" i="91"/>
  <c r="K1181" i="91"/>
  <c r="R1181" i="91" s="1"/>
  <c r="P1180" i="91"/>
  <c r="D1180" i="91"/>
  <c r="K1180" i="91" s="1"/>
  <c r="R1180" i="91" s="1"/>
  <c r="C1179" i="91"/>
  <c r="D1179" i="91"/>
  <c r="K1179" i="91" s="1"/>
  <c r="R1179" i="91" s="1"/>
  <c r="P1178" i="91"/>
  <c r="D1178" i="91"/>
  <c r="K1178" i="91" s="1"/>
  <c r="R1178" i="91" s="1"/>
  <c r="C1177" i="91"/>
  <c r="D1177" i="91" s="1"/>
  <c r="K1177" i="91" s="1"/>
  <c r="R1177" i="91" s="1"/>
  <c r="P1176" i="91"/>
  <c r="D1176" i="91"/>
  <c r="K1176" i="91" s="1"/>
  <c r="R1176" i="91" s="1"/>
  <c r="C1175" i="91"/>
  <c r="D1175" i="91" s="1"/>
  <c r="K1175" i="91" s="1"/>
  <c r="R1175" i="91" s="1"/>
  <c r="P1174" i="91"/>
  <c r="D1174" i="91"/>
  <c r="K1174" i="91"/>
  <c r="R1174" i="91" s="1"/>
  <c r="C1173" i="91"/>
  <c r="L1173" i="91" s="1"/>
  <c r="P1172" i="91"/>
  <c r="D1172" i="91"/>
  <c r="K1172" i="91" s="1"/>
  <c r="R1172" i="91" s="1"/>
  <c r="C1171" i="91"/>
  <c r="P1170" i="91"/>
  <c r="D1170" i="91"/>
  <c r="K1170" i="91" s="1"/>
  <c r="R1170" i="91" s="1"/>
  <c r="R1169" i="91"/>
  <c r="L1169" i="91"/>
  <c r="C1169" i="91"/>
  <c r="D1169" i="91" s="1"/>
  <c r="K1169" i="91" s="1"/>
  <c r="P1168" i="91"/>
  <c r="D1168" i="91"/>
  <c r="K1168" i="91" s="1"/>
  <c r="R1168" i="91" s="1"/>
  <c r="C1167" i="91"/>
  <c r="P1166" i="91"/>
  <c r="D1166" i="91"/>
  <c r="K1166" i="91" s="1"/>
  <c r="R1166" i="91" s="1"/>
  <c r="C1165" i="91"/>
  <c r="P1164" i="91"/>
  <c r="D1164" i="91"/>
  <c r="K1164" i="91" s="1"/>
  <c r="R1164" i="91" s="1"/>
  <c r="P1163" i="91"/>
  <c r="K1163" i="91"/>
  <c r="R1163" i="91" s="1"/>
  <c r="D1163" i="91"/>
  <c r="P1162" i="91"/>
  <c r="D1162" i="91"/>
  <c r="K1162" i="91" s="1"/>
  <c r="R1162" i="91" s="1"/>
  <c r="P1161" i="91"/>
  <c r="D1161" i="91"/>
  <c r="K1161" i="91" s="1"/>
  <c r="R1161" i="91" s="1"/>
  <c r="P1160" i="91"/>
  <c r="D1160" i="91"/>
  <c r="K1160" i="91" s="1"/>
  <c r="R1160" i="91" s="1"/>
  <c r="P1159" i="91"/>
  <c r="D1159" i="91"/>
  <c r="K1159" i="91" s="1"/>
  <c r="R1159" i="91" s="1"/>
  <c r="C1158" i="91"/>
  <c r="P1157" i="91"/>
  <c r="D1157" i="91"/>
  <c r="K1157" i="91" s="1"/>
  <c r="R1157" i="91" s="1"/>
  <c r="P1156" i="91"/>
  <c r="D1156" i="91"/>
  <c r="K1156" i="91" s="1"/>
  <c r="R1156" i="91" s="1"/>
  <c r="C1155" i="91"/>
  <c r="D1155" i="91" s="1"/>
  <c r="K1155" i="91" s="1"/>
  <c r="R1155" i="91" s="1"/>
  <c r="P1154" i="91"/>
  <c r="D1154" i="91"/>
  <c r="K1154" i="91" s="1"/>
  <c r="R1154" i="91" s="1"/>
  <c r="P1153" i="91"/>
  <c r="D1153" i="91"/>
  <c r="K1153" i="91" s="1"/>
  <c r="R1153" i="91" s="1"/>
  <c r="P1152" i="91"/>
  <c r="D1152" i="91"/>
  <c r="K1152" i="91" s="1"/>
  <c r="R1152" i="91" s="1"/>
  <c r="P1151" i="91"/>
  <c r="D1151" i="91"/>
  <c r="K1151" i="91"/>
  <c r="R1151" i="91" s="1"/>
  <c r="P1150" i="91"/>
  <c r="D1150" i="91"/>
  <c r="K1150" i="91"/>
  <c r="R1150" i="91" s="1"/>
  <c r="P1149" i="91"/>
  <c r="D1149" i="91"/>
  <c r="K1149" i="91" s="1"/>
  <c r="R1149" i="91" s="1"/>
  <c r="P1148" i="91"/>
  <c r="D1148" i="91"/>
  <c r="K1148" i="91"/>
  <c r="R1148" i="91" s="1"/>
  <c r="P1147" i="91"/>
  <c r="D1147" i="91"/>
  <c r="K1147" i="91" s="1"/>
  <c r="R1147" i="91" s="1"/>
  <c r="P1146" i="91"/>
  <c r="D1146" i="91"/>
  <c r="K1146" i="91"/>
  <c r="R1146" i="91" s="1"/>
  <c r="P1145" i="91"/>
  <c r="D1145" i="91"/>
  <c r="K1145" i="91" s="1"/>
  <c r="R1145" i="91" s="1"/>
  <c r="P1144" i="91"/>
  <c r="D1144" i="91"/>
  <c r="K1144" i="91" s="1"/>
  <c r="R1144" i="91" s="1"/>
  <c r="P1143" i="91"/>
  <c r="D1143" i="91"/>
  <c r="K1143" i="91" s="1"/>
  <c r="R1143" i="91" s="1"/>
  <c r="P1142" i="91"/>
  <c r="D1142" i="91"/>
  <c r="K1142" i="91" s="1"/>
  <c r="R1142" i="91" s="1"/>
  <c r="P1141" i="91"/>
  <c r="D1141" i="91"/>
  <c r="K1141" i="91" s="1"/>
  <c r="R1141" i="91" s="1"/>
  <c r="P1140" i="91"/>
  <c r="D1140" i="91"/>
  <c r="K1140" i="91" s="1"/>
  <c r="R1140" i="91" s="1"/>
  <c r="C1139" i="91"/>
  <c r="L1139" i="91" s="1"/>
  <c r="P1138" i="91"/>
  <c r="D1138" i="91"/>
  <c r="K1138" i="91" s="1"/>
  <c r="R1138" i="91" s="1"/>
  <c r="P1137" i="91"/>
  <c r="D1137" i="91"/>
  <c r="K1137" i="91" s="1"/>
  <c r="R1137" i="91" s="1"/>
  <c r="P1136" i="91"/>
  <c r="D1136" i="91"/>
  <c r="K1136" i="91"/>
  <c r="R1136" i="91" s="1"/>
  <c r="P1135" i="91"/>
  <c r="D1135" i="91"/>
  <c r="K1135" i="91" s="1"/>
  <c r="R1135" i="91" s="1"/>
  <c r="I1134" i="91"/>
  <c r="C1134" i="91"/>
  <c r="D1134" i="91" s="1"/>
  <c r="R1133" i="91"/>
  <c r="P1133" i="91"/>
  <c r="D1133" i="91"/>
  <c r="K1133" i="91" s="1"/>
  <c r="P1132" i="91"/>
  <c r="D1132" i="91"/>
  <c r="K1132" i="91" s="1"/>
  <c r="R1132" i="91" s="1"/>
  <c r="C1131" i="91"/>
  <c r="D1131" i="91" s="1"/>
  <c r="K1131" i="91" s="1"/>
  <c r="R1131" i="91" s="1"/>
  <c r="P1130" i="91"/>
  <c r="D1130" i="91"/>
  <c r="K1130" i="91" s="1"/>
  <c r="R1130" i="91" s="1"/>
  <c r="R1129" i="91"/>
  <c r="P1129" i="91"/>
  <c r="D1129" i="91"/>
  <c r="K1129" i="91" s="1"/>
  <c r="P1128" i="91"/>
  <c r="D1128" i="91"/>
  <c r="K1128" i="91" s="1"/>
  <c r="R1128" i="91" s="1"/>
  <c r="P1127" i="91"/>
  <c r="D1127" i="91"/>
  <c r="K1127" i="91" s="1"/>
  <c r="R1127" i="91" s="1"/>
  <c r="P1126" i="91"/>
  <c r="D1126" i="91"/>
  <c r="K1126" i="91" s="1"/>
  <c r="R1126" i="91" s="1"/>
  <c r="R1125" i="91"/>
  <c r="P1125" i="91"/>
  <c r="D1125" i="91"/>
  <c r="K1125" i="91" s="1"/>
  <c r="P1124" i="91"/>
  <c r="K1124" i="91"/>
  <c r="R1124" i="91" s="1"/>
  <c r="D1124" i="91"/>
  <c r="P1123" i="91"/>
  <c r="D1123" i="91"/>
  <c r="K1123" i="91" s="1"/>
  <c r="R1123" i="91" s="1"/>
  <c r="P1122" i="91"/>
  <c r="D1122" i="91"/>
  <c r="K1122" i="91" s="1"/>
  <c r="R1122" i="91" s="1"/>
  <c r="L1121" i="91"/>
  <c r="C1121" i="91"/>
  <c r="D1121" i="91" s="1"/>
  <c r="K1121" i="91" s="1"/>
  <c r="R1121" i="91" s="1"/>
  <c r="P1120" i="91"/>
  <c r="D1120" i="91"/>
  <c r="K1120" i="91" s="1"/>
  <c r="R1120" i="91" s="1"/>
  <c r="C1119" i="91"/>
  <c r="P1118" i="91"/>
  <c r="D1118" i="91"/>
  <c r="K1118" i="91" s="1"/>
  <c r="R1118" i="91" s="1"/>
  <c r="C1117" i="91"/>
  <c r="D1117" i="91" s="1"/>
  <c r="K1117" i="91" s="1"/>
  <c r="R1117" i="91" s="1"/>
  <c r="P1116" i="91"/>
  <c r="D1116" i="91"/>
  <c r="K1116" i="91" s="1"/>
  <c r="R1116" i="91" s="1"/>
  <c r="C1115" i="91"/>
  <c r="L1115" i="91" s="1"/>
  <c r="P1114" i="91"/>
  <c r="D1114" i="91"/>
  <c r="K1114" i="91" s="1"/>
  <c r="R1114" i="91" s="1"/>
  <c r="C1113" i="91"/>
  <c r="D1113" i="91" s="1"/>
  <c r="K1113" i="91" s="1"/>
  <c r="R1113" i="91" s="1"/>
  <c r="P1112" i="91"/>
  <c r="D1112" i="91"/>
  <c r="K1112" i="91" s="1"/>
  <c r="R1112" i="91" s="1"/>
  <c r="C1111" i="91"/>
  <c r="D1111" i="91" s="1"/>
  <c r="K1111" i="91" s="1"/>
  <c r="R1111" i="91" s="1"/>
  <c r="R1110" i="91"/>
  <c r="C1109" i="91"/>
  <c r="D1109" i="91" s="1"/>
  <c r="K1109" i="91" s="1"/>
  <c r="R1109" i="91" s="1"/>
  <c r="P1108" i="91"/>
  <c r="D1108" i="91"/>
  <c r="K1108" i="91" s="1"/>
  <c r="R1108" i="91" s="1"/>
  <c r="P1107" i="91"/>
  <c r="D1107" i="91"/>
  <c r="K1107" i="91" s="1"/>
  <c r="R1107" i="91" s="1"/>
  <c r="I1106" i="91"/>
  <c r="C1106" i="91"/>
  <c r="D1106" i="91" s="1"/>
  <c r="K1106" i="91" s="1"/>
  <c r="R1106" i="91" s="1"/>
  <c r="P1105" i="91"/>
  <c r="K1105" i="91"/>
  <c r="R1105" i="91" s="1"/>
  <c r="D1105" i="91"/>
  <c r="C1104" i="91"/>
  <c r="P1103" i="91"/>
  <c r="D1103" i="91"/>
  <c r="K1103" i="91" s="1"/>
  <c r="R1103" i="91" s="1"/>
  <c r="P1102" i="91"/>
  <c r="D1102" i="91"/>
  <c r="K1102" i="91" s="1"/>
  <c r="R1102" i="91" s="1"/>
  <c r="P1101" i="91"/>
  <c r="D1101" i="91"/>
  <c r="K1101" i="91" s="1"/>
  <c r="R1101" i="91" s="1"/>
  <c r="P1100" i="91"/>
  <c r="D1100" i="91"/>
  <c r="K1100" i="91" s="1"/>
  <c r="R1100" i="91" s="1"/>
  <c r="I1099" i="91"/>
  <c r="C1099" i="91"/>
  <c r="P1098" i="91"/>
  <c r="D1098" i="91"/>
  <c r="K1098" i="91" s="1"/>
  <c r="R1098" i="91" s="1"/>
  <c r="C1097" i="91"/>
  <c r="D1097" i="91" s="1"/>
  <c r="K1097" i="91" s="1"/>
  <c r="R1097" i="91" s="1"/>
  <c r="P1096" i="91"/>
  <c r="D1096" i="91"/>
  <c r="K1096" i="91" s="1"/>
  <c r="R1096" i="91" s="1"/>
  <c r="P1095" i="91"/>
  <c r="D1095" i="91"/>
  <c r="K1095" i="91" s="1"/>
  <c r="R1095" i="91" s="1"/>
  <c r="P1094" i="91"/>
  <c r="D1094" i="91"/>
  <c r="K1094" i="91" s="1"/>
  <c r="R1094" i="91" s="1"/>
  <c r="D1093" i="91"/>
  <c r="K1093" i="91" s="1"/>
  <c r="R1093" i="91" s="1"/>
  <c r="C1093" i="91"/>
  <c r="L1093" i="91"/>
  <c r="P1092" i="91"/>
  <c r="D1092" i="91"/>
  <c r="K1092" i="91" s="1"/>
  <c r="R1092" i="91" s="1"/>
  <c r="P1091" i="91"/>
  <c r="D1091" i="91"/>
  <c r="K1091" i="91" s="1"/>
  <c r="R1091" i="91" s="1"/>
  <c r="L1090" i="91"/>
  <c r="C1090" i="91"/>
  <c r="D1090" i="91" s="1"/>
  <c r="K1090" i="91" s="1"/>
  <c r="R1090" i="91" s="1"/>
  <c r="R1088" i="91"/>
  <c r="P1087" i="91"/>
  <c r="D1087" i="91"/>
  <c r="K1087" i="91" s="1"/>
  <c r="R1087" i="91" s="1"/>
  <c r="P1086" i="91"/>
  <c r="D1086" i="91"/>
  <c r="K1086" i="91" s="1"/>
  <c r="R1086" i="91" s="1"/>
  <c r="I1085" i="91"/>
  <c r="C1085" i="91"/>
  <c r="D1085" i="91" s="1"/>
  <c r="L1085" i="91"/>
  <c r="P1084" i="91"/>
  <c r="D1084" i="91"/>
  <c r="K1084" i="91" s="1"/>
  <c r="R1084" i="91" s="1"/>
  <c r="I1083" i="91"/>
  <c r="C1083" i="91"/>
  <c r="L1083" i="91" s="1"/>
  <c r="P1082" i="91"/>
  <c r="D1082" i="91"/>
  <c r="K1082" i="91"/>
  <c r="R1082" i="91" s="1"/>
  <c r="D1081" i="91"/>
  <c r="K1081" i="91" s="1"/>
  <c r="R1081" i="91" s="1"/>
  <c r="C1081" i="91"/>
  <c r="L1081" i="91"/>
  <c r="P1080" i="91"/>
  <c r="D1080" i="91"/>
  <c r="K1080" i="91" s="1"/>
  <c r="R1080" i="91" s="1"/>
  <c r="C1079" i="91"/>
  <c r="L1079" i="91" s="1"/>
  <c r="P1078" i="91"/>
  <c r="D1078" i="91"/>
  <c r="K1078" i="91" s="1"/>
  <c r="R1078" i="91" s="1"/>
  <c r="P1077" i="91"/>
  <c r="D1077" i="91"/>
  <c r="K1077" i="91" s="1"/>
  <c r="R1077" i="91" s="1"/>
  <c r="L1076" i="91"/>
  <c r="C1076" i="91"/>
  <c r="D1076" i="91" s="1"/>
  <c r="K1076" i="91"/>
  <c r="R1076" i="91" s="1"/>
  <c r="P1075" i="91"/>
  <c r="D1075" i="91"/>
  <c r="K1075" i="91" s="1"/>
  <c r="R1075" i="91" s="1"/>
  <c r="P1074" i="91"/>
  <c r="D1074" i="91"/>
  <c r="K1074" i="91" s="1"/>
  <c r="R1074" i="91" s="1"/>
  <c r="P1073" i="91"/>
  <c r="D1073" i="91"/>
  <c r="K1073" i="91"/>
  <c r="R1073" i="91" s="1"/>
  <c r="P1072" i="91"/>
  <c r="D1072" i="91"/>
  <c r="K1072" i="91"/>
  <c r="R1072" i="91" s="1"/>
  <c r="C1071" i="91"/>
  <c r="P1070" i="91"/>
  <c r="D1070" i="91"/>
  <c r="K1070" i="91" s="1"/>
  <c r="R1070" i="91" s="1"/>
  <c r="C1069" i="91"/>
  <c r="D1069" i="91" s="1"/>
  <c r="K1069" i="91" s="1"/>
  <c r="R1069" i="91" s="1"/>
  <c r="P1068" i="91"/>
  <c r="D1068" i="91"/>
  <c r="K1068" i="91" s="1"/>
  <c r="R1068" i="91" s="1"/>
  <c r="P1067" i="91"/>
  <c r="D1067" i="91"/>
  <c r="K1067" i="91" s="1"/>
  <c r="R1067" i="91" s="1"/>
  <c r="D1066" i="91"/>
  <c r="K1066" i="91" s="1"/>
  <c r="R1066" i="91" s="1"/>
  <c r="C1066" i="91"/>
  <c r="L1066" i="91" s="1"/>
  <c r="P1065" i="91"/>
  <c r="D1065" i="91"/>
  <c r="K1065" i="91" s="1"/>
  <c r="R1065" i="91" s="1"/>
  <c r="P1064" i="91"/>
  <c r="D1064" i="91"/>
  <c r="K1064" i="91" s="1"/>
  <c r="R1064" i="91" s="1"/>
  <c r="L1063" i="91"/>
  <c r="C1063" i="91"/>
  <c r="D1063" i="91" s="1"/>
  <c r="K1063" i="91" s="1"/>
  <c r="R1063" i="91" s="1"/>
  <c r="P1062" i="91"/>
  <c r="D1062" i="91"/>
  <c r="K1062" i="91" s="1"/>
  <c r="R1062" i="91" s="1"/>
  <c r="D1061" i="91"/>
  <c r="K1061" i="91" s="1"/>
  <c r="R1061" i="91" s="1"/>
  <c r="C1061" i="91"/>
  <c r="P1060" i="91"/>
  <c r="L1060" i="91"/>
  <c r="D1060" i="91"/>
  <c r="K1060" i="91"/>
  <c r="R1060" i="91" s="1"/>
  <c r="P1059" i="91"/>
  <c r="D1059" i="91"/>
  <c r="K1059" i="91" s="1"/>
  <c r="R1059" i="91" s="1"/>
  <c r="C1058" i="91"/>
  <c r="D1058" i="91" s="1"/>
  <c r="K1058" i="91" s="1"/>
  <c r="R1058" i="91" s="1"/>
  <c r="P1057" i="91"/>
  <c r="D1057" i="91"/>
  <c r="K1057" i="91" s="1"/>
  <c r="R1057" i="91" s="1"/>
  <c r="P1056" i="91"/>
  <c r="D1056" i="91"/>
  <c r="K1056" i="91" s="1"/>
  <c r="R1056" i="91" s="1"/>
  <c r="C1055" i="91"/>
  <c r="D1055" i="91" s="1"/>
  <c r="K1055" i="91" s="1"/>
  <c r="R1055" i="91" s="1"/>
  <c r="P1054" i="91"/>
  <c r="D1054" i="91"/>
  <c r="K1054" i="91" s="1"/>
  <c r="R1054" i="91" s="1"/>
  <c r="C1053" i="91"/>
  <c r="D1053" i="91" s="1"/>
  <c r="K1053" i="91" s="1"/>
  <c r="R1053" i="91" s="1"/>
  <c r="P1052" i="91"/>
  <c r="K1052" i="91"/>
  <c r="R1052" i="91" s="1"/>
  <c r="D1052" i="91"/>
  <c r="C1051" i="91"/>
  <c r="P1050" i="91"/>
  <c r="K1050" i="91"/>
  <c r="R1050" i="91" s="1"/>
  <c r="D1050" i="91"/>
  <c r="C1049" i="91"/>
  <c r="D1049" i="91"/>
  <c r="K1049" i="91" s="1"/>
  <c r="R1049" i="91" s="1"/>
  <c r="P1048" i="91"/>
  <c r="D1048" i="91"/>
  <c r="K1048" i="91" s="1"/>
  <c r="R1048" i="91" s="1"/>
  <c r="C1047" i="91"/>
  <c r="L1047" i="91" s="1"/>
  <c r="P1046" i="91"/>
  <c r="D1046" i="91"/>
  <c r="K1046" i="91" s="1"/>
  <c r="R1046" i="91" s="1"/>
  <c r="C1045" i="91"/>
  <c r="D1045" i="91" s="1"/>
  <c r="K1045" i="91" s="1"/>
  <c r="R1045" i="91" s="1"/>
  <c r="P1044" i="91"/>
  <c r="R1044" i="91"/>
  <c r="D1044" i="91"/>
  <c r="K1044" i="91" s="1"/>
  <c r="C1043" i="91"/>
  <c r="P1042" i="91"/>
  <c r="D1042" i="91"/>
  <c r="K1042" i="91" s="1"/>
  <c r="R1042" i="91" s="1"/>
  <c r="C1041" i="91"/>
  <c r="D1041" i="91" s="1"/>
  <c r="K1041" i="91" s="1"/>
  <c r="R1041" i="91"/>
  <c r="P1040" i="91"/>
  <c r="D1040" i="91"/>
  <c r="K1040" i="91" s="1"/>
  <c r="R1040" i="91" s="1"/>
  <c r="C1039" i="91"/>
  <c r="L1039" i="91" s="1"/>
  <c r="P1038" i="91"/>
  <c r="D1038" i="91"/>
  <c r="K1038" i="91" s="1"/>
  <c r="R1038" i="91" s="1"/>
  <c r="D1037" i="91"/>
  <c r="K1037" i="91" s="1"/>
  <c r="R1037" i="91" s="1"/>
  <c r="C1037" i="91"/>
  <c r="L1037" i="91"/>
  <c r="P1036" i="91"/>
  <c r="D1036" i="91"/>
  <c r="K1036" i="91" s="1"/>
  <c r="R1036" i="91" s="1"/>
  <c r="C1035" i="91"/>
  <c r="P1034" i="91"/>
  <c r="D1034" i="91"/>
  <c r="K1034" i="91" s="1"/>
  <c r="R1034" i="91" s="1"/>
  <c r="P1033" i="91"/>
  <c r="D1033" i="91"/>
  <c r="K1033" i="91" s="1"/>
  <c r="R1033" i="91" s="1"/>
  <c r="P1032" i="91"/>
  <c r="K1032" i="91"/>
  <c r="R1032" i="91" s="1"/>
  <c r="D1032" i="91"/>
  <c r="P1031" i="91"/>
  <c r="D1031" i="91"/>
  <c r="K1031" i="91" s="1"/>
  <c r="R1031" i="91" s="1"/>
  <c r="P1030" i="91"/>
  <c r="D1030" i="91"/>
  <c r="K1030" i="91" s="1"/>
  <c r="R1030" i="91" s="1"/>
  <c r="C1029" i="91"/>
  <c r="D1029" i="91" s="1"/>
  <c r="K1029" i="91" s="1"/>
  <c r="R1029" i="91" s="1"/>
  <c r="P1028" i="91"/>
  <c r="D1028" i="91"/>
  <c r="K1028" i="91" s="1"/>
  <c r="R1028" i="91" s="1"/>
  <c r="P1027" i="91"/>
  <c r="D1027" i="91"/>
  <c r="K1027" i="91" s="1"/>
  <c r="R1027" i="91" s="1"/>
  <c r="C1026" i="91"/>
  <c r="P1025" i="91"/>
  <c r="D1025" i="91"/>
  <c r="K1025" i="91" s="1"/>
  <c r="R1025" i="91" s="1"/>
  <c r="C1024" i="91"/>
  <c r="P1023" i="91"/>
  <c r="D1023" i="91"/>
  <c r="K1023" i="91" s="1"/>
  <c r="R1023" i="91" s="1"/>
  <c r="P1022" i="91"/>
  <c r="K1022" i="91"/>
  <c r="R1022" i="91" s="1"/>
  <c r="D1022" i="91"/>
  <c r="K1021" i="91"/>
  <c r="R1021" i="91" s="1"/>
  <c r="I1021" i="91"/>
  <c r="C1021" i="91"/>
  <c r="D1021" i="91" s="1"/>
  <c r="R1020" i="91"/>
  <c r="P1020" i="91"/>
  <c r="K1020" i="91"/>
  <c r="D1020" i="91"/>
  <c r="P1019" i="91"/>
  <c r="D1019" i="91"/>
  <c r="K1019" i="91" s="1"/>
  <c r="R1019" i="91" s="1"/>
  <c r="I1018" i="91"/>
  <c r="C1018" i="91"/>
  <c r="L1018" i="91"/>
  <c r="P1017" i="91"/>
  <c r="D1017" i="91"/>
  <c r="K1017" i="91" s="1"/>
  <c r="R1017" i="91" s="1"/>
  <c r="P1016" i="91"/>
  <c r="D1016" i="91"/>
  <c r="K1016" i="91" s="1"/>
  <c r="R1016" i="91" s="1"/>
  <c r="P1015" i="91"/>
  <c r="D1015" i="91"/>
  <c r="K1015" i="91" s="1"/>
  <c r="R1015" i="91" s="1"/>
  <c r="P1014" i="91"/>
  <c r="D1014" i="91"/>
  <c r="K1014" i="91" s="1"/>
  <c r="R1014" i="91" s="1"/>
  <c r="P1013" i="91"/>
  <c r="L1013" i="91"/>
  <c r="D1013" i="91"/>
  <c r="K1013" i="91" s="1"/>
  <c r="R1013" i="91" s="1"/>
  <c r="P1012" i="91"/>
  <c r="D1012" i="91"/>
  <c r="K1012" i="91" s="1"/>
  <c r="R1012" i="91" s="1"/>
  <c r="I1011" i="91"/>
  <c r="C1011" i="91"/>
  <c r="D1011" i="91" s="1"/>
  <c r="K1011" i="91" s="1"/>
  <c r="R1011" i="91" s="1"/>
  <c r="P1010" i="91"/>
  <c r="D1010" i="91"/>
  <c r="K1010" i="91" s="1"/>
  <c r="R1010" i="91" s="1"/>
  <c r="I1009" i="91"/>
  <c r="C1009" i="91"/>
  <c r="D1009" i="91" s="1"/>
  <c r="P1008" i="91"/>
  <c r="K1008" i="91"/>
  <c r="R1008" i="91" s="1"/>
  <c r="D1008" i="91"/>
  <c r="I1007" i="91"/>
  <c r="C1007" i="91"/>
  <c r="P1006" i="91"/>
  <c r="D1006" i="91"/>
  <c r="K1006" i="91" s="1"/>
  <c r="R1006" i="91" s="1"/>
  <c r="C1005" i="91"/>
  <c r="P1004" i="91"/>
  <c r="D1004" i="91"/>
  <c r="K1004" i="91" s="1"/>
  <c r="R1004" i="91" s="1"/>
  <c r="C1003" i="91"/>
  <c r="P1002" i="91"/>
  <c r="K1002" i="91"/>
  <c r="R1002" i="91" s="1"/>
  <c r="D1002" i="91"/>
  <c r="C1001" i="91"/>
  <c r="L1001" i="91" s="1"/>
  <c r="R1000" i="91"/>
  <c r="P1000" i="91"/>
  <c r="D1000" i="91"/>
  <c r="K1000" i="91" s="1"/>
  <c r="C999" i="91"/>
  <c r="P998" i="91"/>
  <c r="D998" i="91"/>
  <c r="K998" i="91" s="1"/>
  <c r="R998" i="91" s="1"/>
  <c r="C997" i="91"/>
  <c r="D997" i="91" s="1"/>
  <c r="K997" i="91" s="1"/>
  <c r="R997" i="91" s="1"/>
  <c r="P996" i="91"/>
  <c r="D996" i="91"/>
  <c r="K996" i="91"/>
  <c r="R996" i="91" s="1"/>
  <c r="C995" i="91"/>
  <c r="D995" i="91" s="1"/>
  <c r="K995" i="91" s="1"/>
  <c r="R995" i="91" s="1"/>
  <c r="P994" i="91"/>
  <c r="D994" i="91"/>
  <c r="K994" i="91" s="1"/>
  <c r="R994" i="91" s="1"/>
  <c r="C993" i="91"/>
  <c r="D993" i="91" s="1"/>
  <c r="K993" i="91" s="1"/>
  <c r="R993" i="91" s="1"/>
  <c r="P992" i="91"/>
  <c r="D992" i="91"/>
  <c r="K992" i="91" s="1"/>
  <c r="R992" i="91" s="1"/>
  <c r="C991" i="91"/>
  <c r="L991" i="91"/>
  <c r="P988" i="91"/>
  <c r="D988" i="91"/>
  <c r="K988" i="91" s="1"/>
  <c r="R988" i="91" s="1"/>
  <c r="D987" i="91"/>
  <c r="K987" i="91" s="1"/>
  <c r="R987" i="91" s="1"/>
  <c r="C987" i="91"/>
  <c r="L987" i="91" s="1"/>
  <c r="P986" i="91"/>
  <c r="K986" i="91"/>
  <c r="R986" i="91" s="1"/>
  <c r="D986" i="91"/>
  <c r="L985" i="91"/>
  <c r="I985" i="91"/>
  <c r="I990" i="91" s="1"/>
  <c r="C985" i="91"/>
  <c r="P977" i="91"/>
  <c r="D977" i="91"/>
  <c r="K977" i="91" s="1"/>
  <c r="R977" i="91" s="1"/>
  <c r="P976" i="91"/>
  <c r="D976" i="91"/>
  <c r="K976" i="91" s="1"/>
  <c r="R976" i="91" s="1"/>
  <c r="P975" i="91"/>
  <c r="K975" i="91"/>
  <c r="R975" i="91" s="1"/>
  <c r="D975" i="91"/>
  <c r="I974" i="91"/>
  <c r="C974" i="91"/>
  <c r="D974" i="91" s="1"/>
  <c r="P973" i="91"/>
  <c r="D973" i="91"/>
  <c r="K973" i="91" s="1"/>
  <c r="R973" i="91" s="1"/>
  <c r="I972" i="91"/>
  <c r="C972" i="91"/>
  <c r="L972" i="91" s="1"/>
  <c r="D972" i="91"/>
  <c r="K972" i="91" s="1"/>
  <c r="R972" i="91" s="1"/>
  <c r="P971" i="91"/>
  <c r="D971" i="91"/>
  <c r="K971" i="91" s="1"/>
  <c r="R971" i="91" s="1"/>
  <c r="I970" i="91"/>
  <c r="C970" i="91"/>
  <c r="D970" i="91" s="1"/>
  <c r="P969" i="91"/>
  <c r="D969" i="91"/>
  <c r="K969" i="91" s="1"/>
  <c r="R969" i="91" s="1"/>
  <c r="I968" i="91"/>
  <c r="C968" i="91"/>
  <c r="D968" i="91" s="1"/>
  <c r="K968" i="91" s="1"/>
  <c r="R968" i="91" s="1"/>
  <c r="P967" i="91"/>
  <c r="D967" i="91"/>
  <c r="K967" i="91" s="1"/>
  <c r="R967" i="91" s="1"/>
  <c r="I966" i="91"/>
  <c r="D966" i="91"/>
  <c r="C966" i="91"/>
  <c r="L966" i="91" s="1"/>
  <c r="P965" i="91"/>
  <c r="D965" i="91"/>
  <c r="K965" i="91" s="1"/>
  <c r="R965" i="91" s="1"/>
  <c r="I964" i="91"/>
  <c r="K964" i="91" s="1"/>
  <c r="R964" i="91" s="1"/>
  <c r="S970" i="91" s="1"/>
  <c r="C964" i="91"/>
  <c r="D964" i="91" s="1"/>
  <c r="P963" i="91"/>
  <c r="K963" i="91"/>
  <c r="R963" i="91" s="1"/>
  <c r="D963" i="91"/>
  <c r="P962" i="91"/>
  <c r="D962" i="91"/>
  <c r="K962" i="91" s="1"/>
  <c r="R962" i="91" s="1"/>
  <c r="I961" i="91"/>
  <c r="C961" i="91"/>
  <c r="D961" i="91" s="1"/>
  <c r="P960" i="91"/>
  <c r="D960" i="91"/>
  <c r="K960" i="91" s="1"/>
  <c r="R960" i="91" s="1"/>
  <c r="D959" i="91"/>
  <c r="K959" i="91" s="1"/>
  <c r="R959" i="91" s="1"/>
  <c r="C959" i="91"/>
  <c r="L959" i="91" s="1"/>
  <c r="P958" i="91"/>
  <c r="D958" i="91"/>
  <c r="K958" i="91"/>
  <c r="R958" i="91" s="1"/>
  <c r="D957" i="91"/>
  <c r="K957" i="91" s="1"/>
  <c r="R957" i="91" s="1"/>
  <c r="C957" i="91"/>
  <c r="L957" i="91"/>
  <c r="P956" i="91"/>
  <c r="D956" i="91"/>
  <c r="K956" i="91" s="1"/>
  <c r="R956" i="91" s="1"/>
  <c r="P955" i="91"/>
  <c r="D955" i="91"/>
  <c r="K955" i="91" s="1"/>
  <c r="R955" i="91" s="1"/>
  <c r="L954" i="91"/>
  <c r="I954" i="91"/>
  <c r="K954" i="91" s="1"/>
  <c r="R954" i="91" s="1"/>
  <c r="C954" i="91"/>
  <c r="D954" i="91" s="1"/>
  <c r="P953" i="91"/>
  <c r="D953" i="91"/>
  <c r="K953" i="91" s="1"/>
  <c r="R953" i="91" s="1"/>
  <c r="I952" i="91"/>
  <c r="C952" i="91"/>
  <c r="D952" i="91" s="1"/>
  <c r="P951" i="91"/>
  <c r="D951" i="91"/>
  <c r="K951" i="91"/>
  <c r="R951" i="91" s="1"/>
  <c r="I950" i="91"/>
  <c r="C950" i="91"/>
  <c r="D950" i="91" s="1"/>
  <c r="L950" i="91"/>
  <c r="P949" i="91"/>
  <c r="D949" i="91"/>
  <c r="K949" i="91" s="1"/>
  <c r="R949" i="91" s="1"/>
  <c r="I948" i="91"/>
  <c r="C948" i="91"/>
  <c r="D948" i="91" s="1"/>
  <c r="P947" i="91"/>
  <c r="D947" i="91"/>
  <c r="K947" i="91" s="1"/>
  <c r="R947" i="91" s="1"/>
  <c r="P946" i="91"/>
  <c r="D946" i="91"/>
  <c r="K946" i="91"/>
  <c r="R946" i="91" s="1"/>
  <c r="P945" i="91"/>
  <c r="D945" i="91"/>
  <c r="K945" i="91" s="1"/>
  <c r="R945" i="91" s="1"/>
  <c r="P944" i="91"/>
  <c r="D944" i="91"/>
  <c r="K944" i="91" s="1"/>
  <c r="R944" i="91" s="1"/>
  <c r="I943" i="91"/>
  <c r="C943" i="91"/>
  <c r="D943" i="91" s="1"/>
  <c r="K943" i="91" s="1"/>
  <c r="R943" i="91" s="1"/>
  <c r="P942" i="91"/>
  <c r="D942" i="91"/>
  <c r="K942" i="91" s="1"/>
  <c r="R942" i="91" s="1"/>
  <c r="I941" i="91"/>
  <c r="C941" i="91"/>
  <c r="D941" i="91"/>
  <c r="K941" i="91" s="1"/>
  <c r="R941" i="91" s="1"/>
  <c r="P940" i="91"/>
  <c r="D940" i="91"/>
  <c r="K940" i="91" s="1"/>
  <c r="R940" i="91" s="1"/>
  <c r="I939" i="91"/>
  <c r="C939" i="91"/>
  <c r="D939" i="91" s="1"/>
  <c r="K939" i="91" s="1"/>
  <c r="R939" i="91" s="1"/>
  <c r="D937" i="91"/>
  <c r="K937" i="91" s="1"/>
  <c r="P936" i="91"/>
  <c r="D936" i="91"/>
  <c r="K936" i="91"/>
  <c r="R936" i="91" s="1"/>
  <c r="C935" i="91"/>
  <c r="D935" i="91" s="1"/>
  <c r="K935" i="91" s="1"/>
  <c r="R935" i="91" s="1"/>
  <c r="P934" i="91"/>
  <c r="D934" i="91"/>
  <c r="K934" i="91" s="1"/>
  <c r="R934" i="91" s="1"/>
  <c r="I933" i="91"/>
  <c r="D933" i="91"/>
  <c r="C933" i="91"/>
  <c r="P932" i="91"/>
  <c r="D932" i="91"/>
  <c r="K932" i="91" s="1"/>
  <c r="R932" i="91" s="1"/>
  <c r="L931" i="91"/>
  <c r="C931" i="91"/>
  <c r="D931" i="91" s="1"/>
  <c r="K931" i="91" s="1"/>
  <c r="R931" i="91" s="1"/>
  <c r="P930" i="91"/>
  <c r="D930" i="91"/>
  <c r="K930" i="91" s="1"/>
  <c r="R930" i="91" s="1"/>
  <c r="L929" i="91"/>
  <c r="I929" i="91"/>
  <c r="C929" i="91"/>
  <c r="D929" i="91"/>
  <c r="P928" i="91"/>
  <c r="K928" i="91"/>
  <c r="R928" i="91"/>
  <c r="I927" i="91"/>
  <c r="C927" i="91"/>
  <c r="D927" i="91" s="1"/>
  <c r="P926" i="91"/>
  <c r="K926" i="91"/>
  <c r="R926" i="91" s="1"/>
  <c r="D926" i="91"/>
  <c r="P925" i="91"/>
  <c r="D925" i="91"/>
  <c r="K925" i="91" s="1"/>
  <c r="R925" i="91" s="1"/>
  <c r="P924" i="91"/>
  <c r="K924" i="91"/>
  <c r="R924" i="91" s="1"/>
  <c r="D924" i="91"/>
  <c r="P923" i="91"/>
  <c r="D923" i="91"/>
  <c r="K923" i="91" s="1"/>
  <c r="R923" i="91" s="1"/>
  <c r="P922" i="91"/>
  <c r="K922" i="91"/>
  <c r="R922" i="91" s="1"/>
  <c r="D922" i="91"/>
  <c r="P921" i="91"/>
  <c r="D921" i="91"/>
  <c r="K921" i="91" s="1"/>
  <c r="R921" i="91" s="1"/>
  <c r="P920" i="91"/>
  <c r="K920" i="91"/>
  <c r="R920" i="91" s="1"/>
  <c r="D920" i="91"/>
  <c r="D919" i="91"/>
  <c r="K919" i="91" s="1"/>
  <c r="R919" i="91" s="1"/>
  <c r="C919" i="91"/>
  <c r="L919" i="91" s="1"/>
  <c r="P918" i="91"/>
  <c r="D918" i="91"/>
  <c r="K918" i="91" s="1"/>
  <c r="R918" i="91" s="1"/>
  <c r="I917" i="91"/>
  <c r="C917" i="91"/>
  <c r="L917" i="91" s="1"/>
  <c r="P916" i="91"/>
  <c r="D916" i="91"/>
  <c r="K916" i="91" s="1"/>
  <c r="R916" i="91" s="1"/>
  <c r="C915" i="91"/>
  <c r="P914" i="91"/>
  <c r="D914" i="91"/>
  <c r="K914" i="91" s="1"/>
  <c r="R914" i="91" s="1"/>
  <c r="L913" i="91"/>
  <c r="C913" i="91"/>
  <c r="D913" i="91" s="1"/>
  <c r="K913" i="91" s="1"/>
  <c r="R913" i="91" s="1"/>
  <c r="P912" i="91"/>
  <c r="D912" i="91"/>
  <c r="K912" i="91" s="1"/>
  <c r="R912" i="91" s="1"/>
  <c r="R911" i="91"/>
  <c r="C911" i="91"/>
  <c r="D911" i="91" s="1"/>
  <c r="K911" i="91" s="1"/>
  <c r="P910" i="91"/>
  <c r="D910" i="91"/>
  <c r="K910" i="91" s="1"/>
  <c r="R910" i="91" s="1"/>
  <c r="C909" i="91"/>
  <c r="L909" i="91"/>
  <c r="P908" i="91"/>
  <c r="D908" i="91"/>
  <c r="K908" i="91" s="1"/>
  <c r="R908" i="91" s="1"/>
  <c r="C907" i="91"/>
  <c r="P906" i="91"/>
  <c r="D906" i="91"/>
  <c r="K906" i="91" s="1"/>
  <c r="R906" i="91" s="1"/>
  <c r="P905" i="91"/>
  <c r="D905" i="91"/>
  <c r="K905" i="91" s="1"/>
  <c r="R905" i="91" s="1"/>
  <c r="P904" i="91"/>
  <c r="D904" i="91"/>
  <c r="K904" i="91" s="1"/>
  <c r="R904" i="91" s="1"/>
  <c r="P903" i="91"/>
  <c r="D903" i="91"/>
  <c r="K903" i="91" s="1"/>
  <c r="R903" i="91" s="1"/>
  <c r="P902" i="91"/>
  <c r="D902" i="91"/>
  <c r="K902" i="91" s="1"/>
  <c r="R902" i="91" s="1"/>
  <c r="P901" i="91"/>
  <c r="D901" i="91"/>
  <c r="K901" i="91" s="1"/>
  <c r="R901" i="91" s="1"/>
  <c r="P900" i="91"/>
  <c r="D900" i="91"/>
  <c r="K900" i="91" s="1"/>
  <c r="R900" i="91" s="1"/>
  <c r="P899" i="91"/>
  <c r="D899" i="91"/>
  <c r="K899" i="91" s="1"/>
  <c r="R899" i="91" s="1"/>
  <c r="P898" i="91"/>
  <c r="D898" i="91"/>
  <c r="K898" i="91" s="1"/>
  <c r="R898" i="91" s="1"/>
  <c r="P897" i="91"/>
  <c r="D897" i="91"/>
  <c r="K897" i="91" s="1"/>
  <c r="R897" i="91" s="1"/>
  <c r="P896" i="91"/>
  <c r="D896" i="91"/>
  <c r="K896" i="91" s="1"/>
  <c r="R896" i="91" s="1"/>
  <c r="P895" i="91"/>
  <c r="K895" i="91"/>
  <c r="R895" i="91" s="1"/>
  <c r="D895" i="91"/>
  <c r="I894" i="91"/>
  <c r="C894" i="91"/>
  <c r="L894" i="91" s="1"/>
  <c r="R893" i="91"/>
  <c r="P893" i="91"/>
  <c r="D893" i="91"/>
  <c r="K893" i="91" s="1"/>
  <c r="P892" i="91"/>
  <c r="D892" i="91"/>
  <c r="K892" i="91" s="1"/>
  <c r="R892" i="91" s="1"/>
  <c r="C891" i="91"/>
  <c r="P890" i="91"/>
  <c r="D890" i="91"/>
  <c r="K890" i="91" s="1"/>
  <c r="R890" i="91" s="1"/>
  <c r="P889" i="91"/>
  <c r="D889" i="91"/>
  <c r="K889" i="91" s="1"/>
  <c r="R889" i="91" s="1"/>
  <c r="I888" i="91"/>
  <c r="C888" i="91"/>
  <c r="D888" i="91" s="1"/>
  <c r="R887" i="91"/>
  <c r="P887" i="91"/>
  <c r="D887" i="91"/>
  <c r="K887" i="91" s="1"/>
  <c r="P886" i="91"/>
  <c r="D886" i="91"/>
  <c r="K886" i="91" s="1"/>
  <c r="R886" i="91" s="1"/>
  <c r="P885" i="91"/>
  <c r="D885" i="91"/>
  <c r="K885" i="91" s="1"/>
  <c r="R885" i="91" s="1"/>
  <c r="P884" i="91"/>
  <c r="D884" i="91"/>
  <c r="K884" i="91" s="1"/>
  <c r="R884" i="91" s="1"/>
  <c r="R883" i="91"/>
  <c r="P883" i="91"/>
  <c r="D883" i="91"/>
  <c r="K883" i="91" s="1"/>
  <c r="P882" i="91"/>
  <c r="D882" i="91"/>
  <c r="K882" i="91" s="1"/>
  <c r="R882" i="91" s="1"/>
  <c r="P881" i="91"/>
  <c r="D881" i="91"/>
  <c r="K881" i="91" s="1"/>
  <c r="R881" i="91" s="1"/>
  <c r="P880" i="91"/>
  <c r="D880" i="91"/>
  <c r="K880" i="91" s="1"/>
  <c r="R880" i="91" s="1"/>
  <c r="P879" i="91"/>
  <c r="D879" i="91"/>
  <c r="K879" i="91" s="1"/>
  <c r="R879" i="91" s="1"/>
  <c r="P878" i="91"/>
  <c r="D878" i="91"/>
  <c r="K878" i="91" s="1"/>
  <c r="R878" i="91" s="1"/>
  <c r="P877" i="91"/>
  <c r="K877" i="91"/>
  <c r="R877" i="91" s="1"/>
  <c r="D877" i="91"/>
  <c r="P876" i="91"/>
  <c r="D876" i="91"/>
  <c r="K876" i="91" s="1"/>
  <c r="R876" i="91" s="1"/>
  <c r="P875" i="91"/>
  <c r="D875" i="91"/>
  <c r="K875" i="91" s="1"/>
  <c r="R875" i="91" s="1"/>
  <c r="P874" i="91"/>
  <c r="K874" i="91"/>
  <c r="R874" i="91" s="1"/>
  <c r="D874" i="91"/>
  <c r="R873" i="91"/>
  <c r="P873" i="91"/>
  <c r="K873" i="91"/>
  <c r="D873" i="91"/>
  <c r="P872" i="91"/>
  <c r="D872" i="91"/>
  <c r="K872" i="91" s="1"/>
  <c r="R872" i="91" s="1"/>
  <c r="P871" i="91"/>
  <c r="K871" i="91"/>
  <c r="R871" i="91" s="1"/>
  <c r="D871" i="91"/>
  <c r="P870" i="91"/>
  <c r="D870" i="91"/>
  <c r="K870" i="91" s="1"/>
  <c r="R870" i="91" s="1"/>
  <c r="P869" i="91"/>
  <c r="K869" i="91"/>
  <c r="R869" i="91" s="1"/>
  <c r="D869" i="91"/>
  <c r="P868" i="91"/>
  <c r="D868" i="91"/>
  <c r="K868" i="91" s="1"/>
  <c r="R868" i="91" s="1"/>
  <c r="P867" i="91"/>
  <c r="K867" i="91"/>
  <c r="R867" i="91" s="1"/>
  <c r="D867" i="91"/>
  <c r="P866" i="91"/>
  <c r="K866" i="91"/>
  <c r="R866" i="91" s="1"/>
  <c r="D866" i="91"/>
  <c r="P865" i="91"/>
  <c r="D865" i="91"/>
  <c r="K865" i="91" s="1"/>
  <c r="R865" i="91" s="1"/>
  <c r="C864" i="91"/>
  <c r="D864" i="91" s="1"/>
  <c r="K864" i="91" s="1"/>
  <c r="R864" i="91" s="1"/>
  <c r="P863" i="91"/>
  <c r="D863" i="91"/>
  <c r="K863" i="91" s="1"/>
  <c r="R863" i="91" s="1"/>
  <c r="I862" i="91"/>
  <c r="C862" i="91"/>
  <c r="P861" i="91"/>
  <c r="D861" i="91"/>
  <c r="K861" i="91" s="1"/>
  <c r="R861" i="91" s="1"/>
  <c r="P860" i="91"/>
  <c r="K860" i="91"/>
  <c r="R860" i="91" s="1"/>
  <c r="D860" i="91"/>
  <c r="P859" i="91"/>
  <c r="D859" i="91"/>
  <c r="K859" i="91" s="1"/>
  <c r="R859" i="91" s="1"/>
  <c r="P858" i="91"/>
  <c r="K858" i="91"/>
  <c r="R858" i="91" s="1"/>
  <c r="D858" i="91"/>
  <c r="P857" i="91"/>
  <c r="D857" i="91"/>
  <c r="K857" i="91" s="1"/>
  <c r="R857" i="91" s="1"/>
  <c r="C856" i="91"/>
  <c r="D856" i="91" s="1"/>
  <c r="K856" i="91" s="1"/>
  <c r="R856" i="91" s="1"/>
  <c r="L853" i="91"/>
  <c r="D853" i="91"/>
  <c r="K853" i="91"/>
  <c r="R853" i="91" s="1"/>
  <c r="L852" i="91"/>
  <c r="D852" i="91"/>
  <c r="K852" i="91" s="1"/>
  <c r="R852" i="91" s="1"/>
  <c r="P851" i="91"/>
  <c r="D851" i="91"/>
  <c r="K851" i="91" s="1"/>
  <c r="R851" i="91" s="1"/>
  <c r="I850" i="91"/>
  <c r="C850" i="91"/>
  <c r="D850" i="91" s="1"/>
  <c r="K850" i="91" s="1"/>
  <c r="R850" i="91" s="1"/>
  <c r="P849" i="91"/>
  <c r="K849" i="91"/>
  <c r="R849" i="91" s="1"/>
  <c r="D849" i="91"/>
  <c r="I848" i="91"/>
  <c r="C848" i="91"/>
  <c r="D848" i="91" s="1"/>
  <c r="R847" i="91"/>
  <c r="I846" i="91"/>
  <c r="K846" i="91" s="1"/>
  <c r="R846" i="91" s="1"/>
  <c r="C846" i="91"/>
  <c r="D846" i="91"/>
  <c r="P845" i="91"/>
  <c r="D845" i="91"/>
  <c r="K845" i="91"/>
  <c r="R845" i="91" s="1"/>
  <c r="P844" i="91"/>
  <c r="D844" i="91"/>
  <c r="K844" i="91" s="1"/>
  <c r="R844" i="91" s="1"/>
  <c r="P843" i="91"/>
  <c r="D843" i="91"/>
  <c r="K843" i="91" s="1"/>
  <c r="R843" i="91" s="1"/>
  <c r="P842" i="91"/>
  <c r="D842" i="91"/>
  <c r="K842" i="91" s="1"/>
  <c r="R842" i="91" s="1"/>
  <c r="P841" i="91"/>
  <c r="D841" i="91"/>
  <c r="K841" i="91"/>
  <c r="R841" i="91" s="1"/>
  <c r="I840" i="91"/>
  <c r="D840" i="91"/>
  <c r="K840" i="91" s="1"/>
  <c r="R840" i="91" s="1"/>
  <c r="C840" i="91"/>
  <c r="L840" i="91" s="1"/>
  <c r="P839" i="91"/>
  <c r="K839" i="91"/>
  <c r="R839" i="91" s="1"/>
  <c r="D839" i="91"/>
  <c r="P838" i="91"/>
  <c r="D838" i="91"/>
  <c r="K838" i="91" s="1"/>
  <c r="R838" i="91" s="1"/>
  <c r="C837" i="91"/>
  <c r="D837" i="91" s="1"/>
  <c r="K837" i="91" s="1"/>
  <c r="R837" i="91" s="1"/>
  <c r="P836" i="91"/>
  <c r="D836" i="91"/>
  <c r="K836" i="91" s="1"/>
  <c r="R836" i="91" s="1"/>
  <c r="I835" i="91"/>
  <c r="D835" i="91"/>
  <c r="C835" i="91"/>
  <c r="P834" i="91"/>
  <c r="D834" i="91"/>
  <c r="K834" i="91" s="1"/>
  <c r="R834" i="91" s="1"/>
  <c r="D833" i="91"/>
  <c r="K833" i="91" s="1"/>
  <c r="R833" i="91" s="1"/>
  <c r="C833" i="91"/>
  <c r="P832" i="91"/>
  <c r="D832" i="91"/>
  <c r="K832" i="91" s="1"/>
  <c r="R832" i="91" s="1"/>
  <c r="I831" i="91"/>
  <c r="C831" i="91"/>
  <c r="D831" i="91" s="1"/>
  <c r="P830" i="91"/>
  <c r="D830" i="91"/>
  <c r="K830" i="91" s="1"/>
  <c r="R830" i="91" s="1"/>
  <c r="R829" i="91"/>
  <c r="C829" i="91"/>
  <c r="D829" i="91" s="1"/>
  <c r="K829" i="91" s="1"/>
  <c r="P828" i="91"/>
  <c r="D828" i="91"/>
  <c r="K828" i="91" s="1"/>
  <c r="R828" i="91" s="1"/>
  <c r="P827" i="91"/>
  <c r="D827" i="91"/>
  <c r="K827" i="91" s="1"/>
  <c r="R827" i="91" s="1"/>
  <c r="C826" i="91"/>
  <c r="D826" i="91" s="1"/>
  <c r="K826" i="91" s="1"/>
  <c r="R826" i="91" s="1"/>
  <c r="P825" i="91"/>
  <c r="D825" i="91"/>
  <c r="K825" i="91" s="1"/>
  <c r="R825" i="91" s="1"/>
  <c r="P824" i="91"/>
  <c r="D824" i="91"/>
  <c r="K824" i="91"/>
  <c r="R824" i="91" s="1"/>
  <c r="C823" i="91"/>
  <c r="L823" i="91" s="1"/>
  <c r="P822" i="91"/>
  <c r="D822" i="91"/>
  <c r="K822" i="91" s="1"/>
  <c r="R822" i="91" s="1"/>
  <c r="P821" i="91"/>
  <c r="D821" i="91"/>
  <c r="K821" i="91" s="1"/>
  <c r="R821" i="91" s="1"/>
  <c r="C820" i="91"/>
  <c r="D820" i="91" s="1"/>
  <c r="K820" i="91" s="1"/>
  <c r="R820" i="91" s="1"/>
  <c r="L820" i="91"/>
  <c r="P819" i="91"/>
  <c r="D819" i="91"/>
  <c r="K819" i="91" s="1"/>
  <c r="R819" i="91" s="1"/>
  <c r="P818" i="91"/>
  <c r="D818" i="91"/>
  <c r="K818" i="91" s="1"/>
  <c r="R818" i="91" s="1"/>
  <c r="P817" i="91"/>
  <c r="D817" i="91"/>
  <c r="K817" i="91" s="1"/>
  <c r="R817" i="91" s="1"/>
  <c r="P816" i="91"/>
  <c r="D816" i="91"/>
  <c r="K816" i="91" s="1"/>
  <c r="R816" i="91" s="1"/>
  <c r="P815" i="91"/>
  <c r="D815" i="91"/>
  <c r="K815" i="91" s="1"/>
  <c r="R815" i="91" s="1"/>
  <c r="C814" i="91"/>
  <c r="P813" i="91"/>
  <c r="D813" i="91"/>
  <c r="K813" i="91" s="1"/>
  <c r="R813" i="91" s="1"/>
  <c r="P812" i="91"/>
  <c r="K812" i="91"/>
  <c r="R812" i="91" s="1"/>
  <c r="D812" i="91"/>
  <c r="R811" i="91"/>
  <c r="P811" i="91"/>
  <c r="D811" i="91"/>
  <c r="K811" i="91" s="1"/>
  <c r="P810" i="91"/>
  <c r="D810" i="91"/>
  <c r="K810" i="91" s="1"/>
  <c r="R810" i="91" s="1"/>
  <c r="P809" i="91"/>
  <c r="D809" i="91"/>
  <c r="K809" i="91" s="1"/>
  <c r="R809" i="91" s="1"/>
  <c r="P808" i="91"/>
  <c r="D808" i="91"/>
  <c r="K808" i="91" s="1"/>
  <c r="R808" i="91" s="1"/>
  <c r="P807" i="91"/>
  <c r="D807" i="91"/>
  <c r="K807" i="91" s="1"/>
  <c r="R807" i="91" s="1"/>
  <c r="I806" i="91"/>
  <c r="C806" i="91"/>
  <c r="L806" i="91" s="1"/>
  <c r="D806" i="91"/>
  <c r="K806" i="91" s="1"/>
  <c r="R806" i="91" s="1"/>
  <c r="P805" i="91"/>
  <c r="D805" i="91"/>
  <c r="K805" i="91" s="1"/>
  <c r="R805" i="91" s="1"/>
  <c r="P804" i="91"/>
  <c r="D804" i="91"/>
  <c r="K804" i="91" s="1"/>
  <c r="R804" i="91" s="1"/>
  <c r="P803" i="91"/>
  <c r="D803" i="91"/>
  <c r="K803" i="91" s="1"/>
  <c r="R803" i="91" s="1"/>
  <c r="P802" i="91"/>
  <c r="D802" i="91"/>
  <c r="K802" i="91" s="1"/>
  <c r="R802" i="91" s="1"/>
  <c r="P801" i="91"/>
  <c r="D801" i="91"/>
  <c r="K801" i="91"/>
  <c r="R801" i="91" s="1"/>
  <c r="P800" i="91"/>
  <c r="R800" i="91"/>
  <c r="D800" i="91"/>
  <c r="K800" i="91" s="1"/>
  <c r="P799" i="91"/>
  <c r="D799" i="91"/>
  <c r="K799" i="91"/>
  <c r="R799" i="91" s="1"/>
  <c r="P798" i="91"/>
  <c r="D798" i="91"/>
  <c r="K798" i="91"/>
  <c r="R798" i="91" s="1"/>
  <c r="P797" i="91"/>
  <c r="D797" i="91"/>
  <c r="K797" i="91" s="1"/>
  <c r="R797" i="91" s="1"/>
  <c r="I796" i="91"/>
  <c r="C796" i="91"/>
  <c r="L796" i="91" s="1"/>
  <c r="P795" i="91"/>
  <c r="K795" i="91"/>
  <c r="R795" i="91" s="1"/>
  <c r="D795" i="91"/>
  <c r="R794" i="91"/>
  <c r="P794" i="91"/>
  <c r="K794" i="91"/>
  <c r="D794" i="91"/>
  <c r="P793" i="91"/>
  <c r="D793" i="91"/>
  <c r="K793" i="91" s="1"/>
  <c r="R793" i="91" s="1"/>
  <c r="P792" i="91"/>
  <c r="D792" i="91"/>
  <c r="K792" i="91" s="1"/>
  <c r="R792" i="91" s="1"/>
  <c r="P791" i="91"/>
  <c r="D791" i="91"/>
  <c r="K791" i="91" s="1"/>
  <c r="R791" i="91" s="1"/>
  <c r="R790" i="91"/>
  <c r="P790" i="91"/>
  <c r="D790" i="91"/>
  <c r="K790" i="91" s="1"/>
  <c r="C789" i="91"/>
  <c r="L789" i="91" s="1"/>
  <c r="P788" i="91"/>
  <c r="D788" i="91"/>
  <c r="K788" i="91" s="1"/>
  <c r="R788" i="91" s="1"/>
  <c r="P787" i="91"/>
  <c r="D787" i="91"/>
  <c r="K787" i="91" s="1"/>
  <c r="R787" i="91" s="1"/>
  <c r="P786" i="91"/>
  <c r="D786" i="91"/>
  <c r="K786" i="91" s="1"/>
  <c r="R786" i="91" s="1"/>
  <c r="C785" i="91"/>
  <c r="P784" i="91"/>
  <c r="D784" i="91"/>
  <c r="K784" i="91" s="1"/>
  <c r="R784" i="91" s="1"/>
  <c r="P783" i="91"/>
  <c r="D783" i="91"/>
  <c r="K783" i="91" s="1"/>
  <c r="R783" i="91" s="1"/>
  <c r="P782" i="91"/>
  <c r="D782" i="91"/>
  <c r="K782" i="91" s="1"/>
  <c r="R782" i="91" s="1"/>
  <c r="P781" i="91"/>
  <c r="D781" i="91"/>
  <c r="K781" i="91" s="1"/>
  <c r="R781" i="91" s="1"/>
  <c r="P780" i="91"/>
  <c r="D780" i="91"/>
  <c r="K780" i="91" s="1"/>
  <c r="R780" i="91" s="1"/>
  <c r="C779" i="91"/>
  <c r="L779" i="91" s="1"/>
  <c r="P778" i="91"/>
  <c r="D778" i="91"/>
  <c r="K778" i="91" s="1"/>
  <c r="R778" i="91" s="1"/>
  <c r="K777" i="91"/>
  <c r="R777" i="91" s="1"/>
  <c r="C777" i="91"/>
  <c r="D777" i="91" s="1"/>
  <c r="P776" i="91"/>
  <c r="D776" i="91"/>
  <c r="K776" i="91" s="1"/>
  <c r="R776" i="91" s="1"/>
  <c r="L775" i="91"/>
  <c r="C775" i="91"/>
  <c r="D775" i="91" s="1"/>
  <c r="K775" i="91" s="1"/>
  <c r="R775" i="91" s="1"/>
  <c r="P774" i="91"/>
  <c r="D774" i="91"/>
  <c r="K774" i="91"/>
  <c r="R774" i="91" s="1"/>
  <c r="P773" i="91"/>
  <c r="D773" i="91"/>
  <c r="K773" i="91" s="1"/>
  <c r="R773" i="91" s="1"/>
  <c r="P772" i="91"/>
  <c r="D772" i="91"/>
  <c r="K772" i="91" s="1"/>
  <c r="R772" i="91" s="1"/>
  <c r="P771" i="91"/>
  <c r="D771" i="91"/>
  <c r="K771" i="91" s="1"/>
  <c r="R771" i="91" s="1"/>
  <c r="I770" i="91"/>
  <c r="C770" i="91"/>
  <c r="P769" i="91"/>
  <c r="K769" i="91"/>
  <c r="R769" i="91" s="1"/>
  <c r="D769" i="91"/>
  <c r="C768" i="91"/>
  <c r="P767" i="91"/>
  <c r="D767" i="91"/>
  <c r="K767" i="91" s="1"/>
  <c r="R767" i="91" s="1"/>
  <c r="P766" i="91"/>
  <c r="D766" i="91"/>
  <c r="K766" i="91" s="1"/>
  <c r="R766" i="91" s="1"/>
  <c r="P765" i="91"/>
  <c r="D765" i="91"/>
  <c r="K765" i="91" s="1"/>
  <c r="R765" i="91" s="1"/>
  <c r="P764" i="91"/>
  <c r="D764" i="91"/>
  <c r="K764" i="91" s="1"/>
  <c r="R764" i="91" s="1"/>
  <c r="P763" i="91"/>
  <c r="D763" i="91"/>
  <c r="K763" i="91" s="1"/>
  <c r="R763" i="91" s="1"/>
  <c r="P762" i="91"/>
  <c r="D762" i="91"/>
  <c r="K762" i="91" s="1"/>
  <c r="R762" i="91" s="1"/>
  <c r="C761" i="91"/>
  <c r="P760" i="91"/>
  <c r="D760" i="91"/>
  <c r="K760" i="91"/>
  <c r="R760" i="91" s="1"/>
  <c r="D759" i="91"/>
  <c r="K759" i="91"/>
  <c r="R759" i="91" s="1"/>
  <c r="C759" i="91"/>
  <c r="L759" i="91"/>
  <c r="P758" i="91"/>
  <c r="D758" i="91"/>
  <c r="K758" i="91" s="1"/>
  <c r="R758" i="91" s="1"/>
  <c r="P757" i="91"/>
  <c r="D757" i="91"/>
  <c r="K757" i="91" s="1"/>
  <c r="R757" i="91" s="1"/>
  <c r="P756" i="91"/>
  <c r="D756" i="91"/>
  <c r="K756" i="91"/>
  <c r="R756" i="91" s="1"/>
  <c r="P755" i="91"/>
  <c r="K755" i="91"/>
  <c r="R755" i="91" s="1"/>
  <c r="D755" i="91"/>
  <c r="P754" i="91"/>
  <c r="D754" i="91"/>
  <c r="K754" i="91" s="1"/>
  <c r="R754" i="91" s="1"/>
  <c r="C753" i="91"/>
  <c r="D753" i="91" s="1"/>
  <c r="K753" i="91" s="1"/>
  <c r="R753" i="91" s="1"/>
  <c r="P752" i="91"/>
  <c r="D752" i="91"/>
  <c r="K752" i="91" s="1"/>
  <c r="R752" i="91" s="1"/>
  <c r="P751" i="91"/>
  <c r="D751" i="91"/>
  <c r="K751" i="91" s="1"/>
  <c r="R751" i="91" s="1"/>
  <c r="P750" i="91"/>
  <c r="D750" i="91"/>
  <c r="K750" i="91"/>
  <c r="R750" i="91" s="1"/>
  <c r="C749" i="91"/>
  <c r="D749" i="91" s="1"/>
  <c r="K749" i="91" s="1"/>
  <c r="R749" i="91" s="1"/>
  <c r="P748" i="91"/>
  <c r="K748" i="91"/>
  <c r="R748" i="91"/>
  <c r="D748" i="91"/>
  <c r="P747" i="91"/>
  <c r="D747" i="91"/>
  <c r="K747" i="91" s="1"/>
  <c r="R747" i="91" s="1"/>
  <c r="C746" i="91"/>
  <c r="L746" i="91" s="1"/>
  <c r="P745" i="91"/>
  <c r="K745" i="91"/>
  <c r="R745" i="91" s="1"/>
  <c r="D745" i="91"/>
  <c r="P744" i="91"/>
  <c r="D744" i="91"/>
  <c r="K744" i="91" s="1"/>
  <c r="R744" i="91" s="1"/>
  <c r="C743" i="91"/>
  <c r="P742" i="91"/>
  <c r="D742" i="91"/>
  <c r="K742" i="91"/>
  <c r="R742" i="91" s="1"/>
  <c r="P741" i="91"/>
  <c r="D741" i="91"/>
  <c r="K741" i="91" s="1"/>
  <c r="R741" i="91" s="1"/>
  <c r="P740" i="91"/>
  <c r="D740" i="91"/>
  <c r="K740" i="91" s="1"/>
  <c r="R740" i="91"/>
  <c r="C739" i="91"/>
  <c r="P738" i="91"/>
  <c r="D738" i="91"/>
  <c r="K738" i="91" s="1"/>
  <c r="R738" i="91" s="1"/>
  <c r="P737" i="91"/>
  <c r="R737" i="91"/>
  <c r="D737" i="91"/>
  <c r="K737" i="91" s="1"/>
  <c r="P736" i="91"/>
  <c r="K736" i="91"/>
  <c r="R736" i="91" s="1"/>
  <c r="D736" i="91"/>
  <c r="P735" i="91"/>
  <c r="D735" i="91"/>
  <c r="K735" i="91" s="1"/>
  <c r="R735" i="91" s="1"/>
  <c r="P734" i="91"/>
  <c r="D734" i="91"/>
  <c r="K734" i="91" s="1"/>
  <c r="R734" i="91" s="1"/>
  <c r="R733" i="91"/>
  <c r="C733" i="91"/>
  <c r="D733" i="91" s="1"/>
  <c r="K733" i="91" s="1"/>
  <c r="P732" i="91"/>
  <c r="D732" i="91"/>
  <c r="K732" i="91" s="1"/>
  <c r="R732" i="91" s="1"/>
  <c r="P731" i="91"/>
  <c r="D731" i="91"/>
  <c r="K731" i="91" s="1"/>
  <c r="R731" i="91" s="1"/>
  <c r="P730" i="91"/>
  <c r="D730" i="91"/>
  <c r="K730" i="91" s="1"/>
  <c r="R730" i="91" s="1"/>
  <c r="D729" i="91"/>
  <c r="K729" i="91" s="1"/>
  <c r="R729" i="91" s="1"/>
  <c r="C729" i="91"/>
  <c r="L729" i="91" s="1"/>
  <c r="P728" i="91"/>
  <c r="D728" i="91"/>
  <c r="K728" i="91" s="1"/>
  <c r="R728" i="91" s="1"/>
  <c r="P727" i="91"/>
  <c r="D727" i="91"/>
  <c r="K727" i="91" s="1"/>
  <c r="R727" i="91" s="1"/>
  <c r="P726" i="91"/>
  <c r="K726" i="91"/>
  <c r="R726" i="91" s="1"/>
  <c r="D726" i="91"/>
  <c r="C725" i="91"/>
  <c r="L725" i="91" s="1"/>
  <c r="P724" i="91"/>
  <c r="D724" i="91"/>
  <c r="K724" i="91" s="1"/>
  <c r="R724" i="91" s="1"/>
  <c r="P723" i="91"/>
  <c r="D723" i="91"/>
  <c r="K723" i="91" s="1"/>
  <c r="R723" i="91" s="1"/>
  <c r="C722" i="91"/>
  <c r="L722" i="91" s="1"/>
  <c r="P721" i="91"/>
  <c r="D721" i="91"/>
  <c r="K721" i="91" s="1"/>
  <c r="R721" i="91" s="1"/>
  <c r="P720" i="91"/>
  <c r="D720" i="91"/>
  <c r="K720" i="91"/>
  <c r="R720" i="91" s="1"/>
  <c r="P719" i="91"/>
  <c r="D719" i="91"/>
  <c r="K719" i="91" s="1"/>
  <c r="R719" i="91" s="1"/>
  <c r="C718" i="91"/>
  <c r="D718" i="91" s="1"/>
  <c r="K718" i="91" s="1"/>
  <c r="R718" i="91" s="1"/>
  <c r="P717" i="91"/>
  <c r="K717" i="91"/>
  <c r="R717" i="91" s="1"/>
  <c r="D717" i="91"/>
  <c r="P716" i="91"/>
  <c r="D716" i="91"/>
  <c r="K716" i="91" s="1"/>
  <c r="R716" i="91" s="1"/>
  <c r="P715" i="91"/>
  <c r="D715" i="91"/>
  <c r="K715" i="91" s="1"/>
  <c r="R715" i="91" s="1"/>
  <c r="C714" i="91"/>
  <c r="P713" i="91"/>
  <c r="K713" i="91"/>
  <c r="R713" i="91" s="1"/>
  <c r="D713" i="91"/>
  <c r="P712" i="91"/>
  <c r="D712" i="91"/>
  <c r="K712" i="91" s="1"/>
  <c r="R712" i="91" s="1"/>
  <c r="P711" i="91"/>
  <c r="D711" i="91"/>
  <c r="K711" i="91" s="1"/>
  <c r="R711" i="91" s="1"/>
  <c r="C710" i="91"/>
  <c r="D710" i="91" s="1"/>
  <c r="K710" i="91" s="1"/>
  <c r="R710" i="91" s="1"/>
  <c r="P709" i="91"/>
  <c r="D709" i="91"/>
  <c r="K709" i="91" s="1"/>
  <c r="R709" i="91" s="1"/>
  <c r="C708" i="91"/>
  <c r="P707" i="91"/>
  <c r="D707" i="91"/>
  <c r="K707" i="91" s="1"/>
  <c r="R707" i="91" s="1"/>
  <c r="P706" i="91"/>
  <c r="D706" i="91"/>
  <c r="K706" i="91"/>
  <c r="R706" i="91" s="1"/>
  <c r="P705" i="91"/>
  <c r="D705" i="91"/>
  <c r="K705" i="91" s="1"/>
  <c r="R705" i="91" s="1"/>
  <c r="P704" i="91"/>
  <c r="D704" i="91"/>
  <c r="K704" i="91" s="1"/>
  <c r="R704" i="91" s="1"/>
  <c r="P703" i="91"/>
  <c r="D703" i="91"/>
  <c r="K703" i="91" s="1"/>
  <c r="R703" i="91" s="1"/>
  <c r="P702" i="91"/>
  <c r="D702" i="91"/>
  <c r="K702" i="91" s="1"/>
  <c r="R702" i="91" s="1"/>
  <c r="P701" i="91"/>
  <c r="D701" i="91"/>
  <c r="K701" i="91" s="1"/>
  <c r="R701" i="91" s="1"/>
  <c r="P700" i="91"/>
  <c r="D700" i="91"/>
  <c r="K700" i="91" s="1"/>
  <c r="R700" i="91" s="1"/>
  <c r="P699" i="91"/>
  <c r="D699" i="91"/>
  <c r="K699" i="91" s="1"/>
  <c r="R699" i="91" s="1"/>
  <c r="P698" i="91"/>
  <c r="D698" i="91"/>
  <c r="K698" i="91" s="1"/>
  <c r="R698" i="91" s="1"/>
  <c r="P697" i="91"/>
  <c r="K697" i="91"/>
  <c r="R697" i="91" s="1"/>
  <c r="D697" i="91"/>
  <c r="P696" i="91"/>
  <c r="D696" i="91"/>
  <c r="K696" i="91"/>
  <c r="R696" i="91" s="1"/>
  <c r="P695" i="91"/>
  <c r="D695" i="91"/>
  <c r="K695" i="91" s="1"/>
  <c r="R695" i="91" s="1"/>
  <c r="P694" i="91"/>
  <c r="D694" i="91"/>
  <c r="K694" i="91" s="1"/>
  <c r="R694" i="91" s="1"/>
  <c r="C693" i="91"/>
  <c r="D693" i="91" s="1"/>
  <c r="K693" i="91" s="1"/>
  <c r="R693" i="91" s="1"/>
  <c r="P692" i="91"/>
  <c r="K692" i="91"/>
  <c r="R692" i="91" s="1"/>
  <c r="D692" i="91"/>
  <c r="P691" i="91"/>
  <c r="D691" i="91"/>
  <c r="K691" i="91" s="1"/>
  <c r="R691" i="91" s="1"/>
  <c r="C690" i="91"/>
  <c r="P689" i="91"/>
  <c r="D689" i="91"/>
  <c r="K689" i="91" s="1"/>
  <c r="R689" i="91" s="1"/>
  <c r="R688" i="91"/>
  <c r="C688" i="91"/>
  <c r="D688" i="91" s="1"/>
  <c r="K688" i="91" s="1"/>
  <c r="P687" i="91"/>
  <c r="D687" i="91"/>
  <c r="K687" i="91" s="1"/>
  <c r="R687" i="91" s="1"/>
  <c r="P686" i="91"/>
  <c r="D686" i="91"/>
  <c r="K686" i="91" s="1"/>
  <c r="R686" i="91" s="1"/>
  <c r="P685" i="91"/>
  <c r="D685" i="91"/>
  <c r="K685" i="91" s="1"/>
  <c r="R685" i="91" s="1"/>
  <c r="P684" i="91"/>
  <c r="D684" i="91"/>
  <c r="K684" i="91"/>
  <c r="R684" i="91" s="1"/>
  <c r="C683" i="91"/>
  <c r="P682" i="91"/>
  <c r="D682" i="91"/>
  <c r="K682" i="91" s="1"/>
  <c r="R682" i="91" s="1"/>
  <c r="P681" i="91"/>
  <c r="D681" i="91"/>
  <c r="K681" i="91" s="1"/>
  <c r="R681" i="91"/>
  <c r="P680" i="91"/>
  <c r="D680" i="91"/>
  <c r="K680" i="91" s="1"/>
  <c r="R680" i="91" s="1"/>
  <c r="P679" i="91"/>
  <c r="D679" i="91"/>
  <c r="K679" i="91" s="1"/>
  <c r="R679" i="91" s="1"/>
  <c r="P678" i="91"/>
  <c r="D678" i="91"/>
  <c r="K678" i="91"/>
  <c r="R678" i="91" s="1"/>
  <c r="P677" i="91"/>
  <c r="D677" i="91"/>
  <c r="K677" i="91" s="1"/>
  <c r="R677" i="91" s="1"/>
  <c r="P676" i="91"/>
  <c r="D676" i="91"/>
  <c r="K676" i="91"/>
  <c r="R676" i="91" s="1"/>
  <c r="P675" i="91"/>
  <c r="D675" i="91"/>
  <c r="K675" i="91" s="1"/>
  <c r="R675" i="91" s="1"/>
  <c r="P674" i="91"/>
  <c r="D674" i="91"/>
  <c r="K674" i="91" s="1"/>
  <c r="R674" i="91" s="1"/>
  <c r="P673" i="91"/>
  <c r="D673" i="91"/>
  <c r="K673" i="91" s="1"/>
  <c r="R673" i="91"/>
  <c r="P672" i="91"/>
  <c r="D672" i="91"/>
  <c r="K672" i="91" s="1"/>
  <c r="R672" i="91" s="1"/>
  <c r="P671" i="91"/>
  <c r="D671" i="91"/>
  <c r="K671" i="91" s="1"/>
  <c r="R671" i="91" s="1"/>
  <c r="P670" i="91"/>
  <c r="D670" i="91"/>
  <c r="K670" i="91" s="1"/>
  <c r="R670" i="91" s="1"/>
  <c r="P669" i="91"/>
  <c r="D669" i="91"/>
  <c r="K669" i="91" s="1"/>
  <c r="R669" i="91" s="1"/>
  <c r="P668" i="91"/>
  <c r="D668" i="91"/>
  <c r="K668" i="91" s="1"/>
  <c r="R668" i="91" s="1"/>
  <c r="P667" i="91"/>
  <c r="D667" i="91"/>
  <c r="K667" i="91" s="1"/>
  <c r="R667" i="91" s="1"/>
  <c r="P666" i="91"/>
  <c r="D666" i="91"/>
  <c r="K666" i="91" s="1"/>
  <c r="R666" i="91" s="1"/>
  <c r="P665" i="91"/>
  <c r="D665" i="91"/>
  <c r="K665" i="91" s="1"/>
  <c r="R665" i="91" s="1"/>
  <c r="P664" i="91"/>
  <c r="D664" i="91"/>
  <c r="K664" i="91" s="1"/>
  <c r="R664" i="91" s="1"/>
  <c r="P663" i="91"/>
  <c r="D663" i="91"/>
  <c r="K663" i="91" s="1"/>
  <c r="R663" i="91" s="1"/>
  <c r="D662" i="91"/>
  <c r="K662" i="91" s="1"/>
  <c r="R662" i="91" s="1"/>
  <c r="C662" i="91"/>
  <c r="L662" i="91" s="1"/>
  <c r="P661" i="91"/>
  <c r="R661" i="91"/>
  <c r="D661" i="91"/>
  <c r="K661" i="91" s="1"/>
  <c r="C660" i="91"/>
  <c r="L660" i="91" s="1"/>
  <c r="P659" i="91"/>
  <c r="D659" i="91"/>
  <c r="K659" i="91" s="1"/>
  <c r="R659" i="91" s="1"/>
  <c r="P658" i="91"/>
  <c r="K658" i="91"/>
  <c r="R658" i="91" s="1"/>
  <c r="D658" i="91"/>
  <c r="P657" i="91"/>
  <c r="D657" i="91"/>
  <c r="K657" i="91" s="1"/>
  <c r="R657" i="91" s="1"/>
  <c r="P656" i="91"/>
  <c r="K656" i="91"/>
  <c r="R656" i="91" s="1"/>
  <c r="D656" i="91"/>
  <c r="P655" i="91"/>
  <c r="D655" i="91"/>
  <c r="K655" i="91" s="1"/>
  <c r="R655" i="91" s="1"/>
  <c r="P654" i="91"/>
  <c r="D654" i="91"/>
  <c r="K654" i="91" s="1"/>
  <c r="R654" i="91" s="1"/>
  <c r="P653" i="91"/>
  <c r="D653" i="91"/>
  <c r="K653" i="91" s="1"/>
  <c r="R653" i="91" s="1"/>
  <c r="R652" i="91"/>
  <c r="P652" i="91"/>
  <c r="K652" i="91"/>
  <c r="D652" i="91"/>
  <c r="P651" i="91"/>
  <c r="K651" i="91"/>
  <c r="R651" i="91" s="1"/>
  <c r="D651" i="91"/>
  <c r="P650" i="91"/>
  <c r="D650" i="91"/>
  <c r="K650" i="91" s="1"/>
  <c r="R650" i="91" s="1"/>
  <c r="C649" i="91"/>
  <c r="D649" i="91" s="1"/>
  <c r="K649" i="91" s="1"/>
  <c r="R649" i="91" s="1"/>
  <c r="P648" i="91"/>
  <c r="D648" i="91"/>
  <c r="K648" i="91" s="1"/>
  <c r="R648" i="91" s="1"/>
  <c r="P647" i="91"/>
  <c r="D647" i="91"/>
  <c r="K647" i="91" s="1"/>
  <c r="R647" i="91" s="1"/>
  <c r="C646" i="91"/>
  <c r="P645" i="91"/>
  <c r="D645" i="91"/>
  <c r="K645" i="91" s="1"/>
  <c r="R645" i="91" s="1"/>
  <c r="P644" i="91"/>
  <c r="D644" i="91"/>
  <c r="K644" i="91" s="1"/>
  <c r="R644" i="91" s="1"/>
  <c r="C643" i="91"/>
  <c r="D643" i="91" s="1"/>
  <c r="K643" i="91" s="1"/>
  <c r="R643" i="91" s="1"/>
  <c r="P642" i="91"/>
  <c r="K642" i="91"/>
  <c r="R642" i="91" s="1"/>
  <c r="D642" i="91"/>
  <c r="P641" i="91"/>
  <c r="D641" i="91"/>
  <c r="K641" i="91" s="1"/>
  <c r="R641" i="91" s="1"/>
  <c r="C640" i="91"/>
  <c r="D640" i="91" s="1"/>
  <c r="K640" i="91" s="1"/>
  <c r="R640" i="91" s="1"/>
  <c r="P639" i="91"/>
  <c r="D639" i="91"/>
  <c r="K639" i="91" s="1"/>
  <c r="R639" i="91" s="1"/>
  <c r="L638" i="91"/>
  <c r="C638" i="91"/>
  <c r="D638" i="91"/>
  <c r="K638" i="91" s="1"/>
  <c r="R638" i="91" s="1"/>
  <c r="P637" i="91"/>
  <c r="D637" i="91"/>
  <c r="K637" i="91" s="1"/>
  <c r="R637" i="91" s="1"/>
  <c r="C636" i="91"/>
  <c r="P635" i="91"/>
  <c r="D635" i="91"/>
  <c r="K635" i="91" s="1"/>
  <c r="R635" i="91" s="1"/>
  <c r="C634" i="91"/>
  <c r="P633" i="91"/>
  <c r="D633" i="91"/>
  <c r="K633" i="91" s="1"/>
  <c r="R633" i="91" s="1"/>
  <c r="L632" i="91"/>
  <c r="C632" i="91"/>
  <c r="D632" i="91" s="1"/>
  <c r="K632" i="91" s="1"/>
  <c r="R632" i="91" s="1"/>
  <c r="P631" i="91"/>
  <c r="K631" i="91"/>
  <c r="R631" i="91" s="1"/>
  <c r="D631" i="91"/>
  <c r="C630" i="91"/>
  <c r="R629" i="91"/>
  <c r="P629" i="91"/>
  <c r="D629" i="91"/>
  <c r="K629" i="91" s="1"/>
  <c r="C628" i="91"/>
  <c r="P627" i="91"/>
  <c r="D627" i="91"/>
  <c r="K627" i="91" s="1"/>
  <c r="R627" i="91" s="1"/>
  <c r="C626" i="91"/>
  <c r="P625" i="91"/>
  <c r="D625" i="91"/>
  <c r="K625" i="91" s="1"/>
  <c r="R625" i="91" s="1"/>
  <c r="K624" i="91"/>
  <c r="R624" i="91" s="1"/>
  <c r="C624" i="91"/>
  <c r="D624" i="91" s="1"/>
  <c r="P623" i="91"/>
  <c r="D623" i="91"/>
  <c r="K623" i="91" s="1"/>
  <c r="R623" i="91" s="1"/>
  <c r="L622" i="91"/>
  <c r="C622" i="91"/>
  <c r="D622" i="91"/>
  <c r="K622" i="91" s="1"/>
  <c r="R622" i="91" s="1"/>
  <c r="P621" i="91"/>
  <c r="D621" i="91"/>
  <c r="K621" i="91" s="1"/>
  <c r="R621" i="91" s="1"/>
  <c r="C620" i="91"/>
  <c r="P619" i="91"/>
  <c r="D619" i="91"/>
  <c r="K619" i="91" s="1"/>
  <c r="R619" i="91" s="1"/>
  <c r="C618" i="91"/>
  <c r="P617" i="91"/>
  <c r="D617" i="91"/>
  <c r="K617" i="91" s="1"/>
  <c r="R617" i="91" s="1"/>
  <c r="C616" i="91"/>
  <c r="P615" i="91"/>
  <c r="D615" i="91"/>
  <c r="K615" i="91" s="1"/>
  <c r="R615" i="91" s="1"/>
  <c r="C614" i="91"/>
  <c r="R613" i="91"/>
  <c r="P613" i="91"/>
  <c r="D613" i="91"/>
  <c r="K613" i="91" s="1"/>
  <c r="R612" i="91"/>
  <c r="C612" i="91"/>
  <c r="D612" i="91" s="1"/>
  <c r="K612" i="91" s="1"/>
  <c r="P611" i="91"/>
  <c r="D611" i="91"/>
  <c r="K611" i="91" s="1"/>
  <c r="R611" i="91" s="1"/>
  <c r="C610" i="91"/>
  <c r="L610" i="91" s="1"/>
  <c r="P609" i="91"/>
  <c r="D609" i="91"/>
  <c r="K609" i="91" s="1"/>
  <c r="R609" i="91" s="1"/>
  <c r="L608" i="91"/>
  <c r="C608" i="91"/>
  <c r="D608" i="91" s="1"/>
  <c r="K608" i="91" s="1"/>
  <c r="R608" i="91" s="1"/>
  <c r="P607" i="91"/>
  <c r="D607" i="91"/>
  <c r="K607" i="91" s="1"/>
  <c r="R607" i="91" s="1"/>
  <c r="C606" i="91"/>
  <c r="P605" i="91"/>
  <c r="D605" i="91"/>
  <c r="K605" i="91" s="1"/>
  <c r="R605" i="91" s="1"/>
  <c r="C604" i="91"/>
  <c r="P603" i="91"/>
  <c r="D603" i="91"/>
  <c r="K603" i="91" s="1"/>
  <c r="R603" i="91" s="1"/>
  <c r="P602" i="91"/>
  <c r="D602" i="91"/>
  <c r="K602" i="91" s="1"/>
  <c r="R602" i="91" s="1"/>
  <c r="P601" i="91"/>
  <c r="D601" i="91"/>
  <c r="K601" i="91" s="1"/>
  <c r="R601" i="91" s="1"/>
  <c r="P600" i="91"/>
  <c r="D600" i="91"/>
  <c r="K600" i="91"/>
  <c r="R600" i="91" s="1"/>
  <c r="P599" i="91"/>
  <c r="D599" i="91"/>
  <c r="K599" i="91" s="1"/>
  <c r="R599" i="91" s="1"/>
  <c r="P598" i="91"/>
  <c r="K598" i="91"/>
  <c r="R598" i="91" s="1"/>
  <c r="D598" i="91"/>
  <c r="C597" i="91"/>
  <c r="D597" i="91" s="1"/>
  <c r="K597" i="91" s="1"/>
  <c r="R597" i="91" s="1"/>
  <c r="P596" i="91"/>
  <c r="K596" i="91"/>
  <c r="R596" i="91" s="1"/>
  <c r="D596" i="91"/>
  <c r="P595" i="91"/>
  <c r="D595" i="91"/>
  <c r="K595" i="91" s="1"/>
  <c r="R595" i="91" s="1"/>
  <c r="C594" i="91"/>
  <c r="D594" i="91" s="1"/>
  <c r="K594" i="91" s="1"/>
  <c r="R594" i="91" s="1"/>
  <c r="P593" i="91"/>
  <c r="D593" i="91"/>
  <c r="K593" i="91" s="1"/>
  <c r="R593" i="91" s="1"/>
  <c r="L592" i="91"/>
  <c r="C592" i="91"/>
  <c r="D592" i="91"/>
  <c r="K592" i="91" s="1"/>
  <c r="R592" i="91" s="1"/>
  <c r="P591" i="91"/>
  <c r="D591" i="91"/>
  <c r="K591" i="91" s="1"/>
  <c r="R591" i="91" s="1"/>
  <c r="P590" i="91"/>
  <c r="D590" i="91"/>
  <c r="K590" i="91"/>
  <c r="R590" i="91" s="1"/>
  <c r="P589" i="91"/>
  <c r="D589" i="91"/>
  <c r="K589" i="91" s="1"/>
  <c r="R589" i="91" s="1"/>
  <c r="R588" i="91"/>
  <c r="P588" i="91"/>
  <c r="D588" i="91"/>
  <c r="K588" i="91" s="1"/>
  <c r="P587" i="91"/>
  <c r="D587" i="91"/>
  <c r="K587" i="91"/>
  <c r="R587" i="91" s="1"/>
  <c r="P586" i="91"/>
  <c r="D586" i="91"/>
  <c r="K586" i="91" s="1"/>
  <c r="R586" i="91" s="1"/>
  <c r="P585" i="91"/>
  <c r="D585" i="91"/>
  <c r="K585" i="91" s="1"/>
  <c r="R585" i="91" s="1"/>
  <c r="C584" i="91"/>
  <c r="P583" i="91"/>
  <c r="D583" i="91"/>
  <c r="K583" i="91" s="1"/>
  <c r="R583" i="91" s="1"/>
  <c r="P582" i="91"/>
  <c r="D582" i="91"/>
  <c r="K582" i="91" s="1"/>
  <c r="R582" i="91" s="1"/>
  <c r="C581" i="91"/>
  <c r="P580" i="91"/>
  <c r="D580" i="91"/>
  <c r="K580" i="91" s="1"/>
  <c r="R580" i="91" s="1"/>
  <c r="P579" i="91"/>
  <c r="R579" i="91"/>
  <c r="D579" i="91"/>
  <c r="K579" i="91" s="1"/>
  <c r="P578" i="91"/>
  <c r="D578" i="91"/>
  <c r="K578" i="91" s="1"/>
  <c r="R578" i="91" s="1"/>
  <c r="P577" i="91"/>
  <c r="K577" i="91"/>
  <c r="R577" i="91" s="1"/>
  <c r="D577" i="91"/>
  <c r="P576" i="91"/>
  <c r="D576" i="91"/>
  <c r="K576" i="91" s="1"/>
  <c r="R576" i="91" s="1"/>
  <c r="L575" i="91"/>
  <c r="C575" i="91"/>
  <c r="D575" i="91" s="1"/>
  <c r="K575" i="91" s="1"/>
  <c r="R575" i="91" s="1"/>
  <c r="P574" i="91"/>
  <c r="D574" i="91"/>
  <c r="K574" i="91" s="1"/>
  <c r="R574" i="91" s="1"/>
  <c r="R573" i="91"/>
  <c r="P573" i="91"/>
  <c r="D573" i="91"/>
  <c r="K573" i="91" s="1"/>
  <c r="P572" i="91"/>
  <c r="K572" i="91"/>
  <c r="R572" i="91" s="1"/>
  <c r="D572" i="91"/>
  <c r="C571" i="91"/>
  <c r="D571" i="91" s="1"/>
  <c r="K571" i="91" s="1"/>
  <c r="R571" i="91" s="1"/>
  <c r="P570" i="91"/>
  <c r="D570" i="91"/>
  <c r="K570" i="91"/>
  <c r="R570" i="91"/>
  <c r="P569" i="91"/>
  <c r="D569" i="91"/>
  <c r="K569" i="91" s="1"/>
  <c r="R569" i="91" s="1"/>
  <c r="C568" i="91"/>
  <c r="P567" i="91"/>
  <c r="D567" i="91"/>
  <c r="K567" i="91" s="1"/>
  <c r="R567" i="91" s="1"/>
  <c r="C566" i="91"/>
  <c r="P565" i="91"/>
  <c r="K565" i="91"/>
  <c r="R565" i="91" s="1"/>
  <c r="D565" i="91"/>
  <c r="P564" i="91"/>
  <c r="D564" i="91"/>
  <c r="K564" i="91" s="1"/>
  <c r="R564" i="91" s="1"/>
  <c r="I563" i="91"/>
  <c r="C563" i="91"/>
  <c r="P562" i="91"/>
  <c r="D562" i="91"/>
  <c r="K562" i="91" s="1"/>
  <c r="R562" i="91" s="1"/>
  <c r="P561" i="91"/>
  <c r="D561" i="91"/>
  <c r="K561" i="91"/>
  <c r="R561" i="91" s="1"/>
  <c r="C560" i="91"/>
  <c r="L560" i="91" s="1"/>
  <c r="P559" i="91"/>
  <c r="D559" i="91"/>
  <c r="K559" i="91" s="1"/>
  <c r="R559" i="91" s="1"/>
  <c r="P558" i="91"/>
  <c r="D558" i="91"/>
  <c r="K558" i="91" s="1"/>
  <c r="R558" i="91" s="1"/>
  <c r="P557" i="91"/>
  <c r="D557" i="91"/>
  <c r="K557" i="91" s="1"/>
  <c r="R557" i="91" s="1"/>
  <c r="C556" i="91"/>
  <c r="D556" i="91" s="1"/>
  <c r="K556" i="91" s="1"/>
  <c r="R556" i="91" s="1"/>
  <c r="L556" i="91"/>
  <c r="P555" i="91"/>
  <c r="R555" i="91"/>
  <c r="D555" i="91"/>
  <c r="K555" i="91" s="1"/>
  <c r="P554" i="91"/>
  <c r="D554" i="91"/>
  <c r="K554" i="91" s="1"/>
  <c r="R554" i="91" s="1"/>
  <c r="P553" i="91"/>
  <c r="R553" i="91"/>
  <c r="D553" i="91"/>
  <c r="K553" i="91" s="1"/>
  <c r="P552" i="91"/>
  <c r="K552" i="91"/>
  <c r="R552" i="91" s="1"/>
  <c r="D552" i="91"/>
  <c r="P551" i="91"/>
  <c r="K551" i="91"/>
  <c r="R551" i="91" s="1"/>
  <c r="D551" i="91"/>
  <c r="P550" i="91"/>
  <c r="K550" i="91"/>
  <c r="R550" i="91" s="1"/>
  <c r="D550" i="91"/>
  <c r="I549" i="91"/>
  <c r="C549" i="91"/>
  <c r="L549" i="91" s="1"/>
  <c r="P548" i="91"/>
  <c r="D548" i="91"/>
  <c r="K548" i="91" s="1"/>
  <c r="R548" i="91"/>
  <c r="P547" i="91"/>
  <c r="D547" i="91"/>
  <c r="K547" i="91"/>
  <c r="R547" i="91" s="1"/>
  <c r="C546" i="91"/>
  <c r="P545" i="91"/>
  <c r="K545" i="91"/>
  <c r="R545" i="91" s="1"/>
  <c r="D545" i="91"/>
  <c r="P544" i="91"/>
  <c r="D544" i="91"/>
  <c r="K544" i="91" s="1"/>
  <c r="R544" i="91" s="1"/>
  <c r="C543" i="91"/>
  <c r="L543" i="91" s="1"/>
  <c r="P542" i="91"/>
  <c r="D542" i="91"/>
  <c r="K542" i="91" s="1"/>
  <c r="R542" i="91" s="1"/>
  <c r="P541" i="91"/>
  <c r="K541" i="91"/>
  <c r="R541" i="91"/>
  <c r="D541" i="91"/>
  <c r="P540" i="91"/>
  <c r="K540" i="91"/>
  <c r="R540" i="91" s="1"/>
  <c r="D540" i="91"/>
  <c r="P539" i="91"/>
  <c r="D539" i="91"/>
  <c r="K539" i="91" s="1"/>
  <c r="R539" i="91" s="1"/>
  <c r="C538" i="91"/>
  <c r="R537" i="91"/>
  <c r="P537" i="91"/>
  <c r="D537" i="91"/>
  <c r="K537" i="91" s="1"/>
  <c r="C536" i="91"/>
  <c r="I528" i="91"/>
  <c r="P526" i="91"/>
  <c r="K526" i="91"/>
  <c r="R526" i="91" s="1"/>
  <c r="D526" i="91"/>
  <c r="C525" i="91"/>
  <c r="D525" i="91" s="1"/>
  <c r="K525" i="91" s="1"/>
  <c r="R525" i="91" s="1"/>
  <c r="P524" i="91"/>
  <c r="D524" i="91"/>
  <c r="K524" i="91" s="1"/>
  <c r="R524" i="91" s="1"/>
  <c r="D523" i="91"/>
  <c r="K523" i="91"/>
  <c r="R523" i="91" s="1"/>
  <c r="C523" i="91"/>
  <c r="P522" i="91"/>
  <c r="K522" i="91"/>
  <c r="R522" i="91" s="1"/>
  <c r="D522" i="91"/>
  <c r="L521" i="91"/>
  <c r="C521" i="91"/>
  <c r="D521" i="91" s="1"/>
  <c r="K521" i="91" s="1"/>
  <c r="R521" i="91" s="1"/>
  <c r="P520" i="91"/>
  <c r="D520" i="91"/>
  <c r="K520" i="91" s="1"/>
  <c r="R520" i="91" s="1"/>
  <c r="C519" i="91"/>
  <c r="D519" i="91" s="1"/>
  <c r="K519" i="91" s="1"/>
  <c r="R519" i="91" s="1"/>
  <c r="P518" i="91"/>
  <c r="D518" i="91"/>
  <c r="K518" i="91" s="1"/>
  <c r="R518" i="91" s="1"/>
  <c r="C517" i="91"/>
  <c r="P515" i="91"/>
  <c r="D515" i="91"/>
  <c r="K515" i="91" s="1"/>
  <c r="R515" i="91" s="1"/>
  <c r="C514" i="91"/>
  <c r="P513" i="91"/>
  <c r="D513" i="91"/>
  <c r="K513" i="91"/>
  <c r="R513" i="91" s="1"/>
  <c r="C512" i="91"/>
  <c r="D512" i="91" s="1"/>
  <c r="K512" i="91" s="1"/>
  <c r="R512" i="91" s="1"/>
  <c r="P511" i="91"/>
  <c r="R511" i="91"/>
  <c r="D511" i="91"/>
  <c r="K511" i="91" s="1"/>
  <c r="P510" i="91"/>
  <c r="D510" i="91"/>
  <c r="K510" i="91" s="1"/>
  <c r="R510" i="91" s="1"/>
  <c r="P509" i="91"/>
  <c r="D509" i="91"/>
  <c r="K509" i="91" s="1"/>
  <c r="R509" i="91" s="1"/>
  <c r="C508" i="91"/>
  <c r="I507" i="91"/>
  <c r="P505" i="91"/>
  <c r="D505" i="91"/>
  <c r="K505" i="91" s="1"/>
  <c r="R505" i="91" s="1"/>
  <c r="D504" i="91"/>
  <c r="K504" i="91" s="1"/>
  <c r="R504" i="91" s="1"/>
  <c r="C504" i="91"/>
  <c r="P503" i="91"/>
  <c r="D503" i="91"/>
  <c r="K503" i="91" s="1"/>
  <c r="R503" i="91" s="1"/>
  <c r="C502" i="91"/>
  <c r="P501" i="91"/>
  <c r="D501" i="91"/>
  <c r="K501" i="91" s="1"/>
  <c r="R501" i="91" s="1"/>
  <c r="C500" i="91"/>
  <c r="P499" i="91"/>
  <c r="K499" i="91"/>
  <c r="R499" i="91" s="1"/>
  <c r="D499" i="91"/>
  <c r="R498" i="91"/>
  <c r="P498" i="91"/>
  <c r="D498" i="91"/>
  <c r="K498" i="91" s="1"/>
  <c r="C497" i="91"/>
  <c r="D497" i="91" s="1"/>
  <c r="K497" i="91"/>
  <c r="R497" i="91" s="1"/>
  <c r="P496" i="91"/>
  <c r="D496" i="91"/>
  <c r="K496" i="91"/>
  <c r="R496" i="91" s="1"/>
  <c r="C495" i="91"/>
  <c r="D495" i="91" s="1"/>
  <c r="K495" i="91" s="1"/>
  <c r="R495" i="91" s="1"/>
  <c r="P494" i="91"/>
  <c r="D494" i="91"/>
  <c r="K494" i="91" s="1"/>
  <c r="R494" i="91" s="1"/>
  <c r="P493" i="91"/>
  <c r="D493" i="91"/>
  <c r="K493" i="91" s="1"/>
  <c r="R493" i="91" s="1"/>
  <c r="R492" i="91"/>
  <c r="P492" i="91"/>
  <c r="D492" i="91"/>
  <c r="K492" i="91"/>
  <c r="P491" i="91"/>
  <c r="D491" i="91"/>
  <c r="K491" i="91" s="1"/>
  <c r="R491" i="91" s="1"/>
  <c r="P490" i="91"/>
  <c r="D490" i="91"/>
  <c r="K490" i="91"/>
  <c r="R490" i="91" s="1"/>
  <c r="C489" i="91"/>
  <c r="P488" i="91"/>
  <c r="D488" i="91"/>
  <c r="K488" i="91" s="1"/>
  <c r="R488" i="91" s="1"/>
  <c r="C487" i="91"/>
  <c r="D487" i="91" s="1"/>
  <c r="K487" i="91" s="1"/>
  <c r="R487" i="91" s="1"/>
  <c r="D486" i="91"/>
  <c r="K486" i="91" s="1"/>
  <c r="R486" i="91" s="1"/>
  <c r="P485" i="91"/>
  <c r="D485" i="91"/>
  <c r="K485" i="91"/>
  <c r="R485" i="91" s="1"/>
  <c r="C484" i="91"/>
  <c r="D484" i="91"/>
  <c r="K484" i="91" s="1"/>
  <c r="R484" i="91" s="1"/>
  <c r="D483" i="91"/>
  <c r="K483" i="91" s="1"/>
  <c r="R483" i="91" s="1"/>
  <c r="P482" i="91"/>
  <c r="D482" i="91"/>
  <c r="K482" i="91" s="1"/>
  <c r="R482" i="91" s="1"/>
  <c r="C481" i="91"/>
  <c r="D481" i="91" s="1"/>
  <c r="K481" i="91" s="1"/>
  <c r="R481" i="91"/>
  <c r="P480" i="91"/>
  <c r="D480" i="91"/>
  <c r="K480" i="91"/>
  <c r="R480" i="91" s="1"/>
  <c r="C479" i="91"/>
  <c r="D479" i="91"/>
  <c r="K479" i="91" s="1"/>
  <c r="R479" i="91" s="1"/>
  <c r="P478" i="91"/>
  <c r="D478" i="91"/>
  <c r="K478" i="91" s="1"/>
  <c r="R478" i="91" s="1"/>
  <c r="C477" i="91"/>
  <c r="D477" i="91" s="1"/>
  <c r="K477" i="91" s="1"/>
  <c r="R477" i="91" s="1"/>
  <c r="P476" i="91"/>
  <c r="D476" i="91"/>
  <c r="K476" i="91"/>
  <c r="R476" i="91" s="1"/>
  <c r="C475" i="91"/>
  <c r="D475" i="91" s="1"/>
  <c r="K475" i="91" s="1"/>
  <c r="R475" i="91" s="1"/>
  <c r="P474" i="91"/>
  <c r="D474" i="91"/>
  <c r="K474" i="91" s="1"/>
  <c r="R474" i="91" s="1"/>
  <c r="C473" i="91"/>
  <c r="D473" i="91"/>
  <c r="K473" i="91" s="1"/>
  <c r="R473" i="91" s="1"/>
  <c r="P472" i="91"/>
  <c r="D472" i="91"/>
  <c r="K472" i="91" s="1"/>
  <c r="R472" i="91" s="1"/>
  <c r="C471" i="91"/>
  <c r="D471" i="91" s="1"/>
  <c r="K471" i="91" s="1"/>
  <c r="R471" i="91" s="1"/>
  <c r="P470" i="91"/>
  <c r="D470" i="91"/>
  <c r="K470" i="91"/>
  <c r="R470" i="91" s="1"/>
  <c r="C469" i="91"/>
  <c r="P468" i="91"/>
  <c r="D468" i="91"/>
  <c r="K468" i="91" s="1"/>
  <c r="R468" i="91" s="1"/>
  <c r="P467" i="91"/>
  <c r="K467" i="91"/>
  <c r="R467" i="91" s="1"/>
  <c r="D467" i="91"/>
  <c r="P466" i="91"/>
  <c r="D466" i="91"/>
  <c r="K466" i="91"/>
  <c r="R466" i="91" s="1"/>
  <c r="P465" i="91"/>
  <c r="D465" i="91"/>
  <c r="K465" i="91" s="1"/>
  <c r="R465" i="91" s="1"/>
  <c r="D464" i="91"/>
  <c r="K464" i="91" s="1"/>
  <c r="R464" i="91" s="1"/>
  <c r="C464" i="91"/>
  <c r="L464" i="91"/>
  <c r="P463" i="91"/>
  <c r="D463" i="91"/>
  <c r="K463" i="91" s="1"/>
  <c r="R463" i="91" s="1"/>
  <c r="C462" i="91"/>
  <c r="P461" i="91"/>
  <c r="D461" i="91"/>
  <c r="K461" i="91" s="1"/>
  <c r="R461" i="91" s="1"/>
  <c r="C460" i="91"/>
  <c r="D460" i="91" s="1"/>
  <c r="K460" i="91" s="1"/>
  <c r="R460" i="91" s="1"/>
  <c r="P459" i="91"/>
  <c r="D459" i="91"/>
  <c r="K459" i="91" s="1"/>
  <c r="R459" i="91" s="1"/>
  <c r="C458" i="91"/>
  <c r="L458" i="91" s="1"/>
  <c r="I452" i="91"/>
  <c r="P449" i="91"/>
  <c r="D449" i="91"/>
  <c r="K449" i="91" s="1"/>
  <c r="R449" i="91" s="1"/>
  <c r="P448" i="91"/>
  <c r="K448" i="91"/>
  <c r="R448" i="91" s="1"/>
  <c r="D448" i="91"/>
  <c r="P447" i="91"/>
  <c r="K447" i="91"/>
  <c r="R447" i="91" s="1"/>
  <c r="D447" i="91"/>
  <c r="P446" i="91"/>
  <c r="D446" i="91"/>
  <c r="K446" i="91" s="1"/>
  <c r="R446" i="91" s="1"/>
  <c r="P445" i="91"/>
  <c r="D445" i="91"/>
  <c r="K445" i="91" s="1"/>
  <c r="R445" i="91" s="1"/>
  <c r="P444" i="91"/>
  <c r="K444" i="91"/>
  <c r="R444" i="91" s="1"/>
  <c r="D444" i="91"/>
  <c r="P443" i="91"/>
  <c r="K443" i="91"/>
  <c r="R443" i="91" s="1"/>
  <c r="D443" i="91"/>
  <c r="P442" i="91"/>
  <c r="D442" i="91"/>
  <c r="K442" i="91" s="1"/>
  <c r="R442" i="91" s="1"/>
  <c r="P441" i="91"/>
  <c r="D441" i="91"/>
  <c r="K441" i="91" s="1"/>
  <c r="R441" i="91" s="1"/>
  <c r="C440" i="91"/>
  <c r="R439" i="91"/>
  <c r="P439" i="91"/>
  <c r="D439" i="91"/>
  <c r="K439" i="91" s="1"/>
  <c r="C438" i="91"/>
  <c r="D438" i="91" s="1"/>
  <c r="K438" i="91" s="1"/>
  <c r="R438" i="91" s="1"/>
  <c r="P437" i="91"/>
  <c r="D437" i="91"/>
  <c r="K437" i="91" s="1"/>
  <c r="R437" i="91" s="1"/>
  <c r="C436" i="91"/>
  <c r="L436" i="91" s="1"/>
  <c r="P435" i="91"/>
  <c r="D435" i="91"/>
  <c r="K435" i="91" s="1"/>
  <c r="R435" i="91" s="1"/>
  <c r="C434" i="91"/>
  <c r="D434" i="91" s="1"/>
  <c r="K434" i="91" s="1"/>
  <c r="R434" i="91" s="1"/>
  <c r="L434" i="91"/>
  <c r="P433" i="91"/>
  <c r="D433" i="91"/>
  <c r="K433" i="91" s="1"/>
  <c r="R433" i="91" s="1"/>
  <c r="C432" i="91"/>
  <c r="P431" i="91"/>
  <c r="D431" i="91"/>
  <c r="K431" i="91" s="1"/>
  <c r="R431" i="91" s="1"/>
  <c r="C430" i="91"/>
  <c r="D430" i="91" s="1"/>
  <c r="K430" i="91" s="1"/>
  <c r="R430" i="91" s="1"/>
  <c r="P429" i="91"/>
  <c r="D429" i="91"/>
  <c r="K429" i="91"/>
  <c r="R429" i="91" s="1"/>
  <c r="C428" i="91"/>
  <c r="P427" i="91"/>
  <c r="D427" i="91"/>
  <c r="K427" i="91"/>
  <c r="R427" i="91"/>
  <c r="C426" i="91"/>
  <c r="L426" i="91" s="1"/>
  <c r="P425" i="91"/>
  <c r="K425" i="91"/>
  <c r="R425" i="91"/>
  <c r="D425" i="91"/>
  <c r="D424" i="91"/>
  <c r="K424" i="91" s="1"/>
  <c r="R424" i="91" s="1"/>
  <c r="C424" i="91"/>
  <c r="L424" i="91" s="1"/>
  <c r="P423" i="91"/>
  <c r="D423" i="91"/>
  <c r="K423" i="91" s="1"/>
  <c r="R423" i="91" s="1"/>
  <c r="C422" i="91"/>
  <c r="I421" i="91"/>
  <c r="P419" i="91"/>
  <c r="D419" i="91"/>
  <c r="K419" i="91" s="1"/>
  <c r="R419" i="91" s="1"/>
  <c r="P418" i="91"/>
  <c r="D418" i="91"/>
  <c r="K418" i="91" s="1"/>
  <c r="R418" i="91" s="1"/>
  <c r="P417" i="91"/>
  <c r="D417" i="91"/>
  <c r="K417" i="91"/>
  <c r="R417" i="91"/>
  <c r="P416" i="91"/>
  <c r="D416" i="91"/>
  <c r="K416" i="91"/>
  <c r="R416" i="91" s="1"/>
  <c r="P415" i="91"/>
  <c r="D415" i="91"/>
  <c r="K415" i="91"/>
  <c r="R415" i="91" s="1"/>
  <c r="P414" i="91"/>
  <c r="D414" i="91"/>
  <c r="K414" i="91" s="1"/>
  <c r="R414" i="91" s="1"/>
  <c r="C413" i="91"/>
  <c r="L413" i="91" s="1"/>
  <c r="P412" i="91"/>
  <c r="D412" i="91"/>
  <c r="K412" i="91" s="1"/>
  <c r="R412" i="91" s="1"/>
  <c r="C411" i="91"/>
  <c r="P408" i="91"/>
  <c r="D408" i="91"/>
  <c r="K408" i="91" s="1"/>
  <c r="R408" i="91" s="1"/>
  <c r="R407" i="91"/>
  <c r="P407" i="91"/>
  <c r="D407" i="91"/>
  <c r="K407" i="91" s="1"/>
  <c r="P406" i="91"/>
  <c r="D406" i="91"/>
  <c r="K406" i="91" s="1"/>
  <c r="R406" i="91" s="1"/>
  <c r="R405" i="91"/>
  <c r="P405" i="91"/>
  <c r="D405" i="91"/>
  <c r="K405" i="91" s="1"/>
  <c r="P404" i="91"/>
  <c r="D404" i="91"/>
  <c r="K404" i="91" s="1"/>
  <c r="R404" i="91" s="1"/>
  <c r="P403" i="91"/>
  <c r="D403" i="91"/>
  <c r="K403" i="91" s="1"/>
  <c r="R403" i="91" s="1"/>
  <c r="P402" i="91"/>
  <c r="K402" i="91"/>
  <c r="R402" i="91" s="1"/>
  <c r="D402" i="91"/>
  <c r="R401" i="91"/>
  <c r="P401" i="91"/>
  <c r="D401" i="91"/>
  <c r="K401" i="91" s="1"/>
  <c r="P400" i="91"/>
  <c r="D400" i="91"/>
  <c r="K400" i="91" s="1"/>
  <c r="R400" i="91" s="1"/>
  <c r="R399" i="91"/>
  <c r="P399" i="91"/>
  <c r="D399" i="91"/>
  <c r="K399" i="91" s="1"/>
  <c r="P398" i="91"/>
  <c r="D398" i="91"/>
  <c r="K398" i="91" s="1"/>
  <c r="R398" i="91" s="1"/>
  <c r="C397" i="91"/>
  <c r="D397" i="91" s="1"/>
  <c r="K397" i="91" s="1"/>
  <c r="R397" i="91" s="1"/>
  <c r="P396" i="91"/>
  <c r="D396" i="91"/>
  <c r="K396" i="91" s="1"/>
  <c r="R396" i="91" s="1"/>
  <c r="P395" i="91"/>
  <c r="D395" i="91"/>
  <c r="K395" i="91" s="1"/>
  <c r="R395" i="91" s="1"/>
  <c r="P394" i="91"/>
  <c r="D394" i="91"/>
  <c r="K394" i="91" s="1"/>
  <c r="R394" i="91" s="1"/>
  <c r="C393" i="91"/>
  <c r="P392" i="91"/>
  <c r="D392" i="91"/>
  <c r="K392" i="91" s="1"/>
  <c r="R392" i="91" s="1"/>
  <c r="P391" i="91"/>
  <c r="D391" i="91"/>
  <c r="K391" i="91"/>
  <c r="R391" i="91" s="1"/>
  <c r="P390" i="91"/>
  <c r="D390" i="91"/>
  <c r="K390" i="91"/>
  <c r="R390" i="91" s="1"/>
  <c r="C389" i="91"/>
  <c r="P388" i="91"/>
  <c r="D388" i="91"/>
  <c r="K388" i="91" s="1"/>
  <c r="R388" i="91" s="1"/>
  <c r="P387" i="91"/>
  <c r="K387" i="91"/>
  <c r="R387" i="91" s="1"/>
  <c r="D387" i="91"/>
  <c r="P386" i="91"/>
  <c r="D386" i="91"/>
  <c r="K386" i="91" s="1"/>
  <c r="R386" i="91" s="1"/>
  <c r="I385" i="91"/>
  <c r="C385" i="91"/>
  <c r="R384" i="91"/>
  <c r="P384" i="91"/>
  <c r="D384" i="91"/>
  <c r="K384" i="91" s="1"/>
  <c r="P383" i="91"/>
  <c r="D383" i="91"/>
  <c r="K383" i="91" s="1"/>
  <c r="R383" i="91" s="1"/>
  <c r="P382" i="91"/>
  <c r="D382" i="91"/>
  <c r="K382" i="91" s="1"/>
  <c r="R382" i="91" s="1"/>
  <c r="P381" i="91"/>
  <c r="K381" i="91"/>
  <c r="R381" i="91" s="1"/>
  <c r="D381" i="91"/>
  <c r="P380" i="91"/>
  <c r="D380" i="91"/>
  <c r="K380" i="91" s="1"/>
  <c r="R380" i="91" s="1"/>
  <c r="P379" i="91"/>
  <c r="D379" i="91"/>
  <c r="K379" i="91" s="1"/>
  <c r="R379" i="91" s="1"/>
  <c r="I378" i="91"/>
  <c r="I410" i="91" s="1"/>
  <c r="C378" i="91"/>
  <c r="D378" i="91" s="1"/>
  <c r="P377" i="91"/>
  <c r="K377" i="91"/>
  <c r="R377" i="91" s="1"/>
  <c r="D377" i="91"/>
  <c r="P376" i="91"/>
  <c r="D376" i="91"/>
  <c r="K376" i="91" s="1"/>
  <c r="R376" i="91" s="1"/>
  <c r="P375" i="91"/>
  <c r="D375" i="91"/>
  <c r="K375" i="91" s="1"/>
  <c r="R375" i="91" s="1"/>
  <c r="C374" i="91"/>
  <c r="D374" i="91"/>
  <c r="K374" i="91" s="1"/>
  <c r="R374" i="91" s="1"/>
  <c r="P373" i="91"/>
  <c r="D373" i="91"/>
  <c r="K373" i="91" s="1"/>
  <c r="R373" i="91" s="1"/>
  <c r="P372" i="91"/>
  <c r="D372" i="91"/>
  <c r="K372" i="91" s="1"/>
  <c r="R372" i="91" s="1"/>
  <c r="P371" i="91"/>
  <c r="K371" i="91"/>
  <c r="R371" i="91" s="1"/>
  <c r="D371" i="91"/>
  <c r="P370" i="91"/>
  <c r="D370" i="91"/>
  <c r="K370" i="91" s="1"/>
  <c r="R370" i="91" s="1"/>
  <c r="P369" i="91"/>
  <c r="D369" i="91"/>
  <c r="K369" i="91"/>
  <c r="R369" i="91" s="1"/>
  <c r="P368" i="91"/>
  <c r="D368" i="91"/>
  <c r="K368" i="91" s="1"/>
  <c r="R368" i="91" s="1"/>
  <c r="P367" i="91"/>
  <c r="D367" i="91"/>
  <c r="K367" i="91" s="1"/>
  <c r="R367" i="91" s="1"/>
  <c r="C366" i="91"/>
  <c r="D366" i="91" s="1"/>
  <c r="K366" i="91" s="1"/>
  <c r="R366" i="91" s="1"/>
  <c r="L366" i="91"/>
  <c r="P365" i="91"/>
  <c r="D365" i="91"/>
  <c r="K365" i="91" s="1"/>
  <c r="R365" i="91" s="1"/>
  <c r="P364" i="91"/>
  <c r="D364" i="91"/>
  <c r="K364" i="91" s="1"/>
  <c r="R364" i="91" s="1"/>
  <c r="P363" i="91"/>
  <c r="D363" i="91"/>
  <c r="K363" i="91" s="1"/>
  <c r="R363" i="91" s="1"/>
  <c r="P362" i="91"/>
  <c r="D362" i="91"/>
  <c r="K362" i="91" s="1"/>
  <c r="R362" i="91" s="1"/>
  <c r="P361" i="91"/>
  <c r="D361" i="91"/>
  <c r="K361" i="91" s="1"/>
  <c r="R361" i="91" s="1"/>
  <c r="L360" i="91"/>
  <c r="C360" i="91"/>
  <c r="D360" i="91" s="1"/>
  <c r="K360" i="91" s="1"/>
  <c r="R360" i="91" s="1"/>
  <c r="P359" i="91"/>
  <c r="D359" i="91"/>
  <c r="K359" i="91" s="1"/>
  <c r="R359" i="91" s="1"/>
  <c r="P358" i="91"/>
  <c r="D358" i="91"/>
  <c r="K358" i="91" s="1"/>
  <c r="R358" i="91" s="1"/>
  <c r="P357" i="91"/>
  <c r="D357" i="91"/>
  <c r="K357" i="91" s="1"/>
  <c r="R357" i="91" s="1"/>
  <c r="P356" i="91"/>
  <c r="D356" i="91"/>
  <c r="K356" i="91" s="1"/>
  <c r="R356" i="91" s="1"/>
  <c r="P355" i="91"/>
  <c r="D355" i="91"/>
  <c r="K355" i="91" s="1"/>
  <c r="R355" i="91" s="1"/>
  <c r="C354" i="91"/>
  <c r="D354" i="91"/>
  <c r="K354" i="91" s="1"/>
  <c r="R354" i="91" s="1"/>
  <c r="P353" i="91"/>
  <c r="D353" i="91"/>
  <c r="K353" i="91" s="1"/>
  <c r="R353" i="91" s="1"/>
  <c r="P352" i="91"/>
  <c r="D352" i="91"/>
  <c r="K352" i="91" s="1"/>
  <c r="R352" i="91" s="1"/>
  <c r="P351" i="91"/>
  <c r="D351" i="91"/>
  <c r="K351" i="91" s="1"/>
  <c r="R351" i="91"/>
  <c r="C350" i="91"/>
  <c r="L350" i="91" s="1"/>
  <c r="P349" i="91"/>
  <c r="K349" i="91"/>
  <c r="R349" i="91" s="1"/>
  <c r="D349" i="91"/>
  <c r="C348" i="91"/>
  <c r="D348" i="91" s="1"/>
  <c r="K348" i="91" s="1"/>
  <c r="R348" i="91" s="1"/>
  <c r="P347" i="91"/>
  <c r="D347" i="91"/>
  <c r="K347" i="91" s="1"/>
  <c r="R347" i="91" s="1"/>
  <c r="P346" i="91"/>
  <c r="K346" i="91"/>
  <c r="R346" i="91" s="1"/>
  <c r="D346" i="91"/>
  <c r="P345" i="91"/>
  <c r="D345" i="91"/>
  <c r="K345" i="91"/>
  <c r="R345" i="91" s="1"/>
  <c r="C344" i="91"/>
  <c r="P343" i="91"/>
  <c r="K343" i="91"/>
  <c r="R343" i="91" s="1"/>
  <c r="D343" i="91"/>
  <c r="P342" i="91"/>
  <c r="D342" i="91"/>
  <c r="K342" i="91" s="1"/>
  <c r="R342" i="91" s="1"/>
  <c r="P341" i="91"/>
  <c r="K341" i="91"/>
  <c r="R341" i="91" s="1"/>
  <c r="D341" i="91"/>
  <c r="L340" i="91"/>
  <c r="D340" i="91"/>
  <c r="K340" i="91" s="1"/>
  <c r="R340" i="91" s="1"/>
  <c r="C340" i="91"/>
  <c r="P339" i="91"/>
  <c r="D339" i="91"/>
  <c r="K339" i="91" s="1"/>
  <c r="R339" i="91" s="1"/>
  <c r="P338" i="91"/>
  <c r="K338" i="91"/>
  <c r="R338" i="91" s="1"/>
  <c r="D338" i="91"/>
  <c r="C337" i="91"/>
  <c r="P336" i="91"/>
  <c r="D336" i="91"/>
  <c r="K336" i="91" s="1"/>
  <c r="R336" i="91" s="1"/>
  <c r="P335" i="91"/>
  <c r="D335" i="91"/>
  <c r="K335" i="91"/>
  <c r="R335" i="91" s="1"/>
  <c r="C334" i="91"/>
  <c r="L334" i="91" s="1"/>
  <c r="P333" i="91"/>
  <c r="D333" i="91"/>
  <c r="K333" i="91" s="1"/>
  <c r="R333" i="91" s="1"/>
  <c r="P332" i="91"/>
  <c r="D332" i="91"/>
  <c r="K332" i="91" s="1"/>
  <c r="R332" i="91" s="1"/>
  <c r="D331" i="91"/>
  <c r="K331" i="91" s="1"/>
  <c r="R331" i="91" s="1"/>
  <c r="C331" i="91"/>
  <c r="L331" i="91"/>
  <c r="P330" i="91"/>
  <c r="D330" i="91"/>
  <c r="K330" i="91" s="1"/>
  <c r="R330" i="91" s="1"/>
  <c r="C329" i="91"/>
  <c r="L329" i="91" s="1"/>
  <c r="P328" i="91"/>
  <c r="D328" i="91"/>
  <c r="K328" i="91" s="1"/>
  <c r="R328" i="91" s="1"/>
  <c r="P327" i="91"/>
  <c r="D327" i="91"/>
  <c r="K327" i="91" s="1"/>
  <c r="R327" i="91" s="1"/>
  <c r="P326" i="91"/>
  <c r="D326" i="91"/>
  <c r="K326" i="91" s="1"/>
  <c r="R326" i="91" s="1"/>
  <c r="P325" i="91"/>
  <c r="D325" i="91"/>
  <c r="K325" i="91" s="1"/>
  <c r="R325" i="91" s="1"/>
  <c r="C324" i="91"/>
  <c r="P323" i="91"/>
  <c r="D323" i="91"/>
  <c r="K323" i="91" s="1"/>
  <c r="R323" i="91" s="1"/>
  <c r="P322" i="91"/>
  <c r="D322" i="91"/>
  <c r="K322" i="91" s="1"/>
  <c r="R322" i="91" s="1"/>
  <c r="C321" i="91"/>
  <c r="L321" i="91"/>
  <c r="P320" i="91"/>
  <c r="D320" i="91"/>
  <c r="K320" i="91"/>
  <c r="R320" i="91" s="1"/>
  <c r="P319" i="91"/>
  <c r="D319" i="91"/>
  <c r="K319" i="91"/>
  <c r="R319" i="91"/>
  <c r="C318" i="91"/>
  <c r="D318" i="91" s="1"/>
  <c r="K318" i="91" s="1"/>
  <c r="R318" i="91" s="1"/>
  <c r="P317" i="91"/>
  <c r="R317" i="91"/>
  <c r="D317" i="91"/>
  <c r="K317" i="91" s="1"/>
  <c r="P316" i="91"/>
  <c r="D316" i="91"/>
  <c r="K316" i="91" s="1"/>
  <c r="R316" i="91" s="1"/>
  <c r="C315" i="91"/>
  <c r="D315" i="91" s="1"/>
  <c r="K315" i="91" s="1"/>
  <c r="R315" i="91" s="1"/>
  <c r="R314" i="91"/>
  <c r="P314" i="91"/>
  <c r="D314" i="91"/>
  <c r="K314" i="91" s="1"/>
  <c r="P313" i="91"/>
  <c r="K313" i="91"/>
  <c r="R313" i="91" s="1"/>
  <c r="D313" i="91"/>
  <c r="C312" i="91"/>
  <c r="D312" i="91" s="1"/>
  <c r="K312" i="91" s="1"/>
  <c r="R312" i="91" s="1"/>
  <c r="P311" i="91"/>
  <c r="D311" i="91"/>
  <c r="K311" i="91" s="1"/>
  <c r="R311" i="91" s="1"/>
  <c r="C310" i="91"/>
  <c r="L310" i="91" s="1"/>
  <c r="P309" i="91"/>
  <c r="D309" i="91"/>
  <c r="K309" i="91" s="1"/>
  <c r="R309" i="91"/>
  <c r="P308" i="91"/>
  <c r="D308" i="91"/>
  <c r="K308" i="91"/>
  <c r="R308" i="91"/>
  <c r="C307" i="91"/>
  <c r="P306" i="91"/>
  <c r="D306" i="91"/>
  <c r="K306" i="91" s="1"/>
  <c r="R306" i="91" s="1"/>
  <c r="C305" i="91"/>
  <c r="D305" i="91" s="1"/>
  <c r="K305" i="91" s="1"/>
  <c r="R305" i="91" s="1"/>
  <c r="P304" i="91"/>
  <c r="D304" i="91"/>
  <c r="K304" i="91" s="1"/>
  <c r="R304" i="91" s="1"/>
  <c r="C303" i="91"/>
  <c r="P302" i="91"/>
  <c r="D302" i="91"/>
  <c r="K302" i="91"/>
  <c r="R302" i="91" s="1"/>
  <c r="D301" i="91"/>
  <c r="K301" i="91" s="1"/>
  <c r="R301" i="91" s="1"/>
  <c r="C301" i="91"/>
  <c r="L301" i="91"/>
  <c r="P300" i="91"/>
  <c r="D300" i="91"/>
  <c r="K300" i="91" s="1"/>
  <c r="R300" i="91" s="1"/>
  <c r="C299" i="91"/>
  <c r="L299" i="91" s="1"/>
  <c r="P298" i="91"/>
  <c r="K298" i="91"/>
  <c r="R298" i="91"/>
  <c r="D298" i="91"/>
  <c r="D297" i="91"/>
  <c r="K297" i="91" s="1"/>
  <c r="R297" i="91" s="1"/>
  <c r="C297" i="91"/>
  <c r="L297" i="91" s="1"/>
  <c r="P296" i="91"/>
  <c r="D296" i="91"/>
  <c r="K296" i="91" s="1"/>
  <c r="R296" i="91" s="1"/>
  <c r="P295" i="91"/>
  <c r="D295" i="91"/>
  <c r="K295" i="91" s="1"/>
  <c r="R295" i="91" s="1"/>
  <c r="P294" i="91"/>
  <c r="D294" i="91"/>
  <c r="K294" i="91" s="1"/>
  <c r="R294" i="91" s="1"/>
  <c r="P293" i="91"/>
  <c r="D293" i="91"/>
  <c r="K293" i="91" s="1"/>
  <c r="R293" i="91" s="1"/>
  <c r="P292" i="91"/>
  <c r="D292" i="91"/>
  <c r="K292" i="91" s="1"/>
  <c r="R292" i="91" s="1"/>
  <c r="P291" i="91"/>
  <c r="D291" i="91"/>
  <c r="K291" i="91" s="1"/>
  <c r="R291" i="91" s="1"/>
  <c r="P290" i="91"/>
  <c r="D290" i="91"/>
  <c r="K290" i="91" s="1"/>
  <c r="R290" i="91" s="1"/>
  <c r="P289" i="91"/>
  <c r="D289" i="91"/>
  <c r="K289" i="91" s="1"/>
  <c r="R289" i="91" s="1"/>
  <c r="C288" i="91"/>
  <c r="D288" i="91" s="1"/>
  <c r="K288" i="91" s="1"/>
  <c r="R288" i="91" s="1"/>
  <c r="P287" i="91"/>
  <c r="D287" i="91"/>
  <c r="K287" i="91" s="1"/>
  <c r="R287" i="91"/>
  <c r="C286" i="91"/>
  <c r="P285" i="91"/>
  <c r="D285" i="91"/>
  <c r="K285" i="91" s="1"/>
  <c r="R285" i="91" s="1"/>
  <c r="P284" i="91"/>
  <c r="D284" i="91"/>
  <c r="K284" i="91" s="1"/>
  <c r="R284" i="91" s="1"/>
  <c r="P283" i="91"/>
  <c r="D283" i="91"/>
  <c r="K283" i="91" s="1"/>
  <c r="R283" i="91" s="1"/>
  <c r="P282" i="91"/>
  <c r="D282" i="91"/>
  <c r="K282" i="91" s="1"/>
  <c r="R282" i="91" s="1"/>
  <c r="P281" i="91"/>
  <c r="D281" i="91"/>
  <c r="K281" i="91" s="1"/>
  <c r="R281" i="91"/>
  <c r="C280" i="91"/>
  <c r="P279" i="91"/>
  <c r="D279" i="91"/>
  <c r="K279" i="91" s="1"/>
  <c r="R279" i="91" s="1"/>
  <c r="P278" i="91"/>
  <c r="D278" i="91"/>
  <c r="K278" i="91" s="1"/>
  <c r="R278" i="91" s="1"/>
  <c r="P277" i="91"/>
  <c r="D277" i="91"/>
  <c r="K277" i="91" s="1"/>
  <c r="R277" i="91" s="1"/>
  <c r="C276" i="91"/>
  <c r="L276" i="91" s="1"/>
  <c r="P275" i="91"/>
  <c r="D275" i="91"/>
  <c r="K275" i="91" s="1"/>
  <c r="R275" i="91" s="1"/>
  <c r="P274" i="91"/>
  <c r="D274" i="91"/>
  <c r="K274" i="91" s="1"/>
  <c r="R274" i="91" s="1"/>
  <c r="P273" i="91"/>
  <c r="D273" i="91"/>
  <c r="K273" i="91" s="1"/>
  <c r="R273" i="91" s="1"/>
  <c r="C272" i="91"/>
  <c r="D272" i="91" s="1"/>
  <c r="K272" i="91" s="1"/>
  <c r="R272" i="91" s="1"/>
  <c r="P271" i="91"/>
  <c r="D271" i="91"/>
  <c r="K271" i="91" s="1"/>
  <c r="R271" i="91"/>
  <c r="P270" i="91"/>
  <c r="D270" i="91"/>
  <c r="K270" i="91" s="1"/>
  <c r="R270" i="91" s="1"/>
  <c r="P269" i="91"/>
  <c r="D269" i="91"/>
  <c r="K269" i="91" s="1"/>
  <c r="R269" i="91" s="1"/>
  <c r="R268" i="91"/>
  <c r="P268" i="91"/>
  <c r="D268" i="91"/>
  <c r="K268" i="91" s="1"/>
  <c r="P267" i="91"/>
  <c r="D267" i="91"/>
  <c r="K267" i="91" s="1"/>
  <c r="R267" i="91" s="1"/>
  <c r="C266" i="91"/>
  <c r="P265" i="91"/>
  <c r="D265" i="91"/>
  <c r="K265" i="91" s="1"/>
  <c r="R265" i="91" s="1"/>
  <c r="R264" i="91"/>
  <c r="C264" i="91"/>
  <c r="D264" i="91" s="1"/>
  <c r="K264" i="91" s="1"/>
  <c r="L264" i="91"/>
  <c r="P263" i="91"/>
  <c r="D263" i="91"/>
  <c r="K263" i="91" s="1"/>
  <c r="R263" i="91" s="1"/>
  <c r="P262" i="91"/>
  <c r="K262" i="91"/>
  <c r="R262" i="91" s="1"/>
  <c r="D262" i="91"/>
  <c r="P261" i="91"/>
  <c r="D261" i="91"/>
  <c r="K261" i="91" s="1"/>
  <c r="R261" i="91" s="1"/>
  <c r="C260" i="91"/>
  <c r="P259" i="91"/>
  <c r="D259" i="91"/>
  <c r="K259" i="91" s="1"/>
  <c r="R259" i="91" s="1"/>
  <c r="P258" i="91"/>
  <c r="K258" i="91"/>
  <c r="R258" i="91" s="1"/>
  <c r="D258" i="91"/>
  <c r="P257" i="91"/>
  <c r="D257" i="91"/>
  <c r="K257" i="91" s="1"/>
  <c r="R257" i="91" s="1"/>
  <c r="P256" i="91"/>
  <c r="D256" i="91"/>
  <c r="K256" i="91" s="1"/>
  <c r="R256" i="91" s="1"/>
  <c r="P255" i="91"/>
  <c r="D255" i="91"/>
  <c r="K255" i="91" s="1"/>
  <c r="R255" i="91" s="1"/>
  <c r="P254" i="91"/>
  <c r="K254" i="91"/>
  <c r="R254" i="91" s="1"/>
  <c r="D254" i="91"/>
  <c r="C253" i="91"/>
  <c r="P252" i="91"/>
  <c r="D252" i="91"/>
  <c r="K252" i="91" s="1"/>
  <c r="R252" i="91" s="1"/>
  <c r="P251" i="91"/>
  <c r="D251" i="91"/>
  <c r="K251" i="91" s="1"/>
  <c r="R251" i="91" s="1"/>
  <c r="P250" i="91"/>
  <c r="D250" i="91"/>
  <c r="K250" i="91" s="1"/>
  <c r="R250" i="91" s="1"/>
  <c r="R249" i="91"/>
  <c r="P249" i="91"/>
  <c r="D249" i="91"/>
  <c r="K249" i="91"/>
  <c r="P248" i="91"/>
  <c r="D248" i="91"/>
  <c r="K248" i="91" s="1"/>
  <c r="R248" i="91" s="1"/>
  <c r="P247" i="91"/>
  <c r="D247" i="91"/>
  <c r="K247" i="91" s="1"/>
  <c r="R247" i="91"/>
  <c r="C246" i="91"/>
  <c r="L246" i="91" s="1"/>
  <c r="P245" i="91"/>
  <c r="D245" i="91"/>
  <c r="K245" i="91" s="1"/>
  <c r="R245" i="91" s="1"/>
  <c r="P244" i="91"/>
  <c r="R244" i="91"/>
  <c r="D244" i="91"/>
  <c r="K244" i="91" s="1"/>
  <c r="C243" i="91"/>
  <c r="L243" i="91" s="1"/>
  <c r="P242" i="91"/>
  <c r="D242" i="91"/>
  <c r="K242" i="91" s="1"/>
  <c r="R242" i="91" s="1"/>
  <c r="P241" i="91"/>
  <c r="K241" i="91"/>
  <c r="R241" i="91" s="1"/>
  <c r="D241" i="91"/>
  <c r="P240" i="91"/>
  <c r="K240" i="91"/>
  <c r="R240" i="91" s="1"/>
  <c r="D240" i="91"/>
  <c r="P239" i="91"/>
  <c r="D239" i="91"/>
  <c r="K239" i="91" s="1"/>
  <c r="R239" i="91" s="1"/>
  <c r="C238" i="91"/>
  <c r="P237" i="91"/>
  <c r="D237" i="91"/>
  <c r="K237" i="91" s="1"/>
  <c r="R237" i="91" s="1"/>
  <c r="R236" i="91"/>
  <c r="C236" i="91"/>
  <c r="D236" i="91" s="1"/>
  <c r="K236" i="91" s="1"/>
  <c r="P235" i="91"/>
  <c r="D235" i="91"/>
  <c r="K235" i="91" s="1"/>
  <c r="R235" i="91" s="1"/>
  <c r="C234" i="91"/>
  <c r="L234" i="91" s="1"/>
  <c r="P233" i="91"/>
  <c r="D233" i="91"/>
  <c r="K233" i="91"/>
  <c r="R233" i="91" s="1"/>
  <c r="P232" i="91"/>
  <c r="D232" i="91"/>
  <c r="K232" i="91"/>
  <c r="R232" i="91" s="1"/>
  <c r="P231" i="91"/>
  <c r="R231" i="91"/>
  <c r="D231" i="91"/>
  <c r="K231" i="91" s="1"/>
  <c r="P230" i="91"/>
  <c r="D230" i="91"/>
  <c r="K230" i="91" s="1"/>
  <c r="R230" i="91" s="1"/>
  <c r="C229" i="91"/>
  <c r="L229" i="91" s="1"/>
  <c r="P228" i="91"/>
  <c r="K228" i="91"/>
  <c r="R228" i="91" s="1"/>
  <c r="D228" i="91"/>
  <c r="C227" i="91"/>
  <c r="P226" i="91"/>
  <c r="D226" i="91"/>
  <c r="K226" i="91" s="1"/>
  <c r="R226" i="91" s="1"/>
  <c r="C225" i="91"/>
  <c r="L225" i="91" s="1"/>
  <c r="D225" i="91"/>
  <c r="K225" i="91"/>
  <c r="R225" i="91" s="1"/>
  <c r="P224" i="91"/>
  <c r="D224" i="91"/>
  <c r="K224" i="91" s="1"/>
  <c r="R224" i="91" s="1"/>
  <c r="P223" i="91"/>
  <c r="D223" i="91"/>
  <c r="K223" i="91" s="1"/>
  <c r="R223" i="91" s="1"/>
  <c r="P222" i="91"/>
  <c r="D222" i="91"/>
  <c r="K222" i="91" s="1"/>
  <c r="R222" i="91" s="1"/>
  <c r="P221" i="91"/>
  <c r="D221" i="91"/>
  <c r="K221" i="91"/>
  <c r="R221" i="91" s="1"/>
  <c r="C220" i="91"/>
  <c r="L220" i="91" s="1"/>
  <c r="P219" i="91"/>
  <c r="D219" i="91"/>
  <c r="K219" i="91" s="1"/>
  <c r="R219" i="91" s="1"/>
  <c r="P218" i="91"/>
  <c r="D218" i="91"/>
  <c r="K218" i="91" s="1"/>
  <c r="R218" i="91" s="1"/>
  <c r="P217" i="91"/>
  <c r="D217" i="91"/>
  <c r="K217" i="91" s="1"/>
  <c r="R217" i="91" s="1"/>
  <c r="P216" i="91"/>
  <c r="D216" i="91"/>
  <c r="K216" i="91"/>
  <c r="R216" i="91" s="1"/>
  <c r="P215" i="91"/>
  <c r="D215" i="91"/>
  <c r="K215" i="91" s="1"/>
  <c r="R215" i="91" s="1"/>
  <c r="P214" i="91"/>
  <c r="D214" i="91"/>
  <c r="K214" i="91" s="1"/>
  <c r="R214" i="91" s="1"/>
  <c r="P213" i="91"/>
  <c r="K213" i="91"/>
  <c r="R213" i="91" s="1"/>
  <c r="D213" i="91"/>
  <c r="P212" i="91"/>
  <c r="D212" i="91"/>
  <c r="K212" i="91" s="1"/>
  <c r="R212" i="91" s="1"/>
  <c r="P211" i="91"/>
  <c r="D211" i="91"/>
  <c r="K211" i="91" s="1"/>
  <c r="R211" i="91" s="1"/>
  <c r="P210" i="91"/>
  <c r="D210" i="91"/>
  <c r="K210" i="91"/>
  <c r="R210" i="91" s="1"/>
  <c r="P209" i="91"/>
  <c r="K209" i="91"/>
  <c r="R209" i="91" s="1"/>
  <c r="D209" i="91"/>
  <c r="P208" i="91"/>
  <c r="D208" i="91"/>
  <c r="K208" i="91" s="1"/>
  <c r="R208" i="91" s="1"/>
  <c r="P207" i="91"/>
  <c r="D207" i="91"/>
  <c r="K207" i="91" s="1"/>
  <c r="R207" i="91" s="1"/>
  <c r="P206" i="91"/>
  <c r="D206" i="91"/>
  <c r="K206" i="91" s="1"/>
  <c r="R206" i="91" s="1"/>
  <c r="P205" i="91"/>
  <c r="D205" i="91"/>
  <c r="K205" i="91" s="1"/>
  <c r="R205" i="91" s="1"/>
  <c r="P204" i="91"/>
  <c r="D204" i="91"/>
  <c r="K204" i="91"/>
  <c r="R204" i="91" s="1"/>
  <c r="P203" i="91"/>
  <c r="D203" i="91"/>
  <c r="K203" i="91" s="1"/>
  <c r="R203" i="91" s="1"/>
  <c r="D202" i="91"/>
  <c r="K202" i="91" s="1"/>
  <c r="R202" i="91" s="1"/>
  <c r="C202" i="91"/>
  <c r="L202" i="91"/>
  <c r="P201" i="91"/>
  <c r="D201" i="91"/>
  <c r="K201" i="91" s="1"/>
  <c r="R201" i="91" s="1"/>
  <c r="P200" i="91"/>
  <c r="K200" i="91"/>
  <c r="R200" i="91" s="1"/>
  <c r="D200" i="91"/>
  <c r="P199" i="91"/>
  <c r="D199" i="91"/>
  <c r="K199" i="91" s="1"/>
  <c r="R199" i="91" s="1"/>
  <c r="K198" i="91"/>
  <c r="R198" i="91" s="1"/>
  <c r="C198" i="91"/>
  <c r="D198" i="91" s="1"/>
  <c r="P197" i="91"/>
  <c r="D197" i="91"/>
  <c r="K197" i="91" s="1"/>
  <c r="R197" i="91" s="1"/>
  <c r="P196" i="91"/>
  <c r="D196" i="91"/>
  <c r="K196" i="91" s="1"/>
  <c r="R196" i="91" s="1"/>
  <c r="P195" i="91"/>
  <c r="D195" i="91"/>
  <c r="K195" i="91" s="1"/>
  <c r="R195" i="91" s="1"/>
  <c r="C194" i="91"/>
  <c r="P193" i="91"/>
  <c r="D193" i="91"/>
  <c r="K193" i="91" s="1"/>
  <c r="R193" i="91" s="1"/>
  <c r="R192" i="91"/>
  <c r="P192" i="91"/>
  <c r="D192" i="91"/>
  <c r="K192" i="91" s="1"/>
  <c r="P191" i="91"/>
  <c r="D191" i="91"/>
  <c r="K191" i="91" s="1"/>
  <c r="R191" i="91" s="1"/>
  <c r="C190" i="91"/>
  <c r="D190" i="91"/>
  <c r="K190" i="91" s="1"/>
  <c r="R190" i="91" s="1"/>
  <c r="P189" i="91"/>
  <c r="D189" i="91"/>
  <c r="K189" i="91"/>
  <c r="R189" i="91" s="1"/>
  <c r="P188" i="91"/>
  <c r="D188" i="91"/>
  <c r="K188" i="91" s="1"/>
  <c r="R188" i="91" s="1"/>
  <c r="P187" i="91"/>
  <c r="D187" i="91"/>
  <c r="K187" i="91" s="1"/>
  <c r="R187" i="91" s="1"/>
  <c r="C186" i="91"/>
  <c r="L186" i="91" s="1"/>
  <c r="P185" i="91"/>
  <c r="D185" i="91"/>
  <c r="K185" i="91" s="1"/>
  <c r="R185" i="91" s="1"/>
  <c r="P184" i="91"/>
  <c r="D184" i="91"/>
  <c r="K184" i="91" s="1"/>
  <c r="R184" i="91" s="1"/>
  <c r="C183" i="91"/>
  <c r="D183" i="91" s="1"/>
  <c r="K183" i="91" s="1"/>
  <c r="R183" i="91" s="1"/>
  <c r="L183" i="91"/>
  <c r="P182" i="91"/>
  <c r="K182" i="91"/>
  <c r="R182" i="91" s="1"/>
  <c r="D182" i="91"/>
  <c r="P181" i="91"/>
  <c r="D181" i="91"/>
  <c r="K181" i="91" s="1"/>
  <c r="R181" i="91" s="1"/>
  <c r="C180" i="91"/>
  <c r="P179" i="91"/>
  <c r="D179" i="91"/>
  <c r="K179" i="91" s="1"/>
  <c r="R179" i="91" s="1"/>
  <c r="P178" i="91"/>
  <c r="D178" i="91"/>
  <c r="K178" i="91" s="1"/>
  <c r="R178" i="91" s="1"/>
  <c r="C177" i="91"/>
  <c r="P176" i="91"/>
  <c r="D176" i="91"/>
  <c r="K176" i="91"/>
  <c r="R176" i="91" s="1"/>
  <c r="P175" i="91"/>
  <c r="D175" i="91"/>
  <c r="K175" i="91" s="1"/>
  <c r="R175" i="91" s="1"/>
  <c r="C174" i="91"/>
  <c r="L174" i="91" s="1"/>
  <c r="P173" i="91"/>
  <c r="D173" i="91"/>
  <c r="K173" i="91" s="1"/>
  <c r="R173" i="91" s="1"/>
  <c r="P172" i="91"/>
  <c r="D172" i="91"/>
  <c r="K172" i="91" s="1"/>
  <c r="R172" i="91" s="1"/>
  <c r="D171" i="91"/>
  <c r="K171" i="91" s="1"/>
  <c r="R171" i="91" s="1"/>
  <c r="C171" i="91"/>
  <c r="L171" i="91"/>
  <c r="P170" i="91"/>
  <c r="D170" i="91"/>
  <c r="K170" i="91" s="1"/>
  <c r="R170" i="91" s="1"/>
  <c r="P169" i="91"/>
  <c r="K169" i="91"/>
  <c r="R169" i="91" s="1"/>
  <c r="D169" i="91"/>
  <c r="P168" i="91"/>
  <c r="D168" i="91"/>
  <c r="K168" i="91" s="1"/>
  <c r="R168" i="91" s="1"/>
  <c r="P167" i="91"/>
  <c r="D167" i="91"/>
  <c r="K167" i="91" s="1"/>
  <c r="R167" i="91" s="1"/>
  <c r="P166" i="91"/>
  <c r="D166" i="91"/>
  <c r="K166" i="91" s="1"/>
  <c r="R166" i="91" s="1"/>
  <c r="P165" i="91"/>
  <c r="K165" i="91"/>
  <c r="R165" i="91" s="1"/>
  <c r="D165" i="91"/>
  <c r="P164" i="91"/>
  <c r="D164" i="91"/>
  <c r="K164" i="91" s="1"/>
  <c r="R164" i="91" s="1"/>
  <c r="P163" i="91"/>
  <c r="D163" i="91"/>
  <c r="K163" i="91" s="1"/>
  <c r="R163" i="91" s="1"/>
  <c r="P162" i="91"/>
  <c r="D162" i="91"/>
  <c r="K162" i="91" s="1"/>
  <c r="R162" i="91" s="1"/>
  <c r="P161" i="91"/>
  <c r="K161" i="91"/>
  <c r="R161" i="91" s="1"/>
  <c r="D161" i="91"/>
  <c r="P160" i="91"/>
  <c r="D160" i="91"/>
  <c r="K160" i="91" s="1"/>
  <c r="R160" i="91" s="1"/>
  <c r="P159" i="91"/>
  <c r="D159" i="91"/>
  <c r="K159" i="91" s="1"/>
  <c r="R159" i="91" s="1"/>
  <c r="P158" i="91"/>
  <c r="D158" i="91"/>
  <c r="K158" i="91" s="1"/>
  <c r="R158" i="91" s="1"/>
  <c r="P157" i="91"/>
  <c r="K157" i="91"/>
  <c r="R157" i="91" s="1"/>
  <c r="D157" i="91"/>
  <c r="P156" i="91"/>
  <c r="D156" i="91"/>
  <c r="K156" i="91" s="1"/>
  <c r="R156" i="91" s="1"/>
  <c r="P155" i="91"/>
  <c r="D155" i="91"/>
  <c r="K155" i="91" s="1"/>
  <c r="R155" i="91" s="1"/>
  <c r="P154" i="91"/>
  <c r="D154" i="91"/>
  <c r="K154" i="91" s="1"/>
  <c r="R154" i="91" s="1"/>
  <c r="P153" i="91"/>
  <c r="K153" i="91"/>
  <c r="R153" i="91" s="1"/>
  <c r="D153" i="91"/>
  <c r="C152" i="91"/>
  <c r="P151" i="91"/>
  <c r="D151" i="91"/>
  <c r="K151" i="91" s="1"/>
  <c r="R151" i="91" s="1"/>
  <c r="P150" i="91"/>
  <c r="D150" i="91"/>
  <c r="K150" i="91" s="1"/>
  <c r="R150" i="91" s="1"/>
  <c r="P149" i="91"/>
  <c r="D149" i="91"/>
  <c r="K149" i="91" s="1"/>
  <c r="R149" i="91" s="1"/>
  <c r="P148" i="91"/>
  <c r="D148" i="91"/>
  <c r="K148" i="91" s="1"/>
  <c r="R148" i="91" s="1"/>
  <c r="P147" i="91"/>
  <c r="D147" i="91"/>
  <c r="K147" i="91" s="1"/>
  <c r="R147" i="91" s="1"/>
  <c r="P146" i="91"/>
  <c r="K146" i="91"/>
  <c r="R146" i="91" s="1"/>
  <c r="D146" i="91"/>
  <c r="P145" i="91"/>
  <c r="D145" i="91"/>
  <c r="K145" i="91" s="1"/>
  <c r="R145" i="91" s="1"/>
  <c r="P144" i="91"/>
  <c r="D144" i="91"/>
  <c r="K144" i="91" s="1"/>
  <c r="R144" i="91" s="1"/>
  <c r="P143" i="91"/>
  <c r="D143" i="91"/>
  <c r="K143" i="91" s="1"/>
  <c r="R143" i="91" s="1"/>
  <c r="P142" i="91"/>
  <c r="D142" i="91"/>
  <c r="K142" i="91" s="1"/>
  <c r="R142" i="91" s="1"/>
  <c r="R141" i="91"/>
  <c r="P141" i="91"/>
  <c r="D141" i="91"/>
  <c r="K141" i="91" s="1"/>
  <c r="P140" i="91"/>
  <c r="D140" i="91"/>
  <c r="K140" i="91" s="1"/>
  <c r="R140" i="91" s="1"/>
  <c r="P139" i="91"/>
  <c r="D139" i="91"/>
  <c r="K139" i="91" s="1"/>
  <c r="R139" i="91" s="1"/>
  <c r="P138" i="91"/>
  <c r="D138" i="91"/>
  <c r="K138" i="91" s="1"/>
  <c r="R138" i="91" s="1"/>
  <c r="P137" i="91"/>
  <c r="D137" i="91"/>
  <c r="K137" i="91" s="1"/>
  <c r="R137" i="91" s="1"/>
  <c r="P136" i="91"/>
  <c r="K136" i="91"/>
  <c r="R136" i="91" s="1"/>
  <c r="D136" i="91"/>
  <c r="R135" i="91"/>
  <c r="P135" i="91"/>
  <c r="D135" i="91"/>
  <c r="K135" i="91" s="1"/>
  <c r="P134" i="91"/>
  <c r="K134" i="91"/>
  <c r="R134" i="91" s="1"/>
  <c r="D134" i="91"/>
  <c r="R133" i="91"/>
  <c r="P133" i="91"/>
  <c r="D133" i="91"/>
  <c r="K133" i="91" s="1"/>
  <c r="P132" i="91"/>
  <c r="D132" i="91"/>
  <c r="K132" i="91" s="1"/>
  <c r="R132" i="91" s="1"/>
  <c r="P131" i="91"/>
  <c r="D131" i="91"/>
  <c r="K131" i="91" s="1"/>
  <c r="R131" i="91" s="1"/>
  <c r="C130" i="91"/>
  <c r="P129" i="91"/>
  <c r="D129" i="91"/>
  <c r="K129" i="91" s="1"/>
  <c r="R129" i="91" s="1"/>
  <c r="P128" i="91"/>
  <c r="D128" i="91"/>
  <c r="K128" i="91" s="1"/>
  <c r="R128" i="91" s="1"/>
  <c r="P127" i="91"/>
  <c r="D127" i="91"/>
  <c r="K127" i="91" s="1"/>
  <c r="R127" i="91" s="1"/>
  <c r="P126" i="91"/>
  <c r="D126" i="91"/>
  <c r="K126" i="91"/>
  <c r="R126" i="91" s="1"/>
  <c r="P125" i="91"/>
  <c r="D125" i="91"/>
  <c r="K125" i="91" s="1"/>
  <c r="R125" i="91" s="1"/>
  <c r="P124" i="91"/>
  <c r="D124" i="91"/>
  <c r="K124" i="91" s="1"/>
  <c r="R124" i="91" s="1"/>
  <c r="P123" i="91"/>
  <c r="D123" i="91"/>
  <c r="K123" i="91"/>
  <c r="R123" i="91" s="1"/>
  <c r="P122" i="91"/>
  <c r="D122" i="91"/>
  <c r="K122" i="91"/>
  <c r="R122" i="91" s="1"/>
  <c r="P121" i="91"/>
  <c r="D121" i="91"/>
  <c r="K121" i="91" s="1"/>
  <c r="R121" i="91" s="1"/>
  <c r="P120" i="91"/>
  <c r="D120" i="91"/>
  <c r="K120" i="91" s="1"/>
  <c r="R120" i="91" s="1"/>
  <c r="P119" i="91"/>
  <c r="D119" i="91"/>
  <c r="K119" i="91" s="1"/>
  <c r="R119" i="91" s="1"/>
  <c r="P118" i="91"/>
  <c r="D118" i="91"/>
  <c r="K118" i="91"/>
  <c r="R118" i="91" s="1"/>
  <c r="P117" i="91"/>
  <c r="D117" i="91"/>
  <c r="K117" i="91" s="1"/>
  <c r="R117" i="91" s="1"/>
  <c r="D116" i="91"/>
  <c r="K116" i="91" s="1"/>
  <c r="R116" i="91" s="1"/>
  <c r="C116" i="91"/>
  <c r="L116" i="91" s="1"/>
  <c r="P115" i="91"/>
  <c r="D115" i="91"/>
  <c r="K115" i="91" s="1"/>
  <c r="R115" i="91" s="1"/>
  <c r="P114" i="91"/>
  <c r="D114" i="91"/>
  <c r="K114" i="91" s="1"/>
  <c r="R114" i="91" s="1"/>
  <c r="P113" i="91"/>
  <c r="D113" i="91"/>
  <c r="K113" i="91"/>
  <c r="R113" i="91" s="1"/>
  <c r="P112" i="91"/>
  <c r="K112" i="91"/>
  <c r="R112" i="91" s="1"/>
  <c r="D112" i="91"/>
  <c r="P111" i="91"/>
  <c r="K111" i="91"/>
  <c r="R111" i="91"/>
  <c r="D111" i="91"/>
  <c r="P110" i="91"/>
  <c r="D110" i="91"/>
  <c r="K110" i="91" s="1"/>
  <c r="R110" i="91" s="1"/>
  <c r="P109" i="91"/>
  <c r="D109" i="91"/>
  <c r="K109" i="91"/>
  <c r="R109" i="91" s="1"/>
  <c r="P108" i="91"/>
  <c r="K108" i="91"/>
  <c r="R108" i="91" s="1"/>
  <c r="D108" i="91"/>
  <c r="P107" i="91"/>
  <c r="D107" i="91"/>
  <c r="K107" i="91" s="1"/>
  <c r="R107" i="91" s="1"/>
  <c r="P106" i="91"/>
  <c r="D106" i="91"/>
  <c r="K106" i="91" s="1"/>
  <c r="R106" i="91" s="1"/>
  <c r="P105" i="91"/>
  <c r="D105" i="91"/>
  <c r="K105" i="91" s="1"/>
  <c r="R105" i="91" s="1"/>
  <c r="P104" i="91"/>
  <c r="D104" i="91"/>
  <c r="K104" i="91" s="1"/>
  <c r="R104" i="91" s="1"/>
  <c r="P103" i="91"/>
  <c r="K103" i="91"/>
  <c r="R103" i="91" s="1"/>
  <c r="D103" i="91"/>
  <c r="P102" i="91"/>
  <c r="D102" i="91"/>
  <c r="K102" i="91" s="1"/>
  <c r="R102" i="91" s="1"/>
  <c r="P101" i="91"/>
  <c r="D101" i="91"/>
  <c r="K101" i="91"/>
  <c r="R101" i="91" s="1"/>
  <c r="P100" i="91"/>
  <c r="K100" i="91"/>
  <c r="R100" i="91" s="1"/>
  <c r="D100" i="91"/>
  <c r="P99" i="91"/>
  <c r="D99" i="91"/>
  <c r="K99" i="91"/>
  <c r="R99" i="91" s="1"/>
  <c r="C98" i="91"/>
  <c r="D98" i="91" s="1"/>
  <c r="K98" i="91" s="1"/>
  <c r="R98" i="91" s="1"/>
  <c r="L98" i="91"/>
  <c r="P97" i="91"/>
  <c r="K97" i="91"/>
  <c r="R97" i="91" s="1"/>
  <c r="D97" i="91"/>
  <c r="P96" i="91"/>
  <c r="D96" i="91"/>
  <c r="K96" i="91" s="1"/>
  <c r="R96" i="91" s="1"/>
  <c r="P95" i="91"/>
  <c r="D95" i="91"/>
  <c r="K95" i="91" s="1"/>
  <c r="R95" i="91" s="1"/>
  <c r="P94" i="91"/>
  <c r="D94" i="91"/>
  <c r="K94" i="91" s="1"/>
  <c r="R94" i="91" s="1"/>
  <c r="P93" i="91"/>
  <c r="K93" i="91"/>
  <c r="R93" i="91" s="1"/>
  <c r="D93" i="91"/>
  <c r="P92" i="91"/>
  <c r="D92" i="91"/>
  <c r="K92" i="91" s="1"/>
  <c r="R92" i="91" s="1"/>
  <c r="P91" i="91"/>
  <c r="D91" i="91"/>
  <c r="K91" i="91" s="1"/>
  <c r="R91" i="91" s="1"/>
  <c r="P90" i="91"/>
  <c r="D90" i="91"/>
  <c r="K90" i="91" s="1"/>
  <c r="R90" i="91" s="1"/>
  <c r="P89" i="91"/>
  <c r="K89" i="91"/>
  <c r="R89" i="91" s="1"/>
  <c r="D89" i="91"/>
  <c r="P88" i="91"/>
  <c r="D88" i="91"/>
  <c r="K88" i="91" s="1"/>
  <c r="R88" i="91" s="1"/>
  <c r="P87" i="91"/>
  <c r="D87" i="91"/>
  <c r="K87" i="91" s="1"/>
  <c r="R87" i="91" s="1"/>
  <c r="P86" i="91"/>
  <c r="D86" i="91"/>
  <c r="K86" i="91" s="1"/>
  <c r="R86" i="91" s="1"/>
  <c r="P85" i="91"/>
  <c r="K85" i="91"/>
  <c r="R85" i="91" s="1"/>
  <c r="D85" i="91"/>
  <c r="P84" i="91"/>
  <c r="D84" i="91"/>
  <c r="K84" i="91" s="1"/>
  <c r="R84" i="91" s="1"/>
  <c r="P83" i="91"/>
  <c r="D83" i="91"/>
  <c r="K83" i="91" s="1"/>
  <c r="R83" i="91" s="1"/>
  <c r="C82" i="91"/>
  <c r="P81" i="91"/>
  <c r="D81" i="91"/>
  <c r="K81" i="91" s="1"/>
  <c r="R81" i="91" s="1"/>
  <c r="P80" i="91"/>
  <c r="K80" i="91"/>
  <c r="R80" i="91" s="1"/>
  <c r="D80" i="91"/>
  <c r="P79" i="91"/>
  <c r="D79" i="91"/>
  <c r="K79" i="91" s="1"/>
  <c r="R79" i="91" s="1"/>
  <c r="P78" i="91"/>
  <c r="D78" i="91"/>
  <c r="K78" i="91" s="1"/>
  <c r="R78" i="91" s="1"/>
  <c r="P77" i="91"/>
  <c r="D77" i="91"/>
  <c r="K77" i="91" s="1"/>
  <c r="R77" i="91" s="1"/>
  <c r="P76" i="91"/>
  <c r="D76" i="91"/>
  <c r="K76" i="91" s="1"/>
  <c r="R76" i="91" s="1"/>
  <c r="P75" i="91"/>
  <c r="D75" i="91"/>
  <c r="K75" i="91" s="1"/>
  <c r="R75" i="91" s="1"/>
  <c r="R74" i="91"/>
  <c r="P74" i="91"/>
  <c r="K74" i="91"/>
  <c r="D74" i="91"/>
  <c r="P73" i="91"/>
  <c r="D73" i="91"/>
  <c r="K73" i="91" s="1"/>
  <c r="R73" i="91" s="1"/>
  <c r="P72" i="91"/>
  <c r="D72" i="91"/>
  <c r="K72" i="91" s="1"/>
  <c r="R72" i="91" s="1"/>
  <c r="P71" i="91"/>
  <c r="D71" i="91"/>
  <c r="K71" i="91" s="1"/>
  <c r="R71" i="91" s="1"/>
  <c r="P70" i="91"/>
  <c r="D70" i="91"/>
  <c r="K70" i="91" s="1"/>
  <c r="R70" i="91" s="1"/>
  <c r="P69" i="91"/>
  <c r="D69" i="91"/>
  <c r="K69" i="91" s="1"/>
  <c r="R69" i="91" s="1"/>
  <c r="P68" i="91"/>
  <c r="D68" i="91"/>
  <c r="K68" i="91" s="1"/>
  <c r="R68" i="91" s="1"/>
  <c r="P67" i="91"/>
  <c r="D67" i="91"/>
  <c r="K67" i="91" s="1"/>
  <c r="R67" i="91" s="1"/>
  <c r="C66" i="91"/>
  <c r="L66" i="91" s="1"/>
  <c r="P65" i="91"/>
  <c r="D65" i="91"/>
  <c r="K65" i="91" s="1"/>
  <c r="R65" i="91" s="1"/>
  <c r="P64" i="91"/>
  <c r="D64" i="91"/>
  <c r="K64" i="91"/>
  <c r="R64" i="91" s="1"/>
  <c r="P63" i="91"/>
  <c r="D63" i="91"/>
  <c r="K63" i="91" s="1"/>
  <c r="R63" i="91" s="1"/>
  <c r="P62" i="91"/>
  <c r="D62" i="91"/>
  <c r="K62" i="91" s="1"/>
  <c r="R62" i="91" s="1"/>
  <c r="P61" i="91"/>
  <c r="D61" i="91"/>
  <c r="K61" i="91" s="1"/>
  <c r="R61" i="91" s="1"/>
  <c r="P60" i="91"/>
  <c r="D60" i="91"/>
  <c r="K60" i="91" s="1"/>
  <c r="R60" i="91" s="1"/>
  <c r="P59" i="91"/>
  <c r="D59" i="91"/>
  <c r="K59" i="91"/>
  <c r="R59" i="91" s="1"/>
  <c r="P58" i="91"/>
  <c r="D58" i="91"/>
  <c r="K58" i="91" s="1"/>
  <c r="R58" i="91" s="1"/>
  <c r="P57" i="91"/>
  <c r="D57" i="91"/>
  <c r="K57" i="91" s="1"/>
  <c r="R57" i="91" s="1"/>
  <c r="C56" i="91"/>
  <c r="D56" i="91" s="1"/>
  <c r="K56" i="91" s="1"/>
  <c r="R56" i="91" s="1"/>
  <c r="L56" i="91"/>
  <c r="P55" i="91"/>
  <c r="D55" i="91"/>
  <c r="K55" i="91" s="1"/>
  <c r="R55" i="91" s="1"/>
  <c r="P54" i="91"/>
  <c r="D54" i="91"/>
  <c r="K54" i="91" s="1"/>
  <c r="R54" i="91" s="1"/>
  <c r="P53" i="91"/>
  <c r="D53" i="91"/>
  <c r="K53" i="91" s="1"/>
  <c r="R53" i="91" s="1"/>
  <c r="P52" i="91"/>
  <c r="D52" i="91"/>
  <c r="K52" i="91" s="1"/>
  <c r="R52" i="91" s="1"/>
  <c r="P51" i="91"/>
  <c r="D51" i="91"/>
  <c r="K51" i="91" s="1"/>
  <c r="R51" i="91" s="1"/>
  <c r="P50" i="91"/>
  <c r="D50" i="91"/>
  <c r="K50" i="91" s="1"/>
  <c r="R50" i="91" s="1"/>
  <c r="P49" i="91"/>
  <c r="D49" i="91"/>
  <c r="K49" i="91" s="1"/>
  <c r="R49" i="91" s="1"/>
  <c r="C48" i="91"/>
  <c r="D48" i="91" s="1"/>
  <c r="K48" i="91" s="1"/>
  <c r="R48" i="91" s="1"/>
  <c r="P47" i="91"/>
  <c r="D47" i="91"/>
  <c r="K47" i="91" s="1"/>
  <c r="R47" i="91" s="1"/>
  <c r="P46" i="91"/>
  <c r="D46" i="91"/>
  <c r="K46" i="91" s="1"/>
  <c r="R46" i="91" s="1"/>
  <c r="P45" i="91"/>
  <c r="K45" i="91"/>
  <c r="R45" i="91"/>
  <c r="D45" i="91"/>
  <c r="P44" i="91"/>
  <c r="D44" i="91"/>
  <c r="K44" i="91" s="1"/>
  <c r="R44" i="91" s="1"/>
  <c r="P43" i="91"/>
  <c r="D43" i="91"/>
  <c r="K43" i="91" s="1"/>
  <c r="R43" i="91" s="1"/>
  <c r="P42" i="91"/>
  <c r="D42" i="91"/>
  <c r="K42" i="91" s="1"/>
  <c r="R42" i="91" s="1"/>
  <c r="P41" i="91"/>
  <c r="K41" i="91"/>
  <c r="R41" i="91"/>
  <c r="D41" i="91"/>
  <c r="C40" i="91"/>
  <c r="L40" i="91" s="1"/>
  <c r="P39" i="91"/>
  <c r="D39" i="91"/>
  <c r="K39" i="91" s="1"/>
  <c r="R39" i="91" s="1"/>
  <c r="P38" i="91"/>
  <c r="D38" i="91"/>
  <c r="K38" i="91" s="1"/>
  <c r="R38" i="91" s="1"/>
  <c r="P37" i="91"/>
  <c r="D37" i="91"/>
  <c r="K37" i="91" s="1"/>
  <c r="R37" i="91" s="1"/>
  <c r="P36" i="91"/>
  <c r="K36" i="91"/>
  <c r="R36" i="91" s="1"/>
  <c r="D36" i="91"/>
  <c r="P35" i="91"/>
  <c r="D35" i="91"/>
  <c r="K35" i="91" s="1"/>
  <c r="R35" i="91" s="1"/>
  <c r="P34" i="91"/>
  <c r="D34" i="91"/>
  <c r="K34" i="91" s="1"/>
  <c r="R34" i="91" s="1"/>
  <c r="P33" i="91"/>
  <c r="D33" i="91"/>
  <c r="K33" i="91" s="1"/>
  <c r="R33" i="91" s="1"/>
  <c r="P32" i="91"/>
  <c r="D32" i="91"/>
  <c r="K32" i="91" s="1"/>
  <c r="R32" i="91" s="1"/>
  <c r="P31" i="91"/>
  <c r="D31" i="91"/>
  <c r="K31" i="91" s="1"/>
  <c r="R31" i="91" s="1"/>
  <c r="C30" i="91"/>
  <c r="L30" i="91" s="1"/>
  <c r="P29" i="91"/>
  <c r="D29" i="91"/>
  <c r="K29" i="91" s="1"/>
  <c r="R29" i="91" s="1"/>
  <c r="P28" i="91"/>
  <c r="D28" i="91"/>
  <c r="K28" i="91" s="1"/>
  <c r="R28" i="91" s="1"/>
  <c r="P27" i="91"/>
  <c r="D27" i="91"/>
  <c r="K27" i="91"/>
  <c r="R27" i="91" s="1"/>
  <c r="P26" i="91"/>
  <c r="D26" i="91"/>
  <c r="K26" i="91" s="1"/>
  <c r="R26" i="91" s="1"/>
  <c r="P25" i="91"/>
  <c r="D25" i="91"/>
  <c r="K25" i="91" s="1"/>
  <c r="R25" i="91" s="1"/>
  <c r="P24" i="91"/>
  <c r="D24" i="91"/>
  <c r="K24" i="91" s="1"/>
  <c r="R24" i="91" s="1"/>
  <c r="P23" i="91"/>
  <c r="D23" i="91"/>
  <c r="K23" i="91"/>
  <c r="R23" i="91" s="1"/>
  <c r="C22" i="91"/>
  <c r="P21" i="91"/>
  <c r="D21" i="91"/>
  <c r="K21" i="91"/>
  <c r="R21" i="91" s="1"/>
  <c r="P20" i="91"/>
  <c r="D20" i="91"/>
  <c r="K20" i="91" s="1"/>
  <c r="R20" i="91" s="1"/>
  <c r="P19" i="91"/>
  <c r="D19" i="91"/>
  <c r="K19" i="91" s="1"/>
  <c r="R19" i="91" s="1"/>
  <c r="P18" i="91"/>
  <c r="D18" i="91"/>
  <c r="K18" i="91" s="1"/>
  <c r="R18" i="91" s="1"/>
  <c r="P17" i="91"/>
  <c r="D17" i="91"/>
  <c r="K17" i="91" s="1"/>
  <c r="R17" i="91" s="1"/>
  <c r="P16" i="91"/>
  <c r="D16" i="91"/>
  <c r="K16" i="91" s="1"/>
  <c r="R16" i="91" s="1"/>
  <c r="P15" i="91"/>
  <c r="D15" i="91"/>
  <c r="K15" i="91"/>
  <c r="R15" i="91" s="1"/>
  <c r="D14" i="91"/>
  <c r="K14" i="91" s="1"/>
  <c r="R14" i="91" s="1"/>
  <c r="C14" i="91"/>
  <c r="L14" i="91" s="1"/>
  <c r="P13" i="91"/>
  <c r="D13" i="91"/>
  <c r="K13" i="91" s="1"/>
  <c r="R13" i="91" s="1"/>
  <c r="P12" i="91"/>
  <c r="K12" i="91"/>
  <c r="R12" i="91"/>
  <c r="D12" i="91"/>
  <c r="P11" i="91"/>
  <c r="D11" i="91"/>
  <c r="K11" i="91" s="1"/>
  <c r="R11" i="91" s="1"/>
  <c r="P10" i="91"/>
  <c r="D10" i="91"/>
  <c r="K10" i="91" s="1"/>
  <c r="R10" i="91" s="1"/>
  <c r="P9" i="91"/>
  <c r="D9" i="91"/>
  <c r="K9" i="91" s="1"/>
  <c r="R9" i="91" s="1"/>
  <c r="P8" i="91"/>
  <c r="K8" i="91"/>
  <c r="R8" i="91"/>
  <c r="D8" i="91"/>
  <c r="P7" i="91"/>
  <c r="D7" i="91"/>
  <c r="K7" i="91" s="1"/>
  <c r="R7" i="91" s="1"/>
  <c r="P6" i="91"/>
  <c r="K6" i="91"/>
  <c r="R6" i="91"/>
  <c r="D6" i="91"/>
  <c r="P5" i="91"/>
  <c r="D5" i="91"/>
  <c r="K5" i="91" s="1"/>
  <c r="R5" i="91" s="1"/>
  <c r="L4" i="91"/>
  <c r="C4" i="91"/>
  <c r="D4" i="91" s="1"/>
  <c r="K4" i="91" s="1"/>
  <c r="R4" i="91" s="1"/>
  <c r="F199" i="94"/>
  <c r="F189" i="94"/>
  <c r="F41" i="94" s="1"/>
  <c r="F169" i="94"/>
  <c r="F163" i="94"/>
  <c r="F158" i="94"/>
  <c r="F155" i="94"/>
  <c r="F151" i="94"/>
  <c r="F139" i="94"/>
  <c r="F133" i="94"/>
  <c r="F129" i="94"/>
  <c r="F122" i="94"/>
  <c r="F113" i="94"/>
  <c r="F110" i="94"/>
  <c r="F107" i="94" s="1"/>
  <c r="F85" i="94"/>
  <c r="F70" i="94"/>
  <c r="F82" i="94" s="1"/>
  <c r="F63" i="94"/>
  <c r="F61" i="94"/>
  <c r="F60" i="94"/>
  <c r="F59" i="94"/>
  <c r="F56" i="94"/>
  <c r="F55" i="94" s="1"/>
  <c r="F50" i="94"/>
  <c r="F44" i="94"/>
  <c r="F24" i="94"/>
  <c r="F14" i="94"/>
  <c r="F6" i="94"/>
  <c r="G3602" i="93"/>
  <c r="J3602" i="93" s="1"/>
  <c r="G3601" i="93"/>
  <c r="J3601" i="93" s="1"/>
  <c r="C3600" i="93"/>
  <c r="G3600" i="93" s="1"/>
  <c r="J3600" i="93" s="1"/>
  <c r="G3599" i="93"/>
  <c r="J3599" i="93" s="1"/>
  <c r="C3598" i="93"/>
  <c r="G3598" i="93" s="1"/>
  <c r="J3598" i="93" s="1"/>
  <c r="G3597" i="93"/>
  <c r="J3597" i="93"/>
  <c r="G3596" i="93"/>
  <c r="J3596" i="93" s="1"/>
  <c r="C3596" i="93"/>
  <c r="G3595" i="93"/>
  <c r="J3595" i="93" s="1"/>
  <c r="C3594" i="93"/>
  <c r="G3594" i="93"/>
  <c r="J3594" i="93" s="1"/>
  <c r="G3593" i="93"/>
  <c r="J3593" i="93" s="1"/>
  <c r="G3592" i="93"/>
  <c r="J3592" i="93"/>
  <c r="G3591" i="93"/>
  <c r="J3591" i="93" s="1"/>
  <c r="G3590" i="93"/>
  <c r="J3590" i="93" s="1"/>
  <c r="G3589" i="93"/>
  <c r="J3589" i="93" s="1"/>
  <c r="G3588" i="93"/>
  <c r="J3588" i="93"/>
  <c r="C3587" i="93"/>
  <c r="G3587" i="93" s="1"/>
  <c r="J3587" i="93" s="1"/>
  <c r="G3586" i="93"/>
  <c r="J3586" i="93" s="1"/>
  <c r="G3585" i="93"/>
  <c r="J3585" i="93" s="1"/>
  <c r="G3584" i="93"/>
  <c r="J3584" i="93" s="1"/>
  <c r="G3583" i="93"/>
  <c r="J3583" i="93" s="1"/>
  <c r="G3582" i="93"/>
  <c r="J3582" i="93" s="1"/>
  <c r="C3581" i="93"/>
  <c r="G3581" i="93" s="1"/>
  <c r="J3581" i="93" s="1"/>
  <c r="G3580" i="93"/>
  <c r="J3580" i="93" s="1"/>
  <c r="G3579" i="93"/>
  <c r="J3579" i="93"/>
  <c r="G3578" i="93"/>
  <c r="J3578" i="93" s="1"/>
  <c r="C3578" i="93"/>
  <c r="G3577" i="93"/>
  <c r="J3577" i="93" s="1"/>
  <c r="C3576" i="93"/>
  <c r="G3576" i="93"/>
  <c r="J3576" i="93" s="1"/>
  <c r="G3575" i="93"/>
  <c r="J3575" i="93" s="1"/>
  <c r="C3574" i="93"/>
  <c r="G3574" i="93"/>
  <c r="J3574" i="93" s="1"/>
  <c r="G3573" i="93"/>
  <c r="J3573" i="93" s="1"/>
  <c r="G3572" i="93"/>
  <c r="J3572" i="93" s="1"/>
  <c r="C3572" i="93"/>
  <c r="G3571" i="93"/>
  <c r="J3571" i="93"/>
  <c r="E3570" i="93"/>
  <c r="E3604" i="93" s="1"/>
  <c r="C3570" i="93"/>
  <c r="J3568" i="93"/>
  <c r="G3567" i="93"/>
  <c r="J3567" i="93" s="1"/>
  <c r="G3566" i="93"/>
  <c r="J3566" i="93" s="1"/>
  <c r="J3565" i="93"/>
  <c r="G3565" i="93"/>
  <c r="G3564" i="93"/>
  <c r="J3564" i="93" s="1"/>
  <c r="G3563" i="93"/>
  <c r="J3563" i="93" s="1"/>
  <c r="G3562" i="93"/>
  <c r="J3562" i="93" s="1"/>
  <c r="C3561" i="93"/>
  <c r="G3561" i="93" s="1"/>
  <c r="J3561" i="93" s="1"/>
  <c r="G3560" i="93"/>
  <c r="J3560" i="93" s="1"/>
  <c r="G3559" i="93"/>
  <c r="J3559" i="93" s="1"/>
  <c r="G3558" i="93"/>
  <c r="J3558" i="93"/>
  <c r="G3557" i="93"/>
  <c r="J3557" i="93" s="1"/>
  <c r="G3556" i="93"/>
  <c r="J3556" i="93" s="1"/>
  <c r="J3555" i="93"/>
  <c r="G3555" i="93"/>
  <c r="G3554" i="93"/>
  <c r="J3554" i="93" s="1"/>
  <c r="G3553" i="93"/>
  <c r="J3553" i="93" s="1"/>
  <c r="G3552" i="93"/>
  <c r="J3552" i="93" s="1"/>
  <c r="J3551" i="93"/>
  <c r="G3551" i="93"/>
  <c r="G3550" i="93"/>
  <c r="J3550" i="93" s="1"/>
  <c r="C3549" i="93"/>
  <c r="G3549" i="93" s="1"/>
  <c r="J3549" i="93" s="1"/>
  <c r="G3548" i="93"/>
  <c r="J3548" i="93" s="1"/>
  <c r="G3547" i="93"/>
  <c r="J3547" i="93" s="1"/>
  <c r="G3546" i="93"/>
  <c r="J3546" i="93" s="1"/>
  <c r="E3545" i="93"/>
  <c r="G3545" i="93"/>
  <c r="J3545" i="93" s="1"/>
  <c r="C3545" i="93"/>
  <c r="G3544" i="93"/>
  <c r="J3544" i="93" s="1"/>
  <c r="G3543" i="93"/>
  <c r="J3543" i="93" s="1"/>
  <c r="C3542" i="93"/>
  <c r="G3542" i="93"/>
  <c r="J3542" i="93" s="1"/>
  <c r="J3541" i="93"/>
  <c r="G3541" i="93"/>
  <c r="G3540" i="93"/>
  <c r="J3540" i="93" s="1"/>
  <c r="G3539" i="93"/>
  <c r="J3539" i="93" s="1"/>
  <c r="G3538" i="93"/>
  <c r="J3538" i="93"/>
  <c r="G3537" i="93"/>
  <c r="J3537" i="93" s="1"/>
  <c r="G3536" i="93"/>
  <c r="J3536" i="93" s="1"/>
  <c r="G3535" i="93"/>
  <c r="J3535" i="93"/>
  <c r="G3534" i="93"/>
  <c r="J3534" i="93" s="1"/>
  <c r="G3533" i="93"/>
  <c r="J3533" i="93" s="1"/>
  <c r="C3532" i="93"/>
  <c r="G3532" i="93" s="1"/>
  <c r="J3532" i="93" s="1"/>
  <c r="G3531" i="93"/>
  <c r="J3531" i="93"/>
  <c r="G3530" i="93"/>
  <c r="J3530" i="93" s="1"/>
  <c r="G3529" i="93"/>
  <c r="J3529" i="93" s="1"/>
  <c r="J3528" i="93"/>
  <c r="G3528" i="93"/>
  <c r="G3527" i="93"/>
  <c r="J3527" i="93" s="1"/>
  <c r="J3526" i="93"/>
  <c r="G3526" i="93"/>
  <c r="G3525" i="93"/>
  <c r="J3525" i="93" s="1"/>
  <c r="G3524" i="93"/>
  <c r="J3524" i="93" s="1"/>
  <c r="G3523" i="93"/>
  <c r="J3523" i="93"/>
  <c r="G3522" i="93"/>
  <c r="J3522" i="93" s="1"/>
  <c r="G3521" i="93"/>
  <c r="J3521" i="93" s="1"/>
  <c r="G3520" i="93"/>
  <c r="J3520" i="93" s="1"/>
  <c r="G3519" i="93"/>
  <c r="J3519" i="93"/>
  <c r="G3518" i="93"/>
  <c r="J3518" i="93" s="1"/>
  <c r="G3517" i="93"/>
  <c r="J3517" i="93" s="1"/>
  <c r="J3516" i="93"/>
  <c r="G3516" i="93"/>
  <c r="G3515" i="93"/>
  <c r="J3515" i="93" s="1"/>
  <c r="G3514" i="93"/>
  <c r="J3514" i="93" s="1"/>
  <c r="G3513" i="93"/>
  <c r="J3513" i="93" s="1"/>
  <c r="J3512" i="93"/>
  <c r="G3512" i="93"/>
  <c r="G3511" i="93"/>
  <c r="J3511" i="93" s="1"/>
  <c r="G3510" i="93"/>
  <c r="J3510" i="93" s="1"/>
  <c r="G3509" i="93"/>
  <c r="J3509" i="93" s="1"/>
  <c r="J3508" i="93"/>
  <c r="G3508" i="93"/>
  <c r="G3507" i="93"/>
  <c r="J3507" i="93" s="1"/>
  <c r="G3506" i="93"/>
  <c r="J3506" i="93" s="1"/>
  <c r="G3505" i="93"/>
  <c r="J3505" i="93" s="1"/>
  <c r="J3504" i="93"/>
  <c r="G3504" i="93"/>
  <c r="G3503" i="93"/>
  <c r="J3503" i="93" s="1"/>
  <c r="G3502" i="93"/>
  <c r="J3502" i="93" s="1"/>
  <c r="G3501" i="93"/>
  <c r="J3501" i="93" s="1"/>
  <c r="J3500" i="93"/>
  <c r="G3500" i="93"/>
  <c r="G3499" i="93"/>
  <c r="J3499" i="93" s="1"/>
  <c r="J3498" i="93"/>
  <c r="G3498" i="93"/>
  <c r="G3497" i="93"/>
  <c r="J3497" i="93" s="1"/>
  <c r="G3496" i="93"/>
  <c r="J3496" i="93" s="1"/>
  <c r="G3495" i="93"/>
  <c r="J3495" i="93"/>
  <c r="G3494" i="93"/>
  <c r="J3494" i="93" s="1"/>
  <c r="G3493" i="93"/>
  <c r="J3493" i="93" s="1"/>
  <c r="J3492" i="93"/>
  <c r="G3492" i="93"/>
  <c r="G3491" i="93"/>
  <c r="J3491" i="93" s="1"/>
  <c r="G3490" i="93"/>
  <c r="J3490" i="93" s="1"/>
  <c r="G3489" i="93"/>
  <c r="J3489" i="93" s="1"/>
  <c r="J3488" i="93"/>
  <c r="G3488" i="93"/>
  <c r="G3487" i="93"/>
  <c r="J3487" i="93" s="1"/>
  <c r="J3486" i="93"/>
  <c r="G3486" i="93"/>
  <c r="G3485" i="93"/>
  <c r="J3485" i="93" s="1"/>
  <c r="G3484" i="93"/>
  <c r="J3484" i="93" s="1"/>
  <c r="G3483" i="93"/>
  <c r="J3483" i="93"/>
  <c r="G3482" i="93"/>
  <c r="J3482" i="93" s="1"/>
  <c r="G3481" i="93"/>
  <c r="J3481" i="93" s="1"/>
  <c r="J3480" i="93"/>
  <c r="G3480" i="93"/>
  <c r="G3479" i="93"/>
  <c r="J3479" i="93" s="1"/>
  <c r="G3478" i="93"/>
  <c r="J3478" i="93" s="1"/>
  <c r="G3477" i="93"/>
  <c r="J3477" i="93" s="1"/>
  <c r="J3476" i="93"/>
  <c r="G3476" i="93"/>
  <c r="G3475" i="93"/>
  <c r="J3475" i="93" s="1"/>
  <c r="G3474" i="93"/>
  <c r="J3474" i="93" s="1"/>
  <c r="G3473" i="93"/>
  <c r="J3473" i="93" s="1"/>
  <c r="J3472" i="93"/>
  <c r="G3472" i="93"/>
  <c r="G3471" i="93"/>
  <c r="J3471" i="93" s="1"/>
  <c r="G3470" i="93"/>
  <c r="J3470" i="93" s="1"/>
  <c r="G3469" i="93"/>
  <c r="J3469" i="93" s="1"/>
  <c r="J3468" i="93"/>
  <c r="G3468" i="93"/>
  <c r="G3467" i="93"/>
  <c r="J3467" i="93" s="1"/>
  <c r="J3466" i="93"/>
  <c r="G3466" i="93"/>
  <c r="G3465" i="93"/>
  <c r="J3465" i="93" s="1"/>
  <c r="G3464" i="93"/>
  <c r="J3464" i="93" s="1"/>
  <c r="G3463" i="93"/>
  <c r="J3463" i="93"/>
  <c r="G3462" i="93"/>
  <c r="J3462" i="93" s="1"/>
  <c r="G3461" i="93"/>
  <c r="J3461" i="93" s="1"/>
  <c r="J3460" i="93"/>
  <c r="G3460" i="93"/>
  <c r="G3459" i="93"/>
  <c r="J3459" i="93" s="1"/>
  <c r="G3458" i="93"/>
  <c r="J3458" i="93" s="1"/>
  <c r="G3457" i="93"/>
  <c r="J3457" i="93" s="1"/>
  <c r="J3456" i="93"/>
  <c r="G3456" i="93"/>
  <c r="G3455" i="93"/>
  <c r="J3455" i="93" s="1"/>
  <c r="J3454" i="93"/>
  <c r="G3454" i="93"/>
  <c r="G3453" i="93"/>
  <c r="J3453" i="93" s="1"/>
  <c r="G3452" i="93"/>
  <c r="J3452" i="93" s="1"/>
  <c r="G3451" i="93"/>
  <c r="J3451" i="93"/>
  <c r="G3450" i="93"/>
  <c r="J3450" i="93" s="1"/>
  <c r="G3449" i="93"/>
  <c r="J3449" i="93" s="1"/>
  <c r="G3448" i="93"/>
  <c r="J3448" i="93" s="1"/>
  <c r="G3447" i="93"/>
  <c r="J3447" i="93"/>
  <c r="G3446" i="93"/>
  <c r="J3446" i="93" s="1"/>
  <c r="G3445" i="93"/>
  <c r="J3445" i="93" s="1"/>
  <c r="G3444" i="93"/>
  <c r="J3444" i="93" s="1"/>
  <c r="G3443" i="93"/>
  <c r="J3443" i="93"/>
  <c r="G3442" i="93"/>
  <c r="J3442" i="93" s="1"/>
  <c r="G3441" i="93"/>
  <c r="J3441" i="93" s="1"/>
  <c r="G3440" i="93"/>
  <c r="J3440" i="93" s="1"/>
  <c r="G3439" i="93"/>
  <c r="J3439" i="93"/>
  <c r="E3438" i="93"/>
  <c r="C3438" i="93"/>
  <c r="G3438" i="93" s="1"/>
  <c r="J3438" i="93" s="1"/>
  <c r="G3437" i="93"/>
  <c r="J3437" i="93" s="1"/>
  <c r="G3436" i="93"/>
  <c r="J3436" i="93"/>
  <c r="G3435" i="93"/>
  <c r="J3435" i="93" s="1"/>
  <c r="G3434" i="93"/>
  <c r="J3434" i="93" s="1"/>
  <c r="C3433" i="93"/>
  <c r="G3433" i="93" s="1"/>
  <c r="J3433" i="93" s="1"/>
  <c r="G3432" i="93"/>
  <c r="J3432" i="93"/>
  <c r="G3431" i="93"/>
  <c r="J3431" i="93"/>
  <c r="G3430" i="93"/>
  <c r="J3430" i="93" s="1"/>
  <c r="G3429" i="93"/>
  <c r="J3429" i="93"/>
  <c r="G3428" i="93"/>
  <c r="J3428" i="93"/>
  <c r="G3427" i="93"/>
  <c r="J3427" i="93"/>
  <c r="G3426" i="93"/>
  <c r="J3426" i="93" s="1"/>
  <c r="G3425" i="93"/>
  <c r="J3425" i="93"/>
  <c r="G3424" i="93"/>
  <c r="J3424" i="93" s="1"/>
  <c r="G3423" i="93"/>
  <c r="J3423" i="93" s="1"/>
  <c r="G3422" i="93"/>
  <c r="J3422" i="93" s="1"/>
  <c r="G3421" i="93"/>
  <c r="J3421" i="93" s="1"/>
  <c r="G3420" i="93"/>
  <c r="J3420" i="93"/>
  <c r="G3419" i="93"/>
  <c r="J3419" i="93" s="1"/>
  <c r="G3418" i="93"/>
  <c r="J3418" i="93" s="1"/>
  <c r="G3417" i="93"/>
  <c r="J3417" i="93" s="1"/>
  <c r="G3416" i="93"/>
  <c r="J3416" i="93" s="1"/>
  <c r="G3415" i="93"/>
  <c r="J3415" i="93" s="1"/>
  <c r="G3414" i="93"/>
  <c r="J3414" i="93"/>
  <c r="G3413" i="93"/>
  <c r="J3413" i="93"/>
  <c r="G3412" i="93"/>
  <c r="J3412" i="93"/>
  <c r="G3411" i="93"/>
  <c r="J3411" i="93" s="1"/>
  <c r="G3410" i="93"/>
  <c r="J3410" i="93" s="1"/>
  <c r="G3409" i="93"/>
  <c r="J3409" i="93"/>
  <c r="G3408" i="93"/>
  <c r="J3408" i="93" s="1"/>
  <c r="G3407" i="93"/>
  <c r="J3407" i="93" s="1"/>
  <c r="G3406" i="93"/>
  <c r="J3406" i="93" s="1"/>
  <c r="G3405" i="93"/>
  <c r="J3405" i="93" s="1"/>
  <c r="G3404" i="93"/>
  <c r="J3404" i="93" s="1"/>
  <c r="G3403" i="93"/>
  <c r="J3403" i="93" s="1"/>
  <c r="G3402" i="93"/>
  <c r="J3402" i="93" s="1"/>
  <c r="G3401" i="93"/>
  <c r="J3401" i="93" s="1"/>
  <c r="G3400" i="93"/>
  <c r="J3400" i="93" s="1"/>
  <c r="G3399" i="93"/>
  <c r="J3399" i="93" s="1"/>
  <c r="G3398" i="93"/>
  <c r="J3398" i="93" s="1"/>
  <c r="G3397" i="93"/>
  <c r="J3397" i="93" s="1"/>
  <c r="G3396" i="93"/>
  <c r="J3396" i="93" s="1"/>
  <c r="G3395" i="93"/>
  <c r="J3395" i="93"/>
  <c r="G3394" i="93"/>
  <c r="J3394" i="93" s="1"/>
  <c r="G3393" i="93"/>
  <c r="J3393" i="93" s="1"/>
  <c r="J3392" i="93"/>
  <c r="G3392" i="93"/>
  <c r="G3391" i="93"/>
  <c r="J3391" i="93" s="1"/>
  <c r="G3390" i="93"/>
  <c r="J3390" i="93" s="1"/>
  <c r="G3389" i="93"/>
  <c r="J3389" i="93" s="1"/>
  <c r="G3388" i="93"/>
  <c r="J3388" i="93" s="1"/>
  <c r="G3387" i="93"/>
  <c r="J3387" i="93"/>
  <c r="G3386" i="93"/>
  <c r="J3386" i="93" s="1"/>
  <c r="G3385" i="93"/>
  <c r="J3385" i="93" s="1"/>
  <c r="G3384" i="93"/>
  <c r="J3384" i="93" s="1"/>
  <c r="G3383" i="93"/>
  <c r="J3383" i="93" s="1"/>
  <c r="G3382" i="93"/>
  <c r="J3382" i="93"/>
  <c r="G3381" i="93"/>
  <c r="J3381" i="93"/>
  <c r="G3380" i="93"/>
  <c r="J3380" i="93"/>
  <c r="C3379" i="93"/>
  <c r="G3379" i="93" s="1"/>
  <c r="J3379" i="93" s="1"/>
  <c r="J3378" i="93"/>
  <c r="G3378" i="93"/>
  <c r="G3377" i="93"/>
  <c r="J3377" i="93"/>
  <c r="C3376" i="93"/>
  <c r="G3376" i="93" s="1"/>
  <c r="J3376" i="93" s="1"/>
  <c r="G3375" i="93"/>
  <c r="J3375" i="93"/>
  <c r="C3374" i="93"/>
  <c r="G3374" i="93"/>
  <c r="J3374" i="93" s="1"/>
  <c r="G3373" i="93"/>
  <c r="J3373" i="93" s="1"/>
  <c r="C3372" i="93"/>
  <c r="G3372" i="93" s="1"/>
  <c r="J3372" i="93" s="1"/>
  <c r="G3371" i="93"/>
  <c r="J3371" i="93" s="1"/>
  <c r="C3370" i="93"/>
  <c r="G3370" i="93" s="1"/>
  <c r="J3370" i="93" s="1"/>
  <c r="G3369" i="93"/>
  <c r="J3369" i="93" s="1"/>
  <c r="C3368" i="93"/>
  <c r="G3368" i="93" s="1"/>
  <c r="J3368" i="93" s="1"/>
  <c r="G3367" i="93"/>
  <c r="J3367" i="93" s="1"/>
  <c r="G3366" i="93"/>
  <c r="J3366" i="93"/>
  <c r="G3365" i="93"/>
  <c r="J3365" i="93"/>
  <c r="G3364" i="93"/>
  <c r="J3364" i="93"/>
  <c r="C3363" i="93"/>
  <c r="G3363" i="93" s="1"/>
  <c r="J3363" i="93" s="1"/>
  <c r="G3362" i="93"/>
  <c r="J3362" i="93" s="1"/>
  <c r="G3361" i="93"/>
  <c r="J3361" i="93" s="1"/>
  <c r="N3360" i="93"/>
  <c r="J3360" i="93"/>
  <c r="G3360" i="93"/>
  <c r="G3359" i="93"/>
  <c r="J3359" i="93" s="1"/>
  <c r="G3358" i="93"/>
  <c r="J3358" i="93" s="1"/>
  <c r="G3357" i="93"/>
  <c r="J3357" i="93" s="1"/>
  <c r="G3356" i="93"/>
  <c r="J3356" i="93" s="1"/>
  <c r="G3355" i="93"/>
  <c r="J3355" i="93"/>
  <c r="G3354" i="93"/>
  <c r="J3354" i="93"/>
  <c r="G3353" i="93"/>
  <c r="J3353" i="93"/>
  <c r="G3352" i="93"/>
  <c r="J3352" i="93" s="1"/>
  <c r="G3351" i="93"/>
  <c r="J3351" i="93"/>
  <c r="G3350" i="93"/>
  <c r="J3350" i="93" s="1"/>
  <c r="G3349" i="93"/>
  <c r="J3349" i="93" s="1"/>
  <c r="G3348" i="93"/>
  <c r="J3348" i="93" s="1"/>
  <c r="G3347" i="93"/>
  <c r="J3347" i="93" s="1"/>
  <c r="G3346" i="93"/>
  <c r="J3346" i="93"/>
  <c r="G3345" i="93"/>
  <c r="J3345" i="93" s="1"/>
  <c r="G3344" i="93"/>
  <c r="J3344" i="93" s="1"/>
  <c r="G3343" i="93"/>
  <c r="J3343" i="93" s="1"/>
  <c r="G3342" i="93"/>
  <c r="J3342" i="93"/>
  <c r="G3341" i="93"/>
  <c r="J3341" i="93"/>
  <c r="G3340" i="93"/>
  <c r="J3340" i="93" s="1"/>
  <c r="G3339" i="93"/>
  <c r="J3339" i="93" s="1"/>
  <c r="G3338" i="93"/>
  <c r="J3338" i="93" s="1"/>
  <c r="G3337" i="93"/>
  <c r="J3337" i="93" s="1"/>
  <c r="G3336" i="93"/>
  <c r="J3336" i="93" s="1"/>
  <c r="G3335" i="93"/>
  <c r="J3335" i="93" s="1"/>
  <c r="G3334" i="93"/>
  <c r="J3334" i="93" s="1"/>
  <c r="G3333" i="93"/>
  <c r="J3333" i="93" s="1"/>
  <c r="J3332" i="93"/>
  <c r="G3332" i="93"/>
  <c r="G3331" i="93"/>
  <c r="J3331" i="93" s="1"/>
  <c r="G3330" i="93"/>
  <c r="J3330" i="93" s="1"/>
  <c r="G3329" i="93"/>
  <c r="J3329" i="93" s="1"/>
  <c r="G3328" i="93"/>
  <c r="J3328" i="93" s="1"/>
  <c r="C3327" i="93"/>
  <c r="G3327" i="93" s="1"/>
  <c r="J3327" i="93" s="1"/>
  <c r="J3326" i="93"/>
  <c r="G3326" i="93"/>
  <c r="G3325" i="93"/>
  <c r="J3325" i="93"/>
  <c r="G3324" i="93"/>
  <c r="J3324" i="93" s="1"/>
  <c r="C3324" i="93"/>
  <c r="G3323" i="93"/>
  <c r="J3323" i="93" s="1"/>
  <c r="C3322" i="93"/>
  <c r="G3322" i="93" s="1"/>
  <c r="J3322" i="93" s="1"/>
  <c r="G3321" i="93"/>
  <c r="J3321" i="93" s="1"/>
  <c r="G3320" i="93"/>
  <c r="J3320" i="93" s="1"/>
  <c r="J3319" i="93"/>
  <c r="G3319" i="93"/>
  <c r="G3318" i="93"/>
  <c r="J3318" i="93" s="1"/>
  <c r="G3317" i="93"/>
  <c r="J3317" i="93" s="1"/>
  <c r="G3316" i="93"/>
  <c r="J3316" i="93" s="1"/>
  <c r="C3315" i="93"/>
  <c r="G3315" i="93" s="1"/>
  <c r="J3315" i="93" s="1"/>
  <c r="G3314" i="93"/>
  <c r="J3314" i="93" s="1"/>
  <c r="C3313" i="93"/>
  <c r="G3313" i="93" s="1"/>
  <c r="J3313" i="93" s="1"/>
  <c r="J3312" i="93"/>
  <c r="G3312" i="93"/>
  <c r="G3311" i="93"/>
  <c r="J3311" i="93"/>
  <c r="J3310" i="93"/>
  <c r="G3310" i="93"/>
  <c r="G3309" i="93"/>
  <c r="J3309" i="93" s="1"/>
  <c r="G3308" i="93"/>
  <c r="J3308" i="93" s="1"/>
  <c r="G3307" i="93"/>
  <c r="J3307" i="93" s="1"/>
  <c r="G3306" i="93"/>
  <c r="J3306" i="93" s="1"/>
  <c r="C3306" i="93"/>
  <c r="G3305" i="93"/>
  <c r="J3305" i="93" s="1"/>
  <c r="G3304" i="93"/>
  <c r="J3304" i="93" s="1"/>
  <c r="C3303" i="93"/>
  <c r="G3303" i="93" s="1"/>
  <c r="J3303" i="93" s="1"/>
  <c r="G3302" i="93"/>
  <c r="J3302" i="93" s="1"/>
  <c r="C3301" i="93"/>
  <c r="G3301" i="93" s="1"/>
  <c r="J3301" i="93" s="1"/>
  <c r="G3300" i="93"/>
  <c r="J3300" i="93"/>
  <c r="G3299" i="93"/>
  <c r="J3299" i="93"/>
  <c r="G3298" i="93"/>
  <c r="J3298" i="93" s="1"/>
  <c r="G3297" i="93"/>
  <c r="J3297" i="93" s="1"/>
  <c r="J3296" i="93"/>
  <c r="G3296" i="93"/>
  <c r="G3295" i="93"/>
  <c r="J3295" i="93" s="1"/>
  <c r="G3294" i="93"/>
  <c r="J3294" i="93" s="1"/>
  <c r="G3293" i="93"/>
  <c r="J3293" i="93" s="1"/>
  <c r="G3292" i="93"/>
  <c r="J3292" i="93" s="1"/>
  <c r="G3291" i="93"/>
  <c r="J3291" i="93" s="1"/>
  <c r="G3290" i="93"/>
  <c r="J3290" i="93" s="1"/>
  <c r="G3289" i="93"/>
  <c r="J3289" i="93" s="1"/>
  <c r="G3288" i="93"/>
  <c r="J3288" i="93" s="1"/>
  <c r="G3287" i="93"/>
  <c r="J3287" i="93" s="1"/>
  <c r="G3286" i="93"/>
  <c r="J3286" i="93" s="1"/>
  <c r="G3285" i="93"/>
  <c r="J3285" i="93" s="1"/>
  <c r="G3284" i="93"/>
  <c r="J3284" i="93" s="1"/>
  <c r="G3283" i="93"/>
  <c r="J3283" i="93" s="1"/>
  <c r="G3282" i="93"/>
  <c r="J3282" i="93" s="1"/>
  <c r="G3281" i="93"/>
  <c r="J3281" i="93" s="1"/>
  <c r="G3280" i="93"/>
  <c r="J3280" i="93" s="1"/>
  <c r="G3279" i="93"/>
  <c r="J3279" i="93" s="1"/>
  <c r="G3278" i="93"/>
  <c r="J3278" i="93" s="1"/>
  <c r="G3277" i="93"/>
  <c r="J3277" i="93" s="1"/>
  <c r="G3276" i="93"/>
  <c r="J3276" i="93"/>
  <c r="G3275" i="93"/>
  <c r="J3275" i="93"/>
  <c r="G3274" i="93"/>
  <c r="J3274" i="93" s="1"/>
  <c r="G3273" i="93"/>
  <c r="J3273" i="93" s="1"/>
  <c r="G3272" i="93"/>
  <c r="J3272" i="93" s="1"/>
  <c r="J3271" i="93"/>
  <c r="G3270" i="93"/>
  <c r="J3270" i="93" s="1"/>
  <c r="C3270" i="93"/>
  <c r="G3267" i="93"/>
  <c r="J3267" i="93" s="1"/>
  <c r="G3266" i="93"/>
  <c r="J3266" i="93" s="1"/>
  <c r="J3265" i="93"/>
  <c r="G3265" i="93"/>
  <c r="G3264" i="93"/>
  <c r="J3264" i="93" s="1"/>
  <c r="G3263" i="93"/>
  <c r="J3263" i="93" s="1"/>
  <c r="G3262" i="93"/>
  <c r="J3262" i="93" s="1"/>
  <c r="G3261" i="93"/>
  <c r="J3261" i="93" s="1"/>
  <c r="G3260" i="93"/>
  <c r="J3260" i="93" s="1"/>
  <c r="G3259" i="93"/>
  <c r="J3259" i="93" s="1"/>
  <c r="G3258" i="93"/>
  <c r="J3258" i="93" s="1"/>
  <c r="G3257" i="93"/>
  <c r="J3257" i="93" s="1"/>
  <c r="G3256" i="93"/>
  <c r="J3256" i="93" s="1"/>
  <c r="G3255" i="93"/>
  <c r="J3255" i="93" s="1"/>
  <c r="G3254" i="93"/>
  <c r="J3254" i="93" s="1"/>
  <c r="G3253" i="93"/>
  <c r="J3253" i="93" s="1"/>
  <c r="G3252" i="93"/>
  <c r="J3252" i="93" s="1"/>
  <c r="G3251" i="93"/>
  <c r="J3251" i="93" s="1"/>
  <c r="G3250" i="93"/>
  <c r="J3250" i="93" s="1"/>
  <c r="G3249" i="93"/>
  <c r="J3249" i="93" s="1"/>
  <c r="G3248" i="93"/>
  <c r="J3248" i="93" s="1"/>
  <c r="G3247" i="93"/>
  <c r="J3247" i="93" s="1"/>
  <c r="G3246" i="93"/>
  <c r="J3246" i="93" s="1"/>
  <c r="J3245" i="93"/>
  <c r="G3245" i="93"/>
  <c r="G3244" i="93"/>
  <c r="J3244" i="93" s="1"/>
  <c r="G3243" i="93"/>
  <c r="J3243" i="93" s="1"/>
  <c r="G3242" i="93"/>
  <c r="J3242" i="93"/>
  <c r="E3241" i="93"/>
  <c r="C3241" i="93"/>
  <c r="E3240" i="93"/>
  <c r="G3238" i="93"/>
  <c r="J3238" i="93" s="1"/>
  <c r="G3237" i="93"/>
  <c r="J3237" i="93" s="1"/>
  <c r="G3236" i="93"/>
  <c r="J3236" i="93"/>
  <c r="G3235" i="93"/>
  <c r="J3235" i="93" s="1"/>
  <c r="G3234" i="93"/>
  <c r="J3234" i="93" s="1"/>
  <c r="G3233" i="93"/>
  <c r="J3233" i="93"/>
  <c r="G3232" i="93"/>
  <c r="J3232" i="93" s="1"/>
  <c r="C3231" i="93"/>
  <c r="G3231" i="93" s="1"/>
  <c r="J3231" i="93" s="1"/>
  <c r="G3230" i="93"/>
  <c r="J3230" i="93" s="1"/>
  <c r="G3229" i="93"/>
  <c r="J3229" i="93" s="1"/>
  <c r="G3228" i="93"/>
  <c r="J3228" i="93" s="1"/>
  <c r="C3227" i="93"/>
  <c r="G3227" i="93" s="1"/>
  <c r="J3227" i="93" s="1"/>
  <c r="G3226" i="93"/>
  <c r="J3226" i="93" s="1"/>
  <c r="G3225" i="93"/>
  <c r="J3225" i="93"/>
  <c r="G3224" i="93"/>
  <c r="J3224" i="93" s="1"/>
  <c r="G3223" i="93"/>
  <c r="J3223" i="93"/>
  <c r="G3222" i="93"/>
  <c r="J3222" i="93"/>
  <c r="G3221" i="93"/>
  <c r="J3221" i="93" s="1"/>
  <c r="G3220" i="93"/>
  <c r="J3220" i="93" s="1"/>
  <c r="G3219" i="93"/>
  <c r="J3219" i="93" s="1"/>
  <c r="C3218" i="93"/>
  <c r="C3240" i="93" s="1"/>
  <c r="E3217" i="93"/>
  <c r="D3217" i="93"/>
  <c r="G3215" i="93"/>
  <c r="J3215" i="93" s="1"/>
  <c r="C3214" i="93"/>
  <c r="G3214" i="93" s="1"/>
  <c r="J3214" i="93" s="1"/>
  <c r="G3213" i="93"/>
  <c r="J3213" i="93" s="1"/>
  <c r="C3212" i="93"/>
  <c r="G3212" i="93" s="1"/>
  <c r="J3212" i="93" s="1"/>
  <c r="G3211" i="93"/>
  <c r="J3211" i="93" s="1"/>
  <c r="G3210" i="93"/>
  <c r="J3210" i="93" s="1"/>
  <c r="G3209" i="93"/>
  <c r="J3209" i="93" s="1"/>
  <c r="G3208" i="93"/>
  <c r="J3208" i="93" s="1"/>
  <c r="G3207" i="93"/>
  <c r="J3207" i="93" s="1"/>
  <c r="C3206" i="93"/>
  <c r="G3206" i="93"/>
  <c r="J3206" i="93" s="1"/>
  <c r="G3205" i="93"/>
  <c r="J3205" i="93" s="1"/>
  <c r="C3204" i="93"/>
  <c r="G3204" i="93" s="1"/>
  <c r="J3204" i="93" s="1"/>
  <c r="E3200" i="93"/>
  <c r="D3200" i="93"/>
  <c r="J3198" i="93"/>
  <c r="G3198" i="93"/>
  <c r="C3197" i="93"/>
  <c r="G3197" i="93" s="1"/>
  <c r="J3197" i="93" s="1"/>
  <c r="G3196" i="93"/>
  <c r="J3196" i="93"/>
  <c r="G3195" i="93"/>
  <c r="J3195" i="93"/>
  <c r="G3194" i="93"/>
  <c r="J3194" i="93"/>
  <c r="G3193" i="93"/>
  <c r="J3193" i="93" s="1"/>
  <c r="G3192" i="93"/>
  <c r="J3192" i="93" s="1"/>
  <c r="G3191" i="93"/>
  <c r="J3191" i="93" s="1"/>
  <c r="C3190" i="93"/>
  <c r="G3190" i="93"/>
  <c r="J3190" i="93" s="1"/>
  <c r="G3189" i="93"/>
  <c r="J3189" i="93" s="1"/>
  <c r="G3188" i="93"/>
  <c r="J3188" i="93"/>
  <c r="C3187" i="93"/>
  <c r="G3187" i="93"/>
  <c r="J3187" i="93" s="1"/>
  <c r="G3186" i="93"/>
  <c r="J3186" i="93"/>
  <c r="G3185" i="93"/>
  <c r="J3185" i="93" s="1"/>
  <c r="C3184" i="93"/>
  <c r="G3184" i="93" s="1"/>
  <c r="J3184" i="93" s="1"/>
  <c r="G3183" i="93"/>
  <c r="J3183" i="93" s="1"/>
  <c r="J3182" i="93"/>
  <c r="G3182" i="93"/>
  <c r="C3181" i="93"/>
  <c r="G3181" i="93" s="1"/>
  <c r="J3181" i="93" s="1"/>
  <c r="G3180" i="93"/>
  <c r="J3180" i="93" s="1"/>
  <c r="C3179" i="93"/>
  <c r="G3179" i="93" s="1"/>
  <c r="J3179" i="93" s="1"/>
  <c r="G3178" i="93"/>
  <c r="J3178" i="93"/>
  <c r="C3177" i="93"/>
  <c r="G3176" i="93"/>
  <c r="J3176" i="93" s="1"/>
  <c r="C3175" i="93"/>
  <c r="G3175" i="93"/>
  <c r="J3175" i="93"/>
  <c r="J3174" i="93"/>
  <c r="G3174" i="93"/>
  <c r="C3173" i="93"/>
  <c r="G3173" i="93" s="1"/>
  <c r="J3173" i="93" s="1"/>
  <c r="G3169" i="93"/>
  <c r="J3169" i="93" s="1"/>
  <c r="G3168" i="93"/>
  <c r="J3168" i="93" s="1"/>
  <c r="G3167" i="93"/>
  <c r="J3167" i="93" s="1"/>
  <c r="G3166" i="93"/>
  <c r="J3166" i="93"/>
  <c r="G3165" i="93"/>
  <c r="J3165" i="93" s="1"/>
  <c r="G3164" i="93"/>
  <c r="J3164" i="93" s="1"/>
  <c r="G3163" i="93"/>
  <c r="J3163" i="93" s="1"/>
  <c r="G3162" i="93"/>
  <c r="J3162" i="93"/>
  <c r="G3161" i="93"/>
  <c r="J3161" i="93" s="1"/>
  <c r="G3160" i="93"/>
  <c r="J3160" i="93" s="1"/>
  <c r="J3159" i="93"/>
  <c r="G3159" i="93"/>
  <c r="G3158" i="93"/>
  <c r="J3158" i="93" s="1"/>
  <c r="G3157" i="93"/>
  <c r="J3157" i="93" s="1"/>
  <c r="G3156" i="93"/>
  <c r="J3156" i="93" s="1"/>
  <c r="J3155" i="93"/>
  <c r="G3155" i="93"/>
  <c r="G3154" i="93"/>
  <c r="J3154" i="93" s="1"/>
  <c r="G3153" i="93"/>
  <c r="J3153" i="93" s="1"/>
  <c r="G3152" i="93"/>
  <c r="J3152" i="93"/>
  <c r="G3151" i="93"/>
  <c r="J3151" i="93" s="1"/>
  <c r="G3150" i="93"/>
  <c r="J3150" i="93" s="1"/>
  <c r="G3149" i="93"/>
  <c r="J3149" i="93" s="1"/>
  <c r="G3148" i="93"/>
  <c r="J3148" i="93"/>
  <c r="G3147" i="93"/>
  <c r="J3147" i="93" s="1"/>
  <c r="G3146" i="93"/>
  <c r="J3146" i="93" s="1"/>
  <c r="G3145" i="93"/>
  <c r="J3145" i="93" s="1"/>
  <c r="G3144" i="93"/>
  <c r="J3144" i="93" s="1"/>
  <c r="J3143" i="93"/>
  <c r="G3143" i="93"/>
  <c r="G3142" i="93"/>
  <c r="J3142" i="93" s="1"/>
  <c r="G3141" i="93"/>
  <c r="J3141" i="93" s="1"/>
  <c r="G3140" i="93"/>
  <c r="J3140" i="93"/>
  <c r="J3139" i="93"/>
  <c r="G3139" i="93"/>
  <c r="G3138" i="93"/>
  <c r="J3138" i="93" s="1"/>
  <c r="G3137" i="93"/>
  <c r="J3137" i="93" s="1"/>
  <c r="G3136" i="93"/>
  <c r="J3136" i="93" s="1"/>
  <c r="G3135" i="93"/>
  <c r="J3135" i="93" s="1"/>
  <c r="G3134" i="93"/>
  <c r="J3134" i="93" s="1"/>
  <c r="G3133" i="93"/>
  <c r="J3133" i="93" s="1"/>
  <c r="G3132" i="93"/>
  <c r="J3132" i="93" s="1"/>
  <c r="J3131" i="93"/>
  <c r="G3131" i="93"/>
  <c r="G3130" i="93"/>
  <c r="J3130" i="93" s="1"/>
  <c r="G3129" i="93"/>
  <c r="J3129" i="93" s="1"/>
  <c r="G3128" i="93"/>
  <c r="J3128" i="93" s="1"/>
  <c r="G3127" i="93"/>
  <c r="J3127" i="93" s="1"/>
  <c r="G3126" i="93"/>
  <c r="J3126" i="93" s="1"/>
  <c r="G3125" i="93"/>
  <c r="J3125" i="93" s="1"/>
  <c r="G3124" i="93"/>
  <c r="J3124" i="93"/>
  <c r="G3123" i="93"/>
  <c r="J3123" i="93" s="1"/>
  <c r="G3122" i="93"/>
  <c r="J3122" i="93" s="1"/>
  <c r="G3121" i="93"/>
  <c r="J3121" i="93" s="1"/>
  <c r="G3120" i="93"/>
  <c r="J3120" i="93" s="1"/>
  <c r="J3119" i="93"/>
  <c r="G3119" i="93"/>
  <c r="G3118" i="93"/>
  <c r="J3118" i="93" s="1"/>
  <c r="G3117" i="93"/>
  <c r="J3117" i="93" s="1"/>
  <c r="G3116" i="93"/>
  <c r="J3116" i="93" s="1"/>
  <c r="J3115" i="93"/>
  <c r="G3115" i="93"/>
  <c r="G3114" i="93"/>
  <c r="J3114" i="93" s="1"/>
  <c r="G3113" i="93"/>
  <c r="J3113" i="93" s="1"/>
  <c r="G3112" i="93"/>
  <c r="J3112" i="93" s="1"/>
  <c r="G3111" i="93"/>
  <c r="J3111" i="93" s="1"/>
  <c r="G3110" i="93"/>
  <c r="J3110" i="93" s="1"/>
  <c r="E3107" i="93"/>
  <c r="E3171" i="93" s="1"/>
  <c r="G3171" i="93" s="1"/>
  <c r="C3107" i="93"/>
  <c r="C3171" i="93" s="1"/>
  <c r="E3106" i="93"/>
  <c r="G3104" i="93"/>
  <c r="J3104" i="93" s="1"/>
  <c r="C3103" i="93"/>
  <c r="D3102" i="93"/>
  <c r="J3100" i="93"/>
  <c r="G3100" i="93"/>
  <c r="G3099" i="93"/>
  <c r="J3099" i="93" s="1"/>
  <c r="G3098" i="93"/>
  <c r="J3098" i="93" s="1"/>
  <c r="G3097" i="93"/>
  <c r="J3097" i="93" s="1"/>
  <c r="G3096" i="93"/>
  <c r="J3096" i="93" s="1"/>
  <c r="G3095" i="93"/>
  <c r="J3095" i="93" s="1"/>
  <c r="G3094" i="93"/>
  <c r="J3094" i="93" s="1"/>
  <c r="E3093" i="93"/>
  <c r="C3093" i="93"/>
  <c r="G3093" i="93" s="1"/>
  <c r="J3093" i="93" s="1"/>
  <c r="G3092" i="93"/>
  <c r="J3092" i="93" s="1"/>
  <c r="E3091" i="93"/>
  <c r="E3102" i="93" s="1"/>
  <c r="C3091" i="93"/>
  <c r="G3091" i="93"/>
  <c r="J3091" i="93" s="1"/>
  <c r="G3090" i="93"/>
  <c r="J3090" i="93" s="1"/>
  <c r="G3089" i="93"/>
  <c r="J3089" i="93"/>
  <c r="J3088" i="93"/>
  <c r="G3088" i="93"/>
  <c r="C3087" i="93"/>
  <c r="G3086" i="93"/>
  <c r="J3086" i="93" s="1"/>
  <c r="G3085" i="93"/>
  <c r="J3085" i="93" s="1"/>
  <c r="C3085" i="93"/>
  <c r="G3084" i="93"/>
  <c r="D3083" i="93"/>
  <c r="J3081" i="93"/>
  <c r="J3080" i="93"/>
  <c r="G3080" i="93"/>
  <c r="G3079" i="93"/>
  <c r="J3079" i="93" s="1"/>
  <c r="G3078" i="93"/>
  <c r="J3078" i="93" s="1"/>
  <c r="G3077" i="93"/>
  <c r="J3077" i="93"/>
  <c r="J3076" i="93"/>
  <c r="G3076" i="93"/>
  <c r="E3075" i="93"/>
  <c r="C3075" i="93"/>
  <c r="G3074" i="93"/>
  <c r="J3074" i="93"/>
  <c r="G3073" i="93"/>
  <c r="J3073" i="93" s="1"/>
  <c r="G3072" i="93"/>
  <c r="J3072" i="93" s="1"/>
  <c r="C3071" i="93"/>
  <c r="G3071" i="93" s="1"/>
  <c r="J3071" i="93" s="1"/>
  <c r="D3070" i="93"/>
  <c r="G3068" i="93"/>
  <c r="J3068" i="93" s="1"/>
  <c r="G3067" i="93"/>
  <c r="J3067" i="93" s="1"/>
  <c r="G3066" i="93"/>
  <c r="J3066" i="93"/>
  <c r="J3065" i="93"/>
  <c r="G3065" i="93"/>
  <c r="G3064" i="93"/>
  <c r="J3064" i="93" s="1"/>
  <c r="E3063" i="93"/>
  <c r="C3063" i="93"/>
  <c r="J3062" i="93"/>
  <c r="G3062" i="93"/>
  <c r="J3061" i="93"/>
  <c r="G3061" i="93"/>
  <c r="E3061" i="93"/>
  <c r="C3061" i="93"/>
  <c r="G3060" i="93"/>
  <c r="J3060" i="93" s="1"/>
  <c r="E3059" i="93"/>
  <c r="C3059" i="93"/>
  <c r="G3058" i="93"/>
  <c r="J3058" i="93" s="1"/>
  <c r="E3057" i="93"/>
  <c r="C3057" i="93"/>
  <c r="G3056" i="93"/>
  <c r="J3056" i="93"/>
  <c r="C3055" i="93"/>
  <c r="G3055" i="93" s="1"/>
  <c r="J3055" i="93" s="1"/>
  <c r="G3054" i="93"/>
  <c r="J3054" i="93" s="1"/>
  <c r="E3053" i="93"/>
  <c r="C3053" i="93"/>
  <c r="G3052" i="93"/>
  <c r="J3052" i="93" s="1"/>
  <c r="C3051" i="93"/>
  <c r="G3051" i="93" s="1"/>
  <c r="J3051" i="93" s="1"/>
  <c r="G3050" i="93"/>
  <c r="J3050" i="93" s="1"/>
  <c r="E3049" i="93"/>
  <c r="C3049" i="93"/>
  <c r="G3049" i="93" s="1"/>
  <c r="J3049" i="93" s="1"/>
  <c r="G3048" i="93"/>
  <c r="J3048" i="93" s="1"/>
  <c r="G3047" i="93"/>
  <c r="J3047" i="93" s="1"/>
  <c r="C3047" i="93"/>
  <c r="G3044" i="93"/>
  <c r="J3044" i="93" s="1"/>
  <c r="C3043" i="93"/>
  <c r="G3043" i="93" s="1"/>
  <c r="J3043" i="93" s="1"/>
  <c r="C3046" i="93"/>
  <c r="G3046" i="93"/>
  <c r="G3037" i="93"/>
  <c r="G3036" i="93"/>
  <c r="D3035" i="93"/>
  <c r="G3033" i="93"/>
  <c r="J3033" i="93" s="1"/>
  <c r="E3032" i="93"/>
  <c r="E3035" i="93" s="1"/>
  <c r="C3032" i="93"/>
  <c r="D3031" i="93"/>
  <c r="G3029" i="93"/>
  <c r="J3029" i="93" s="1"/>
  <c r="C3028" i="93"/>
  <c r="G3028" i="93" s="1"/>
  <c r="J3028" i="93" s="1"/>
  <c r="G3027" i="93"/>
  <c r="J3027" i="93"/>
  <c r="J3026" i="93"/>
  <c r="G3026" i="93"/>
  <c r="G3025" i="93"/>
  <c r="J3025" i="93" s="1"/>
  <c r="G3024" i="93"/>
  <c r="J3024" i="93" s="1"/>
  <c r="G3023" i="93"/>
  <c r="J3023" i="93" s="1"/>
  <c r="E3022" i="93"/>
  <c r="E3031" i="93"/>
  <c r="E3039" i="93" s="1"/>
  <c r="C3022" i="93"/>
  <c r="G3022" i="93" s="1"/>
  <c r="J3022" i="93" s="1"/>
  <c r="J3021" i="93"/>
  <c r="G3021" i="93"/>
  <c r="C3020" i="93"/>
  <c r="G3020" i="93" s="1"/>
  <c r="J3020" i="93" s="1"/>
  <c r="G3019" i="93"/>
  <c r="J3019" i="93" s="1"/>
  <c r="G3018" i="93"/>
  <c r="J3018" i="93" s="1"/>
  <c r="G3017" i="93"/>
  <c r="J3017" i="93" s="1"/>
  <c r="C3016" i="93"/>
  <c r="G3016" i="93" s="1"/>
  <c r="J3016" i="93" s="1"/>
  <c r="G3015" i="93"/>
  <c r="J3015" i="93" s="1"/>
  <c r="C3014" i="93"/>
  <c r="G3014" i="93" s="1"/>
  <c r="J3014" i="93" s="1"/>
  <c r="G3013" i="93"/>
  <c r="E3012" i="93"/>
  <c r="D3012" i="93"/>
  <c r="D3039" i="93" s="1"/>
  <c r="J3010" i="93"/>
  <c r="G3010" i="93"/>
  <c r="C3009" i="93"/>
  <c r="G3009" i="93" s="1"/>
  <c r="J3009" i="93" s="1"/>
  <c r="G3007" i="93"/>
  <c r="E3001" i="93"/>
  <c r="D3001" i="93"/>
  <c r="G2999" i="93"/>
  <c r="J2999" i="93" s="1"/>
  <c r="G2998" i="93"/>
  <c r="J2998" i="93" s="1"/>
  <c r="G2997" i="93"/>
  <c r="J2997" i="93" s="1"/>
  <c r="G2996" i="93"/>
  <c r="J2996" i="93" s="1"/>
  <c r="G2995" i="93"/>
  <c r="J2995" i="93" s="1"/>
  <c r="G2994" i="93"/>
  <c r="J2994" i="93" s="1"/>
  <c r="G2993" i="93"/>
  <c r="J2993" i="93" s="1"/>
  <c r="J2992" i="93"/>
  <c r="G2992" i="93"/>
  <c r="G2991" i="93"/>
  <c r="J2991" i="93" s="1"/>
  <c r="G2990" i="93"/>
  <c r="J2990" i="93" s="1"/>
  <c r="G2989" i="93"/>
  <c r="J2989" i="93"/>
  <c r="G2988" i="93"/>
  <c r="J2988" i="93" s="1"/>
  <c r="G2987" i="93"/>
  <c r="J2987" i="93" s="1"/>
  <c r="G2986" i="93"/>
  <c r="J2986" i="93" s="1"/>
  <c r="G2985" i="93"/>
  <c r="J2985" i="93" s="1"/>
  <c r="G2984" i="93"/>
  <c r="J2984" i="93" s="1"/>
  <c r="G2983" i="93"/>
  <c r="J2983" i="93" s="1"/>
  <c r="G2982" i="93"/>
  <c r="J2982" i="93" s="1"/>
  <c r="G2981" i="93"/>
  <c r="J2981" i="93"/>
  <c r="G2980" i="93"/>
  <c r="J2980" i="93" s="1"/>
  <c r="G2979" i="93"/>
  <c r="J2979" i="93" s="1"/>
  <c r="G2978" i="93"/>
  <c r="J2978" i="93" s="1"/>
  <c r="G2977" i="93"/>
  <c r="J2977" i="93"/>
  <c r="G2976" i="93"/>
  <c r="J2976" i="93" s="1"/>
  <c r="G2975" i="93"/>
  <c r="J2975" i="93" s="1"/>
  <c r="G2974" i="93"/>
  <c r="J2974" i="93" s="1"/>
  <c r="G2973" i="93"/>
  <c r="J2973" i="93" s="1"/>
  <c r="J2972" i="93"/>
  <c r="G2972" i="93"/>
  <c r="G2971" i="93"/>
  <c r="J2971" i="93" s="1"/>
  <c r="G2970" i="93"/>
  <c r="J2970" i="93" s="1"/>
  <c r="G2969" i="93"/>
  <c r="J2969" i="93"/>
  <c r="J2968" i="93"/>
  <c r="G2968" i="93"/>
  <c r="G2967" i="93"/>
  <c r="J2967" i="93" s="1"/>
  <c r="G2966" i="93"/>
  <c r="J2966" i="93" s="1"/>
  <c r="G2965" i="93"/>
  <c r="J2965" i="93"/>
  <c r="G2964" i="93"/>
  <c r="J2964" i="93" s="1"/>
  <c r="G2963" i="93"/>
  <c r="J2963" i="93" s="1"/>
  <c r="G2962" i="93"/>
  <c r="J2962" i="93" s="1"/>
  <c r="G2961" i="93"/>
  <c r="J2961" i="93"/>
  <c r="G2960" i="93"/>
  <c r="J2960" i="93" s="1"/>
  <c r="G2959" i="93"/>
  <c r="J2959" i="93" s="1"/>
  <c r="G2958" i="93"/>
  <c r="J2958" i="93" s="1"/>
  <c r="G2957" i="93"/>
  <c r="J2957" i="93"/>
  <c r="J2956" i="93"/>
  <c r="G2956" i="93"/>
  <c r="G2955" i="93"/>
  <c r="J2955" i="93" s="1"/>
  <c r="G2954" i="93"/>
  <c r="J2954" i="93" s="1"/>
  <c r="G2953" i="93"/>
  <c r="J2953" i="93" s="1"/>
  <c r="G2952" i="93"/>
  <c r="J2952" i="93" s="1"/>
  <c r="G2951" i="93"/>
  <c r="J2951" i="93" s="1"/>
  <c r="G2950" i="93"/>
  <c r="J2950" i="93" s="1"/>
  <c r="G2949" i="93"/>
  <c r="J2949" i="93"/>
  <c r="J2948" i="93"/>
  <c r="G2948" i="93"/>
  <c r="G2947" i="93"/>
  <c r="J2947" i="93" s="1"/>
  <c r="J2946" i="93"/>
  <c r="G2946" i="93"/>
  <c r="G2945" i="93"/>
  <c r="J2945" i="93" s="1"/>
  <c r="G2944" i="93"/>
  <c r="J2944" i="93" s="1"/>
  <c r="G2943" i="93"/>
  <c r="J2943" i="93" s="1"/>
  <c r="J2942" i="93"/>
  <c r="G2942" i="93"/>
  <c r="G2941" i="93"/>
  <c r="J2941" i="93"/>
  <c r="G2940" i="93"/>
  <c r="J2940" i="93" s="1"/>
  <c r="G2939" i="93"/>
  <c r="J2939" i="93" s="1"/>
  <c r="J2938" i="93"/>
  <c r="G2938" i="93"/>
  <c r="G2937" i="93"/>
  <c r="J2937" i="93" s="1"/>
  <c r="G2936" i="93"/>
  <c r="J2936" i="93" s="1"/>
  <c r="G2935" i="93"/>
  <c r="J2935" i="93" s="1"/>
  <c r="G2934" i="93"/>
  <c r="J2934" i="93" s="1"/>
  <c r="G2933" i="93"/>
  <c r="J2933" i="93" s="1"/>
  <c r="G2932" i="93"/>
  <c r="J2932" i="93" s="1"/>
  <c r="G2931" i="93"/>
  <c r="J2931" i="93" s="1"/>
  <c r="G2930" i="93"/>
  <c r="J2930" i="93" s="1"/>
  <c r="G2929" i="93"/>
  <c r="J2929" i="93"/>
  <c r="J2928" i="93"/>
  <c r="G2928" i="93"/>
  <c r="G2927" i="93"/>
  <c r="J2927" i="93" s="1"/>
  <c r="J2926" i="93"/>
  <c r="G2926" i="93"/>
  <c r="G2925" i="93"/>
  <c r="J2925" i="93" s="1"/>
  <c r="G2924" i="93"/>
  <c r="J2924" i="93" s="1"/>
  <c r="G2923" i="93"/>
  <c r="J2923" i="93" s="1"/>
  <c r="J2922" i="93"/>
  <c r="G2922" i="93"/>
  <c r="G2921" i="93"/>
  <c r="J2921" i="93"/>
  <c r="G2920" i="93"/>
  <c r="J2920" i="93" s="1"/>
  <c r="G2919" i="93"/>
  <c r="J2919" i="93" s="1"/>
  <c r="J2918" i="93"/>
  <c r="G2918" i="93"/>
  <c r="G2917" i="93"/>
  <c r="J2917" i="93" s="1"/>
  <c r="G2916" i="93"/>
  <c r="J2916" i="93" s="1"/>
  <c r="G2915" i="93"/>
  <c r="J2915" i="93" s="1"/>
  <c r="G2914" i="93"/>
  <c r="J2914" i="93" s="1"/>
  <c r="G2913" i="93"/>
  <c r="J2913" i="93"/>
  <c r="G2912" i="93"/>
  <c r="J2912" i="93" s="1"/>
  <c r="G2911" i="93"/>
  <c r="J2911" i="93" s="1"/>
  <c r="J2910" i="93"/>
  <c r="G2910" i="93"/>
  <c r="G2909" i="93"/>
  <c r="J2909" i="93"/>
  <c r="G2908" i="93"/>
  <c r="J2908" i="93" s="1"/>
  <c r="G2907" i="93"/>
  <c r="J2907" i="93" s="1"/>
  <c r="G2906" i="93"/>
  <c r="J2906" i="93" s="1"/>
  <c r="G2905" i="93"/>
  <c r="J2905" i="93"/>
  <c r="G2904" i="93"/>
  <c r="J2904" i="93" s="1"/>
  <c r="G2903" i="93"/>
  <c r="J2903" i="93" s="1"/>
  <c r="J2902" i="93"/>
  <c r="G2902" i="93"/>
  <c r="G2901" i="93"/>
  <c r="J2901" i="93" s="1"/>
  <c r="G2900" i="93"/>
  <c r="J2900" i="93" s="1"/>
  <c r="G2899" i="93"/>
  <c r="J2899" i="93" s="1"/>
  <c r="G2898" i="93"/>
  <c r="J2898" i="93" s="1"/>
  <c r="G2897" i="93"/>
  <c r="J2897" i="93"/>
  <c r="J2896" i="93"/>
  <c r="G2896" i="93"/>
  <c r="G2895" i="93"/>
  <c r="J2895" i="93" s="1"/>
  <c r="G2894" i="93"/>
  <c r="J2894" i="93" s="1"/>
  <c r="G2893" i="93"/>
  <c r="J2893" i="93"/>
  <c r="G2892" i="93"/>
  <c r="J2892" i="93" s="1"/>
  <c r="G2891" i="93"/>
  <c r="J2891" i="93" s="1"/>
  <c r="G2890" i="93"/>
  <c r="J2890" i="93" s="1"/>
  <c r="G2889" i="93"/>
  <c r="J2889" i="93" s="1"/>
  <c r="G2888" i="93"/>
  <c r="J2888" i="93" s="1"/>
  <c r="G2887" i="93"/>
  <c r="J2887" i="93" s="1"/>
  <c r="G2886" i="93"/>
  <c r="J2886" i="93" s="1"/>
  <c r="G2885" i="93"/>
  <c r="J2885" i="93" s="1"/>
  <c r="G2884" i="93"/>
  <c r="J2884" i="93" s="1"/>
  <c r="G2883" i="93"/>
  <c r="J2883" i="93" s="1"/>
  <c r="G2882" i="93"/>
  <c r="J2882" i="93" s="1"/>
  <c r="G2881" i="93"/>
  <c r="J2881" i="93"/>
  <c r="G2880" i="93"/>
  <c r="J2880" i="93" s="1"/>
  <c r="G2879" i="93"/>
  <c r="J2879" i="93" s="1"/>
  <c r="J2878" i="93"/>
  <c r="G2878" i="93"/>
  <c r="G2877" i="93"/>
  <c r="J2877" i="93"/>
  <c r="G2876" i="93"/>
  <c r="J2876" i="93" s="1"/>
  <c r="G2875" i="93"/>
  <c r="J2875" i="93" s="1"/>
  <c r="G2874" i="93"/>
  <c r="J2874" i="93" s="1"/>
  <c r="G2873" i="93"/>
  <c r="J2873" i="93"/>
  <c r="J2872" i="93"/>
  <c r="G2872" i="93"/>
  <c r="G2871" i="93"/>
  <c r="J2871" i="93" s="1"/>
  <c r="J2870" i="93"/>
  <c r="G2870" i="93"/>
  <c r="G2869" i="93"/>
  <c r="J2869" i="93" s="1"/>
  <c r="G2868" i="93"/>
  <c r="J2868" i="93" s="1"/>
  <c r="G2867" i="93"/>
  <c r="J2867" i="93" s="1"/>
  <c r="G2866" i="93"/>
  <c r="J2866" i="93" s="1"/>
  <c r="G2865" i="93"/>
  <c r="J2865" i="93" s="1"/>
  <c r="J2864" i="93"/>
  <c r="G2864" i="93"/>
  <c r="G2863" i="93"/>
  <c r="J2863" i="93" s="1"/>
  <c r="J2862" i="93"/>
  <c r="G2862" i="93"/>
  <c r="G2861" i="93"/>
  <c r="J2861" i="93" s="1"/>
  <c r="G2860" i="93"/>
  <c r="J2860" i="93" s="1"/>
  <c r="G2859" i="93"/>
  <c r="J2859" i="93" s="1"/>
  <c r="G2858" i="93"/>
  <c r="J2858" i="93" s="1"/>
  <c r="G2857" i="93"/>
  <c r="J2857" i="93" s="1"/>
  <c r="G2856" i="93"/>
  <c r="J2856" i="93" s="1"/>
  <c r="G2855" i="93"/>
  <c r="J2855" i="93" s="1"/>
  <c r="G2854" i="93"/>
  <c r="J2854" i="93" s="1"/>
  <c r="G2853" i="93"/>
  <c r="J2853" i="93"/>
  <c r="G2852" i="93"/>
  <c r="J2852" i="93" s="1"/>
  <c r="G2851" i="93"/>
  <c r="J2851" i="93" s="1"/>
  <c r="J2850" i="93"/>
  <c r="G2850" i="93"/>
  <c r="G2849" i="93"/>
  <c r="J2849" i="93"/>
  <c r="G2848" i="93"/>
  <c r="J2848" i="93" s="1"/>
  <c r="G2847" i="93"/>
  <c r="J2847" i="93" s="1"/>
  <c r="G2846" i="93"/>
  <c r="J2846" i="93" s="1"/>
  <c r="G2845" i="93"/>
  <c r="J2845" i="93"/>
  <c r="J2844" i="93"/>
  <c r="G2844" i="93"/>
  <c r="G2843" i="93"/>
  <c r="J2843" i="93" s="1"/>
  <c r="G2842" i="93"/>
  <c r="J2842" i="93" s="1"/>
  <c r="G2841" i="93"/>
  <c r="J2841" i="93"/>
  <c r="G2840" i="93"/>
  <c r="J2840" i="93" s="1"/>
  <c r="G2839" i="93"/>
  <c r="J2839" i="93" s="1"/>
  <c r="G2838" i="93"/>
  <c r="J2838" i="93" s="1"/>
  <c r="G2837" i="93"/>
  <c r="J2837" i="93"/>
  <c r="G2836" i="93"/>
  <c r="J2836" i="93" s="1"/>
  <c r="G2835" i="93"/>
  <c r="J2835" i="93" s="1"/>
  <c r="G2834" i="93"/>
  <c r="J2834" i="93" s="1"/>
  <c r="G2833" i="93"/>
  <c r="J2833" i="93" s="1"/>
  <c r="G2832" i="93"/>
  <c r="J2832" i="93" s="1"/>
  <c r="G2831" i="93"/>
  <c r="J2831" i="93" s="1"/>
  <c r="G2830" i="93"/>
  <c r="J2830" i="93" s="1"/>
  <c r="G2829" i="93"/>
  <c r="J2829" i="93" s="1"/>
  <c r="J2828" i="93"/>
  <c r="G2828" i="93"/>
  <c r="G2827" i="93"/>
  <c r="J2827" i="93" s="1"/>
  <c r="G2826" i="93"/>
  <c r="J2826" i="93" s="1"/>
  <c r="G2825" i="93"/>
  <c r="J2825" i="93"/>
  <c r="G2824" i="93"/>
  <c r="J2824" i="93" s="1"/>
  <c r="G2823" i="93"/>
  <c r="J2823" i="93" s="1"/>
  <c r="G2822" i="93"/>
  <c r="J2822" i="93" s="1"/>
  <c r="G2821" i="93"/>
  <c r="J2821" i="93" s="1"/>
  <c r="G2820" i="93"/>
  <c r="J2820" i="93" s="1"/>
  <c r="G2819" i="93"/>
  <c r="J2819" i="93" s="1"/>
  <c r="G2818" i="93"/>
  <c r="J2818" i="93" s="1"/>
  <c r="G2817" i="93"/>
  <c r="J2817" i="93" s="1"/>
  <c r="G2816" i="93"/>
  <c r="J2816" i="93" s="1"/>
  <c r="G2815" i="93"/>
  <c r="J2815" i="93" s="1"/>
  <c r="G2814" i="93"/>
  <c r="J2814" i="93" s="1"/>
  <c r="G2813" i="93"/>
  <c r="J2813" i="93" s="1"/>
  <c r="G2812" i="93"/>
  <c r="J2812" i="93" s="1"/>
  <c r="G2811" i="93"/>
  <c r="J2811" i="93" s="1"/>
  <c r="G2810" i="93"/>
  <c r="J2810" i="93" s="1"/>
  <c r="G2809" i="93"/>
  <c r="J2809" i="93" s="1"/>
  <c r="G2808" i="93"/>
  <c r="J2808" i="93" s="1"/>
  <c r="G2807" i="93"/>
  <c r="J2807" i="93" s="1"/>
  <c r="G2806" i="93"/>
  <c r="J2806" i="93" s="1"/>
  <c r="G2805" i="93"/>
  <c r="J2805" i="93" s="1"/>
  <c r="J2804" i="93"/>
  <c r="G2804" i="93"/>
  <c r="G2803" i="93"/>
  <c r="J2803" i="93" s="1"/>
  <c r="G2802" i="93"/>
  <c r="J2802" i="93" s="1"/>
  <c r="G2801" i="93"/>
  <c r="J2801" i="93"/>
  <c r="G2800" i="93"/>
  <c r="J2800" i="93" s="1"/>
  <c r="G2799" i="93"/>
  <c r="J2799" i="93" s="1"/>
  <c r="G2798" i="93"/>
  <c r="J2798" i="93" s="1"/>
  <c r="G2797" i="93"/>
  <c r="J2797" i="93" s="1"/>
  <c r="J2796" i="93"/>
  <c r="G2796" i="93"/>
  <c r="G2795" i="93"/>
  <c r="J2795" i="93" s="1"/>
  <c r="G2794" i="93"/>
  <c r="J2794" i="93" s="1"/>
  <c r="G2793" i="93"/>
  <c r="J2793" i="93"/>
  <c r="G2792" i="93"/>
  <c r="J2792" i="93" s="1"/>
  <c r="G2791" i="93"/>
  <c r="J2791" i="93" s="1"/>
  <c r="G2790" i="93"/>
  <c r="J2790" i="93" s="1"/>
  <c r="G2789" i="93"/>
  <c r="J2789" i="93"/>
  <c r="G2788" i="93"/>
  <c r="J2788" i="93" s="1"/>
  <c r="G2787" i="93"/>
  <c r="J2787" i="93" s="1"/>
  <c r="G2786" i="93"/>
  <c r="J2786" i="93" s="1"/>
  <c r="G2785" i="93"/>
  <c r="J2785" i="93" s="1"/>
  <c r="G2784" i="93"/>
  <c r="J2784" i="93" s="1"/>
  <c r="G2783" i="93"/>
  <c r="J2783" i="93" s="1"/>
  <c r="G2782" i="93"/>
  <c r="J2782" i="93" s="1"/>
  <c r="G2781" i="93"/>
  <c r="J2781" i="93" s="1"/>
  <c r="J2780" i="93"/>
  <c r="G2780" i="93"/>
  <c r="G2779" i="93"/>
  <c r="J2779" i="93" s="1"/>
  <c r="J2778" i="93"/>
  <c r="G2778" i="93"/>
  <c r="G2777" i="93"/>
  <c r="J2777" i="93"/>
  <c r="G2776" i="93"/>
  <c r="J2776" i="93" s="1"/>
  <c r="G2775" i="93"/>
  <c r="J2775" i="93" s="1"/>
  <c r="G2774" i="93"/>
  <c r="J2774" i="93" s="1"/>
  <c r="G2773" i="93"/>
  <c r="J2773" i="93"/>
  <c r="G2772" i="93"/>
  <c r="J2772" i="93" s="1"/>
  <c r="G2771" i="93"/>
  <c r="J2771" i="93" s="1"/>
  <c r="G2770" i="93"/>
  <c r="J2770" i="93" s="1"/>
  <c r="G2769" i="93"/>
  <c r="J2769" i="93" s="1"/>
  <c r="G2768" i="93"/>
  <c r="J2768" i="93" s="1"/>
  <c r="G2767" i="93"/>
  <c r="J2767" i="93" s="1"/>
  <c r="G2766" i="93"/>
  <c r="J2766" i="93" s="1"/>
  <c r="G2765" i="93"/>
  <c r="J2765" i="93"/>
  <c r="G2764" i="93"/>
  <c r="J2764" i="93" s="1"/>
  <c r="G2763" i="93"/>
  <c r="J2763" i="93" s="1"/>
  <c r="J2762" i="93"/>
  <c r="G2762" i="93"/>
  <c r="G2761" i="93"/>
  <c r="J2761" i="93"/>
  <c r="G2760" i="93"/>
  <c r="J2760" i="93"/>
  <c r="G2759" i="93"/>
  <c r="J2759" i="93" s="1"/>
  <c r="G2758" i="93"/>
  <c r="J2758" i="93" s="1"/>
  <c r="G2757" i="93"/>
  <c r="J2757" i="93" s="1"/>
  <c r="G2756" i="93"/>
  <c r="J2756" i="93" s="1"/>
  <c r="G2755" i="93"/>
  <c r="J2755" i="93" s="1"/>
  <c r="G2754" i="93"/>
  <c r="J2754" i="93" s="1"/>
  <c r="G2753" i="93"/>
  <c r="J2753" i="93" s="1"/>
  <c r="G2752" i="93"/>
  <c r="J2752" i="93" s="1"/>
  <c r="G2751" i="93"/>
  <c r="J2751" i="93" s="1"/>
  <c r="G2750" i="93"/>
  <c r="J2750" i="93" s="1"/>
  <c r="G2749" i="93"/>
  <c r="J2749" i="93" s="1"/>
  <c r="J2748" i="93"/>
  <c r="G2748" i="93"/>
  <c r="G2747" i="93"/>
  <c r="J2747" i="93" s="1"/>
  <c r="G2746" i="93"/>
  <c r="J2746" i="93" s="1"/>
  <c r="G2745" i="93"/>
  <c r="J2745" i="93" s="1"/>
  <c r="G2744" i="93"/>
  <c r="J2744" i="93" s="1"/>
  <c r="G2743" i="93"/>
  <c r="J2743" i="93" s="1"/>
  <c r="G2742" i="93"/>
  <c r="J2742" i="93" s="1"/>
  <c r="G2741" i="93"/>
  <c r="J2741" i="93"/>
  <c r="G2740" i="93"/>
  <c r="J2740" i="93" s="1"/>
  <c r="G2739" i="93"/>
  <c r="J2739" i="93" s="1"/>
  <c r="G2738" i="93"/>
  <c r="J2738" i="93" s="1"/>
  <c r="G2737" i="93"/>
  <c r="J2737" i="93"/>
  <c r="G2736" i="93"/>
  <c r="J2736" i="93" s="1"/>
  <c r="G2735" i="93"/>
  <c r="J2735" i="93" s="1"/>
  <c r="G2734" i="93"/>
  <c r="J2734" i="93" s="1"/>
  <c r="G2733" i="93"/>
  <c r="J2733" i="93" s="1"/>
  <c r="J2732" i="93"/>
  <c r="G2732" i="93"/>
  <c r="G2731" i="93"/>
  <c r="J2731" i="93" s="1"/>
  <c r="G2730" i="93"/>
  <c r="J2730" i="93" s="1"/>
  <c r="G2729" i="93"/>
  <c r="J2729" i="93"/>
  <c r="G2728" i="93"/>
  <c r="J2728" i="93" s="1"/>
  <c r="G2727" i="93"/>
  <c r="J2727" i="93" s="1"/>
  <c r="G2726" i="93"/>
  <c r="J2726" i="93" s="1"/>
  <c r="G2725" i="93"/>
  <c r="J2725" i="93" s="1"/>
  <c r="G2724" i="93"/>
  <c r="J2724" i="93" s="1"/>
  <c r="G2723" i="93"/>
  <c r="J2723" i="93" s="1"/>
  <c r="G2722" i="93"/>
  <c r="J2722" i="93" s="1"/>
  <c r="G2721" i="93"/>
  <c r="J2721" i="93"/>
  <c r="G2720" i="93"/>
  <c r="J2720" i="93" s="1"/>
  <c r="G2719" i="93"/>
  <c r="J2719" i="93" s="1"/>
  <c r="G2718" i="93"/>
  <c r="J2718" i="93" s="1"/>
  <c r="G2717" i="93"/>
  <c r="J2717" i="93"/>
  <c r="J2716" i="93"/>
  <c r="G2716" i="93"/>
  <c r="G2715" i="93"/>
  <c r="J2715" i="93" s="1"/>
  <c r="G2714" i="93"/>
  <c r="J2714" i="93" s="1"/>
  <c r="G2713" i="93"/>
  <c r="J2713" i="93" s="1"/>
  <c r="G2712" i="93"/>
  <c r="J2712" i="93"/>
  <c r="G2711" i="93"/>
  <c r="J2711" i="93" s="1"/>
  <c r="G2710" i="93"/>
  <c r="J2710" i="93" s="1"/>
  <c r="G2709" i="93"/>
  <c r="J2709" i="93" s="1"/>
  <c r="G2708" i="93"/>
  <c r="J2708" i="93" s="1"/>
  <c r="G2707" i="93"/>
  <c r="J2707" i="93" s="1"/>
  <c r="G2706" i="93"/>
  <c r="J2706" i="93" s="1"/>
  <c r="G2705" i="93"/>
  <c r="J2705" i="93" s="1"/>
  <c r="G2704" i="93"/>
  <c r="J2704" i="93" s="1"/>
  <c r="G2703" i="93"/>
  <c r="J2703" i="93" s="1"/>
  <c r="G2702" i="93"/>
  <c r="J2702" i="93" s="1"/>
  <c r="G2701" i="93"/>
  <c r="J2701" i="93" s="1"/>
  <c r="G2700" i="93"/>
  <c r="J2700" i="93" s="1"/>
  <c r="G2699" i="93"/>
  <c r="J2699" i="93" s="1"/>
  <c r="G2698" i="93"/>
  <c r="J2698" i="93" s="1"/>
  <c r="G2697" i="93"/>
  <c r="J2697" i="93" s="1"/>
  <c r="G2696" i="93"/>
  <c r="J2696" i="93" s="1"/>
  <c r="G2695" i="93"/>
  <c r="J2695" i="93" s="1"/>
  <c r="G2694" i="93"/>
  <c r="J2694" i="93" s="1"/>
  <c r="G2693" i="93"/>
  <c r="J2693" i="93" s="1"/>
  <c r="G2692" i="93"/>
  <c r="J2692" i="93" s="1"/>
  <c r="G2691" i="93"/>
  <c r="J2691" i="93" s="1"/>
  <c r="G2690" i="93"/>
  <c r="J2690" i="93" s="1"/>
  <c r="G2689" i="93"/>
  <c r="J2689" i="93" s="1"/>
  <c r="G2688" i="93"/>
  <c r="J2688" i="93" s="1"/>
  <c r="G2687" i="93"/>
  <c r="J2687" i="93" s="1"/>
  <c r="G2686" i="93"/>
  <c r="J2686" i="93" s="1"/>
  <c r="G2685" i="93"/>
  <c r="J2685" i="93" s="1"/>
  <c r="J2684" i="93"/>
  <c r="G2684" i="93"/>
  <c r="G2683" i="93"/>
  <c r="J2683" i="93" s="1"/>
  <c r="G2682" i="93"/>
  <c r="J2682" i="93" s="1"/>
  <c r="G2681" i="93"/>
  <c r="J2681" i="93" s="1"/>
  <c r="G2680" i="93"/>
  <c r="J2680" i="93" s="1"/>
  <c r="G2679" i="93"/>
  <c r="J2679" i="93" s="1"/>
  <c r="G2678" i="93"/>
  <c r="J2678" i="93" s="1"/>
  <c r="G2677" i="93"/>
  <c r="J2677" i="93"/>
  <c r="G2676" i="93"/>
  <c r="J2676" i="93" s="1"/>
  <c r="G2675" i="93"/>
  <c r="J2675" i="93" s="1"/>
  <c r="G2674" i="93"/>
  <c r="J2674" i="93" s="1"/>
  <c r="G2673" i="93"/>
  <c r="J2673" i="93"/>
  <c r="G2672" i="93"/>
  <c r="J2672" i="93" s="1"/>
  <c r="G2671" i="93"/>
  <c r="J2671" i="93" s="1"/>
  <c r="G2670" i="93"/>
  <c r="J2670" i="93" s="1"/>
  <c r="G2669" i="93"/>
  <c r="J2669" i="93" s="1"/>
  <c r="J2668" i="93"/>
  <c r="G2668" i="93"/>
  <c r="G2667" i="93"/>
  <c r="J2667" i="93" s="1"/>
  <c r="G2666" i="93"/>
  <c r="J2666" i="93" s="1"/>
  <c r="G2665" i="93"/>
  <c r="J2665" i="93" s="1"/>
  <c r="G2664" i="93"/>
  <c r="J2664" i="93"/>
  <c r="G2663" i="93"/>
  <c r="J2663" i="93" s="1"/>
  <c r="G2662" i="93"/>
  <c r="J2662" i="93" s="1"/>
  <c r="G2661" i="93"/>
  <c r="J2661" i="93" s="1"/>
  <c r="G2660" i="93"/>
  <c r="J2660" i="93" s="1"/>
  <c r="G2659" i="93"/>
  <c r="J2659" i="93" s="1"/>
  <c r="G2658" i="93"/>
  <c r="J2658" i="93" s="1"/>
  <c r="G2657" i="93"/>
  <c r="J2657" i="93" s="1"/>
  <c r="G2656" i="93"/>
  <c r="J2656" i="93" s="1"/>
  <c r="G2655" i="93"/>
  <c r="J2655" i="93" s="1"/>
  <c r="G2654" i="93"/>
  <c r="J2654" i="93" s="1"/>
  <c r="G2653" i="93"/>
  <c r="J2653" i="93" s="1"/>
  <c r="G2652" i="93"/>
  <c r="J2652" i="93" s="1"/>
  <c r="G2651" i="93"/>
  <c r="J2651" i="93" s="1"/>
  <c r="G2650" i="93"/>
  <c r="J2650" i="93" s="1"/>
  <c r="G2649" i="93"/>
  <c r="J2649" i="93" s="1"/>
  <c r="G2648" i="93"/>
  <c r="J2648" i="93"/>
  <c r="G2647" i="93"/>
  <c r="J2647" i="93" s="1"/>
  <c r="G2646" i="93"/>
  <c r="J2646" i="93" s="1"/>
  <c r="G2645" i="93"/>
  <c r="J2645" i="93" s="1"/>
  <c r="G2644" i="93"/>
  <c r="J2644" i="93" s="1"/>
  <c r="G2643" i="93"/>
  <c r="J2643" i="93" s="1"/>
  <c r="G2642" i="93"/>
  <c r="J2642" i="93" s="1"/>
  <c r="G2641" i="93"/>
  <c r="J2641" i="93" s="1"/>
  <c r="G2640" i="93"/>
  <c r="J2640" i="93" s="1"/>
  <c r="G2639" i="93"/>
  <c r="J2639" i="93" s="1"/>
  <c r="G2638" i="93"/>
  <c r="J2638" i="93" s="1"/>
  <c r="G2637" i="93"/>
  <c r="J2637" i="93" s="1"/>
  <c r="G2636" i="93"/>
  <c r="J2636" i="93" s="1"/>
  <c r="G2635" i="93"/>
  <c r="J2635" i="93" s="1"/>
  <c r="G2634" i="93"/>
  <c r="J2634" i="93" s="1"/>
  <c r="G2633" i="93"/>
  <c r="J2633" i="93"/>
  <c r="G2632" i="93"/>
  <c r="J2632" i="93" s="1"/>
  <c r="G2631" i="93"/>
  <c r="J2631" i="93" s="1"/>
  <c r="G2630" i="93"/>
  <c r="J2630" i="93" s="1"/>
  <c r="G2629" i="93"/>
  <c r="J2629" i="93" s="1"/>
  <c r="G2628" i="93"/>
  <c r="J2628" i="93" s="1"/>
  <c r="G2627" i="93"/>
  <c r="J2627" i="93" s="1"/>
  <c r="G2626" i="93"/>
  <c r="J2626" i="93"/>
  <c r="G2625" i="93"/>
  <c r="J2625" i="93" s="1"/>
  <c r="G2624" i="93"/>
  <c r="J2624" i="93" s="1"/>
  <c r="G2623" i="93"/>
  <c r="J2623" i="93" s="1"/>
  <c r="G2622" i="93"/>
  <c r="J2622" i="93" s="1"/>
  <c r="G2621" i="93"/>
  <c r="J2621" i="93"/>
  <c r="J2620" i="93"/>
  <c r="G2620" i="93"/>
  <c r="G2619" i="93"/>
  <c r="J2619" i="93" s="1"/>
  <c r="G2618" i="93"/>
  <c r="J2618" i="93" s="1"/>
  <c r="G2617" i="93"/>
  <c r="J2617" i="93"/>
  <c r="G2616" i="93"/>
  <c r="J2616" i="93"/>
  <c r="G2615" i="93"/>
  <c r="J2615" i="93" s="1"/>
  <c r="G2614" i="93"/>
  <c r="J2614" i="93" s="1"/>
  <c r="G2613" i="93"/>
  <c r="J2613" i="93" s="1"/>
  <c r="G2612" i="93"/>
  <c r="J2612" i="93" s="1"/>
  <c r="G2611" i="93"/>
  <c r="J2611" i="93" s="1"/>
  <c r="G2610" i="93"/>
  <c r="J2610" i="93" s="1"/>
  <c r="G2609" i="93"/>
  <c r="J2609" i="93" s="1"/>
  <c r="G2608" i="93"/>
  <c r="J2608" i="93" s="1"/>
  <c r="G2607" i="93"/>
  <c r="J2607" i="93" s="1"/>
  <c r="G2606" i="93"/>
  <c r="J2606" i="93" s="1"/>
  <c r="G2605" i="93"/>
  <c r="J2605" i="93"/>
  <c r="J2604" i="93"/>
  <c r="G2604" i="93"/>
  <c r="G2603" i="93"/>
  <c r="J2603" i="93" s="1"/>
  <c r="G2602" i="93"/>
  <c r="J2602" i="93" s="1"/>
  <c r="G2601" i="93"/>
  <c r="J2601" i="93"/>
  <c r="G2600" i="93"/>
  <c r="J2600" i="93"/>
  <c r="G2599" i="93"/>
  <c r="J2599" i="93" s="1"/>
  <c r="G2598" i="93"/>
  <c r="J2598" i="93" s="1"/>
  <c r="G2597" i="93"/>
  <c r="J2597" i="93" s="1"/>
  <c r="G2596" i="93"/>
  <c r="J2596" i="93" s="1"/>
  <c r="G2595" i="93"/>
  <c r="J2595" i="93" s="1"/>
  <c r="G2594" i="93"/>
  <c r="J2594" i="93" s="1"/>
  <c r="G2593" i="93"/>
  <c r="J2593" i="93" s="1"/>
  <c r="G2592" i="93"/>
  <c r="J2592" i="93" s="1"/>
  <c r="G2591" i="93"/>
  <c r="J2591" i="93" s="1"/>
  <c r="G2590" i="93"/>
  <c r="J2590" i="93" s="1"/>
  <c r="G2589" i="93"/>
  <c r="J2589" i="93"/>
  <c r="J2588" i="93"/>
  <c r="G2588" i="93"/>
  <c r="G2587" i="93"/>
  <c r="J2587" i="93" s="1"/>
  <c r="G2586" i="93"/>
  <c r="J2586" i="93" s="1"/>
  <c r="G2585" i="93"/>
  <c r="J2585" i="93"/>
  <c r="G2584" i="93"/>
  <c r="J2584" i="93"/>
  <c r="G2583" i="93"/>
  <c r="J2583" i="93" s="1"/>
  <c r="G2582" i="93"/>
  <c r="J2582" i="93" s="1"/>
  <c r="G2581" i="93"/>
  <c r="J2581" i="93" s="1"/>
  <c r="G2580" i="93"/>
  <c r="J2580" i="93" s="1"/>
  <c r="G2579" i="93"/>
  <c r="J2579" i="93" s="1"/>
  <c r="G2578" i="93"/>
  <c r="J2578" i="93" s="1"/>
  <c r="G2577" i="93"/>
  <c r="J2577" i="93" s="1"/>
  <c r="G2576" i="93"/>
  <c r="J2576" i="93" s="1"/>
  <c r="G2575" i="93"/>
  <c r="J2575" i="93" s="1"/>
  <c r="G2574" i="93"/>
  <c r="J2574" i="93" s="1"/>
  <c r="G2573" i="93"/>
  <c r="J2573" i="93"/>
  <c r="J2572" i="93"/>
  <c r="G2572" i="93"/>
  <c r="G2571" i="93"/>
  <c r="J2571" i="93" s="1"/>
  <c r="G2570" i="93"/>
  <c r="J2570" i="93" s="1"/>
  <c r="G2569" i="93"/>
  <c r="J2569" i="93"/>
  <c r="G2568" i="93"/>
  <c r="J2568" i="93"/>
  <c r="G2567" i="93"/>
  <c r="J2567" i="93" s="1"/>
  <c r="G2566" i="93"/>
  <c r="J2566" i="93" s="1"/>
  <c r="G2565" i="93"/>
  <c r="J2565" i="93" s="1"/>
  <c r="G2564" i="93"/>
  <c r="J2564" i="93" s="1"/>
  <c r="G2563" i="93"/>
  <c r="J2563" i="93" s="1"/>
  <c r="G2562" i="93"/>
  <c r="J2562" i="93" s="1"/>
  <c r="G2561" i="93"/>
  <c r="J2561" i="93" s="1"/>
  <c r="G2560" i="93"/>
  <c r="J2560" i="93" s="1"/>
  <c r="G2559" i="93"/>
  <c r="J2559" i="93" s="1"/>
  <c r="G2558" i="93"/>
  <c r="J2558" i="93" s="1"/>
  <c r="G2557" i="93"/>
  <c r="J2557" i="93"/>
  <c r="J2556" i="93"/>
  <c r="G2556" i="93"/>
  <c r="G2555" i="93"/>
  <c r="J2555" i="93" s="1"/>
  <c r="G2554" i="93"/>
  <c r="J2554" i="93" s="1"/>
  <c r="G2553" i="93"/>
  <c r="J2553" i="93"/>
  <c r="G2552" i="93"/>
  <c r="J2552" i="93"/>
  <c r="G2551" i="93"/>
  <c r="J2551" i="93" s="1"/>
  <c r="G2550" i="93"/>
  <c r="J2550" i="93" s="1"/>
  <c r="G2549" i="93"/>
  <c r="J2549" i="93"/>
  <c r="G2548" i="93"/>
  <c r="J2548" i="93" s="1"/>
  <c r="G2547" i="93"/>
  <c r="J2547" i="93" s="1"/>
  <c r="G2546" i="93"/>
  <c r="J2546" i="93" s="1"/>
  <c r="G2545" i="93"/>
  <c r="J2545" i="93" s="1"/>
  <c r="G2544" i="93"/>
  <c r="J2544" i="93" s="1"/>
  <c r="G2543" i="93"/>
  <c r="J2543" i="93" s="1"/>
  <c r="G2542" i="93"/>
  <c r="J2542" i="93" s="1"/>
  <c r="G2541" i="93"/>
  <c r="J2541" i="93"/>
  <c r="J2540" i="93"/>
  <c r="G2540" i="93"/>
  <c r="G2539" i="93"/>
  <c r="J2539" i="93" s="1"/>
  <c r="G2538" i="93"/>
  <c r="J2538" i="93" s="1"/>
  <c r="G2537" i="93"/>
  <c r="J2537" i="93"/>
  <c r="G2536" i="93"/>
  <c r="J2536" i="93"/>
  <c r="G2535" i="93"/>
  <c r="J2535" i="93" s="1"/>
  <c r="G2534" i="93"/>
  <c r="J2534" i="93" s="1"/>
  <c r="G2533" i="93"/>
  <c r="J2533" i="93" s="1"/>
  <c r="G2532" i="93"/>
  <c r="J2532" i="93" s="1"/>
  <c r="G2531" i="93"/>
  <c r="J2531" i="93" s="1"/>
  <c r="G2530" i="93"/>
  <c r="J2530" i="93" s="1"/>
  <c r="G2529" i="93"/>
  <c r="J2529" i="93" s="1"/>
  <c r="G2528" i="93"/>
  <c r="J2528" i="93" s="1"/>
  <c r="G2527" i="93"/>
  <c r="J2527" i="93" s="1"/>
  <c r="G2526" i="93"/>
  <c r="J2526" i="93" s="1"/>
  <c r="G2525" i="93"/>
  <c r="J2525" i="93"/>
  <c r="J2524" i="93"/>
  <c r="G2524" i="93"/>
  <c r="G2523" i="93"/>
  <c r="J2523" i="93" s="1"/>
  <c r="G2522" i="93"/>
  <c r="J2522" i="93" s="1"/>
  <c r="G2521" i="93"/>
  <c r="J2521" i="93" s="1"/>
  <c r="G2520" i="93"/>
  <c r="J2520" i="93" s="1"/>
  <c r="G2519" i="93"/>
  <c r="J2519" i="93" s="1"/>
  <c r="G2518" i="93"/>
  <c r="J2518" i="93"/>
  <c r="G2517" i="93"/>
  <c r="J2517" i="93" s="1"/>
  <c r="G2516" i="93"/>
  <c r="J2516" i="93" s="1"/>
  <c r="G2515" i="93"/>
  <c r="J2515" i="93" s="1"/>
  <c r="G2514" i="93"/>
  <c r="J2514" i="93" s="1"/>
  <c r="G2513" i="93"/>
  <c r="J2513" i="93"/>
  <c r="G2512" i="93"/>
  <c r="J2512" i="93" s="1"/>
  <c r="G2511" i="93"/>
  <c r="J2511" i="93" s="1"/>
  <c r="G2510" i="93"/>
  <c r="J2510" i="93" s="1"/>
  <c r="G2509" i="93"/>
  <c r="J2509" i="93"/>
  <c r="G2508" i="93"/>
  <c r="J2508" i="93" s="1"/>
  <c r="G2507" i="93"/>
  <c r="J2507" i="93" s="1"/>
  <c r="G2506" i="93"/>
  <c r="J2506" i="93" s="1"/>
  <c r="G2505" i="93"/>
  <c r="J2505" i="93" s="1"/>
  <c r="G2504" i="93"/>
  <c r="J2504" i="93" s="1"/>
  <c r="G2503" i="93"/>
  <c r="J2503" i="93" s="1"/>
  <c r="G2502" i="93"/>
  <c r="J2502" i="93" s="1"/>
  <c r="G2501" i="93"/>
  <c r="J2501" i="93"/>
  <c r="J2500" i="93"/>
  <c r="G2500" i="93"/>
  <c r="G2499" i="93"/>
  <c r="J2499" i="93" s="1"/>
  <c r="G2498" i="93"/>
  <c r="J2498" i="93" s="1"/>
  <c r="G2497" i="93"/>
  <c r="J2497" i="93" s="1"/>
  <c r="G2496" i="93"/>
  <c r="J2496" i="93" s="1"/>
  <c r="G2495" i="93"/>
  <c r="J2495" i="93" s="1"/>
  <c r="G2494" i="93"/>
  <c r="J2494" i="93" s="1"/>
  <c r="G2493" i="93"/>
  <c r="J2493" i="93"/>
  <c r="G2492" i="93"/>
  <c r="J2492" i="93" s="1"/>
  <c r="G2491" i="93"/>
  <c r="J2491" i="93" s="1"/>
  <c r="G2490" i="93"/>
  <c r="J2490" i="93" s="1"/>
  <c r="G2489" i="93"/>
  <c r="J2489" i="93"/>
  <c r="G2488" i="93"/>
  <c r="J2488" i="93" s="1"/>
  <c r="G2487" i="93"/>
  <c r="J2487" i="93" s="1"/>
  <c r="G2486" i="93"/>
  <c r="J2486" i="93" s="1"/>
  <c r="G2485" i="93"/>
  <c r="J2485" i="93" s="1"/>
  <c r="G2484" i="93"/>
  <c r="J2484" i="93" s="1"/>
  <c r="G2483" i="93"/>
  <c r="J2483" i="93" s="1"/>
  <c r="G2482" i="93"/>
  <c r="J2482" i="93" s="1"/>
  <c r="G2481" i="93"/>
  <c r="J2481" i="93" s="1"/>
  <c r="G2480" i="93"/>
  <c r="J2480" i="93" s="1"/>
  <c r="G2479" i="93"/>
  <c r="J2479" i="93" s="1"/>
  <c r="G2478" i="93"/>
  <c r="J2478" i="93" s="1"/>
  <c r="G2477" i="93"/>
  <c r="J2477" i="93" s="1"/>
  <c r="G2476" i="93"/>
  <c r="J2476" i="93" s="1"/>
  <c r="G2475" i="93"/>
  <c r="J2475" i="93" s="1"/>
  <c r="G2474" i="93"/>
  <c r="J2474" i="93" s="1"/>
  <c r="G2473" i="93"/>
  <c r="J2473" i="93" s="1"/>
  <c r="G2472" i="93"/>
  <c r="J2472" i="93"/>
  <c r="G2471" i="93"/>
  <c r="J2471" i="93" s="1"/>
  <c r="G2470" i="93"/>
  <c r="J2470" i="93" s="1"/>
  <c r="G2469" i="93"/>
  <c r="J2469" i="93" s="1"/>
  <c r="J2468" i="93"/>
  <c r="G2468" i="93"/>
  <c r="G2467" i="93"/>
  <c r="J2467" i="93" s="1"/>
  <c r="G2466" i="93"/>
  <c r="J2466" i="93" s="1"/>
  <c r="G2465" i="93"/>
  <c r="J2465" i="93" s="1"/>
  <c r="G2464" i="93"/>
  <c r="J2464" i="93" s="1"/>
  <c r="G2463" i="93"/>
  <c r="J2463" i="93" s="1"/>
  <c r="G2462" i="93"/>
  <c r="J2462" i="93" s="1"/>
  <c r="G2461" i="93"/>
  <c r="J2461" i="93" s="1"/>
  <c r="G2460" i="93"/>
  <c r="J2460" i="93" s="1"/>
  <c r="G2459" i="93"/>
  <c r="J2459" i="93" s="1"/>
  <c r="G2458" i="93"/>
  <c r="J2458" i="93" s="1"/>
  <c r="G2457" i="93"/>
  <c r="J2457" i="93" s="1"/>
  <c r="G2456" i="93"/>
  <c r="J2456" i="93" s="1"/>
  <c r="G2455" i="93"/>
  <c r="J2455" i="93" s="1"/>
  <c r="G2454" i="93"/>
  <c r="J2454" i="93" s="1"/>
  <c r="G2453" i="93"/>
  <c r="J2453" i="93" s="1"/>
  <c r="J2452" i="93"/>
  <c r="G2452" i="93"/>
  <c r="G2451" i="93"/>
  <c r="J2451" i="93" s="1"/>
  <c r="G2450" i="93"/>
  <c r="J2450" i="93" s="1"/>
  <c r="G2449" i="93"/>
  <c r="J2449" i="93"/>
  <c r="G2448" i="93"/>
  <c r="J2448" i="93" s="1"/>
  <c r="G2447" i="93"/>
  <c r="J2447" i="93" s="1"/>
  <c r="G2446" i="93"/>
  <c r="J2446" i="93" s="1"/>
  <c r="G2445" i="93"/>
  <c r="J2445" i="93"/>
  <c r="G2444" i="93"/>
  <c r="J2444" i="93" s="1"/>
  <c r="G2443" i="93"/>
  <c r="J2443" i="93" s="1"/>
  <c r="G2442" i="93"/>
  <c r="J2442" i="93" s="1"/>
  <c r="G2441" i="93"/>
  <c r="J2441" i="93" s="1"/>
  <c r="G2440" i="93"/>
  <c r="J2440" i="93" s="1"/>
  <c r="G2439" i="93"/>
  <c r="J2439" i="93" s="1"/>
  <c r="G2438" i="93"/>
  <c r="J2438" i="93" s="1"/>
  <c r="G2437" i="93"/>
  <c r="J2437" i="93"/>
  <c r="J2436" i="93"/>
  <c r="G2436" i="93"/>
  <c r="G2435" i="93"/>
  <c r="J2435" i="93" s="1"/>
  <c r="G2434" i="93"/>
  <c r="J2434" i="93"/>
  <c r="G2433" i="93"/>
  <c r="J2433" i="93" s="1"/>
  <c r="G2432" i="93"/>
  <c r="J2432" i="93" s="1"/>
  <c r="G2431" i="93"/>
  <c r="J2431" i="93" s="1"/>
  <c r="G2430" i="93"/>
  <c r="J2430" i="93" s="1"/>
  <c r="G2429" i="93"/>
  <c r="J2429" i="93"/>
  <c r="G2428" i="93"/>
  <c r="J2428" i="93" s="1"/>
  <c r="G2427" i="93"/>
  <c r="J2427" i="93" s="1"/>
  <c r="G2426" i="93"/>
  <c r="J2426" i="93" s="1"/>
  <c r="G2425" i="93"/>
  <c r="J2425" i="93"/>
  <c r="G2424" i="93"/>
  <c r="J2424" i="93"/>
  <c r="G2423" i="93"/>
  <c r="J2423" i="93" s="1"/>
  <c r="G2422" i="93"/>
  <c r="J2422" i="93"/>
  <c r="G2421" i="93"/>
  <c r="J2421" i="93" s="1"/>
  <c r="G2420" i="93"/>
  <c r="J2420" i="93" s="1"/>
  <c r="G2419" i="93"/>
  <c r="J2419" i="93" s="1"/>
  <c r="G2418" i="93"/>
  <c r="J2418" i="93" s="1"/>
  <c r="G2417" i="93"/>
  <c r="J2417" i="93"/>
  <c r="G2416" i="93"/>
  <c r="J2416" i="93" s="1"/>
  <c r="G2415" i="93"/>
  <c r="J2415" i="93" s="1"/>
  <c r="G2414" i="93"/>
  <c r="J2414" i="93"/>
  <c r="G2413" i="93"/>
  <c r="J2413" i="93" s="1"/>
  <c r="G2412" i="93"/>
  <c r="J2412" i="93" s="1"/>
  <c r="G2411" i="93"/>
  <c r="J2411" i="93" s="1"/>
  <c r="G2410" i="93"/>
  <c r="J2410" i="93" s="1"/>
  <c r="G2409" i="93"/>
  <c r="J2409" i="93" s="1"/>
  <c r="G2408" i="93"/>
  <c r="J2408" i="93" s="1"/>
  <c r="G2407" i="93"/>
  <c r="J2407" i="93" s="1"/>
  <c r="G2406" i="93"/>
  <c r="J2406" i="93" s="1"/>
  <c r="G2405" i="93"/>
  <c r="J2405" i="93" s="1"/>
  <c r="G2404" i="93"/>
  <c r="J2404" i="93" s="1"/>
  <c r="G2403" i="93"/>
  <c r="J2403" i="93" s="1"/>
  <c r="G2402" i="93"/>
  <c r="J2402" i="93" s="1"/>
  <c r="G2401" i="93"/>
  <c r="J2401" i="93" s="1"/>
  <c r="G2400" i="93"/>
  <c r="J2400" i="93" s="1"/>
  <c r="G2399" i="93"/>
  <c r="J2399" i="93" s="1"/>
  <c r="G2398" i="93"/>
  <c r="J2398" i="93" s="1"/>
  <c r="G2397" i="93"/>
  <c r="J2397" i="93" s="1"/>
  <c r="G2396" i="93"/>
  <c r="J2396" i="93" s="1"/>
  <c r="G2395" i="93"/>
  <c r="J2395" i="93" s="1"/>
  <c r="G2394" i="93"/>
  <c r="J2394" i="93" s="1"/>
  <c r="G2393" i="93"/>
  <c r="J2393" i="93"/>
  <c r="G2392" i="93"/>
  <c r="J2392" i="93" s="1"/>
  <c r="G2391" i="93"/>
  <c r="J2391" i="93" s="1"/>
  <c r="G2390" i="93"/>
  <c r="J2390" i="93" s="1"/>
  <c r="G2389" i="93"/>
  <c r="J2389" i="93"/>
  <c r="G2388" i="93"/>
  <c r="J2388" i="93" s="1"/>
  <c r="G2387" i="93"/>
  <c r="J2387" i="93" s="1"/>
  <c r="G2386" i="93"/>
  <c r="J2386" i="93" s="1"/>
  <c r="G2385" i="93"/>
  <c r="J2385" i="93"/>
  <c r="G2384" i="93"/>
  <c r="J2384" i="93" s="1"/>
  <c r="G2383" i="93"/>
  <c r="J2383" i="93" s="1"/>
  <c r="G2382" i="93"/>
  <c r="J2382" i="93" s="1"/>
  <c r="G2381" i="93"/>
  <c r="J2381" i="93"/>
  <c r="G2380" i="93"/>
  <c r="J2380" i="93" s="1"/>
  <c r="G2379" i="93"/>
  <c r="J2379" i="93" s="1"/>
  <c r="G2378" i="93"/>
  <c r="J2378" i="93" s="1"/>
  <c r="G2377" i="93"/>
  <c r="J2377" i="93"/>
  <c r="G2376" i="93"/>
  <c r="J2376" i="93" s="1"/>
  <c r="G2375" i="93"/>
  <c r="J2375" i="93" s="1"/>
  <c r="G2374" i="93"/>
  <c r="J2374" i="93" s="1"/>
  <c r="G2373" i="93"/>
  <c r="J2373" i="93"/>
  <c r="G2372" i="93"/>
  <c r="J2372" i="93" s="1"/>
  <c r="G2371" i="93"/>
  <c r="J2371" i="93" s="1"/>
  <c r="G2370" i="93"/>
  <c r="J2370" i="93"/>
  <c r="G2369" i="93"/>
  <c r="J2369" i="93"/>
  <c r="G2368" i="93"/>
  <c r="J2368" i="93" s="1"/>
  <c r="G2367" i="93"/>
  <c r="J2367" i="93" s="1"/>
  <c r="G2366" i="93"/>
  <c r="J2366" i="93" s="1"/>
  <c r="G2365" i="93"/>
  <c r="J2365" i="93" s="1"/>
  <c r="G2364" i="93"/>
  <c r="J2364" i="93" s="1"/>
  <c r="G2363" i="93"/>
  <c r="J2363" i="93" s="1"/>
  <c r="G2362" i="93"/>
  <c r="J2362" i="93"/>
  <c r="G2361" i="93"/>
  <c r="J2361" i="93" s="1"/>
  <c r="G2360" i="93"/>
  <c r="J2360" i="93" s="1"/>
  <c r="G2359" i="93"/>
  <c r="J2359" i="93" s="1"/>
  <c r="G2358" i="93"/>
  <c r="J2358" i="93" s="1"/>
  <c r="G2357" i="93"/>
  <c r="J2357" i="93" s="1"/>
  <c r="G2356" i="93"/>
  <c r="J2356" i="93" s="1"/>
  <c r="G2355" i="93"/>
  <c r="J2355" i="93" s="1"/>
  <c r="G2354" i="93"/>
  <c r="J2354" i="93"/>
  <c r="G2353" i="93"/>
  <c r="J2353" i="93" s="1"/>
  <c r="G2352" i="93"/>
  <c r="J2352" i="93" s="1"/>
  <c r="G2351" i="93"/>
  <c r="J2351" i="93" s="1"/>
  <c r="G2350" i="93"/>
  <c r="J2350" i="93" s="1"/>
  <c r="G2349" i="93"/>
  <c r="J2349" i="93"/>
  <c r="J2348" i="93"/>
  <c r="G2348" i="93"/>
  <c r="G2347" i="93"/>
  <c r="J2347" i="93" s="1"/>
  <c r="G2346" i="93"/>
  <c r="J2346" i="93" s="1"/>
  <c r="G2345" i="93"/>
  <c r="J2345" i="93" s="1"/>
  <c r="G2344" i="93"/>
  <c r="J2344" i="93"/>
  <c r="G2343" i="93"/>
  <c r="J2343" i="93" s="1"/>
  <c r="G2342" i="93"/>
  <c r="J2342" i="93" s="1"/>
  <c r="G2341" i="93"/>
  <c r="J2341" i="93"/>
  <c r="G2340" i="93"/>
  <c r="J2340" i="93" s="1"/>
  <c r="G2339" i="93"/>
  <c r="J2339" i="93" s="1"/>
  <c r="G2338" i="93"/>
  <c r="J2338" i="93" s="1"/>
  <c r="G2337" i="93"/>
  <c r="J2337" i="93" s="1"/>
  <c r="G2336" i="93"/>
  <c r="J2336" i="93"/>
  <c r="G2335" i="93"/>
  <c r="J2335" i="93" s="1"/>
  <c r="G2334" i="93"/>
  <c r="J2334" i="93" s="1"/>
  <c r="G2333" i="93"/>
  <c r="J2333" i="93" s="1"/>
  <c r="G2332" i="93"/>
  <c r="J2332" i="93" s="1"/>
  <c r="G2331" i="93"/>
  <c r="J2331" i="93" s="1"/>
  <c r="G2330" i="93"/>
  <c r="J2330" i="93" s="1"/>
  <c r="G2329" i="93"/>
  <c r="J2329" i="93" s="1"/>
  <c r="G2328" i="93"/>
  <c r="J2328" i="93" s="1"/>
  <c r="G2327" i="93"/>
  <c r="J2327" i="93" s="1"/>
  <c r="G2326" i="93"/>
  <c r="J2326" i="93" s="1"/>
  <c r="G2325" i="93"/>
  <c r="J2325" i="93" s="1"/>
  <c r="G2324" i="93"/>
  <c r="J2324" i="93" s="1"/>
  <c r="G2323" i="93"/>
  <c r="J2323" i="93" s="1"/>
  <c r="G2322" i="93"/>
  <c r="J2322" i="93" s="1"/>
  <c r="G2321" i="93"/>
  <c r="J2321" i="93" s="1"/>
  <c r="G2320" i="93"/>
  <c r="J2320" i="93" s="1"/>
  <c r="G2319" i="93"/>
  <c r="J2319" i="93" s="1"/>
  <c r="G2318" i="93"/>
  <c r="J2318" i="93" s="1"/>
  <c r="G2317" i="93"/>
  <c r="J2317" i="93"/>
  <c r="G2316" i="93"/>
  <c r="J2316" i="93" s="1"/>
  <c r="G2315" i="93"/>
  <c r="J2315" i="93" s="1"/>
  <c r="G2314" i="93"/>
  <c r="J2314" i="93" s="1"/>
  <c r="G2313" i="93"/>
  <c r="J2313" i="93" s="1"/>
  <c r="G2312" i="93"/>
  <c r="J2312" i="93"/>
  <c r="G2311" i="93"/>
  <c r="J2311" i="93" s="1"/>
  <c r="G2310" i="93"/>
  <c r="J2310" i="93" s="1"/>
  <c r="G2309" i="93"/>
  <c r="J2309" i="93" s="1"/>
  <c r="G2308" i="93"/>
  <c r="J2308" i="93" s="1"/>
  <c r="G2307" i="93"/>
  <c r="J2307" i="93" s="1"/>
  <c r="G2306" i="93"/>
  <c r="J2306" i="93"/>
  <c r="G2305" i="93"/>
  <c r="J2305" i="93" s="1"/>
  <c r="G2304" i="93"/>
  <c r="J2304" i="93" s="1"/>
  <c r="G2303" i="93"/>
  <c r="J2303" i="93" s="1"/>
  <c r="G2302" i="93"/>
  <c r="J2302" i="93"/>
  <c r="G2301" i="93"/>
  <c r="J2301" i="93"/>
  <c r="G2300" i="93"/>
  <c r="J2300" i="93" s="1"/>
  <c r="G2299" i="93"/>
  <c r="J2299" i="93" s="1"/>
  <c r="G2298" i="93"/>
  <c r="J2298" i="93" s="1"/>
  <c r="G2297" i="93"/>
  <c r="J2297" i="93"/>
  <c r="G2296" i="93"/>
  <c r="J2296" i="93" s="1"/>
  <c r="G2295" i="93"/>
  <c r="J2295" i="93" s="1"/>
  <c r="G2294" i="93"/>
  <c r="J2294" i="93" s="1"/>
  <c r="G2293" i="93"/>
  <c r="J2293" i="93" s="1"/>
  <c r="G2292" i="93"/>
  <c r="J2292" i="93" s="1"/>
  <c r="G2291" i="93"/>
  <c r="J2291" i="93" s="1"/>
  <c r="G2290" i="93"/>
  <c r="J2290" i="93" s="1"/>
  <c r="G2289" i="93"/>
  <c r="J2289" i="93" s="1"/>
  <c r="G2288" i="93"/>
  <c r="J2288" i="93"/>
  <c r="G2287" i="93"/>
  <c r="J2287" i="93" s="1"/>
  <c r="G2286" i="93"/>
  <c r="J2286" i="93" s="1"/>
  <c r="G2285" i="93"/>
  <c r="J2285" i="93" s="1"/>
  <c r="G2284" i="93"/>
  <c r="J2284" i="93" s="1"/>
  <c r="G2283" i="93"/>
  <c r="J2283" i="93" s="1"/>
  <c r="G2282" i="93"/>
  <c r="J2282" i="93"/>
  <c r="G2281" i="93"/>
  <c r="J2281" i="93" s="1"/>
  <c r="G2280" i="93"/>
  <c r="J2280" i="93" s="1"/>
  <c r="G2279" i="93"/>
  <c r="J2279" i="93" s="1"/>
  <c r="G2278" i="93"/>
  <c r="J2278" i="93" s="1"/>
  <c r="G2277" i="93"/>
  <c r="J2277" i="93"/>
  <c r="J2276" i="93"/>
  <c r="G2276" i="93"/>
  <c r="G2275" i="93"/>
  <c r="J2275" i="93" s="1"/>
  <c r="G2274" i="93"/>
  <c r="J2274" i="93" s="1"/>
  <c r="G2273" i="93"/>
  <c r="J2273" i="93"/>
  <c r="G2272" i="93"/>
  <c r="J2272" i="93"/>
  <c r="G2271" i="93"/>
  <c r="J2271" i="93" s="1"/>
  <c r="G2270" i="93"/>
  <c r="J2270" i="93" s="1"/>
  <c r="G2269" i="93"/>
  <c r="J2269" i="93" s="1"/>
  <c r="G2268" i="93"/>
  <c r="J2268" i="93" s="1"/>
  <c r="G2267" i="93"/>
  <c r="J2267" i="93" s="1"/>
  <c r="G2266" i="93"/>
  <c r="J2266" i="93" s="1"/>
  <c r="G2265" i="93"/>
  <c r="J2265" i="93" s="1"/>
  <c r="G2264" i="93"/>
  <c r="J2264" i="93" s="1"/>
  <c r="G2263" i="93"/>
  <c r="J2263" i="93" s="1"/>
  <c r="G2262" i="93"/>
  <c r="J2262" i="93"/>
  <c r="G2261" i="93"/>
  <c r="J2261" i="93"/>
  <c r="G2260" i="93"/>
  <c r="J2260" i="93" s="1"/>
  <c r="G2259" i="93"/>
  <c r="J2259" i="93" s="1"/>
  <c r="G2258" i="93"/>
  <c r="J2258" i="93"/>
  <c r="G2257" i="93"/>
  <c r="J2257" i="93" s="1"/>
  <c r="G2256" i="93"/>
  <c r="J2256" i="93" s="1"/>
  <c r="G2255" i="93"/>
  <c r="J2255" i="93" s="1"/>
  <c r="G2254" i="93"/>
  <c r="J2254" i="93" s="1"/>
  <c r="G2253" i="93"/>
  <c r="J2253" i="93"/>
  <c r="G2252" i="93"/>
  <c r="J2252" i="93" s="1"/>
  <c r="G2251" i="93"/>
  <c r="J2251" i="93" s="1"/>
  <c r="G2250" i="93"/>
  <c r="J2250" i="93"/>
  <c r="G2249" i="93"/>
  <c r="J2249" i="93" s="1"/>
  <c r="G2248" i="93"/>
  <c r="J2248" i="93" s="1"/>
  <c r="G2247" i="93"/>
  <c r="J2247" i="93" s="1"/>
  <c r="G2246" i="93"/>
  <c r="J2246" i="93"/>
  <c r="G2245" i="93"/>
  <c r="J2245" i="93"/>
  <c r="G2244" i="93"/>
  <c r="J2244" i="93" s="1"/>
  <c r="G2243" i="93"/>
  <c r="J2243" i="93" s="1"/>
  <c r="G2242" i="93"/>
  <c r="J2242" i="93"/>
  <c r="G2241" i="93"/>
  <c r="J2241" i="93"/>
  <c r="G2240" i="93"/>
  <c r="J2240" i="93"/>
  <c r="G2239" i="93"/>
  <c r="J2239" i="93" s="1"/>
  <c r="G2238" i="93"/>
  <c r="J2238" i="93" s="1"/>
  <c r="G2237" i="93"/>
  <c r="J2237" i="93" s="1"/>
  <c r="G2236" i="93"/>
  <c r="J2236" i="93" s="1"/>
  <c r="G2235" i="93"/>
  <c r="J2235" i="93" s="1"/>
  <c r="G2234" i="93"/>
  <c r="J2234" i="93" s="1"/>
  <c r="G2233" i="93"/>
  <c r="J2233" i="93" s="1"/>
  <c r="G2232" i="93"/>
  <c r="J2232" i="93" s="1"/>
  <c r="G2231" i="93"/>
  <c r="J2231" i="93" s="1"/>
  <c r="G2230" i="93"/>
  <c r="J2230" i="93"/>
  <c r="G2229" i="93"/>
  <c r="J2229" i="93" s="1"/>
  <c r="G2228" i="93"/>
  <c r="J2228" i="93" s="1"/>
  <c r="G2227" i="93"/>
  <c r="J2227" i="93" s="1"/>
  <c r="G2226" i="93"/>
  <c r="J2226" i="93" s="1"/>
  <c r="G2225" i="93"/>
  <c r="J2225" i="93" s="1"/>
  <c r="G2224" i="93"/>
  <c r="J2224" i="93" s="1"/>
  <c r="G2223" i="93"/>
  <c r="J2223" i="93" s="1"/>
  <c r="G2222" i="93"/>
  <c r="J2222" i="93" s="1"/>
  <c r="G2221" i="93"/>
  <c r="J2221" i="93"/>
  <c r="G2220" i="93"/>
  <c r="J2220" i="93" s="1"/>
  <c r="G2219" i="93"/>
  <c r="J2219" i="93" s="1"/>
  <c r="G2218" i="93"/>
  <c r="J2218" i="93" s="1"/>
  <c r="G2217" i="93"/>
  <c r="J2217" i="93" s="1"/>
  <c r="G2216" i="93"/>
  <c r="J2216" i="93"/>
  <c r="G2215" i="93"/>
  <c r="J2215" i="93" s="1"/>
  <c r="G2214" i="93"/>
  <c r="J2214" i="93" s="1"/>
  <c r="G2213" i="93"/>
  <c r="J2213" i="93" s="1"/>
  <c r="G2212" i="93"/>
  <c r="J2212" i="93" s="1"/>
  <c r="G2211" i="93"/>
  <c r="J2211" i="93" s="1"/>
  <c r="G2210" i="93"/>
  <c r="J2210" i="93"/>
  <c r="G2209" i="93"/>
  <c r="J2209" i="93" s="1"/>
  <c r="G2208" i="93"/>
  <c r="J2208" i="93" s="1"/>
  <c r="G2207" i="93"/>
  <c r="J2207" i="93" s="1"/>
  <c r="G2206" i="93"/>
  <c r="J2206" i="93" s="1"/>
  <c r="G2205" i="93"/>
  <c r="J2205" i="93" s="1"/>
  <c r="G2204" i="93"/>
  <c r="J2204" i="93" s="1"/>
  <c r="G2203" i="93"/>
  <c r="J2203" i="93" s="1"/>
  <c r="G2202" i="93"/>
  <c r="J2202" i="93"/>
  <c r="G2201" i="93"/>
  <c r="J2201" i="93" s="1"/>
  <c r="G2200" i="93"/>
  <c r="J2200" i="93" s="1"/>
  <c r="G2199" i="93"/>
  <c r="J2199" i="93" s="1"/>
  <c r="G2198" i="93"/>
  <c r="J2198" i="93" s="1"/>
  <c r="G2197" i="93"/>
  <c r="J2197" i="93" s="1"/>
  <c r="G2196" i="93"/>
  <c r="J2196" i="93" s="1"/>
  <c r="G2195" i="93"/>
  <c r="J2195" i="93" s="1"/>
  <c r="G2194" i="93"/>
  <c r="J2194" i="93"/>
  <c r="G2193" i="93"/>
  <c r="J2193" i="93" s="1"/>
  <c r="G2192" i="93"/>
  <c r="J2192" i="93" s="1"/>
  <c r="G2191" i="93"/>
  <c r="J2191" i="93" s="1"/>
  <c r="G2190" i="93"/>
  <c r="J2190" i="93" s="1"/>
  <c r="G2189" i="93"/>
  <c r="J2189" i="93"/>
  <c r="G2188" i="93"/>
  <c r="J2188" i="93" s="1"/>
  <c r="G2187" i="93"/>
  <c r="J2187" i="93" s="1"/>
  <c r="G2186" i="93"/>
  <c r="J2186" i="93" s="1"/>
  <c r="G2185" i="93"/>
  <c r="J2185" i="93" s="1"/>
  <c r="G2184" i="93"/>
  <c r="J2184" i="93" s="1"/>
  <c r="G2183" i="93"/>
  <c r="J2183" i="93" s="1"/>
  <c r="G2182" i="93"/>
  <c r="J2182" i="93"/>
  <c r="G2181" i="93"/>
  <c r="J2181" i="93"/>
  <c r="G2180" i="93"/>
  <c r="J2180" i="93" s="1"/>
  <c r="G2179" i="93"/>
  <c r="J2179" i="93" s="1"/>
  <c r="G2178" i="93"/>
  <c r="J2178" i="93"/>
  <c r="G2177" i="93"/>
  <c r="J2177" i="93"/>
  <c r="G2176" i="93"/>
  <c r="J2176" i="93"/>
  <c r="G2175" i="93"/>
  <c r="J2175" i="93" s="1"/>
  <c r="G2174" i="93"/>
  <c r="J2174" i="93" s="1"/>
  <c r="G2173" i="93"/>
  <c r="J2173" i="93" s="1"/>
  <c r="G2172" i="93"/>
  <c r="J2172" i="93" s="1"/>
  <c r="G2171" i="93"/>
  <c r="J2171" i="93" s="1"/>
  <c r="G2170" i="93"/>
  <c r="J2170" i="93" s="1"/>
  <c r="G2169" i="93"/>
  <c r="J2169" i="93" s="1"/>
  <c r="G2168" i="93"/>
  <c r="J2168" i="93" s="1"/>
  <c r="G2167" i="93"/>
  <c r="J2167" i="93" s="1"/>
  <c r="G2166" i="93"/>
  <c r="J2166" i="93"/>
  <c r="G2165" i="93"/>
  <c r="J2165" i="93" s="1"/>
  <c r="G2164" i="93"/>
  <c r="J2164" i="93" s="1"/>
  <c r="G2163" i="93"/>
  <c r="J2163" i="93" s="1"/>
  <c r="G2162" i="93"/>
  <c r="J2162" i="93" s="1"/>
  <c r="G2161" i="93"/>
  <c r="J2161" i="93" s="1"/>
  <c r="G2160" i="93"/>
  <c r="J2160" i="93" s="1"/>
  <c r="G2159" i="93"/>
  <c r="J2159" i="93" s="1"/>
  <c r="G2158" i="93"/>
  <c r="J2158" i="93"/>
  <c r="G2157" i="93"/>
  <c r="J2157" i="93"/>
  <c r="G2156" i="93"/>
  <c r="J2156" i="93" s="1"/>
  <c r="G2155" i="93"/>
  <c r="J2155" i="93" s="1"/>
  <c r="G2154" i="93"/>
  <c r="J2154" i="93"/>
  <c r="G2153" i="93"/>
  <c r="J2153" i="93"/>
  <c r="G2152" i="93"/>
  <c r="J2152" i="93"/>
  <c r="G2151" i="93"/>
  <c r="J2151" i="93" s="1"/>
  <c r="G2150" i="93"/>
  <c r="J2150" i="93" s="1"/>
  <c r="G2149" i="93"/>
  <c r="J2149" i="93" s="1"/>
  <c r="G2148" i="93"/>
  <c r="J2148" i="93" s="1"/>
  <c r="G2147" i="93"/>
  <c r="J2147" i="93" s="1"/>
  <c r="G2146" i="93"/>
  <c r="J2146" i="93"/>
  <c r="G2145" i="93"/>
  <c r="J2145" i="93" s="1"/>
  <c r="G2144" i="93"/>
  <c r="J2144" i="93" s="1"/>
  <c r="G2143" i="93"/>
  <c r="J2143" i="93" s="1"/>
  <c r="G2142" i="93"/>
  <c r="J2142" i="93"/>
  <c r="G2141" i="93"/>
  <c r="J2141" i="93" s="1"/>
  <c r="G2140" i="93"/>
  <c r="J2140" i="93" s="1"/>
  <c r="G2139" i="93"/>
  <c r="J2139" i="93" s="1"/>
  <c r="G2138" i="93"/>
  <c r="J2138" i="93" s="1"/>
  <c r="G2137" i="93"/>
  <c r="J2137" i="93" s="1"/>
  <c r="G2136" i="93"/>
  <c r="J2136" i="93" s="1"/>
  <c r="G2135" i="93"/>
  <c r="J2135" i="93" s="1"/>
  <c r="G2134" i="93"/>
  <c r="J2134" i="93"/>
  <c r="G2133" i="93"/>
  <c r="J2133" i="93"/>
  <c r="G2132" i="93"/>
  <c r="J2132" i="93" s="1"/>
  <c r="G2131" i="93"/>
  <c r="J2131" i="93" s="1"/>
  <c r="G2130" i="93"/>
  <c r="J2130" i="93"/>
  <c r="G2129" i="93"/>
  <c r="J2129" i="93" s="1"/>
  <c r="G2128" i="93"/>
  <c r="J2128" i="93" s="1"/>
  <c r="G2127" i="93"/>
  <c r="J2127" i="93" s="1"/>
  <c r="G2126" i="93"/>
  <c r="J2126" i="93"/>
  <c r="G2125" i="93"/>
  <c r="J2125" i="93"/>
  <c r="G2124" i="93"/>
  <c r="J2124" i="93" s="1"/>
  <c r="G2123" i="93"/>
  <c r="J2123" i="93" s="1"/>
  <c r="G2122" i="93"/>
  <c r="J2122" i="93"/>
  <c r="G2121" i="93"/>
  <c r="J2121" i="93" s="1"/>
  <c r="G2120" i="93"/>
  <c r="J2120" i="93" s="1"/>
  <c r="G2119" i="93"/>
  <c r="J2119" i="93" s="1"/>
  <c r="G2118" i="93"/>
  <c r="J2118" i="93"/>
  <c r="G2117" i="93"/>
  <c r="J2117" i="93"/>
  <c r="G2116" i="93"/>
  <c r="J2116" i="93" s="1"/>
  <c r="G2115" i="93"/>
  <c r="J2115" i="93" s="1"/>
  <c r="G2114" i="93"/>
  <c r="J2114" i="93"/>
  <c r="G2113" i="93"/>
  <c r="J2113" i="93"/>
  <c r="G2112" i="93"/>
  <c r="J2112" i="93"/>
  <c r="G2111" i="93"/>
  <c r="J2111" i="93" s="1"/>
  <c r="G2110" i="93"/>
  <c r="J2110" i="93" s="1"/>
  <c r="G2109" i="93"/>
  <c r="J2109" i="93" s="1"/>
  <c r="G2108" i="93"/>
  <c r="J2108" i="93" s="1"/>
  <c r="G2107" i="93"/>
  <c r="J2107" i="93" s="1"/>
  <c r="G2106" i="93"/>
  <c r="J2106" i="93" s="1"/>
  <c r="G2105" i="93"/>
  <c r="J2105" i="93" s="1"/>
  <c r="G2104" i="93"/>
  <c r="J2104" i="93" s="1"/>
  <c r="G2103" i="93"/>
  <c r="J2103" i="93" s="1"/>
  <c r="G2102" i="93"/>
  <c r="J2102" i="93"/>
  <c r="G2101" i="93"/>
  <c r="J2101" i="93" s="1"/>
  <c r="G2100" i="93"/>
  <c r="J2100" i="93" s="1"/>
  <c r="G2099" i="93"/>
  <c r="J2099" i="93" s="1"/>
  <c r="G2098" i="93"/>
  <c r="J2098" i="93" s="1"/>
  <c r="G2097" i="93"/>
  <c r="J2097" i="93" s="1"/>
  <c r="G2096" i="93"/>
  <c r="J2096" i="93" s="1"/>
  <c r="G2095" i="93"/>
  <c r="J2095" i="93" s="1"/>
  <c r="G2094" i="93"/>
  <c r="J2094" i="93"/>
  <c r="G2093" i="93"/>
  <c r="J2093" i="93"/>
  <c r="G2092" i="93"/>
  <c r="J2092" i="93" s="1"/>
  <c r="G2091" i="93"/>
  <c r="J2091" i="93" s="1"/>
  <c r="G2090" i="93"/>
  <c r="J2090" i="93"/>
  <c r="G2089" i="93"/>
  <c r="J2089" i="93"/>
  <c r="G2088" i="93"/>
  <c r="J2088" i="93"/>
  <c r="G2087" i="93"/>
  <c r="J2087" i="93" s="1"/>
  <c r="G2086" i="93"/>
  <c r="J2086" i="93" s="1"/>
  <c r="G2085" i="93"/>
  <c r="J2085" i="93" s="1"/>
  <c r="G2084" i="93"/>
  <c r="J2084" i="93" s="1"/>
  <c r="G2083" i="93"/>
  <c r="J2083" i="93" s="1"/>
  <c r="G2082" i="93"/>
  <c r="J2082" i="93"/>
  <c r="G2081" i="93"/>
  <c r="J2081" i="93" s="1"/>
  <c r="G2080" i="93"/>
  <c r="J2080" i="93" s="1"/>
  <c r="G2079" i="93"/>
  <c r="J2079" i="93" s="1"/>
  <c r="G2078" i="93"/>
  <c r="J2078" i="93"/>
  <c r="G2077" i="93"/>
  <c r="J2077" i="93" s="1"/>
  <c r="G2076" i="93"/>
  <c r="J2076" i="93" s="1"/>
  <c r="G2075" i="93"/>
  <c r="J2075" i="93" s="1"/>
  <c r="G2074" i="93"/>
  <c r="J2074" i="93" s="1"/>
  <c r="G2073" i="93"/>
  <c r="J2073" i="93" s="1"/>
  <c r="G2072" i="93"/>
  <c r="J2072" i="93" s="1"/>
  <c r="G2071" i="93"/>
  <c r="J2071" i="93" s="1"/>
  <c r="G2070" i="93"/>
  <c r="J2070" i="93" s="1"/>
  <c r="G2069" i="93"/>
  <c r="J2069" i="93"/>
  <c r="G2068" i="93"/>
  <c r="J2068" i="93" s="1"/>
  <c r="G2067" i="93"/>
  <c r="J2067" i="93" s="1"/>
  <c r="G2066" i="93"/>
  <c r="J2066" i="93"/>
  <c r="G2065" i="93"/>
  <c r="J2065" i="93" s="1"/>
  <c r="G2064" i="93"/>
  <c r="J2064" i="93" s="1"/>
  <c r="G2063" i="93"/>
  <c r="J2063" i="93" s="1"/>
  <c r="G2062" i="93"/>
  <c r="J2062" i="93"/>
  <c r="G2061" i="93"/>
  <c r="J2061" i="93"/>
  <c r="G2060" i="93"/>
  <c r="J2060" i="93" s="1"/>
  <c r="G2059" i="93"/>
  <c r="J2059" i="93" s="1"/>
  <c r="G2058" i="93"/>
  <c r="J2058" i="93"/>
  <c r="G2057" i="93"/>
  <c r="J2057" i="93" s="1"/>
  <c r="G2056" i="93"/>
  <c r="J2056" i="93" s="1"/>
  <c r="G2055" i="93"/>
  <c r="J2055" i="93" s="1"/>
  <c r="G2054" i="93"/>
  <c r="J2054" i="93" s="1"/>
  <c r="G2053" i="93"/>
  <c r="J2053" i="93"/>
  <c r="G2052" i="93"/>
  <c r="J2052" i="93" s="1"/>
  <c r="G2051" i="93"/>
  <c r="J2051" i="93" s="1"/>
  <c r="G2050" i="93"/>
  <c r="J2050" i="93"/>
  <c r="G2049" i="93"/>
  <c r="J2049" i="93" s="1"/>
  <c r="G2048" i="93"/>
  <c r="J2048" i="93"/>
  <c r="G2047" i="93"/>
  <c r="J2047" i="93" s="1"/>
  <c r="G2046" i="93"/>
  <c r="J2046" i="93" s="1"/>
  <c r="G2045" i="93"/>
  <c r="J2045" i="93" s="1"/>
  <c r="G2044" i="93"/>
  <c r="J2044" i="93" s="1"/>
  <c r="G2043" i="93"/>
  <c r="J2043" i="93" s="1"/>
  <c r="G2042" i="93"/>
  <c r="J2042" i="93" s="1"/>
  <c r="G2041" i="93"/>
  <c r="J2041" i="93" s="1"/>
  <c r="G2040" i="93"/>
  <c r="J2040" i="93" s="1"/>
  <c r="G2039" i="93"/>
  <c r="J2039" i="93" s="1"/>
  <c r="G2038" i="93"/>
  <c r="J2038" i="93"/>
  <c r="G2037" i="93"/>
  <c r="J2037" i="93" s="1"/>
  <c r="G2036" i="93"/>
  <c r="J2036" i="93" s="1"/>
  <c r="G2035" i="93"/>
  <c r="J2035" i="93" s="1"/>
  <c r="G2034" i="93"/>
  <c r="J2034" i="93" s="1"/>
  <c r="G2033" i="93"/>
  <c r="J2033" i="93" s="1"/>
  <c r="G2032" i="93"/>
  <c r="J2032" i="93" s="1"/>
  <c r="G2031" i="93"/>
  <c r="J2031" i="93" s="1"/>
  <c r="G2030" i="93"/>
  <c r="J2030" i="93"/>
  <c r="G2029" i="93"/>
  <c r="J2029" i="93"/>
  <c r="G2028" i="93"/>
  <c r="J2028" i="93" s="1"/>
  <c r="G2027" i="93"/>
  <c r="J2027" i="93" s="1"/>
  <c r="G2026" i="93"/>
  <c r="J2026" i="93"/>
  <c r="G2025" i="93"/>
  <c r="J2025" i="93"/>
  <c r="G2024" i="93"/>
  <c r="J2024" i="93" s="1"/>
  <c r="G2023" i="93"/>
  <c r="J2023" i="93" s="1"/>
  <c r="G2022" i="93"/>
  <c r="J2022" i="93" s="1"/>
  <c r="G2021" i="93"/>
  <c r="J2021" i="93" s="1"/>
  <c r="G2020" i="93"/>
  <c r="J2020" i="93" s="1"/>
  <c r="G2019" i="93"/>
  <c r="J2019" i="93" s="1"/>
  <c r="G2018" i="93"/>
  <c r="J2018" i="93"/>
  <c r="G2017" i="93"/>
  <c r="J2017" i="93" s="1"/>
  <c r="G2016" i="93"/>
  <c r="J2016" i="93" s="1"/>
  <c r="G2015" i="93"/>
  <c r="J2015" i="93" s="1"/>
  <c r="G2014" i="93"/>
  <c r="J2014" i="93"/>
  <c r="G2013" i="93"/>
  <c r="J2013" i="93" s="1"/>
  <c r="G2012" i="93"/>
  <c r="J2012" i="93" s="1"/>
  <c r="G2011" i="93"/>
  <c r="J2011" i="93" s="1"/>
  <c r="G2010" i="93"/>
  <c r="J2010" i="93" s="1"/>
  <c r="G2009" i="93"/>
  <c r="J2009" i="93" s="1"/>
  <c r="G2008" i="93"/>
  <c r="J2008" i="93" s="1"/>
  <c r="G2007" i="93"/>
  <c r="J2007" i="93" s="1"/>
  <c r="G2006" i="93"/>
  <c r="J2006" i="93"/>
  <c r="G2005" i="93"/>
  <c r="J2005" i="93"/>
  <c r="G2004" i="93"/>
  <c r="J2004" i="93" s="1"/>
  <c r="G2003" i="93"/>
  <c r="J2003" i="93" s="1"/>
  <c r="G2002" i="93"/>
  <c r="J2002" i="93"/>
  <c r="G2001" i="93"/>
  <c r="J2001" i="93" s="1"/>
  <c r="G2000" i="93"/>
  <c r="J2000" i="93" s="1"/>
  <c r="G1999" i="93"/>
  <c r="J1999" i="93" s="1"/>
  <c r="G1998" i="93"/>
  <c r="J1998" i="93"/>
  <c r="G1997" i="93"/>
  <c r="J1997" i="93"/>
  <c r="G1996" i="93"/>
  <c r="J1996" i="93" s="1"/>
  <c r="G1995" i="93"/>
  <c r="J1995" i="93" s="1"/>
  <c r="G1994" i="93"/>
  <c r="J1994" i="93"/>
  <c r="G1993" i="93"/>
  <c r="J1993" i="93" s="1"/>
  <c r="G1992" i="93"/>
  <c r="J1992" i="93" s="1"/>
  <c r="G1991" i="93"/>
  <c r="J1991" i="93" s="1"/>
  <c r="G1990" i="93"/>
  <c r="J1990" i="93"/>
  <c r="G1989" i="93"/>
  <c r="J1989" i="93"/>
  <c r="G1988" i="93"/>
  <c r="J1988" i="93" s="1"/>
  <c r="G1987" i="93"/>
  <c r="J1987" i="93" s="1"/>
  <c r="G1986" i="93"/>
  <c r="J1986" i="93"/>
  <c r="G1985" i="93"/>
  <c r="J1985" i="93"/>
  <c r="G1984" i="93"/>
  <c r="J1984" i="93"/>
  <c r="G1983" i="93"/>
  <c r="J1983" i="93" s="1"/>
  <c r="G1982" i="93"/>
  <c r="J1982" i="93" s="1"/>
  <c r="G1981" i="93"/>
  <c r="J1981" i="93" s="1"/>
  <c r="G1980" i="93"/>
  <c r="J1980" i="93" s="1"/>
  <c r="G1979" i="93"/>
  <c r="J1979" i="93" s="1"/>
  <c r="G1978" i="93"/>
  <c r="J1978" i="93" s="1"/>
  <c r="G1977" i="93"/>
  <c r="J1977" i="93" s="1"/>
  <c r="G1976" i="93"/>
  <c r="J1976" i="93" s="1"/>
  <c r="G1975" i="93"/>
  <c r="J1975" i="93" s="1"/>
  <c r="G1974" i="93"/>
  <c r="J1974" i="93"/>
  <c r="G1973" i="93"/>
  <c r="J1973" i="93" s="1"/>
  <c r="G1972" i="93"/>
  <c r="J1972" i="93" s="1"/>
  <c r="G1971" i="93"/>
  <c r="J1971" i="93" s="1"/>
  <c r="G1970" i="93"/>
  <c r="J1970" i="93" s="1"/>
  <c r="G1969" i="93"/>
  <c r="J1969" i="93" s="1"/>
  <c r="G1968" i="93"/>
  <c r="J1968" i="93" s="1"/>
  <c r="G1967" i="93"/>
  <c r="J1967" i="93" s="1"/>
  <c r="G1966" i="93"/>
  <c r="J1966" i="93" s="1"/>
  <c r="G1965" i="93"/>
  <c r="J1965" i="93"/>
  <c r="G1964" i="93"/>
  <c r="J1964" i="93" s="1"/>
  <c r="G1963" i="93"/>
  <c r="J1963" i="93" s="1"/>
  <c r="G1962" i="93"/>
  <c r="J1962" i="93"/>
  <c r="G1961" i="93"/>
  <c r="J1961" i="93" s="1"/>
  <c r="G1960" i="93"/>
  <c r="J1960" i="93"/>
  <c r="G1959" i="93"/>
  <c r="J1959" i="93" s="1"/>
  <c r="G1958" i="93"/>
  <c r="J1958" i="93" s="1"/>
  <c r="G1957" i="93"/>
  <c r="J1957" i="93" s="1"/>
  <c r="G1956" i="93"/>
  <c r="J1956" i="93" s="1"/>
  <c r="G1955" i="93"/>
  <c r="J1955" i="93" s="1"/>
  <c r="G1954" i="93"/>
  <c r="J1954" i="93"/>
  <c r="G1953" i="93"/>
  <c r="J1953" i="93" s="1"/>
  <c r="G1952" i="93"/>
  <c r="J1952" i="93" s="1"/>
  <c r="G1951" i="93"/>
  <c r="J1951" i="93" s="1"/>
  <c r="G1950" i="93"/>
  <c r="J1950" i="93" s="1"/>
  <c r="G1949" i="93"/>
  <c r="J1949" i="93" s="1"/>
  <c r="G1948" i="93"/>
  <c r="J1948" i="93" s="1"/>
  <c r="G1947" i="93"/>
  <c r="J1947" i="93" s="1"/>
  <c r="G1946" i="93"/>
  <c r="J1946" i="93" s="1"/>
  <c r="G1945" i="93"/>
  <c r="J1945" i="93" s="1"/>
  <c r="G1944" i="93"/>
  <c r="J1944" i="93" s="1"/>
  <c r="G1943" i="93"/>
  <c r="J1943" i="93" s="1"/>
  <c r="G1942" i="93"/>
  <c r="J1942" i="93"/>
  <c r="G1941" i="93"/>
  <c r="J1941" i="93"/>
  <c r="G1940" i="93"/>
  <c r="J1940" i="93" s="1"/>
  <c r="G1939" i="93"/>
  <c r="J1939" i="93" s="1"/>
  <c r="G1938" i="93"/>
  <c r="J1938" i="93"/>
  <c r="G1937" i="93"/>
  <c r="J1937" i="93" s="1"/>
  <c r="G1936" i="93"/>
  <c r="J1936" i="93" s="1"/>
  <c r="G1935" i="93"/>
  <c r="J1935" i="93" s="1"/>
  <c r="G1934" i="93"/>
  <c r="J1934" i="93" s="1"/>
  <c r="G1933" i="93"/>
  <c r="J1933" i="93"/>
  <c r="G1932" i="93"/>
  <c r="J1932" i="93" s="1"/>
  <c r="G1931" i="93"/>
  <c r="J1931" i="93" s="1"/>
  <c r="G1930" i="93"/>
  <c r="J1930" i="93"/>
  <c r="G1929" i="93"/>
  <c r="J1929" i="93" s="1"/>
  <c r="G1928" i="93"/>
  <c r="J1928" i="93" s="1"/>
  <c r="G1927" i="93"/>
  <c r="J1927" i="93" s="1"/>
  <c r="G1926" i="93"/>
  <c r="J1926" i="93"/>
  <c r="G1925" i="93"/>
  <c r="J1925" i="93"/>
  <c r="G1924" i="93"/>
  <c r="J1924" i="93" s="1"/>
  <c r="G1923" i="93"/>
  <c r="J1923" i="93" s="1"/>
  <c r="G1922" i="93"/>
  <c r="J1922" i="93"/>
  <c r="G1921" i="93"/>
  <c r="J1921" i="93"/>
  <c r="G1920" i="93"/>
  <c r="J1920" i="93"/>
  <c r="G1919" i="93"/>
  <c r="J1919" i="93" s="1"/>
  <c r="G1918" i="93"/>
  <c r="J1918" i="93" s="1"/>
  <c r="G1917" i="93"/>
  <c r="J1917" i="93" s="1"/>
  <c r="G1916" i="93"/>
  <c r="J1916" i="93" s="1"/>
  <c r="G1915" i="93"/>
  <c r="J1915" i="93" s="1"/>
  <c r="G1914" i="93"/>
  <c r="J1914" i="93" s="1"/>
  <c r="G1913" i="93"/>
  <c r="J1913" i="93" s="1"/>
  <c r="G1912" i="93"/>
  <c r="J1912" i="93" s="1"/>
  <c r="G1911" i="93"/>
  <c r="J1911" i="93" s="1"/>
  <c r="G1910" i="93"/>
  <c r="J1910" i="93"/>
  <c r="G1909" i="93"/>
  <c r="J1909" i="93" s="1"/>
  <c r="G1908" i="93"/>
  <c r="J1908" i="93" s="1"/>
  <c r="G1907" i="93"/>
  <c r="J1907" i="93" s="1"/>
  <c r="G1906" i="93"/>
  <c r="J1906" i="93" s="1"/>
  <c r="G1905" i="93"/>
  <c r="J1905" i="93" s="1"/>
  <c r="G1904" i="93"/>
  <c r="J1904" i="93" s="1"/>
  <c r="G1903" i="93"/>
  <c r="J1903" i="93" s="1"/>
  <c r="G1902" i="93"/>
  <c r="J1902" i="93"/>
  <c r="G1901" i="93"/>
  <c r="J1901" i="93"/>
  <c r="G1900" i="93"/>
  <c r="J1900" i="93" s="1"/>
  <c r="G1899" i="93"/>
  <c r="J1899" i="93" s="1"/>
  <c r="G1898" i="93"/>
  <c r="J1898" i="93" s="1"/>
  <c r="G1897" i="93"/>
  <c r="J1897" i="93"/>
  <c r="G1896" i="93"/>
  <c r="J1896" i="93"/>
  <c r="G1895" i="93"/>
  <c r="J1895" i="93" s="1"/>
  <c r="G1894" i="93"/>
  <c r="J1894" i="93" s="1"/>
  <c r="G1893" i="93"/>
  <c r="J1893" i="93" s="1"/>
  <c r="G1892" i="93"/>
  <c r="J1892" i="93" s="1"/>
  <c r="G1891" i="93"/>
  <c r="J1891" i="93" s="1"/>
  <c r="G1890" i="93"/>
  <c r="J1890" i="93"/>
  <c r="G1889" i="93"/>
  <c r="J1889" i="93" s="1"/>
  <c r="G1888" i="93"/>
  <c r="J1888" i="93" s="1"/>
  <c r="G1887" i="93"/>
  <c r="J1887" i="93" s="1"/>
  <c r="G1886" i="93"/>
  <c r="J1886" i="93"/>
  <c r="G1885" i="93"/>
  <c r="J1885" i="93" s="1"/>
  <c r="G1884" i="93"/>
  <c r="J1884" i="93" s="1"/>
  <c r="G1883" i="93"/>
  <c r="J1883" i="93" s="1"/>
  <c r="G1882" i="93"/>
  <c r="J1882" i="93" s="1"/>
  <c r="G1881" i="93"/>
  <c r="J1881" i="93" s="1"/>
  <c r="G1880" i="93"/>
  <c r="J1880" i="93" s="1"/>
  <c r="G1879" i="93"/>
  <c r="J1879" i="93" s="1"/>
  <c r="G1878" i="93"/>
  <c r="J1878" i="93"/>
  <c r="G1877" i="93"/>
  <c r="J1877" i="93"/>
  <c r="G1876" i="93"/>
  <c r="J1876" i="93" s="1"/>
  <c r="G1875" i="93"/>
  <c r="J1875" i="93" s="1"/>
  <c r="G1874" i="93"/>
  <c r="J1874" i="93"/>
  <c r="G1873" i="93"/>
  <c r="J1873" i="93" s="1"/>
  <c r="G1872" i="93"/>
  <c r="J1872" i="93" s="1"/>
  <c r="G1871" i="93"/>
  <c r="J1871" i="93" s="1"/>
  <c r="G1870" i="93"/>
  <c r="J1870" i="93"/>
  <c r="G1869" i="93"/>
  <c r="J1869" i="93"/>
  <c r="G1868" i="93"/>
  <c r="J1868" i="93" s="1"/>
  <c r="G1867" i="93"/>
  <c r="J1867" i="93" s="1"/>
  <c r="G1866" i="93"/>
  <c r="J1866" i="93"/>
  <c r="G1865" i="93"/>
  <c r="J1865" i="93" s="1"/>
  <c r="G1864" i="93"/>
  <c r="J1864" i="93" s="1"/>
  <c r="G1863" i="93"/>
  <c r="J1863" i="93" s="1"/>
  <c r="G1862" i="93"/>
  <c r="J1862" i="93"/>
  <c r="G1861" i="93"/>
  <c r="J1861" i="93"/>
  <c r="G1860" i="93"/>
  <c r="J1860" i="93" s="1"/>
  <c r="G1859" i="93"/>
  <c r="J1859" i="93" s="1"/>
  <c r="G1858" i="93"/>
  <c r="J1858" i="93"/>
  <c r="G1857" i="93"/>
  <c r="J1857" i="93"/>
  <c r="G1856" i="93"/>
  <c r="J1856" i="93"/>
  <c r="G1855" i="93"/>
  <c r="J1855" i="93" s="1"/>
  <c r="G1854" i="93"/>
  <c r="J1854" i="93" s="1"/>
  <c r="G1853" i="93"/>
  <c r="J1853" i="93" s="1"/>
  <c r="G1852" i="93"/>
  <c r="J1852" i="93" s="1"/>
  <c r="G1851" i="93"/>
  <c r="J1851" i="93" s="1"/>
  <c r="G1850" i="93"/>
  <c r="J1850" i="93" s="1"/>
  <c r="G1849" i="93"/>
  <c r="J1849" i="93" s="1"/>
  <c r="G1848" i="93"/>
  <c r="J1848" i="93" s="1"/>
  <c r="G1847" i="93"/>
  <c r="J1847" i="93" s="1"/>
  <c r="G1846" i="93"/>
  <c r="J1846" i="93"/>
  <c r="G1845" i="93"/>
  <c r="J1845" i="93" s="1"/>
  <c r="G1844" i="93"/>
  <c r="J1844" i="93" s="1"/>
  <c r="G1843" i="93"/>
  <c r="J1843" i="93" s="1"/>
  <c r="G1842" i="93"/>
  <c r="J1842" i="93" s="1"/>
  <c r="G1841" i="93"/>
  <c r="J1841" i="93" s="1"/>
  <c r="G1840" i="93"/>
  <c r="J1840" i="93" s="1"/>
  <c r="G1839" i="93"/>
  <c r="J1839" i="93" s="1"/>
  <c r="G1838" i="93"/>
  <c r="J1838" i="93"/>
  <c r="G1837" i="93"/>
  <c r="J1837" i="93"/>
  <c r="G1836" i="93"/>
  <c r="J1836" i="93" s="1"/>
  <c r="G1835" i="93"/>
  <c r="J1835" i="93" s="1"/>
  <c r="G1834" i="93"/>
  <c r="J1834" i="93"/>
  <c r="G1833" i="93"/>
  <c r="J1833" i="93"/>
  <c r="G1832" i="93"/>
  <c r="J1832" i="93"/>
  <c r="G1831" i="93"/>
  <c r="J1831" i="93" s="1"/>
  <c r="G1830" i="93"/>
  <c r="J1830" i="93" s="1"/>
  <c r="G1829" i="93"/>
  <c r="J1829" i="93" s="1"/>
  <c r="G1828" i="93"/>
  <c r="J1828" i="93" s="1"/>
  <c r="G1827" i="93"/>
  <c r="J1827" i="93" s="1"/>
  <c r="G1826" i="93"/>
  <c r="J1826" i="93"/>
  <c r="G1825" i="93"/>
  <c r="J1825" i="93" s="1"/>
  <c r="G1824" i="93"/>
  <c r="J1824" i="93" s="1"/>
  <c r="G1823" i="93"/>
  <c r="J1823" i="93" s="1"/>
  <c r="G1822" i="93"/>
  <c r="J1822" i="93"/>
  <c r="G1821" i="93"/>
  <c r="J1821" i="93" s="1"/>
  <c r="G1820" i="93"/>
  <c r="J1820" i="93" s="1"/>
  <c r="G1819" i="93"/>
  <c r="J1819" i="93" s="1"/>
  <c r="G1818" i="93"/>
  <c r="J1818" i="93" s="1"/>
  <c r="G1817" i="93"/>
  <c r="J1817" i="93" s="1"/>
  <c r="G1816" i="93"/>
  <c r="J1816" i="93" s="1"/>
  <c r="G1815" i="93"/>
  <c r="J1815" i="93" s="1"/>
  <c r="G1814" i="93"/>
  <c r="J1814" i="93" s="1"/>
  <c r="G1813" i="93"/>
  <c r="J1813" i="93"/>
  <c r="G1812" i="93"/>
  <c r="J1812" i="93" s="1"/>
  <c r="G1811" i="93"/>
  <c r="J1811" i="93" s="1"/>
  <c r="G1810" i="93"/>
  <c r="J1810" i="93"/>
  <c r="G1809" i="93"/>
  <c r="J1809" i="93" s="1"/>
  <c r="G1808" i="93"/>
  <c r="J1808" i="93" s="1"/>
  <c r="G1807" i="93"/>
  <c r="J1807" i="93" s="1"/>
  <c r="G1806" i="93"/>
  <c r="J1806" i="93"/>
  <c r="G1805" i="93"/>
  <c r="J1805" i="93"/>
  <c r="G1804" i="93"/>
  <c r="J1804" i="93" s="1"/>
  <c r="G1803" i="93"/>
  <c r="J1803" i="93" s="1"/>
  <c r="G1802" i="93"/>
  <c r="J1802" i="93"/>
  <c r="G1801" i="93"/>
  <c r="J1801" i="93" s="1"/>
  <c r="G1800" i="93"/>
  <c r="J1800" i="93" s="1"/>
  <c r="G1799" i="93"/>
  <c r="J1799" i="93" s="1"/>
  <c r="G1798" i="93"/>
  <c r="J1798" i="93" s="1"/>
  <c r="G1797" i="93"/>
  <c r="J1797" i="93"/>
  <c r="G1796" i="93"/>
  <c r="J1796" i="93" s="1"/>
  <c r="G1795" i="93"/>
  <c r="J1795" i="93" s="1"/>
  <c r="G1794" i="93"/>
  <c r="J1794" i="93"/>
  <c r="G1793" i="93"/>
  <c r="J1793" i="93" s="1"/>
  <c r="G1792" i="93"/>
  <c r="J1792" i="93"/>
  <c r="G1791" i="93"/>
  <c r="J1791" i="93" s="1"/>
  <c r="G1790" i="93"/>
  <c r="J1790" i="93" s="1"/>
  <c r="G1789" i="93"/>
  <c r="J1789" i="93" s="1"/>
  <c r="G1788" i="93"/>
  <c r="J1788" i="93" s="1"/>
  <c r="G1787" i="93"/>
  <c r="J1787" i="93" s="1"/>
  <c r="G1786" i="93"/>
  <c r="J1786" i="93" s="1"/>
  <c r="G1785" i="93"/>
  <c r="J1785" i="93" s="1"/>
  <c r="G1784" i="93"/>
  <c r="J1784" i="93" s="1"/>
  <c r="G1783" i="93"/>
  <c r="J1783" i="93" s="1"/>
  <c r="G1782" i="93"/>
  <c r="J1782" i="93"/>
  <c r="G1781" i="93"/>
  <c r="J1781" i="93" s="1"/>
  <c r="G1780" i="93"/>
  <c r="J1780" i="93" s="1"/>
  <c r="G1779" i="93"/>
  <c r="J1779" i="93" s="1"/>
  <c r="G1778" i="93"/>
  <c r="J1778" i="93" s="1"/>
  <c r="G1777" i="93"/>
  <c r="J1777" i="93" s="1"/>
  <c r="G1776" i="93"/>
  <c r="J1776" i="93" s="1"/>
  <c r="G1775" i="93"/>
  <c r="J1775" i="93" s="1"/>
  <c r="G1774" i="93"/>
  <c r="J1774" i="93"/>
  <c r="G1773" i="93"/>
  <c r="J1773" i="93" s="1"/>
  <c r="G1772" i="93"/>
  <c r="J1772" i="93" s="1"/>
  <c r="G1771" i="93"/>
  <c r="J1771" i="93" s="1"/>
  <c r="G1770" i="93"/>
  <c r="J1770" i="93"/>
  <c r="G1769" i="93"/>
  <c r="J1769" i="93"/>
  <c r="G1768" i="93"/>
  <c r="J1768" i="93" s="1"/>
  <c r="G1767" i="93"/>
  <c r="J1767" i="93" s="1"/>
  <c r="G1766" i="93"/>
  <c r="J1766" i="93" s="1"/>
  <c r="G1765" i="93"/>
  <c r="J1765" i="93" s="1"/>
  <c r="G1764" i="93"/>
  <c r="J1764" i="93" s="1"/>
  <c r="G1763" i="93"/>
  <c r="J1763" i="93" s="1"/>
  <c r="G1762" i="93"/>
  <c r="J1762" i="93" s="1"/>
  <c r="G1761" i="93"/>
  <c r="J1761" i="93" s="1"/>
  <c r="G1760" i="93"/>
  <c r="J1760" i="93" s="1"/>
  <c r="G1759" i="93"/>
  <c r="J1759" i="93" s="1"/>
  <c r="G1758" i="93"/>
  <c r="J1758" i="93"/>
  <c r="G1757" i="93"/>
  <c r="J1757" i="93" s="1"/>
  <c r="G1756" i="93"/>
  <c r="J1756" i="93" s="1"/>
  <c r="G1755" i="93"/>
  <c r="J1755" i="93" s="1"/>
  <c r="G1754" i="93"/>
  <c r="J1754" i="93" s="1"/>
  <c r="G1753" i="93"/>
  <c r="J1753" i="93" s="1"/>
  <c r="G1752" i="93"/>
  <c r="J1752" i="93" s="1"/>
  <c r="G1751" i="93"/>
  <c r="J1751" i="93" s="1"/>
  <c r="G1750" i="93"/>
  <c r="J1750" i="93"/>
  <c r="G1749" i="93"/>
  <c r="J1749" i="93"/>
  <c r="G1748" i="93"/>
  <c r="J1748" i="93" s="1"/>
  <c r="G1747" i="93"/>
  <c r="J1747" i="93" s="1"/>
  <c r="G1746" i="93"/>
  <c r="J1746" i="93"/>
  <c r="G1745" i="93"/>
  <c r="J1745" i="93" s="1"/>
  <c r="G1744" i="93"/>
  <c r="J1744" i="93" s="1"/>
  <c r="G1743" i="93"/>
  <c r="J1743" i="93" s="1"/>
  <c r="G1742" i="93"/>
  <c r="J1742" i="93"/>
  <c r="G1741" i="93"/>
  <c r="J1741" i="93"/>
  <c r="G1740" i="93"/>
  <c r="J1740" i="93" s="1"/>
  <c r="G1739" i="93"/>
  <c r="J1739" i="93" s="1"/>
  <c r="G1738" i="93"/>
  <c r="J1738" i="93"/>
  <c r="G1737" i="93"/>
  <c r="J1737" i="93" s="1"/>
  <c r="G1736" i="93"/>
  <c r="J1736" i="93" s="1"/>
  <c r="G1735" i="93"/>
  <c r="J1735" i="93" s="1"/>
  <c r="G1734" i="93"/>
  <c r="J1734" i="93"/>
  <c r="G1733" i="93"/>
  <c r="J1733" i="93"/>
  <c r="G1732" i="93"/>
  <c r="J1732" i="93" s="1"/>
  <c r="G1731" i="93"/>
  <c r="J1731" i="93" s="1"/>
  <c r="G1730" i="93"/>
  <c r="J1730" i="93"/>
  <c r="G1729" i="93"/>
  <c r="J1729" i="93"/>
  <c r="G1728" i="93"/>
  <c r="J1728" i="93"/>
  <c r="G1727" i="93"/>
  <c r="J1727" i="93" s="1"/>
  <c r="G1726" i="93"/>
  <c r="J1726" i="93" s="1"/>
  <c r="G1725" i="93"/>
  <c r="J1725" i="93" s="1"/>
  <c r="G1724" i="93"/>
  <c r="J1724" i="93" s="1"/>
  <c r="G1723" i="93"/>
  <c r="J1723" i="93" s="1"/>
  <c r="G1722" i="93"/>
  <c r="J1722" i="93" s="1"/>
  <c r="G1721" i="93"/>
  <c r="J1721" i="93" s="1"/>
  <c r="G1720" i="93"/>
  <c r="J1720" i="93" s="1"/>
  <c r="G1719" i="93"/>
  <c r="J1719" i="93" s="1"/>
  <c r="G1718" i="93"/>
  <c r="J1718" i="93"/>
  <c r="G1717" i="93"/>
  <c r="J1717" i="93" s="1"/>
  <c r="G1716" i="93"/>
  <c r="J1716" i="93" s="1"/>
  <c r="G1715" i="93"/>
  <c r="J1715" i="93" s="1"/>
  <c r="G1714" i="93"/>
  <c r="J1714" i="93" s="1"/>
  <c r="G1713" i="93"/>
  <c r="J1713" i="93" s="1"/>
  <c r="G1712" i="93"/>
  <c r="J1712" i="93" s="1"/>
  <c r="G1711" i="93"/>
  <c r="J1711" i="93" s="1"/>
  <c r="G1710" i="93"/>
  <c r="J1710" i="93" s="1"/>
  <c r="G1709" i="93"/>
  <c r="J1709" i="93"/>
  <c r="G1708" i="93"/>
  <c r="J1708" i="93" s="1"/>
  <c r="G1707" i="93"/>
  <c r="J1707" i="93" s="1"/>
  <c r="G1706" i="93"/>
  <c r="J1706" i="93"/>
  <c r="G1705" i="93"/>
  <c r="J1705" i="93" s="1"/>
  <c r="G1704" i="93"/>
  <c r="J1704" i="93"/>
  <c r="G1703" i="93"/>
  <c r="J1703" i="93" s="1"/>
  <c r="G1702" i="93"/>
  <c r="J1702" i="93" s="1"/>
  <c r="G1701" i="93"/>
  <c r="J1701" i="93" s="1"/>
  <c r="G1700" i="93"/>
  <c r="J1700" i="93" s="1"/>
  <c r="G1699" i="93"/>
  <c r="J1699" i="93" s="1"/>
  <c r="G1698" i="93"/>
  <c r="J1698" i="93"/>
  <c r="G1697" i="93"/>
  <c r="J1697" i="93" s="1"/>
  <c r="G1696" i="93"/>
  <c r="J1696" i="93" s="1"/>
  <c r="G1695" i="93"/>
  <c r="J1695" i="93" s="1"/>
  <c r="G1694" i="93"/>
  <c r="J1694" i="93" s="1"/>
  <c r="G1693" i="93"/>
  <c r="J1693" i="93" s="1"/>
  <c r="G1692" i="93"/>
  <c r="J1692" i="93" s="1"/>
  <c r="G1691" i="93"/>
  <c r="J1691" i="93" s="1"/>
  <c r="G1690" i="93"/>
  <c r="J1690" i="93" s="1"/>
  <c r="G1689" i="93"/>
  <c r="J1689" i="93" s="1"/>
  <c r="G1688" i="93"/>
  <c r="J1688" i="93" s="1"/>
  <c r="G1687" i="93"/>
  <c r="J1687" i="93" s="1"/>
  <c r="G1686" i="93"/>
  <c r="J1686" i="93" s="1"/>
  <c r="G1685" i="93"/>
  <c r="J1685" i="93"/>
  <c r="G1684" i="93"/>
  <c r="J1684" i="93" s="1"/>
  <c r="G1683" i="93"/>
  <c r="J1683" i="93" s="1"/>
  <c r="G1682" i="93"/>
  <c r="J1682" i="93"/>
  <c r="G1681" i="93"/>
  <c r="J1681" i="93" s="1"/>
  <c r="G1680" i="93"/>
  <c r="J1680" i="93" s="1"/>
  <c r="G1679" i="93"/>
  <c r="J1679" i="93" s="1"/>
  <c r="G1678" i="93"/>
  <c r="J1678" i="93" s="1"/>
  <c r="G1677" i="93"/>
  <c r="J1677" i="93"/>
  <c r="G1676" i="93"/>
  <c r="J1676" i="93" s="1"/>
  <c r="G1675" i="93"/>
  <c r="J1675" i="93" s="1"/>
  <c r="G1674" i="93"/>
  <c r="J1674" i="93"/>
  <c r="G1673" i="93"/>
  <c r="J1673" i="93" s="1"/>
  <c r="G1672" i="93"/>
  <c r="J1672" i="93" s="1"/>
  <c r="G1671" i="93"/>
  <c r="J1671" i="93" s="1"/>
  <c r="G1670" i="93"/>
  <c r="J1670" i="93" s="1"/>
  <c r="G1669" i="93"/>
  <c r="J1669" i="93"/>
  <c r="G1668" i="93"/>
  <c r="J1668" i="93" s="1"/>
  <c r="G1667" i="93"/>
  <c r="J1667" i="93" s="1"/>
  <c r="G1666" i="93"/>
  <c r="J1666" i="93"/>
  <c r="G1665" i="93"/>
  <c r="J1665" i="93" s="1"/>
  <c r="G1664" i="93"/>
  <c r="J1664" i="93"/>
  <c r="G1663" i="93"/>
  <c r="J1663" i="93" s="1"/>
  <c r="G1662" i="93"/>
  <c r="J1662" i="93" s="1"/>
  <c r="G1661" i="93"/>
  <c r="J1661" i="93" s="1"/>
  <c r="G1660" i="93"/>
  <c r="J1660" i="93" s="1"/>
  <c r="G1659" i="93"/>
  <c r="J1659" i="93" s="1"/>
  <c r="G1658" i="93"/>
  <c r="J1658" i="93" s="1"/>
  <c r="G1657" i="93"/>
  <c r="J1657" i="93" s="1"/>
  <c r="G1656" i="93"/>
  <c r="J1656" i="93" s="1"/>
  <c r="G1655" i="93"/>
  <c r="J1655" i="93" s="1"/>
  <c r="G1654" i="93"/>
  <c r="J1654" i="93"/>
  <c r="G1653" i="93"/>
  <c r="J1653" i="93" s="1"/>
  <c r="G1652" i="93"/>
  <c r="J1652" i="93" s="1"/>
  <c r="G1651" i="93"/>
  <c r="J1651" i="93" s="1"/>
  <c r="G1650" i="93"/>
  <c r="J1650" i="93" s="1"/>
  <c r="G1649" i="93"/>
  <c r="J1649" i="93" s="1"/>
  <c r="G1648" i="93"/>
  <c r="J1648" i="93" s="1"/>
  <c r="G1647" i="93"/>
  <c r="J1647" i="93" s="1"/>
  <c r="G1646" i="93"/>
  <c r="J1646" i="93"/>
  <c r="G1645" i="93"/>
  <c r="J1645" i="93"/>
  <c r="G1644" i="93"/>
  <c r="J1644" i="93" s="1"/>
  <c r="G1643" i="93"/>
  <c r="J1643" i="93" s="1"/>
  <c r="G1642" i="93"/>
  <c r="J1642" i="93" s="1"/>
  <c r="G1641" i="93"/>
  <c r="J1641" i="93"/>
  <c r="G1640" i="93"/>
  <c r="J1640" i="93"/>
  <c r="G1639" i="93"/>
  <c r="J1639" i="93" s="1"/>
  <c r="G1638" i="93"/>
  <c r="J1638" i="93" s="1"/>
  <c r="G1637" i="93"/>
  <c r="J1637" i="93" s="1"/>
  <c r="G1636" i="93"/>
  <c r="J1636" i="93" s="1"/>
  <c r="G1635" i="93"/>
  <c r="J1635" i="93" s="1"/>
  <c r="G1634" i="93"/>
  <c r="J1634" i="93"/>
  <c r="G1633" i="93"/>
  <c r="J1633" i="93" s="1"/>
  <c r="G1632" i="93"/>
  <c r="J1632" i="93" s="1"/>
  <c r="G1631" i="93"/>
  <c r="J1631" i="93" s="1"/>
  <c r="G1630" i="93"/>
  <c r="J1630" i="93"/>
  <c r="G1629" i="93"/>
  <c r="J1629" i="93" s="1"/>
  <c r="G1628" i="93"/>
  <c r="J1628" i="93" s="1"/>
  <c r="G1627" i="93"/>
  <c r="J1627" i="93" s="1"/>
  <c r="G1626" i="93"/>
  <c r="J1626" i="93" s="1"/>
  <c r="G1625" i="93"/>
  <c r="J1625" i="93" s="1"/>
  <c r="G1624" i="93"/>
  <c r="J1624" i="93" s="1"/>
  <c r="G1623" i="93"/>
  <c r="J1623" i="93" s="1"/>
  <c r="G1622" i="93"/>
  <c r="J1622" i="93"/>
  <c r="G1621" i="93"/>
  <c r="J1621" i="93"/>
  <c r="G1620" i="93"/>
  <c r="J1620" i="93" s="1"/>
  <c r="G1619" i="93"/>
  <c r="J1619" i="93" s="1"/>
  <c r="G1618" i="93"/>
  <c r="J1618" i="93"/>
  <c r="G1617" i="93"/>
  <c r="J1617" i="93" s="1"/>
  <c r="G1616" i="93"/>
  <c r="J1616" i="93" s="1"/>
  <c r="G1615" i="93"/>
  <c r="J1615" i="93" s="1"/>
  <c r="G1614" i="93"/>
  <c r="J1614" i="93"/>
  <c r="G1613" i="93"/>
  <c r="J1613" i="93"/>
  <c r="G1612" i="93"/>
  <c r="J1612" i="93" s="1"/>
  <c r="G1611" i="93"/>
  <c r="J1611" i="93" s="1"/>
  <c r="G1610" i="93"/>
  <c r="J1610" i="93"/>
  <c r="G1609" i="93"/>
  <c r="J1609" i="93" s="1"/>
  <c r="G1608" i="93"/>
  <c r="J1608" i="93" s="1"/>
  <c r="G1607" i="93"/>
  <c r="J1607" i="93" s="1"/>
  <c r="G1606" i="93"/>
  <c r="J1606" i="93"/>
  <c r="G1605" i="93"/>
  <c r="J1605" i="93"/>
  <c r="G1604" i="93"/>
  <c r="J1604" i="93" s="1"/>
  <c r="G1603" i="93"/>
  <c r="J1603" i="93" s="1"/>
  <c r="G1602" i="93"/>
  <c r="J1602" i="93"/>
  <c r="G1601" i="93"/>
  <c r="J1601" i="93"/>
  <c r="G1600" i="93"/>
  <c r="J1600" i="93" s="1"/>
  <c r="G1599" i="93"/>
  <c r="J1599" i="93" s="1"/>
  <c r="G1598" i="93"/>
  <c r="J1598" i="93"/>
  <c r="G1597" i="93"/>
  <c r="J1597" i="93" s="1"/>
  <c r="G1596" i="93"/>
  <c r="J1596" i="93" s="1"/>
  <c r="G1595" i="93"/>
  <c r="J1595" i="93" s="1"/>
  <c r="G1594" i="93"/>
  <c r="J1594" i="93" s="1"/>
  <c r="G1593" i="93"/>
  <c r="J1593" i="93" s="1"/>
  <c r="G1592" i="93"/>
  <c r="J1592" i="93" s="1"/>
  <c r="G1591" i="93"/>
  <c r="J1591" i="93" s="1"/>
  <c r="G1590" i="93"/>
  <c r="J1590" i="93" s="1"/>
  <c r="G1589" i="93"/>
  <c r="J1589" i="93" s="1"/>
  <c r="G1588" i="93"/>
  <c r="J1588" i="93" s="1"/>
  <c r="G1587" i="93"/>
  <c r="J1587" i="93"/>
  <c r="G1586" i="93"/>
  <c r="J1586" i="93" s="1"/>
  <c r="G1585" i="93"/>
  <c r="J1585" i="93" s="1"/>
  <c r="G1584" i="93"/>
  <c r="J1584" i="93" s="1"/>
  <c r="G1583" i="93"/>
  <c r="J1583" i="93" s="1"/>
  <c r="G1582" i="93"/>
  <c r="J1582" i="93" s="1"/>
  <c r="G1581" i="93"/>
  <c r="J1581" i="93" s="1"/>
  <c r="G1580" i="93"/>
  <c r="J1580" i="93" s="1"/>
  <c r="G1579" i="93"/>
  <c r="J1579" i="93" s="1"/>
  <c r="G1578" i="93"/>
  <c r="J1578" i="93" s="1"/>
  <c r="G1577" i="93"/>
  <c r="J1577" i="93" s="1"/>
  <c r="G1576" i="93"/>
  <c r="J1576" i="93" s="1"/>
  <c r="G1575" i="93"/>
  <c r="J1575" i="93" s="1"/>
  <c r="G1574" i="93"/>
  <c r="J1574" i="93"/>
  <c r="G1573" i="93"/>
  <c r="J1573" i="93" s="1"/>
  <c r="G1572" i="93"/>
  <c r="J1572" i="93" s="1"/>
  <c r="G1571" i="93"/>
  <c r="J1571" i="93" s="1"/>
  <c r="G1570" i="93"/>
  <c r="J1570" i="93" s="1"/>
  <c r="G1569" i="93"/>
  <c r="J1569" i="93" s="1"/>
  <c r="G1568" i="93"/>
  <c r="J1568" i="93" s="1"/>
  <c r="G1567" i="93"/>
  <c r="J1567" i="93" s="1"/>
  <c r="G1566" i="93"/>
  <c r="J1566" i="93" s="1"/>
  <c r="G1565" i="93"/>
  <c r="J1565" i="93" s="1"/>
  <c r="G1564" i="93"/>
  <c r="J1564" i="93" s="1"/>
  <c r="G1563" i="93"/>
  <c r="J1563" i="93" s="1"/>
  <c r="G1562" i="93"/>
  <c r="J1562" i="93"/>
  <c r="G1561" i="93"/>
  <c r="J1561" i="93" s="1"/>
  <c r="G1560" i="93"/>
  <c r="J1560" i="93" s="1"/>
  <c r="G1559" i="93"/>
  <c r="J1559" i="93" s="1"/>
  <c r="G1558" i="93"/>
  <c r="J1558" i="93"/>
  <c r="G1557" i="93"/>
  <c r="J1557" i="93" s="1"/>
  <c r="G1556" i="93"/>
  <c r="J1556" i="93" s="1"/>
  <c r="G1555" i="93"/>
  <c r="J1555" i="93" s="1"/>
  <c r="G1554" i="93"/>
  <c r="J1554" i="93" s="1"/>
  <c r="G1553" i="93"/>
  <c r="J1553" i="93" s="1"/>
  <c r="G1552" i="93"/>
  <c r="J1552" i="93" s="1"/>
  <c r="G1551" i="93"/>
  <c r="J1551" i="93" s="1"/>
  <c r="G1550" i="93"/>
  <c r="J1550" i="93"/>
  <c r="G1549" i="93"/>
  <c r="J1549" i="93" s="1"/>
  <c r="G1548" i="93"/>
  <c r="J1548" i="93" s="1"/>
  <c r="G1547" i="93"/>
  <c r="J1547" i="93" s="1"/>
  <c r="G1546" i="93"/>
  <c r="J1546" i="93"/>
  <c r="G1545" i="93"/>
  <c r="J1545" i="93"/>
  <c r="G1544" i="93"/>
  <c r="J1544" i="93" s="1"/>
  <c r="G1543" i="93"/>
  <c r="J1543" i="93" s="1"/>
  <c r="G1542" i="93"/>
  <c r="J1542" i="93" s="1"/>
  <c r="G1541" i="93"/>
  <c r="J1541" i="93" s="1"/>
  <c r="G1540" i="93"/>
  <c r="J1540" i="93" s="1"/>
  <c r="G1539" i="93"/>
  <c r="J1539" i="93" s="1"/>
  <c r="G1538" i="93"/>
  <c r="J1538" i="93" s="1"/>
  <c r="G1537" i="93"/>
  <c r="J1537" i="93" s="1"/>
  <c r="G1536" i="93"/>
  <c r="J1536" i="93" s="1"/>
  <c r="G1535" i="93"/>
  <c r="J1535" i="93" s="1"/>
  <c r="G1534" i="93"/>
  <c r="J1534" i="93"/>
  <c r="G1533" i="93"/>
  <c r="J1533" i="93" s="1"/>
  <c r="G1532" i="93"/>
  <c r="J1532" i="93" s="1"/>
  <c r="G1531" i="93"/>
  <c r="J1531" i="93" s="1"/>
  <c r="G1530" i="93"/>
  <c r="J1530" i="93" s="1"/>
  <c r="G1529" i="93"/>
  <c r="J1529" i="93" s="1"/>
  <c r="G1528" i="93"/>
  <c r="J1528" i="93" s="1"/>
  <c r="G1527" i="93"/>
  <c r="J1527" i="93" s="1"/>
  <c r="G1526" i="93"/>
  <c r="J1526" i="93"/>
  <c r="G1525" i="93"/>
  <c r="J1525" i="93"/>
  <c r="G1524" i="93"/>
  <c r="J1524" i="93" s="1"/>
  <c r="G1523" i="93"/>
  <c r="J1523" i="93" s="1"/>
  <c r="G1522" i="93"/>
  <c r="J1522" i="93"/>
  <c r="G1521" i="93"/>
  <c r="J1521" i="93" s="1"/>
  <c r="G1520" i="93"/>
  <c r="J1520" i="93" s="1"/>
  <c r="G1519" i="93"/>
  <c r="J1519" i="93" s="1"/>
  <c r="G1518" i="93"/>
  <c r="J1518" i="93"/>
  <c r="G1517" i="93"/>
  <c r="J1517" i="93"/>
  <c r="G1516" i="93"/>
  <c r="J1516" i="93" s="1"/>
  <c r="G1515" i="93"/>
  <c r="J1515" i="93" s="1"/>
  <c r="G1514" i="93"/>
  <c r="J1514" i="93"/>
  <c r="G1513" i="93"/>
  <c r="J1513" i="93" s="1"/>
  <c r="G1512" i="93"/>
  <c r="J1512" i="93" s="1"/>
  <c r="G1511" i="93"/>
  <c r="J1511" i="93" s="1"/>
  <c r="G1510" i="93"/>
  <c r="J1510" i="93"/>
  <c r="G1509" i="93"/>
  <c r="J1509" i="93"/>
  <c r="G1508" i="93"/>
  <c r="J1508" i="93" s="1"/>
  <c r="G1507" i="93"/>
  <c r="J1507" i="93" s="1"/>
  <c r="G1506" i="93"/>
  <c r="J1506" i="93" s="1"/>
  <c r="G1505" i="93"/>
  <c r="J1505" i="93"/>
  <c r="G1504" i="93"/>
  <c r="J1504" i="93"/>
  <c r="G1503" i="93"/>
  <c r="J1503" i="93" s="1"/>
  <c r="G1502" i="93"/>
  <c r="J1502" i="93" s="1"/>
  <c r="G1501" i="93"/>
  <c r="J1501" i="93"/>
  <c r="G1500" i="93"/>
  <c r="J1500" i="93" s="1"/>
  <c r="G1499" i="93"/>
  <c r="J1499" i="93" s="1"/>
  <c r="G1498" i="93"/>
  <c r="J1498" i="93"/>
  <c r="G1497" i="93"/>
  <c r="J1497" i="93" s="1"/>
  <c r="G1496" i="93"/>
  <c r="J1496" i="93"/>
  <c r="G1495" i="93"/>
  <c r="J1495" i="93" s="1"/>
  <c r="G1494" i="93"/>
  <c r="J1494" i="93"/>
  <c r="G1493" i="93"/>
  <c r="J1493" i="93" s="1"/>
  <c r="G1492" i="93"/>
  <c r="J1492" i="93" s="1"/>
  <c r="G1491" i="93"/>
  <c r="J1491" i="93" s="1"/>
  <c r="G1490" i="93"/>
  <c r="J1490" i="93"/>
  <c r="G1489" i="93"/>
  <c r="J1489" i="93" s="1"/>
  <c r="G1488" i="93"/>
  <c r="J1488" i="93" s="1"/>
  <c r="G1487" i="93"/>
  <c r="J1487" i="93" s="1"/>
  <c r="G1486" i="93"/>
  <c r="J1486" i="93" s="1"/>
  <c r="G1485" i="93"/>
  <c r="J1485" i="93"/>
  <c r="G1484" i="93"/>
  <c r="J1484" i="93" s="1"/>
  <c r="G1483" i="93"/>
  <c r="J1483" i="93" s="1"/>
  <c r="G1482" i="93"/>
  <c r="J1482" i="93"/>
  <c r="G1481" i="93"/>
  <c r="J1481" i="93" s="1"/>
  <c r="G1480" i="93"/>
  <c r="J1480" i="93" s="1"/>
  <c r="G1479" i="93"/>
  <c r="J1479" i="93" s="1"/>
  <c r="G1478" i="93"/>
  <c r="J1478" i="93" s="1"/>
  <c r="G1477" i="93"/>
  <c r="J1477" i="93"/>
  <c r="G1476" i="93"/>
  <c r="J1476" i="93" s="1"/>
  <c r="G1475" i="93"/>
  <c r="J1475" i="93" s="1"/>
  <c r="G1474" i="93"/>
  <c r="J1474" i="93"/>
  <c r="G1473" i="93"/>
  <c r="J1473" i="93" s="1"/>
  <c r="G1472" i="93"/>
  <c r="J1472" i="93" s="1"/>
  <c r="G1471" i="93"/>
  <c r="J1471" i="93" s="1"/>
  <c r="G1470" i="93"/>
  <c r="J1470" i="93"/>
  <c r="G1469" i="93"/>
  <c r="J1469" i="93" s="1"/>
  <c r="G1468" i="93"/>
  <c r="J1468" i="93" s="1"/>
  <c r="G1467" i="93"/>
  <c r="J1467" i="93" s="1"/>
  <c r="G1466" i="93"/>
  <c r="J1466" i="93"/>
  <c r="G1465" i="93"/>
  <c r="J1465" i="93"/>
  <c r="G1464" i="93"/>
  <c r="J1464" i="93" s="1"/>
  <c r="G1463" i="93"/>
  <c r="J1463" i="93" s="1"/>
  <c r="G1462" i="93"/>
  <c r="J1462" i="93"/>
  <c r="G1461" i="93"/>
  <c r="J1461" i="93"/>
  <c r="G1460" i="93"/>
  <c r="J1460" i="93" s="1"/>
  <c r="G1459" i="93"/>
  <c r="J1459" i="93" s="1"/>
  <c r="G1458" i="93"/>
  <c r="J1458" i="93" s="1"/>
  <c r="G1457" i="93"/>
  <c r="J1457" i="93" s="1"/>
  <c r="G1456" i="93"/>
  <c r="J1456" i="93" s="1"/>
  <c r="G1455" i="93"/>
  <c r="J1455" i="93" s="1"/>
  <c r="G1454" i="93"/>
  <c r="J1454" i="93"/>
  <c r="G1453" i="93"/>
  <c r="J1453" i="93" s="1"/>
  <c r="G1452" i="93"/>
  <c r="J1452" i="93" s="1"/>
  <c r="G1451" i="93"/>
  <c r="J1451" i="93" s="1"/>
  <c r="G1450" i="93"/>
  <c r="J1450" i="93" s="1"/>
  <c r="G1449" i="93"/>
  <c r="J1449" i="93"/>
  <c r="G1448" i="93"/>
  <c r="J1448" i="93" s="1"/>
  <c r="G1447" i="93"/>
  <c r="J1447" i="93" s="1"/>
  <c r="G1446" i="93"/>
  <c r="J1446" i="93"/>
  <c r="G1445" i="93"/>
  <c r="J1445" i="93" s="1"/>
  <c r="G1444" i="93"/>
  <c r="J1444" i="93" s="1"/>
  <c r="G1443" i="93"/>
  <c r="J1443" i="93" s="1"/>
  <c r="G1442" i="93"/>
  <c r="J1442" i="93" s="1"/>
  <c r="G1441" i="93"/>
  <c r="J1441" i="93" s="1"/>
  <c r="G1440" i="93"/>
  <c r="J1440" i="93"/>
  <c r="G1439" i="93"/>
  <c r="J1439" i="93" s="1"/>
  <c r="G1438" i="93"/>
  <c r="J1438" i="93"/>
  <c r="G1437" i="93"/>
  <c r="J1437" i="93" s="1"/>
  <c r="G1436" i="93"/>
  <c r="J1436" i="93" s="1"/>
  <c r="G1435" i="93"/>
  <c r="J1435" i="93" s="1"/>
  <c r="G1434" i="93"/>
  <c r="J1434" i="93" s="1"/>
  <c r="G1433" i="93"/>
  <c r="J1433" i="93"/>
  <c r="G1432" i="93"/>
  <c r="J1432" i="93" s="1"/>
  <c r="G1431" i="93"/>
  <c r="J1431" i="93" s="1"/>
  <c r="G1430" i="93"/>
  <c r="J1430" i="93"/>
  <c r="G1429" i="93"/>
  <c r="J1429" i="93"/>
  <c r="G1428" i="93"/>
  <c r="J1428" i="93" s="1"/>
  <c r="G1427" i="93"/>
  <c r="J1427" i="93" s="1"/>
  <c r="G1426" i="93"/>
  <c r="J1426" i="93"/>
  <c r="G1425" i="93"/>
  <c r="J1425" i="93"/>
  <c r="G1424" i="93"/>
  <c r="J1424" i="93" s="1"/>
  <c r="G1423" i="93"/>
  <c r="J1423" i="93" s="1"/>
  <c r="G1422" i="93"/>
  <c r="J1422" i="93"/>
  <c r="G1421" i="93"/>
  <c r="J1421" i="93" s="1"/>
  <c r="G1420" i="93"/>
  <c r="J1420" i="93" s="1"/>
  <c r="G1419" i="93"/>
  <c r="J1419" i="93" s="1"/>
  <c r="G1418" i="93"/>
  <c r="J1418" i="93" s="1"/>
  <c r="G1417" i="93"/>
  <c r="J1417" i="93"/>
  <c r="G1416" i="93"/>
  <c r="J1416" i="93" s="1"/>
  <c r="G1415" i="93"/>
  <c r="J1415" i="93" s="1"/>
  <c r="G1414" i="93"/>
  <c r="J1414" i="93"/>
  <c r="G1413" i="93"/>
  <c r="J1413" i="93"/>
  <c r="G1412" i="93"/>
  <c r="J1412" i="93" s="1"/>
  <c r="G1411" i="93"/>
  <c r="J1411" i="93" s="1"/>
  <c r="G1410" i="93"/>
  <c r="J1410" i="93"/>
  <c r="G1409" i="93"/>
  <c r="J1409" i="93" s="1"/>
  <c r="G1408" i="93"/>
  <c r="J1408" i="93" s="1"/>
  <c r="G1407" i="93"/>
  <c r="J1407" i="93" s="1"/>
  <c r="G1406" i="93"/>
  <c r="J1406" i="93"/>
  <c r="G1405" i="93"/>
  <c r="J1405" i="93"/>
  <c r="G1404" i="93"/>
  <c r="J1404" i="93" s="1"/>
  <c r="G1403" i="93"/>
  <c r="J1403" i="93" s="1"/>
  <c r="G1402" i="93"/>
  <c r="J1402" i="93"/>
  <c r="G1401" i="93"/>
  <c r="J1401" i="93" s="1"/>
  <c r="G1400" i="93"/>
  <c r="J1400" i="93" s="1"/>
  <c r="G1399" i="93"/>
  <c r="J1399" i="93" s="1"/>
  <c r="G1398" i="93"/>
  <c r="J1398" i="93"/>
  <c r="G1397" i="93"/>
  <c r="J1397" i="93"/>
  <c r="G1396" i="93"/>
  <c r="J1396" i="93" s="1"/>
  <c r="G1395" i="93"/>
  <c r="J1395" i="93" s="1"/>
  <c r="G1394" i="93"/>
  <c r="J1394" i="93"/>
  <c r="G1393" i="93"/>
  <c r="J1393" i="93"/>
  <c r="G1392" i="93"/>
  <c r="J1392" i="93" s="1"/>
  <c r="G1391" i="93"/>
  <c r="J1391" i="93" s="1"/>
  <c r="G1390" i="93"/>
  <c r="J1390" i="93"/>
  <c r="G1389" i="93"/>
  <c r="J1389" i="93" s="1"/>
  <c r="G1388" i="93"/>
  <c r="J1388" i="93" s="1"/>
  <c r="G1387" i="93"/>
  <c r="J1387" i="93" s="1"/>
  <c r="G1386" i="93"/>
  <c r="J1386" i="93" s="1"/>
  <c r="G1385" i="93"/>
  <c r="J1385" i="93" s="1"/>
  <c r="G1384" i="93"/>
  <c r="J1384" i="93" s="1"/>
  <c r="G1383" i="93"/>
  <c r="J1383" i="93" s="1"/>
  <c r="G1382" i="93"/>
  <c r="J1382" i="93"/>
  <c r="G1381" i="93"/>
  <c r="J1381" i="93" s="1"/>
  <c r="G1380" i="93"/>
  <c r="J1380" i="93" s="1"/>
  <c r="G1379" i="93"/>
  <c r="J1379" i="93"/>
  <c r="G1378" i="93"/>
  <c r="J1378" i="93" s="1"/>
  <c r="G1377" i="93"/>
  <c r="J1377" i="93"/>
  <c r="G1376" i="93"/>
  <c r="J1376" i="93" s="1"/>
  <c r="G1375" i="93"/>
  <c r="J1375" i="93" s="1"/>
  <c r="G1374" i="93"/>
  <c r="J1374" i="93"/>
  <c r="G1373" i="93"/>
  <c r="J1373" i="93" s="1"/>
  <c r="G1372" i="93"/>
  <c r="J1372" i="93" s="1"/>
  <c r="G1371" i="93"/>
  <c r="J1371" i="93" s="1"/>
  <c r="G1370" i="93"/>
  <c r="J1370" i="93" s="1"/>
  <c r="G1369" i="93"/>
  <c r="J1369" i="93" s="1"/>
  <c r="G1368" i="93"/>
  <c r="J1368" i="93" s="1"/>
  <c r="G1367" i="93"/>
  <c r="J1367" i="93" s="1"/>
  <c r="G1366" i="93"/>
  <c r="J1366" i="93" s="1"/>
  <c r="G1365" i="93"/>
  <c r="J1365" i="93" s="1"/>
  <c r="G1364" i="93"/>
  <c r="J1364" i="93" s="1"/>
  <c r="G1363" i="93"/>
  <c r="J1363" i="93"/>
  <c r="G1362" i="93"/>
  <c r="J1362" i="93"/>
  <c r="G1361" i="93"/>
  <c r="J1361" i="93" s="1"/>
  <c r="G1360" i="93"/>
  <c r="J1360" i="93" s="1"/>
  <c r="G1359" i="93"/>
  <c r="J1359" i="93" s="1"/>
  <c r="G1358" i="93"/>
  <c r="J1358" i="93" s="1"/>
  <c r="G1357" i="93"/>
  <c r="J1357" i="93" s="1"/>
  <c r="G1356" i="93"/>
  <c r="J1356" i="93" s="1"/>
  <c r="G1355" i="93"/>
  <c r="J1355" i="93" s="1"/>
  <c r="G1354" i="93"/>
  <c r="J1354" i="93" s="1"/>
  <c r="G1353" i="93"/>
  <c r="J1353" i="93" s="1"/>
  <c r="G1352" i="93"/>
  <c r="J1352" i="93" s="1"/>
  <c r="G1351" i="93"/>
  <c r="J1351" i="93" s="1"/>
  <c r="G1350" i="93"/>
  <c r="J1350" i="93"/>
  <c r="G1349" i="93"/>
  <c r="J1349" i="93"/>
  <c r="G1348" i="93"/>
  <c r="J1348" i="93" s="1"/>
  <c r="G1347" i="93"/>
  <c r="J1347" i="93" s="1"/>
  <c r="G1346" i="93"/>
  <c r="J1346" i="93"/>
  <c r="G1345" i="93"/>
  <c r="J1345" i="93"/>
  <c r="G1344" i="93"/>
  <c r="J1344" i="93" s="1"/>
  <c r="G1343" i="93"/>
  <c r="J1343" i="93" s="1"/>
  <c r="G1342" i="93"/>
  <c r="J1342" i="93"/>
  <c r="G1341" i="93"/>
  <c r="J1341" i="93" s="1"/>
  <c r="G1340" i="93"/>
  <c r="J1340" i="93" s="1"/>
  <c r="G1339" i="93"/>
  <c r="J1339" i="93" s="1"/>
  <c r="G1338" i="93"/>
  <c r="J1338" i="93" s="1"/>
  <c r="G1337" i="93"/>
  <c r="J1337" i="93" s="1"/>
  <c r="G1336" i="93"/>
  <c r="J1336" i="93" s="1"/>
  <c r="G1335" i="93"/>
  <c r="J1335" i="93" s="1"/>
  <c r="G1334" i="93"/>
  <c r="J1334" i="93" s="1"/>
  <c r="G1333" i="93"/>
  <c r="J1333" i="93" s="1"/>
  <c r="G1332" i="93"/>
  <c r="J1332" i="93" s="1"/>
  <c r="G1331" i="93"/>
  <c r="J1331" i="93" s="1"/>
  <c r="G1330" i="93"/>
  <c r="J1330" i="93" s="1"/>
  <c r="G1329" i="93"/>
  <c r="J1329" i="93" s="1"/>
  <c r="G1328" i="93"/>
  <c r="J1328" i="93" s="1"/>
  <c r="G1327" i="93"/>
  <c r="J1327" i="93" s="1"/>
  <c r="G1326" i="93"/>
  <c r="J1326" i="93" s="1"/>
  <c r="G1325" i="93"/>
  <c r="J1325" i="93" s="1"/>
  <c r="G1324" i="93"/>
  <c r="J1324" i="93" s="1"/>
  <c r="G1323" i="93"/>
  <c r="J1323" i="93" s="1"/>
  <c r="G1322" i="93"/>
  <c r="J1322" i="93"/>
  <c r="G1321" i="93"/>
  <c r="J1321" i="93"/>
  <c r="G1320" i="93"/>
  <c r="J1320" i="93" s="1"/>
  <c r="G1319" i="93"/>
  <c r="J1319" i="93" s="1"/>
  <c r="G1318" i="93"/>
  <c r="J1318" i="93"/>
  <c r="G1317" i="93"/>
  <c r="J1317" i="93"/>
  <c r="G1316" i="93"/>
  <c r="J1316" i="93" s="1"/>
  <c r="G1315" i="93"/>
  <c r="J1315" i="93" s="1"/>
  <c r="G1314" i="93"/>
  <c r="J1314" i="93"/>
  <c r="G1313" i="93"/>
  <c r="J1313" i="93"/>
  <c r="G1312" i="93"/>
  <c r="J1312" i="93" s="1"/>
  <c r="G1311" i="93"/>
  <c r="J1311" i="93" s="1"/>
  <c r="G1310" i="93"/>
  <c r="J1310" i="93"/>
  <c r="G1309" i="93"/>
  <c r="J1309" i="93" s="1"/>
  <c r="G1308" i="93"/>
  <c r="J1308" i="93" s="1"/>
  <c r="G1307" i="93"/>
  <c r="J1307" i="93" s="1"/>
  <c r="G1306" i="93"/>
  <c r="J1306" i="93" s="1"/>
  <c r="G1305" i="93"/>
  <c r="J1305" i="93" s="1"/>
  <c r="G1304" i="93"/>
  <c r="J1304" i="93" s="1"/>
  <c r="G1303" i="93"/>
  <c r="J1303" i="93" s="1"/>
  <c r="G1302" i="93"/>
  <c r="J1302" i="93"/>
  <c r="G1301" i="93"/>
  <c r="J1301" i="93"/>
  <c r="G1300" i="93"/>
  <c r="J1300" i="93" s="1"/>
  <c r="G1299" i="93"/>
  <c r="J1299" i="93" s="1"/>
  <c r="G1298" i="93"/>
  <c r="J1298" i="93"/>
  <c r="G1297" i="93"/>
  <c r="J1297" i="93" s="1"/>
  <c r="G1296" i="93"/>
  <c r="J1296" i="93" s="1"/>
  <c r="G1295" i="93"/>
  <c r="J1295" i="93" s="1"/>
  <c r="G1294" i="93"/>
  <c r="J1294" i="93" s="1"/>
  <c r="G1293" i="93"/>
  <c r="J1293" i="93" s="1"/>
  <c r="G1292" i="93"/>
  <c r="J1292" i="93" s="1"/>
  <c r="G1291" i="93"/>
  <c r="J1291" i="93" s="1"/>
  <c r="G1290" i="93"/>
  <c r="J1290" i="93"/>
  <c r="G1289" i="93"/>
  <c r="J1289" i="93"/>
  <c r="G1288" i="93"/>
  <c r="J1288" i="93"/>
  <c r="G1287" i="93"/>
  <c r="J1287" i="93" s="1"/>
  <c r="G1286" i="93"/>
  <c r="J1286" i="93" s="1"/>
  <c r="G1285" i="93"/>
  <c r="J1285" i="93" s="1"/>
  <c r="G1284" i="93"/>
  <c r="J1284" i="93" s="1"/>
  <c r="G1283" i="93"/>
  <c r="J1283" i="93" s="1"/>
  <c r="G1282" i="93"/>
  <c r="J1282" i="93" s="1"/>
  <c r="G1281" i="93"/>
  <c r="J1281" i="93" s="1"/>
  <c r="G1280" i="93"/>
  <c r="J1280" i="93" s="1"/>
  <c r="G1279" i="93"/>
  <c r="J1279" i="93" s="1"/>
  <c r="G1278" i="93"/>
  <c r="J1278" i="93" s="1"/>
  <c r="G1277" i="93"/>
  <c r="J1277" i="93" s="1"/>
  <c r="G1276" i="93"/>
  <c r="J1276" i="93" s="1"/>
  <c r="G1275" i="93"/>
  <c r="J1275" i="93" s="1"/>
  <c r="G1274" i="93"/>
  <c r="J1274" i="93" s="1"/>
  <c r="G1273" i="93"/>
  <c r="J1273" i="93" s="1"/>
  <c r="G1272" i="93"/>
  <c r="J1272" i="93" s="1"/>
  <c r="G1271" i="93"/>
  <c r="J1271" i="93" s="1"/>
  <c r="G1270" i="93"/>
  <c r="J1270" i="93"/>
  <c r="G1269" i="93"/>
  <c r="J1269" i="93"/>
  <c r="G1268" i="93"/>
  <c r="J1268" i="93" s="1"/>
  <c r="G1267" i="93"/>
  <c r="J1267" i="93" s="1"/>
  <c r="G1266" i="93"/>
  <c r="J1266" i="93"/>
  <c r="G1265" i="93"/>
  <c r="J1265" i="93"/>
  <c r="G1264" i="93"/>
  <c r="J1264" i="93" s="1"/>
  <c r="G1263" i="93"/>
  <c r="J1263" i="93" s="1"/>
  <c r="G1262" i="93"/>
  <c r="J1262" i="93"/>
  <c r="G1261" i="93"/>
  <c r="J1261" i="93"/>
  <c r="G1260" i="93"/>
  <c r="J1260" i="93" s="1"/>
  <c r="G1259" i="93"/>
  <c r="J1259" i="93" s="1"/>
  <c r="G1258" i="93"/>
  <c r="J1258" i="93"/>
  <c r="G1257" i="93"/>
  <c r="J1257" i="93" s="1"/>
  <c r="G1256" i="93"/>
  <c r="J1256" i="93" s="1"/>
  <c r="G1255" i="93"/>
  <c r="J1255" i="93" s="1"/>
  <c r="G1254" i="93"/>
  <c r="J1254" i="93" s="1"/>
  <c r="G1253" i="93"/>
  <c r="J1253" i="93" s="1"/>
  <c r="G1252" i="93"/>
  <c r="J1252" i="93" s="1"/>
  <c r="G1251" i="93"/>
  <c r="J1251" i="93" s="1"/>
  <c r="G1250" i="93"/>
  <c r="J1250" i="93" s="1"/>
  <c r="G1249" i="93"/>
  <c r="J1249" i="93" s="1"/>
  <c r="G1248" i="93"/>
  <c r="J1248" i="93" s="1"/>
  <c r="G1247" i="93"/>
  <c r="J1247" i="93" s="1"/>
  <c r="G1246" i="93"/>
  <c r="J1246" i="93" s="1"/>
  <c r="G1245" i="93"/>
  <c r="J1245" i="93" s="1"/>
  <c r="G1244" i="93"/>
  <c r="J1244" i="93" s="1"/>
  <c r="G1243" i="93"/>
  <c r="J1243" i="93" s="1"/>
  <c r="G1242" i="93"/>
  <c r="J1242" i="93" s="1"/>
  <c r="G1241" i="93"/>
  <c r="J1241" i="93" s="1"/>
  <c r="G1240" i="93"/>
  <c r="J1240" i="93" s="1"/>
  <c r="G1239" i="93"/>
  <c r="J1239" i="93" s="1"/>
  <c r="G1238" i="93"/>
  <c r="J1238" i="93"/>
  <c r="G1237" i="93"/>
  <c r="J1237" i="93"/>
  <c r="G1236" i="93"/>
  <c r="J1236" i="93" s="1"/>
  <c r="G1235" i="93"/>
  <c r="J1235" i="93" s="1"/>
  <c r="G1234" i="93"/>
  <c r="J1234" i="93"/>
  <c r="G1233" i="93"/>
  <c r="J1233" i="93"/>
  <c r="G1232" i="93"/>
  <c r="J1232" i="93" s="1"/>
  <c r="G1231" i="93"/>
  <c r="J1231" i="93" s="1"/>
  <c r="G1230" i="93"/>
  <c r="J1230" i="93"/>
  <c r="G1229" i="93"/>
  <c r="J1229" i="93"/>
  <c r="G1228" i="93"/>
  <c r="J1228" i="93" s="1"/>
  <c r="G1227" i="93"/>
  <c r="J1227" i="93" s="1"/>
  <c r="G1226" i="93"/>
  <c r="J1226" i="93"/>
  <c r="G1225" i="93"/>
  <c r="J1225" i="93" s="1"/>
  <c r="C1224" i="93"/>
  <c r="G1224" i="93" s="1"/>
  <c r="J1224" i="93" s="1"/>
  <c r="G1223" i="93"/>
  <c r="J1223" i="93"/>
  <c r="G1222" i="93"/>
  <c r="J1222" i="93" s="1"/>
  <c r="G1221" i="93"/>
  <c r="J1221" i="93" s="1"/>
  <c r="G1220" i="93"/>
  <c r="J1220" i="93" s="1"/>
  <c r="G1219" i="93"/>
  <c r="J1219" i="93" s="1"/>
  <c r="C1218" i="93"/>
  <c r="C3001" i="93" s="1"/>
  <c r="G1215" i="93"/>
  <c r="J1215" i="93" s="1"/>
  <c r="C1214" i="93"/>
  <c r="G1214" i="93" s="1"/>
  <c r="J1214" i="93" s="1"/>
  <c r="G1213" i="93"/>
  <c r="J1213" i="93" s="1"/>
  <c r="C1212" i="93"/>
  <c r="G1212" i="93" s="1"/>
  <c r="J1212" i="93" s="1"/>
  <c r="G1211" i="93"/>
  <c r="J1211" i="93"/>
  <c r="G1210" i="93"/>
  <c r="J1210" i="93" s="1"/>
  <c r="C1209" i="93"/>
  <c r="G1209" i="93" s="1"/>
  <c r="J1209" i="93" s="1"/>
  <c r="G1208" i="93"/>
  <c r="J1208" i="93"/>
  <c r="C1207" i="93"/>
  <c r="G1207" i="93" s="1"/>
  <c r="J1207" i="93" s="1"/>
  <c r="G1206" i="93"/>
  <c r="J1206" i="93" s="1"/>
  <c r="J1205" i="93"/>
  <c r="G1205" i="93"/>
  <c r="C1204" i="93"/>
  <c r="G1204" i="93" s="1"/>
  <c r="J1204" i="93" s="1"/>
  <c r="G1203" i="93"/>
  <c r="J1203" i="93" s="1"/>
  <c r="G1202" i="93"/>
  <c r="J1202" i="93" s="1"/>
  <c r="C1202" i="93"/>
  <c r="E1201" i="93"/>
  <c r="D1201" i="93"/>
  <c r="G1199" i="93"/>
  <c r="J1199" i="93" s="1"/>
  <c r="J1198" i="93"/>
  <c r="G1198" i="93"/>
  <c r="G1197" i="93"/>
  <c r="J1197" i="93" s="1"/>
  <c r="G1196" i="93"/>
  <c r="J1196" i="93" s="1"/>
  <c r="C1195" i="93"/>
  <c r="G1195" i="93" s="1"/>
  <c r="J1195" i="93" s="1"/>
  <c r="G1194" i="93"/>
  <c r="J1194" i="93"/>
  <c r="C1193" i="93"/>
  <c r="G1193" i="93" s="1"/>
  <c r="J1193" i="93" s="1"/>
  <c r="G1192" i="93"/>
  <c r="J1192" i="93" s="1"/>
  <c r="G1191" i="93"/>
  <c r="J1191" i="93" s="1"/>
  <c r="C1190" i="93"/>
  <c r="G1190" i="93" s="1"/>
  <c r="J1190" i="93" s="1"/>
  <c r="G1189" i="93"/>
  <c r="J1189" i="93" s="1"/>
  <c r="J1188" i="93"/>
  <c r="G1188" i="93"/>
  <c r="C1187" i="93"/>
  <c r="G1187" i="93" s="1"/>
  <c r="J1187" i="93" s="1"/>
  <c r="G1186" i="93"/>
  <c r="J1186" i="93" s="1"/>
  <c r="C1185" i="93"/>
  <c r="G1185" i="93" s="1"/>
  <c r="J1185" i="93" s="1"/>
  <c r="G1184" i="93"/>
  <c r="J1184" i="93"/>
  <c r="G1183" i="93"/>
  <c r="J1183" i="93" s="1"/>
  <c r="G1182" i="93"/>
  <c r="J1182" i="93" s="1"/>
  <c r="J1181" i="93"/>
  <c r="G1181" i="93"/>
  <c r="G1180" i="93"/>
  <c r="J1180" i="93" s="1"/>
  <c r="G1179" i="93"/>
  <c r="J1179" i="93" s="1"/>
  <c r="C1178" i="93"/>
  <c r="G1178" i="93" s="1"/>
  <c r="J1178" i="93" s="1"/>
  <c r="G1177" i="93"/>
  <c r="J1177" i="93" s="1"/>
  <c r="J1176" i="93"/>
  <c r="G1176" i="93"/>
  <c r="G1175" i="93"/>
  <c r="J1175" i="93" s="1"/>
  <c r="G1174" i="93"/>
  <c r="J1174" i="93" s="1"/>
  <c r="G1173" i="93"/>
  <c r="J1173" i="93" s="1"/>
  <c r="G1172" i="93"/>
  <c r="J1172" i="93" s="1"/>
  <c r="G1171" i="93"/>
  <c r="J1171" i="93" s="1"/>
  <c r="G1170" i="93"/>
  <c r="J1170" i="93" s="1"/>
  <c r="G1169" i="93"/>
  <c r="J1169" i="93" s="1"/>
  <c r="J1168" i="93"/>
  <c r="G1168" i="93"/>
  <c r="G1167" i="93"/>
  <c r="J1167" i="93" s="1"/>
  <c r="G1166" i="93"/>
  <c r="J1166" i="93" s="1"/>
  <c r="J1165" i="93"/>
  <c r="G1165" i="93"/>
  <c r="J1164" i="93"/>
  <c r="G1164" i="93"/>
  <c r="G1163" i="93"/>
  <c r="J1163" i="93" s="1"/>
  <c r="G1162" i="93"/>
  <c r="J1162" i="93" s="1"/>
  <c r="G1161" i="93"/>
  <c r="J1161" i="93" s="1"/>
  <c r="J1160" i="93"/>
  <c r="G1160" i="93"/>
  <c r="G1159" i="93"/>
  <c r="J1159" i="93" s="1"/>
  <c r="G1158" i="93"/>
  <c r="J1158" i="93" s="1"/>
  <c r="G1157" i="93"/>
  <c r="J1157" i="93" s="1"/>
  <c r="G1156" i="93"/>
  <c r="J1156" i="93" s="1"/>
  <c r="G1155" i="93"/>
  <c r="J1155" i="93" s="1"/>
  <c r="G1154" i="93"/>
  <c r="J1154" i="93" s="1"/>
  <c r="G1153" i="93"/>
  <c r="J1153" i="93" s="1"/>
  <c r="G1152" i="93"/>
  <c r="J1152" i="93" s="1"/>
  <c r="G1151" i="93"/>
  <c r="J1151" i="93" s="1"/>
  <c r="G1150" i="93"/>
  <c r="J1150" i="93" s="1"/>
  <c r="G1149" i="93"/>
  <c r="J1149" i="93" s="1"/>
  <c r="G1148" i="93"/>
  <c r="J1148" i="93" s="1"/>
  <c r="G1147" i="93"/>
  <c r="J1147" i="93" s="1"/>
  <c r="J1146" i="93"/>
  <c r="G1146" i="93"/>
  <c r="J1145" i="93"/>
  <c r="G1145" i="93"/>
  <c r="J1144" i="93"/>
  <c r="G1144" i="93"/>
  <c r="G1143" i="93"/>
  <c r="J1143" i="93" s="1"/>
  <c r="G1142" i="93"/>
  <c r="J1142" i="93" s="1"/>
  <c r="G1141" i="93"/>
  <c r="J1141" i="93" s="1"/>
  <c r="G1140" i="93"/>
  <c r="J1140" i="93" s="1"/>
  <c r="G1139" i="93"/>
  <c r="J1139" i="93" s="1"/>
  <c r="J1138" i="93"/>
  <c r="G1138" i="93"/>
  <c r="C1137" i="93"/>
  <c r="G1137" i="93" s="1"/>
  <c r="J1137" i="93" s="1"/>
  <c r="G1136" i="93"/>
  <c r="J1136" i="93" s="1"/>
  <c r="G1135" i="93"/>
  <c r="J1135" i="93" s="1"/>
  <c r="J1134" i="93"/>
  <c r="G1134" i="93"/>
  <c r="G1133" i="93"/>
  <c r="J1133" i="93" s="1"/>
  <c r="G1132" i="93"/>
  <c r="J1132" i="93" s="1"/>
  <c r="G1131" i="93"/>
  <c r="J1131" i="93"/>
  <c r="G1130" i="93"/>
  <c r="J1130" i="93" s="1"/>
  <c r="G1129" i="93"/>
  <c r="J1129" i="93"/>
  <c r="G1128" i="93"/>
  <c r="J1128" i="93" s="1"/>
  <c r="G1127" i="93"/>
  <c r="J1127" i="93" s="1"/>
  <c r="J1126" i="93"/>
  <c r="G1126" i="93"/>
  <c r="C1125" i="93"/>
  <c r="G1125" i="93" s="1"/>
  <c r="J1125" i="93" s="1"/>
  <c r="G1124" i="93"/>
  <c r="J1124" i="93" s="1"/>
  <c r="C1123" i="93"/>
  <c r="G1123" i="93" s="1"/>
  <c r="J1123" i="93" s="1"/>
  <c r="G1122" i="93"/>
  <c r="J1122" i="93"/>
  <c r="C1121" i="93"/>
  <c r="G1121" i="93" s="1"/>
  <c r="J1121" i="93" s="1"/>
  <c r="G1120" i="93"/>
  <c r="J1120" i="93" s="1"/>
  <c r="G1119" i="93"/>
  <c r="J1119" i="93" s="1"/>
  <c r="C1118" i="93"/>
  <c r="G1118" i="93" s="1"/>
  <c r="J1118" i="93" s="1"/>
  <c r="G1117" i="93"/>
  <c r="J1117" i="93" s="1"/>
  <c r="C1116" i="93"/>
  <c r="G1116" i="93" s="1"/>
  <c r="J1116" i="93" s="1"/>
  <c r="G1115" i="93"/>
  <c r="J1115" i="93" s="1"/>
  <c r="C1114" i="93"/>
  <c r="G1114" i="93" s="1"/>
  <c r="J1114" i="93" s="1"/>
  <c r="G1113" i="93"/>
  <c r="J1113" i="93" s="1"/>
  <c r="G1112" i="93"/>
  <c r="J1112" i="93"/>
  <c r="C1111" i="93"/>
  <c r="D1110" i="93"/>
  <c r="G1108" i="93"/>
  <c r="J1108" i="93" s="1"/>
  <c r="G1107" i="93"/>
  <c r="J1107" i="93" s="1"/>
  <c r="C1106" i="93"/>
  <c r="G1106" i="93" s="1"/>
  <c r="J1106" i="93" s="1"/>
  <c r="G1105" i="93"/>
  <c r="J1105" i="93" s="1"/>
  <c r="G1104" i="93"/>
  <c r="J1104" i="93" s="1"/>
  <c r="C1103" i="93"/>
  <c r="G1103" i="93" s="1"/>
  <c r="J1103" i="93" s="1"/>
  <c r="G1102" i="93"/>
  <c r="J1102" i="93" s="1"/>
  <c r="J1101" i="93"/>
  <c r="G1101" i="93"/>
  <c r="C1100" i="93"/>
  <c r="G1100" i="93" s="1"/>
  <c r="J1100" i="93" s="1"/>
  <c r="G1099" i="93"/>
  <c r="J1099" i="93" s="1"/>
  <c r="C1098" i="93"/>
  <c r="G1098" i="93"/>
  <c r="J1098" i="93" s="1"/>
  <c r="G1097" i="93"/>
  <c r="J1097" i="93" s="1"/>
  <c r="C1096" i="93"/>
  <c r="G1096" i="93" s="1"/>
  <c r="J1096" i="93" s="1"/>
  <c r="G1095" i="93"/>
  <c r="J1095" i="93" s="1"/>
  <c r="C1094" i="93"/>
  <c r="G1094" i="93" s="1"/>
  <c r="J1094" i="93" s="1"/>
  <c r="G1093" i="93"/>
  <c r="J1093" i="93" s="1"/>
  <c r="G1092" i="93"/>
  <c r="J1092" i="93" s="1"/>
  <c r="C1091" i="93"/>
  <c r="G1091" i="93" s="1"/>
  <c r="J1091" i="93" s="1"/>
  <c r="G1090" i="93"/>
  <c r="J1090" i="93" s="1"/>
  <c r="G1089" i="93"/>
  <c r="J1089" i="93" s="1"/>
  <c r="G1088" i="93"/>
  <c r="J1088" i="93" s="1"/>
  <c r="G1087" i="93"/>
  <c r="J1087" i="93" s="1"/>
  <c r="G1086" i="93"/>
  <c r="J1086" i="93" s="1"/>
  <c r="G1085" i="93"/>
  <c r="J1085" i="93" s="1"/>
  <c r="G1084" i="93"/>
  <c r="J1084" i="93"/>
  <c r="C1084" i="93"/>
  <c r="G1083" i="93"/>
  <c r="J1083" i="93" s="1"/>
  <c r="G1082" i="93"/>
  <c r="J1082" i="93" s="1"/>
  <c r="G1081" i="93"/>
  <c r="J1081" i="93" s="1"/>
  <c r="G1080" i="93"/>
  <c r="J1080" i="93" s="1"/>
  <c r="G1079" i="93"/>
  <c r="J1079" i="93" s="1"/>
  <c r="C1078" i="93"/>
  <c r="G1078" i="93" s="1"/>
  <c r="J1078" i="93" s="1"/>
  <c r="G1077" i="93"/>
  <c r="J1077" i="93" s="1"/>
  <c r="C1076" i="93"/>
  <c r="G1076" i="93" s="1"/>
  <c r="J1076" i="93" s="1"/>
  <c r="G1075" i="93"/>
  <c r="J1075" i="93"/>
  <c r="C1074" i="93"/>
  <c r="G1074" i="93"/>
  <c r="J1074" i="93" s="1"/>
  <c r="G1073" i="93"/>
  <c r="J1073" i="93" s="1"/>
  <c r="E1072" i="93"/>
  <c r="C1072" i="93"/>
  <c r="G1072" i="93" s="1"/>
  <c r="J1072" i="93" s="1"/>
  <c r="G1071" i="93"/>
  <c r="J1071" i="93"/>
  <c r="C1070" i="93"/>
  <c r="G1070" i="93" s="1"/>
  <c r="J1070" i="93" s="1"/>
  <c r="G1069" i="93"/>
  <c r="J1069" i="93" s="1"/>
  <c r="G1068" i="93"/>
  <c r="J1068" i="93" s="1"/>
  <c r="G1067" i="93"/>
  <c r="J1067" i="93" s="1"/>
  <c r="G1066" i="93"/>
  <c r="J1066" i="93" s="1"/>
  <c r="G1065" i="93"/>
  <c r="J1065" i="93"/>
  <c r="C1064" i="93"/>
  <c r="G1064" i="93"/>
  <c r="J1064" i="93" s="1"/>
  <c r="G1063" i="93"/>
  <c r="J1063" i="93" s="1"/>
  <c r="E1062" i="93"/>
  <c r="C1062" i="93"/>
  <c r="G1062" i="93" s="1"/>
  <c r="J1062" i="93" s="1"/>
  <c r="G1061" i="93"/>
  <c r="J1061" i="93"/>
  <c r="C1060" i="93"/>
  <c r="G1060" i="93" s="1"/>
  <c r="J1060" i="93" s="1"/>
  <c r="G1059" i="93"/>
  <c r="J1059" i="93" s="1"/>
  <c r="E1058" i="93"/>
  <c r="C1058" i="93"/>
  <c r="G1058" i="93"/>
  <c r="J1058" i="93" s="1"/>
  <c r="G1057" i="93"/>
  <c r="J1057" i="93" s="1"/>
  <c r="C1056" i="93"/>
  <c r="G1056" i="93" s="1"/>
  <c r="J1056" i="93" s="1"/>
  <c r="G1055" i="93"/>
  <c r="J1055" i="93" s="1"/>
  <c r="G1054" i="93"/>
  <c r="J1054" i="93" s="1"/>
  <c r="G1053" i="93"/>
  <c r="J1053" i="93" s="1"/>
  <c r="G1052" i="93"/>
  <c r="J1052" i="93" s="1"/>
  <c r="G1051" i="93"/>
  <c r="J1051" i="93" s="1"/>
  <c r="G1050" i="93"/>
  <c r="J1050" i="93" s="1"/>
  <c r="E1049" i="93"/>
  <c r="C1049" i="93"/>
  <c r="J1048" i="93"/>
  <c r="G1048" i="93"/>
  <c r="C1047" i="93"/>
  <c r="G1047" i="93" s="1"/>
  <c r="J1047" i="93" s="1"/>
  <c r="G1046" i="93"/>
  <c r="J1046" i="93" s="1"/>
  <c r="G1045" i="93"/>
  <c r="J1045" i="93"/>
  <c r="G1044" i="93"/>
  <c r="J1044" i="93" s="1"/>
  <c r="G1043" i="93"/>
  <c r="J1043" i="93" s="1"/>
  <c r="G1042" i="93"/>
  <c r="J1042" i="93" s="1"/>
  <c r="G1041" i="93"/>
  <c r="J1041" i="93" s="1"/>
  <c r="G1040" i="93"/>
  <c r="J1040" i="93" s="1"/>
  <c r="G1039" i="93"/>
  <c r="J1039" i="93" s="1"/>
  <c r="G1038" i="93"/>
  <c r="J1038" i="93" s="1"/>
  <c r="G1037" i="93"/>
  <c r="J1037" i="93" s="1"/>
  <c r="G1036" i="93"/>
  <c r="J1036" i="93" s="1"/>
  <c r="G1035" i="93"/>
  <c r="J1035" i="93" s="1"/>
  <c r="G1034" i="93"/>
  <c r="J1034" i="93" s="1"/>
  <c r="G1033" i="93"/>
  <c r="J1033" i="93" s="1"/>
  <c r="G1032" i="93"/>
  <c r="J1032" i="93" s="1"/>
  <c r="G1031" i="93"/>
  <c r="J1031" i="93" s="1"/>
  <c r="G1030" i="93"/>
  <c r="J1030" i="93" s="1"/>
  <c r="G1029" i="93"/>
  <c r="J1029" i="93"/>
  <c r="G1028" i="93"/>
  <c r="J1028" i="93" s="1"/>
  <c r="G1027" i="93"/>
  <c r="J1027" i="93" s="1"/>
  <c r="G1026" i="93"/>
  <c r="J1026" i="93" s="1"/>
  <c r="G1025" i="93"/>
  <c r="J1025" i="93" s="1"/>
  <c r="G1024" i="93"/>
  <c r="J1024" i="93" s="1"/>
  <c r="G1023" i="93"/>
  <c r="J1023" i="93" s="1"/>
  <c r="G1022" i="93"/>
  <c r="J1022" i="93" s="1"/>
  <c r="G1021" i="93"/>
  <c r="J1021" i="93" s="1"/>
  <c r="G1020" i="93"/>
  <c r="J1020" i="93" s="1"/>
  <c r="G1019" i="93"/>
  <c r="J1019" i="93" s="1"/>
  <c r="G1018" i="93"/>
  <c r="J1018" i="93" s="1"/>
  <c r="G1017" i="93"/>
  <c r="J1017" i="93" s="1"/>
  <c r="G1016" i="93"/>
  <c r="J1016" i="93" s="1"/>
  <c r="G1015" i="93"/>
  <c r="J1015" i="93" s="1"/>
  <c r="G1014" i="93"/>
  <c r="J1014" i="93" s="1"/>
  <c r="G1013" i="93"/>
  <c r="J1013" i="93" s="1"/>
  <c r="G1012" i="93"/>
  <c r="J1012" i="93" s="1"/>
  <c r="G1011" i="93"/>
  <c r="J1011" i="93" s="1"/>
  <c r="G1010" i="93"/>
  <c r="J1010" i="93" s="1"/>
  <c r="G1009" i="93"/>
  <c r="J1009" i="93"/>
  <c r="G1008" i="93"/>
  <c r="J1008" i="93" s="1"/>
  <c r="G1007" i="93"/>
  <c r="J1007" i="93" s="1"/>
  <c r="G1006" i="93"/>
  <c r="J1006" i="93" s="1"/>
  <c r="G1005" i="93"/>
  <c r="J1005" i="93" s="1"/>
  <c r="G1004" i="93"/>
  <c r="J1004" i="93" s="1"/>
  <c r="G1003" i="93"/>
  <c r="J1003" i="93" s="1"/>
  <c r="G1002" i="93"/>
  <c r="J1002" i="93" s="1"/>
  <c r="G1001" i="93"/>
  <c r="J1001" i="93"/>
  <c r="G1000" i="93"/>
  <c r="J1000" i="93" s="1"/>
  <c r="G999" i="93"/>
  <c r="J999" i="93" s="1"/>
  <c r="G998" i="93"/>
  <c r="J998" i="93" s="1"/>
  <c r="G997" i="93"/>
  <c r="J997" i="93"/>
  <c r="G996" i="93"/>
  <c r="J996" i="93" s="1"/>
  <c r="G995" i="93"/>
  <c r="J995" i="93" s="1"/>
  <c r="G994" i="93"/>
  <c r="J994" i="93" s="1"/>
  <c r="G993" i="93"/>
  <c r="J993" i="93" s="1"/>
  <c r="G992" i="93"/>
  <c r="J992" i="93" s="1"/>
  <c r="G991" i="93"/>
  <c r="J991" i="93" s="1"/>
  <c r="G990" i="93"/>
  <c r="J990" i="93" s="1"/>
  <c r="G989" i="93"/>
  <c r="J989" i="93"/>
  <c r="G988" i="93"/>
  <c r="J988" i="93" s="1"/>
  <c r="G987" i="93"/>
  <c r="J987" i="93" s="1"/>
  <c r="G986" i="93"/>
  <c r="J986" i="93" s="1"/>
  <c r="E985" i="93"/>
  <c r="C985" i="93"/>
  <c r="G985" i="93" s="1"/>
  <c r="J985" i="93" s="1"/>
  <c r="G984" i="93"/>
  <c r="J984" i="93" s="1"/>
  <c r="G983" i="93"/>
  <c r="J983" i="93" s="1"/>
  <c r="G982" i="93"/>
  <c r="J982" i="93" s="1"/>
  <c r="G981" i="93"/>
  <c r="J981" i="93" s="1"/>
  <c r="G980" i="93"/>
  <c r="J980" i="93" s="1"/>
  <c r="G979" i="93"/>
  <c r="J979" i="93" s="1"/>
  <c r="G978" i="93"/>
  <c r="J978" i="93"/>
  <c r="C977" i="93"/>
  <c r="G977" i="93" s="1"/>
  <c r="J977" i="93" s="1"/>
  <c r="G976" i="93"/>
  <c r="J976" i="93" s="1"/>
  <c r="G975" i="93"/>
  <c r="J975" i="93" s="1"/>
  <c r="G974" i="93"/>
  <c r="J974" i="93" s="1"/>
  <c r="G973" i="93"/>
  <c r="J973" i="93" s="1"/>
  <c r="G972" i="93"/>
  <c r="J972" i="93"/>
  <c r="G971" i="93"/>
  <c r="J971" i="93" s="1"/>
  <c r="G970" i="93"/>
  <c r="J970" i="93" s="1"/>
  <c r="G969" i="93"/>
  <c r="J969" i="93" s="1"/>
  <c r="C968" i="93"/>
  <c r="G968" i="93" s="1"/>
  <c r="J968" i="93" s="1"/>
  <c r="G967" i="93"/>
  <c r="J967" i="93"/>
  <c r="G966" i="93"/>
  <c r="J966" i="93" s="1"/>
  <c r="G965" i="93"/>
  <c r="J965" i="93" s="1"/>
  <c r="G964" i="93"/>
  <c r="J964" i="93" s="1"/>
  <c r="G963" i="93"/>
  <c r="J963" i="93" s="1"/>
  <c r="G962" i="93"/>
  <c r="J962" i="93" s="1"/>
  <c r="C961" i="93"/>
  <c r="G961" i="93" s="1"/>
  <c r="J961" i="93" s="1"/>
  <c r="G960" i="93"/>
  <c r="J960" i="93" s="1"/>
  <c r="G959" i="93"/>
  <c r="J959" i="93" s="1"/>
  <c r="C959" i="93"/>
  <c r="G958" i="93"/>
  <c r="J958" i="93" s="1"/>
  <c r="C957" i="93"/>
  <c r="G957" i="93" s="1"/>
  <c r="J957" i="93" s="1"/>
  <c r="G956" i="93"/>
  <c r="J956" i="93" s="1"/>
  <c r="C955" i="93"/>
  <c r="G955" i="93"/>
  <c r="J955" i="93" s="1"/>
  <c r="G954" i="93"/>
  <c r="J954" i="93" s="1"/>
  <c r="G953" i="93"/>
  <c r="J953" i="93" s="1"/>
  <c r="C952" i="93"/>
  <c r="G952" i="93" s="1"/>
  <c r="J952" i="93" s="1"/>
  <c r="G951" i="93"/>
  <c r="J951" i="93"/>
  <c r="G950" i="93"/>
  <c r="J950" i="93" s="1"/>
  <c r="G949" i="93"/>
  <c r="J949" i="93" s="1"/>
  <c r="C949" i="93"/>
  <c r="G948" i="93"/>
  <c r="J948" i="93" s="1"/>
  <c r="C947" i="93"/>
  <c r="G947" i="93" s="1"/>
  <c r="J947" i="93" s="1"/>
  <c r="G946" i="93"/>
  <c r="J946" i="93" s="1"/>
  <c r="G945" i="93"/>
  <c r="J945" i="93" s="1"/>
  <c r="G944" i="93"/>
  <c r="J944" i="93" s="1"/>
  <c r="G943" i="93"/>
  <c r="J943" i="93" s="1"/>
  <c r="G942" i="93"/>
  <c r="J942" i="93" s="1"/>
  <c r="C941" i="93"/>
  <c r="G941" i="93" s="1"/>
  <c r="J941" i="93" s="1"/>
  <c r="G940" i="93"/>
  <c r="J940" i="93" s="1"/>
  <c r="G939" i="93"/>
  <c r="J939" i="93" s="1"/>
  <c r="G938" i="93"/>
  <c r="J938" i="93" s="1"/>
  <c r="G937" i="93"/>
  <c r="J937" i="93" s="1"/>
  <c r="C936" i="93"/>
  <c r="G936" i="93" s="1"/>
  <c r="J936" i="93" s="1"/>
  <c r="G935" i="93"/>
  <c r="J935" i="93" s="1"/>
  <c r="C934" i="93"/>
  <c r="G934" i="93" s="1"/>
  <c r="J934" i="93" s="1"/>
  <c r="G933" i="93"/>
  <c r="J933" i="93" s="1"/>
  <c r="C932" i="93"/>
  <c r="G932" i="93"/>
  <c r="J932" i="93" s="1"/>
  <c r="G931" i="93"/>
  <c r="J931" i="93" s="1"/>
  <c r="C930" i="93"/>
  <c r="G930" i="93" s="1"/>
  <c r="J930" i="93" s="1"/>
  <c r="G929" i="93"/>
  <c r="J929" i="93"/>
  <c r="G928" i="93"/>
  <c r="J928" i="93" s="1"/>
  <c r="C927" i="93"/>
  <c r="G927" i="93" s="1"/>
  <c r="J927" i="93" s="1"/>
  <c r="G926" i="93"/>
  <c r="J926" i="93" s="1"/>
  <c r="G925" i="93"/>
  <c r="J925" i="93" s="1"/>
  <c r="C925" i="93"/>
  <c r="G924" i="93"/>
  <c r="J924" i="93" s="1"/>
  <c r="C923" i="93"/>
  <c r="G923" i="93" s="1"/>
  <c r="J923" i="93" s="1"/>
  <c r="J922" i="93"/>
  <c r="G922" i="93"/>
  <c r="G921" i="93"/>
  <c r="J921" i="93" s="1"/>
  <c r="G920" i="93"/>
  <c r="J920" i="93" s="1"/>
  <c r="G919" i="93"/>
  <c r="J919" i="93" s="1"/>
  <c r="G918" i="93"/>
  <c r="J918" i="93" s="1"/>
  <c r="G917" i="93"/>
  <c r="J917" i="93" s="1"/>
  <c r="C916" i="93"/>
  <c r="G916" i="93" s="1"/>
  <c r="J916" i="93" s="1"/>
  <c r="G915" i="93"/>
  <c r="J915" i="93" s="1"/>
  <c r="G914" i="93"/>
  <c r="J914" i="93" s="1"/>
  <c r="G913" i="93"/>
  <c r="J913" i="93" s="1"/>
  <c r="G912" i="93"/>
  <c r="J912" i="93" s="1"/>
  <c r="G911" i="93"/>
  <c r="J911" i="93"/>
  <c r="C910" i="93"/>
  <c r="G910" i="93" s="1"/>
  <c r="J910" i="93" s="1"/>
  <c r="G909" i="93"/>
  <c r="J909" i="93" s="1"/>
  <c r="C908" i="93"/>
  <c r="G908" i="93" s="1"/>
  <c r="J908" i="93" s="1"/>
  <c r="G907" i="93"/>
  <c r="J907" i="93" s="1"/>
  <c r="C906" i="93"/>
  <c r="G906" i="93" s="1"/>
  <c r="J906" i="93" s="1"/>
  <c r="G905" i="93"/>
  <c r="J905" i="93" s="1"/>
  <c r="C904" i="93"/>
  <c r="G904" i="93" s="1"/>
  <c r="J904" i="93" s="1"/>
  <c r="G903" i="93"/>
  <c r="J903" i="93" s="1"/>
  <c r="C902" i="93"/>
  <c r="G902" i="93" s="1"/>
  <c r="J902" i="93" s="1"/>
  <c r="G901" i="93"/>
  <c r="J901" i="93" s="1"/>
  <c r="G900" i="93"/>
  <c r="J900" i="93" s="1"/>
  <c r="G899" i="93"/>
  <c r="J899" i="93"/>
  <c r="C898" i="93"/>
  <c r="G898" i="93" s="1"/>
  <c r="I897" i="93"/>
  <c r="E897" i="93"/>
  <c r="D897" i="93"/>
  <c r="G895" i="93"/>
  <c r="J895" i="93" s="1"/>
  <c r="G894" i="93"/>
  <c r="J894" i="93"/>
  <c r="C893" i="93"/>
  <c r="G893" i="93" s="1"/>
  <c r="J893" i="93" s="1"/>
  <c r="G892" i="93"/>
  <c r="J892" i="93" s="1"/>
  <c r="G891" i="93"/>
  <c r="J891" i="93"/>
  <c r="C890" i="93"/>
  <c r="G890" i="93" s="1"/>
  <c r="J890" i="93" s="1"/>
  <c r="G889" i="93"/>
  <c r="J889" i="93" s="1"/>
  <c r="C888" i="93"/>
  <c r="G888" i="93" s="1"/>
  <c r="J888" i="93" s="1"/>
  <c r="G887" i="93"/>
  <c r="J887" i="93" s="1"/>
  <c r="G886" i="93"/>
  <c r="J886" i="93" s="1"/>
  <c r="G885" i="93"/>
  <c r="J885" i="93" s="1"/>
  <c r="C884" i="93"/>
  <c r="G884" i="93"/>
  <c r="J884" i="93" s="1"/>
  <c r="G883" i="93"/>
  <c r="J883" i="93" s="1"/>
  <c r="G882" i="93"/>
  <c r="J882" i="93" s="1"/>
  <c r="C881" i="93"/>
  <c r="G881" i="93" s="1"/>
  <c r="J881" i="93" s="1"/>
  <c r="G880" i="93"/>
  <c r="J880" i="93" s="1"/>
  <c r="G879" i="93"/>
  <c r="J879" i="93" s="1"/>
  <c r="C878" i="93"/>
  <c r="G878" i="93" s="1"/>
  <c r="J878" i="93" s="1"/>
  <c r="G877" i="93"/>
  <c r="J877" i="93" s="1"/>
  <c r="J876" i="93"/>
  <c r="G876" i="93"/>
  <c r="C875" i="93"/>
  <c r="G875" i="93" s="1"/>
  <c r="J875" i="93" s="1"/>
  <c r="G874" i="93"/>
  <c r="J874" i="93"/>
  <c r="G873" i="93"/>
  <c r="J873" i="93" s="1"/>
  <c r="C872" i="93"/>
  <c r="G872" i="93" s="1"/>
  <c r="J872" i="93" s="1"/>
  <c r="G871" i="93"/>
  <c r="J871" i="93" s="1"/>
  <c r="G870" i="93"/>
  <c r="J870" i="93"/>
  <c r="C869" i="93"/>
  <c r="G869" i="93" s="1"/>
  <c r="J869" i="93" s="1"/>
  <c r="G868" i="93"/>
  <c r="J868" i="93" s="1"/>
  <c r="G867" i="93"/>
  <c r="J867" i="93"/>
  <c r="G866" i="93"/>
  <c r="J866" i="93" s="1"/>
  <c r="G865" i="93"/>
  <c r="J865" i="93" s="1"/>
  <c r="G864" i="93"/>
  <c r="J864" i="93" s="1"/>
  <c r="G863" i="93"/>
  <c r="J863" i="93" s="1"/>
  <c r="G862" i="93"/>
  <c r="J862" i="93" s="1"/>
  <c r="G861" i="93"/>
  <c r="J861" i="93" s="1"/>
  <c r="G860" i="93"/>
  <c r="J860" i="93" s="1"/>
  <c r="C859" i="93"/>
  <c r="G859" i="93"/>
  <c r="J859" i="93" s="1"/>
  <c r="J858" i="93"/>
  <c r="G858" i="93"/>
  <c r="G857" i="93"/>
  <c r="J857" i="93" s="1"/>
  <c r="G856" i="93"/>
  <c r="J856" i="93" s="1"/>
  <c r="C855" i="93"/>
  <c r="G855" i="93" s="1"/>
  <c r="J855" i="93" s="1"/>
  <c r="G854" i="93"/>
  <c r="J854" i="93" s="1"/>
  <c r="G853" i="93"/>
  <c r="J853" i="93" s="1"/>
  <c r="G852" i="93"/>
  <c r="J852" i="93" s="1"/>
  <c r="C851" i="93"/>
  <c r="G851" i="93" s="1"/>
  <c r="J851" i="93" s="1"/>
  <c r="G850" i="93"/>
  <c r="J850" i="93" s="1"/>
  <c r="J849" i="93"/>
  <c r="G849" i="93"/>
  <c r="G848" i="93"/>
  <c r="J848" i="93" s="1"/>
  <c r="C847" i="93"/>
  <c r="G847" i="93" s="1"/>
  <c r="J847" i="93" s="1"/>
  <c r="G846" i="93"/>
  <c r="J846" i="93" s="1"/>
  <c r="G845" i="93"/>
  <c r="J845" i="93"/>
  <c r="G844" i="93"/>
  <c r="J844" i="93" s="1"/>
  <c r="C843" i="93"/>
  <c r="G843" i="93" s="1"/>
  <c r="J843" i="93" s="1"/>
  <c r="G842" i="93"/>
  <c r="J842" i="93" s="1"/>
  <c r="G841" i="93"/>
  <c r="J841" i="93"/>
  <c r="G840" i="93"/>
  <c r="J840" i="93" s="1"/>
  <c r="G839" i="93"/>
  <c r="J839" i="93" s="1"/>
  <c r="G838" i="93"/>
  <c r="J838" i="93" s="1"/>
  <c r="G837" i="93"/>
  <c r="J837" i="93"/>
  <c r="G836" i="93"/>
  <c r="J836" i="93" s="1"/>
  <c r="G835" i="93"/>
  <c r="J835" i="93" s="1"/>
  <c r="G834" i="93"/>
  <c r="J834" i="93" s="1"/>
  <c r="G833" i="93"/>
  <c r="J833" i="93"/>
  <c r="G832" i="93"/>
  <c r="J832" i="93" s="1"/>
  <c r="G831" i="93"/>
  <c r="J831" i="93" s="1"/>
  <c r="G830" i="93"/>
  <c r="J830" i="93" s="1"/>
  <c r="G829" i="93"/>
  <c r="J829" i="93"/>
  <c r="G828" i="93"/>
  <c r="J828" i="93" s="1"/>
  <c r="G827" i="93"/>
  <c r="J827" i="93" s="1"/>
  <c r="G826" i="93"/>
  <c r="J826" i="93" s="1"/>
  <c r="G825" i="93"/>
  <c r="J825" i="93"/>
  <c r="G824" i="93"/>
  <c r="J824" i="93" s="1"/>
  <c r="G823" i="93"/>
  <c r="J823" i="93" s="1"/>
  <c r="J822" i="93"/>
  <c r="G822" i="93"/>
  <c r="G821" i="93"/>
  <c r="J821" i="93" s="1"/>
  <c r="G820" i="93"/>
  <c r="J820" i="93" s="1"/>
  <c r="G819" i="93"/>
  <c r="J819" i="93" s="1"/>
  <c r="J818" i="93"/>
  <c r="G818" i="93"/>
  <c r="G817" i="93"/>
  <c r="J817" i="93" s="1"/>
  <c r="J816" i="93"/>
  <c r="G816" i="93"/>
  <c r="G815" i="93"/>
  <c r="J815" i="93" s="1"/>
  <c r="G814" i="93"/>
  <c r="J814" i="93" s="1"/>
  <c r="G813" i="93"/>
  <c r="J813" i="93"/>
  <c r="G812" i="93"/>
  <c r="J812" i="93" s="1"/>
  <c r="G811" i="93"/>
  <c r="J811" i="93" s="1"/>
  <c r="J810" i="93"/>
  <c r="G810" i="93"/>
  <c r="G809" i="93"/>
  <c r="J809" i="93" s="1"/>
  <c r="G808" i="93"/>
  <c r="J808" i="93" s="1"/>
  <c r="G807" i="93"/>
  <c r="J807" i="93" s="1"/>
  <c r="J806" i="93"/>
  <c r="G806" i="93"/>
  <c r="C805" i="93"/>
  <c r="G805" i="93" s="1"/>
  <c r="J805" i="93" s="1"/>
  <c r="G804" i="93"/>
  <c r="J804" i="93" s="1"/>
  <c r="G803" i="93"/>
  <c r="J803" i="93" s="1"/>
  <c r="G802" i="93"/>
  <c r="J802" i="93"/>
  <c r="C801" i="93"/>
  <c r="G801" i="93" s="1"/>
  <c r="J801" i="93" s="1"/>
  <c r="G800" i="93"/>
  <c r="J800" i="93" s="1"/>
  <c r="J799" i="93"/>
  <c r="G799" i="93"/>
  <c r="G798" i="93"/>
  <c r="J798" i="93" s="1"/>
  <c r="J797" i="93"/>
  <c r="G797" i="93"/>
  <c r="G796" i="93"/>
  <c r="J796" i="93" s="1"/>
  <c r="G795" i="93"/>
  <c r="J795" i="93" s="1"/>
  <c r="G794" i="93"/>
  <c r="J794" i="93"/>
  <c r="G793" i="93"/>
  <c r="J793" i="93" s="1"/>
  <c r="G792" i="93"/>
  <c r="J792" i="93" s="1"/>
  <c r="G791" i="93"/>
  <c r="J791" i="93" s="1"/>
  <c r="G790" i="93"/>
  <c r="J790" i="93"/>
  <c r="G789" i="93"/>
  <c r="J789" i="93" s="1"/>
  <c r="G788" i="93"/>
  <c r="J788" i="93" s="1"/>
  <c r="G787" i="93"/>
  <c r="J787" i="93" s="1"/>
  <c r="G786" i="93"/>
  <c r="J786" i="93"/>
  <c r="G785" i="93"/>
  <c r="J785" i="93" s="1"/>
  <c r="G784" i="93"/>
  <c r="J784" i="93" s="1"/>
  <c r="G783" i="93"/>
  <c r="J783" i="93" s="1"/>
  <c r="G782" i="93"/>
  <c r="J782" i="93"/>
  <c r="G781" i="93"/>
  <c r="J781" i="93" s="1"/>
  <c r="G780" i="93"/>
  <c r="J780" i="93" s="1"/>
  <c r="G779" i="93"/>
  <c r="J779" i="93" s="1"/>
  <c r="G778" i="93"/>
  <c r="J778" i="93"/>
  <c r="G777" i="93"/>
  <c r="J777" i="93" s="1"/>
  <c r="G776" i="93"/>
  <c r="J776" i="93" s="1"/>
  <c r="J775" i="93"/>
  <c r="G775" i="93"/>
  <c r="G774" i="93"/>
  <c r="J774" i="93" s="1"/>
  <c r="G773" i="93"/>
  <c r="J773" i="93" s="1"/>
  <c r="C772" i="93"/>
  <c r="G772" i="93" s="1"/>
  <c r="J772" i="93" s="1"/>
  <c r="G771" i="93"/>
  <c r="J771" i="93" s="1"/>
  <c r="G770" i="93"/>
  <c r="J770" i="93" s="1"/>
  <c r="G769" i="93"/>
  <c r="J769" i="93" s="1"/>
  <c r="G768" i="93"/>
  <c r="J768" i="93" s="1"/>
  <c r="G767" i="93"/>
  <c r="J767" i="93"/>
  <c r="G766" i="93"/>
  <c r="J766" i="93" s="1"/>
  <c r="G765" i="93"/>
  <c r="J765" i="93" s="1"/>
  <c r="G764" i="93"/>
  <c r="J764" i="93" s="1"/>
  <c r="G763" i="93"/>
  <c r="J763" i="93" s="1"/>
  <c r="G762" i="93"/>
  <c r="J762" i="93" s="1"/>
  <c r="G761" i="93"/>
  <c r="J761" i="93" s="1"/>
  <c r="G760" i="93"/>
  <c r="J760" i="93" s="1"/>
  <c r="G759" i="93"/>
  <c r="J759" i="93"/>
  <c r="G758" i="93"/>
  <c r="J758" i="93" s="1"/>
  <c r="G757" i="93"/>
  <c r="J757" i="93" s="1"/>
  <c r="G756" i="93"/>
  <c r="J756" i="93" s="1"/>
  <c r="G755" i="93"/>
  <c r="J755" i="93" s="1"/>
  <c r="G754" i="93"/>
  <c r="J754" i="93" s="1"/>
  <c r="G753" i="93"/>
  <c r="J753" i="93" s="1"/>
  <c r="G752" i="93"/>
  <c r="J752" i="93" s="1"/>
  <c r="G751" i="93"/>
  <c r="J751" i="93"/>
  <c r="G750" i="93"/>
  <c r="J750" i="93" s="1"/>
  <c r="G749" i="93"/>
  <c r="J749" i="93" s="1"/>
  <c r="G748" i="93"/>
  <c r="J748" i="93" s="1"/>
  <c r="G747" i="93"/>
  <c r="J747" i="93" s="1"/>
  <c r="G746" i="93"/>
  <c r="J746" i="93" s="1"/>
  <c r="G745" i="93"/>
  <c r="J745" i="93" s="1"/>
  <c r="G744" i="93"/>
  <c r="J744" i="93" s="1"/>
  <c r="G743" i="93"/>
  <c r="J743" i="93"/>
  <c r="G742" i="93"/>
  <c r="J742" i="93" s="1"/>
  <c r="G741" i="93"/>
  <c r="J741" i="93" s="1"/>
  <c r="G740" i="93"/>
  <c r="J740" i="93" s="1"/>
  <c r="G739" i="93"/>
  <c r="J739" i="93" s="1"/>
  <c r="C738" i="93"/>
  <c r="G738" i="93" s="1"/>
  <c r="J738" i="93" s="1"/>
  <c r="G737" i="93"/>
  <c r="J737" i="93" s="1"/>
  <c r="J736" i="93"/>
  <c r="G736" i="93"/>
  <c r="C735" i="93"/>
  <c r="G735" i="93" s="1"/>
  <c r="J735" i="93" s="1"/>
  <c r="G734" i="93"/>
  <c r="J734" i="93" s="1"/>
  <c r="G733" i="93"/>
  <c r="J733" i="93" s="1"/>
  <c r="C732" i="93"/>
  <c r="G732" i="93" s="1"/>
  <c r="J732" i="93" s="1"/>
  <c r="J731" i="93"/>
  <c r="G731" i="93"/>
  <c r="G730" i="93"/>
  <c r="J730" i="93" s="1"/>
  <c r="C729" i="93"/>
  <c r="G729" i="93" s="1"/>
  <c r="J729" i="93" s="1"/>
  <c r="G728" i="93"/>
  <c r="J728" i="93" s="1"/>
  <c r="G727" i="93"/>
  <c r="J727" i="93" s="1"/>
  <c r="G726" i="93"/>
  <c r="J726" i="93" s="1"/>
  <c r="C726" i="93"/>
  <c r="G725" i="93"/>
  <c r="J725" i="93" s="1"/>
  <c r="G724" i="93"/>
  <c r="J724" i="93" s="1"/>
  <c r="G723" i="93"/>
  <c r="J723" i="93" s="1"/>
  <c r="J722" i="93"/>
  <c r="G722" i="93"/>
  <c r="G721" i="93"/>
  <c r="J721" i="93" s="1"/>
  <c r="J720" i="93"/>
  <c r="G720" i="93"/>
  <c r="G719" i="93"/>
  <c r="J719" i="93" s="1"/>
  <c r="G718" i="93"/>
  <c r="J718" i="93" s="1"/>
  <c r="G717" i="93"/>
  <c r="J717" i="93"/>
  <c r="G716" i="93"/>
  <c r="J716" i="93" s="1"/>
  <c r="G715" i="93"/>
  <c r="J715" i="93" s="1"/>
  <c r="J714" i="93"/>
  <c r="G714" i="93"/>
  <c r="G713" i="93"/>
  <c r="J713" i="93" s="1"/>
  <c r="C712" i="93"/>
  <c r="G712" i="93" s="1"/>
  <c r="J712" i="93" s="1"/>
  <c r="C711" i="93"/>
  <c r="G711" i="93" s="1"/>
  <c r="G710" i="93"/>
  <c r="J710" i="93"/>
  <c r="G708" i="93"/>
  <c r="J708" i="93" s="1"/>
  <c r="C707" i="93"/>
  <c r="G707" i="93" s="1"/>
  <c r="J707" i="93" s="1"/>
  <c r="G706" i="93"/>
  <c r="J706" i="93" s="1"/>
  <c r="C705" i="93"/>
  <c r="G705" i="93" s="1"/>
  <c r="J705" i="93" s="1"/>
  <c r="G704" i="93"/>
  <c r="J704" i="93" s="1"/>
  <c r="C703" i="93"/>
  <c r="G703" i="93" s="1"/>
  <c r="J703" i="93" s="1"/>
  <c r="G702" i="93"/>
  <c r="J702" i="93" s="1"/>
  <c r="C701" i="93"/>
  <c r="G701" i="93" s="1"/>
  <c r="J701" i="93" s="1"/>
  <c r="G700" i="93"/>
  <c r="J700" i="93" s="1"/>
  <c r="J699" i="93"/>
  <c r="G699" i="93"/>
  <c r="G698" i="93"/>
  <c r="J698" i="93" s="1"/>
  <c r="G697" i="93"/>
  <c r="J697" i="93" s="1"/>
  <c r="G696" i="93"/>
  <c r="J696" i="93" s="1"/>
  <c r="G695" i="93"/>
  <c r="J695" i="93" s="1"/>
  <c r="G694" i="93"/>
  <c r="J694" i="93" s="1"/>
  <c r="J693" i="93"/>
  <c r="G693" i="93"/>
  <c r="G692" i="93"/>
  <c r="J692" i="93" s="1"/>
  <c r="G691" i="93"/>
  <c r="J691" i="93" s="1"/>
  <c r="G690" i="93"/>
  <c r="J690" i="93" s="1"/>
  <c r="G689" i="93"/>
  <c r="J689" i="93" s="1"/>
  <c r="C688" i="93"/>
  <c r="G688" i="93" s="1"/>
  <c r="J688" i="93" s="1"/>
  <c r="G687" i="93"/>
  <c r="J687" i="93" s="1"/>
  <c r="G686" i="93"/>
  <c r="J686" i="93" s="1"/>
  <c r="G685" i="93"/>
  <c r="J685" i="93" s="1"/>
  <c r="C684" i="93"/>
  <c r="G684" i="93" s="1"/>
  <c r="J684" i="93" s="1"/>
  <c r="G683" i="93"/>
  <c r="J683" i="93" s="1"/>
  <c r="C682" i="93"/>
  <c r="G682" i="93" s="1"/>
  <c r="J682" i="93" s="1"/>
  <c r="G681" i="93"/>
  <c r="J681" i="93" s="1"/>
  <c r="C680" i="93"/>
  <c r="G680" i="93" s="1"/>
  <c r="J680" i="93" s="1"/>
  <c r="G679" i="93"/>
  <c r="J679" i="93" s="1"/>
  <c r="C678" i="93"/>
  <c r="J675" i="93"/>
  <c r="G675" i="93"/>
  <c r="C674" i="93"/>
  <c r="G674" i="93" s="1"/>
  <c r="J674" i="93" s="1"/>
  <c r="G673" i="93"/>
  <c r="J673" i="93" s="1"/>
  <c r="C672" i="93"/>
  <c r="G672" i="93" s="1"/>
  <c r="J672" i="93" s="1"/>
  <c r="G671" i="93"/>
  <c r="J671" i="93" s="1"/>
  <c r="G670" i="93"/>
  <c r="J670" i="93" s="1"/>
  <c r="G669" i="93"/>
  <c r="J669" i="93"/>
  <c r="G668" i="93"/>
  <c r="J668" i="93" s="1"/>
  <c r="G667" i="93"/>
  <c r="J667" i="93"/>
  <c r="G666" i="93"/>
  <c r="J666" i="93" s="1"/>
  <c r="G665" i="93"/>
  <c r="J665" i="93" s="1"/>
  <c r="J664" i="93"/>
  <c r="G664" i="93"/>
  <c r="G663" i="93"/>
  <c r="J663" i="93" s="1"/>
  <c r="G662" i="93"/>
  <c r="J662" i="93" s="1"/>
  <c r="C661" i="93"/>
  <c r="G661" i="93"/>
  <c r="J661" i="93" s="1"/>
  <c r="G660" i="93"/>
  <c r="J660" i="93" s="1"/>
  <c r="G659" i="93"/>
  <c r="J659" i="93" s="1"/>
  <c r="G658" i="93"/>
  <c r="J658" i="93" s="1"/>
  <c r="G657" i="93"/>
  <c r="J657" i="93" s="1"/>
  <c r="G656" i="93"/>
  <c r="J656" i="93" s="1"/>
  <c r="G655" i="93"/>
  <c r="J655" i="93" s="1"/>
  <c r="G654" i="93"/>
  <c r="J654" i="93" s="1"/>
  <c r="G653" i="93"/>
  <c r="J653" i="93" s="1"/>
  <c r="C652" i="93"/>
  <c r="G652" i="93" s="1"/>
  <c r="J652" i="93" s="1"/>
  <c r="G651" i="93"/>
  <c r="J651" i="93" s="1"/>
  <c r="G650" i="93"/>
  <c r="J650" i="93" s="1"/>
  <c r="J649" i="93"/>
  <c r="G649" i="93"/>
  <c r="G648" i="93"/>
  <c r="J648" i="93" s="1"/>
  <c r="G647" i="93"/>
  <c r="J647" i="93" s="1"/>
  <c r="G646" i="93"/>
  <c r="J646" i="93"/>
  <c r="G645" i="93"/>
  <c r="J645" i="93" s="1"/>
  <c r="G644" i="93"/>
  <c r="J644" i="93"/>
  <c r="C643" i="93"/>
  <c r="G643" i="93" s="1"/>
  <c r="J643" i="93" s="1"/>
  <c r="G642" i="93"/>
  <c r="J642" i="93" s="1"/>
  <c r="G641" i="93"/>
  <c r="J641" i="93" s="1"/>
  <c r="G640" i="93"/>
  <c r="J640" i="93" s="1"/>
  <c r="G639" i="93"/>
  <c r="J639" i="93" s="1"/>
  <c r="G638" i="93"/>
  <c r="J638" i="93"/>
  <c r="G637" i="93"/>
  <c r="J637" i="93" s="1"/>
  <c r="C636" i="93"/>
  <c r="G636" i="93" s="1"/>
  <c r="J636" i="93" s="1"/>
  <c r="G635" i="93"/>
  <c r="J635" i="93"/>
  <c r="C634" i="93"/>
  <c r="G634" i="93" s="1"/>
  <c r="J634" i="93" s="1"/>
  <c r="J633" i="93"/>
  <c r="G633" i="93"/>
  <c r="C632" i="93"/>
  <c r="G632" i="93" s="1"/>
  <c r="J632" i="93" s="1"/>
  <c r="G631" i="93"/>
  <c r="J631" i="93" s="1"/>
  <c r="G630" i="93"/>
  <c r="J630" i="93"/>
  <c r="G629" i="93"/>
  <c r="J629" i="93" s="1"/>
  <c r="G628" i="93"/>
  <c r="J628" i="93" s="1"/>
  <c r="J627" i="93"/>
  <c r="C627" i="93"/>
  <c r="G627" i="93" s="1"/>
  <c r="J626" i="93"/>
  <c r="G626" i="93"/>
  <c r="G625" i="93"/>
  <c r="J625" i="93" s="1"/>
  <c r="G624" i="93"/>
  <c r="J624" i="93" s="1"/>
  <c r="G623" i="93"/>
  <c r="J623" i="93" s="1"/>
  <c r="G622" i="93"/>
  <c r="J622" i="93" s="1"/>
  <c r="G621" i="93"/>
  <c r="J621" i="93" s="1"/>
  <c r="C620" i="93"/>
  <c r="G620" i="93" s="1"/>
  <c r="J620" i="93" s="1"/>
  <c r="G619" i="93"/>
  <c r="J619" i="93"/>
  <c r="G618" i="93"/>
  <c r="J618" i="93" s="1"/>
  <c r="G617" i="93"/>
  <c r="J617" i="93" s="1"/>
  <c r="J616" i="93"/>
  <c r="G616" i="93"/>
  <c r="C615" i="93"/>
  <c r="G615" i="93" s="1"/>
  <c r="J615" i="93" s="1"/>
  <c r="G614" i="93"/>
  <c r="J614" i="93" s="1"/>
  <c r="G613" i="93"/>
  <c r="J613" i="93" s="1"/>
  <c r="G612" i="93"/>
  <c r="J612" i="93" s="1"/>
  <c r="C611" i="93"/>
  <c r="G611" i="93" s="1"/>
  <c r="J611" i="93" s="1"/>
  <c r="G610" i="93"/>
  <c r="J610" i="93" s="1"/>
  <c r="J609" i="93"/>
  <c r="G609" i="93"/>
  <c r="G608" i="93"/>
  <c r="J608" i="93" s="1"/>
  <c r="G607" i="93"/>
  <c r="J607" i="93" s="1"/>
  <c r="C606" i="93"/>
  <c r="G606" i="93"/>
  <c r="J606" i="93" s="1"/>
  <c r="G605" i="93"/>
  <c r="J605" i="93" s="1"/>
  <c r="C604" i="93"/>
  <c r="G604" i="93" s="1"/>
  <c r="J604" i="93" s="1"/>
  <c r="G603" i="93"/>
  <c r="J603" i="93" s="1"/>
  <c r="C602" i="93"/>
  <c r="G602" i="93" s="1"/>
  <c r="J602" i="93" s="1"/>
  <c r="G601" i="93"/>
  <c r="J601" i="93" s="1"/>
  <c r="C600" i="93"/>
  <c r="G600" i="93" s="1"/>
  <c r="J600" i="93" s="1"/>
  <c r="G599" i="93"/>
  <c r="J599" i="93" s="1"/>
  <c r="G598" i="93"/>
  <c r="J598" i="93"/>
  <c r="G597" i="93"/>
  <c r="J597" i="93" s="1"/>
  <c r="G596" i="93"/>
  <c r="J596" i="93" s="1"/>
  <c r="J595" i="93"/>
  <c r="G595" i="93"/>
  <c r="C594" i="93"/>
  <c r="G594" i="93" s="1"/>
  <c r="J594" i="93" s="1"/>
  <c r="G593" i="93"/>
  <c r="J593" i="93" s="1"/>
  <c r="J592" i="93"/>
  <c r="G592" i="93"/>
  <c r="G591" i="93"/>
  <c r="J591" i="93" s="1"/>
  <c r="G590" i="93"/>
  <c r="J590" i="93" s="1"/>
  <c r="C589" i="93"/>
  <c r="G589" i="93"/>
  <c r="J589" i="93" s="1"/>
  <c r="J588" i="93"/>
  <c r="G588" i="93"/>
  <c r="C587" i="93"/>
  <c r="G587" i="93" s="1"/>
  <c r="J587" i="93" s="1"/>
  <c r="G586" i="93"/>
  <c r="J586" i="93" s="1"/>
  <c r="C585" i="93"/>
  <c r="G585" i="93" s="1"/>
  <c r="J585" i="93" s="1"/>
  <c r="G584" i="93"/>
  <c r="J584" i="93"/>
  <c r="C583" i="93"/>
  <c r="G583" i="93"/>
  <c r="J583" i="93" s="1"/>
  <c r="G582" i="93"/>
  <c r="J582" i="93" s="1"/>
  <c r="C581" i="93"/>
  <c r="G581" i="93" s="1"/>
  <c r="J581" i="93" s="1"/>
  <c r="G580" i="93"/>
  <c r="J580" i="93" s="1"/>
  <c r="C579" i="93"/>
  <c r="G579" i="93" s="1"/>
  <c r="J579" i="93" s="1"/>
  <c r="G578" i="93"/>
  <c r="J578" i="93" s="1"/>
  <c r="C577" i="93"/>
  <c r="G577" i="93" s="1"/>
  <c r="J577" i="93" s="1"/>
  <c r="G576" i="93"/>
  <c r="J576" i="93"/>
  <c r="C575" i="93"/>
  <c r="G575" i="93" s="1"/>
  <c r="J575" i="93" s="1"/>
  <c r="G574" i="93"/>
  <c r="J574" i="93" s="1"/>
  <c r="C573" i="93"/>
  <c r="G573" i="93"/>
  <c r="J573" i="93" s="1"/>
  <c r="J572" i="93"/>
  <c r="G572" i="93"/>
  <c r="G571" i="93"/>
  <c r="J571" i="93" s="1"/>
  <c r="G570" i="93"/>
  <c r="J570" i="93" s="1"/>
  <c r="G569" i="93"/>
  <c r="J569" i="93"/>
  <c r="G568" i="93"/>
  <c r="J568" i="93" s="1"/>
  <c r="G567" i="93"/>
  <c r="J567" i="93"/>
  <c r="G566" i="93"/>
  <c r="J566" i="93" s="1"/>
  <c r="G565" i="93"/>
  <c r="J565" i="93" s="1"/>
  <c r="J564" i="93"/>
  <c r="G564" i="93"/>
  <c r="G563" i="93"/>
  <c r="J563" i="93" s="1"/>
  <c r="G562" i="93"/>
  <c r="J562" i="93" s="1"/>
  <c r="G561" i="93"/>
  <c r="J561" i="93"/>
  <c r="G560" i="93"/>
  <c r="J560" i="93" s="1"/>
  <c r="G559" i="93"/>
  <c r="J559" i="93"/>
  <c r="G558" i="93"/>
  <c r="J558" i="93" s="1"/>
  <c r="G557" i="93"/>
  <c r="J557" i="93" s="1"/>
  <c r="J556" i="93"/>
  <c r="G556" i="93"/>
  <c r="G555" i="93"/>
  <c r="J555" i="93" s="1"/>
  <c r="G554" i="93"/>
  <c r="J554" i="93" s="1"/>
  <c r="G553" i="93"/>
  <c r="J553" i="93"/>
  <c r="G552" i="93"/>
  <c r="J552" i="93" s="1"/>
  <c r="G551" i="93"/>
  <c r="J551" i="93"/>
  <c r="G550" i="93"/>
  <c r="J550" i="93" s="1"/>
  <c r="G549" i="93"/>
  <c r="J549" i="93" s="1"/>
  <c r="J548" i="93"/>
  <c r="G548" i="93"/>
  <c r="G547" i="93"/>
  <c r="J547" i="93" s="1"/>
  <c r="G546" i="93"/>
  <c r="J546" i="93" s="1"/>
  <c r="G545" i="93"/>
  <c r="J545" i="93"/>
  <c r="G544" i="93"/>
  <c r="J544" i="93" s="1"/>
  <c r="G543" i="93"/>
  <c r="J543" i="93"/>
  <c r="G542" i="93"/>
  <c r="J542" i="93" s="1"/>
  <c r="G541" i="93"/>
  <c r="J541" i="93" s="1"/>
  <c r="J540" i="93"/>
  <c r="G540" i="93"/>
  <c r="G539" i="93"/>
  <c r="J539" i="93" s="1"/>
  <c r="G538" i="93"/>
  <c r="J538" i="93" s="1"/>
  <c r="G537" i="93"/>
  <c r="J537" i="93"/>
  <c r="G536" i="93"/>
  <c r="J536" i="93" s="1"/>
  <c r="G535" i="93"/>
  <c r="J535" i="93"/>
  <c r="G534" i="93"/>
  <c r="J534" i="93" s="1"/>
  <c r="G533" i="93"/>
  <c r="J533" i="93" s="1"/>
  <c r="J532" i="93"/>
  <c r="G532" i="93"/>
  <c r="G531" i="93"/>
  <c r="J531" i="93" s="1"/>
  <c r="G530" i="93"/>
  <c r="J530" i="93" s="1"/>
  <c r="G529" i="93"/>
  <c r="J529" i="93"/>
  <c r="G528" i="93"/>
  <c r="J528" i="93" s="1"/>
  <c r="G527" i="93"/>
  <c r="J527" i="93"/>
  <c r="G526" i="93"/>
  <c r="J526" i="93" s="1"/>
  <c r="G525" i="93"/>
  <c r="J525" i="93" s="1"/>
  <c r="J524" i="93"/>
  <c r="G524" i="93"/>
  <c r="G523" i="93"/>
  <c r="J523" i="93" s="1"/>
  <c r="G522" i="93"/>
  <c r="J522" i="93" s="1"/>
  <c r="G521" i="93"/>
  <c r="J521" i="93"/>
  <c r="G520" i="93"/>
  <c r="J520" i="93" s="1"/>
  <c r="G519" i="93"/>
  <c r="J519" i="93"/>
  <c r="G518" i="93"/>
  <c r="J518" i="93" s="1"/>
  <c r="G517" i="93"/>
  <c r="J517" i="93" s="1"/>
  <c r="J516" i="93"/>
  <c r="G516" i="93"/>
  <c r="G515" i="93"/>
  <c r="J515" i="93" s="1"/>
  <c r="G514" i="93"/>
  <c r="J514" i="93" s="1"/>
  <c r="G513" i="93"/>
  <c r="J513" i="93"/>
  <c r="G512" i="93"/>
  <c r="J512" i="93" s="1"/>
  <c r="G511" i="93"/>
  <c r="J511" i="93"/>
  <c r="G510" i="93"/>
  <c r="J510" i="93" s="1"/>
  <c r="G509" i="93"/>
  <c r="J509" i="93" s="1"/>
  <c r="J508" i="93"/>
  <c r="G508" i="93"/>
  <c r="G507" i="93"/>
  <c r="J507" i="93" s="1"/>
  <c r="G506" i="93"/>
  <c r="J506" i="93" s="1"/>
  <c r="G505" i="93"/>
  <c r="J505" i="93"/>
  <c r="G504" i="93"/>
  <c r="J504" i="93" s="1"/>
  <c r="G503" i="93"/>
  <c r="J503" i="93"/>
  <c r="G502" i="93"/>
  <c r="J502" i="93" s="1"/>
  <c r="G501" i="93"/>
  <c r="J501" i="93" s="1"/>
  <c r="J500" i="93"/>
  <c r="G500" i="93"/>
  <c r="G499" i="93"/>
  <c r="J499" i="93" s="1"/>
  <c r="G498" i="93"/>
  <c r="J498" i="93" s="1"/>
  <c r="G497" i="93"/>
  <c r="J497" i="93"/>
  <c r="G496" i="93"/>
  <c r="J496" i="93" s="1"/>
  <c r="G495" i="93"/>
  <c r="J495" i="93"/>
  <c r="G494" i="93"/>
  <c r="J494" i="93" s="1"/>
  <c r="G493" i="93"/>
  <c r="J493" i="93" s="1"/>
  <c r="J492" i="93"/>
  <c r="G492" i="93"/>
  <c r="G491" i="93"/>
  <c r="J491" i="93" s="1"/>
  <c r="G490" i="93"/>
  <c r="J490" i="93" s="1"/>
  <c r="G489" i="93"/>
  <c r="J489" i="93"/>
  <c r="G488" i="93"/>
  <c r="J488" i="93" s="1"/>
  <c r="G487" i="93"/>
  <c r="J487" i="93"/>
  <c r="G486" i="93"/>
  <c r="J486" i="93" s="1"/>
  <c r="G485" i="93"/>
  <c r="J485" i="93" s="1"/>
  <c r="J484" i="93"/>
  <c r="G484" i="93"/>
  <c r="G483" i="93"/>
  <c r="J483" i="93" s="1"/>
  <c r="G482" i="93"/>
  <c r="J482" i="93" s="1"/>
  <c r="G481" i="93"/>
  <c r="J481" i="93"/>
  <c r="G480" i="93"/>
  <c r="J480" i="93" s="1"/>
  <c r="G479" i="93"/>
  <c r="J479" i="93"/>
  <c r="G478" i="93"/>
  <c r="J478" i="93" s="1"/>
  <c r="G477" i="93"/>
  <c r="J477" i="93" s="1"/>
  <c r="J476" i="93"/>
  <c r="G476" i="93"/>
  <c r="G475" i="93"/>
  <c r="J475" i="93" s="1"/>
  <c r="G474" i="93"/>
  <c r="J474" i="93" s="1"/>
  <c r="G473" i="93"/>
  <c r="J473" i="93"/>
  <c r="G472" i="93"/>
  <c r="J472" i="93" s="1"/>
  <c r="G471" i="93"/>
  <c r="J471" i="93"/>
  <c r="G470" i="93"/>
  <c r="J470" i="93" s="1"/>
  <c r="G469" i="93"/>
  <c r="J469" i="93" s="1"/>
  <c r="J468" i="93"/>
  <c r="G468" i="93"/>
  <c r="G467" i="93"/>
  <c r="J467" i="93" s="1"/>
  <c r="G466" i="93"/>
  <c r="J466" i="93" s="1"/>
  <c r="G465" i="93"/>
  <c r="J465" i="93"/>
  <c r="G464" i="93"/>
  <c r="J464" i="93" s="1"/>
  <c r="G463" i="93"/>
  <c r="J463" i="93"/>
  <c r="G462" i="93"/>
  <c r="J462" i="93" s="1"/>
  <c r="G461" i="93"/>
  <c r="J461" i="93" s="1"/>
  <c r="J460" i="93"/>
  <c r="G460" i="93"/>
  <c r="G459" i="93"/>
  <c r="J459" i="93" s="1"/>
  <c r="G458" i="93"/>
  <c r="J458" i="93" s="1"/>
  <c r="G457" i="93"/>
  <c r="J457" i="93"/>
  <c r="G456" i="93"/>
  <c r="J456" i="93" s="1"/>
  <c r="G455" i="93"/>
  <c r="J455" i="93"/>
  <c r="G454" i="93"/>
  <c r="J454" i="93" s="1"/>
  <c r="G453" i="93"/>
  <c r="J453" i="93" s="1"/>
  <c r="J452" i="93"/>
  <c r="G452" i="93"/>
  <c r="G451" i="93"/>
  <c r="J451" i="93" s="1"/>
  <c r="G450" i="93"/>
  <c r="J450" i="93" s="1"/>
  <c r="G449" i="93"/>
  <c r="J449" i="93"/>
  <c r="G448" i="93"/>
  <c r="J448" i="93" s="1"/>
  <c r="G447" i="93"/>
  <c r="J447" i="93"/>
  <c r="G446" i="93"/>
  <c r="J446" i="93" s="1"/>
  <c r="G445" i="93"/>
  <c r="J445" i="93" s="1"/>
  <c r="J444" i="93"/>
  <c r="G444" i="93"/>
  <c r="G443" i="93"/>
  <c r="J443" i="93" s="1"/>
  <c r="G442" i="93"/>
  <c r="J442" i="93" s="1"/>
  <c r="G441" i="93"/>
  <c r="J441" i="93"/>
  <c r="G440" i="93"/>
  <c r="J440" i="93" s="1"/>
  <c r="G439" i="93"/>
  <c r="J439" i="93"/>
  <c r="G438" i="93"/>
  <c r="J438" i="93" s="1"/>
  <c r="G437" i="93"/>
  <c r="J437" i="93" s="1"/>
  <c r="J436" i="93"/>
  <c r="G436" i="93"/>
  <c r="G435" i="93"/>
  <c r="J435" i="93" s="1"/>
  <c r="G434" i="93"/>
  <c r="J434" i="93" s="1"/>
  <c r="G433" i="93"/>
  <c r="J433" i="93"/>
  <c r="G432" i="93"/>
  <c r="J432" i="93" s="1"/>
  <c r="G431" i="93"/>
  <c r="J431" i="93"/>
  <c r="G430" i="93"/>
  <c r="J430" i="93" s="1"/>
  <c r="G429" i="93"/>
  <c r="J429" i="93" s="1"/>
  <c r="J428" i="93"/>
  <c r="G428" i="93"/>
  <c r="G427" i="93"/>
  <c r="J427" i="93" s="1"/>
  <c r="G426" i="93"/>
  <c r="J426" i="93" s="1"/>
  <c r="G425" i="93"/>
  <c r="J425" i="93"/>
  <c r="G424" i="93"/>
  <c r="J424" i="93" s="1"/>
  <c r="G423" i="93"/>
  <c r="J423" i="93"/>
  <c r="G422" i="93"/>
  <c r="J422" i="93" s="1"/>
  <c r="G421" i="93"/>
  <c r="J421" i="93" s="1"/>
  <c r="J420" i="93"/>
  <c r="G420" i="93"/>
  <c r="G419" i="93"/>
  <c r="J419" i="93" s="1"/>
  <c r="G418" i="93"/>
  <c r="J418" i="93" s="1"/>
  <c r="G417" i="93"/>
  <c r="J417" i="93"/>
  <c r="G416" i="93"/>
  <c r="J416" i="93" s="1"/>
  <c r="G415" i="93"/>
  <c r="J415" i="93"/>
  <c r="G414" i="93"/>
  <c r="J414" i="93" s="1"/>
  <c r="G413" i="93"/>
  <c r="J413" i="93" s="1"/>
  <c r="J412" i="93"/>
  <c r="G412" i="93"/>
  <c r="G411" i="93"/>
  <c r="J411" i="93" s="1"/>
  <c r="G410" i="93"/>
  <c r="J410" i="93" s="1"/>
  <c r="G409" i="93"/>
  <c r="J409" i="93"/>
  <c r="G408" i="93"/>
  <c r="J408" i="93" s="1"/>
  <c r="G407" i="93"/>
  <c r="J407" i="93"/>
  <c r="G406" i="93"/>
  <c r="J406" i="93" s="1"/>
  <c r="G405" i="93"/>
  <c r="J405" i="93" s="1"/>
  <c r="J404" i="93"/>
  <c r="G404" i="93"/>
  <c r="G403" i="93"/>
  <c r="J403" i="93" s="1"/>
  <c r="G402" i="93"/>
  <c r="J402" i="93" s="1"/>
  <c r="G401" i="93"/>
  <c r="J401" i="93"/>
  <c r="G400" i="93"/>
  <c r="J400" i="93" s="1"/>
  <c r="G399" i="93"/>
  <c r="J399" i="93"/>
  <c r="G398" i="93"/>
  <c r="J398" i="93" s="1"/>
  <c r="G397" i="93"/>
  <c r="J397" i="93" s="1"/>
  <c r="J396" i="93"/>
  <c r="G396" i="93"/>
  <c r="G395" i="93"/>
  <c r="J395" i="93" s="1"/>
  <c r="G394" i="93"/>
  <c r="J394" i="93" s="1"/>
  <c r="G393" i="93"/>
  <c r="J393" i="93"/>
  <c r="G392" i="93"/>
  <c r="J392" i="93" s="1"/>
  <c r="G391" i="93"/>
  <c r="J391" i="93"/>
  <c r="G390" i="93"/>
  <c r="J390" i="93" s="1"/>
  <c r="G389" i="93"/>
  <c r="J389" i="93" s="1"/>
  <c r="J388" i="93"/>
  <c r="G388" i="93"/>
  <c r="G387" i="93"/>
  <c r="J387" i="93" s="1"/>
  <c r="G386" i="93"/>
  <c r="J386" i="93" s="1"/>
  <c r="G385" i="93"/>
  <c r="J385" i="93"/>
  <c r="G384" i="93"/>
  <c r="J384" i="93" s="1"/>
  <c r="G383" i="93"/>
  <c r="J383" i="93"/>
  <c r="G382" i="93"/>
  <c r="J382" i="93" s="1"/>
  <c r="C381" i="93"/>
  <c r="G381" i="93" s="1"/>
  <c r="J381" i="93" s="1"/>
  <c r="D377" i="93"/>
  <c r="C375" i="93"/>
  <c r="G375" i="93" s="1"/>
  <c r="J375" i="93" s="1"/>
  <c r="G373" i="93"/>
  <c r="J373" i="93" s="1"/>
  <c r="G372" i="93"/>
  <c r="J372" i="93"/>
  <c r="C371" i="93"/>
  <c r="G371" i="93" s="1"/>
  <c r="J371" i="93" s="1"/>
  <c r="G370" i="93"/>
  <c r="J370" i="93" s="1"/>
  <c r="C369" i="93"/>
  <c r="G369" i="93"/>
  <c r="J369" i="93" s="1"/>
  <c r="J368" i="93"/>
  <c r="G368" i="93"/>
  <c r="E367" i="93"/>
  <c r="E377" i="93" s="1"/>
  <c r="C367" i="93"/>
  <c r="G367" i="93" s="1"/>
  <c r="J367" i="93" s="1"/>
  <c r="G366" i="93"/>
  <c r="J366" i="93"/>
  <c r="G365" i="93"/>
  <c r="J365" i="93" s="1"/>
  <c r="G364" i="93"/>
  <c r="J364" i="93" s="1"/>
  <c r="C363" i="93"/>
  <c r="G363" i="93"/>
  <c r="J363" i="93" s="1"/>
  <c r="G362" i="93"/>
  <c r="J362" i="93" s="1"/>
  <c r="G361" i="93"/>
  <c r="J361" i="93" s="1"/>
  <c r="C360" i="93"/>
  <c r="G360" i="93" s="1"/>
  <c r="J360" i="93" s="1"/>
  <c r="G359" i="93"/>
  <c r="J359" i="93" s="1"/>
  <c r="C358" i="93"/>
  <c r="G358" i="93" s="1"/>
  <c r="J358" i="93" s="1"/>
  <c r="G357" i="93"/>
  <c r="J357" i="93"/>
  <c r="C356" i="93"/>
  <c r="G356" i="93"/>
  <c r="J356" i="93" s="1"/>
  <c r="E355" i="93"/>
  <c r="D355" i="93"/>
  <c r="C353" i="93"/>
  <c r="G353" i="93" s="1"/>
  <c r="J353" i="93" s="1"/>
  <c r="G351" i="93"/>
  <c r="J351" i="93" s="1"/>
  <c r="C350" i="93"/>
  <c r="G350" i="93" s="1"/>
  <c r="J350" i="93" s="1"/>
  <c r="C349" i="93"/>
  <c r="C347" i="93" s="1"/>
  <c r="G348" i="93"/>
  <c r="J348" i="93" s="1"/>
  <c r="D346" i="93"/>
  <c r="G344" i="93"/>
  <c r="J344" i="93" s="1"/>
  <c r="G343" i="93"/>
  <c r="J343" i="93" s="1"/>
  <c r="G342" i="93"/>
  <c r="J342" i="93"/>
  <c r="G341" i="93"/>
  <c r="J341" i="93" s="1"/>
  <c r="G340" i="93"/>
  <c r="J340" i="93" s="1"/>
  <c r="G339" i="93"/>
  <c r="J339" i="93" s="1"/>
  <c r="G338" i="93"/>
  <c r="J338" i="93"/>
  <c r="G337" i="93"/>
  <c r="J337" i="93" s="1"/>
  <c r="G336" i="93"/>
  <c r="J336" i="93" s="1"/>
  <c r="E335" i="93"/>
  <c r="E346" i="93" s="1"/>
  <c r="C335" i="93"/>
  <c r="G334" i="93"/>
  <c r="J334" i="93" s="1"/>
  <c r="C333" i="93"/>
  <c r="G333" i="93" s="1"/>
  <c r="J333" i="93" s="1"/>
  <c r="G332" i="93"/>
  <c r="J332" i="93"/>
  <c r="C331" i="93"/>
  <c r="G331" i="93"/>
  <c r="J331" i="93" s="1"/>
  <c r="G330" i="93"/>
  <c r="J330" i="93"/>
  <c r="C329" i="93"/>
  <c r="G329" i="93" s="1"/>
  <c r="J329" i="93" s="1"/>
  <c r="G328" i="93"/>
  <c r="J328" i="93" s="1"/>
  <c r="G327" i="93"/>
  <c r="J327" i="93" s="1"/>
  <c r="J326" i="93"/>
  <c r="G326" i="93"/>
  <c r="C325" i="93"/>
  <c r="E324" i="93"/>
  <c r="D324" i="93"/>
  <c r="G322" i="93"/>
  <c r="J322" i="93" s="1"/>
  <c r="G321" i="93"/>
  <c r="J321" i="93" s="1"/>
  <c r="C321" i="93"/>
  <c r="G320" i="93"/>
  <c r="J320" i="93" s="1"/>
  <c r="C319" i="93"/>
  <c r="G319" i="93" s="1"/>
  <c r="J319" i="93" s="1"/>
  <c r="G318" i="93"/>
  <c r="J318" i="93" s="1"/>
  <c r="C317" i="93"/>
  <c r="G317" i="93"/>
  <c r="J317" i="93" s="1"/>
  <c r="J316" i="93"/>
  <c r="G316" i="93"/>
  <c r="C315" i="93"/>
  <c r="G315" i="93" s="1"/>
  <c r="J315" i="93" s="1"/>
  <c r="G314" i="93"/>
  <c r="J314" i="93" s="1"/>
  <c r="J313" i="93"/>
  <c r="C313" i="93"/>
  <c r="G313" i="93" s="1"/>
  <c r="G312" i="93"/>
  <c r="J312" i="93" s="1"/>
  <c r="C311" i="93"/>
  <c r="G311" i="93" s="1"/>
  <c r="J311" i="93" s="1"/>
  <c r="G310" i="93"/>
  <c r="J310" i="93"/>
  <c r="C309" i="93"/>
  <c r="G309" i="93" s="1"/>
  <c r="J309" i="93" s="1"/>
  <c r="G308" i="93"/>
  <c r="J308" i="93" s="1"/>
  <c r="C307" i="93"/>
  <c r="G307" i="93" s="1"/>
  <c r="J307" i="93" s="1"/>
  <c r="G306" i="93"/>
  <c r="J306" i="93" s="1"/>
  <c r="G305" i="93"/>
  <c r="J305" i="93" s="1"/>
  <c r="G304" i="93"/>
  <c r="J304" i="93" s="1"/>
  <c r="G303" i="93"/>
  <c r="J303" i="93" s="1"/>
  <c r="G302" i="93"/>
  <c r="J302" i="93" s="1"/>
  <c r="C301" i="93"/>
  <c r="G301" i="93" s="1"/>
  <c r="J301" i="93" s="1"/>
  <c r="G300" i="93"/>
  <c r="J300" i="93" s="1"/>
  <c r="C299" i="93"/>
  <c r="G299" i="93" s="1"/>
  <c r="J299" i="93" s="1"/>
  <c r="G298" i="93"/>
  <c r="J298" i="93" s="1"/>
  <c r="C297" i="93"/>
  <c r="G297" i="93"/>
  <c r="J297" i="93" s="1"/>
  <c r="J296" i="93"/>
  <c r="G296" i="93"/>
  <c r="C295" i="93"/>
  <c r="G295" i="93" s="1"/>
  <c r="J295" i="93" s="1"/>
  <c r="G294" i="93"/>
  <c r="J294" i="93"/>
  <c r="C293" i="93"/>
  <c r="G293" i="93" s="1"/>
  <c r="J293" i="93" s="1"/>
  <c r="G292" i="93"/>
  <c r="J292" i="93" s="1"/>
  <c r="C291" i="93"/>
  <c r="G291" i="93" s="1"/>
  <c r="J291" i="93" s="1"/>
  <c r="G290" i="93"/>
  <c r="J290" i="93"/>
  <c r="C289" i="93"/>
  <c r="G289" i="93" s="1"/>
  <c r="J289" i="93" s="1"/>
  <c r="G288" i="93"/>
  <c r="J288" i="93" s="1"/>
  <c r="C287" i="93"/>
  <c r="G286" i="93"/>
  <c r="J286" i="93" s="1"/>
  <c r="C285" i="93"/>
  <c r="G285" i="93" s="1"/>
  <c r="J285" i="93" s="1"/>
  <c r="G284" i="93"/>
  <c r="J284" i="93" s="1"/>
  <c r="C283" i="93"/>
  <c r="G283" i="93" s="1"/>
  <c r="J283" i="93" s="1"/>
  <c r="G280" i="93"/>
  <c r="J280" i="93" s="1"/>
  <c r="C279" i="93"/>
  <c r="G279" i="93" s="1"/>
  <c r="J279" i="93" s="1"/>
  <c r="G278" i="93"/>
  <c r="J278" i="93" s="1"/>
  <c r="G277" i="93"/>
  <c r="J277" i="93" s="1"/>
  <c r="C276" i="93"/>
  <c r="G276" i="93" s="1"/>
  <c r="J276" i="93" s="1"/>
  <c r="G275" i="93"/>
  <c r="J275" i="93" s="1"/>
  <c r="C274" i="93"/>
  <c r="G274" i="93" s="1"/>
  <c r="J274" i="93" s="1"/>
  <c r="G273" i="93"/>
  <c r="J273" i="93"/>
  <c r="G272" i="93"/>
  <c r="J272" i="93"/>
  <c r="C271" i="93"/>
  <c r="G271" i="93" s="1"/>
  <c r="J271" i="93" s="1"/>
  <c r="D270" i="93"/>
  <c r="G268" i="93"/>
  <c r="J268" i="93"/>
  <c r="C267" i="93"/>
  <c r="G267" i="93" s="1"/>
  <c r="J267" i="93" s="1"/>
  <c r="G266" i="93"/>
  <c r="J266" i="93" s="1"/>
  <c r="C265" i="93"/>
  <c r="G265" i="93"/>
  <c r="J265" i="93" s="1"/>
  <c r="J264" i="93"/>
  <c r="G264" i="93"/>
  <c r="G263" i="93"/>
  <c r="J263" i="93" s="1"/>
  <c r="G262" i="93"/>
  <c r="J262" i="93" s="1"/>
  <c r="E261" i="93"/>
  <c r="C261" i="93"/>
  <c r="G260" i="93"/>
  <c r="J260" i="93" s="1"/>
  <c r="E259" i="93"/>
  <c r="G259" i="93" s="1"/>
  <c r="J259" i="93" s="1"/>
  <c r="C259" i="93"/>
  <c r="J258" i="93"/>
  <c r="G258" i="93"/>
  <c r="G257" i="93"/>
  <c r="J257" i="93" s="1"/>
  <c r="C257" i="93"/>
  <c r="G256" i="93"/>
  <c r="J256" i="93" s="1"/>
  <c r="J255" i="93"/>
  <c r="G255" i="93"/>
  <c r="G254" i="93"/>
  <c r="J254" i="93" s="1"/>
  <c r="E253" i="93"/>
  <c r="C253" i="93"/>
  <c r="G253" i="93" s="1"/>
  <c r="J253" i="93" s="1"/>
  <c r="G252" i="93"/>
  <c r="J252" i="93" s="1"/>
  <c r="E251" i="93"/>
  <c r="C251" i="93"/>
  <c r="G251" i="93" s="1"/>
  <c r="J251" i="93" s="1"/>
  <c r="G250" i="93"/>
  <c r="J250" i="93"/>
  <c r="G249" i="93"/>
  <c r="J249" i="93" s="1"/>
  <c r="G248" i="93"/>
  <c r="J248" i="93" s="1"/>
  <c r="G247" i="93"/>
  <c r="J247" i="93" s="1"/>
  <c r="C246" i="93"/>
  <c r="G246" i="93" s="1"/>
  <c r="J246" i="93" s="1"/>
  <c r="G245" i="93"/>
  <c r="J245" i="93" s="1"/>
  <c r="G244" i="93"/>
  <c r="J244" i="93" s="1"/>
  <c r="C244" i="93"/>
  <c r="G243" i="93"/>
  <c r="J243" i="93" s="1"/>
  <c r="C242" i="93"/>
  <c r="G242" i="93" s="1"/>
  <c r="J242" i="93" s="1"/>
  <c r="G241" i="93"/>
  <c r="J241" i="93" s="1"/>
  <c r="G240" i="93"/>
  <c r="J240" i="93" s="1"/>
  <c r="G239" i="93"/>
  <c r="J239" i="93" s="1"/>
  <c r="E238" i="93"/>
  <c r="G238" i="93" s="1"/>
  <c r="J238" i="93" s="1"/>
  <c r="C238" i="93"/>
  <c r="G237" i="93"/>
  <c r="J237" i="93" s="1"/>
  <c r="E236" i="93"/>
  <c r="C236" i="93"/>
  <c r="D235" i="93"/>
  <c r="G233" i="93"/>
  <c r="J233" i="93" s="1"/>
  <c r="G232" i="93"/>
  <c r="J232" i="93" s="1"/>
  <c r="G231" i="93"/>
  <c r="J231" i="93" s="1"/>
  <c r="E231" i="93"/>
  <c r="C231" i="93"/>
  <c r="G230" i="93"/>
  <c r="J230" i="93"/>
  <c r="E229" i="93"/>
  <c r="C229" i="93"/>
  <c r="G229" i="93" s="1"/>
  <c r="J229" i="93" s="1"/>
  <c r="G228" i="93"/>
  <c r="J228" i="93" s="1"/>
  <c r="E227" i="93"/>
  <c r="C227" i="93"/>
  <c r="G227" i="93" s="1"/>
  <c r="J227" i="93" s="1"/>
  <c r="G226" i="93"/>
  <c r="J226" i="93" s="1"/>
  <c r="C225" i="93"/>
  <c r="G225" i="93"/>
  <c r="J225" i="93" s="1"/>
  <c r="G224" i="93"/>
  <c r="J224" i="93" s="1"/>
  <c r="C223" i="93"/>
  <c r="G223" i="93"/>
  <c r="J223" i="93" s="1"/>
  <c r="G222" i="93"/>
  <c r="J222" i="93" s="1"/>
  <c r="G221" i="93"/>
  <c r="J221" i="93"/>
  <c r="C220" i="93"/>
  <c r="G220" i="93" s="1"/>
  <c r="J220" i="93" s="1"/>
  <c r="G219" i="93"/>
  <c r="J219" i="93" s="1"/>
  <c r="G218" i="93"/>
  <c r="J218" i="93" s="1"/>
  <c r="C217" i="93"/>
  <c r="G217" i="93" s="1"/>
  <c r="J217" i="93" s="1"/>
  <c r="G216" i="93"/>
  <c r="J216" i="93"/>
  <c r="C215" i="93"/>
  <c r="G215" i="93"/>
  <c r="J215" i="93" s="1"/>
  <c r="G214" i="93"/>
  <c r="J214" i="93" s="1"/>
  <c r="C213" i="93"/>
  <c r="G213" i="93"/>
  <c r="J213" i="93" s="1"/>
  <c r="G212" i="93"/>
  <c r="J212" i="93" s="1"/>
  <c r="G211" i="93"/>
  <c r="J211" i="93"/>
  <c r="G210" i="93"/>
  <c r="J210" i="93" s="1"/>
  <c r="G209" i="93"/>
  <c r="J209" i="93" s="1"/>
  <c r="G208" i="93"/>
  <c r="J208" i="93" s="1"/>
  <c r="C207" i="93"/>
  <c r="G207" i="93" s="1"/>
  <c r="J207" i="93" s="1"/>
  <c r="G206" i="93"/>
  <c r="J206" i="93" s="1"/>
  <c r="C205" i="93"/>
  <c r="G205" i="93" s="1"/>
  <c r="J205" i="93" s="1"/>
  <c r="G204" i="93"/>
  <c r="J204" i="93"/>
  <c r="C203" i="93"/>
  <c r="G203" i="93" s="1"/>
  <c r="J203" i="93" s="1"/>
  <c r="G202" i="93"/>
  <c r="J202" i="93" s="1"/>
  <c r="C201" i="93"/>
  <c r="G201" i="93" s="1"/>
  <c r="J201" i="93" s="1"/>
  <c r="G200" i="93"/>
  <c r="J200" i="93" s="1"/>
  <c r="C199" i="93"/>
  <c r="G199" i="93" s="1"/>
  <c r="J199" i="93" s="1"/>
  <c r="G198" i="93"/>
  <c r="J198" i="93" s="1"/>
  <c r="G197" i="93"/>
  <c r="J197" i="93" s="1"/>
  <c r="C197" i="93"/>
  <c r="G196" i="93"/>
  <c r="J196" i="93"/>
  <c r="J195" i="93"/>
  <c r="G195" i="93"/>
  <c r="G194" i="93"/>
  <c r="J194" i="93" s="1"/>
  <c r="C194" i="93"/>
  <c r="G193" i="93"/>
  <c r="J193" i="93"/>
  <c r="C192" i="93"/>
  <c r="G192" i="93" s="1"/>
  <c r="J192" i="93" s="1"/>
  <c r="G191" i="93"/>
  <c r="J191" i="93" s="1"/>
  <c r="C190" i="93"/>
  <c r="G190" i="93" s="1"/>
  <c r="J190" i="93" s="1"/>
  <c r="G189" i="93"/>
  <c r="J189" i="93" s="1"/>
  <c r="C188" i="93"/>
  <c r="G188" i="93" s="1"/>
  <c r="J188" i="93" s="1"/>
  <c r="G187" i="93"/>
  <c r="J187" i="93" s="1"/>
  <c r="C186" i="93"/>
  <c r="G186" i="93" s="1"/>
  <c r="J186" i="93" s="1"/>
  <c r="G185" i="93"/>
  <c r="J185" i="93" s="1"/>
  <c r="E184" i="93"/>
  <c r="G184" i="93" s="1"/>
  <c r="J184" i="93" s="1"/>
  <c r="C184" i="93"/>
  <c r="G183" i="93"/>
  <c r="J183" i="93" s="1"/>
  <c r="C182" i="93"/>
  <c r="G182" i="93" s="1"/>
  <c r="J182" i="93" s="1"/>
  <c r="G181" i="93"/>
  <c r="J181" i="93" s="1"/>
  <c r="E180" i="93"/>
  <c r="C180" i="93"/>
  <c r="G179" i="93"/>
  <c r="J179" i="93"/>
  <c r="C178" i="93"/>
  <c r="G178" i="93"/>
  <c r="J178" i="93" s="1"/>
  <c r="G177" i="93"/>
  <c r="J177" i="93" s="1"/>
  <c r="C176" i="93"/>
  <c r="G176" i="93" s="1"/>
  <c r="J176" i="93" s="1"/>
  <c r="G175" i="93"/>
  <c r="J175" i="93" s="1"/>
  <c r="C174" i="93"/>
  <c r="G174" i="93" s="1"/>
  <c r="J174" i="93" s="1"/>
  <c r="G173" i="93"/>
  <c r="J173" i="93" s="1"/>
  <c r="C172" i="93"/>
  <c r="G172" i="93" s="1"/>
  <c r="J172" i="93" s="1"/>
  <c r="G171" i="93"/>
  <c r="J171" i="93"/>
  <c r="C170" i="93"/>
  <c r="G170" i="93" s="1"/>
  <c r="J170" i="93" s="1"/>
  <c r="G169" i="93"/>
  <c r="J169" i="93" s="1"/>
  <c r="C168" i="93"/>
  <c r="G168" i="93" s="1"/>
  <c r="J168" i="93" s="1"/>
  <c r="G167" i="93"/>
  <c r="J167" i="93" s="1"/>
  <c r="G166" i="93"/>
  <c r="J166" i="93" s="1"/>
  <c r="C166" i="93"/>
  <c r="G165" i="93"/>
  <c r="J165" i="93" s="1"/>
  <c r="C164" i="93"/>
  <c r="G164" i="93" s="1"/>
  <c r="J164" i="93" s="1"/>
  <c r="G163" i="93"/>
  <c r="J163" i="93"/>
  <c r="G162" i="93"/>
  <c r="J162" i="93" s="1"/>
  <c r="C161" i="93"/>
  <c r="G161" i="93" s="1"/>
  <c r="J161" i="93" s="1"/>
  <c r="G160" i="93"/>
  <c r="J160" i="93" s="1"/>
  <c r="G159" i="93"/>
  <c r="J159" i="93" s="1"/>
  <c r="C158" i="93"/>
  <c r="G158" i="93"/>
  <c r="J158" i="93" s="1"/>
  <c r="J157" i="93"/>
  <c r="G157" i="93"/>
  <c r="C156" i="93"/>
  <c r="G156" i="93" s="1"/>
  <c r="J156" i="93" s="1"/>
  <c r="G155" i="93"/>
  <c r="J155" i="93"/>
  <c r="C154" i="93"/>
  <c r="G154" i="93" s="1"/>
  <c r="J154" i="93" s="1"/>
  <c r="G153" i="93"/>
  <c r="J153" i="93" s="1"/>
  <c r="C152" i="93"/>
  <c r="G152" i="93" s="1"/>
  <c r="J152" i="93" s="1"/>
  <c r="G151" i="93"/>
  <c r="J151" i="93" s="1"/>
  <c r="G150" i="93"/>
  <c r="J150" i="93" s="1"/>
  <c r="J149" i="93"/>
  <c r="G149" i="93"/>
  <c r="G148" i="93"/>
  <c r="J148" i="93"/>
  <c r="G147" i="93"/>
  <c r="J147" i="93" s="1"/>
  <c r="G146" i="93"/>
  <c r="J146" i="93" s="1"/>
  <c r="J145" i="93"/>
  <c r="G145" i="93"/>
  <c r="G144" i="93"/>
  <c r="J144" i="93" s="1"/>
  <c r="G143" i="93"/>
  <c r="J143" i="93" s="1"/>
  <c r="G142" i="93"/>
  <c r="J142" i="93" s="1"/>
  <c r="J141" i="93"/>
  <c r="G141" i="93"/>
  <c r="G140" i="93"/>
  <c r="J140" i="93" s="1"/>
  <c r="G139" i="93"/>
  <c r="J139" i="93" s="1"/>
  <c r="G138" i="93"/>
  <c r="J138" i="93" s="1"/>
  <c r="C137" i="93"/>
  <c r="G137" i="93" s="1"/>
  <c r="J137" i="93" s="1"/>
  <c r="G136" i="93"/>
  <c r="J136" i="93"/>
  <c r="C135" i="93"/>
  <c r="G135" i="93" s="1"/>
  <c r="J135" i="93" s="1"/>
  <c r="J134" i="93"/>
  <c r="G134" i="93"/>
  <c r="C133" i="93"/>
  <c r="G133" i="93" s="1"/>
  <c r="J133" i="93" s="1"/>
  <c r="G132" i="93"/>
  <c r="J132" i="93" s="1"/>
  <c r="G131" i="93"/>
  <c r="J131" i="93" s="1"/>
  <c r="C130" i="93"/>
  <c r="G130" i="93" s="1"/>
  <c r="J130" i="93" s="1"/>
  <c r="G129" i="93"/>
  <c r="J129" i="93" s="1"/>
  <c r="C128" i="93"/>
  <c r="G128" i="93" s="1"/>
  <c r="J128" i="93" s="1"/>
  <c r="G127" i="93"/>
  <c r="J127" i="93" s="1"/>
  <c r="C126" i="93"/>
  <c r="G126" i="93" s="1"/>
  <c r="J126" i="93" s="1"/>
  <c r="G125" i="93"/>
  <c r="J125" i="93" s="1"/>
  <c r="C124" i="93"/>
  <c r="G124" i="93" s="1"/>
  <c r="J124" i="93" s="1"/>
  <c r="G123" i="93"/>
  <c r="J123" i="93" s="1"/>
  <c r="C122" i="93"/>
  <c r="G122" i="93" s="1"/>
  <c r="J122" i="93" s="1"/>
  <c r="J121" i="93"/>
  <c r="G121" i="93"/>
  <c r="C120" i="93"/>
  <c r="G120" i="93" s="1"/>
  <c r="J120" i="93" s="1"/>
  <c r="G119" i="93"/>
  <c r="J119" i="93" s="1"/>
  <c r="C118" i="93"/>
  <c r="G118" i="93" s="1"/>
  <c r="J118" i="93" s="1"/>
  <c r="G117" i="93"/>
  <c r="J117" i="93"/>
  <c r="C116" i="93"/>
  <c r="G116" i="93" s="1"/>
  <c r="J116" i="93" s="1"/>
  <c r="G115" i="93"/>
  <c r="J115" i="93" s="1"/>
  <c r="C114" i="93"/>
  <c r="G114" i="93" s="1"/>
  <c r="J114" i="93" s="1"/>
  <c r="G113" i="93"/>
  <c r="J113" i="93" s="1"/>
  <c r="C112" i="93"/>
  <c r="G112" i="93" s="1"/>
  <c r="J112" i="93" s="1"/>
  <c r="G111" i="93"/>
  <c r="J111" i="93" s="1"/>
  <c r="C110" i="93"/>
  <c r="G110" i="93" s="1"/>
  <c r="J110" i="93" s="1"/>
  <c r="G109" i="93"/>
  <c r="J109" i="93" s="1"/>
  <c r="G108" i="93"/>
  <c r="J108" i="93" s="1"/>
  <c r="C108" i="93"/>
  <c r="G107" i="93"/>
  <c r="J107" i="93" s="1"/>
  <c r="C106" i="93"/>
  <c r="G106" i="93"/>
  <c r="J106" i="93" s="1"/>
  <c r="G105" i="93"/>
  <c r="J105" i="93" s="1"/>
  <c r="C104" i="93"/>
  <c r="G104" i="93"/>
  <c r="J104" i="93" s="1"/>
  <c r="G103" i="93"/>
  <c r="J103" i="93" s="1"/>
  <c r="C102" i="93"/>
  <c r="G102" i="93" s="1"/>
  <c r="J102" i="93" s="1"/>
  <c r="G101" i="93"/>
  <c r="J101" i="93" s="1"/>
  <c r="C100" i="93"/>
  <c r="G100" i="93" s="1"/>
  <c r="J100" i="93" s="1"/>
  <c r="G99" i="93"/>
  <c r="J99" i="93" s="1"/>
  <c r="C98" i="93"/>
  <c r="G98" i="93" s="1"/>
  <c r="J98" i="93" s="1"/>
  <c r="G97" i="93"/>
  <c r="J97" i="93" s="1"/>
  <c r="C96" i="93"/>
  <c r="G96" i="93" s="1"/>
  <c r="J96" i="93" s="1"/>
  <c r="G95" i="93"/>
  <c r="J95" i="93" s="1"/>
  <c r="C94" i="93"/>
  <c r="G94" i="93" s="1"/>
  <c r="J94" i="93" s="1"/>
  <c r="G93" i="93"/>
  <c r="J93" i="93" s="1"/>
  <c r="G92" i="93"/>
  <c r="J92" i="93" s="1"/>
  <c r="C92" i="93"/>
  <c r="G91" i="93"/>
  <c r="J91" i="93" s="1"/>
  <c r="G90" i="93"/>
  <c r="J90" i="93" s="1"/>
  <c r="E89" i="93"/>
  <c r="C89" i="93"/>
  <c r="G89" i="93" s="1"/>
  <c r="J89" i="93" s="1"/>
  <c r="G88" i="93"/>
  <c r="J88" i="93" s="1"/>
  <c r="E87" i="93"/>
  <c r="C87" i="93"/>
  <c r="G87" i="93" s="1"/>
  <c r="J87" i="93" s="1"/>
  <c r="G86" i="93"/>
  <c r="J86" i="93" s="1"/>
  <c r="E85" i="93"/>
  <c r="C85" i="93"/>
  <c r="G84" i="93"/>
  <c r="J84" i="93"/>
  <c r="C83" i="93"/>
  <c r="G83" i="93" s="1"/>
  <c r="J83" i="93" s="1"/>
  <c r="J82" i="93"/>
  <c r="G82" i="93"/>
  <c r="C81" i="93"/>
  <c r="G81" i="93" s="1"/>
  <c r="J81" i="93" s="1"/>
  <c r="G80" i="93"/>
  <c r="J80" i="93" s="1"/>
  <c r="G79" i="93"/>
  <c r="J79" i="93"/>
  <c r="C78" i="93"/>
  <c r="G78" i="93" s="1"/>
  <c r="J78" i="93" s="1"/>
  <c r="J77" i="93"/>
  <c r="G77" i="93"/>
  <c r="G76" i="93"/>
  <c r="J76" i="93" s="1"/>
  <c r="C75" i="93"/>
  <c r="G75" i="93" s="1"/>
  <c r="J75" i="93" s="1"/>
  <c r="G74" i="93"/>
  <c r="J74" i="93" s="1"/>
  <c r="C73" i="93"/>
  <c r="G73" i="93" s="1"/>
  <c r="J73" i="93" s="1"/>
  <c r="G72" i="93"/>
  <c r="J72" i="93" s="1"/>
  <c r="C71" i="93"/>
  <c r="G71" i="93" s="1"/>
  <c r="J71" i="93" s="1"/>
  <c r="G70" i="93"/>
  <c r="J70" i="93" s="1"/>
  <c r="G69" i="93"/>
  <c r="J69" i="93" s="1"/>
  <c r="J68" i="93"/>
  <c r="G68" i="93"/>
  <c r="G67" i="93"/>
  <c r="J67" i="93" s="1"/>
  <c r="G66" i="93"/>
  <c r="J66" i="93" s="1"/>
  <c r="C65" i="93"/>
  <c r="G65" i="93" s="1"/>
  <c r="J65" i="93" s="1"/>
  <c r="G64" i="93"/>
  <c r="J64" i="93" s="1"/>
  <c r="G63" i="93"/>
  <c r="J63" i="93" s="1"/>
  <c r="C63" i="93"/>
  <c r="G62" i="93"/>
  <c r="J62" i="93" s="1"/>
  <c r="C61" i="93"/>
  <c r="G61" i="93"/>
  <c r="J61" i="93" s="1"/>
  <c r="G60" i="93"/>
  <c r="J60" i="93" s="1"/>
  <c r="C59" i="93"/>
  <c r="G59" i="93" s="1"/>
  <c r="J59" i="93" s="1"/>
  <c r="J58" i="93"/>
  <c r="G58" i="93"/>
  <c r="G57" i="93"/>
  <c r="J57" i="93" s="1"/>
  <c r="C57" i="93"/>
  <c r="G56" i="93"/>
  <c r="J56" i="93" s="1"/>
  <c r="C55" i="93"/>
  <c r="G55" i="93" s="1"/>
  <c r="J55" i="93" s="1"/>
  <c r="G54" i="93"/>
  <c r="J54" i="93" s="1"/>
  <c r="G53" i="93"/>
  <c r="J53" i="93" s="1"/>
  <c r="C52" i="93"/>
  <c r="G52" i="93" s="1"/>
  <c r="J52" i="93" s="1"/>
  <c r="G51" i="93"/>
  <c r="J51" i="93" s="1"/>
  <c r="C50" i="93"/>
  <c r="G50" i="93" s="1"/>
  <c r="J50" i="93" s="1"/>
  <c r="G49" i="93"/>
  <c r="J49" i="93" s="1"/>
  <c r="C48" i="93"/>
  <c r="G48" i="93" s="1"/>
  <c r="J48" i="93" s="1"/>
  <c r="J47" i="93"/>
  <c r="G47" i="93"/>
  <c r="C46" i="93"/>
  <c r="G46" i="93" s="1"/>
  <c r="J46" i="93" s="1"/>
  <c r="G45" i="93"/>
  <c r="J45" i="93" s="1"/>
  <c r="G44" i="93"/>
  <c r="J44" i="93" s="1"/>
  <c r="C44" i="93"/>
  <c r="G43" i="93"/>
  <c r="J43" i="93" s="1"/>
  <c r="E42" i="93"/>
  <c r="C42" i="93"/>
  <c r="G41" i="93"/>
  <c r="J41" i="93" s="1"/>
  <c r="C40" i="93"/>
  <c r="G40" i="93" s="1"/>
  <c r="J40" i="93" s="1"/>
  <c r="G39" i="93"/>
  <c r="J39" i="93" s="1"/>
  <c r="G38" i="93"/>
  <c r="J38" i="93" s="1"/>
  <c r="C38" i="93"/>
  <c r="G37" i="93"/>
  <c r="J37" i="93" s="1"/>
  <c r="C36" i="93"/>
  <c r="G36" i="93" s="1"/>
  <c r="J36" i="93" s="1"/>
  <c r="G35" i="93"/>
  <c r="J35" i="93" s="1"/>
  <c r="C34" i="93"/>
  <c r="G34" i="93" s="1"/>
  <c r="J34" i="93" s="1"/>
  <c r="G33" i="93"/>
  <c r="J33" i="93" s="1"/>
  <c r="C32" i="93"/>
  <c r="G32" i="93" s="1"/>
  <c r="J32" i="93" s="1"/>
  <c r="G31" i="93"/>
  <c r="J31" i="93" s="1"/>
  <c r="C30" i="93"/>
  <c r="G30" i="93" s="1"/>
  <c r="J30" i="93" s="1"/>
  <c r="G29" i="93"/>
  <c r="J29" i="93" s="1"/>
  <c r="G28" i="93"/>
  <c r="J28" i="93" s="1"/>
  <c r="C28" i="93"/>
  <c r="G27" i="93"/>
  <c r="J27" i="93" s="1"/>
  <c r="C26" i="93"/>
  <c r="G26" i="93"/>
  <c r="J26" i="93" s="1"/>
  <c r="G25" i="93"/>
  <c r="J25" i="93" s="1"/>
  <c r="C24" i="93"/>
  <c r="G24" i="93" s="1"/>
  <c r="J24" i="93" s="1"/>
  <c r="J23" i="93"/>
  <c r="G23" i="93"/>
  <c r="G22" i="93"/>
  <c r="J22" i="93" s="1"/>
  <c r="C22" i="93"/>
  <c r="G21" i="93"/>
  <c r="J21" i="93"/>
  <c r="C20" i="93"/>
  <c r="G20" i="93" s="1"/>
  <c r="J20" i="93" s="1"/>
  <c r="G19" i="93"/>
  <c r="J19" i="93" s="1"/>
  <c r="J18" i="93"/>
  <c r="G18" i="93"/>
  <c r="C17" i="93"/>
  <c r="G17" i="93" s="1"/>
  <c r="J17" i="93" s="1"/>
  <c r="G16" i="93"/>
  <c r="J16" i="93" s="1"/>
  <c r="G15" i="93"/>
  <c r="J15" i="93" s="1"/>
  <c r="C14" i="93"/>
  <c r="G14" i="93" s="1"/>
  <c r="J14" i="93" s="1"/>
  <c r="G13" i="93"/>
  <c r="J13" i="93" s="1"/>
  <c r="C12" i="93"/>
  <c r="G12" i="93" s="1"/>
  <c r="J12" i="93" s="1"/>
  <c r="G11" i="93"/>
  <c r="J11" i="93"/>
  <c r="C10" i="93"/>
  <c r="G10" i="93" s="1"/>
  <c r="J10" i="93" s="1"/>
  <c r="G9" i="93"/>
  <c r="J9" i="93" s="1"/>
  <c r="C8" i="93"/>
  <c r="G8" i="93" s="1"/>
  <c r="J8" i="93" s="1"/>
  <c r="J7" i="93"/>
  <c r="G7" i="93"/>
  <c r="C6" i="93"/>
  <c r="D130" i="91"/>
  <c r="K130" i="91"/>
  <c r="R130" i="91"/>
  <c r="L130" i="91"/>
  <c r="D337" i="91"/>
  <c r="K337" i="91" s="1"/>
  <c r="R337" i="91" s="1"/>
  <c r="L337" i="91"/>
  <c r="D743" i="91"/>
  <c r="K743" i="91"/>
  <c r="R743" i="91" s="1"/>
  <c r="L743" i="91"/>
  <c r="L1005" i="91"/>
  <c r="D1005" i="91"/>
  <c r="K1005" i="91" s="1"/>
  <c r="R1005" i="91" s="1"/>
  <c r="L1417" i="91"/>
  <c r="D1417" i="91"/>
  <c r="K1417" i="91"/>
  <c r="R1417" i="91" s="1"/>
  <c r="D66" i="91"/>
  <c r="K66" i="91"/>
  <c r="R66" i="91" s="1"/>
  <c r="D220" i="91"/>
  <c r="K220" i="91" s="1"/>
  <c r="R220" i="91" s="1"/>
  <c r="D324" i="91"/>
  <c r="K324" i="91" s="1"/>
  <c r="R324" i="91" s="1"/>
  <c r="L324" i="91"/>
  <c r="D422" i="91"/>
  <c r="K422" i="91" s="1"/>
  <c r="R422" i="91" s="1"/>
  <c r="L1041" i="91"/>
  <c r="L1301" i="91"/>
  <c r="D1301" i="91"/>
  <c r="K1301" i="91" s="1"/>
  <c r="R1301" i="91" s="1"/>
  <c r="C1353" i="91"/>
  <c r="D470" i="89"/>
  <c r="K470" i="89"/>
  <c r="R470" i="89" s="1"/>
  <c r="L470" i="89"/>
  <c r="G287" i="93"/>
  <c r="J287" i="93"/>
  <c r="C346" i="93"/>
  <c r="C3035" i="93"/>
  <c r="G3035" i="93" s="1"/>
  <c r="G3032" i="93"/>
  <c r="J3032" i="93"/>
  <c r="C3102" i="93"/>
  <c r="G3102" i="93" s="1"/>
  <c r="C3269" i="93"/>
  <c r="L266" i="91"/>
  <c r="D266" i="91"/>
  <c r="K266" i="91" s="1"/>
  <c r="R266" i="91" s="1"/>
  <c r="L286" i="91"/>
  <c r="D286" i="91"/>
  <c r="K286" i="91"/>
  <c r="R286" i="91" s="1"/>
  <c r="D303" i="91"/>
  <c r="K303" i="91" s="1"/>
  <c r="R303" i="91" s="1"/>
  <c r="L303" i="91"/>
  <c r="D310" i="91"/>
  <c r="K310" i="91" s="1"/>
  <c r="R310" i="91" s="1"/>
  <c r="D321" i="91"/>
  <c r="K321" i="91"/>
  <c r="R321" i="91" s="1"/>
  <c r="D393" i="91"/>
  <c r="K393" i="91" s="1"/>
  <c r="R393" i="91" s="1"/>
  <c r="L393" i="91"/>
  <c r="I454" i="91"/>
  <c r="D413" i="91"/>
  <c r="K413" i="91" s="1"/>
  <c r="R413" i="91" s="1"/>
  <c r="L422" i="91"/>
  <c r="L497" i="91"/>
  <c r="D508" i="91"/>
  <c r="K508" i="91"/>
  <c r="R508" i="91" s="1"/>
  <c r="L620" i="91"/>
  <c r="D620" i="91"/>
  <c r="K620" i="91"/>
  <c r="R620" i="91" s="1"/>
  <c r="D630" i="91"/>
  <c r="K630" i="91" s="1"/>
  <c r="R630" i="91" s="1"/>
  <c r="L630" i="91"/>
  <c r="L646" i="91"/>
  <c r="D646" i="91"/>
  <c r="K646" i="91"/>
  <c r="R646" i="91" s="1"/>
  <c r="D761" i="91"/>
  <c r="K761" i="91" s="1"/>
  <c r="R761" i="91" s="1"/>
  <c r="L761" i="91"/>
  <c r="L891" i="91"/>
  <c r="D891" i="91"/>
  <c r="K891" i="91"/>
  <c r="R891" i="91" s="1"/>
  <c r="D909" i="91"/>
  <c r="K909" i="91" s="1"/>
  <c r="R909" i="91" s="1"/>
  <c r="D1018" i="91"/>
  <c r="K1018" i="91" s="1"/>
  <c r="R1018" i="91" s="1"/>
  <c r="D1083" i="91"/>
  <c r="K1083" i="91"/>
  <c r="R1083" i="91" s="1"/>
  <c r="I1212" i="91"/>
  <c r="L1111" i="91"/>
  <c r="D1185" i="91"/>
  <c r="K1185" i="91"/>
  <c r="R1185" i="91" s="1"/>
  <c r="D1305" i="91"/>
  <c r="K1305" i="91" s="1"/>
  <c r="R1305" i="91" s="1"/>
  <c r="L1305" i="91"/>
  <c r="C1236" i="87"/>
  <c r="G1236" i="87" s="1"/>
  <c r="G1221" i="87"/>
  <c r="J1221" i="87"/>
  <c r="D424" i="89"/>
  <c r="K424" i="89" s="1"/>
  <c r="R424" i="89" s="1"/>
  <c r="C458" i="89"/>
  <c r="L424" i="89"/>
  <c r="E1110" i="93"/>
  <c r="L469" i="91"/>
  <c r="D469" i="91"/>
  <c r="K469" i="91"/>
  <c r="R469" i="91" s="1"/>
  <c r="L489" i="91"/>
  <c r="D489" i="91"/>
  <c r="K489" i="91" s="1"/>
  <c r="R489" i="91" s="1"/>
  <c r="L1026" i="91"/>
  <c r="D1026" i="91"/>
  <c r="K1026" i="91" s="1"/>
  <c r="R1026" i="91" s="1"/>
  <c r="L1071" i="91"/>
  <c r="D1071" i="91"/>
  <c r="K1071" i="91" s="1"/>
  <c r="R1071" i="91" s="1"/>
  <c r="D1315" i="91"/>
  <c r="K1315" i="91" s="1"/>
  <c r="R1315" i="91" s="1"/>
  <c r="L1315" i="91"/>
  <c r="D1354" i="91"/>
  <c r="K1354" i="91" s="1"/>
  <c r="R1354" i="91" s="1"/>
  <c r="L1430" i="91"/>
  <c r="D1430" i="91"/>
  <c r="K1430" i="91" s="1"/>
  <c r="R1430" i="91" s="1"/>
  <c r="J898" i="93"/>
  <c r="D334" i="91"/>
  <c r="K334" i="91" s="1"/>
  <c r="R334" i="91" s="1"/>
  <c r="L389" i="91"/>
  <c r="D389" i="91"/>
  <c r="K389" i="91"/>
  <c r="R389" i="91" s="1"/>
  <c r="L604" i="91"/>
  <c r="D604" i="91"/>
  <c r="K604" i="91" s="1"/>
  <c r="R604" i="91" s="1"/>
  <c r="D614" i="91"/>
  <c r="K614" i="91" s="1"/>
  <c r="R614" i="91" s="1"/>
  <c r="L614" i="91"/>
  <c r="L864" i="91"/>
  <c r="L1321" i="91"/>
  <c r="D1321" i="91"/>
  <c r="K1321" i="91" s="1"/>
  <c r="R1321" i="91" s="1"/>
  <c r="G325" i="93"/>
  <c r="J325" i="93" s="1"/>
  <c r="G3570" i="93"/>
  <c r="J3570" i="93" s="1"/>
  <c r="D234" i="91"/>
  <c r="K234" i="91" s="1"/>
  <c r="R234" i="91" s="1"/>
  <c r="C421" i="91"/>
  <c r="D421" i="91" s="1"/>
  <c r="K421" i="91" s="1"/>
  <c r="L438" i="91"/>
  <c r="L460" i="91"/>
  <c r="I855" i="91"/>
  <c r="L571" i="91"/>
  <c r="L636" i="91"/>
  <c r="D636" i="91"/>
  <c r="K636" i="91" s="1"/>
  <c r="R636" i="91" s="1"/>
  <c r="L739" i="91"/>
  <c r="D739" i="91"/>
  <c r="K739" i="91"/>
  <c r="R739" i="91" s="1"/>
  <c r="D985" i="91"/>
  <c r="K985" i="91"/>
  <c r="R985" i="91"/>
  <c r="C990" i="91"/>
  <c r="D991" i="91"/>
  <c r="K991" i="91" s="1"/>
  <c r="R991" i="91" s="1"/>
  <c r="D999" i="91"/>
  <c r="K999" i="91" s="1"/>
  <c r="R999" i="91" s="1"/>
  <c r="L999" i="91"/>
  <c r="L1011" i="91"/>
  <c r="D1047" i="91"/>
  <c r="K1047" i="91" s="1"/>
  <c r="R1047" i="91" s="1"/>
  <c r="C1089" i="91"/>
  <c r="L1119" i="91"/>
  <c r="D1119" i="91"/>
  <c r="K1119" i="91" s="1"/>
  <c r="R1119" i="91" s="1"/>
  <c r="L1167" i="91"/>
  <c r="D1167" i="91"/>
  <c r="K1167" i="91" s="1"/>
  <c r="R1167" i="91" s="1"/>
  <c r="D1411" i="91"/>
  <c r="K1411" i="91" s="1"/>
  <c r="R1411" i="91" s="1"/>
  <c r="L1411" i="91"/>
  <c r="C1420" i="91"/>
  <c r="L1420" i="91" s="1"/>
  <c r="I1448" i="91"/>
  <c r="E356" i="87"/>
  <c r="G341" i="87"/>
  <c r="J341" i="87"/>
  <c r="L656" i="89"/>
  <c r="D656" i="89"/>
  <c r="K656" i="89"/>
  <c r="R656" i="89" s="1"/>
  <c r="E3083" i="93"/>
  <c r="C3106" i="93"/>
  <c r="G3106" i="93" s="1"/>
  <c r="G3103" i="93"/>
  <c r="J3103" i="93"/>
  <c r="L1238" i="91"/>
  <c r="L1249" i="91"/>
  <c r="D1260" i="91"/>
  <c r="K1260" i="91" s="1"/>
  <c r="R1260" i="91" s="1"/>
  <c r="D1331" i="91"/>
  <c r="K1331" i="91" s="1"/>
  <c r="R1331" i="91" s="1"/>
  <c r="L1362" i="91"/>
  <c r="D1374" i="91"/>
  <c r="K1374" i="91" s="1"/>
  <c r="R1374" i="91" s="1"/>
  <c r="G919" i="87"/>
  <c r="J919" i="87" s="1"/>
  <c r="D82" i="89"/>
  <c r="K82" i="89" s="1"/>
  <c r="R82" i="89" s="1"/>
  <c r="L82" i="89"/>
  <c r="L190" i="89"/>
  <c r="D190" i="89"/>
  <c r="K190" i="89" s="1"/>
  <c r="R190" i="89" s="1"/>
  <c r="C1235" i="91"/>
  <c r="D1235" i="91" s="1"/>
  <c r="I1284" i="91"/>
  <c r="E276" i="87"/>
  <c r="D546" i="89"/>
  <c r="K546" i="89" s="1"/>
  <c r="R546" i="89" s="1"/>
  <c r="L546" i="89"/>
  <c r="L615" i="89"/>
  <c r="D615" i="89"/>
  <c r="K615" i="89" s="1"/>
  <c r="R615" i="89" s="1"/>
  <c r="D625" i="89"/>
  <c r="K625" i="89" s="1"/>
  <c r="R625" i="89" s="1"/>
  <c r="L625" i="89"/>
  <c r="L719" i="89"/>
  <c r="D719" i="89"/>
  <c r="K719" i="89" s="1"/>
  <c r="R719" i="89" s="1"/>
  <c r="F107" i="90"/>
  <c r="F108" i="90" s="1"/>
  <c r="F123" i="90" s="1"/>
  <c r="F40" i="90"/>
  <c r="D36" i="90"/>
  <c r="G3063" i="93"/>
  <c r="J3063" i="93" s="1"/>
  <c r="G3087" i="93"/>
  <c r="J3087" i="93" s="1"/>
  <c r="C3217" i="93"/>
  <c r="G3218" i="93"/>
  <c r="J3218" i="93"/>
  <c r="E3569" i="93"/>
  <c r="D186" i="91"/>
  <c r="K186" i="91" s="1"/>
  <c r="R186" i="91" s="1"/>
  <c r="L190" i="91"/>
  <c r="L236" i="91"/>
  <c r="D246" i="91"/>
  <c r="K246" i="91"/>
  <c r="R246" i="91"/>
  <c r="L312" i="91"/>
  <c r="D350" i="91"/>
  <c r="K350" i="91"/>
  <c r="R350" i="91" s="1"/>
  <c r="L354" i="91"/>
  <c r="L430" i="91"/>
  <c r="D436" i="91"/>
  <c r="K436" i="91"/>
  <c r="R436" i="91" s="1"/>
  <c r="D458" i="91"/>
  <c r="K458" i="91" s="1"/>
  <c r="R458" i="91" s="1"/>
  <c r="L517" i="91"/>
  <c r="D560" i="91"/>
  <c r="K560" i="91" s="1"/>
  <c r="R560" i="91" s="1"/>
  <c r="L649" i="91"/>
  <c r="L688" i="91"/>
  <c r="L710" i="91"/>
  <c r="D722" i="91"/>
  <c r="K722" i="91"/>
  <c r="R722" i="91" s="1"/>
  <c r="D823" i="91"/>
  <c r="K823" i="91"/>
  <c r="R823" i="91" s="1"/>
  <c r="L911" i="91"/>
  <c r="K933" i="91"/>
  <c r="R933" i="91" s="1"/>
  <c r="I979" i="91"/>
  <c r="K1009" i="91"/>
  <c r="R1009" i="91" s="1"/>
  <c r="L1029" i="91"/>
  <c r="D1039" i="91"/>
  <c r="K1039" i="91" s="1"/>
  <c r="R1039" i="91" s="1"/>
  <c r="L1049" i="91"/>
  <c r="D1139" i="91"/>
  <c r="K1139" i="91" s="1"/>
  <c r="R1139" i="91" s="1"/>
  <c r="L1155" i="91"/>
  <c r="D1313" i="91"/>
  <c r="K1313" i="91" s="1"/>
  <c r="R1313" i="91" s="1"/>
  <c r="L1323" i="91"/>
  <c r="E235" i="87"/>
  <c r="E392" i="87" s="1"/>
  <c r="C276" i="87"/>
  <c r="G276" i="87" s="1"/>
  <c r="D3022" i="87"/>
  <c r="C3020" i="87"/>
  <c r="G3020" i="87"/>
  <c r="G1237" i="87"/>
  <c r="J1237" i="87" s="1"/>
  <c r="C3261" i="87"/>
  <c r="C3284" i="87"/>
  <c r="G3284" i="87" s="1"/>
  <c r="G3262" i="87"/>
  <c r="J3262" i="87" s="1"/>
  <c r="F33" i="92"/>
  <c r="G85" i="87"/>
  <c r="J85" i="87" s="1"/>
  <c r="G92" i="87"/>
  <c r="J92" i="87" s="1"/>
  <c r="G124" i="87"/>
  <c r="J124" i="87"/>
  <c r="G229" i="87"/>
  <c r="J229" i="87" s="1"/>
  <c r="G238" i="87"/>
  <c r="J238" i="87" s="1"/>
  <c r="C330" i="87"/>
  <c r="G330" i="87" s="1"/>
  <c r="G289" i="87"/>
  <c r="J289" i="87"/>
  <c r="G1002" i="87"/>
  <c r="J1002" i="87" s="1"/>
  <c r="G1079" i="87"/>
  <c r="J1079" i="87" s="1"/>
  <c r="C3086" i="87"/>
  <c r="G3081" i="87"/>
  <c r="J3081" i="87" s="1"/>
  <c r="L66" i="89"/>
  <c r="D66" i="89"/>
  <c r="K66" i="89"/>
  <c r="R66" i="89" s="1"/>
  <c r="G3031" i="87"/>
  <c r="C3113" i="87"/>
  <c r="G3087" i="87"/>
  <c r="J3087" i="87" s="1"/>
  <c r="G3097" i="87"/>
  <c r="J3097" i="87" s="1"/>
  <c r="D4" i="89"/>
  <c r="K4" i="89"/>
  <c r="R4" i="89" s="1"/>
  <c r="L4" i="89"/>
  <c r="L226" i="89"/>
  <c r="D226" i="89"/>
  <c r="K226" i="89"/>
  <c r="R226" i="89" s="1"/>
  <c r="D290" i="89"/>
  <c r="K290" i="89"/>
  <c r="R290" i="89"/>
  <c r="L290" i="89"/>
  <c r="L770" i="89"/>
  <c r="D770" i="89"/>
  <c r="K770" i="89" s="1"/>
  <c r="R770" i="89" s="1"/>
  <c r="C288" i="87"/>
  <c r="G288" i="87" s="1"/>
  <c r="J288" i="87" s="1"/>
  <c r="C3149" i="87"/>
  <c r="G3149" i="87" s="1"/>
  <c r="G3146" i="87"/>
  <c r="J3146" i="87" s="1"/>
  <c r="L268" i="89"/>
  <c r="D268" i="89"/>
  <c r="K268" i="89"/>
  <c r="R268" i="89" s="1"/>
  <c r="L312" i="89"/>
  <c r="D312" i="89"/>
  <c r="K312" i="89" s="1"/>
  <c r="R312" i="89" s="1"/>
  <c r="I460" i="89"/>
  <c r="I538" i="89"/>
  <c r="L639" i="89"/>
  <c r="D639" i="89"/>
  <c r="K639" i="89" s="1"/>
  <c r="R639" i="89" s="1"/>
  <c r="L878" i="89"/>
  <c r="D878" i="89"/>
  <c r="K878" i="89" s="1"/>
  <c r="R878" i="89" s="1"/>
  <c r="C3073" i="87"/>
  <c r="G3073" i="87" s="1"/>
  <c r="G3070" i="87"/>
  <c r="J3070" i="87" s="1"/>
  <c r="G3106" i="87"/>
  <c r="J3106" i="87" s="1"/>
  <c r="G3130" i="87"/>
  <c r="J3130" i="87"/>
  <c r="G3150" i="87"/>
  <c r="J3150" i="87"/>
  <c r="M3150" i="87" s="1"/>
  <c r="C3214" i="87"/>
  <c r="G3214" i="87" s="1"/>
  <c r="D180" i="89"/>
  <c r="K180" i="89" s="1"/>
  <c r="R180" i="89" s="1"/>
  <c r="L180" i="89"/>
  <c r="L194" i="89"/>
  <c r="L391" i="89"/>
  <c r="D391" i="89"/>
  <c r="K391" i="89"/>
  <c r="R391" i="89" s="1"/>
  <c r="L506" i="89"/>
  <c r="D506" i="89"/>
  <c r="K506" i="89" s="1"/>
  <c r="R506" i="89" s="1"/>
  <c r="L527" i="89"/>
  <c r="D527" i="89"/>
  <c r="K527" i="89" s="1"/>
  <c r="R527" i="89" s="1"/>
  <c r="D787" i="89"/>
  <c r="K787" i="89"/>
  <c r="R787" i="89" s="1"/>
  <c r="L787" i="89"/>
  <c r="C3126" i="87"/>
  <c r="G3126" i="87" s="1"/>
  <c r="F260" i="88"/>
  <c r="F258" i="88"/>
  <c r="D282" i="88" s="1"/>
  <c r="D280" i="88"/>
  <c r="D395" i="89"/>
  <c r="K395" i="89" s="1"/>
  <c r="R395" i="89" s="1"/>
  <c r="L395" i="89"/>
  <c r="L415" i="89"/>
  <c r="C423" i="89"/>
  <c r="D423" i="89"/>
  <c r="K423" i="89" s="1"/>
  <c r="D415" i="89"/>
  <c r="K415" i="89"/>
  <c r="R415" i="89" s="1"/>
  <c r="L447" i="89"/>
  <c r="D447" i="89"/>
  <c r="K447" i="89"/>
  <c r="R447" i="89" s="1"/>
  <c r="L647" i="89"/>
  <c r="D647" i="89"/>
  <c r="K647" i="89"/>
  <c r="R647" i="89" s="1"/>
  <c r="I974" i="89"/>
  <c r="D944" i="89"/>
  <c r="K944" i="89" s="1"/>
  <c r="R944" i="89" s="1"/>
  <c r="L944" i="89"/>
  <c r="D1243" i="89"/>
  <c r="K1243" i="89"/>
  <c r="R1243" i="89" s="1"/>
  <c r="L1243" i="89"/>
  <c r="G3028" i="87"/>
  <c r="J3028" i="87" s="1"/>
  <c r="E3653" i="87"/>
  <c r="C3651" i="87"/>
  <c r="G3651" i="87"/>
  <c r="G3617" i="87"/>
  <c r="J3617" i="87"/>
  <c r="F181" i="88"/>
  <c r="F182" i="88"/>
  <c r="F269" i="88"/>
  <c r="D286" i="88" s="1"/>
  <c r="L40" i="89"/>
  <c r="D130" i="89"/>
  <c r="K130" i="89" s="1"/>
  <c r="R130" i="89" s="1"/>
  <c r="L235" i="89"/>
  <c r="D235" i="89"/>
  <c r="K235" i="89" s="1"/>
  <c r="R235" i="89" s="1"/>
  <c r="D303" i="89"/>
  <c r="K303" i="89" s="1"/>
  <c r="R303" i="89" s="1"/>
  <c r="D430" i="89"/>
  <c r="K430" i="89" s="1"/>
  <c r="R430" i="89" s="1"/>
  <c r="L438" i="89"/>
  <c r="D438" i="89"/>
  <c r="K438" i="89" s="1"/>
  <c r="R438" i="89" s="1"/>
  <c r="L603" i="89"/>
  <c r="D633" i="89"/>
  <c r="K633" i="89" s="1"/>
  <c r="R633" i="89" s="1"/>
  <c r="L633" i="89"/>
  <c r="D801" i="89"/>
  <c r="K801" i="89" s="1"/>
  <c r="R801" i="89" s="1"/>
  <c r="L801" i="89"/>
  <c r="L888" i="89"/>
  <c r="D1086" i="89"/>
  <c r="K1086" i="89" s="1"/>
  <c r="R1086" i="89" s="1"/>
  <c r="L1086" i="89"/>
  <c r="D1096" i="89"/>
  <c r="K1096" i="89" s="1"/>
  <c r="R1096" i="89" s="1"/>
  <c r="L1096" i="89"/>
  <c r="L1162" i="89"/>
  <c r="D1162" i="89"/>
  <c r="K1162" i="89" s="1"/>
  <c r="R1162" i="89" s="1"/>
  <c r="D736" i="89"/>
  <c r="K736" i="89" s="1"/>
  <c r="R736" i="89" s="1"/>
  <c r="L736" i="89"/>
  <c r="D991" i="89"/>
  <c r="K991" i="89" s="1"/>
  <c r="R991" i="89" s="1"/>
  <c r="L991" i="89"/>
  <c r="D288" i="89"/>
  <c r="K288" i="89" s="1"/>
  <c r="R288" i="89" s="1"/>
  <c r="L305" i="89"/>
  <c r="L314" i="89"/>
  <c r="D323" i="89"/>
  <c r="K323" i="89" s="1"/>
  <c r="R323" i="89" s="1"/>
  <c r="D336" i="89"/>
  <c r="K336" i="89"/>
  <c r="R336" i="89"/>
  <c r="D352" i="89"/>
  <c r="K352" i="89" s="1"/>
  <c r="R352" i="89" s="1"/>
  <c r="L356" i="89"/>
  <c r="L432" i="89"/>
  <c r="D468" i="89"/>
  <c r="K468" i="89"/>
  <c r="R468" i="89" s="1"/>
  <c r="L584" i="89"/>
  <c r="D601" i="89"/>
  <c r="K601" i="89"/>
  <c r="R601" i="89" s="1"/>
  <c r="D623" i="89"/>
  <c r="K623" i="89" s="1"/>
  <c r="R623" i="89" s="1"/>
  <c r="L641" i="89"/>
  <c r="L693" i="89"/>
  <c r="D693" i="89"/>
  <c r="K693" i="89"/>
  <c r="R693" i="89" s="1"/>
  <c r="L698" i="89"/>
  <c r="D733" i="89"/>
  <c r="K733" i="89" s="1"/>
  <c r="R733" i="89" s="1"/>
  <c r="L797" i="89"/>
  <c r="D797" i="89"/>
  <c r="K797" i="89"/>
  <c r="R797" i="89" s="1"/>
  <c r="L996" i="89"/>
  <c r="D996" i="89"/>
  <c r="K996" i="89"/>
  <c r="R996" i="89" s="1"/>
  <c r="D1049" i="89"/>
  <c r="K1049" i="89" s="1"/>
  <c r="R1049" i="89" s="1"/>
  <c r="D1120" i="89"/>
  <c r="K1120" i="89"/>
  <c r="R1120" i="89" s="1"/>
  <c r="L387" i="89"/>
  <c r="C513" i="89"/>
  <c r="D513" i="89" s="1"/>
  <c r="K513" i="89" s="1"/>
  <c r="L1092" i="89"/>
  <c r="D1092" i="89"/>
  <c r="K1092" i="89" s="1"/>
  <c r="R1092" i="89" s="1"/>
  <c r="I1260" i="89"/>
  <c r="L1204" i="89"/>
  <c r="D1204" i="89"/>
  <c r="K1204" i="89"/>
  <c r="R1204" i="89" s="1"/>
  <c r="D1219" i="89"/>
  <c r="K1219" i="89"/>
  <c r="R1219" i="89" s="1"/>
  <c r="L1219" i="89"/>
  <c r="D1357" i="89"/>
  <c r="K1357" i="89"/>
  <c r="R1357" i="89" s="1"/>
  <c r="L1357" i="89"/>
  <c r="L1440" i="89"/>
  <c r="D1440" i="89"/>
  <c r="K1440" i="89" s="1"/>
  <c r="R1440" i="89" s="1"/>
  <c r="C875" i="89"/>
  <c r="C1019" i="89" s="1"/>
  <c r="D1019" i="89" s="1"/>
  <c r="L659" i="89"/>
  <c r="L721" i="89"/>
  <c r="L812" i="89"/>
  <c r="D843" i="89"/>
  <c r="K843" i="89"/>
  <c r="R843" i="89" s="1"/>
  <c r="L880" i="89"/>
  <c r="D886" i="89"/>
  <c r="K886" i="89"/>
  <c r="R886" i="89" s="1"/>
  <c r="D896" i="89"/>
  <c r="K896" i="89" s="1"/>
  <c r="R896" i="89" s="1"/>
  <c r="D1045" i="89"/>
  <c r="K1045" i="89"/>
  <c r="R1045" i="89" s="1"/>
  <c r="L1076" i="89"/>
  <c r="D1076" i="89"/>
  <c r="K1076" i="89" s="1"/>
  <c r="R1076" i="89" s="1"/>
  <c r="D1126" i="89"/>
  <c r="K1126" i="89" s="1"/>
  <c r="R1126" i="89" s="1"/>
  <c r="L1154" i="89"/>
  <c r="L1023" i="89"/>
  <c r="I1132" i="89"/>
  <c r="D1349" i="89"/>
  <c r="K1349" i="89" s="1"/>
  <c r="R1349" i="89" s="1"/>
  <c r="L1349" i="89"/>
  <c r="L1395" i="89"/>
  <c r="D1395" i="89"/>
  <c r="K1395" i="89" s="1"/>
  <c r="R1395" i="89" s="1"/>
  <c r="C974" i="89"/>
  <c r="K963" i="89"/>
  <c r="R963" i="89" s="1"/>
  <c r="C1017" i="89"/>
  <c r="D1017" i="89" s="1"/>
  <c r="C1283" i="89"/>
  <c r="D1283" i="89" s="1"/>
  <c r="K1283" i="89" s="1"/>
  <c r="D1270" i="89"/>
  <c r="K1270" i="89"/>
  <c r="R1270" i="89" s="1"/>
  <c r="D1286" i="89"/>
  <c r="K1286" i="89"/>
  <c r="R1286" i="89" s="1"/>
  <c r="L1286" i="89"/>
  <c r="D1333" i="89"/>
  <c r="K1333" i="89" s="1"/>
  <c r="R1333" i="89" s="1"/>
  <c r="C1341" i="89"/>
  <c r="L1341" i="89" s="1"/>
  <c r="L1333" i="89"/>
  <c r="L1365" i="89"/>
  <c r="D1365" i="89"/>
  <c r="K1365" i="89" s="1"/>
  <c r="R1365" i="89" s="1"/>
  <c r="C1497" i="89"/>
  <c r="D1484" i="89"/>
  <c r="K1484" i="89" s="1"/>
  <c r="R1484" i="89" s="1"/>
  <c r="L1484" i="89"/>
  <c r="C1260" i="89"/>
  <c r="D1461" i="89"/>
  <c r="K1461" i="89" s="1"/>
  <c r="R1461" i="89" s="1"/>
  <c r="L1461" i="89"/>
  <c r="L975" i="89"/>
  <c r="I1332" i="89"/>
  <c r="L1377" i="89"/>
  <c r="D1377" i="89"/>
  <c r="K1377" i="89"/>
  <c r="R1377" i="89" s="1"/>
  <c r="L1345" i="89"/>
  <c r="I1457" i="89"/>
  <c r="D1432" i="89"/>
  <c r="K1432" i="89"/>
  <c r="R1432" i="89" s="1"/>
  <c r="C1481" i="89"/>
  <c r="D1481" i="89" s="1"/>
  <c r="K1481" i="89" s="1"/>
  <c r="C1455" i="89"/>
  <c r="L1455" i="89" s="1"/>
  <c r="E10" i="95"/>
  <c r="E8" i="95"/>
  <c r="D24" i="95"/>
  <c r="E19" i="95"/>
  <c r="B37" i="95"/>
  <c r="E12" i="95"/>
  <c r="E7" i="95"/>
  <c r="E11" i="95"/>
  <c r="E44" i="95"/>
  <c r="B68" i="95"/>
  <c r="B70" i="95" s="1"/>
  <c r="B72" i="95" s="1"/>
  <c r="E18" i="95"/>
  <c r="E30" i="95"/>
  <c r="E32" i="95"/>
  <c r="D15" i="95"/>
  <c r="E13" i="95"/>
  <c r="E41" i="95"/>
  <c r="E43" i="95"/>
  <c r="E51" i="95"/>
  <c r="E63" i="95"/>
  <c r="B24" i="95"/>
  <c r="B56" i="95"/>
  <c r="D42" i="95"/>
  <c r="D56" i="95" s="1"/>
  <c r="E56" i="95" s="1"/>
  <c r="D61" i="95"/>
  <c r="D68" i="95" s="1"/>
  <c r="E61" i="95"/>
  <c r="D37" i="95"/>
  <c r="E37" i="95" s="1"/>
  <c r="B15" i="95"/>
  <c r="E17" i="95"/>
  <c r="D34" i="95"/>
  <c r="E34" i="95"/>
  <c r="L1497" i="89"/>
  <c r="D1497" i="89"/>
  <c r="K1497" i="89"/>
  <c r="D1341" i="89"/>
  <c r="K1341" i="89" s="1"/>
  <c r="G3261" i="87"/>
  <c r="D1420" i="91"/>
  <c r="K1420" i="91"/>
  <c r="D458" i="89"/>
  <c r="K458" i="89"/>
  <c r="L458" i="89"/>
  <c r="L1481" i="89"/>
  <c r="G3086" i="87"/>
  <c r="L1353" i="91"/>
  <c r="D1353" i="91"/>
  <c r="K1353" i="91"/>
  <c r="D974" i="89"/>
  <c r="K974" i="89" s="1"/>
  <c r="L974" i="89"/>
  <c r="D1089" i="91"/>
  <c r="L1089" i="91"/>
  <c r="E15" i="95"/>
  <c r="D875" i="89" l="1"/>
  <c r="K875" i="89" s="1"/>
  <c r="D1455" i="89"/>
  <c r="K1455" i="89" s="1"/>
  <c r="L1017" i="89"/>
  <c r="C677" i="93"/>
  <c r="G677" i="93" s="1"/>
  <c r="B26" i="95"/>
  <c r="I1262" i="89"/>
  <c r="I1264" i="89" s="1"/>
  <c r="G261" i="93"/>
  <c r="J261" i="93" s="1"/>
  <c r="C1201" i="93"/>
  <c r="G1201" i="93" s="1"/>
  <c r="D616" i="91"/>
  <c r="K616" i="91" s="1"/>
  <c r="R616" i="91" s="1"/>
  <c r="L616" i="91"/>
  <c r="L875" i="89"/>
  <c r="D566" i="91"/>
  <c r="K566" i="91" s="1"/>
  <c r="R566" i="91" s="1"/>
  <c r="L566" i="91"/>
  <c r="C410" i="91"/>
  <c r="D22" i="91"/>
  <c r="K22" i="91" s="1"/>
  <c r="R22" i="91" s="1"/>
  <c r="L22" i="91"/>
  <c r="D82" i="91"/>
  <c r="K82" i="91" s="1"/>
  <c r="R82" i="91" s="1"/>
  <c r="L82" i="91"/>
  <c r="L177" i="91"/>
  <c r="D177" i="91"/>
  <c r="K177" i="91" s="1"/>
  <c r="R177" i="91" s="1"/>
  <c r="E42" i="95"/>
  <c r="C377" i="93"/>
  <c r="G377" i="93" s="1"/>
  <c r="G346" i="93"/>
  <c r="G1049" i="93"/>
  <c r="J1049" i="93" s="1"/>
  <c r="N1055" i="93" s="1"/>
  <c r="L152" i="91"/>
  <c r="D152" i="91"/>
  <c r="K152" i="91" s="1"/>
  <c r="R152" i="91" s="1"/>
  <c r="G335" i="93"/>
  <c r="J335" i="93" s="1"/>
  <c r="D379" i="93"/>
  <c r="C3012" i="93"/>
  <c r="G3012" i="93" s="1"/>
  <c r="L584" i="91"/>
  <c r="D584" i="91"/>
  <c r="K584" i="91" s="1"/>
  <c r="R584" i="91" s="1"/>
  <c r="D3202" i="93"/>
  <c r="L581" i="91"/>
  <c r="D581" i="91"/>
  <c r="K581" i="91" s="1"/>
  <c r="R581" i="91" s="1"/>
  <c r="L683" i="91"/>
  <c r="D683" i="91"/>
  <c r="K683" i="91" s="1"/>
  <c r="R683" i="91" s="1"/>
  <c r="F39" i="94"/>
  <c r="L411" i="91"/>
  <c r="D411" i="91"/>
  <c r="K411" i="91" s="1"/>
  <c r="R411" i="91" s="1"/>
  <c r="L536" i="91"/>
  <c r="D536" i="91"/>
  <c r="K536" i="91" s="1"/>
  <c r="R536" i="91" s="1"/>
  <c r="D194" i="91"/>
  <c r="K194" i="91" s="1"/>
  <c r="R194" i="91" s="1"/>
  <c r="L194" i="91"/>
  <c r="C3083" i="93"/>
  <c r="G3083" i="93" s="1"/>
  <c r="F167" i="94"/>
  <c r="F168" i="94" s="1"/>
  <c r="G3057" i="93"/>
  <c r="J3057" i="93" s="1"/>
  <c r="G3217" i="93"/>
  <c r="L48" i="91"/>
  <c r="D238" i="91"/>
  <c r="K238" i="91" s="1"/>
  <c r="R238" i="91" s="1"/>
  <c r="L238" i="91"/>
  <c r="L260" i="91"/>
  <c r="D260" i="91"/>
  <c r="K260" i="91" s="1"/>
  <c r="R260" i="91" s="1"/>
  <c r="D344" i="91"/>
  <c r="K344" i="91" s="1"/>
  <c r="R344" i="91" s="1"/>
  <c r="L344" i="91"/>
  <c r="D385" i="91"/>
  <c r="K385" i="91" s="1"/>
  <c r="R385" i="91" s="1"/>
  <c r="L385" i="91"/>
  <c r="D502" i="91"/>
  <c r="K502" i="91" s="1"/>
  <c r="R502" i="91" s="1"/>
  <c r="L502" i="91"/>
  <c r="D253" i="91"/>
  <c r="K253" i="91" s="1"/>
  <c r="R253" i="91" s="1"/>
  <c r="L253" i="91"/>
  <c r="D606" i="91"/>
  <c r="K606" i="91" s="1"/>
  <c r="R606" i="91" s="1"/>
  <c r="L606" i="91"/>
  <c r="D1267" i="91"/>
  <c r="K1267" i="91" s="1"/>
  <c r="R1267" i="91" s="1"/>
  <c r="L1267" i="91"/>
  <c r="K950" i="91"/>
  <c r="R950" i="91" s="1"/>
  <c r="K961" i="91"/>
  <c r="R961" i="91" s="1"/>
  <c r="K970" i="91"/>
  <c r="R970" i="91" s="1"/>
  <c r="L1009" i="91"/>
  <c r="L1058" i="91"/>
  <c r="D1079" i="91"/>
  <c r="K1079" i="91" s="1"/>
  <c r="R1079" i="91" s="1"/>
  <c r="L1165" i="91"/>
  <c r="D1165" i="91"/>
  <c r="K1165" i="91" s="1"/>
  <c r="R1165" i="91" s="1"/>
  <c r="L1271" i="91"/>
  <c r="C1293" i="91"/>
  <c r="D1309" i="91"/>
  <c r="K1309" i="91" s="1"/>
  <c r="R1309" i="91" s="1"/>
  <c r="L1309" i="91"/>
  <c r="L1347" i="91"/>
  <c r="D1347" i="91"/>
  <c r="K1347" i="91" s="1"/>
  <c r="R1347" i="91" s="1"/>
  <c r="F72" i="92"/>
  <c r="F84" i="92"/>
  <c r="K378" i="91"/>
  <c r="R378" i="91" s="1"/>
  <c r="L597" i="91"/>
  <c r="L643" i="91"/>
  <c r="L693" i="91"/>
  <c r="L718" i="91"/>
  <c r="D779" i="91"/>
  <c r="K779" i="91" s="1"/>
  <c r="R779" i="91" s="1"/>
  <c r="D796" i="91"/>
  <c r="K796" i="91" s="1"/>
  <c r="R796" i="91" s="1"/>
  <c r="L927" i="91"/>
  <c r="K948" i="91"/>
  <c r="R948" i="91" s="1"/>
  <c r="L1055" i="91"/>
  <c r="L1106" i="91"/>
  <c r="L1113" i="91"/>
  <c r="D1279" i="91"/>
  <c r="K1279" i="91" s="1"/>
  <c r="R1279" i="91" s="1"/>
  <c r="L856" i="91"/>
  <c r="L1158" i="91"/>
  <c r="D1158" i="91"/>
  <c r="K1158" i="91" s="1"/>
  <c r="R1158" i="91" s="1"/>
  <c r="L1384" i="91"/>
  <c r="D1384" i="91"/>
  <c r="K1384" i="91" s="1"/>
  <c r="R1384" i="91" s="1"/>
  <c r="D29" i="92"/>
  <c r="F87" i="92"/>
  <c r="L378" i="91"/>
  <c r="D543" i="91"/>
  <c r="K543" i="91" s="1"/>
  <c r="R543" i="91" s="1"/>
  <c r="L594" i="91"/>
  <c r="L624" i="91"/>
  <c r="L640" i="91"/>
  <c r="D660" i="91"/>
  <c r="K660" i="91" s="1"/>
  <c r="R660" i="91" s="1"/>
  <c r="D894" i="91"/>
  <c r="L943" i="91"/>
  <c r="L1045" i="91"/>
  <c r="L1171" i="91"/>
  <c r="D1171" i="91"/>
  <c r="K1171" i="91" s="1"/>
  <c r="R1171" i="91" s="1"/>
  <c r="L1220" i="91"/>
  <c r="D1242" i="91"/>
  <c r="K1242" i="91" s="1"/>
  <c r="R1242" i="91" s="1"/>
  <c r="L1242" i="91"/>
  <c r="D1290" i="91"/>
  <c r="K1290" i="91" s="1"/>
  <c r="R1290" i="91" s="1"/>
  <c r="L1290" i="91"/>
  <c r="L1329" i="91"/>
  <c r="D1329" i="91"/>
  <c r="K1329" i="91" s="1"/>
  <c r="R1329" i="91" s="1"/>
  <c r="D1344" i="91"/>
  <c r="K1344" i="91" s="1"/>
  <c r="R1344" i="91" s="1"/>
  <c r="I1089" i="91"/>
  <c r="I1214" i="91" s="1"/>
  <c r="I1216" i="91" s="1"/>
  <c r="L612" i="91"/>
  <c r="L733" i="91"/>
  <c r="L749" i="91"/>
  <c r="L777" i="91"/>
  <c r="L888" i="91"/>
  <c r="I938" i="91"/>
  <c r="I981" i="91" s="1"/>
  <c r="K952" i="91"/>
  <c r="R952" i="91" s="1"/>
  <c r="L974" i="91"/>
  <c r="L1134" i="91"/>
  <c r="G8" i="87"/>
  <c r="J8" i="87" s="1"/>
  <c r="D276" i="91"/>
  <c r="K276" i="91" s="1"/>
  <c r="R276" i="91" s="1"/>
  <c r="C452" i="91"/>
  <c r="D789" i="91"/>
  <c r="K789" i="91" s="1"/>
  <c r="R789" i="91" s="1"/>
  <c r="K888" i="91"/>
  <c r="R888" i="91" s="1"/>
  <c r="D917" i="91"/>
  <c r="K917" i="91" s="1"/>
  <c r="R917" i="91" s="1"/>
  <c r="L939" i="91"/>
  <c r="K1134" i="91"/>
  <c r="R1134" i="91" s="1"/>
  <c r="L1258" i="91"/>
  <c r="D1258" i="91"/>
  <c r="K1258" i="91" s="1"/>
  <c r="R1258" i="91" s="1"/>
  <c r="L1360" i="91"/>
  <c r="D1360" i="91"/>
  <c r="K1360" i="91" s="1"/>
  <c r="R1360" i="91" s="1"/>
  <c r="K1222" i="91"/>
  <c r="R1222" i="91" s="1"/>
  <c r="L1326" i="91"/>
  <c r="D1378" i="91"/>
  <c r="K1378" i="91" s="1"/>
  <c r="R1378" i="91" s="1"/>
  <c r="G89" i="87"/>
  <c r="J89" i="87" s="1"/>
  <c r="G152" i="87"/>
  <c r="J152" i="87" s="1"/>
  <c r="G259" i="87"/>
  <c r="J259" i="87" s="1"/>
  <c r="G377" i="87"/>
  <c r="J377" i="87" s="1"/>
  <c r="L1262" i="91"/>
  <c r="L1333" i="91"/>
  <c r="G12" i="87"/>
  <c r="J12" i="87" s="1"/>
  <c r="G42" i="87"/>
  <c r="J42" i="87" s="1"/>
  <c r="G122" i="87"/>
  <c r="J122" i="87" s="1"/>
  <c r="C235" i="87"/>
  <c r="F88" i="92"/>
  <c r="F93" i="92" s="1"/>
  <c r="G154" i="87"/>
  <c r="J154" i="87" s="1"/>
  <c r="E1129" i="87"/>
  <c r="E3022" i="87" s="1"/>
  <c r="E3024" i="87" s="1"/>
  <c r="D1173" i="91"/>
  <c r="K1173" i="91" s="1"/>
  <c r="R1173" i="91" s="1"/>
  <c r="I1235" i="91"/>
  <c r="K1235" i="91" s="1"/>
  <c r="G6" i="87"/>
  <c r="J6" i="87" s="1"/>
  <c r="G205" i="87"/>
  <c r="J205" i="87" s="1"/>
  <c r="G263" i="87"/>
  <c r="J263" i="87" s="1"/>
  <c r="D392" i="87"/>
  <c r="D3024" i="87" s="1"/>
  <c r="G44" i="87"/>
  <c r="J44" i="87" s="1"/>
  <c r="G236" i="87"/>
  <c r="J236" i="87" s="1"/>
  <c r="G253" i="87"/>
  <c r="J253" i="87" s="1"/>
  <c r="G380" i="87"/>
  <c r="J380" i="87" s="1"/>
  <c r="C722" i="87"/>
  <c r="G722" i="87" s="1"/>
  <c r="J722" i="87" s="1"/>
  <c r="G724" i="87"/>
  <c r="E3077" i="87"/>
  <c r="G1066" i="87"/>
  <c r="J1066" i="87" s="1"/>
  <c r="N1072" i="87" s="1"/>
  <c r="G1091" i="87"/>
  <c r="J1091" i="87" s="1"/>
  <c r="L239" i="89"/>
  <c r="D239" i="89"/>
  <c r="K239" i="89" s="1"/>
  <c r="R239" i="89" s="1"/>
  <c r="L649" i="89"/>
  <c r="D649" i="89"/>
  <c r="K649" i="89" s="1"/>
  <c r="R649" i="89" s="1"/>
  <c r="D183" i="89"/>
  <c r="K183" i="89" s="1"/>
  <c r="R183" i="89" s="1"/>
  <c r="L368" i="89"/>
  <c r="D368" i="89"/>
  <c r="K368" i="89" s="1"/>
  <c r="R368" i="89" s="1"/>
  <c r="L1446" i="89"/>
  <c r="D1446" i="89"/>
  <c r="K1446" i="89" s="1"/>
  <c r="R1446" i="89" s="1"/>
  <c r="E3069" i="87"/>
  <c r="G3313" i="87"/>
  <c r="D56" i="89"/>
  <c r="K56" i="89" s="1"/>
  <c r="R56" i="89" s="1"/>
  <c r="L56" i="89"/>
  <c r="D729" i="89"/>
  <c r="K729" i="89" s="1"/>
  <c r="R729" i="89" s="1"/>
  <c r="L729" i="89"/>
  <c r="L948" i="89"/>
  <c r="D948" i="89"/>
  <c r="K948" i="89" s="1"/>
  <c r="R948" i="89" s="1"/>
  <c r="G3103" i="87"/>
  <c r="J3103" i="87" s="1"/>
  <c r="D700" i="89"/>
  <c r="K700" i="89" s="1"/>
  <c r="R700" i="89" s="1"/>
  <c r="L700" i="89"/>
  <c r="G3285" i="87"/>
  <c r="J3285" i="87" s="1"/>
  <c r="C72" i="95"/>
  <c r="D576" i="89"/>
  <c r="K576" i="89" s="1"/>
  <c r="R576" i="89" s="1"/>
  <c r="L576" i="89"/>
  <c r="D434" i="89"/>
  <c r="K434" i="89" s="1"/>
  <c r="R434" i="89" s="1"/>
  <c r="L434" i="89"/>
  <c r="C412" i="89"/>
  <c r="D412" i="89" s="1"/>
  <c r="K412" i="89" s="1"/>
  <c r="L309" i="89"/>
  <c r="L346" i="89"/>
  <c r="L362" i="89"/>
  <c r="K557" i="89"/>
  <c r="R557" i="89" s="1"/>
  <c r="D979" i="89"/>
  <c r="L979" i="89"/>
  <c r="L1179" i="89"/>
  <c r="D1179" i="89"/>
  <c r="K1179" i="89" s="1"/>
  <c r="R1179" i="89" s="1"/>
  <c r="D772" i="89"/>
  <c r="K772" i="89" s="1"/>
  <c r="R772" i="89" s="1"/>
  <c r="L772" i="89"/>
  <c r="D825" i="89"/>
  <c r="L825" i="89"/>
  <c r="L1078" i="89"/>
  <c r="D1078" i="89"/>
  <c r="K1078" i="89" s="1"/>
  <c r="R1078" i="89" s="1"/>
  <c r="L1369" i="89"/>
  <c r="D1369" i="89"/>
  <c r="K1369" i="89" s="1"/>
  <c r="R1369" i="89" s="1"/>
  <c r="D230" i="89"/>
  <c r="K230" i="89" s="1"/>
  <c r="R230" i="89" s="1"/>
  <c r="L339" i="89"/>
  <c r="D445" i="89"/>
  <c r="K445" i="89" s="1"/>
  <c r="R445" i="89" s="1"/>
  <c r="L994" i="89"/>
  <c r="D994" i="89"/>
  <c r="K994" i="89" s="1"/>
  <c r="R994" i="89" s="1"/>
  <c r="L1041" i="89"/>
  <c r="D1041" i="89"/>
  <c r="K1041" i="89" s="1"/>
  <c r="R1041" i="89" s="1"/>
  <c r="L1476" i="89"/>
  <c r="D1476" i="89"/>
  <c r="K1476" i="89" s="1"/>
  <c r="R1476" i="89" s="1"/>
  <c r="L508" i="89"/>
  <c r="D579" i="89"/>
  <c r="K579" i="89" s="1"/>
  <c r="R579" i="89" s="1"/>
  <c r="L627" i="89"/>
  <c r="D1201" i="89"/>
  <c r="K1201" i="89" s="1"/>
  <c r="R1201" i="89" s="1"/>
  <c r="L1201" i="89"/>
  <c r="D1288" i="89"/>
  <c r="K1288" i="89" s="1"/>
  <c r="R1288" i="89" s="1"/>
  <c r="L1288" i="89"/>
  <c r="F41" i="88"/>
  <c r="C26" i="95"/>
  <c r="L299" i="89"/>
  <c r="D320" i="89"/>
  <c r="K320" i="89" s="1"/>
  <c r="R320" i="89" s="1"/>
  <c r="L487" i="89"/>
  <c r="D523" i="89"/>
  <c r="K523" i="89" s="1"/>
  <c r="R523" i="89" s="1"/>
  <c r="L564" i="89"/>
  <c r="D590" i="89"/>
  <c r="K590" i="89" s="1"/>
  <c r="R590" i="89" s="1"/>
  <c r="D637" i="89"/>
  <c r="K637" i="89" s="1"/>
  <c r="R637" i="89" s="1"/>
  <c r="D744" i="89"/>
  <c r="K744" i="89" s="1"/>
  <c r="R744" i="89" s="1"/>
  <c r="L744" i="89"/>
  <c r="D955" i="89"/>
  <c r="K955" i="89" s="1"/>
  <c r="R955" i="89" s="1"/>
  <c r="L955" i="89"/>
  <c r="D1321" i="89"/>
  <c r="L1321" i="89"/>
  <c r="D1012" i="89"/>
  <c r="K1012" i="89" s="1"/>
  <c r="R1012" i="89" s="1"/>
  <c r="L1012" i="89"/>
  <c r="L265" i="89"/>
  <c r="L426" i="89"/>
  <c r="L440" i="89"/>
  <c r="D593" i="89"/>
  <c r="K593" i="89" s="1"/>
  <c r="R593" i="89" s="1"/>
  <c r="D613" i="89"/>
  <c r="K613" i="89" s="1"/>
  <c r="R613" i="89" s="1"/>
  <c r="D631" i="89"/>
  <c r="K631" i="89" s="1"/>
  <c r="R631" i="89" s="1"/>
  <c r="L635" i="89"/>
  <c r="D810" i="89"/>
  <c r="D894" i="89"/>
  <c r="K894" i="89" s="1"/>
  <c r="R894" i="89" s="1"/>
  <c r="K1008" i="89"/>
  <c r="R1008" i="89" s="1"/>
  <c r="D1037" i="89"/>
  <c r="K1037" i="89" s="1"/>
  <c r="R1037" i="89" s="1"/>
  <c r="L1080" i="89"/>
  <c r="D1090" i="89"/>
  <c r="K1090" i="89" s="1"/>
  <c r="R1090" i="89" s="1"/>
  <c r="K1239" i="89"/>
  <c r="R1239" i="89" s="1"/>
  <c r="D1317" i="89"/>
  <c r="K1317" i="89" s="1"/>
  <c r="R1317" i="89" s="1"/>
  <c r="D1347" i="89"/>
  <c r="K1347" i="89" s="1"/>
  <c r="R1347" i="89" s="1"/>
  <c r="D725" i="89"/>
  <c r="K725" i="89" s="1"/>
  <c r="R725" i="89" s="1"/>
  <c r="D750" i="89"/>
  <c r="K750" i="89" s="1"/>
  <c r="R750" i="89" s="1"/>
  <c r="D967" i="89"/>
  <c r="K967" i="89" s="1"/>
  <c r="R967" i="89" s="1"/>
  <c r="K1005" i="89"/>
  <c r="R1005" i="89" s="1"/>
  <c r="D1025" i="89"/>
  <c r="K1025" i="89" s="1"/>
  <c r="R1025" i="89" s="1"/>
  <c r="D1047" i="89"/>
  <c r="K1047" i="89" s="1"/>
  <c r="R1047" i="89" s="1"/>
  <c r="L1124" i="89"/>
  <c r="L1149" i="89"/>
  <c r="L1164" i="89"/>
  <c r="L1315" i="89"/>
  <c r="D1381" i="89"/>
  <c r="K1381" i="89" s="1"/>
  <c r="R1381" i="89" s="1"/>
  <c r="L1414" i="89"/>
  <c r="L1465" i="89"/>
  <c r="L782" i="89"/>
  <c r="L817" i="89"/>
  <c r="L921" i="89"/>
  <c r="L1088" i="89"/>
  <c r="K921" i="89"/>
  <c r="R921" i="89" s="1"/>
  <c r="D924" i="89"/>
  <c r="K924" i="89" s="1"/>
  <c r="R924" i="89" s="1"/>
  <c r="L950" i="89"/>
  <c r="L1059" i="89"/>
  <c r="D1313" i="89"/>
  <c r="K1313" i="89" s="1"/>
  <c r="R1313" i="89" s="1"/>
  <c r="L1363" i="89"/>
  <c r="L754" i="89"/>
  <c r="L942" i="89"/>
  <c r="K950" i="89"/>
  <c r="R950" i="89" s="1"/>
  <c r="K986" i="89"/>
  <c r="R986" i="89" s="1"/>
  <c r="L1104" i="89"/>
  <c r="D1308" i="89"/>
  <c r="K1308" i="89" s="1"/>
  <c r="R1308" i="89" s="1"/>
  <c r="L1426" i="89"/>
  <c r="K1290" i="89"/>
  <c r="R1290" i="89" s="1"/>
  <c r="G235" i="87"/>
  <c r="E3269" i="93"/>
  <c r="G3241" i="93"/>
  <c r="J3241" i="93" s="1"/>
  <c r="D410" i="91"/>
  <c r="K410" i="91" s="1"/>
  <c r="C454" i="91"/>
  <c r="L410" i="91"/>
  <c r="G3001" i="93"/>
  <c r="G3177" i="93"/>
  <c r="J3177" i="93" s="1"/>
  <c r="C3200" i="93"/>
  <c r="G3200" i="93" s="1"/>
  <c r="L452" i="91"/>
  <c r="D452" i="91"/>
  <c r="K452" i="91" s="1"/>
  <c r="L1392" i="91"/>
  <c r="D1392" i="91"/>
  <c r="K1392" i="91" s="1"/>
  <c r="R1392" i="91" s="1"/>
  <c r="C3569" i="93"/>
  <c r="G3569" i="93" s="1"/>
  <c r="C979" i="91"/>
  <c r="G42" i="93"/>
  <c r="J42" i="93" s="1"/>
  <c r="G180" i="93"/>
  <c r="J180" i="93" s="1"/>
  <c r="E3003" i="93"/>
  <c r="G1218" i="93"/>
  <c r="J1218" i="93" s="1"/>
  <c r="G3240" i="93"/>
  <c r="G347" i="93"/>
  <c r="J347" i="93" s="1"/>
  <c r="C355" i="93"/>
  <c r="G355" i="93" s="1"/>
  <c r="C3604" i="93"/>
  <c r="G3604" i="93" s="1"/>
  <c r="C235" i="93"/>
  <c r="E270" i="93"/>
  <c r="D3003" i="93"/>
  <c r="D3005" i="93" s="1"/>
  <c r="D990" i="91"/>
  <c r="K990" i="91" s="1"/>
  <c r="D549" i="91"/>
  <c r="K549" i="91" s="1"/>
  <c r="R549" i="91" s="1"/>
  <c r="E235" i="93"/>
  <c r="E379" i="93" s="1"/>
  <c r="C1217" i="93"/>
  <c r="G1217" i="93" s="1"/>
  <c r="E3070" i="93"/>
  <c r="E3202" i="93" s="1"/>
  <c r="G3059" i="93"/>
  <c r="J3059" i="93" s="1"/>
  <c r="L514" i="91"/>
  <c r="D514" i="91"/>
  <c r="K514" i="91" s="1"/>
  <c r="R514" i="91" s="1"/>
  <c r="G751" i="87"/>
  <c r="J751" i="87" s="1"/>
  <c r="C910" i="87"/>
  <c r="G910" i="87" s="1"/>
  <c r="L307" i="91"/>
  <c r="D307" i="91"/>
  <c r="K307" i="91" s="1"/>
  <c r="R307" i="91" s="1"/>
  <c r="L428" i="91"/>
  <c r="D428" i="91"/>
  <c r="K428" i="91" s="1"/>
  <c r="R428" i="91" s="1"/>
  <c r="D1104" i="91"/>
  <c r="K1104" i="91" s="1"/>
  <c r="R1104" i="91" s="1"/>
  <c r="C1212" i="91"/>
  <c r="G194" i="87"/>
  <c r="J194" i="87" s="1"/>
  <c r="L1260" i="89"/>
  <c r="D1260" i="89"/>
  <c r="K1260" i="89" s="1"/>
  <c r="C1407" i="91"/>
  <c r="G6" i="93"/>
  <c r="J6" i="93" s="1"/>
  <c r="L1428" i="91"/>
  <c r="D1428" i="91"/>
  <c r="K1428" i="91" s="1"/>
  <c r="R1428" i="91" s="1"/>
  <c r="C1433" i="91"/>
  <c r="E24" i="95"/>
  <c r="D26" i="95"/>
  <c r="E26" i="95" s="1"/>
  <c r="C460" i="89"/>
  <c r="L412" i="89"/>
  <c r="D70" i="95"/>
  <c r="C324" i="93"/>
  <c r="G324" i="93" s="1"/>
  <c r="G678" i="93"/>
  <c r="J678" i="93" s="1"/>
  <c r="E68" i="95"/>
  <c r="G85" i="93"/>
  <c r="J85" i="93" s="1"/>
  <c r="C270" i="93"/>
  <c r="G236" i="93"/>
  <c r="J236" i="93" s="1"/>
  <c r="L546" i="91"/>
  <c r="D546" i="91"/>
  <c r="K546" i="91" s="1"/>
  <c r="R546" i="91" s="1"/>
  <c r="C855" i="91"/>
  <c r="L714" i="91"/>
  <c r="D714" i="91"/>
  <c r="K714" i="91" s="1"/>
  <c r="R714" i="91" s="1"/>
  <c r="D770" i="91"/>
  <c r="K770" i="91" s="1"/>
  <c r="R770" i="91" s="1"/>
  <c r="L770" i="91"/>
  <c r="D329" i="91"/>
  <c r="K329" i="91" s="1"/>
  <c r="R329" i="91" s="1"/>
  <c r="L862" i="91"/>
  <c r="D862" i="91"/>
  <c r="K862" i="91" s="1"/>
  <c r="R862" i="91" s="1"/>
  <c r="D1413" i="91"/>
  <c r="K1413" i="91" s="1"/>
  <c r="R1413" i="91" s="1"/>
  <c r="C938" i="91"/>
  <c r="C3070" i="93"/>
  <c r="C3202" i="93" s="1"/>
  <c r="C1110" i="93"/>
  <c r="G1110" i="93" s="1"/>
  <c r="C282" i="93"/>
  <c r="G282" i="93" s="1"/>
  <c r="J282" i="93" s="1"/>
  <c r="C709" i="93"/>
  <c r="G709" i="93" s="1"/>
  <c r="J709" i="93" s="1"/>
  <c r="D40" i="91"/>
  <c r="K40" i="91" s="1"/>
  <c r="R40" i="91" s="1"/>
  <c r="D426" i="91"/>
  <c r="K426" i="91" s="1"/>
  <c r="R426" i="91" s="1"/>
  <c r="D1024" i="91"/>
  <c r="K1024" i="91" s="1"/>
  <c r="R1024" i="91" s="1"/>
  <c r="L1024" i="91"/>
  <c r="F67" i="94"/>
  <c r="G168" i="94" s="1"/>
  <c r="D1388" i="91"/>
  <c r="K1388" i="91" s="1"/>
  <c r="R1388" i="91" s="1"/>
  <c r="G1111" i="93"/>
  <c r="J1111" i="93" s="1"/>
  <c r="D708" i="91"/>
  <c r="K708" i="91" s="1"/>
  <c r="R708" i="91" s="1"/>
  <c r="L708" i="91"/>
  <c r="C507" i="91"/>
  <c r="G3053" i="93"/>
  <c r="J3053" i="93" s="1"/>
  <c r="G3075" i="93"/>
  <c r="J3075" i="93" s="1"/>
  <c r="G3107" i="93"/>
  <c r="J3107" i="93" s="1"/>
  <c r="D30" i="91"/>
  <c r="K30" i="91" s="1"/>
  <c r="R30" i="91" s="1"/>
  <c r="D180" i="91"/>
  <c r="K180" i="91" s="1"/>
  <c r="R180" i="91" s="1"/>
  <c r="L180" i="91"/>
  <c r="L318" i="91"/>
  <c r="D517" i="91"/>
  <c r="K517" i="91" s="1"/>
  <c r="R517" i="91" s="1"/>
  <c r="C528" i="91"/>
  <c r="D528" i="91" s="1"/>
  <c r="K528" i="91" s="1"/>
  <c r="D610" i="91"/>
  <c r="K610" i="91" s="1"/>
  <c r="R610" i="91" s="1"/>
  <c r="L814" i="91"/>
  <c r="D814" i="91"/>
  <c r="K814" i="91" s="1"/>
  <c r="R814" i="91" s="1"/>
  <c r="K835" i="91"/>
  <c r="R835" i="91" s="1"/>
  <c r="L1277" i="91"/>
  <c r="D1277" i="91"/>
  <c r="K1277" i="91" s="1"/>
  <c r="R1277" i="91" s="1"/>
  <c r="L626" i="91"/>
  <c r="D626" i="91"/>
  <c r="K626" i="91" s="1"/>
  <c r="R626" i="91" s="1"/>
  <c r="D171" i="89"/>
  <c r="K171" i="89" s="1"/>
  <c r="R171" i="89" s="1"/>
  <c r="L171" i="89"/>
  <c r="C3616" i="87"/>
  <c r="D440" i="91"/>
  <c r="K440" i="91" s="1"/>
  <c r="R440" i="91" s="1"/>
  <c r="L440" i="91"/>
  <c r="D785" i="91"/>
  <c r="K785" i="91" s="1"/>
  <c r="R785" i="91" s="1"/>
  <c r="L785" i="91"/>
  <c r="L1035" i="91"/>
  <c r="D1035" i="91"/>
  <c r="K1035" i="91" s="1"/>
  <c r="R1035" i="91" s="1"/>
  <c r="L634" i="91"/>
  <c r="D634" i="91"/>
  <c r="K634" i="91" s="1"/>
  <c r="R634" i="91" s="1"/>
  <c r="D299" i="91"/>
  <c r="K299" i="91" s="1"/>
  <c r="R299" i="91" s="1"/>
  <c r="L768" i="91"/>
  <c r="D768" i="91"/>
  <c r="K768" i="91" s="1"/>
  <c r="R768" i="91" s="1"/>
  <c r="L1195" i="91"/>
  <c r="D1195" i="91"/>
  <c r="K1195" i="91" s="1"/>
  <c r="R1195" i="91" s="1"/>
  <c r="C390" i="87"/>
  <c r="G390" i="87" s="1"/>
  <c r="D227" i="91"/>
  <c r="K227" i="91" s="1"/>
  <c r="R227" i="91" s="1"/>
  <c r="L227" i="91"/>
  <c r="D280" i="91"/>
  <c r="K280" i="91" s="1"/>
  <c r="R280" i="91" s="1"/>
  <c r="L280" i="91"/>
  <c r="D500" i="91"/>
  <c r="K500" i="91" s="1"/>
  <c r="R500" i="91" s="1"/>
  <c r="L500" i="91"/>
  <c r="D538" i="91"/>
  <c r="K538" i="91" s="1"/>
  <c r="R538" i="91" s="1"/>
  <c r="L538" i="91"/>
  <c r="L563" i="91"/>
  <c r="D563" i="91"/>
  <c r="K563" i="91" s="1"/>
  <c r="R563" i="91" s="1"/>
  <c r="L915" i="91"/>
  <c r="D915" i="91"/>
  <c r="K915" i="91" s="1"/>
  <c r="R915" i="91" s="1"/>
  <c r="I530" i="91"/>
  <c r="I532" i="91" s="1"/>
  <c r="I1218" i="91" s="1"/>
  <c r="I1295" i="91" s="1"/>
  <c r="I1422" i="91" s="1"/>
  <c r="I1450" i="91" s="1"/>
  <c r="I1454" i="91" s="1"/>
  <c r="L1043" i="91"/>
  <c r="D1043" i="91"/>
  <c r="K1043" i="91" s="1"/>
  <c r="R1043" i="91" s="1"/>
  <c r="L1366" i="91"/>
  <c r="D1366" i="91"/>
  <c r="K1366" i="91" s="1"/>
  <c r="R1366" i="91" s="1"/>
  <c r="C3031" i="93"/>
  <c r="L272" i="91"/>
  <c r="D432" i="91"/>
  <c r="K432" i="91" s="1"/>
  <c r="R432" i="91" s="1"/>
  <c r="L432" i="91"/>
  <c r="D462" i="91"/>
  <c r="K462" i="91" s="1"/>
  <c r="R462" i="91" s="1"/>
  <c r="L462" i="91"/>
  <c r="L481" i="91"/>
  <c r="D568" i="91"/>
  <c r="K568" i="91" s="1"/>
  <c r="R568" i="91" s="1"/>
  <c r="L568" i="91"/>
  <c r="L618" i="91"/>
  <c r="D618" i="91"/>
  <c r="K618" i="91" s="1"/>
  <c r="R618" i="91" s="1"/>
  <c r="D628" i="91"/>
  <c r="K628" i="91" s="1"/>
  <c r="R628" i="91" s="1"/>
  <c r="L628" i="91"/>
  <c r="K966" i="91"/>
  <c r="R966" i="91" s="1"/>
  <c r="K1085" i="91"/>
  <c r="R1085" i="91" s="1"/>
  <c r="D1099" i="91"/>
  <c r="K1099" i="91" s="1"/>
  <c r="R1099" i="91" s="1"/>
  <c r="L1099" i="91"/>
  <c r="D1193" i="91"/>
  <c r="K1193" i="91" s="1"/>
  <c r="R1193" i="91" s="1"/>
  <c r="L1193" i="91"/>
  <c r="L1252" i="91"/>
  <c r="D1252" i="91"/>
  <c r="K1252" i="91" s="1"/>
  <c r="R1252" i="91" s="1"/>
  <c r="D1390" i="91"/>
  <c r="K1390" i="91" s="1"/>
  <c r="R1390" i="91" s="1"/>
  <c r="L1390" i="91"/>
  <c r="L690" i="91"/>
  <c r="D690" i="91"/>
  <c r="K690" i="91" s="1"/>
  <c r="R690" i="91" s="1"/>
  <c r="D725" i="91"/>
  <c r="K725" i="91" s="1"/>
  <c r="R725" i="91" s="1"/>
  <c r="L907" i="91"/>
  <c r="D907" i="91"/>
  <c r="K907" i="91" s="1"/>
  <c r="R907" i="91" s="1"/>
  <c r="K927" i="91"/>
  <c r="R927" i="91" s="1"/>
  <c r="L948" i="91"/>
  <c r="L1007" i="91"/>
  <c r="D1007" i="91"/>
  <c r="K1007" i="91" s="1"/>
  <c r="R1007" i="91" s="1"/>
  <c r="L1229" i="91"/>
  <c r="L1265" i="91"/>
  <c r="D1265" i="91"/>
  <c r="K1265" i="91" s="1"/>
  <c r="R1265" i="91" s="1"/>
  <c r="L1285" i="91"/>
  <c r="D1285" i="91"/>
  <c r="K1285" i="91" s="1"/>
  <c r="R1285" i="91" s="1"/>
  <c r="L288" i="91"/>
  <c r="D1003" i="91"/>
  <c r="K1003" i="91" s="1"/>
  <c r="R1003" i="91" s="1"/>
  <c r="L1003" i="91"/>
  <c r="D1415" i="91"/>
  <c r="K1415" i="91" s="1"/>
  <c r="R1415" i="91" s="1"/>
  <c r="L1415" i="91"/>
  <c r="C1448" i="91"/>
  <c r="L1436" i="91"/>
  <c r="D1436" i="91"/>
  <c r="K1436" i="91" s="1"/>
  <c r="R1436" i="91" s="1"/>
  <c r="C356" i="87"/>
  <c r="G356" i="87" s="1"/>
  <c r="G331" i="87"/>
  <c r="J331" i="87" s="1"/>
  <c r="K831" i="91"/>
  <c r="R831" i="91" s="1"/>
  <c r="K929" i="91"/>
  <c r="R929" i="91" s="1"/>
  <c r="D1275" i="91"/>
  <c r="K1275" i="91" s="1"/>
  <c r="R1275" i="91" s="1"/>
  <c r="L1275" i="91"/>
  <c r="C1284" i="91"/>
  <c r="L1297" i="91"/>
  <c r="D1297" i="91"/>
  <c r="K1297" i="91" s="1"/>
  <c r="R1297" i="91" s="1"/>
  <c r="D174" i="91"/>
  <c r="K174" i="91" s="1"/>
  <c r="R174" i="91" s="1"/>
  <c r="D229" i="91"/>
  <c r="K229" i="91" s="1"/>
  <c r="R229" i="91" s="1"/>
  <c r="D243" i="91"/>
  <c r="K243" i="91" s="1"/>
  <c r="R243" i="91" s="1"/>
  <c r="L305" i="91"/>
  <c r="L315" i="91"/>
  <c r="D746" i="91"/>
  <c r="K746" i="91" s="1"/>
  <c r="R746" i="91" s="1"/>
  <c r="D1001" i="91"/>
  <c r="K1001" i="91" s="1"/>
  <c r="R1001" i="91" s="1"/>
  <c r="L1051" i="91"/>
  <c r="D1051" i="91"/>
  <c r="K1051" i="91" s="1"/>
  <c r="R1051" i="91" s="1"/>
  <c r="D1115" i="91"/>
  <c r="K1115" i="91" s="1"/>
  <c r="R1115" i="91" s="1"/>
  <c r="D1426" i="91"/>
  <c r="K1426" i="91" s="1"/>
  <c r="R1426" i="91" s="1"/>
  <c r="G87" i="87"/>
  <c r="J87" i="87" s="1"/>
  <c r="G186" i="87"/>
  <c r="J186" i="87" s="1"/>
  <c r="K894" i="91"/>
  <c r="R894" i="91" s="1"/>
  <c r="K848" i="91"/>
  <c r="R848" i="91" s="1"/>
  <c r="K974" i="91"/>
  <c r="R974" i="91" s="1"/>
  <c r="D1240" i="91"/>
  <c r="K1240" i="91" s="1"/>
  <c r="R1240" i="91" s="1"/>
  <c r="G365" i="87"/>
  <c r="L1299" i="91"/>
  <c r="C690" i="87"/>
  <c r="C1129" i="87"/>
  <c r="G1129" i="87" s="1"/>
  <c r="G911" i="87"/>
  <c r="J911" i="87" s="1"/>
  <c r="C1220" i="87"/>
  <c r="G1220" i="87" s="1"/>
  <c r="E3113" i="87"/>
  <c r="C3145" i="87"/>
  <c r="G3145" i="87" s="1"/>
  <c r="G3128" i="87"/>
  <c r="J3128" i="87" s="1"/>
  <c r="D380" i="89"/>
  <c r="K380" i="89" s="1"/>
  <c r="R380" i="89" s="1"/>
  <c r="L380" i="89"/>
  <c r="D571" i="89"/>
  <c r="K571" i="89" s="1"/>
  <c r="R571" i="89" s="1"/>
  <c r="L571" i="89"/>
  <c r="F39" i="88"/>
  <c r="F73" i="88" s="1"/>
  <c r="G182" i="88" s="1"/>
  <c r="D177" i="89"/>
  <c r="K177" i="89" s="1"/>
  <c r="R177" i="89" s="1"/>
  <c r="L177" i="89"/>
  <c r="L228" i="89"/>
  <c r="D228" i="89"/>
  <c r="K228" i="89" s="1"/>
  <c r="R228" i="89" s="1"/>
  <c r="L475" i="89"/>
  <c r="D244" i="89"/>
  <c r="K244" i="89" s="1"/>
  <c r="R244" i="89" s="1"/>
  <c r="L244" i="89"/>
  <c r="L261" i="89"/>
  <c r="D261" i="89"/>
  <c r="K261" i="89" s="1"/>
  <c r="R261" i="89" s="1"/>
  <c r="C3069" i="87"/>
  <c r="G3033" i="87"/>
  <c r="J3033" i="87" s="1"/>
  <c r="G3089" i="87"/>
  <c r="J3089" i="87" s="1"/>
  <c r="G3134" i="87"/>
  <c r="J3134" i="87" s="1"/>
  <c r="C3244" i="87"/>
  <c r="G3244" i="87" s="1"/>
  <c r="G3240" i="87"/>
  <c r="J3240" i="87" s="1"/>
  <c r="L174" i="89"/>
  <c r="D174" i="89"/>
  <c r="K174" i="89" s="1"/>
  <c r="R174" i="89" s="1"/>
  <c r="D495" i="89"/>
  <c r="K495" i="89" s="1"/>
  <c r="R495" i="89" s="1"/>
  <c r="L495" i="89"/>
  <c r="L442" i="89"/>
  <c r="D442" i="89"/>
  <c r="K442" i="89" s="1"/>
  <c r="R442" i="89" s="1"/>
  <c r="D544" i="89"/>
  <c r="K544" i="89" s="1"/>
  <c r="R544" i="89" s="1"/>
  <c r="L544" i="89"/>
  <c r="L574" i="89"/>
  <c r="D574" i="89"/>
  <c r="K574" i="89" s="1"/>
  <c r="R574" i="89" s="1"/>
  <c r="L619" i="89"/>
  <c r="D619" i="89"/>
  <c r="K619" i="89" s="1"/>
  <c r="R619" i="89" s="1"/>
  <c r="D48" i="89"/>
  <c r="K48" i="89" s="1"/>
  <c r="R48" i="89" s="1"/>
  <c r="L48" i="89"/>
  <c r="L116" i="89"/>
  <c r="D116" i="89"/>
  <c r="K116" i="89" s="1"/>
  <c r="R116" i="89" s="1"/>
  <c r="L621" i="89"/>
  <c r="D621" i="89"/>
  <c r="K621" i="89" s="1"/>
  <c r="R621" i="89" s="1"/>
  <c r="L186" i="89"/>
  <c r="D186" i="89"/>
  <c r="K186" i="89" s="1"/>
  <c r="R186" i="89" s="1"/>
  <c r="L413" i="89"/>
  <c r="D413" i="89"/>
  <c r="K413" i="89" s="1"/>
  <c r="R413" i="89" s="1"/>
  <c r="D503" i="89"/>
  <c r="K503" i="89" s="1"/>
  <c r="R503" i="89" s="1"/>
  <c r="L503" i="89"/>
  <c r="L520" i="89"/>
  <c r="D520" i="89"/>
  <c r="K520" i="89" s="1"/>
  <c r="R520" i="89" s="1"/>
  <c r="D617" i="89"/>
  <c r="K617" i="89" s="1"/>
  <c r="R617" i="89" s="1"/>
  <c r="L617" i="89"/>
  <c r="L789" i="89"/>
  <c r="D789" i="89"/>
  <c r="K789" i="89" s="1"/>
  <c r="R789" i="89" s="1"/>
  <c r="K825" i="89"/>
  <c r="R825" i="89" s="1"/>
  <c r="L940" i="89"/>
  <c r="D940" i="89"/>
  <c r="K940" i="89" s="1"/>
  <c r="R940" i="89" s="1"/>
  <c r="D1345" i="89"/>
  <c r="K1345" i="89" s="1"/>
  <c r="R1345" i="89" s="1"/>
  <c r="C1401" i="89"/>
  <c r="C534" i="89"/>
  <c r="D534" i="89" s="1"/>
  <c r="K534" i="89" s="1"/>
  <c r="D514" i="89"/>
  <c r="K514" i="89" s="1"/>
  <c r="R514" i="89" s="1"/>
  <c r="L884" i="89"/>
  <c r="D884" i="89"/>
  <c r="K884" i="89" s="1"/>
  <c r="R884" i="89" s="1"/>
  <c r="L1158" i="89"/>
  <c r="D1158" i="89"/>
  <c r="K1158" i="89" s="1"/>
  <c r="R1158" i="89" s="1"/>
  <c r="D14" i="89"/>
  <c r="K14" i="89" s="1"/>
  <c r="R14" i="89" s="1"/>
  <c r="L22" i="89"/>
  <c r="D22" i="89"/>
  <c r="K22" i="89" s="1"/>
  <c r="R22" i="89" s="1"/>
  <c r="K810" i="89"/>
  <c r="R810" i="89" s="1"/>
  <c r="D953" i="89"/>
  <c r="K953" i="89" s="1"/>
  <c r="R953" i="89" s="1"/>
  <c r="F265" i="88"/>
  <c r="D284" i="88" s="1"/>
  <c r="D542" i="89"/>
  <c r="K542" i="89" s="1"/>
  <c r="R542" i="89" s="1"/>
  <c r="L542" i="89"/>
  <c r="L808" i="89"/>
  <c r="D808" i="89"/>
  <c r="K808" i="89" s="1"/>
  <c r="R808" i="89" s="1"/>
  <c r="D237" i="89"/>
  <c r="K237" i="89" s="1"/>
  <c r="R237" i="89" s="1"/>
  <c r="D254" i="89"/>
  <c r="K254" i="89" s="1"/>
  <c r="R254" i="89" s="1"/>
  <c r="L740" i="89"/>
  <c r="D740" i="89"/>
  <c r="K740" i="89" s="1"/>
  <c r="R740" i="89" s="1"/>
  <c r="I1017" i="89"/>
  <c r="I1019" i="89" s="1"/>
  <c r="K1019" i="89" s="1"/>
  <c r="D1023" i="89"/>
  <c r="K1023" i="89" s="1"/>
  <c r="R1023" i="89" s="1"/>
  <c r="C1028" i="89"/>
  <c r="D760" i="89"/>
  <c r="K760" i="89" s="1"/>
  <c r="R760" i="89" s="1"/>
  <c r="L760" i="89"/>
  <c r="L860" i="89"/>
  <c r="D860" i="89"/>
  <c r="K860" i="89" s="1"/>
  <c r="R860" i="89" s="1"/>
  <c r="D1408" i="89"/>
  <c r="K1408" i="89" s="1"/>
  <c r="R1408" i="89" s="1"/>
  <c r="L1408" i="89"/>
  <c r="L1418" i="89"/>
  <c r="D1418" i="89"/>
  <c r="K1418" i="89" s="1"/>
  <c r="R1418" i="89" s="1"/>
  <c r="D436" i="89"/>
  <c r="K436" i="89" s="1"/>
  <c r="R436" i="89" s="1"/>
  <c r="L946" i="89"/>
  <c r="D946" i="89"/>
  <c r="K946" i="89" s="1"/>
  <c r="R946" i="89" s="1"/>
  <c r="D428" i="89"/>
  <c r="K428" i="89" s="1"/>
  <c r="R428" i="89" s="1"/>
  <c r="D1136" i="89"/>
  <c r="K1136" i="89" s="1"/>
  <c r="R1136" i="89" s="1"/>
  <c r="L1136" i="89"/>
  <c r="K866" i="89"/>
  <c r="R866" i="89" s="1"/>
  <c r="D965" i="89"/>
  <c r="K965" i="89" s="1"/>
  <c r="R965" i="89" s="1"/>
  <c r="L965" i="89"/>
  <c r="D984" i="89"/>
  <c r="K984" i="89" s="1"/>
  <c r="R984" i="89" s="1"/>
  <c r="L984" i="89"/>
  <c r="L1039" i="89"/>
  <c r="D1039" i="89"/>
  <c r="K1039" i="89" s="1"/>
  <c r="R1039" i="89" s="1"/>
  <c r="D1065" i="89"/>
  <c r="K1065" i="89" s="1"/>
  <c r="R1065" i="89" s="1"/>
  <c r="L1065" i="89"/>
  <c r="L1367" i="89"/>
  <c r="D1367" i="89"/>
  <c r="K1367" i="89" s="1"/>
  <c r="R1367" i="89" s="1"/>
  <c r="L757" i="89"/>
  <c r="D757" i="89"/>
  <c r="K757" i="89" s="1"/>
  <c r="R757" i="89" s="1"/>
  <c r="D1010" i="89"/>
  <c r="K1010" i="89" s="1"/>
  <c r="R1010" i="89" s="1"/>
  <c r="L1010" i="89"/>
  <c r="L1128" i="89"/>
  <c r="D1128" i="89"/>
  <c r="K1128" i="89" s="1"/>
  <c r="R1128" i="89" s="1"/>
  <c r="D1306" i="89"/>
  <c r="K1306" i="89" s="1"/>
  <c r="R1306" i="89" s="1"/>
  <c r="L1306" i="89"/>
  <c r="L1319" i="89"/>
  <c r="D1319" i="89"/>
  <c r="K1319" i="89" s="1"/>
  <c r="R1319" i="89" s="1"/>
  <c r="D1003" i="89"/>
  <c r="K1003" i="89" s="1"/>
  <c r="R1003" i="89" s="1"/>
  <c r="L1003" i="89"/>
  <c r="C1332" i="89"/>
  <c r="L1284" i="89"/>
  <c r="D1284" i="89"/>
  <c r="K1284" i="89" s="1"/>
  <c r="R1284" i="89" s="1"/>
  <c r="K927" i="89"/>
  <c r="R927" i="89" s="1"/>
  <c r="K969" i="89"/>
  <c r="R969" i="89" s="1"/>
  <c r="K979" i="89"/>
  <c r="R979" i="89" s="1"/>
  <c r="K998" i="89"/>
  <c r="R998" i="89" s="1"/>
  <c r="D1211" i="89"/>
  <c r="K1211" i="89" s="1"/>
  <c r="R1211" i="89" s="1"/>
  <c r="L1211" i="89"/>
  <c r="D1436" i="89"/>
  <c r="K1436" i="89" s="1"/>
  <c r="R1436" i="89" s="1"/>
  <c r="L1436" i="89"/>
  <c r="C1132" i="89"/>
  <c r="D1029" i="89"/>
  <c r="K1029" i="89" s="1"/>
  <c r="R1029" i="89" s="1"/>
  <c r="L1029" i="89"/>
  <c r="K1149" i="89"/>
  <c r="R1149" i="89" s="1"/>
  <c r="D1084" i="89"/>
  <c r="K1084" i="89" s="1"/>
  <c r="R1084" i="89" s="1"/>
  <c r="K1321" i="89"/>
  <c r="R1321" i="89" s="1"/>
  <c r="L1422" i="89"/>
  <c r="D1422" i="89"/>
  <c r="K1422" i="89" s="1"/>
  <c r="R1422" i="89" s="1"/>
  <c r="L1463" i="89"/>
  <c r="C1468" i="89"/>
  <c r="L1478" i="89"/>
  <c r="L1233" i="89"/>
  <c r="D1233" i="89"/>
  <c r="K1233" i="89" s="1"/>
  <c r="R1233" i="89" s="1"/>
  <c r="D1323" i="89"/>
  <c r="K1323" i="89" s="1"/>
  <c r="R1323" i="89" s="1"/>
  <c r="L1323" i="89"/>
  <c r="L1327" i="89"/>
  <c r="D1327" i="89"/>
  <c r="K1327" i="89" s="1"/>
  <c r="R1327" i="89" s="1"/>
  <c r="C392" i="87" l="1"/>
  <c r="L1293" i="91"/>
  <c r="D1293" i="91"/>
  <c r="K1293" i="91" s="1"/>
  <c r="C536" i="89"/>
  <c r="C3246" i="87"/>
  <c r="K1089" i="91"/>
  <c r="G392" i="87"/>
  <c r="C1262" i="89"/>
  <c r="D1262" i="89" s="1"/>
  <c r="K1262" i="89" s="1"/>
  <c r="D1132" i="89"/>
  <c r="K1132" i="89" s="1"/>
  <c r="L1132" i="89"/>
  <c r="L1401" i="89"/>
  <c r="C1457" i="89"/>
  <c r="D1401" i="89"/>
  <c r="K1401" i="89" s="1"/>
  <c r="G3069" i="87"/>
  <c r="C3077" i="87"/>
  <c r="D938" i="91"/>
  <c r="K938" i="91" s="1"/>
  <c r="L938" i="91"/>
  <c r="D1433" i="91"/>
  <c r="K1433" i="91" s="1"/>
  <c r="L1433" i="91"/>
  <c r="L1212" i="91"/>
  <c r="D1212" i="91"/>
  <c r="K1212" i="91" s="1"/>
  <c r="C1214" i="91"/>
  <c r="D1028" i="89"/>
  <c r="K1028" i="89" s="1"/>
  <c r="C1264" i="89"/>
  <c r="E3246" i="87"/>
  <c r="E3655" i="87" s="1"/>
  <c r="E3657" i="87" s="1"/>
  <c r="E3663" i="87" s="1"/>
  <c r="J3662" i="87" s="1"/>
  <c r="G3113" i="87"/>
  <c r="G362" i="87"/>
  <c r="L855" i="91"/>
  <c r="D855" i="91"/>
  <c r="K855" i="91" s="1"/>
  <c r="C981" i="91"/>
  <c r="D981" i="91" s="1"/>
  <c r="K981" i="91" s="1"/>
  <c r="C897" i="93"/>
  <c r="I1266" i="89"/>
  <c r="I1343" i="89" s="1"/>
  <c r="I1470" i="89" s="1"/>
  <c r="I1499" i="89" s="1"/>
  <c r="I1503" i="89" s="1"/>
  <c r="G3269" i="93"/>
  <c r="E3606" i="93"/>
  <c r="L1284" i="91"/>
  <c r="D1284" i="91"/>
  <c r="K1284" i="91" s="1"/>
  <c r="D979" i="91"/>
  <c r="K979" i="91" s="1"/>
  <c r="L979" i="91"/>
  <c r="L1448" i="91"/>
  <c r="D1448" i="91"/>
  <c r="K1448" i="91" s="1"/>
  <c r="D1407" i="91"/>
  <c r="K1407" i="91" s="1"/>
  <c r="L1407" i="91"/>
  <c r="C1409" i="91"/>
  <c r="E3608" i="93"/>
  <c r="E3610" i="93" s="1"/>
  <c r="G690" i="87"/>
  <c r="C3022" i="87"/>
  <c r="G3022" i="87" s="1"/>
  <c r="G270" i="93"/>
  <c r="J270" i="93" s="1"/>
  <c r="C538" i="89"/>
  <c r="D460" i="89"/>
  <c r="K460" i="89" s="1"/>
  <c r="C530" i="91"/>
  <c r="D507" i="91"/>
  <c r="K507" i="91" s="1"/>
  <c r="E3005" i="93"/>
  <c r="C3606" i="93"/>
  <c r="K1017" i="89"/>
  <c r="D536" i="89"/>
  <c r="K536" i="89" s="1"/>
  <c r="L536" i="89"/>
  <c r="L1332" i="89"/>
  <c r="D1332" i="89"/>
  <c r="K1332" i="89" s="1"/>
  <c r="E70" i="95"/>
  <c r="D72" i="95"/>
  <c r="E72" i="95" s="1"/>
  <c r="G3031" i="93"/>
  <c r="C3039" i="93"/>
  <c r="G3616" i="87"/>
  <c r="C3653" i="87"/>
  <c r="G3653" i="87" s="1"/>
  <c r="G3202" i="93"/>
  <c r="C3608" i="93"/>
  <c r="G3608" i="93" s="1"/>
  <c r="D454" i="91"/>
  <c r="K454" i="91" s="1"/>
  <c r="L1468" i="89"/>
  <c r="D1468" i="89"/>
  <c r="K1468" i="89" s="1"/>
  <c r="G3070" i="93"/>
  <c r="G235" i="93"/>
  <c r="C379" i="93"/>
  <c r="E3616" i="93" l="1"/>
  <c r="J3615" i="93" s="1"/>
  <c r="G3039" i="93"/>
  <c r="C3610" i="93"/>
  <c r="G3246" i="87"/>
  <c r="L538" i="89"/>
  <c r="D538" i="89"/>
  <c r="K538" i="89" s="1"/>
  <c r="C1266" i="89"/>
  <c r="D1264" i="89"/>
  <c r="K1264" i="89" s="1"/>
  <c r="L1264" i="89"/>
  <c r="G379" i="93"/>
  <c r="L530" i="91"/>
  <c r="D530" i="91"/>
  <c r="K530" i="91" s="1"/>
  <c r="C3655" i="87"/>
  <c r="G3655" i="87" s="1"/>
  <c r="G897" i="93"/>
  <c r="C3003" i="93"/>
  <c r="G3003" i="93" s="1"/>
  <c r="G3077" i="87"/>
  <c r="C3024" i="87"/>
  <c r="G3024" i="87" s="1"/>
  <c r="D1457" i="89"/>
  <c r="K1457" i="89" s="1"/>
  <c r="L1457" i="89"/>
  <c r="L1409" i="91"/>
  <c r="D1409" i="91"/>
  <c r="K1409" i="91" s="1"/>
  <c r="C532" i="91"/>
  <c r="D1214" i="91"/>
  <c r="K1214" i="91" s="1"/>
  <c r="C1216" i="91"/>
  <c r="G3606" i="93"/>
  <c r="G352" i="93"/>
  <c r="C3657" i="87" l="1"/>
  <c r="C3613" i="93"/>
  <c r="G3610" i="93"/>
  <c r="C1218" i="91"/>
  <c r="L532" i="91"/>
  <c r="D532" i="91"/>
  <c r="K532" i="91" s="1"/>
  <c r="D1266" i="89"/>
  <c r="K1266" i="89" s="1"/>
  <c r="C1343" i="89"/>
  <c r="L1266" i="89"/>
  <c r="D1216" i="91"/>
  <c r="K1216" i="91" s="1"/>
  <c r="L1216" i="91"/>
  <c r="C3660" i="87"/>
  <c r="G3657" i="87"/>
  <c r="G3663" i="87" s="1"/>
  <c r="C3663" i="87"/>
  <c r="C3005" i="93"/>
  <c r="G3005" i="93" s="1"/>
  <c r="G3616" i="93" l="1"/>
  <c r="C3616" i="93"/>
  <c r="C1470" i="89"/>
  <c r="D1343" i="89"/>
  <c r="K1343" i="89" s="1"/>
  <c r="L1343" i="89"/>
  <c r="L1218" i="91"/>
  <c r="D1218" i="91"/>
  <c r="K1218" i="91" s="1"/>
  <c r="C1295" i="91"/>
  <c r="D1295" i="91" l="1"/>
  <c r="K1295" i="91" s="1"/>
  <c r="C1422" i="91"/>
  <c r="L1295" i="91"/>
  <c r="C1499" i="89"/>
  <c r="L1470" i="89"/>
  <c r="D1470" i="89"/>
  <c r="K1470" i="89" s="1"/>
  <c r="L1499" i="89" l="1"/>
  <c r="D1499" i="89"/>
  <c r="K1499" i="89" s="1"/>
  <c r="C1503" i="89"/>
  <c r="D1422" i="91"/>
  <c r="K1422" i="91" s="1"/>
  <c r="L1422" i="91"/>
  <c r="C1450" i="91"/>
  <c r="C1454" i="91" l="1"/>
  <c r="D1450" i="91"/>
  <c r="K1450" i="91" s="1"/>
  <c r="L1450" i="91"/>
  <c r="C1508" i="89"/>
  <c r="D1503" i="89"/>
  <c r="K1503" i="89" s="1"/>
  <c r="K1504" i="89" s="1"/>
  <c r="L1503" i="89"/>
  <c r="D1454" i="91" l="1"/>
  <c r="K1454" i="91" s="1"/>
  <c r="K1455" i="91" s="1"/>
  <c r="L1454" i="91"/>
  <c r="C1459" i="91"/>
</calcChain>
</file>

<file path=xl/comments1.xml><?xml version="1.0" encoding="utf-8"?>
<comments xmlns="http://schemas.openxmlformats.org/spreadsheetml/2006/main">
  <authors>
    <author>Armando</author>
    <author>e306517</author>
  </authors>
  <commentList>
    <comment ref="A34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em dividas da Autarquias
A2111250 - 
 - Autarq. Loc. - p/ fornec. elect. IP</t>
        </r>
      </text>
    </comment>
    <comment ref="A37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 partir de Agosto08, novo mapeamento
Este valor é de médio longo prazo, não é recebido no prazo de 1 Ano</t>
        </r>
      </text>
    </comment>
    <comment ref="A71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da Divida de Longo Prazo
A2112110 - 
2111240000 - Autarq.locais atras.dív.venc.consol.acordo de pag.</t>
        </r>
      </text>
    </comment>
    <comment ref="A73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Requalificação de Magnitude para
 Passivo
Jun/09
</t>
        </r>
      </text>
    </comment>
    <comment ref="C77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Nova rubrica Magnitude
 P2110000
Passivo 
</t>
        </r>
        <r>
          <rPr>
            <b/>
            <sz val="8"/>
            <color indexed="10"/>
            <rFont val="Tahoma"/>
            <family val="2"/>
          </rPr>
          <t>Estes movimentos de Outubro foram todos anulados em Novembro</t>
        </r>
      </text>
    </comment>
    <comment ref="N1049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Valor só transferido em magnitude pois não existem contas de médio Longo prazo em SAP, valor referente ao defic de 2009/2010</t>
        </r>
      </text>
    </comment>
  </commentList>
</comments>
</file>

<file path=xl/comments2.xml><?xml version="1.0" encoding="utf-8"?>
<comments xmlns="http://schemas.openxmlformats.org/spreadsheetml/2006/main">
  <authors>
    <author>Armando</author>
  </authors>
  <commentList>
    <comment ref="F1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valor todos os meses</t>
        </r>
      </text>
    </comment>
    <comment ref="F7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7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8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dos Ajust. Da 
</t>
        </r>
        <r>
          <rPr>
            <b/>
            <sz val="8"/>
            <color indexed="81"/>
            <rFont val="Tahoma"/>
            <family val="2"/>
          </rPr>
          <t>DR de IFRS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dos ajuste da DR de IFRS:
Conta : </t>
        </r>
        <r>
          <rPr>
            <sz val="8"/>
            <color indexed="10"/>
            <rFont val="Tahoma"/>
            <family val="2"/>
          </rPr>
          <t>6728003100</t>
        </r>
      </text>
    </comment>
    <comment ref="F17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no Passivo</t>
        </r>
      </text>
    </comment>
    <comment ref="F18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passou ao passivo a partir de novembro 08
</t>
        </r>
        <r>
          <rPr>
            <b/>
            <sz val="8"/>
            <color indexed="10"/>
            <rFont val="Tahoma"/>
            <family val="2"/>
          </rPr>
          <t>Alteração de critério o imposto passou a ser retirado do Passivo</t>
        </r>
      </text>
    </comment>
  </commentList>
</comments>
</file>

<file path=xl/comments3.xml><?xml version="1.0" encoding="utf-8"?>
<comments xmlns="http://schemas.openxmlformats.org/spreadsheetml/2006/main">
  <authors>
    <author>e306517</author>
    <author>Armando</author>
    <author>Lurdes Costa</author>
  </authors>
  <commentList>
    <comment ref="I772" authorId="0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774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05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41" authorId="1" shapeId="0">
      <text>
        <r>
          <rPr>
            <b/>
            <sz val="8"/>
            <color indexed="81"/>
            <rFont val="Tahoma"/>
            <family val="2"/>
          </rPr>
          <t xml:space="preserve">Armando:
</t>
        </r>
        <r>
          <rPr>
            <sz val="8"/>
            <color indexed="81"/>
            <rFont val="Tahoma"/>
            <family val="2"/>
          </rPr>
          <t xml:space="preserve">
Alteração de critério Ago/08:
Têm a redução de provisão do PAR FSE´s conta 7962060000</t>
        </r>
      </text>
    </comment>
    <comment ref="I843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
</t>
        </r>
      </text>
    </comment>
    <comment ref="I899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Ajustamento que é feito em custos de acção social relativos aos inactivos 
Custo com a acção Social - Todos os C.C.  9931, 9932 e 9935 no 9935 não entra a conta 6470002000
</t>
        </r>
        <r>
          <rPr>
            <b/>
            <sz val="8"/>
            <color indexed="10"/>
            <rFont val="Tahoma"/>
            <family val="2"/>
          </rPr>
          <t>Alteração de critério Ago/08 Redução da Provisão Par
Passa a englobar o C.C.  9930</t>
        </r>
      </text>
    </comment>
    <comment ref="A962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20"/>
            <rFont val="Tahoma"/>
            <family val="2"/>
          </rPr>
          <t>Setembro</t>
        </r>
        <r>
          <rPr>
            <sz val="8"/>
            <color indexed="81"/>
            <rFont val="Tahoma"/>
            <family val="2"/>
          </rPr>
          <t xml:space="preserve">
O valor fica nesta conta enquanto for uma estimativa (64 por conta da 27)
Quando for no final do ano com o estudo da WW transfere-se o valor da 64 para a 67 por conta duma 29
LC 04-11-2008</t>
        </r>
      </text>
    </comment>
    <comment ref="I1436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os valores do Imposto enviados pelo </t>
        </r>
        <r>
          <rPr>
            <sz val="8"/>
            <color indexed="10"/>
            <rFont val="Tahoma"/>
            <family val="2"/>
          </rPr>
          <t>GCO</t>
        </r>
      </text>
    </comment>
  </commentList>
</comments>
</file>

<file path=xl/comments4.xml><?xml version="1.0" encoding="utf-8"?>
<comments xmlns="http://schemas.openxmlformats.org/spreadsheetml/2006/main">
  <authors>
    <author>Armando</author>
    <author>e306517</author>
    <author>Lurdes Costa</author>
  </authors>
  <commentList>
    <comment ref="F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8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Conforme conversa telefónica com Drª Carla Carvalho - este Ajustamento deixou de ser executado a partir de Junho de 2009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Encontro de contas PPEC subsídios versus FSE's
Este valor está em contrapartida nas 
LINHAS:     16 - 17 - 22
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F21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Conforme conversa telefónica com Drª Carla Carvalho - este Ajustamento deixou de ser executado a partir de Junho de 2009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 da conta:
 4432000000 -(menos)
 4431000000</t>
        </r>
      </text>
    </comment>
    <comment ref="F25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2007, da conta:
2721021100</t>
        </r>
      </text>
    </comment>
    <comment ref="F28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Alteração do Valor em Junho 2009</t>
        </r>
      </text>
    </comment>
    <comment ref="D2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F22+F23+F24 em magnitude são contabilizadas em conjunto</t>
        </r>
      </text>
    </comment>
    <comment ref="F2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IFRS - Dist. Resultados Colaboradores</t>
        </r>
      </text>
    </comment>
    <comment ref="F3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D3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F25+F26 em magnitude são contabilizadas em conjunto</t>
        </r>
      </text>
    </comment>
    <comment ref="F3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
Fazer novo link todos os Meses</t>
        </r>
      </text>
    </comment>
    <comment ref="F3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Após análise e confirmação pela Watson, apenas o subsídio morte/funeral está provisionado no Medical Plan &amp; Other Benefits, o que siginifica que apenas este valor será anulado por contrapartida da utilização de provisões.
Assim, em Jun-09, será feita a compensação entre custos com pessoal e custos benefícios sociais relativo ao subsidio morte. (não tem impacto em resultados)
Jun 09</t>
        </r>
      </text>
    </comment>
    <comment ref="F3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 efectivamente pago Contas - 7962050000 e 7962048000
</t>
        </r>
        <r>
          <rPr>
            <sz val="10"/>
            <color indexed="81"/>
            <rFont val="Tahoma"/>
            <family val="2"/>
          </rPr>
          <t>Ver Fich de SAP referente ao lançamento da conta acima referida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Somar o valor do mês ao valor referido no fich  já existente</t>
        </r>
      </text>
    </comment>
    <comment ref="F3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- 6420018100
Menos o C.C. 28299930
Alteração do critério  a partir de Agosto/08 saldo da Redução provisões do PAR - R7962700 - 
Valor total da conta 6420018100</t>
        </r>
      </text>
    </comment>
    <comment ref="F4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- 6420018200
Menos o C.C. 28299930
Alteração do critério  a partir de Agosto/08 saldo da Redução provisões do PAR - R7962700 - 
Valor total da conta 6420018200</t>
        </r>
      </text>
    </comment>
    <comment ref="F4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sefectivamente pago Contas - 7962050000 e 7962048000
Ver Fich de SAP referente ao lançamento da conta acima referida
Somar o valor do mês ao valor referido no fich  já existente</t>
        </r>
      </text>
    </comment>
    <comment ref="F4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- 6450002000
Menos o C.C. 28299930
Alteração do critério  a partir de Agosto/08 saldo da Redução provisões do PAR - R7962700 - 
Valor total da conta 6450002000</t>
        </r>
      </text>
    </comment>
    <comment ref="F62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Requalificação para a R6623310, só o valor de Imobilizados incorpóreos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63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Só os valores do Imobilizado incorpóreo</t>
        </r>
      </text>
    </comment>
    <comment ref="F6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12"/>
            <rFont val="Tahoma"/>
            <family val="2"/>
          </rPr>
          <t xml:space="preserve">Valor retirado da analise do Mapa dos Tpe´s 
</t>
        </r>
        <r>
          <rPr>
            <sz val="11"/>
            <color indexed="16"/>
            <rFont val="Tahoma"/>
            <family val="2"/>
          </rPr>
          <t xml:space="preserve">\\InfGestão\GCO\IAS\2007\XXX\Mapas Apoio\Analise TPE´s EDP Distribuição
</t>
        </r>
        <r>
          <rPr>
            <sz val="10"/>
            <color indexed="12"/>
            <rFont val="Tahoma"/>
            <family val="2"/>
          </rPr>
          <t xml:space="preserve">
è retirado a Amortização referente a 2006 e  anos anteriores
Verificar os Mapas de apoio mês a mês
</t>
        </r>
        <r>
          <rPr>
            <sz val="10"/>
            <color indexed="10"/>
            <rFont val="Tahoma"/>
            <family val="2"/>
          </rPr>
          <t>Alterar a Lin/Col de Leitura todos os meses</t>
        </r>
      </text>
    </comment>
    <comment ref="F7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Alterar o Mês da Formula todos os Meses
</t>
        </r>
        <r>
          <rPr>
            <sz val="8"/>
            <color indexed="10"/>
            <rFont val="Tahoma"/>
            <family val="2"/>
          </rPr>
          <t xml:space="preserve">Alterar o Mês da Formula  todos os Meses
</t>
        </r>
        <r>
          <rPr>
            <sz val="9"/>
            <color indexed="10"/>
            <rFont val="Tahoma"/>
            <family val="2"/>
          </rPr>
          <t>Valor Anual 22 527 162
(Inicio a Janeiro de 2005 e é sempre igual) - 
Informação do Filipe Matos (25 / 11 / 2008) - este valor é de aproximadamente de  300 000 Milhões
dá  aproximadamente entre 12 e 13 anos !!</t>
        </r>
      </text>
    </comment>
    <comment ref="F7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Valor apurado tendo por base o valor dos subsídios afectos aos imobilizados nºs: </t>
        </r>
        <r>
          <rPr>
            <b/>
            <sz val="10"/>
            <color indexed="53"/>
            <rFont val="Tahoma"/>
            <family val="2"/>
          </rPr>
          <t>767717
943565 
962152</t>
        </r>
        <r>
          <rPr>
            <sz val="10"/>
            <color indexed="81"/>
            <rFont val="Tahoma"/>
            <family val="2"/>
          </rPr>
          <t xml:space="preserve">
 ou seja, estes imobilizados foram amortizados (área de avaliação 51) em 60.363,67 até Dez 07, mas como até Dez 2007 já tínhamos anulado todo o valor acumulado (83 528,47), agora apenas temos que revelar em P/L a diferença(</t>
        </r>
        <r>
          <rPr>
            <sz val="10"/>
            <color indexed="10"/>
            <rFont val="Tahoma"/>
            <family val="2"/>
          </rPr>
          <t>Valor a alterar todos os Meses</t>
        </r>
        <r>
          <rPr>
            <sz val="10"/>
            <color indexed="81"/>
            <rFont val="Tahoma"/>
            <family val="2"/>
          </rPr>
          <t xml:space="preserve">). 
MAPA DE SAP PARA APURAMENTO DO VALOR ACUMULADO MENSAL:
</t>
        </r>
        <r>
          <rPr>
            <b/>
            <sz val="10"/>
            <color indexed="10"/>
            <rFont val="Tahoma"/>
            <family val="2"/>
          </rPr>
          <t xml:space="preserve">S_ALR_87012936-Imobilizados - </t>
        </r>
        <r>
          <rPr>
            <b/>
            <sz val="10"/>
            <color indexed="12"/>
            <rFont val="Tahoma"/>
            <family val="2"/>
          </rPr>
          <t xml:space="preserve">RESTRIÇÃO ACIMA DESCRITA
</t>
        </r>
        <r>
          <rPr>
            <b/>
            <sz val="10"/>
            <color indexed="16"/>
            <rFont val="Tahoma"/>
            <family val="2"/>
          </rPr>
          <t>(Alterar valores da legenda Mensalmente)</t>
        </r>
      </text>
    </comment>
    <comment ref="F9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calculado em magnitude</t>
        </r>
      </text>
    </comment>
  </commentList>
</comments>
</file>

<file path=xl/comments5.xml><?xml version="1.0" encoding="utf-8"?>
<comments xmlns="http://schemas.openxmlformats.org/spreadsheetml/2006/main">
  <authors>
    <author>Armando</author>
    <author>A.Magalhães</author>
    <author>e306517</author>
  </authors>
  <commentList>
    <comment ref="A35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em dividas da Autarquias
A2111250 - 
 - Autarq. Loc. - p/ fornec. elect. IP</t>
        </r>
      </text>
    </comment>
    <comment ref="A38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 partir de Agosto08, novo mapeamento
Este valor é de médio longo prazo, não é recebido no prazo de 1 Ano</t>
        </r>
      </text>
    </comment>
    <comment ref="A72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da Divida de Longo Prazo
A2112110 - 
2111240000 - Autarq.locais atras.dív.venc.consol.acordo de pag.</t>
        </r>
      </text>
    </comment>
    <comment ref="C724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Valor que em magnitude passa para clientes de médio e longo prazo (Activos não correntes)</t>
        </r>
      </text>
    </comment>
    <comment ref="A751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Requalificação de Magnitude para
 Passivo
Jun/09
</t>
        </r>
      </text>
    </comment>
    <comment ref="C78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Nova rubrica Magnitude
 P2110000
Passivo 
</t>
        </r>
        <r>
          <rPr>
            <b/>
            <sz val="8"/>
            <color indexed="10"/>
            <rFont val="Tahoma"/>
            <family val="2"/>
          </rPr>
          <t>Estes movimentos de Outubro foram todos anulados em Novembro</t>
        </r>
      </text>
    </comment>
    <comment ref="N1066" authorId="2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Valor só transferido em magnitude pois não existem contas de médio Longo prazo em SAP, valor referente ao defic de 2009/2010</t>
        </r>
      </text>
    </comment>
  </commentList>
</comments>
</file>

<file path=xl/comments6.xml><?xml version="1.0" encoding="utf-8"?>
<comments xmlns="http://schemas.openxmlformats.org/spreadsheetml/2006/main">
  <authors>
    <author>Armando</author>
    <author>A.Magalhães</author>
  </authors>
  <commentList>
    <comment ref="F1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valor todos os meses</t>
        </r>
      </text>
    </comment>
    <comment ref="F7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77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Igual todo o Ano</t>
        </r>
      </text>
    </comment>
    <comment ref="F9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dos Ajust. Da 
</t>
        </r>
        <r>
          <rPr>
            <b/>
            <sz val="8"/>
            <color indexed="81"/>
            <rFont val="Tahoma"/>
            <family val="2"/>
          </rPr>
          <t>DR de IFRS</t>
        </r>
      </text>
    </comment>
    <comment ref="F12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retirado dos ajuste da DR de IFRS:
Conta : </t>
        </r>
        <r>
          <rPr>
            <sz val="8"/>
            <color indexed="10"/>
            <rFont val="Tahoma"/>
            <family val="2"/>
          </rPr>
          <t>6728003100</t>
        </r>
      </text>
    </comment>
    <comment ref="F19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colocado no Passivo</t>
        </r>
      </text>
    </comment>
    <comment ref="F19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passou ao passivo a partir de novembro 08
</t>
        </r>
        <r>
          <rPr>
            <b/>
            <sz val="8"/>
            <color indexed="10"/>
            <rFont val="Tahoma"/>
            <family val="2"/>
          </rPr>
          <t>Alteração de critério o imposto passou a ser retirado do Passivo</t>
        </r>
      </text>
    </comment>
    <comment ref="F228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43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45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Contém valores de outros ajustamentos ver acima</t>
        </r>
      </text>
    </comment>
    <comment ref="F259" authorId="1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De contas com outros ajustamentos ver acima e Abaixo</t>
        </r>
      </text>
    </comment>
  </commentList>
</comments>
</file>

<file path=xl/comments7.xml><?xml version="1.0" encoding="utf-8"?>
<comments xmlns="http://schemas.openxmlformats.org/spreadsheetml/2006/main">
  <authors>
    <author>Lurdes Costa</author>
  </authors>
  <commentList>
    <comment ref="A54" authorId="0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Lurdes Costa:
Empréstimos em desembro inclui os suprimentos da Holding que a partir de 2009 foi colocado em credores e outros passivos</t>
        </r>
      </text>
    </comment>
  </commentList>
</comments>
</file>

<file path=xl/comments8.xml><?xml version="1.0" encoding="utf-8"?>
<comments xmlns="http://schemas.openxmlformats.org/spreadsheetml/2006/main">
  <authors>
    <author>e306517</author>
    <author>Armando</author>
    <author>Lurdes Costa</author>
  </authors>
  <commentList>
    <comment ref="I784" authorId="0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786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11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20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24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PPEC</t>
        </r>
      </text>
    </comment>
    <comment ref="I861" authorId="1" shapeId="0">
      <text>
        <r>
          <rPr>
            <b/>
            <sz val="8"/>
            <color indexed="81"/>
            <rFont val="Tahoma"/>
            <family val="2"/>
          </rPr>
          <t xml:space="preserve">Armando:
</t>
        </r>
        <r>
          <rPr>
            <sz val="8"/>
            <color indexed="81"/>
            <rFont val="Tahoma"/>
            <family val="2"/>
          </rPr>
          <t xml:space="preserve">
Alteração de critério Ago/08:
Têm a redução de provisão do PAR FSE´s conta 7962060000</t>
        </r>
      </text>
    </comment>
    <comment ref="I863" authorId="1" shapeId="0">
      <text>
        <r>
          <rPr>
            <b/>
            <sz val="8"/>
            <color indexed="81"/>
            <rFont val="Tahoma"/>
            <family val="2"/>
          </rPr>
          <t xml:space="preserve">TPE´s FSE´s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932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Ajustamento que é feito em custos de acção social relativos aos inactivos 
Custo com a acção Social - Todos os C.C.  9931, 9932 e 9935 no 9935 não entra a conta 6470002000
</t>
        </r>
        <r>
          <rPr>
            <b/>
            <sz val="8"/>
            <color indexed="10"/>
            <rFont val="Tahoma"/>
            <family val="2"/>
          </rPr>
          <t>Alteração de critério Ago/08 Redução da Provisão Par
Passa a englobar o C.C.  9930</t>
        </r>
      </text>
    </comment>
    <comment ref="A999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20"/>
            <rFont val="Tahoma"/>
            <family val="2"/>
          </rPr>
          <t>Setembro</t>
        </r>
        <r>
          <rPr>
            <sz val="8"/>
            <color indexed="81"/>
            <rFont val="Tahoma"/>
            <family val="2"/>
          </rPr>
          <t xml:space="preserve">
O valor fica nesta conta enquanto for uma estimativa (64 por conta da 27)
Quando for no final do ano com o estudo da WW transfere-se o valor da 64 para a 67 por conta duma 29
LC 04-11-2008</t>
        </r>
      </text>
    </comment>
    <comment ref="I1484" authorId="1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os valores do Imposto enviados pelo </t>
        </r>
        <r>
          <rPr>
            <sz val="8"/>
            <color indexed="10"/>
            <rFont val="Tahoma"/>
            <family val="2"/>
          </rPr>
          <t>GCO</t>
        </r>
      </text>
    </comment>
  </commentList>
</comments>
</file>

<file path=xl/comments9.xml><?xml version="1.0" encoding="utf-8"?>
<comments xmlns="http://schemas.openxmlformats.org/spreadsheetml/2006/main">
  <authors>
    <author>Armando</author>
    <author>e306517</author>
    <author>Lurdes Costa</author>
    <author>A.Magalhães</author>
  </authors>
  <commentList>
    <comment ref="F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4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Altração do critério do Ajustamento em Jan 09
Sem Ajustamento
</t>
        </r>
      </text>
    </comment>
    <comment ref="F8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Conforme conversa telefónica com Drª Carla Carvalho - este Ajustamento deixou de ser executado a partir de Junho de 2009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</rPr>
          <t>Lurdes Costa: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Encontro de contas PPEC subsídios versus FSE's
Este valor está em contrapartida diversas linhas abaixo
</t>
        </r>
      </text>
    </comment>
    <comment ref="F28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Conforme conversa telefónica com Drª Carla Carvalho - este Ajustamento deixou de ser executado a partir de Junho de 2009</t>
        </r>
      </text>
    </comment>
    <comment ref="F3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Verificar o Saldo de 2007, da conta:
2721021100</t>
        </r>
      </text>
    </comment>
    <comment ref="F35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FRS - Dist. Resultados Colaboradores
Não realizado para Fevereiro vão ser calculados pelos valores reais distribuidos em 2010 - a partir de Março</t>
        </r>
      </text>
    </comment>
    <comment ref="D3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F22+F23+F24 em magnitude são contabilizadas em conjunto</t>
        </r>
      </text>
    </comment>
    <comment ref="F3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IFRS - Dist. Resultados Colaboradores
Não realizado para Fevereiro vão ser calculados pelos valores reais distribuidos em 2010 - a partir de Março - em Abril - O valor em questão corresponde à diferença entre o prémio de desempenho já especializado em 2009 em IFRS e o valor registado na aplicação de resultados de 2009, pela 59, este ano em POC - Élia Vicente 17/05/2010</t>
        </r>
      </text>
    </comment>
    <comment ref="F37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</t>
        </r>
      </text>
    </comment>
    <comment ref="D3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da soma das Celulas F25+F26 em magnitude são contabilizadas em conjunto</t>
        </r>
      </text>
    </comment>
    <comment ref="F3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Mapa dos TPE´s
Fazer novo link todos os Meses</t>
        </r>
      </text>
    </comment>
    <comment ref="F3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Após análise e confirmação pela Watson, apenas o subsídio morte/funeral está provisionado no Medical Plan &amp; Other Benefits, o que siginifica que apenas este valor será anulado por contrapartida da utilização de provisões.
Assim, em Jun-09, será feita a compensação entre custos com pessoal e custos benefícios sociais relativo ao subsidio morte. (não tem impacto em resultados)
Jun 09
</t>
        </r>
        <r>
          <rPr>
            <b/>
            <sz val="8"/>
            <color indexed="10"/>
            <rFont val="Tahoma"/>
            <family val="2"/>
          </rPr>
          <t>Colocar Valor só do C.C. 28299931  em 2010</t>
        </r>
      </text>
    </comment>
    <comment ref="F45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 efectivamente pago Contas - 7962050000 e 7962048000
</t>
        </r>
        <r>
          <rPr>
            <sz val="10"/>
            <color indexed="81"/>
            <rFont val="Tahoma"/>
            <family val="2"/>
          </rPr>
          <t>Ver Fich de SAP referente ao lançamento da conta acima referida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Somar o valor do mês ao valor referido no fich  já existente</t>
        </r>
      </text>
    </comment>
    <comment ref="F46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- 6420018100
Menos o C.C. 28299930
Alteração do critério  a partir de Agosto/08 saldo da Redução provisões do PAR - R7962700 - 
Valor total da conta 6420018100</t>
        </r>
      </text>
    </comment>
    <comment ref="F47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- 6420018200
Menos o C.C. 28299930
Alteração do critério  a partir de Agosto/08 saldo da Redução provisões do PAR - R7962700 - 
Valor total da conta 6420018200</t>
        </r>
      </text>
    </comment>
    <comment ref="F49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lançado na conta de redução de provisõe sefectivamente pago Contas - 7962050000 e 7962048000
Ver Fich de SAP referente ao lançamento da conta acima referida
Somar o valor do mês ao valor referido no fich  já existente</t>
        </r>
      </text>
    </comment>
    <comment ref="F5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Conta SAP - 6450002000
Menos o C.C. 28299930
Alteração do critério  a partir de Agosto/08 saldo da Redução provisões do PAR - R7962700 - 
Valor total da conta 6450002000</t>
        </r>
      </text>
    </comment>
    <comment ref="F69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S</t>
        </r>
        <r>
          <rPr>
            <sz val="11"/>
            <color indexed="81"/>
            <rFont val="Tahoma"/>
            <family val="2"/>
          </rPr>
          <t>ó o valor de Imobilizados incorpóreos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0" authorId="1" shapeId="0">
      <text>
        <r>
          <rPr>
            <b/>
            <sz val="8"/>
            <color indexed="81"/>
            <rFont val="Tahoma"/>
            <family val="2"/>
          </rPr>
          <t>e306517: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Só os valores do Reclassificação da Provisão para amortização de Imobilizado Corpóreo já em Exploração
por contra partida da R6623310 têm influência nos IFRC12</t>
        </r>
      </text>
    </comment>
    <comment ref="F73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12"/>
            <rFont val="Tahoma"/>
            <family val="2"/>
          </rPr>
          <t xml:space="preserve">Valor retirado da analise do Mapa dos Tpe´s 
</t>
        </r>
        <r>
          <rPr>
            <sz val="11"/>
            <color indexed="16"/>
            <rFont val="Tahoma"/>
            <family val="2"/>
          </rPr>
          <t xml:space="preserve">\\InfGestão\GCO\IAS\2007\XXX\Mapas Apoio\Analise TPE´s EDP Distribuição
</t>
        </r>
        <r>
          <rPr>
            <sz val="10"/>
            <color indexed="12"/>
            <rFont val="Tahoma"/>
            <family val="2"/>
          </rPr>
          <t xml:space="preserve">
è retirado a Amortização referente a 2006 e  anos anteriores
Verificar os Mapas de apoio mês a mês
</t>
        </r>
        <r>
          <rPr>
            <sz val="10"/>
            <color indexed="10"/>
            <rFont val="Tahoma"/>
            <family val="2"/>
          </rPr>
          <t>Alterar a Lin/Col de Leitura todos os meses</t>
        </r>
      </text>
    </comment>
    <comment ref="F78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Alterar o Mês da Formula todos os Meses
</t>
        </r>
        <r>
          <rPr>
            <sz val="8"/>
            <color indexed="10"/>
            <rFont val="Tahoma"/>
            <family val="2"/>
          </rPr>
          <t xml:space="preserve">Alterar o Mês da Formula  todos os Meses
</t>
        </r>
        <r>
          <rPr>
            <sz val="9"/>
            <color indexed="10"/>
            <rFont val="Tahoma"/>
            <family val="2"/>
          </rPr>
          <t>Valor Anual 22 527 162
(Inicio a Janeiro de 2005 e é sempre igual) - 
Informação do Filipe Matos (25 / 11 / 2008) - este valor é de aproximadamente de  300 000 Milhões
dá  aproximadamente entre 12 e 13 anos !!</t>
        </r>
      </text>
    </comment>
    <comment ref="F83" authorId="3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Ao valor da conta retirar a linha 72 e 77</t>
        </r>
      </text>
    </comment>
    <comment ref="F92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Valor apurado tendo por base o valor dos subsídios afectos aos imobilizados nºs: </t>
        </r>
        <r>
          <rPr>
            <b/>
            <sz val="10"/>
            <color indexed="53"/>
            <rFont val="Tahoma"/>
            <family val="2"/>
          </rPr>
          <t>767717
943565 
962152</t>
        </r>
        <r>
          <rPr>
            <sz val="10"/>
            <color indexed="81"/>
            <rFont val="Tahoma"/>
            <family val="2"/>
          </rPr>
          <t xml:space="preserve">
 ou seja, estes imobilizados foram amortizados (área de avaliação 51) em 60.363,67 até Dez 07, mas como até Dez 2007 já tínhamos anulado todo o valor acumulado (83 528,47), agora apenas temos que revelar em P/L a diferença(</t>
        </r>
        <r>
          <rPr>
            <sz val="10"/>
            <color indexed="10"/>
            <rFont val="Tahoma"/>
            <family val="2"/>
          </rPr>
          <t>Valor a alterar todos os Meses</t>
        </r>
        <r>
          <rPr>
            <sz val="10"/>
            <color indexed="81"/>
            <rFont val="Tahoma"/>
            <family val="2"/>
          </rPr>
          <t xml:space="preserve">). 
MAPA DE SAP PARA APURAMENTO DO VALOR ACUMULADO MENSAL:
</t>
        </r>
        <r>
          <rPr>
            <b/>
            <sz val="10"/>
            <color indexed="10"/>
            <rFont val="Tahoma"/>
            <family val="2"/>
          </rPr>
          <t xml:space="preserve">S_ALR_87012936-Imobilizados - </t>
        </r>
        <r>
          <rPr>
            <b/>
            <sz val="10"/>
            <color indexed="12"/>
            <rFont val="Tahoma"/>
            <family val="2"/>
          </rPr>
          <t xml:space="preserve">RESTRIÇÃO ACIMA DESCRITA
</t>
        </r>
        <r>
          <rPr>
            <b/>
            <sz val="10"/>
            <color indexed="16"/>
            <rFont val="Tahoma"/>
            <family val="2"/>
          </rPr>
          <t>(Alterar valores da legenda Mensalmente)</t>
        </r>
      </text>
    </comment>
    <comment ref="F95" authorId="3" shapeId="0">
      <text>
        <r>
          <rPr>
            <b/>
            <sz val="8"/>
            <color indexed="81"/>
            <rFont val="Tahoma"/>
            <family val="2"/>
          </rPr>
          <t>A.Magalhães:</t>
        </r>
        <r>
          <rPr>
            <sz val="8"/>
            <color indexed="81"/>
            <rFont val="Tahoma"/>
            <family val="2"/>
          </rPr>
          <t xml:space="preserve">
Colocar só o centro de custo 28299999</t>
        </r>
      </text>
    </comment>
    <comment ref="F110" authorId="0" shapeId="0">
      <text>
        <r>
          <rPr>
            <b/>
            <sz val="8"/>
            <color indexed="81"/>
            <rFont val="Tahoma"/>
            <family val="2"/>
          </rPr>
          <t>Armando:</t>
        </r>
        <r>
          <rPr>
            <sz val="8"/>
            <color indexed="81"/>
            <rFont val="Tahoma"/>
            <family val="2"/>
          </rPr>
          <t xml:space="preserve">
Valor calculado em magnitude</t>
        </r>
      </text>
    </comment>
  </commentList>
</comments>
</file>

<file path=xl/sharedStrings.xml><?xml version="1.0" encoding="utf-8"?>
<sst xmlns="http://schemas.openxmlformats.org/spreadsheetml/2006/main" count="24396" uniqueCount="6394">
  <si>
    <t>Clientes</t>
  </si>
  <si>
    <t>Devedores e outros activos</t>
  </si>
  <si>
    <t>Inventários</t>
  </si>
  <si>
    <t>Impostos a receber</t>
  </si>
  <si>
    <t>Caixa e equivalentes de caixa</t>
  </si>
  <si>
    <t>Acções próprias</t>
  </si>
  <si>
    <t>Reservas e resultados acumulados</t>
  </si>
  <si>
    <t>Resultado líquido do exercício</t>
  </si>
  <si>
    <t>Total dos Capitais Próprios</t>
  </si>
  <si>
    <t>Benefícios aos empregados</t>
  </si>
  <si>
    <t>Provisões para riscos e encargos</t>
  </si>
  <si>
    <t>Credores e outros passivos</t>
  </si>
  <si>
    <t>Passivos Regulatórios</t>
  </si>
  <si>
    <t>Total do Passivo</t>
  </si>
  <si>
    <t>Volume de Negócios</t>
  </si>
  <si>
    <t>Outros</t>
  </si>
  <si>
    <t>Redução de provisões</t>
  </si>
  <si>
    <t>Resultado líquido</t>
  </si>
  <si>
    <t>Imobilizado em Curso</t>
  </si>
  <si>
    <t>Total</t>
  </si>
  <si>
    <t>Amortizações do Exercício</t>
  </si>
  <si>
    <t>Capitais Próprios</t>
  </si>
  <si>
    <t>Outros custos</t>
  </si>
  <si>
    <t>BT</t>
  </si>
  <si>
    <t>MAT</t>
  </si>
  <si>
    <t>AT</t>
  </si>
  <si>
    <t>MT</t>
  </si>
  <si>
    <t>BTE</t>
  </si>
  <si>
    <t>IP</t>
  </si>
  <si>
    <t>Rubricas</t>
  </si>
  <si>
    <t>DEE</t>
  </si>
  <si>
    <t>CVAT</t>
  </si>
  <si>
    <t>Prestações de serviços</t>
  </si>
  <si>
    <t>Trabalhos para a própria empresa</t>
  </si>
  <si>
    <t>Fornecimentos e Serviços de empresas do Grupo EDP</t>
  </si>
  <si>
    <t>Fornecimentos e Serviços Externos ao Grupo EDP</t>
  </si>
  <si>
    <t xml:space="preserve">        Total dos Capitais Próprios</t>
  </si>
  <si>
    <t>Passivo</t>
  </si>
  <si>
    <t>Dividendos antecipados</t>
  </si>
  <si>
    <t>Total dos Passivos Não Correntes</t>
  </si>
  <si>
    <t>Impostos a pagar</t>
  </si>
  <si>
    <t>Total dos Passivos Correntes</t>
  </si>
  <si>
    <t>Aquisições aos PRE - Sobrecustos</t>
  </si>
  <si>
    <t>Saldo Inicial</t>
  </si>
  <si>
    <t>Saldo Final</t>
  </si>
  <si>
    <t>EDP Distribuição</t>
  </si>
  <si>
    <t>Custos</t>
  </si>
  <si>
    <t>Capital Social</t>
  </si>
  <si>
    <t>Pessoal cedido</t>
  </si>
  <si>
    <t>Custos com Pessoal</t>
  </si>
  <si>
    <t>Fornecimentos e Serviços Externos</t>
  </si>
  <si>
    <t>PRRH</t>
  </si>
  <si>
    <t>PAR</t>
  </si>
  <si>
    <t>PAE</t>
  </si>
  <si>
    <t>Remunerações e Encargos</t>
  </si>
  <si>
    <t>Estudos e Consultoria</t>
  </si>
  <si>
    <t>Provisão para fundo de pensões</t>
  </si>
  <si>
    <t>Provisões do Exercício</t>
  </si>
  <si>
    <t>Compensação de Amortizações</t>
  </si>
  <si>
    <t>Fonte</t>
  </si>
  <si>
    <t>DR</t>
  </si>
  <si>
    <t>MARGEM</t>
  </si>
  <si>
    <t>Outros Proveitos de Exploração</t>
  </si>
  <si>
    <t>Custos com Benefícios aos Empregados</t>
  </si>
  <si>
    <t>Outros Custos de Exploração</t>
  </si>
  <si>
    <t>Dívida financeira</t>
  </si>
  <si>
    <t>Passivos por impostos diferidos</t>
  </si>
  <si>
    <t>Total dos Capitais Próprios e Passivo</t>
  </si>
  <si>
    <t>MARGEM BRUTA</t>
  </si>
  <si>
    <t>Acessos</t>
  </si>
  <si>
    <t>A comercializadores</t>
  </si>
  <si>
    <t>Outras Vendas</t>
  </si>
  <si>
    <t>Desvio tarifário do ano</t>
  </si>
  <si>
    <t>Variação nos inventários e custo das matérias primas e consumíveis</t>
  </si>
  <si>
    <t>Subsídios à Exploração</t>
  </si>
  <si>
    <t>Ganhos em Imobilizações</t>
  </si>
  <si>
    <t>Valores em excesso de comparticipações de clientes</t>
  </si>
  <si>
    <t>Perdas em imobilizações</t>
  </si>
  <si>
    <t>Encargos sobre remunerações</t>
  </si>
  <si>
    <t>Custos com indemnizações</t>
  </si>
  <si>
    <t>Prémios de desempenho, assiduidade e antiguidade</t>
  </si>
  <si>
    <t>Custos com Plano de Pensões</t>
  </si>
  <si>
    <t>Custos com Plano Médico e Outros Benefícios</t>
  </si>
  <si>
    <t>CUSTOS LÍQUIDOS DE PROVEITOS</t>
  </si>
  <si>
    <t>Valor Líquido</t>
  </si>
  <si>
    <t>Unidade: GWh</t>
  </si>
  <si>
    <t>Rubrica</t>
  </si>
  <si>
    <t>ENERGIA ENTRADA NO DISTRIBUIDOR</t>
  </si>
  <si>
    <t>MAT (pontos virtuais clientes)</t>
  </si>
  <si>
    <t>Total Energia Entrada no Distribuidor para Consumos MR</t>
  </si>
  <si>
    <t>Total Energia Entrada no Distribuidor  para Consumos MR+ML</t>
  </si>
  <si>
    <t xml:space="preserve"> ENERGIA SAÍDA DO DISTRIBUIDOR</t>
  </si>
  <si>
    <t>BTN</t>
  </si>
  <si>
    <t xml:space="preserve">   Clientes MR</t>
  </si>
  <si>
    <t>MT (inclui outros distribuidores)</t>
  </si>
  <si>
    <t>BTN (sem iluminação pública)</t>
  </si>
  <si>
    <t xml:space="preserve">   Clientes ML</t>
  </si>
  <si>
    <t xml:space="preserve">BTN </t>
  </si>
  <si>
    <t>Total Energia Saída do Distribuidor para consumos MR</t>
  </si>
  <si>
    <t>Total Energia Saída do Distribuidor para consumos MR+ML</t>
  </si>
  <si>
    <t>Perdas MR (GWh)</t>
  </si>
  <si>
    <t>Perdas MR+ML (GWh)</t>
  </si>
  <si>
    <t xml:space="preserve"> </t>
  </si>
  <si>
    <t>Regularização</t>
  </si>
  <si>
    <t>Subestações</t>
  </si>
  <si>
    <t>Contadores e acessórios</t>
  </si>
  <si>
    <t>Mercado Regulado</t>
  </si>
  <si>
    <t>Mercado Livre</t>
  </si>
  <si>
    <t>Unidades</t>
  </si>
  <si>
    <t>BTN (sem IP)</t>
  </si>
  <si>
    <t>Aquisições à RNT</t>
  </si>
  <si>
    <t>Uso Global do Sistema</t>
  </si>
  <si>
    <t>Uso da Rede de Transporte</t>
  </si>
  <si>
    <t>Clientes do MR</t>
  </si>
  <si>
    <t>Clientes do ML</t>
  </si>
  <si>
    <t>Redução de Provisão PEF</t>
  </si>
  <si>
    <t>Conservação</t>
  </si>
  <si>
    <t>Investimento</t>
  </si>
  <si>
    <t>Total DEE</t>
  </si>
  <si>
    <t>Desvio Tarifário do ano</t>
  </si>
  <si>
    <t>Total CVAT</t>
  </si>
  <si>
    <t>Volume de Negócios (excluindo outras vendas e prestações de serviços)</t>
  </si>
  <si>
    <t>Remunerações</t>
  </si>
  <si>
    <t>Operação e Manutenção</t>
  </si>
  <si>
    <t>EME2</t>
  </si>
  <si>
    <t>Imobilizado Bruto</t>
  </si>
  <si>
    <t>Amortizações Acumuladas</t>
  </si>
  <si>
    <t>TOTAL Regulado</t>
  </si>
  <si>
    <t>Equipamentos Acessórios e Outros</t>
  </si>
  <si>
    <t>Linhas Aéreas</t>
  </si>
  <si>
    <t>Cabos Subterrâneos</t>
  </si>
  <si>
    <t>Postos Corte e Seccionamento</t>
  </si>
  <si>
    <t>Equipamento Contagem</t>
  </si>
  <si>
    <t>Outro equipamento</t>
  </si>
  <si>
    <t>Postos Transformação e Seccionamento</t>
  </si>
  <si>
    <t>Iluminação pública</t>
  </si>
  <si>
    <t>TOTAL EDP Distribuição</t>
  </si>
  <si>
    <t>Custos Primários</t>
  </si>
  <si>
    <t>Custos Totais</t>
  </si>
  <si>
    <t>Imobilizado em Exploração</t>
  </si>
  <si>
    <t>Específico em AT</t>
  </si>
  <si>
    <t>Específico em MT</t>
  </si>
  <si>
    <t>Específico em BT</t>
  </si>
  <si>
    <t>À EDP Serviço Universal</t>
  </si>
  <si>
    <t>Outros Serviços Regulados</t>
  </si>
  <si>
    <t>Valor a recuperar (saldo inicial)</t>
  </si>
  <si>
    <t>Valor a recuperar (saldo final)</t>
  </si>
  <si>
    <t>Valor Bruto</t>
  </si>
  <si>
    <t>Regularizações e Reavaliações</t>
  </si>
  <si>
    <t>Valor Total</t>
  </si>
  <si>
    <t>EDP Estudos e Consultoria</t>
  </si>
  <si>
    <t>Ajustamento tarifário</t>
  </si>
  <si>
    <t>Juros do ajustamento</t>
  </si>
  <si>
    <t>Constituição</t>
  </si>
  <si>
    <t>Imobilizado Tangível Regulado</t>
  </si>
  <si>
    <t>Imobilizado Intangível Regulado</t>
  </si>
  <si>
    <t>Imobilizado Tangível não regulado</t>
  </si>
  <si>
    <t>Transferências para Exploração</t>
  </si>
  <si>
    <t>Comparticip. Financeiras (do ano)</t>
  </si>
  <si>
    <t>Amortizações Líquidas do Ano</t>
  </si>
  <si>
    <t>Custos Financ.</t>
  </si>
  <si>
    <t>Custos de Gestão e Estrutura</t>
  </si>
  <si>
    <t>Em AT</t>
  </si>
  <si>
    <t>Em MT</t>
  </si>
  <si>
    <t>Em BT</t>
  </si>
  <si>
    <t>Tipo de Cliente Final</t>
  </si>
  <si>
    <t>Clientes finais</t>
  </si>
  <si>
    <t>Uso Global Sistema</t>
  </si>
  <si>
    <t>TOTAL Regulado (inclui valor residual das concessões)</t>
  </si>
  <si>
    <t>TOTAL EDP Distribuição (inclui valor residual das concessões)</t>
  </si>
  <si>
    <t>Transferências de Imob. em Curso</t>
  </si>
  <si>
    <t>Total de Ajustamentos e Juros</t>
  </si>
  <si>
    <t>Total Regulado</t>
  </si>
  <si>
    <t>Activo</t>
  </si>
  <si>
    <t>Vendas</t>
  </si>
  <si>
    <t>Fornecimentos e serviços externos</t>
  </si>
  <si>
    <t>Relatórios com informação estatística</t>
  </si>
  <si>
    <t>Balanço</t>
  </si>
  <si>
    <t>Dotação de provisões</t>
  </si>
  <si>
    <t>Reversão Desvio Tarifário de t-2</t>
  </si>
  <si>
    <t>Rendas de concessão</t>
  </si>
  <si>
    <t>Outros encargos de concessão</t>
  </si>
  <si>
    <t>Imobilizado Intangível não regulado</t>
  </si>
  <si>
    <t>Fundos Comunit.</t>
  </si>
  <si>
    <t>ACTIVO</t>
  </si>
  <si>
    <t>A4201000</t>
  </si>
  <si>
    <t>A4202000</t>
  </si>
  <si>
    <t>A4210000</t>
  </si>
  <si>
    <t>A4220100</t>
  </si>
  <si>
    <t>A4230100</t>
  </si>
  <si>
    <t>A4230200</t>
  </si>
  <si>
    <t>A4230300</t>
  </si>
  <si>
    <t>A4230350</t>
  </si>
  <si>
    <t>A4230400</t>
  </si>
  <si>
    <t>A4230600</t>
  </si>
  <si>
    <t>A4230700</t>
  </si>
  <si>
    <t>A4230800</t>
  </si>
  <si>
    <t>A4230900</t>
  </si>
  <si>
    <t>A4231000</t>
  </si>
  <si>
    <t>A4231100</t>
  </si>
  <si>
    <t>A4231200</t>
  </si>
  <si>
    <t>A4231300</t>
  </si>
  <si>
    <t>A4231400</t>
  </si>
  <si>
    <t>A4231500</t>
  </si>
  <si>
    <t>A4231600</t>
  </si>
  <si>
    <t>A4231700</t>
  </si>
  <si>
    <t>A4231800</t>
  </si>
  <si>
    <t>A4231900</t>
  </si>
  <si>
    <t>A4232000</t>
  </si>
  <si>
    <t>A4232100</t>
  </si>
  <si>
    <t>A4232200</t>
  </si>
  <si>
    <t>A4232300</t>
  </si>
  <si>
    <t>A4239900</t>
  </si>
  <si>
    <t>A4240000</t>
  </si>
  <si>
    <t>A4250000</t>
  </si>
  <si>
    <t>A4261000</t>
  </si>
  <si>
    <t>A4262000</t>
  </si>
  <si>
    <t>A4263000</t>
  </si>
  <si>
    <t>A4264000</t>
  </si>
  <si>
    <t>A4269000</t>
  </si>
  <si>
    <t>A4282000</t>
  </si>
  <si>
    <t>A4283000</t>
  </si>
  <si>
    <t>A4290000</t>
  </si>
  <si>
    <t>A4420100</t>
  </si>
  <si>
    <t>A4420200</t>
  </si>
  <si>
    <t>A4420300</t>
  </si>
  <si>
    <t>A4420400</t>
  </si>
  <si>
    <t>A4420500</t>
  </si>
  <si>
    <t>A4420600</t>
  </si>
  <si>
    <t>A4420700</t>
  </si>
  <si>
    <t>A4420800</t>
  </si>
  <si>
    <t>A4420900</t>
  </si>
  <si>
    <t>A4421000</t>
  </si>
  <si>
    <t>A4421100</t>
  </si>
  <si>
    <t>A4421200</t>
  </si>
  <si>
    <t>A4421300</t>
  </si>
  <si>
    <t>A4421400</t>
  </si>
  <si>
    <t>A4421500</t>
  </si>
  <si>
    <t>A4421600</t>
  </si>
  <si>
    <t>A4421700</t>
  </si>
  <si>
    <t>A4421800</t>
  </si>
  <si>
    <t>A4421900</t>
  </si>
  <si>
    <t>A4422000</t>
  </si>
  <si>
    <t>A4422100</t>
  </si>
  <si>
    <t>A4429900</t>
  </si>
  <si>
    <t>A4480000</t>
  </si>
  <si>
    <t>A4820011</t>
  </si>
  <si>
    <t>A4820021</t>
  </si>
  <si>
    <t>A4822011</t>
  </si>
  <si>
    <t>A4823011</t>
  </si>
  <si>
    <t>A4823021</t>
  </si>
  <si>
    <t>A4823030</t>
  </si>
  <si>
    <t>A4823045</t>
  </si>
  <si>
    <t>A4823060</t>
  </si>
  <si>
    <t>A4823070</t>
  </si>
  <si>
    <t>A4823080</t>
  </si>
  <si>
    <t>A4823090</t>
  </si>
  <si>
    <t>A4823100</t>
  </si>
  <si>
    <t>A4823110</t>
  </si>
  <si>
    <t>A4823120</t>
  </si>
  <si>
    <t>A4823130</t>
  </si>
  <si>
    <t>A4823140</t>
  </si>
  <si>
    <t>A4823150</t>
  </si>
  <si>
    <t>A4823160</t>
  </si>
  <si>
    <t>A4823170</t>
  </si>
  <si>
    <t>A4823180</t>
  </si>
  <si>
    <t>A4823190</t>
  </si>
  <si>
    <t>A4823200</t>
  </si>
  <si>
    <t>A4823210</t>
  </si>
  <si>
    <t>A4823220</t>
  </si>
  <si>
    <t>A4823230</t>
  </si>
  <si>
    <t>A4823990</t>
  </si>
  <si>
    <t>A4824000</t>
  </si>
  <si>
    <t>A4825000</t>
  </si>
  <si>
    <t>A4826010</t>
  </si>
  <si>
    <t>A4826020</t>
  </si>
  <si>
    <t>A4826030</t>
  </si>
  <si>
    <t>A4826040</t>
  </si>
  <si>
    <t>A4826090</t>
  </si>
  <si>
    <t>A4828200</t>
  </si>
  <si>
    <t>A4828300</t>
  </si>
  <si>
    <t>A4829000</t>
  </si>
  <si>
    <t>Activos tangíveis</t>
  </si>
  <si>
    <t>A4310000</t>
  </si>
  <si>
    <t>A4320000</t>
  </si>
  <si>
    <t>A4330000</t>
  </si>
  <si>
    <t>A4340000</t>
  </si>
  <si>
    <t>A4352200</t>
  </si>
  <si>
    <t>A4370000</t>
  </si>
  <si>
    <t>A4430100</t>
  </si>
  <si>
    <t>A4430200</t>
  </si>
  <si>
    <t>A4430500</t>
  </si>
  <si>
    <t>A4490000</t>
  </si>
  <si>
    <t>A4831000</t>
  </si>
  <si>
    <t>A4832000</t>
  </si>
  <si>
    <t>A4833000</t>
  </si>
  <si>
    <t>A4834000</t>
  </si>
  <si>
    <t>A4835220</t>
  </si>
  <si>
    <t>Activos intangíveis ( Imobilizações Incorpóreas)</t>
  </si>
  <si>
    <t>A4361000</t>
  </si>
  <si>
    <t>A4362000</t>
  </si>
  <si>
    <t>A4836100</t>
  </si>
  <si>
    <t>A4836200</t>
  </si>
  <si>
    <t>Goodwill</t>
  </si>
  <si>
    <t>A4111000</t>
  </si>
  <si>
    <t>A4112000</t>
  </si>
  <si>
    <t>A4113000</t>
  </si>
  <si>
    <t>A4121000</t>
  </si>
  <si>
    <t>A4122000</t>
  </si>
  <si>
    <t>A4123000</t>
  </si>
  <si>
    <t>A4141000</t>
  </si>
  <si>
    <t>A4142000</t>
  </si>
  <si>
    <t>A4151000</t>
  </si>
  <si>
    <t>A4152000</t>
  </si>
  <si>
    <t>A4153000</t>
  </si>
  <si>
    <t>A4410100</t>
  </si>
  <si>
    <t>A4470000</t>
  </si>
  <si>
    <t>A4812100</t>
  </si>
  <si>
    <t>A4911010</t>
  </si>
  <si>
    <t>A4912010</t>
  </si>
  <si>
    <t>A4913010</t>
  </si>
  <si>
    <t>A4950100</t>
  </si>
  <si>
    <t>Investimentos financeiros</t>
  </si>
  <si>
    <t>A2721300</t>
  </si>
  <si>
    <t>A2721600</t>
  </si>
  <si>
    <t>A2721700</t>
  </si>
  <si>
    <t>A2721800</t>
  </si>
  <si>
    <t>A2721990</t>
  </si>
  <si>
    <t>Impostos diferidos activos</t>
  </si>
  <si>
    <t>A2112110</t>
  </si>
  <si>
    <t>A2180200</t>
  </si>
  <si>
    <t>A2812000</t>
  </si>
  <si>
    <t>A2521210</t>
  </si>
  <si>
    <t>A2681201</t>
  </si>
  <si>
    <t>A2681205</t>
  </si>
  <si>
    <t>A2681206</t>
  </si>
  <si>
    <t>A2681210</t>
  </si>
  <si>
    <t>A2681230</t>
  </si>
  <si>
    <t>A2681260</t>
  </si>
  <si>
    <t>A2681290</t>
  </si>
  <si>
    <t>A2882800</t>
  </si>
  <si>
    <t>Total de Activos Não Correntes</t>
  </si>
  <si>
    <t>A3100000</t>
  </si>
  <si>
    <t>A3231000</t>
  </si>
  <si>
    <t>A3232000</t>
  </si>
  <si>
    <t>A3233000</t>
  </si>
  <si>
    <t>A3234000</t>
  </si>
  <si>
    <t>A3237000</t>
  </si>
  <si>
    <t>A3253100</t>
  </si>
  <si>
    <t>A3263100</t>
  </si>
  <si>
    <t>A3510000</t>
  </si>
  <si>
    <t>A3621010</t>
  </si>
  <si>
    <t>A3621020</t>
  </si>
  <si>
    <t>A3621030</t>
  </si>
  <si>
    <t>A3621040</t>
  </si>
  <si>
    <t>A3621060</t>
  </si>
  <si>
    <t>A3623010</t>
  </si>
  <si>
    <t>A3630000</t>
  </si>
  <si>
    <t>A3640000</t>
  </si>
  <si>
    <t>A3651000</t>
  </si>
  <si>
    <t>A3652000</t>
  </si>
  <si>
    <t>A3653000</t>
  </si>
  <si>
    <t>A3654000</t>
  </si>
  <si>
    <t>A3710000</t>
  </si>
  <si>
    <t>A3730000</t>
  </si>
  <si>
    <t>A3810000</t>
  </si>
  <si>
    <t>A3830000</t>
  </si>
  <si>
    <t>A3923000</t>
  </si>
  <si>
    <t>A3963000</t>
  </si>
  <si>
    <t>A2111120</t>
  </si>
  <si>
    <t>A2111130</t>
  </si>
  <si>
    <t>A2111140</t>
  </si>
  <si>
    <t>A2111150</t>
  </si>
  <si>
    <t>A2111170</t>
  </si>
  <si>
    <t>A2111210</t>
  </si>
  <si>
    <t>A2111220</t>
  </si>
  <si>
    <t>A2111230</t>
  </si>
  <si>
    <t>A2111240</t>
  </si>
  <si>
    <t>A2111250</t>
  </si>
  <si>
    <t>A2111260</t>
  </si>
  <si>
    <t>A2111310</t>
  </si>
  <si>
    <t>A2111320</t>
  </si>
  <si>
    <t>A2111330</t>
  </si>
  <si>
    <t>A2111340</t>
  </si>
  <si>
    <t>A2111350</t>
  </si>
  <si>
    <t>A2111370</t>
  </si>
  <si>
    <t>A2121000</t>
  </si>
  <si>
    <t>A2180100</t>
  </si>
  <si>
    <t>A2712100</t>
  </si>
  <si>
    <t>A2712200</t>
  </si>
  <si>
    <t>A2712300</t>
  </si>
  <si>
    <t>A2712400</t>
  </si>
  <si>
    <t>A2712500</t>
  </si>
  <si>
    <t>A2712600</t>
  </si>
  <si>
    <t>A2811100</t>
  </si>
  <si>
    <t>A2811200</t>
  </si>
  <si>
    <t>A2811300</t>
  </si>
  <si>
    <t>A2811400</t>
  </si>
  <si>
    <t>A2811500</t>
  </si>
  <si>
    <t>A2811600</t>
  </si>
  <si>
    <t>A2811700</t>
  </si>
  <si>
    <t>A2811800</t>
  </si>
  <si>
    <t>A2290100</t>
  </si>
  <si>
    <t>A2521110</t>
  </si>
  <si>
    <t>A2523000</t>
  </si>
  <si>
    <t>A2541110</t>
  </si>
  <si>
    <t>A2619110</t>
  </si>
  <si>
    <t>A2621300</t>
  </si>
  <si>
    <t>A2621400</t>
  </si>
  <si>
    <t>A2621900</t>
  </si>
  <si>
    <t>A2631000</t>
  </si>
  <si>
    <t>A2642100</t>
  </si>
  <si>
    <t>A2671000</t>
  </si>
  <si>
    <t>A2681101</t>
  </si>
  <si>
    <t>A2681102</t>
  </si>
  <si>
    <t>A2681103</t>
  </si>
  <si>
    <t>A2681104</t>
  </si>
  <si>
    <t>A2681105</t>
  </si>
  <si>
    <t>A2681107</t>
  </si>
  <si>
    <t>A2681110</t>
  </si>
  <si>
    <t>A2681113</t>
  </si>
  <si>
    <t>A2681114</t>
  </si>
  <si>
    <t>A2681115</t>
  </si>
  <si>
    <t>A2681116</t>
  </si>
  <si>
    <t>A2681117</t>
  </si>
  <si>
    <t>A2681119</t>
  </si>
  <si>
    <t>A2681150</t>
  </si>
  <si>
    <t>A2681190</t>
  </si>
  <si>
    <t>A2711200</t>
  </si>
  <si>
    <t>A2713000</t>
  </si>
  <si>
    <t>A2718100</t>
  </si>
  <si>
    <t>A2718150</t>
  </si>
  <si>
    <t>A2718200</t>
  </si>
  <si>
    <t>A2718250</t>
  </si>
  <si>
    <t>A2719000</t>
  </si>
  <si>
    <t>A2719050</t>
  </si>
  <si>
    <t>A2729100</t>
  </si>
  <si>
    <t>A2722100</t>
  </si>
  <si>
    <t>A2729200</t>
  </si>
  <si>
    <t>A2729300</t>
  </si>
  <si>
    <t>A2729600</t>
  </si>
  <si>
    <t>A2729990</t>
  </si>
  <si>
    <t>A2881800</t>
  </si>
  <si>
    <t>A2729900</t>
  </si>
  <si>
    <t>A2711510</t>
  </si>
  <si>
    <t>A2711520</t>
  </si>
  <si>
    <t>A2711530</t>
  </si>
  <si>
    <t>A2711540</t>
  </si>
  <si>
    <t>A2411010</t>
  </si>
  <si>
    <t>A2412010</t>
  </si>
  <si>
    <t>A2412020</t>
  </si>
  <si>
    <t>A2412090</t>
  </si>
  <si>
    <t>A2417000</t>
  </si>
  <si>
    <t>A2419000</t>
  </si>
  <si>
    <t>A2431000</t>
  </si>
  <si>
    <t>A2432000</t>
  </si>
  <si>
    <t>A2434000</t>
  </si>
  <si>
    <t>A2435000</t>
  </si>
  <si>
    <t>A2437000</t>
  </si>
  <si>
    <t>A2438000</t>
  </si>
  <si>
    <t>A2439000</t>
  </si>
  <si>
    <t>A2449000</t>
  </si>
  <si>
    <t>A1513000</t>
  </si>
  <si>
    <t>A1591000</t>
  </si>
  <si>
    <t>A1592000</t>
  </si>
  <si>
    <t>A1593000</t>
  </si>
  <si>
    <t>A1910000</t>
  </si>
  <si>
    <t>A1981000</t>
  </si>
  <si>
    <t>Activos financeiros detidos para negociação</t>
  </si>
  <si>
    <t>A1110000</t>
  </si>
  <si>
    <t>A1201000</t>
  </si>
  <si>
    <t>Total de Activos Correntes</t>
  </si>
  <si>
    <t>Total de Activos</t>
  </si>
  <si>
    <t>CAPITAIS PRÓPRIOS</t>
  </si>
  <si>
    <t>P5100000</t>
  </si>
  <si>
    <t>Capital</t>
  </si>
  <si>
    <t>P5300000</t>
  </si>
  <si>
    <t>P5710000</t>
  </si>
  <si>
    <t>P5740000</t>
  </si>
  <si>
    <t>P5790000</t>
  </si>
  <si>
    <t>P5900000</t>
  </si>
  <si>
    <t>P8900000</t>
  </si>
  <si>
    <t>P8800000</t>
  </si>
  <si>
    <t>Capitais Próprios atribuíveis aos int. maioritários</t>
  </si>
  <si>
    <t>Interesses minoritários</t>
  </si>
  <si>
    <t>PASSIVO</t>
  </si>
  <si>
    <t>P2392100</t>
  </si>
  <si>
    <t>P2521210</t>
  </si>
  <si>
    <t>Empréstimos</t>
  </si>
  <si>
    <t>P2738100</t>
  </si>
  <si>
    <t>P2738150</t>
  </si>
  <si>
    <t>P2738200</t>
  </si>
  <si>
    <t>P2738250</t>
  </si>
  <si>
    <t>P2738300</t>
  </si>
  <si>
    <t>P2738350</t>
  </si>
  <si>
    <t>P2910000</t>
  </si>
  <si>
    <t>P2960000</t>
  </si>
  <si>
    <t>P2980000</t>
  </si>
  <si>
    <t>P2930000</t>
  </si>
  <si>
    <t>P2999099</t>
  </si>
  <si>
    <t>Conta de hidraulicidade</t>
  </si>
  <si>
    <t>P2741200</t>
  </si>
  <si>
    <t>P2741300</t>
  </si>
  <si>
    <t>P2741700</t>
  </si>
  <si>
    <t>P2741900</t>
  </si>
  <si>
    <t>Impostos diferidos passivos</t>
  </si>
  <si>
    <t>P2611220</t>
  </si>
  <si>
    <t>Fornecedores CC e de Imobilizado</t>
  </si>
  <si>
    <t>P2744000</t>
  </si>
  <si>
    <t>Z2745200000</t>
  </si>
  <si>
    <t>Z2745210000</t>
  </si>
  <si>
    <t>Subsídios ao investimento</t>
  </si>
  <si>
    <t>Passivos com investidores institucionais</t>
  </si>
  <si>
    <t>P2682202</t>
  </si>
  <si>
    <t>P2682203</t>
  </si>
  <si>
    <t>P2682208</t>
  </si>
  <si>
    <t>P2682209</t>
  </si>
  <si>
    <t>P2682224</t>
  </si>
  <si>
    <t>P2682225</t>
  </si>
  <si>
    <t>P2682226</t>
  </si>
  <si>
    <t>P2682228</t>
  </si>
  <si>
    <t>P2682235</t>
  </si>
  <si>
    <t>P2521110</t>
  </si>
  <si>
    <t>P2733500</t>
  </si>
  <si>
    <t>P2211000</t>
  </si>
  <si>
    <t>P2280000</t>
  </si>
  <si>
    <t>P2611120</t>
  </si>
  <si>
    <t>P2745990</t>
  </si>
  <si>
    <t>P2190100</t>
  </si>
  <si>
    <t>Sem Conta</t>
  </si>
  <si>
    <t>P2523000</t>
  </si>
  <si>
    <t>P2621100</t>
  </si>
  <si>
    <t>P2621200</t>
  </si>
  <si>
    <t>P2621600</t>
  </si>
  <si>
    <t>P2621900</t>
  </si>
  <si>
    <t>P2631000</t>
  </si>
  <si>
    <t>P2671000</t>
  </si>
  <si>
    <t>P2682101</t>
  </si>
  <si>
    <t>P2682102</t>
  </si>
  <si>
    <t>P2682104</t>
  </si>
  <si>
    <t>P2682105</t>
  </si>
  <si>
    <t>P2682107</t>
  </si>
  <si>
    <t>P2682108</t>
  </si>
  <si>
    <t>P2682118</t>
  </si>
  <si>
    <t>P2682150</t>
  </si>
  <si>
    <t>"Valores  das contas de Outros  Devedores</t>
  </si>
  <si>
    <t>P2682170</t>
  </si>
  <si>
    <t>P2682190</t>
  </si>
  <si>
    <t>P2732000</t>
  </si>
  <si>
    <t>P2735000</t>
  </si>
  <si>
    <t>P2736000</t>
  </si>
  <si>
    <t>P2739900</t>
  </si>
  <si>
    <t>P2749000</t>
  </si>
  <si>
    <t>P2413000</t>
  </si>
  <si>
    <t>P2416000</t>
  </si>
  <si>
    <t>P2421000</t>
  </si>
  <si>
    <t>P2422000</t>
  </si>
  <si>
    <t>P2424000</t>
  </si>
  <si>
    <t>P2429000</t>
  </si>
  <si>
    <t>P2433000</t>
  </si>
  <si>
    <t>P2436000</t>
  </si>
  <si>
    <t>P2449000</t>
  </si>
  <si>
    <t>P2450000</t>
  </si>
  <si>
    <t>P2490000</t>
  </si>
  <si>
    <t>Imobilizado em concessão</t>
  </si>
  <si>
    <t>Imobilizado em integração-A transferir para a EDP</t>
  </si>
  <si>
    <t>Terrenos e recursos naturais</t>
  </si>
  <si>
    <t>Edifícios e outras construções</t>
  </si>
  <si>
    <t>Produção electricidade-Aproveit. hidroeléctricos</t>
  </si>
  <si>
    <t>Prod. Elect - Aprov.Hidroelect-Desmantelamento</t>
  </si>
  <si>
    <t>Produção electricidade-Centrais termicas clássicas</t>
  </si>
  <si>
    <t>Prod. Elect - Centrais Térm.Class.-Desmantelamento</t>
  </si>
  <si>
    <t>Produção electricidade-Cent.Térm.Biomassa</t>
  </si>
  <si>
    <t>Prod.elec-Apv.hidro.finsmúlt-P/não afect.prd.ele.</t>
  </si>
  <si>
    <t>Produção electricidade-Aproveit. energ. renováveis</t>
  </si>
  <si>
    <t>Transporte electricidade - Subestações</t>
  </si>
  <si>
    <t>Transporte electricidade - Linhas</t>
  </si>
  <si>
    <t>Transporte electricidade - Despacho nacional</t>
  </si>
  <si>
    <t>Transporte electricidade - Equipamentos acessórios</t>
  </si>
  <si>
    <t>Transporte electricidade - Equip. contagem medida</t>
  </si>
  <si>
    <t>Transporte electricidade - Equipamentos diverso</t>
  </si>
  <si>
    <t>Distribuição electricidade-AT</t>
  </si>
  <si>
    <t>Distribuição electricidade-MT</t>
  </si>
  <si>
    <t>Distribuição electricidade-BT</t>
  </si>
  <si>
    <t>Distribuição electricidade-Iluminação pública</t>
  </si>
  <si>
    <t>Distribuição electricidade-Equip. acessórios</t>
  </si>
  <si>
    <t>Distribuição electricidade-Equipamentos diversos</t>
  </si>
  <si>
    <t>Equipamento de Telecomunicações - Rede Fixa</t>
  </si>
  <si>
    <t>Básico-Equipamento de informática-Próprio</t>
  </si>
  <si>
    <t>Básico-Equipamento de informática-Leasing</t>
  </si>
  <si>
    <t>Básico-Equipamento de estaleiros</t>
  </si>
  <si>
    <t>Básico-Equipamento de laboratórios</t>
  </si>
  <si>
    <t>Básico-Equipamento de postos médicos</t>
  </si>
  <si>
    <t>Básico-Equipam. centros de formação profissional</t>
  </si>
  <si>
    <t>Outro equipamento básico</t>
  </si>
  <si>
    <t>Veículos automóveis ligeiros-Próprio</t>
  </si>
  <si>
    <t>Veículos automóveis pesados e reboques-Próprio</t>
  </si>
  <si>
    <t>Outro equipamento de transporte-Próprio</t>
  </si>
  <si>
    <t>Veículos automóveis ligeiros-Leasing</t>
  </si>
  <si>
    <t>Veículos automóveis pesados e reboques-Leasing</t>
  </si>
  <si>
    <t>Ferramentas e utensílios</t>
  </si>
  <si>
    <t>Equip.administr-Próprio-Equipamento informático</t>
  </si>
  <si>
    <t>Equip.administr-Próprio-Mobiliário</t>
  </si>
  <si>
    <t>Equip.administrativo-Leasing-Mobiliário</t>
  </si>
  <si>
    <t>Equip.administr-Próprio-Equip. apoio administrat.</t>
  </si>
  <si>
    <t>Equip.administr-Leasing-Equip. apoio administrat.</t>
  </si>
  <si>
    <t>Equip.administr-Próprio-Equipamento social</t>
  </si>
  <si>
    <t>Equip.administr-Próprio-Equipamento diverso</t>
  </si>
  <si>
    <t>Diferenças de câmbio-Edifícios</t>
  </si>
  <si>
    <t>Diferenças de câmbio-Equipamento básico</t>
  </si>
  <si>
    <t>Outras imobilizações corpóreas</t>
  </si>
  <si>
    <t>Imobilizado a regularizar</t>
  </si>
  <si>
    <t>Produção de electricidade - Estudos e projectos</t>
  </si>
  <si>
    <t>Transporte de electricidade - Estudos projectos</t>
  </si>
  <si>
    <t>Distribuição electricidade-Estudos e Projectos</t>
  </si>
  <si>
    <t>Sistemas informáticos-Estudos e projectos</t>
  </si>
  <si>
    <t>Equipam. Administrativo - Sistemas Informáticos</t>
  </si>
  <si>
    <t>Outras Imobilizações Corpóreas</t>
  </si>
  <si>
    <t>Adiantamentos-Terrenos e recursos naturais</t>
  </si>
  <si>
    <t>Adiantamentos-Edíficios e outras construções</t>
  </si>
  <si>
    <t>Adiantam.-Prod.electric-Aproveit.hidroeléctricos</t>
  </si>
  <si>
    <t>Adiantam.-Prod.electric-Centr.térmic.clássicas</t>
  </si>
  <si>
    <t>Adiantam.-Centrais Térmicas de Biomassa</t>
  </si>
  <si>
    <t>Adiantam.-Prod.electric-Aproveit.energ.renováveis</t>
  </si>
  <si>
    <t>Adiantam.-Transporte electricidade-Subestações</t>
  </si>
  <si>
    <t>Adiantam.-Transporte de electricidade - Linhas</t>
  </si>
  <si>
    <t>Adiantamentos-Distribuição de electricidade</t>
  </si>
  <si>
    <t>Adiantamentos-Equipamento de informática</t>
  </si>
  <si>
    <t>Adiantamentos-Outro equipamento básico</t>
  </si>
  <si>
    <t>Adiantamentos-Equipamento de transporte</t>
  </si>
  <si>
    <t>Adiantamentos-Ferramentas e utensílios</t>
  </si>
  <si>
    <t>Adiantamentos-Equipamento administrativo</t>
  </si>
  <si>
    <t>Despesas de instalação</t>
  </si>
  <si>
    <t>Despesas de investigação e desenvolvimento</t>
  </si>
  <si>
    <t>Imob Incorpóreas - Despesas Desenvolv - Custo IAS</t>
  </si>
  <si>
    <t>Imob Incorpóreas - Despesas Desenvolv - Imob IAS</t>
  </si>
  <si>
    <t>Propriedade industrial e outros direitos</t>
  </si>
  <si>
    <t>Trespasses</t>
  </si>
  <si>
    <t>Direitos de Concessão - Eq. Basiq. - Distrib. Electricidade - IFRIC 12</t>
  </si>
  <si>
    <t>Licenças de emissão de CO2</t>
  </si>
  <si>
    <t>Licenças de emissão de CO2 adquiridas em mercado</t>
  </si>
  <si>
    <t>Participação em Fundos de Carbono</t>
  </si>
  <si>
    <t>Imobilizações incorpóreas - Licenças de CO2 - Imparidade</t>
  </si>
  <si>
    <t>Instalação</t>
  </si>
  <si>
    <t>Investigação e desenvolvimento</t>
  </si>
  <si>
    <t xml:space="preserve">Investigação e desenvolvimento - Custo IAS      </t>
  </si>
  <si>
    <t>Investigação e desenvolvimento - Imobilizado IAS</t>
  </si>
  <si>
    <t>Imobiliozações em curso - Distrib. Electricidade - IFRIC 12</t>
  </si>
  <si>
    <t>Adiantamentos conta imobilizações incorpóreas</t>
  </si>
  <si>
    <t>Despesas de desenvolvimento - Custo IAS</t>
  </si>
  <si>
    <t>Despesas de desenvolvimento - Imob. IAS</t>
  </si>
  <si>
    <t>Amortização de direitos de concessão - Distrib. Electricidade - IFRIC 12</t>
  </si>
  <si>
    <t>Investim.Financ-Partes de capital(Goodwill)-Emp.Gr</t>
  </si>
  <si>
    <t>Diferenças de consolidação</t>
  </si>
  <si>
    <t>Investim.Financ-Partes de capital(Goodwill)-Emp.As</t>
  </si>
  <si>
    <t>Invest.Financ-Partes Capital-Empresas do grupo</t>
  </si>
  <si>
    <t>Invest.Financ-Part.Capital-Empresas associadas</t>
  </si>
  <si>
    <t>Invest.Financ-Partes Capital-Out.empresas</t>
  </si>
  <si>
    <t>Invest.Financ-Obrig.tít.particip-Empresa grupo</t>
  </si>
  <si>
    <t>Invest.Financ-Obrig.tít.particip-Empresas associad</t>
  </si>
  <si>
    <t>Invest.Financ-Obrig.tít.particip-Outras empresas</t>
  </si>
  <si>
    <t>Imobil Financeiras-Terrenos e recursos naturais</t>
  </si>
  <si>
    <t>Imobil Financeiras -Edifícios e outras construções</t>
  </si>
  <si>
    <t>Depósitos bancários</t>
  </si>
  <si>
    <t>Títulos da dívida pública</t>
  </si>
  <si>
    <t>811 Obrig. Consol. 4% - 1940</t>
  </si>
  <si>
    <t>43 Obrig. Consol. 3,5% - 1941</t>
  </si>
  <si>
    <t>2262 Obrig. Consol. 3% - 1942</t>
  </si>
  <si>
    <t>2.796 Obrig. Consol. 2 3/4% - 1943</t>
  </si>
  <si>
    <t>Outras aplicações financeiras</t>
  </si>
  <si>
    <t>Imob.Curso - Imob.Financeiros - Invest.Financeiros</t>
  </si>
  <si>
    <t>Adiantamentos por conta investimentos financeiros</t>
  </si>
  <si>
    <t>Imobil Financeiras-Edifícios e outras construções</t>
  </si>
  <si>
    <t>Ajustamentos de Investimentos Financeiros - Partes de capital - Empresas do Grupo</t>
  </si>
  <si>
    <t>Ajustamentos de Investimentos Financeiros - Partes de capital - Empresas Associadas</t>
  </si>
  <si>
    <t>Ajustamentos de Investimentos Financeiros - Partes de capital - Outras Empresas</t>
  </si>
  <si>
    <t>Ajustamentos de Investimentos Financeiros - Outras aplicações financeiras</t>
  </si>
  <si>
    <t>C/Imp.Dif-Imp s/rend-Prov. para inv. financeiros</t>
  </si>
  <si>
    <t>Custo/ID-Imposto Rend.-Activos dispon. p/vendas</t>
  </si>
  <si>
    <t>C/Imp.Dif-Imp s/rend-Mét.equiv. patrimonial</t>
  </si>
  <si>
    <t>C/Imp.Dif-Imp s/rend-Ajust. cobranças duvidosas</t>
  </si>
  <si>
    <t>C/Imp.Dif-Imp s/rend-OutrasProv.-Dist.Result.</t>
  </si>
  <si>
    <t>C/Imp.Dif-Imp.s/rend-Out.Prov.-Prej.fiscais report</t>
  </si>
  <si>
    <t>Custo/Impostos Diferidos-Imposto sobre rendimento</t>
  </si>
  <si>
    <t>C/Imp.Dif-Imp s/rend-Prov. para riscos e encargos</t>
  </si>
  <si>
    <t>C/Imp.Dif-Imp s/rend-Fair value derivados</t>
  </si>
  <si>
    <t>C/Imp.Dif-Imp s/rend-Desvio tarifário</t>
  </si>
  <si>
    <t xml:space="preserve">C/Imp.Dif-Imp s/rend-Déficit tarifário           </t>
  </si>
  <si>
    <t>C/Imp.Dif-Imp s/rend-Desmantelamento de centrais</t>
  </si>
  <si>
    <t>C/Imp.Dif-Imp s/rend-Prémios para Pensões (custo do ano)</t>
  </si>
  <si>
    <t>C/Imp.Dif-Imp s/rend-Outros</t>
  </si>
  <si>
    <t>Imposto Diferido-Ajust Trans IFRS/SNC-Act Reg PAR</t>
  </si>
  <si>
    <t>Imposto Diferido-Ajust Trans IFRS/SNC-Benef Empreg</t>
  </si>
  <si>
    <t>Imposto Diferido - Ajust Trans IFRS/SNC - Terrenos</t>
  </si>
  <si>
    <t>Imposto Diferido-Ajust Trans IFRS/SNC-Outros Ajust</t>
  </si>
  <si>
    <t>Imp s/ Rend exerc- Diferido-Outros</t>
  </si>
  <si>
    <t>Autarq.locais atras.dív.venc.consol.acordo de pag.</t>
  </si>
  <si>
    <t>Ajustamento de magnitude Divida de Longo, Prazo</t>
  </si>
  <si>
    <t>Cl.cobr.duv.-Aut.dív.venc.cons.88/12/31 s/acd.pag.</t>
  </si>
  <si>
    <t>Ajustamentos para Outras Dívidas de Terceiros - Outros (Médio e Longo Prazo)</t>
  </si>
  <si>
    <t>Suprimentos MLP concedidos-Empresas do grupo-Euro</t>
  </si>
  <si>
    <t>Imobilizados em integr.compens.distrito/Concelho</t>
  </si>
  <si>
    <t>Cauções prestadas / recebidas de serviços médicos</t>
  </si>
  <si>
    <t>Cauções facturadas</t>
  </si>
  <si>
    <t>Cauções prestadas a terceiros</t>
  </si>
  <si>
    <t>Cauções prestadas a terceiros - Estrangeiros</t>
  </si>
  <si>
    <t>Ajuste Difer.câmbio-Cauções Prest.Terc. Estrang.</t>
  </si>
  <si>
    <t>Activo Regulatório-Plano de Apoio à Reestruturação</t>
  </si>
  <si>
    <t>Activo Regulatór-PAR - IFRS</t>
  </si>
  <si>
    <t>Devedores diversos - déficit tarifário</t>
  </si>
  <si>
    <t>Apuramento dos activos tangíveis no final da concessão (Activo Financeiro)</t>
  </si>
  <si>
    <t>Out.acrésc.proveitos-Diferença Tarifária-Ano 2008</t>
  </si>
  <si>
    <t>Out.acrésc.proveitos-Diferença Tarifária-Ano 2009</t>
  </si>
  <si>
    <t>Terrenos, Edif.outras construções - Aquis.terrenos</t>
  </si>
  <si>
    <t>Terren.Edif.outras construç-Aquis-Edif.out.constr.</t>
  </si>
  <si>
    <t>Equip.inform.-Aquis.-Equip.diverso rede de dados</t>
  </si>
  <si>
    <t>Ajuste Devoluções - Equip.diverso rede de dados</t>
  </si>
  <si>
    <t>Equip.inform.-Aquis.-Equip.diverso de microinform.</t>
  </si>
  <si>
    <t>Ajuste Devoluções - Equip.diverso de microinform.</t>
  </si>
  <si>
    <t>Ajuste Compras ao Estrangeiro - Equip.Informático</t>
  </si>
  <si>
    <t>Equip.inform.-Aquis.estrang-Equip.divers.rede dad.</t>
  </si>
  <si>
    <t>Ajuste Devoluções-Equip.diverso rede dados-Estrang</t>
  </si>
  <si>
    <t>Equip.inform-Aquis.estrang-Equip.divers.microinfor</t>
  </si>
  <si>
    <t>Ajuste Devoluções-Equip.diverso microinf-Estrang.</t>
  </si>
  <si>
    <t>Trading-Rendas de Centros Electroprodutores</t>
  </si>
  <si>
    <t>Trading-Electricidade AT-Mercado Grossista (MIBEL)</t>
  </si>
  <si>
    <t>Trading-Electricidade AT-Contratos Bilaterais</t>
  </si>
  <si>
    <t>Trading-Electricidade AT-Mercados a Prazo</t>
  </si>
  <si>
    <t>Trading-Electricidade AT-Mercado Francês (Powernext)</t>
  </si>
  <si>
    <t>Trading-Serviço do Sistema (redes)</t>
  </si>
  <si>
    <t>Trading-Matérias Subsidiárias-O&amp;M Variável (Cent.Elect.Prod.)</t>
  </si>
  <si>
    <t>Trading-Produtos Derivados-Cobertura de Compras Energ.Elect.</t>
  </si>
  <si>
    <t>Trading-Produtos Derivados-Cobertura de Compras Combustível</t>
  </si>
  <si>
    <t>Trading - Aquisição Combustiveis-Carvão importado</t>
  </si>
  <si>
    <t>Trading - Aquis.Comb.-Adic.comp.-Transp.-Aq.carvão</t>
  </si>
  <si>
    <t>Trading - Aquis.Comb.-Adic.comp.-Seguro-Aq.carvão</t>
  </si>
  <si>
    <t>Trading -Aq.Comb.-Ad.comp.-Dir.aduaneiro-Aq.carvão</t>
  </si>
  <si>
    <t>Trading -Aq.Comb.-Ad.comp.-Tx.portuaria-Aq.carvão</t>
  </si>
  <si>
    <t>Trading - Aquis.Comb.-Adic.comp.-Outras-Aq.carvão</t>
  </si>
  <si>
    <t>Electricidade - Aquisição de produção embebida</t>
  </si>
  <si>
    <t xml:space="preserve">Uso da Rede de Distribuição AT   </t>
  </si>
  <si>
    <t xml:space="preserve">Uso da Rede de Distribuição MT   </t>
  </si>
  <si>
    <t xml:space="preserve">Uso da Rede de Distribuição BTE  </t>
  </si>
  <si>
    <t xml:space="preserve">Uso da Rede de Distribuição BT   </t>
  </si>
  <si>
    <t xml:space="preserve">Comercial de Redes MAT           </t>
  </si>
  <si>
    <t xml:space="preserve">Comercial de Redes AT        </t>
  </si>
  <si>
    <t xml:space="preserve">Comercial de Redes MT            </t>
  </si>
  <si>
    <t xml:space="preserve">Comercial de Redes BTE           </t>
  </si>
  <si>
    <t xml:space="preserve">Comercial de Redes BTN           </t>
  </si>
  <si>
    <t xml:space="preserve">Comercial de Redes IP        </t>
  </si>
  <si>
    <t>Electricidade - Aquisição em AT-Energia-Aquisiç.</t>
  </si>
  <si>
    <t>Electricidade - Aquisição em AT-Energia-Distribuid</t>
  </si>
  <si>
    <t>Electricidade - Aquisição em AT-Potência-Aquisiç.</t>
  </si>
  <si>
    <t>Electricidade - Aquisição em AT-Potência-Distrib.</t>
  </si>
  <si>
    <t>Electricidade - Aquisição em MT - Energia - Aquis.</t>
  </si>
  <si>
    <t>Electricidade - Aquisição em MT-Energia-Distrib.</t>
  </si>
  <si>
    <t>Electricidade - Aquisição em MT - Potência-Aquis.</t>
  </si>
  <si>
    <t>Electricidade - Aquisição em MT - Potência-Distrib</t>
  </si>
  <si>
    <t>Uso Rede Dist.AT-Clientes SENV-MT-Sector Emp Part</t>
  </si>
  <si>
    <t>Uso Rede Dist.MT-Clientes SENV-MT-Sector Emp Part</t>
  </si>
  <si>
    <t>Uso de Rede Distribuição AT- SEP - IP Autarquias</t>
  </si>
  <si>
    <t>Uso de Rede Distribuição MT- SEP - IP Autarquias</t>
  </si>
  <si>
    <t>Uso de Rede Distribuição BT- SEP - IP Autarquias</t>
  </si>
  <si>
    <t xml:space="preserve">Uso de Rede Transporte AT- SEP - IP Autarquias  </t>
  </si>
  <si>
    <t>Electric.-Aquis.à RNT-Enc.Fixo base</t>
  </si>
  <si>
    <t>Electric.-Aquis.à RNT-Enc.Variáv.base</t>
  </si>
  <si>
    <t>Electric.-Aquis.à RNT-Enc.Variáv.desvio do trim.-2</t>
  </si>
  <si>
    <t>Electric.-Aquis.à RNT-Enc.Variáv.correc.consumo</t>
  </si>
  <si>
    <t>Electric.-Aquis.à RNT-Défice Tarifário Reg. Autónomas</t>
  </si>
  <si>
    <t>Electric.-Aquis.à RNT-Défice Tarifário BT</t>
  </si>
  <si>
    <t>Electric.-Aquis.-Gestão de Ofertas</t>
  </si>
  <si>
    <t>Elecric.-Aquis.-Prod.Reg.Esp.-Cogeração</t>
  </si>
  <si>
    <t>Elecric.-Aquis.-Prod.Reg.Esp.- Res.Sólidos Urbanos</t>
  </si>
  <si>
    <t>Elecric.-Aquis.-Prod.Reg.Esp.-Outros Resíduos</t>
  </si>
  <si>
    <t>Elecric.-Aquis.-Prod.Reg.Esp.-Biogás</t>
  </si>
  <si>
    <t>Elecric.-Aquis.-Prod.Reg.Esp.-Biomassa</t>
  </si>
  <si>
    <t>Elecric.-Aquis.-Prod.Reg.Esp.-Fotovoltaica</t>
  </si>
  <si>
    <t>Elecric.-Aquis.-Prod.Reg.Esp.-Energ.Ondas</t>
  </si>
  <si>
    <t>Elecric.-Aquis.-Prod.Reg.Esp.-Hídrica</t>
  </si>
  <si>
    <t>Elecric.-Aquis.-Prod.Reg.Esp.-Eólica</t>
  </si>
  <si>
    <t>Electricidade - Aquisição CAE - Vapor</t>
  </si>
  <si>
    <t>Electricidade - Aquisição CAE - Encarg.potênc.hídr</t>
  </si>
  <si>
    <t>Electricidade - Aquisição CAE - Encarg.energ.hídr</t>
  </si>
  <si>
    <t>Electricidade - Aquisição CAE-Encarg.potênc.térm.</t>
  </si>
  <si>
    <t>Electricidade - Aquisição CAE - Encargos de comb.</t>
  </si>
  <si>
    <t>Electricidade - Aquisição CAE - Arranques</t>
  </si>
  <si>
    <t>Electricidade - Aquisição CAE - Telerregulação</t>
  </si>
  <si>
    <t>Electricidade - Aquisição CAE - Compens.síncrona</t>
  </si>
  <si>
    <t>Electricidade - Aquisição CAE-Reserva quente/fria</t>
  </si>
  <si>
    <t>Electricidade - Aquisição CAE-Encargos de ilotage</t>
  </si>
  <si>
    <t>Electricidade - Aquisição CAE-Outr.encarg.variáv.</t>
  </si>
  <si>
    <t>Electric-Aquis.CAE-Encg.cons.electric-Direi.superf</t>
  </si>
  <si>
    <t>Electricidade - Aquisição CAE - Outros encargos</t>
  </si>
  <si>
    <t>Electricidade - Aquisição  - Energia a distribuid.</t>
  </si>
  <si>
    <t>Electric.-Aquis.-Autoprodut.térmicos-Combt.fósseis</t>
  </si>
  <si>
    <t>Electric.-Aquis.-Autoprodut.térm.-Combt.não fóssei</t>
  </si>
  <si>
    <t>Electricidade - Aquisição  - Autoprodutores hídric</t>
  </si>
  <si>
    <t>Electricidade - Aquisição  - Autoprodutores eólico</t>
  </si>
  <si>
    <t>Electricidade - Aquisição - Produção não vinculada</t>
  </si>
  <si>
    <t>Electricidade - Importação-Compra energia</t>
  </si>
  <si>
    <t>Electric.-Aquis.-Encarg.desmantelam.centr.vincul.</t>
  </si>
  <si>
    <t>Electricidade-Aquisição-Encarg.energia consumida</t>
  </si>
  <si>
    <t>Electr - Aquisição-PRE-Produção em Regime Especial</t>
  </si>
  <si>
    <t>Electricidade - Da RNT - Aquisição de energia</t>
  </si>
  <si>
    <t>Electricidade - Da RNT - Utiliz.global do sistema</t>
  </si>
  <si>
    <t>Electricidade - Da RNT - UGS - CMEC - P.Fixa</t>
  </si>
  <si>
    <t>Electricidade-Da RNT-Utiliz.rede transporte MAT</t>
  </si>
  <si>
    <t>Electricidade-Da RNT-Utiliz.rede transporte AT</t>
  </si>
  <si>
    <t>Electricidade-Aquis.estrang-Encarg.trocas valoriz.</t>
  </si>
  <si>
    <t>Electric.-Aquis.estrangeiro-Importaç.-Compra energ</t>
  </si>
  <si>
    <t>Electric.-Aquis.estrangeiro-Importação-Trâns.energ</t>
  </si>
  <si>
    <t>Electricidade-Aquisição no OMIP</t>
  </si>
  <si>
    <t>Combust.produção de electric.- Aquisição - Carvão</t>
  </si>
  <si>
    <t>SCA-CPE-Carv.-Sobrec prod. equival. s/ benef ambie</t>
  </si>
  <si>
    <t>Combust.produç.electric.-Adic.compra-Transp.-Carva</t>
  </si>
  <si>
    <t>Combust.produç.electric.-Adic.compra-Seguros-Carvã</t>
  </si>
  <si>
    <t>Combust.produç.electric.-Adic.compra-Outros-Carvão</t>
  </si>
  <si>
    <t>SCA-CPE-Carv.-Aditivos para optimização de combust</t>
  </si>
  <si>
    <t>Combust.produção de electric.- Aquisição - Fuel</t>
  </si>
  <si>
    <t>SCA-CPE-Fuel-Sobrec prod. equival. s/ benef ambiet</t>
  </si>
  <si>
    <t>Combust.produç.electric.-Adic.compra-Transp.-Fuel</t>
  </si>
  <si>
    <t>Combust.produç.electric.-Adic.compra-Seguros-Fuel</t>
  </si>
  <si>
    <t>Combust.produç.electric.-Adic.compra-Outros-Fuel</t>
  </si>
  <si>
    <t>SCA-CPE-Fuel-Aditivos para optimização de combust</t>
  </si>
  <si>
    <t>Combust.produção de electric.- Aquisição - Gasóleo</t>
  </si>
  <si>
    <t>Combust.produç.electric.-Adic.compra-Transp.-Gasól</t>
  </si>
  <si>
    <t>Combust.produç.electric.-Adic.compra-Seguros-Gasól</t>
  </si>
  <si>
    <t>Combust.produç.electric.-Adic.compra-Outros-Gasól</t>
  </si>
  <si>
    <t>Combust.produç.electric.-Aquisição - Gás natural</t>
  </si>
  <si>
    <t>Combust.produç.electric.-Adic.comp-Transp-Gás nat.</t>
  </si>
  <si>
    <t>Combust.produç.electric.-Adic.comp-Segur-Gás natur</t>
  </si>
  <si>
    <t>Combust.produç.electric.-Adic.compra-Out.-Gás nat.</t>
  </si>
  <si>
    <t>Combust.produç.electric.-Aquisição - Resid Florest</t>
  </si>
  <si>
    <t>Combust.produç.electric.-Adic.compra-Out.-Resid Fl</t>
  </si>
  <si>
    <t>Combust.produç.electric.-Aquis.estrang.- Carvão</t>
  </si>
  <si>
    <t>Combust.produç.electric-Adic.comp-Transp-Carv-Estr</t>
  </si>
  <si>
    <t>Combust.produç.electric-Adic.comp-Segur-Carv-Estrg</t>
  </si>
  <si>
    <t>Combust.prod.elect-Adic.comp-Diret.aduan-Carv-Estr</t>
  </si>
  <si>
    <t>Combust.prod.elect-Adic.comp-Tx portuár-Carv-Estrn</t>
  </si>
  <si>
    <t>Combust.prod.elect-Adic.comp-Outr-Carvão-Estrang.</t>
  </si>
  <si>
    <t>Combust.prod.elect-Aquisição no estrangeiro- Fuel</t>
  </si>
  <si>
    <t>Combust.prod.elect-Adic.compra-Transp-Fuel-Estrg.</t>
  </si>
  <si>
    <t>Combust.prod.elect-Adic.compra-Seguros-Fuel-Estrg.</t>
  </si>
  <si>
    <t>Comb.prod.elect-Adic.comp.-Dirt.aduan.-Fuel-Estrg</t>
  </si>
  <si>
    <t>Combust.prod.elect-Adic.compra-Out.-Fuel-estrang</t>
  </si>
  <si>
    <t>Aquisição - Consumíveis Informática - Facturas</t>
  </si>
  <si>
    <t>Ajuste Devoluções - Facturas</t>
  </si>
  <si>
    <t>Aquisição - Consumíveis Informática - Envelopes</t>
  </si>
  <si>
    <t>Ajuste Devoluções - Envelopes</t>
  </si>
  <si>
    <t>Aquisição - Consumíveis Informática - Toner</t>
  </si>
  <si>
    <t>Ajuste Devoluções - Toner</t>
  </si>
  <si>
    <t>Aquisição - Consumíveis Informática - Diversos</t>
  </si>
  <si>
    <t>Ajuste Devoluções - Diversos</t>
  </si>
  <si>
    <t>Aquisição - Materiais diversos</t>
  </si>
  <si>
    <t>Ajuste Devoluções - Materiais Diversos</t>
  </si>
  <si>
    <t>Ajuste Compras ao Estrangeiro - Materiais Diversos</t>
  </si>
  <si>
    <t>Aquisição no estrangeiro - Materiais diversos</t>
  </si>
  <si>
    <t>Ajuste Devoluções - Mater.diversos-Estrang.</t>
  </si>
  <si>
    <t>Aquisição - Embalagens de consumo</t>
  </si>
  <si>
    <t>Ajuste Devoluções - Embalagens de consumo</t>
  </si>
  <si>
    <t>Equip.informát.-Devol.-Equip.diverso rede dados</t>
  </si>
  <si>
    <t>Equip.informát.-Devol.-Equip.diverso microinfor.</t>
  </si>
  <si>
    <t>Equip.informát-Devol-Equip.diver.red.dados-Estrang</t>
  </si>
  <si>
    <t>Equip.informát.-Devol.-Equip.diver.microinf-Estrg</t>
  </si>
  <si>
    <t>Combust.produção de electricidade - Devol.-Carvão</t>
  </si>
  <si>
    <t>Combust.produção de electricidade - Devol.-Fuel</t>
  </si>
  <si>
    <t>Combust.produção de electricidade - Devol.-Gasóleo</t>
  </si>
  <si>
    <t>Combust.produção de electric.-Devol.-Gás natural</t>
  </si>
  <si>
    <t>Combust.produção de elect.-Devol-Carvão-Estrang.</t>
  </si>
  <si>
    <t>Combust.produção de electric.-Devol.-Fuel-Estrang</t>
  </si>
  <si>
    <t>Devolução - Consumíveis Informática - Facturas</t>
  </si>
  <si>
    <t>Devolução - Consumíveis Informática - Envelopes</t>
  </si>
  <si>
    <t>Devolução - Consumíveis Informática - Toner</t>
  </si>
  <si>
    <t>Devolução - Consumíveis Informática - Diversos</t>
  </si>
  <si>
    <t>Devolução - Materiais diversos</t>
  </si>
  <si>
    <t>Devolução - Materiais diversos - Estrangeiro</t>
  </si>
  <si>
    <t>Devolução - Embalagens de consumo</t>
  </si>
  <si>
    <t>Equip.informático-Desc.-Equip.diverso rede dados</t>
  </si>
  <si>
    <t>Equip.informático-Desc.-Equip.diverso microinform.</t>
  </si>
  <si>
    <t>Equip.informát-Desc-Equip.divers.rede dados-Estrg.</t>
  </si>
  <si>
    <t>Equip.informát-Desc-Equip.divers.microinf.-Estrang</t>
  </si>
  <si>
    <t>Desconto base de interruptibilidade</t>
  </si>
  <si>
    <t>Desconto adicional de interruptibilidade</t>
  </si>
  <si>
    <t>Redução de desconto de interruptibilidade</t>
  </si>
  <si>
    <t>Desconto de correcção da distorção tarifária</t>
  </si>
  <si>
    <t>Combust.produção de electricidade-Desconto-Carvão</t>
  </si>
  <si>
    <t>Combust.produção de electricidade - Desconto-Fuel</t>
  </si>
  <si>
    <t>Combust.produção de electricidade-Desconto-Gasóleo</t>
  </si>
  <si>
    <t>Combust.produção de electric.-Desconto-Gás natural</t>
  </si>
  <si>
    <t>Combust.produção de electric.-Desc.-Carvão-Estrang</t>
  </si>
  <si>
    <t>Combust.produção de electric.-Desc.-Fuel-Estrang.</t>
  </si>
  <si>
    <t>Consumíveis Informática - Desconto - Facturas</t>
  </si>
  <si>
    <t>Consumíveis Informática - Desconto - Envelopes</t>
  </si>
  <si>
    <t>Consumíveis Informática - Desconto - Toner</t>
  </si>
  <si>
    <t>Consumíveis Informática - Desconto - Diversos</t>
  </si>
  <si>
    <t>Embalagens de consumo - Desconto</t>
  </si>
  <si>
    <t>Materiais diversos - Desconto</t>
  </si>
  <si>
    <t>Materiais diversos - Desconto - Estrangeiro</t>
  </si>
  <si>
    <t>Compras - Imputação a stocks / consumos</t>
  </si>
  <si>
    <t>Compras de mercad. - Imput.stocks/consumos</t>
  </si>
  <si>
    <t>Compras de mercad. - Imput.stocks/vendas</t>
  </si>
  <si>
    <t>Compras de electricidade - Imput.stocks/consumos</t>
  </si>
  <si>
    <t>Compras de combust prod elect.-Imput stocks/consum</t>
  </si>
  <si>
    <t>Compras outras - Imput.stocks/comsumos</t>
  </si>
  <si>
    <t>Terrenos</t>
  </si>
  <si>
    <t>Equipamento diverso de microinformática</t>
  </si>
  <si>
    <t>Equipamento diverso de rede de dados</t>
  </si>
  <si>
    <t>Trading-Combustíveis-Carvão Importado</t>
  </si>
  <si>
    <t>Mercadorias em trânsito - Equipamento de informát.</t>
  </si>
  <si>
    <t>Mercadorias à guarda de terceiros - Equip. inform.</t>
  </si>
  <si>
    <t>Produtos e trabalhos em curso</t>
  </si>
  <si>
    <t>Combust.produção electric.-Armaz.próprios-Carvão</t>
  </si>
  <si>
    <t>SCA-CPE-Armazens próprios-Carvão-Sobrecusto</t>
  </si>
  <si>
    <t>SCA-CPE-Arm.própr-Carvão-Aditivos para optimização</t>
  </si>
  <si>
    <t>Combust.produç.electric-Armaz.própr.-Carvão import</t>
  </si>
  <si>
    <t>Combust.produção electric.-Armaz.próprios-Fuel</t>
  </si>
  <si>
    <t>SCA-CPE-Armazens próprios-Fuel-Sobrecusto</t>
  </si>
  <si>
    <t>SCA-CPE-Arm.própr-Fuel-Aditivos para optimização</t>
  </si>
  <si>
    <t>Combust.produção electric.-À Guarda Terceiros-Fuel</t>
  </si>
  <si>
    <t>Combust.produç.electric-Armaz.própr.-Fuel import.</t>
  </si>
  <si>
    <t>Combust.produção electric.-Armaz.próprios-Gasóleo</t>
  </si>
  <si>
    <t>Combust.produção electric-Armaz.próprios-Gás nat.</t>
  </si>
  <si>
    <t>Combust.produção electric-Armaz.próprios-Resid Flo</t>
  </si>
  <si>
    <t>Consum.informática - Armazens próprios-Facturas</t>
  </si>
  <si>
    <t>Consum.informática - Armazens próprios - Envelopes</t>
  </si>
  <si>
    <t>Consum.informática - Armazens próprios - Toner</t>
  </si>
  <si>
    <t>Consum.informática - Armazens próprios - Diversos</t>
  </si>
  <si>
    <t>Materiais diversos - Armazens próprios</t>
  </si>
  <si>
    <t>Materiais diversos - À guarda de terceiros</t>
  </si>
  <si>
    <t>Materiais diversos - Transfer.materiais diversos</t>
  </si>
  <si>
    <t>Embalagens de consumo - Em armazém</t>
  </si>
  <si>
    <t>Embalagens de consumo - Afectas a obras</t>
  </si>
  <si>
    <t>Embalagens de consumo - À guarda de terceiros</t>
  </si>
  <si>
    <t>Embalagens de consumo-Transfer.de mater.divers.</t>
  </si>
  <si>
    <t>Combust.produção de electricidade-Trânsito-Carvão</t>
  </si>
  <si>
    <t>Combust.produção de electricidade-Trânsito-Fuel</t>
  </si>
  <si>
    <t>Combust.produção de electricidade-Trânsito-Gasóleo</t>
  </si>
  <si>
    <t>Combust.produção electricidade-Trânsito-Gás nat.l</t>
  </si>
  <si>
    <t>Combust.produção electric-Trânsito-Carvão import.</t>
  </si>
  <si>
    <t>Combust.produção electric-Trânsito-Fuel import.</t>
  </si>
  <si>
    <t>Consumíveis Informática - Em trânsito - Facturas</t>
  </si>
  <si>
    <t>Consumíveis Informática - Em trânsito - Envelopes</t>
  </si>
  <si>
    <t>Consumíveis Informática - Em trânsito - Toner</t>
  </si>
  <si>
    <t>Consumíveis Informática - Em trânsito - Diversos</t>
  </si>
  <si>
    <t>Materiais diversos - Em trânsito</t>
  </si>
  <si>
    <t>Embalagens de consumo - Em trânsito</t>
  </si>
  <si>
    <t>Adiant.conta de compras - Carvão</t>
  </si>
  <si>
    <t>Adiant.conta de compras - Fuel</t>
  </si>
  <si>
    <t>Adiant.conta de compras - Gasóleo</t>
  </si>
  <si>
    <t>Adiant.conta de compras - Gás natural</t>
  </si>
  <si>
    <t>Adiant.conta de compras no estrangeiro-Carvão</t>
  </si>
  <si>
    <t>Adiant.conta de compras no estrangeiro - Fuel</t>
  </si>
  <si>
    <t>Adiant.conta compras-Terren.edifí.outras construç</t>
  </si>
  <si>
    <t>Adiant.conta de compras - Equipamento de inform.</t>
  </si>
  <si>
    <t>Adiant.conta de compras estrang.-Equip. de inform.</t>
  </si>
  <si>
    <t>Adiant.conta de compras - Consumíveis de inform.</t>
  </si>
  <si>
    <t>Adiant.conta de compras - Materiais diversos</t>
  </si>
  <si>
    <t>Adiant.conta de compras estrang.-Mater.diversos</t>
  </si>
  <si>
    <t>Adiant.conta de compras - Embalagens de consumo</t>
  </si>
  <si>
    <t>Ajuste Adiantamento por Conta de Compras</t>
  </si>
  <si>
    <t>Regularização de existências - Carvão</t>
  </si>
  <si>
    <t>Regularização de existências - Residuos Florestais</t>
  </si>
  <si>
    <t>Regularização de existências - Fuel</t>
  </si>
  <si>
    <t>Regularização de existências - Gasóleo</t>
  </si>
  <si>
    <t>Regularização de existências - Gás natural</t>
  </si>
  <si>
    <t>Regularização de existências - Carvão - Estrang.</t>
  </si>
  <si>
    <t>Regularização de existências - Fuel - Estrangeiro</t>
  </si>
  <si>
    <t>Regularização de existências - Terrenos</t>
  </si>
  <si>
    <t>Regulariz.existências-Edifícios e outras construç.</t>
  </si>
  <si>
    <t>Regulariz.existências-Equip.divers.rede de dados</t>
  </si>
  <si>
    <t>Regulariz.existências-Equip.diverso microinform.</t>
  </si>
  <si>
    <t>Trading - Regulariz.existências- Carvão Importado</t>
  </si>
  <si>
    <t>Regularização de existências-Consumíveis informát</t>
  </si>
  <si>
    <t>Regularização de existências - Materiais diversos</t>
  </si>
  <si>
    <t>Regularização de existências-Embalagens de consumo</t>
  </si>
  <si>
    <t>Regulariz.existências-Imputação a stocks-Mercad.</t>
  </si>
  <si>
    <t>Regul.exist-Imput.stocks-Mat-prim,subsid.,consumo</t>
  </si>
  <si>
    <t>Ajustamentos de Existências - Mercadorias</t>
  </si>
  <si>
    <t>Ajustamentos de Existências - Mat.Primas, Subs. e de Consumo</t>
  </si>
  <si>
    <t>Est.Org.Ofic.- p/fornec.elect. AT</t>
  </si>
  <si>
    <t>Est.Org.Ofic.- p/fornec.elect. MT</t>
  </si>
  <si>
    <t>Est.Org.Ofic.- p/fornec.elect. BTE</t>
  </si>
  <si>
    <t>Est.Org.Ofic.- p/fornec.elect. BT</t>
  </si>
  <si>
    <t>Estado organism.ofic.atrasad.dívida venc.corrente</t>
  </si>
  <si>
    <t>Estado organism.ofic.atrasad.dívida venc.consolid.</t>
  </si>
  <si>
    <t>Estado e organismos oficiais correntes</t>
  </si>
  <si>
    <t>Est.Org.Ofic.- p/comparticipações BT/IP</t>
  </si>
  <si>
    <t>Est.Org.Ofic.- p/fornec. O.B.S. BT/IP</t>
  </si>
  <si>
    <t>Est.Org.Ofic.- p/compens. enc.banc. BT/IP</t>
  </si>
  <si>
    <t>Est.Org.Ofic.- p/cheques devolvidos BT/IP</t>
  </si>
  <si>
    <t>Est.Org.Ofic.- p/juros difer.cobr. MAT/AT/MT/BTE</t>
  </si>
  <si>
    <t>Est.Org.Ofic.- p/juros difer. cobranças BT/IP</t>
  </si>
  <si>
    <t>Est.Org.Ofic.- p/compartic. MAT/AT/MT/BTE</t>
  </si>
  <si>
    <t>Est.Org.Ofic.- p/fornec. O.B.S. MAT/AT/MT/BTE</t>
  </si>
  <si>
    <t>Est.Org.Ofic.- p/compens.enc.banc.MAT/AT/MT/BTE</t>
  </si>
  <si>
    <t>Est.Org.Ofic.- p/cheques devolvidos MAT/AT/MT/BTE</t>
  </si>
  <si>
    <t>Est.Org.Ofic.- p/vendas e fornec. O.B.S.</t>
  </si>
  <si>
    <t>Autarq. Loc. - p/ fornec. elect. AT</t>
  </si>
  <si>
    <t>Autarq. Loc. - p/ fornec. elect. MT</t>
  </si>
  <si>
    <t>Autarq. Loc. - p/ fornec. elect. BTE</t>
  </si>
  <si>
    <t>Autarq. Loc. - p/ fornec. elect. BT</t>
  </si>
  <si>
    <t>Autarq. Loc. - p/ fornec. elect. IP</t>
  </si>
  <si>
    <t>Autarquias locais correntes</t>
  </si>
  <si>
    <t>Autarq. Loc. - p/ comparticipações BT/IP</t>
  </si>
  <si>
    <t>Autarq. Loc. - p/ fornec. O.B.S. BT/IP</t>
  </si>
  <si>
    <t>Autarq. Loc. - p/compensação enc.banc. BT/IP</t>
  </si>
  <si>
    <t>Autarq. Loc. - p/ cheques devolvidos BT/IP</t>
  </si>
  <si>
    <t>Autarq. Loc. - p/juros difer.cobr. MAT/AT/MT/BTE</t>
  </si>
  <si>
    <t>Autarq. Loc. - p/juros difer. cobranças BT/IP</t>
  </si>
  <si>
    <t>Autarq. Loc. - p/comparticipações MAT/AT/MT/BTE</t>
  </si>
  <si>
    <t>Autarq. Loc. - p/fornec. O.B.S. MAT/AT/MT/BTE</t>
  </si>
  <si>
    <t>Autarq. Loc. - p/comp.enc.banc. MAT/AT/MT/BTE</t>
  </si>
  <si>
    <t>Autarq. Loc. - p/chq. devolvidos MAT/AT/MT/BTE</t>
  </si>
  <si>
    <t>Autarq. Loc. - p/ vend. e fornec. O.B.S.</t>
  </si>
  <si>
    <t>Empresas grupo  - p/ fornec.elect. MAT</t>
  </si>
  <si>
    <t>S. Emp. Partic. - p/fornec. elect. MAT</t>
  </si>
  <si>
    <t>Empresas grupo  - p/ fornec.elect. AT</t>
  </si>
  <si>
    <t>S. Emp. Partic. - p/fornec. elect. AT</t>
  </si>
  <si>
    <t>Empresas grupo  - p/ fornec.elect. MT</t>
  </si>
  <si>
    <t>S. Emp. Partic. - p/fornec. elect. MT</t>
  </si>
  <si>
    <t>Empresas grupo  - p/ fornec.elect. BTE</t>
  </si>
  <si>
    <t>S. Emp. Partic. - p/fornec. elect.  BTE</t>
  </si>
  <si>
    <t>Empresas grupo  - p/ fornec.elect. BT</t>
  </si>
  <si>
    <t>SEGEC - Não especificada</t>
  </si>
  <si>
    <t>Ligação - Recebimentos Tesouraria Norte</t>
  </si>
  <si>
    <t>Ligação - Recebimentos Tesouraria Sul</t>
  </si>
  <si>
    <t>Ligação - Cheques Devolvidos SEGEC</t>
  </si>
  <si>
    <t>Ligação - Cheques Devolvidos CTT´s</t>
  </si>
  <si>
    <t>Ligação - Pagamento de Cauções</t>
  </si>
  <si>
    <t>Ligação - Cobranças CTT</t>
  </si>
  <si>
    <t>Ligação - Cobranças Via CTT</t>
  </si>
  <si>
    <t>Ligação Cobranças CTTs – Numerário</t>
  </si>
  <si>
    <t>Ligação Cobranças CTTs – Valores</t>
  </si>
  <si>
    <t>SEGEC - Agentes de cobrança</t>
  </si>
  <si>
    <t>Ligação - Cobranças Agentes - Norte</t>
  </si>
  <si>
    <t>Ligação - Cobranças Agentes - Centro</t>
  </si>
  <si>
    <t>Ligação - Cobranças Agentes - Sul</t>
  </si>
  <si>
    <t>Ligação - Cobranças SIBS (Multibanco)</t>
  </si>
  <si>
    <t>Ligação - Cobranças TRF Bancária</t>
  </si>
  <si>
    <t>Ligação - Cobranças TRF Bancária (Multiserviços)</t>
  </si>
  <si>
    <t>Ligação - Cobranças Megarede</t>
  </si>
  <si>
    <t>SEGEC - Unidades comerciais - BT2</t>
  </si>
  <si>
    <t>Ligação - Cobranças Lojas(numerário) - Norte</t>
  </si>
  <si>
    <t>Ligação - Cobranças Lojas(valores) - Norte</t>
  </si>
  <si>
    <t>Ligação - Cobranças Lojas(numerário) - Centro</t>
  </si>
  <si>
    <t>Ligação - Cobranças Lojas(valores) - Centro</t>
  </si>
  <si>
    <t>Ligação - Cobranças Lojas (numerário)- Sul</t>
  </si>
  <si>
    <t>Ligação - Cobranças Lojas (valores)- Sul</t>
  </si>
  <si>
    <t>S. Emp. Partic. - p/fornec. elect. BT</t>
  </si>
  <si>
    <t>Ligação - Cobranças PAYSHOP</t>
  </si>
  <si>
    <t>Ajuste Clientes SEGEC</t>
  </si>
  <si>
    <t>Autarq.locais atras. com dívida vencida corrente</t>
  </si>
  <si>
    <t>Autarq.locais atras. dívida vencida consolidada</t>
  </si>
  <si>
    <t>Sect.empres.partic.atras.dívida vencida corrente</t>
  </si>
  <si>
    <t>Sect.empres.partic.atras.dívida vencida consol.</t>
  </si>
  <si>
    <t>SEGEC - Cobranças Switching</t>
  </si>
  <si>
    <t>Empresas do grupo correntes</t>
  </si>
  <si>
    <t>Emp. grupo correntes - Comparticipações BT</t>
  </si>
  <si>
    <t>Empresas grupo  - p/fornec. O.B.S. BT/IP</t>
  </si>
  <si>
    <t>Emp.grupo correntes-comparticipações MAT/AT/MT/BTE</t>
  </si>
  <si>
    <t>Empresas grupo  - p/fornec. O.B.S. MAT/AT/MT/BTE</t>
  </si>
  <si>
    <t>Empresas grupo  - p/ vendas fornec.O.B.S.</t>
  </si>
  <si>
    <t>Empresas grupo  - p/ vendas sobrecusto</t>
  </si>
  <si>
    <t>Sector empresarial e particulares correntes</t>
  </si>
  <si>
    <t>Ajuste Diferenças de câmbio-Sector Empres Part cor</t>
  </si>
  <si>
    <t>S. Emp. Partic. - p/comparticipações BT/IP</t>
  </si>
  <si>
    <t>S. Emp. Partic. - p/fornec. O.B.S. BT/IP</t>
  </si>
  <si>
    <t>S. Emp. Partic. - p/compens. enc.banc. BT/IP</t>
  </si>
  <si>
    <t>S. Emp. Partic. - p/cheques devolvidos BT/IP</t>
  </si>
  <si>
    <t>S. Emp. Partic. - p/jr.difer.cobr. MAT/AT/MT/BTE</t>
  </si>
  <si>
    <t>S. Emp. Partic. - p/ jr. difer. cobranças BT/IP</t>
  </si>
  <si>
    <t>S. Emp. Partic. - p/compart.MAT/AT/MT/BTE</t>
  </si>
  <si>
    <t>S. Emp. Partic. - p/fornec. OBS MAT/AT/MT/BTE</t>
  </si>
  <si>
    <t>S. Emp. Partic. - p/comp.enc.banc.MAT/AT/MT/BTE</t>
  </si>
  <si>
    <t>S. Emp. Partic. - p/chq.devolv. MAT/AT/MT/BTE</t>
  </si>
  <si>
    <t>S. Emp. Partic. - p/vendas e fornec. O.B.S.</t>
  </si>
  <si>
    <t>Ajuste Clientes Nacionais</t>
  </si>
  <si>
    <t>Empresas do grupo correntes- Estrangeiros</t>
  </si>
  <si>
    <t>Ajuste Diferenças de câmbio - Grupo Estrangeiros</t>
  </si>
  <si>
    <t>Sector empresarial e particulares correntes-Estran</t>
  </si>
  <si>
    <t>Ajuste Diferenç câmbio-Sector Emp/Partic. Estrang.</t>
  </si>
  <si>
    <t>Ajuste Clientes Estrangeiros</t>
  </si>
  <si>
    <t>Sect.empres.partic.com titulação da dívida</t>
  </si>
  <si>
    <t>Letras carteira - Sector empresarial e particul.</t>
  </si>
  <si>
    <t>Letras descont.-Sector empresarial e particulares</t>
  </si>
  <si>
    <t>Client.cobr.duvid.-Autarq.locais poster.a 88/12/31</t>
  </si>
  <si>
    <t>Cli.Cob.Duv. A.L. - p/ fornec.elect. AT</t>
  </si>
  <si>
    <t>Cli.Cob.Duv. A.L. - p/ fornec.elect. MT</t>
  </si>
  <si>
    <t>Cli.Cob.Duv. A.L. - p/ fornec.elect. BTE</t>
  </si>
  <si>
    <t>Cli.Cob.Duv. A.L. - p/ fornec.elect. BT</t>
  </si>
  <si>
    <t>Cli.Cob.Duv. A.L. - p/ fornec.elect. IP</t>
  </si>
  <si>
    <t>Cli.Cob.Duv. A.L. - p/comparticipações BT/IP</t>
  </si>
  <si>
    <t>Cli.Cob.Duv. A.L. - p/ fornec. O.B.S. BT/IP</t>
  </si>
  <si>
    <t>Cli.Cob.Duv. A.L. - p/compen.enc.banc. BT/IP</t>
  </si>
  <si>
    <t>Cli.Cob.Duv. A.L. - p/chq devolvidos BT/IP</t>
  </si>
  <si>
    <t>Cli.Cob.Duv. A.L. - p/ jr.difer.Cob MAT/AT/MT/BTE</t>
  </si>
  <si>
    <t>Cli.Cob.Duv. A.L. - p/juros difer.Cobanças BT/IP</t>
  </si>
  <si>
    <t>Cli.Cob.Duv. A.L. - p/compart. MAT/AT/MT/BTE</t>
  </si>
  <si>
    <t>Cli.Cob.Duv. A.L. - p/fornec.O.B.S.MAT/AT/MT/BTE</t>
  </si>
  <si>
    <t>Cli.Cob.Duv. A.L. - p/compens.enc.banc.MAT/AT/MT/B</t>
  </si>
  <si>
    <t>Cli.Cob.Duv. A.L. - p/chq devol MAT/AT/MT/BTE</t>
  </si>
  <si>
    <t>Cli.Cob.Duv. A.L. - p/vend. e fornec. O.B.S.</t>
  </si>
  <si>
    <t>Client.cobr.duvidosa - Sect.empres.particulares</t>
  </si>
  <si>
    <t>Cli.Cob.Duv. SEP - p/ fornec.elect. MAT</t>
  </si>
  <si>
    <t>Cli.Cob.Duv. SEP - p/ fornec.elect. AT</t>
  </si>
  <si>
    <t>Cli.Cob.Duv. SEP - p/ fornec.elect. MT</t>
  </si>
  <si>
    <t>Cli.Cob.Duv. SEP - p/ fornec.elect. BTE</t>
  </si>
  <si>
    <t>Cli.Cob.Duv. SEP - p/ fornec.elect. BT</t>
  </si>
  <si>
    <t>Cli.Cob.Duv. SEP - p/comparticipações BT/IP</t>
  </si>
  <si>
    <t>Cli.Cob.Duv. SEP - p/ fornec. O.B.S. BT/IP</t>
  </si>
  <si>
    <t>Cli.Cob.Duv. SEP - p/compens.encarg.banc. BT/IP</t>
  </si>
  <si>
    <t>Cli.Cob.Duv. SEP - p/cheques devolvidos BT/IP</t>
  </si>
  <si>
    <t>Cli.Cob.Duv. SEP - p/juros difer.Cob.MAT/AT/MT/BTE</t>
  </si>
  <si>
    <t>Cli.Cob.Duv. SEP - p/juros difer. Cobanças BT/IP</t>
  </si>
  <si>
    <t>Cli.Cob.Duv. SEP - p/compartic. MAT/AT/MT/BTE</t>
  </si>
  <si>
    <t>Cli.Cob.Duv. SEP - p/fornec.OBS MAT/AT/MT/BTE</t>
  </si>
  <si>
    <t>Cli.Cob.Duv. SEP - p/compens.enc.banc.MAT/AT/MT/BT</t>
  </si>
  <si>
    <t>Cli.Cob.Duv. SEP - p/cheques devolv. MAT/AT/MT/BTE</t>
  </si>
  <si>
    <t>Cli.Cob.Duv. SEP - p/vend. e fornec. O.B.S.</t>
  </si>
  <si>
    <t>Client.cobr.duvidosa estrang.-Sect.empres.part.</t>
  </si>
  <si>
    <t>Ajuste Diferenç.câmbio-Cl.Cobrança Duvid.Estrang.</t>
  </si>
  <si>
    <t>Client.cobr.duvidosa estrang.-Grupo</t>
  </si>
  <si>
    <t>Vendas Acessos.-MAT</t>
  </si>
  <si>
    <t>Vendas de electricidade - Electricidade MAT</t>
  </si>
  <si>
    <t>Vendas de acessos a empresas do grupo - MAT</t>
  </si>
  <si>
    <t>Vendas de electricidade - Electricidade AT</t>
  </si>
  <si>
    <t>Vendas Acessos.-AT</t>
  </si>
  <si>
    <t>Vendas de acessos a empresas do grupo - AT</t>
  </si>
  <si>
    <t>Vendas de electricidade - Electricidade MT</t>
  </si>
  <si>
    <t>Vendas de acessos a comercializadores externos - MT</t>
  </si>
  <si>
    <t>Vendas de acessos a empresas do grupo - MT</t>
  </si>
  <si>
    <t>Vendas de electricidade - Electricidade BTE</t>
  </si>
  <si>
    <t>Vendas de acessos a comercializadores externos - BTE</t>
  </si>
  <si>
    <t>Vendas de acessos a empresas do grupo - BTE</t>
  </si>
  <si>
    <t>Vendas de electricidade - Electricidade BT</t>
  </si>
  <si>
    <t>Vendas Electricidade BT/Conta-Certa</t>
  </si>
  <si>
    <t>Vendas de acessos a comercializadores externos - BT</t>
  </si>
  <si>
    <t>Vendas de acessos a empresas do grupo - BT</t>
  </si>
  <si>
    <t>Vendas de acessos a empresas do grupo - BT/Conta Certa</t>
  </si>
  <si>
    <t>Vendas de electricidade - Electricidade IP</t>
  </si>
  <si>
    <t>Vendas de acessos a empresas do grupo - IP</t>
  </si>
  <si>
    <t>Ajustamentos de Dívidas a Receber - Dívidas de clientes de electricidade MAT</t>
  </si>
  <si>
    <t>A.d.r.-D.cl.elec.MAT-Prov.Económica</t>
  </si>
  <si>
    <t>Ajustamentos de Dívidas a Receber - Dívidas de clientes de electricidade AT</t>
  </si>
  <si>
    <t>A.d.r.-D.cl.elec.AT-Prov.Económica</t>
  </si>
  <si>
    <t>Ajustamentos de Dívidas a Receber - Dívidas de clientes de electricidade MT</t>
  </si>
  <si>
    <t>A.d.r.-D.cl.elec.MT-Prov.Económica</t>
  </si>
  <si>
    <t>Ajustamentos de Dívidas a Receber - Dívidas de clientes de electricidade BTE</t>
  </si>
  <si>
    <t>A.d.r.-D.cl.elec.BTE-Prov.Económica</t>
  </si>
  <si>
    <t>Ajustamentos de Dívidas a Receber - Dívidas de clientes de electricidade BT</t>
  </si>
  <si>
    <t>A.d.r.-D.cl.elec.BT-Prov.Económica</t>
  </si>
  <si>
    <t>A.d.r.-D.cl.elec.IP-Prov.Económica</t>
  </si>
  <si>
    <t>Ajustamentos de Dívidas a Receber - Dívidas de clientes de electricidade IP</t>
  </si>
  <si>
    <t>Ajustamentos de Dívidas a Receber - Dívidas de clientes de outros bens e serviços</t>
  </si>
  <si>
    <t>A.d.r.-D.cl.outros bens/serv.Prova Econ.</t>
  </si>
  <si>
    <t>Ajustamentos de Dívidas a Receber - Dívidas de clientes de vapor e cinzas</t>
  </si>
  <si>
    <t>A.d.r.-D.cl.vapor e cinzas-Prov.Económica</t>
  </si>
  <si>
    <t>Adiantamentos a fornecedores nacionais</t>
  </si>
  <si>
    <t>Adiantamentos a fornecedores estrangeiros</t>
  </si>
  <si>
    <t>Ajuste Diferenças câmbio-Adiant.Forneced. Estrang.</t>
  </si>
  <si>
    <t>Suprimentos CP concedidos - Empresas do grupo-Euro</t>
  </si>
  <si>
    <t>Resultados atribuídos a receber-Empresas do grupo</t>
  </si>
  <si>
    <t>Ajuste Fornecedores Imobilizado</t>
  </si>
  <si>
    <t>Adiantamentos por conta de remunerações org.sociai</t>
  </si>
  <si>
    <t>Abonos para deslocações do pessoal</t>
  </si>
  <si>
    <t>Adiantamentos por conta de remunerações do pessoal</t>
  </si>
  <si>
    <t>Remunerações líquidas do pessoal - regularizações</t>
  </si>
  <si>
    <t>Remunerações líquidas do pessoal - processadas</t>
  </si>
  <si>
    <t>Remunerações líquidas do pessoal - pagas</t>
  </si>
  <si>
    <t>Resultados do exercício do pessoal</t>
  </si>
  <si>
    <t>Empréstimos para habitação</t>
  </si>
  <si>
    <t>Empréstimos EUP</t>
  </si>
  <si>
    <t>Outros empréstimos</t>
  </si>
  <si>
    <t>Valores a pagar / receber por tesouraria - Pessoal</t>
  </si>
  <si>
    <t>Não especificadas</t>
  </si>
  <si>
    <t>Ajuste Pessoal</t>
  </si>
  <si>
    <t>Sindicatos</t>
  </si>
  <si>
    <t>Subscritores de capital - Entidades privadas</t>
  </si>
  <si>
    <t>Consultores, assessores e intermediários</t>
  </si>
  <si>
    <t>Ajuste O.Credores</t>
  </si>
  <si>
    <t>Adiant.pess.por cta instit.ofic.Previd.e Segur.</t>
  </si>
  <si>
    <t>Adiant.pensionistas por conta do fundo de pensões</t>
  </si>
  <si>
    <t>Adiantamentos por conta do Estado e auto-produtore</t>
  </si>
  <si>
    <t>Serviços médicos-SÃVIDA-valor a receber do pessoal</t>
  </si>
  <si>
    <t>Serviços médicos-SCS-valores a receber do pessoal</t>
  </si>
  <si>
    <t>Serv. Médicos - SAVIDA/SCS A receber do pessoal</t>
  </si>
  <si>
    <t>Serviços médicos-SÃVIDA-Valores a pagar ao pessoal</t>
  </si>
  <si>
    <t>Sistema financeiro-Movim.financ.empresas do grupo</t>
  </si>
  <si>
    <t>Sist.Fin-Movim.financ.empresas grupo-Transitória</t>
  </si>
  <si>
    <t>Sist.Fin-CT transitória EDPD/CUR</t>
  </si>
  <si>
    <t>Sistema financeiro-Movimento financeiro com a Hidrocantábrico (G205)</t>
  </si>
  <si>
    <t>Sistema financeiro-Movim.financ.E.grupo-Regulariz</t>
  </si>
  <si>
    <t>Pagamentos efectuados por conta da Sãvida</t>
  </si>
  <si>
    <t>Sistema de gestão de frota - conta de ligação</t>
  </si>
  <si>
    <t>Indemnizações a receber CE - Fleet</t>
  </si>
  <si>
    <t>IVA a Regularizar a favor Empresa</t>
  </si>
  <si>
    <t>IVA Conta Certa</t>
  </si>
  <si>
    <t>IRC - pagamentos por conta efectuados pela holding</t>
  </si>
  <si>
    <t>Imposto s/rendim.exerc.-Estimativa intercalar IRC</t>
  </si>
  <si>
    <t>Conta corrente de prest.contas de agentes de cobr.</t>
  </si>
  <si>
    <t>Ligação - Cobranças Comercializadores</t>
  </si>
  <si>
    <t>Devedores - Grupo</t>
  </si>
  <si>
    <t>Deved.por fornec.out.bens prest.de serviços</t>
  </si>
  <si>
    <t>Devedores diversos - outros</t>
  </si>
  <si>
    <t>Deved. venda de embalagens comerciais retornáveis</t>
  </si>
  <si>
    <t>Deved.fornec.outr.bens prest.serviços - Estrang.</t>
  </si>
  <si>
    <t>Ajuste Difer.câmbio-Devedores.Fornec.OBS Estrang.</t>
  </si>
  <si>
    <t>Dev.fornec.outr.bens prest.serviços-Cobran.duvid.</t>
  </si>
  <si>
    <t>Devedores diversos - Outros - Cobrança duvidosa</t>
  </si>
  <si>
    <t>Ajuste Devedores Nacionais</t>
  </si>
  <si>
    <t>Dev.fornc.outr.bens prest.serv.-Estrg.-Cobr.duvid.</t>
  </si>
  <si>
    <t>Ajuste Difer.câmbio-Deved.Cob.Duv.Fornec.OBS Estr.</t>
  </si>
  <si>
    <t>Deved.divers.-Outros-Estrang. - Cobrança duvidosa</t>
  </si>
  <si>
    <t>Ajuste Difer.câmbio-Deved.Diver.Cobr.Duvid.Estran.</t>
  </si>
  <si>
    <t>Ajuste Devedores Estrangeiros</t>
  </si>
  <si>
    <t>Fornecimentos e Serviços Internos - Manutenção</t>
  </si>
  <si>
    <t>Fornecimentos e Serviços Internos - Informática</t>
  </si>
  <si>
    <t>Fornecim.e Serviços Internos-Prevenção e Segurança</t>
  </si>
  <si>
    <t>Fornecimentos Serviços Internos-Ambiente e Química</t>
  </si>
  <si>
    <t>Fornecimentos e Serviços Internos-Administrativos</t>
  </si>
  <si>
    <t>Deved-Fair value-Deriv-Futur-OMIP(cash flow hedge)</t>
  </si>
  <si>
    <t>Dev-fair value derivados-Futur-OMIP(FV hedge trad)</t>
  </si>
  <si>
    <t>Dev-fair value derivados-Futur-Outr(Cash Flow hedg</t>
  </si>
  <si>
    <t>Dev-fair value derivados-Futur-Outr(FV hedge trad)</t>
  </si>
  <si>
    <t>Registos de Interface SAP</t>
  </si>
  <si>
    <t>Juros de tesouraria a regularizar</t>
  </si>
  <si>
    <t>Derivados - Cobertura de Compras de Energia Eléctrica (ganho)</t>
  </si>
  <si>
    <t>Derivados - Depósito de Margem Inicial</t>
  </si>
  <si>
    <t>Aprov. Fins Multiplos - INAG</t>
  </si>
  <si>
    <t>Antecipações p/c Contribuições Futuras p/ Fundo de Pensões</t>
  </si>
  <si>
    <t>Encontro de ctas c/Fundo de Pensões</t>
  </si>
  <si>
    <t>Devedores diversos - outros - Estrangeiros</t>
  </si>
  <si>
    <t>Ajuste Difer.câmbio-Devedores Diversos Estrangeiro</t>
  </si>
  <si>
    <t>Ent.credoras-Mód.pessoal-Mundial Conf.-Acid.trab</t>
  </si>
  <si>
    <t>Ent.credoras-Mód.pessoal-Mundial Conf.-Acid.Pess</t>
  </si>
  <si>
    <t>S.cbr.-SIBS/Outsourc</t>
  </si>
  <si>
    <t>S.cbr.-Bancos/Out.</t>
  </si>
  <si>
    <t>Adiant.pessoal conta das IOPS - SS - Subs.diversos</t>
  </si>
  <si>
    <t>Compensação da receita de venda de imobilizado</t>
  </si>
  <si>
    <t>Pagamentos / Recebimentos por conta de terceiros</t>
  </si>
  <si>
    <t>Recebimentos SAP</t>
  </si>
  <si>
    <t>Compensações ISU-Empresas do Grupo</t>
  </si>
  <si>
    <t>Liquidações SIGF</t>
  </si>
  <si>
    <t>Liquidações MMS</t>
  </si>
  <si>
    <t>Pagamentos SAP</t>
  </si>
  <si>
    <t>Movimentos inter-empresas (Manuais FI)</t>
  </si>
  <si>
    <t>Movimentos inter-empresas - Sistemas comerciais</t>
  </si>
  <si>
    <t>Aquisição Imobilizado ao Grupo</t>
  </si>
  <si>
    <t>Aquisição Imobilizado Grupo -Custo IAS</t>
  </si>
  <si>
    <t>Aquisição Imobilizado Grupo -Imob IAS</t>
  </si>
  <si>
    <t>Conta Técnica  - Processamento de Salários</t>
  </si>
  <si>
    <t>Diferenças de Retroativos - HR</t>
  </si>
  <si>
    <t>Valores de tesouraria a esclarecer</t>
  </si>
  <si>
    <t>Valores Tesouraria a esclarecer - Receb. TargetEDP</t>
  </si>
  <si>
    <t>Conta transitória de Gestão de frota - Tesouraria</t>
  </si>
  <si>
    <t>Montantes Pagos a Terceiros a Regularizar</t>
  </si>
  <si>
    <t>M Pag Terc Reg Cont.</t>
  </si>
  <si>
    <t>Indemniz.litigiosas</t>
  </si>
  <si>
    <t>Outros montantes pagos a regularizar (PEF/CF)</t>
  </si>
  <si>
    <t>Val. receber - comp.futuro c/ pensões</t>
  </si>
  <si>
    <t>Val. receb-comp.futuro c/ cuid.médicos e out.benef</t>
  </si>
  <si>
    <t>Val. pagar - comp.futuro c/ pensões</t>
  </si>
  <si>
    <t>Val. pagar-comp.futuro c/ cuid.médicos e out.benef</t>
  </si>
  <si>
    <t>Outros credores de imobilizado em Leasing</t>
  </si>
  <si>
    <t>Aquisição Equip. Transp-Ligeiros Mistos-Leasing</t>
  </si>
  <si>
    <t>Aquisição Equip.Transp-Pesados Reboques-Leasing</t>
  </si>
  <si>
    <t>Aquisição de Outros imobilizados - Leasing</t>
  </si>
  <si>
    <t>Aquisição de Equipamento Básico - Leasing</t>
  </si>
  <si>
    <t>Aquisição de Equipamento Básico - Leasing-Edinfor</t>
  </si>
  <si>
    <t>Tomadas de Fundos (Regularização)</t>
  </si>
  <si>
    <t>Regularização (Suprimentos)</t>
  </si>
  <si>
    <t>Regularização (Contrato/Juros)</t>
  </si>
  <si>
    <t>Diferenças de Câmbio (Euro)</t>
  </si>
  <si>
    <t>Sist.Fin-Mov.financ.empresas grupo-Transitória LO</t>
  </si>
  <si>
    <t>Fornecedores de Publicidade e Propaganda-Trans.LO</t>
  </si>
  <si>
    <t>Encargos iniciais com obrigações - Diferidos</t>
  </si>
  <si>
    <t>Suprimentos/Inv.Financeiros - Cta.transitória LO</t>
  </si>
  <si>
    <t>Conta desdobramento de document.Interface Externo</t>
  </si>
  <si>
    <t>Conta transitória Notas Débito Electricidade - SD</t>
  </si>
  <si>
    <t>Conta transitória de facturação SD/ISU</t>
  </si>
  <si>
    <t>Conta de regularização de Imobili.em Conces./Integ</t>
  </si>
  <si>
    <t>Juros a receber - Suprimentos concedidos</t>
  </si>
  <si>
    <t>Acrésc proveitos - Juros Desvio Tarifário</t>
  </si>
  <si>
    <t>O.ac.prv-Dif.Tarif05</t>
  </si>
  <si>
    <t>O.ac.prv-Dif.Tarif06</t>
  </si>
  <si>
    <t>O.ac.prv-Dif.Tarif07</t>
  </si>
  <si>
    <t>Outros acréscimos de proveitos - prémios para pensões - custo do ano</t>
  </si>
  <si>
    <t>Outros acréscimos de proveitos - prémios para pensões - amortização de desvios actuariais</t>
  </si>
  <si>
    <t>Outros acréscimos de proveitos - benefícios sociais e actos médicos - custo do ano</t>
  </si>
  <si>
    <t>Outros acréscimos de proveitos - benefícios sociais e actos médicos - amortização de desvios actuariais</t>
  </si>
  <si>
    <t>Vendas e prestações de serviços a empres.do grupo</t>
  </si>
  <si>
    <t>Outros acréscimos de proveitos</t>
  </si>
  <si>
    <t>CMEC Valor Inicial</t>
  </si>
  <si>
    <t>CMEC Revisibilidade</t>
  </si>
  <si>
    <t>OAP - Proveito PPEC</t>
  </si>
  <si>
    <t>Outros custos diferidos - Rendas e alugueres</t>
  </si>
  <si>
    <t>G.rep-Edíf/O.constr</t>
  </si>
  <si>
    <t>Outros custos diferidos - Seguros</t>
  </si>
  <si>
    <t>Outros custos diferidos - Encargos de concessões</t>
  </si>
  <si>
    <t>Outr.custos diferid-Encarg.emissão de obrigações</t>
  </si>
  <si>
    <t>Outr.custos diferidos-Comiss.do serviço da dívida</t>
  </si>
  <si>
    <t>Outr.custos diferidos-Comiss. produtos financeiros</t>
  </si>
  <si>
    <t>Outr.custos diferidos-Imposto selo sobre tomadas</t>
  </si>
  <si>
    <t>Outr.custos diferidos-Imposto selo sobre comissões</t>
  </si>
  <si>
    <t>Outros cust.diferidos-Encg.constr.linh.ced.a terc.</t>
  </si>
  <si>
    <t>Out.cust.difer.-Encg.const.linh.ced.a terc.Amortiz</t>
  </si>
  <si>
    <t>Outr.custos diferidos-Consultoria CMEC</t>
  </si>
  <si>
    <t>Outr.custos diferidos-Consultoria CMEC Imputação</t>
  </si>
  <si>
    <t>Outros custos diferidos - "Unrecognized Transition Obligation"</t>
  </si>
  <si>
    <t>Outros custos diferidos - Outros não específicados</t>
  </si>
  <si>
    <t>Ajustamentos de Dívidas a Receber - Outras dívidas de terceiros</t>
  </si>
  <si>
    <t>A.d.r.-Out.dívid.terc.-Prova Econ.</t>
  </si>
  <si>
    <t>Outr.custos diferidos-Encargos de renegociação BEI</t>
  </si>
  <si>
    <t xml:space="preserve">Juros a receber - Derivados - Futuros </t>
  </si>
  <si>
    <t>Juros a receber - Derivados - Forwards</t>
  </si>
  <si>
    <t>Acrésc proveitos-deriv-Forwards(fair value hedge t</t>
  </si>
  <si>
    <t xml:space="preserve">Juros a receber - Derivados - Swaps   </t>
  </si>
  <si>
    <t>Acrésc proveitos-deriv-Swaps(FV hedge trad)</t>
  </si>
  <si>
    <t xml:space="preserve">Juros a receber - Derivados - Opções  </t>
  </si>
  <si>
    <t>Acrésc proveitos-deriv-Opções(FV hedge trad)</t>
  </si>
  <si>
    <t>Pagamentos por conta</t>
  </si>
  <si>
    <t>Pagamentos por conta - Responsabilidade dívida</t>
  </si>
  <si>
    <t>Retenções na fonte efect.terceiros-Rend.capitais</t>
  </si>
  <si>
    <t>Retenções na fonte efect.terceiros-Rend.prediais</t>
  </si>
  <si>
    <t>Retenç.fonte efect.terc.-Rend.org.estat.pess.colec</t>
  </si>
  <si>
    <t>Retenções na fonte efect.por terceiros-Out.rend</t>
  </si>
  <si>
    <t>Imposto a recuperar</t>
  </si>
  <si>
    <t>Apuramento</t>
  </si>
  <si>
    <t>IVA suportado - Isento</t>
  </si>
  <si>
    <t>IVA suportado - Existências - Taxa reduzida</t>
  </si>
  <si>
    <t>IVA suportado - Existências - Taxa normal</t>
  </si>
  <si>
    <t>IVA suportado - Existências - Taxa intermédia</t>
  </si>
  <si>
    <t>IVA suportado - Imobilizado - Taxa reduzida</t>
  </si>
  <si>
    <t>IVA suportado - Imobilizado - Taxa normal</t>
  </si>
  <si>
    <t>IVA suportado - Imobilizado - Taxa intermédia</t>
  </si>
  <si>
    <t>IVA suportado - Outr.bens serviços - Taxa reduzida</t>
  </si>
  <si>
    <t>IVA suportado - Outr.bens serviços - Taxa normal</t>
  </si>
  <si>
    <t>IVA suportado -Outr.bens serviços -Taxa intermédia</t>
  </si>
  <si>
    <t>Ajuste IVA suportado</t>
  </si>
  <si>
    <t>IVA dedutível-Isento</t>
  </si>
  <si>
    <t>IVA S/Comissões -Dedutível</t>
  </si>
  <si>
    <t>IVA S/Rendas  - Dedutível</t>
  </si>
  <si>
    <t>IVA dedutível-Existências-Merc.nacion.-Taxa red.</t>
  </si>
  <si>
    <t>IVA dedutível-Existências-Merc.nacional-Taxa norm.</t>
  </si>
  <si>
    <t>IVA dedutível-Existências-Merc.nac.-Taxa interm.</t>
  </si>
  <si>
    <t>IVA dedutível-Existências-Merc.intracom.-Taxa red.</t>
  </si>
  <si>
    <t>IVA dedutível-Existênc.Merc.intracom.-Taxa normal</t>
  </si>
  <si>
    <t>IVA dedutível-Existênc.-Merc.intracom.-Taxa interm</t>
  </si>
  <si>
    <t>IVA dedutível-Existências-Outr.mercados-Taxa red.</t>
  </si>
  <si>
    <t>IVA dedutível-Existências-Outr.mercados-Taxa norm.</t>
  </si>
  <si>
    <t>IVA dedutível-Existências-Outr.merc.-Taxa interm.</t>
  </si>
  <si>
    <t>IVA dedutível-Existências-Regiões autón.-Taxa red.</t>
  </si>
  <si>
    <t>IVA dedutível-Existências-Regiões autón.-Taxa norm</t>
  </si>
  <si>
    <t>IVA dedutível-Existências-Reg.autón.-Taxa interm</t>
  </si>
  <si>
    <t>IVA dedutível-Imobilizado-Merc.nacional-Taxa red.</t>
  </si>
  <si>
    <t>IVA dedutível-Imobilizado-Merc.nacional-Taxa norma</t>
  </si>
  <si>
    <t>IVA dedutível-Imobilizado-Merc.nac.-Taxa interm.</t>
  </si>
  <si>
    <t>IVA dedutível-Imobilizado-Merc.intracom.-Taxa red</t>
  </si>
  <si>
    <t>IVA dedutível-Imobilizado-Merc.intracom.-Taxa norm</t>
  </si>
  <si>
    <t>IVA dedutível-Imobiliz.-Merc.intracom.-Taxa interm</t>
  </si>
  <si>
    <t>IVA dedutível-Imobiliz.-Out.mercados-Taxa reduzida</t>
  </si>
  <si>
    <t>IVA dedutível-Imobiliz.-Out.mercados-Taxa normal</t>
  </si>
  <si>
    <t>IVA dedutível-Imobiliz.-Outr.mercados-Taxa interm.</t>
  </si>
  <si>
    <t>IVA dedutível-Imobiliz.-Reg.autón.-Taxa reduzida</t>
  </si>
  <si>
    <t>IVA dedutível-Imobiliz.-Reg.autón.-Taxa normal</t>
  </si>
  <si>
    <t>IVA dedutível-Imobiliz.-Reg.autón.-Taxa intermédia</t>
  </si>
  <si>
    <t>IVA dedutível-OBS-Mercado nacional-Taxa reduzida</t>
  </si>
  <si>
    <t>IVA dedutível-OBS-Mercado nacional - Taxa normal</t>
  </si>
  <si>
    <t>IVA dedutível-OBS-Mercado nacional - Taxa interm.</t>
  </si>
  <si>
    <t>IVA dedutível-OBS- Mercado intracom.- Taxa red.</t>
  </si>
  <si>
    <t>IVA dedutível-OBS- Mercado intracom.- Taxa normal</t>
  </si>
  <si>
    <t>IVA dedutível-OBS- Mercado intracom.- Taxa interm.</t>
  </si>
  <si>
    <t>IVA dedutível-OBS- Outros mercados - Taxa reduzida</t>
  </si>
  <si>
    <t>IVA dedutível-OBS- Outros mercados - Taxa normal</t>
  </si>
  <si>
    <t>IVA dedutível-OBS- Outros mercados - Taxa interm.</t>
  </si>
  <si>
    <t>IVA dedutível-OBS - Regiões autónomas - Taxa red.</t>
  </si>
  <si>
    <t>IVA dedutível-OBS- Regiões autónomas - Taxa normal</t>
  </si>
  <si>
    <t>IVA dedutível-OBS- Regiões autónomas - Taxa interm</t>
  </si>
  <si>
    <t>Ajuste IVA dedutível</t>
  </si>
  <si>
    <t>IVA Regularizações - Isentas</t>
  </si>
  <si>
    <t>IVA - Regularizações mensais a favor da empresa</t>
  </si>
  <si>
    <t>IVA - Regularizações mensais a favor do estado</t>
  </si>
  <si>
    <t>Iva regulariz-anuais por cálculo pro rata definiti</t>
  </si>
  <si>
    <t>Iva regulariz-anuais variações pro rata definitiv</t>
  </si>
  <si>
    <t>Ajuste IVA Regulizações</t>
  </si>
  <si>
    <t>IVA apuramento</t>
  </si>
  <si>
    <t>IVA a recuperar</t>
  </si>
  <si>
    <t>Ajuste - IVA a recuperar</t>
  </si>
  <si>
    <t>IVA - Reembolsos pedidos</t>
  </si>
  <si>
    <t>Ajuste IVA - Reembolsos pedidos</t>
  </si>
  <si>
    <t>IVA - Liquidações oficiosas</t>
  </si>
  <si>
    <t>Imposto de selo(excepto de contratos e cauções BT)</t>
  </si>
  <si>
    <t>Imposto de selo de contratos BT</t>
  </si>
  <si>
    <t>Imposto de selo cauções BT</t>
  </si>
  <si>
    <t>Outros impostos</t>
  </si>
  <si>
    <t>Títulos Negociáveis- Acções- Outras Empresas</t>
  </si>
  <si>
    <t>Títulos Negociáveis-Margem inicial (OMIP)</t>
  </si>
  <si>
    <t>Títulos Negociáveis-Ajustes Diários (OMIP)</t>
  </si>
  <si>
    <t>Outros títulos negociáveis</t>
  </si>
  <si>
    <t>Títulos Negociáveis-Licenças de Emissão de CO2</t>
  </si>
  <si>
    <t>Títulos negociáveis-Licenças Emissão CO2 - Especul</t>
  </si>
  <si>
    <t>Provisões para Outros Títulos Negociáveis</t>
  </si>
  <si>
    <t>Ajust. de aplicações tesouraria - Licenças de emissão de CO2</t>
  </si>
  <si>
    <t>Caixa</t>
  </si>
  <si>
    <t>Ajuste Diferenç câmbio- Caixa</t>
  </si>
  <si>
    <t>Caixa pequena</t>
  </si>
  <si>
    <t>Transferências de caixa</t>
  </si>
  <si>
    <t>Ajuste Caixa</t>
  </si>
  <si>
    <t>CONTA FICTÍCIA PARA RECURSOS HUMANOS</t>
  </si>
  <si>
    <t>CONTA FICTÍCIA EM MAD</t>
  </si>
  <si>
    <t>CONTA FICTÍCIA EM BRL</t>
  </si>
  <si>
    <t>CONTA FICTÍCIA EM MOP</t>
  </si>
  <si>
    <t>CONTA FICTÍCIA EM USD</t>
  </si>
  <si>
    <t>CONTA FICTÍCIA EM CHF</t>
  </si>
  <si>
    <t>CONTA FICTÍCIA EM JPY</t>
  </si>
  <si>
    <t>CONTA FICTÍCIA EM GTQ</t>
  </si>
  <si>
    <t>CONTA FICTÍCIA EM CLP</t>
  </si>
  <si>
    <t>CONTA FICTÍCIA EM GBP</t>
  </si>
  <si>
    <t>CONTA FICTÍCIA EM DKK</t>
  </si>
  <si>
    <t>CONTA FICTÍCIA EM NOK</t>
  </si>
  <si>
    <t>CONTA FICTÍCIA EM SEK</t>
  </si>
  <si>
    <t>CONTA FICTÍCIA EM ZAR</t>
  </si>
  <si>
    <t>CONTA FICTÍCIA EM EUR (CONVERSÃO DIVISA/EUR)</t>
  </si>
  <si>
    <t>CONTA FICTÍCIA EM CAD</t>
  </si>
  <si>
    <t>DO BIM SEDE CONTA FIRME</t>
  </si>
  <si>
    <t>DO BIM SEDE DEPÓSITOS</t>
  </si>
  <si>
    <t>DO BIM SEDE CHEQUES EMITIDOS</t>
  </si>
  <si>
    <t>DO BIM SEDE OPERAÇÕES DIVERSAS</t>
  </si>
  <si>
    <t>DO BIM SEDE DIFERENÇAS CONVERSÃO</t>
  </si>
  <si>
    <t>DO BIM SEDE TRANSITÓRIA DE RECEBIMENTOS</t>
  </si>
  <si>
    <t>DO BES PC BRASIL CONTA FIRME</t>
  </si>
  <si>
    <t>DO BES PC BRASIL DEPÓSITOS</t>
  </si>
  <si>
    <t>DO BES PC BRASIL CHQ EMITIDOS</t>
  </si>
  <si>
    <t>DO BES PC BRASIL OPER DIVERSAS</t>
  </si>
  <si>
    <t>DO BES PC BRASIL CARREG SALDO</t>
  </si>
  <si>
    <t>DO BES PC BRASIL TRANSF ABAST</t>
  </si>
  <si>
    <t>DO BES PC BRASIL TRANSIT REC</t>
  </si>
  <si>
    <t>DO BES PC LONDRES CONTA FIRME</t>
  </si>
  <si>
    <t>DO BES PC LONDRES DEPÓSITOS</t>
  </si>
  <si>
    <t>DO BES PC LONDRES CHQ EMITIDOS</t>
  </si>
  <si>
    <t>DO BES PC LONDRES OPER DIVERSAS</t>
  </si>
  <si>
    <t>DO BES PC LONDRES CARREG SALDO</t>
  </si>
  <si>
    <t>DO BES PC LONDRES TRANSF ABAST</t>
  </si>
  <si>
    <t>DO BES PC LONDRES TRANSIT REC</t>
  </si>
  <si>
    <t>DO BES SEDE CONTA FIRME</t>
  </si>
  <si>
    <t>DO BES SEDE DEPÓSITOS</t>
  </si>
  <si>
    <t>DO BES SEDE CHQ EMITIDOS</t>
  </si>
  <si>
    <t>DO BES SEDE OPER DIVERSAS</t>
  </si>
  <si>
    <t>DO BES SEDE CARREG SALDO</t>
  </si>
  <si>
    <t>DO BES SEDE TRANSF ABAST</t>
  </si>
  <si>
    <t>DO BES SEDE POS TESOUR</t>
  </si>
  <si>
    <t>DO BES SEDE TRANSIT REC</t>
  </si>
  <si>
    <t>DO BES</t>
  </si>
  <si>
    <t>DO BES SEDE DIVISAS CONTA FIRME</t>
  </si>
  <si>
    <t>DO BES SEDE DIVISAS OPER DIVERSAS</t>
  </si>
  <si>
    <t>DO BES COLUMBANO CONTA FIRME</t>
  </si>
  <si>
    <t>DO BES COLUMBANO DEPÓSITOS</t>
  </si>
  <si>
    <t>DO BES COLUMBANO CHQ EMITIDOS</t>
  </si>
  <si>
    <t>DO BES COLUMBANO OPER DIVERSAS</t>
  </si>
  <si>
    <t>DO BES COLUMBANO CARREG SALDO</t>
  </si>
  <si>
    <t>DO BES COLUMBANO TRANSF ABAST</t>
  </si>
  <si>
    <t>DO BES COLUMBANO TRANSIT REC</t>
  </si>
  <si>
    <t>DO BES B OFF DGE CONTA FIRME</t>
  </si>
  <si>
    <t>DO BES B OFF DGE DEPÓSITOS</t>
  </si>
  <si>
    <t>DO BES B OFF DGE CHQ EMITIDOS</t>
  </si>
  <si>
    <t>DO BES B OFF DGE OPER DIVERSAS</t>
  </si>
  <si>
    <t>DO BES B OFF DGE CARREG SALDO</t>
  </si>
  <si>
    <t>DO BES B OFF DGE TRANSF ABAST</t>
  </si>
  <si>
    <t>DO BES B OFF DGE TRANSIT REC</t>
  </si>
  <si>
    <t>DO BES COIMBRA I CONTA FIRME</t>
  </si>
  <si>
    <t>DO BES COIMBRA I DEPÓSITOS</t>
  </si>
  <si>
    <t>DO BES COIMBRA I CHQ EMITIDOS</t>
  </si>
  <si>
    <t>DO BES COIMBRA I OPER DIVERSAS</t>
  </si>
  <si>
    <t>DO BES COIMBRA I CARREG SALDO</t>
  </si>
  <si>
    <t>DO BES COIMBRA I TRANSF ABAST</t>
  </si>
  <si>
    <t>DO BES COIMBRA I TRANSIT REC</t>
  </si>
  <si>
    <t>DO BES GOUVEIA CONTA FIRME</t>
  </si>
  <si>
    <t>DO BES GOUVEIA DEPÓSITOS</t>
  </si>
  <si>
    <t>DO BES GOUVEIA CHQ EMITIDOS</t>
  </si>
  <si>
    <t>DO BES GOUVEIA OPER DIVERSAS</t>
  </si>
  <si>
    <t>DO BES GOUVEIA CARREG SALDO</t>
  </si>
  <si>
    <t>DO BES GOUVEIA TRANSF ABAST</t>
  </si>
  <si>
    <t>DO BES GOUVEIA TRANSIT REC</t>
  </si>
  <si>
    <t>DO BES MOURA CONTA FIRME</t>
  </si>
  <si>
    <t>DO BES MOURA DEPÓSITOS</t>
  </si>
  <si>
    <t>DO BES MOURA CHQ EMITIDOS</t>
  </si>
  <si>
    <t>DO BES MOURA OPER DIVERSAS</t>
  </si>
  <si>
    <t>DO BES MOURA CARREG SALDO</t>
  </si>
  <si>
    <t>DO BES MOURA TRANSF ABAST</t>
  </si>
  <si>
    <t>DO BES MOURA TRANSIT REC</t>
  </si>
  <si>
    <t>DO BES LEIRIA CONTA FIRME</t>
  </si>
  <si>
    <t>DO BES LEIRIA DEPÓSITOS</t>
  </si>
  <si>
    <t>DO BES LEIRIA CHQ EMITIDOS</t>
  </si>
  <si>
    <t>DO BES LEIRIA OPER DIVERSAS</t>
  </si>
  <si>
    <t>DO BES LEIRIA CARREG SALDO</t>
  </si>
  <si>
    <t>DO BES LEIRIA TRANSF ABAST</t>
  </si>
  <si>
    <t>DO BES LEIRIA TRANSIT REC</t>
  </si>
  <si>
    <t>DO BES VISEU CONTA FIRME</t>
  </si>
  <si>
    <t>DO BES VISEU DEPÓSITOS</t>
  </si>
  <si>
    <t>DO BES VISEU CHQ EMITIDOS</t>
  </si>
  <si>
    <t>DO BES VISEU OPER DIVERSAS</t>
  </si>
  <si>
    <t>DO BES VISEU CARREG SALDO</t>
  </si>
  <si>
    <t>DO BES VISEU TRANSF ABAST</t>
  </si>
  <si>
    <t>DO BES VISEU TRANSIT REC</t>
  </si>
  <si>
    <t>DO BES TOMAR CONTA FIRME</t>
  </si>
  <si>
    <t>DO BES TOMAR DEPÓSITOS</t>
  </si>
  <si>
    <t>DO BES TOMAR CHQ EMITIDOS</t>
  </si>
  <si>
    <t>DO BES TOMAR OPER DIVERSAS</t>
  </si>
  <si>
    <t>DO BES TOMAR CARREG SALDO</t>
  </si>
  <si>
    <t>DO BES TOMAR TRANSF ABAST</t>
  </si>
  <si>
    <t>DO BES TOMAR TRANSIT REC</t>
  </si>
  <si>
    <t>DO BES SANT CACEM CONTA FIRME</t>
  </si>
  <si>
    <t>DO BES SANT CACEM DEPÓSITOS</t>
  </si>
  <si>
    <t>DO BES SANT CACEM CHQ EMITIDOS</t>
  </si>
  <si>
    <t>DO BES SANT CACEM OPER DIVERSAS</t>
  </si>
  <si>
    <t>DO BES SANT CACEM CARREG SALDO</t>
  </si>
  <si>
    <t>DO BES SANT CACEM TRANSF ABAST</t>
  </si>
  <si>
    <t>DO BES SANT CACEM TRANSIT REC</t>
  </si>
  <si>
    <t>DO BES MACAO CONTA FIRME</t>
  </si>
  <si>
    <t>DO BES MACAO DEPÓSITOS</t>
  </si>
  <si>
    <t>DO BES MACAO CHQ EMITIDOS</t>
  </si>
  <si>
    <t>DO BES MACAO OPER DIVERSAS</t>
  </si>
  <si>
    <t>DO BES MACAO SALDOS INICIAIS</t>
  </si>
  <si>
    <t>DO BES MACAO TRANSF ABAST</t>
  </si>
  <si>
    <t>DO BES MACAO TRANSIT REC</t>
  </si>
  <si>
    <t>DO BES ALIADOS CONTA FIRME</t>
  </si>
  <si>
    <t>DO BES ALIADOS DEPÓSITOS</t>
  </si>
  <si>
    <t>DO BES ALIADOS CHQ EMITIDOS</t>
  </si>
  <si>
    <t>DO BES ALIADOS OPER DIVERSAS</t>
  </si>
  <si>
    <t>DO BES ALIADOS CARREG SALDO</t>
  </si>
  <si>
    <t>DO BES ALIADOS TRANSF ABAST</t>
  </si>
  <si>
    <t>DO BES ALIADOS TRANSIT REC</t>
  </si>
  <si>
    <t>DO BES REFOJOS CONTA FIRME</t>
  </si>
  <si>
    <t>DO BES REFOJOS DEPÓSITOS</t>
  </si>
  <si>
    <t>DO BES REFOJOS CHQ EMITIDOS</t>
  </si>
  <si>
    <t>DO BES REFOJOS OPER DIVERSAS</t>
  </si>
  <si>
    <t>DO BES REFOJOS CARREG SALDO</t>
  </si>
  <si>
    <t>DO BES REFOJOS TRANSF ABAST</t>
  </si>
  <si>
    <t>DO BES REFOJOS TRANSIT REC</t>
  </si>
  <si>
    <t>DO BBPI DGE CONTA FIRME</t>
  </si>
  <si>
    <t>DO BBPI DGE DEPÓSITOS</t>
  </si>
  <si>
    <t>DO BBPI DGE CHQ EMITIDOS</t>
  </si>
  <si>
    <t>DO BBPI DGE OPER DIVERSAS</t>
  </si>
  <si>
    <t>DO BBPI DGE CARREG SALDO</t>
  </si>
  <si>
    <t>DO BBPI DGE TRANSF ABAST</t>
  </si>
  <si>
    <t>DO BBPI DGE POS TESOUR</t>
  </si>
  <si>
    <t>DO BBPI DGE TRANSIT REC</t>
  </si>
  <si>
    <t>DO BES (MADRID)</t>
  </si>
  <si>
    <t>DO BCA M BOMBARDA CONTA FIRME</t>
  </si>
  <si>
    <t>DO BCA M BOMBARDA DEPÓSITOS</t>
  </si>
  <si>
    <t>DO BCA M BOMBARDA CHQ EMITIDOS</t>
  </si>
  <si>
    <t>DO BCA M BOMBARDA OPER DIVERSAS</t>
  </si>
  <si>
    <t>DO BCA M BOMBARDA CARREG SALDO</t>
  </si>
  <si>
    <t>DO BCA M BOMBARDA TRANSF ABAST</t>
  </si>
  <si>
    <t>DO BCA M BOMBARDA POS TESOUR</t>
  </si>
  <si>
    <t>DO BCA M BOMBARDA TRANSIT REC</t>
  </si>
  <si>
    <t>DO BNU COIMBRA CONTA FIRME</t>
  </si>
  <si>
    <t>DO BNU COIMBRA DEPÓSITOS</t>
  </si>
  <si>
    <t>DO BNU COIMBRA CHQ EMITIDOS</t>
  </si>
  <si>
    <t>DO BNU COIMBRA OPER DIVERSAS</t>
  </si>
  <si>
    <t>DO BNU COIMBRA CARREG SALDO</t>
  </si>
  <si>
    <t>DO BNU COIMBRA TRANSF ABAST</t>
  </si>
  <si>
    <t>DO BNU COIMBRA TRANSIT REC</t>
  </si>
  <si>
    <t>DO BNU PC LIBERDADE CONTA FIRME</t>
  </si>
  <si>
    <t>DO BNU PC LIBERDADE DEPÓSITOS</t>
  </si>
  <si>
    <t>DO BNU PC LIBERDADE CHQ EMITIDOS</t>
  </si>
  <si>
    <t>DO BNU PC LIBERDADE OPER DIVERSAS</t>
  </si>
  <si>
    <t>DO BNU PC LIBERDADE CARREG SALDO</t>
  </si>
  <si>
    <t>DO BNU PC LIBERDADE TRANSF ABAST</t>
  </si>
  <si>
    <t>DO BNU PC LIBERDADE TRANSIT REC</t>
  </si>
  <si>
    <t>DO BNU SEDE CONTA FIRME</t>
  </si>
  <si>
    <t>DO BNU SEDE DEPÓSITOS</t>
  </si>
  <si>
    <t>DO BNU SEDE CHQ EMITIDOS</t>
  </si>
  <si>
    <t>DO BNU SEDE OPER DIVERSAS</t>
  </si>
  <si>
    <t>DO BNU SEDE CARREG SALDO</t>
  </si>
  <si>
    <t>DO BNU SEDE TRANSF ABAST</t>
  </si>
  <si>
    <t>DO BNU SEDE POS TESOUR</t>
  </si>
  <si>
    <t>DO BNU SEDE TRANSIT REC</t>
  </si>
  <si>
    <t>DO BNU</t>
  </si>
  <si>
    <t>DO BNU FON P MELO CONTA FIRME</t>
  </si>
  <si>
    <t>DO BNU FON P MELO DEPÓSITOS</t>
  </si>
  <si>
    <t>DO BNU FON P MELO CHQ EMITIDOS</t>
  </si>
  <si>
    <t>DO BNU FON P MELO OPER DIVERSAS</t>
  </si>
  <si>
    <t>DO BNU FON P MELO CARREG SALDO</t>
  </si>
  <si>
    <t>DO BNU FON P MELO TRANSF ABAST</t>
  </si>
  <si>
    <t>DO BNU FON P MELO TRANSIT REC</t>
  </si>
  <si>
    <t>DO BPSM SEDE CONTA FIRME</t>
  </si>
  <si>
    <t>DO BPSM SEDE DEPÓSITOS</t>
  </si>
  <si>
    <t>DO BPSM SEDE CHQ EMITIDOS</t>
  </si>
  <si>
    <t>DO BPSM SEDE OPER DIVERSAS</t>
  </si>
  <si>
    <t>DO BPSM SEDE CARREG SALDO</t>
  </si>
  <si>
    <t>DO BPSM SEDE TRANSF ABAST</t>
  </si>
  <si>
    <t>DO BPSM SEDE POS TESOUR</t>
  </si>
  <si>
    <t>DO BPSM SEDE TRANSIT REC</t>
  </si>
  <si>
    <t>DO BPSM SEDE DIVISAS CONTA FIRME</t>
  </si>
  <si>
    <t>DO BPSM SEDE DIVISAS OPER DIVERSAS</t>
  </si>
  <si>
    <t>DO BPSM ESTEFANIA CONTA FIRME</t>
  </si>
  <si>
    <t>DO BPSM ESTEFANIA DEPÓSITOS</t>
  </si>
  <si>
    <t>DO BPSM ESTEFANIA CHQ EMITIDOS</t>
  </si>
  <si>
    <t>DO BPSM ESTEFANIA OPER DIVERSAS</t>
  </si>
  <si>
    <t>DO BPSM ESTEFANIA CARREG SALDO</t>
  </si>
  <si>
    <t>DO BPSM ESTEFANIA TRANSF ABAST</t>
  </si>
  <si>
    <t>DO BPSM ESTEFANIA TRANSIT REC</t>
  </si>
  <si>
    <t>DO BPSM ESTEFANIA DIVISAS CONTA FIRME</t>
  </si>
  <si>
    <t>DO BPSM ESTEFANIA DIVISAS DEPÓSITOS</t>
  </si>
  <si>
    <t>DO BPSM ESTEFANIA DIVISAS OPER DIVERSAS</t>
  </si>
  <si>
    <t>DO BPSM ESTEFANIA DIVISAS CARREG SALDO</t>
  </si>
  <si>
    <t>DO BPSM ESTEFANIA DIVISAS TRANSIT REC</t>
  </si>
  <si>
    <t>DO BPSM MARQUES DE POMBAL CONTA FIRME</t>
  </si>
  <si>
    <t>DO BPSM MARQUES DE POMBAL DEPÓSITOS</t>
  </si>
  <si>
    <t>DO BPSM MARQUES DE POMBAL CHQ EMITIDOS</t>
  </si>
  <si>
    <t>DO BPSM MARQUES DE POMBAL OPER DIVERSAS</t>
  </si>
  <si>
    <t>DO BPSM MARQUES DE POMBAL CARREG SALDO</t>
  </si>
  <si>
    <t>DO BPSM MQ POMBAL TRANSF ABAST</t>
  </si>
  <si>
    <t>DO BPSM MARQUES DE POMBAL TRANSIT REC</t>
  </si>
  <si>
    <t>DO BPSM MQ POMBAL CONTA FIRME</t>
  </si>
  <si>
    <t>DO BPSM MQ POMBAL DEPÓSITOS</t>
  </si>
  <si>
    <t>DO BPSM MQ POMBAL CHQ EMITIDOS</t>
  </si>
  <si>
    <t>DO BPSM MQ POMBAL OPER DIVERSAS</t>
  </si>
  <si>
    <t>DO BPSM MQ POMBAL CARREG SALDO</t>
  </si>
  <si>
    <t>DO BPSM MQ POMBAL TRANSIT REC</t>
  </si>
  <si>
    <t>DO BPSM ALVALADE CONTA FIRME</t>
  </si>
  <si>
    <t>DO BPSM ALVALADE DEPÓSITOS</t>
  </si>
  <si>
    <t>DO BPSM ALVALADE CHQ EMITIDOS</t>
  </si>
  <si>
    <t>DO BPSM ALVALADE OPER DIVERSAS</t>
  </si>
  <si>
    <t>DO BPSM ALVALADE CARREG SALDO</t>
  </si>
  <si>
    <t>DO BPSM ALVALADE TRANSF ABAST</t>
  </si>
  <si>
    <t>DO BPSM ALVALADE TRANSIT REC</t>
  </si>
  <si>
    <t>DO BPSM DQ TERCEIRA CONTA FIRME</t>
  </si>
  <si>
    <t>DO BPSM DQ TERCEIRA DEPÓSITOS</t>
  </si>
  <si>
    <t>DO BPSM DQ TERCEIRA CHQ EMITIDOS</t>
  </si>
  <si>
    <t>DO BPSM DQ TERCEIRA OPER DIVERSAS</t>
  </si>
  <si>
    <t>DO BPSM DQ TERCEIRA CARREG SALDO</t>
  </si>
  <si>
    <t>DO BPSM DQ TERCEIRA TRANSF ABAST</t>
  </si>
  <si>
    <t>DO BPSM DQ TERCEIRA TRANSIT REC</t>
  </si>
  <si>
    <t>DO BPSM FT P MELO CONTA FIRME</t>
  </si>
  <si>
    <t>DO BPSM FT P MELO DEPÓSITOS</t>
  </si>
  <si>
    <t>DO BPSM FT P MELO CHQ EMITIDOS</t>
  </si>
  <si>
    <t>DO BPSM FT P MELO OPER DIVERSAS</t>
  </si>
  <si>
    <t>DO BPSM FT P MELO CARREG SALDO</t>
  </si>
  <si>
    <t>DO BPSM FT P MELO TRANSF ABAST</t>
  </si>
  <si>
    <t>DO BPSM FT P MELO TRANSIT REC</t>
  </si>
  <si>
    <t>DO BPSM PC LIBERDADE CONTA FIRME</t>
  </si>
  <si>
    <t>DO BPSM PC LIBERDADE DEPÓSITOS</t>
  </si>
  <si>
    <t>DO BPSM PC LIBERDADE CHQ EMITIDOS</t>
  </si>
  <si>
    <t>DO BPSM PC LIBERDADE OPER DIVERSAS</t>
  </si>
  <si>
    <t>DO BPSM PC LIBERDADE CARREG SALDO</t>
  </si>
  <si>
    <t>DO BPSM PC LIBERDADE TRANSF ABAST</t>
  </si>
  <si>
    <t>DO BPSM PC LIBERDADE TRANSIT REC</t>
  </si>
  <si>
    <t>DO BPSM PL COMERCIO CONTA FIRME</t>
  </si>
  <si>
    <t>DO BPSM PL COMERCIO DEPÓSITOS</t>
  </si>
  <si>
    <t>DO BPSM PL COMERCIO CHQ EMITIDOS</t>
  </si>
  <si>
    <t>DO BPSM PL COMERCIO OPER DIVERSAS</t>
  </si>
  <si>
    <t>DO BPSM PL COMERCIO CARREG SALDO</t>
  </si>
  <si>
    <t>DO BPSM PL COMERCIO TRANSF ABAST</t>
  </si>
  <si>
    <t>DO BPSM PL COMERCIO TRANSIT REC</t>
  </si>
  <si>
    <t>DO BPSM F BORGES CONTA FIRME</t>
  </si>
  <si>
    <t>DO BPSM F BORGES DEPÓSITOS</t>
  </si>
  <si>
    <t>DO BPSM F BORGES CHQ EMITIDOS</t>
  </si>
  <si>
    <t>DO BPSM F BORGES OPER DIVERSAS</t>
  </si>
  <si>
    <t>DO BPSM F BORGES CARREG SALDO</t>
  </si>
  <si>
    <t>DO BPSM F BORGES TRANSF ABAST</t>
  </si>
  <si>
    <t>DO BPSM F BORGES TRANSIT REC</t>
  </si>
  <si>
    <t>DO BPSM MOSCAVIDE CONTA FIRME</t>
  </si>
  <si>
    <t>DO BPSM MOSCAVIDE DEPÓSITOS</t>
  </si>
  <si>
    <t>DO BPSM MOSCAVIDE CHQ EMITIDOS</t>
  </si>
  <si>
    <t>DO BPSM MOSCAVIDE OPER DIVERSAS</t>
  </si>
  <si>
    <t>DO BPSM MOSCAVIDE CARREG SALDO</t>
  </si>
  <si>
    <t>DO BPSM MOSCAVIDE TRANSF ABAST</t>
  </si>
  <si>
    <t>DO BPSM MOSCAVIDE TRANSIT REC</t>
  </si>
  <si>
    <t>DO BPSM REGUA CONTA FIRME</t>
  </si>
  <si>
    <t>DO BPSM REGUA DEPÓSITOS</t>
  </si>
  <si>
    <t>DO BPSM REGUA CHQ EMITIDOS</t>
  </si>
  <si>
    <t>DO BPSM REGUA OPER DIVERSAS</t>
  </si>
  <si>
    <t>DO BPSM REGUA CARREG SALDO</t>
  </si>
  <si>
    <t>DO BPSM REGUA TRANSF ABAST</t>
  </si>
  <si>
    <t>DO BPSM REGUA TRANSIT REC</t>
  </si>
  <si>
    <t>DO BPSM V F XIRA CONTA FIRME</t>
  </si>
  <si>
    <t>DO BPSM V F XIRA DEPÓSITOS</t>
  </si>
  <si>
    <t>DO BPSM V F XIRA CHQ EMITIDOS</t>
  </si>
  <si>
    <t>DO BPSM V F XIRA OPER DIVERSAS</t>
  </si>
  <si>
    <t>DO BPSM V F XIRA CARREG SALDO</t>
  </si>
  <si>
    <t>DO BPSM V F XIRA TRANSF ABAST</t>
  </si>
  <si>
    <t>DO BPSM V F XIRA TRANSIT REC</t>
  </si>
  <si>
    <t>DO BPSM EVORA CONTA FIRME</t>
  </si>
  <si>
    <t>DO BPSM EVORA DEPÓSITOS</t>
  </si>
  <si>
    <t>DO BPSM EVORA CHQ EMITIDOS</t>
  </si>
  <si>
    <t>DO BPSM EVORA OPER DIVERSAS</t>
  </si>
  <si>
    <t>DO BPSM EVORA CARREG SALDO</t>
  </si>
  <si>
    <t>DO BPSM EVORA TRANSF ABAST</t>
  </si>
  <si>
    <t>DO BPSM EVORA TRANSIT REC</t>
  </si>
  <si>
    <t>DO BPSM SETUBAL CONTA FIRME</t>
  </si>
  <si>
    <t>DO BPSM SETUBAL DEPÓSITOS</t>
  </si>
  <si>
    <t>DO BPSM SETUBAL CHQ EMITIDOS</t>
  </si>
  <si>
    <t>DO BPSM SETUBAL OPER DIVERSAS</t>
  </si>
  <si>
    <t>DO BPSM SETUBAL CARREG SALDO</t>
  </si>
  <si>
    <t>DO BPSM SETUBAL TRANSF ABAST</t>
  </si>
  <si>
    <t>DO BPSM SETUBAL TRANSIT REC</t>
  </si>
  <si>
    <t>DO BPSM LOURES CONTA FIRME</t>
  </si>
  <si>
    <t>DO BPSM LOURES DEPÓSITOS</t>
  </si>
  <si>
    <t>DO BPSM LOURES CHQ EMITIDOS</t>
  </si>
  <si>
    <t>DO BPSM LOURES OPER DIVERSAS</t>
  </si>
  <si>
    <t>DO BPSM LOURES CARREG SALDO</t>
  </si>
  <si>
    <t>DO BPSM LOURES TRANSF ABAST</t>
  </si>
  <si>
    <t>DO BPSM LOURES TRANSIT REC</t>
  </si>
  <si>
    <t>DO BPA SEDE CONTA FIRME</t>
  </si>
  <si>
    <t>DO BPA SEDE DEPÓSITOS</t>
  </si>
  <si>
    <t>DO BPA SEDE CHQ EMITIDOS</t>
  </si>
  <si>
    <t>DO BPA SEDE OPER DIVERSAS</t>
  </si>
  <si>
    <t>DO BPA SEDE CARREG SALDO</t>
  </si>
  <si>
    <t>DO BPA SEDE TRANSF ABAST</t>
  </si>
  <si>
    <t>DO BPA SEDE TRANSIT REC</t>
  </si>
  <si>
    <t>DO BPA SA BANDEIRA CONTA FIRME</t>
  </si>
  <si>
    <t>DO BPA SA BANDEIRA DEPÓSITOS</t>
  </si>
  <si>
    <t>DO BPA SA BANDEIRA CHQ EMITIDOS</t>
  </si>
  <si>
    <t>DO BPA SA BANDEIRA OPER DIVERSAS</t>
  </si>
  <si>
    <t>DO BPA SA BANDEIRA CARREG SALDO</t>
  </si>
  <si>
    <t>DO BPA SA BANDEIRA TRANSF ABAST</t>
  </si>
  <si>
    <t>DO BPA SA BANDEIRA TRANSIT REC</t>
  </si>
  <si>
    <t>DO BPA COIMBRA CONTA FIRME</t>
  </si>
  <si>
    <t>DO BPA COIMBRA DEPÓSITOS</t>
  </si>
  <si>
    <t>DO BPA COIMBRA CHQ EMITIDOS</t>
  </si>
  <si>
    <t>DO BPA COIMBRA OPER DIVERSAS</t>
  </si>
  <si>
    <t>DO BPA COIMBRA CARREG SALDO</t>
  </si>
  <si>
    <t>DO BPA COIMBRA TRANSF ABAST</t>
  </si>
  <si>
    <t>DO BPA COIMBRA TRANSIT REC</t>
  </si>
  <si>
    <t>DO BPA CENTRAL CONTA FIRME</t>
  </si>
  <si>
    <t>DO BPA CENTRAL DEPÓSITOS</t>
  </si>
  <si>
    <t>DO BPA CENTRAL CHQ EMITIDOS</t>
  </si>
  <si>
    <t>DO BPA CENTRAL OPER DIVERSAS</t>
  </si>
  <si>
    <t>DO BPA CENTRAL CARREG SALDO</t>
  </si>
  <si>
    <t>DO BPA CENTRAL TRANSF ABAST</t>
  </si>
  <si>
    <t>DO BPA CENTRAL POS TESOUR</t>
  </si>
  <si>
    <t>DO BPA CENTRAL TRANSIT REC</t>
  </si>
  <si>
    <t>DO BPA CENTRAL DIVISAS CONTA FIRME</t>
  </si>
  <si>
    <t>DO BPA CENTRAL DIVISAS OPER DIVERSAS</t>
  </si>
  <si>
    <t>DO BPA ALVALADE CONTA FIRME</t>
  </si>
  <si>
    <t>DO BPA ALVALADE DEPÓSITOS</t>
  </si>
  <si>
    <t>DO BPA ALVALADE CHQ EMITIDOS</t>
  </si>
  <si>
    <t>DO BPA ALVALADE OPER DIVERSAS</t>
  </si>
  <si>
    <t>DO BPA ALVALADE CARREG SALDO</t>
  </si>
  <si>
    <t>DO BPA ALVALADE TRANSF ABAST</t>
  </si>
  <si>
    <t>DO BPA ALVALADE TRANSIT REC</t>
  </si>
  <si>
    <t>DO BPA ALVALADE DIVISAS CONTA FIRME</t>
  </si>
  <si>
    <t>DO BPA ALVALADE DIVISAS OP DIVERSAS</t>
  </si>
  <si>
    <t>DO BPA AMOREIRAS CONTA FIRME</t>
  </si>
  <si>
    <t>DO BPA AMOREIRAS DEPÓSITOS</t>
  </si>
  <si>
    <t>DO BPA AMOREIRAS CHQ EMITIDOS</t>
  </si>
  <si>
    <t>DO BPA AMOREIRAS OPER DIVERSAS</t>
  </si>
  <si>
    <t>DO BPA AMOREIRAS CARREG SALDO</t>
  </si>
  <si>
    <t>DO BPA AMOREIRAS TRANSF ABAST</t>
  </si>
  <si>
    <t>DO BPA AMOREIRAS TRANSIT REC</t>
  </si>
  <si>
    <t>DO BTA MQ POMBAL CONTA FIRME</t>
  </si>
  <si>
    <t>DO BTA MQ POMBAL DEPÓSITOS</t>
  </si>
  <si>
    <t>DO BTA MQ POMBAL CHQ EMITIDOS</t>
  </si>
  <si>
    <t>DO BTA MQ POMBAL OPER DIVERSAS</t>
  </si>
  <si>
    <t>DO BTA MQ POMBAL CARREG SALDO</t>
  </si>
  <si>
    <t>DO BTA MQ POMBAL TRANSF ABAST</t>
  </si>
  <si>
    <t>DO BTA MQ POMBAL TRANSIT REC</t>
  </si>
  <si>
    <t>DO BTA AUREA CONTA FIRME</t>
  </si>
  <si>
    <t>DO BTA AUREA DEPÓSITOS</t>
  </si>
  <si>
    <t>DO BTA AUREA CHQ EMITIDOS</t>
  </si>
  <si>
    <t>DO BTA AUREA OPER DIVERSAS</t>
  </si>
  <si>
    <t>DO BTA AUREA CARREG SALDO</t>
  </si>
  <si>
    <t>DO BTA AUREA TRANSF ABAST</t>
  </si>
  <si>
    <t>DO BTA AUREA POS TESOUR</t>
  </si>
  <si>
    <t>DO BTA AUREA TRANSIT REC</t>
  </si>
  <si>
    <t>DO BTA FT P MELO CONTA FIRME</t>
  </si>
  <si>
    <t>DO BTA FT P MELO DEPÓSITOS</t>
  </si>
  <si>
    <t>DO BTA FT P MELO CHQ EMITIDOS</t>
  </si>
  <si>
    <t>DO BTA FT P MELO OPER DIVERSAS</t>
  </si>
  <si>
    <t>DO BTA FT P MELO CARREG SALDO</t>
  </si>
  <si>
    <t>DO BTA FT P MELO TRANSF ABAST</t>
  </si>
  <si>
    <t>DO BTA FT P MELO TRANSIT REC</t>
  </si>
  <si>
    <t>DO BTA COIMBRA CONTA FIRME</t>
  </si>
  <si>
    <t>DO BTA COIMBRA DEPÓSITOS</t>
  </si>
  <si>
    <t>DO BTA COIMBRA CHQ EMITIDOS</t>
  </si>
  <si>
    <t>DO BTA COIMBRA OPER DIVERSAS</t>
  </si>
  <si>
    <t>DO BTA COIMBRA CARREG SALDO</t>
  </si>
  <si>
    <t>DO BTA COIMBRA TRANSF ABAST</t>
  </si>
  <si>
    <t>DO BTA COIMBRA TRANSIT REC</t>
  </si>
  <si>
    <t>DO BTA SETUBAL CONTA FIRME</t>
  </si>
  <si>
    <t>DO BTA SETUBAL DEPÓSITOS</t>
  </si>
  <si>
    <t>DO BTA SETUBAL CHQ EMITIDOS</t>
  </si>
  <si>
    <t>DO BTA SETUBAL OPER DIVERSAS</t>
  </si>
  <si>
    <t>DO BTA SETUBAL CARREG SALDO</t>
  </si>
  <si>
    <t>DO BTA SETUBAL TRANSF ABAST</t>
  </si>
  <si>
    <t>DO BTA SETUBAL TRANSIT REC</t>
  </si>
  <si>
    <t>DO BTA ALIADOS CONTA FIRME</t>
  </si>
  <si>
    <t>DO BTA ALIADOS DEPÓSITOS</t>
  </si>
  <si>
    <t>DO BTA ALIADOS CHQ EMITIDOS</t>
  </si>
  <si>
    <t>DO BTA ALIADOS OPER DIVERSAS</t>
  </si>
  <si>
    <t>DO BTA ALIADOS CARREG SALDO</t>
  </si>
  <si>
    <t>DO BTA ALIADOS TRANSF ABAST</t>
  </si>
  <si>
    <t>DO BTA ALIADOS TRANSIT REC</t>
  </si>
  <si>
    <t>DO BBVA OURO CONTA FIRME</t>
  </si>
  <si>
    <t>DO BBVA OURO DEPÓSITOS</t>
  </si>
  <si>
    <t>DO BBVA OURO CHQ EMITIDOS</t>
  </si>
  <si>
    <t>DO BBVA OURO OPER DIVERSAS</t>
  </si>
  <si>
    <t>DO BBVA OURO CARREG SALDO</t>
  </si>
  <si>
    <t>DO BBVA OURO TRANSF ABAST</t>
  </si>
  <si>
    <t>DO BBVA OURO TRANSIT REC</t>
  </si>
  <si>
    <t>DO BBVA SEDE CONTA FIRME</t>
  </si>
  <si>
    <t>DO BBVA SEDE DEPÓSITOS</t>
  </si>
  <si>
    <t>DO BBVA SEDE CHQ EMITIDOS</t>
  </si>
  <si>
    <t>DO BBVA SEDE OPER DIVERSAS</t>
  </si>
  <si>
    <t>DO BBVA SEDE CARREG SALDO</t>
  </si>
  <si>
    <t>DO BBVA SEDE TRANSF ABAST</t>
  </si>
  <si>
    <t>DO BBVA SEDE POS TESOUR</t>
  </si>
  <si>
    <t>DO BBVA SEDE TRANSIT REC</t>
  </si>
  <si>
    <t>DO BBVA</t>
  </si>
  <si>
    <t>DO CLP SEDE CONTA FIRME</t>
  </si>
  <si>
    <t>DO CLP SEDE DEPÓSITOS</t>
  </si>
  <si>
    <t>DO CLP SEDE CHQ EMITIDOS</t>
  </si>
  <si>
    <t>DO CLP SEDE OPER DIVERSAS</t>
  </si>
  <si>
    <t>DO CLP SEDE CARREG SALDO</t>
  </si>
  <si>
    <t>DO CLP SEDE TRANSF ABAST</t>
  </si>
  <si>
    <t>DO CLP SEDE POS TESOUR</t>
  </si>
  <si>
    <t>DO CLP SEDE TRANSIT REC</t>
  </si>
  <si>
    <t>DO CPP SEDE CONTA FIRME</t>
  </si>
  <si>
    <t>DO CPP SEDE DEPÓSITOS</t>
  </si>
  <si>
    <t>DO CPP SEDE CHQ EMITIDOS</t>
  </si>
  <si>
    <t>DO CPP SEDE OPER DIVERSAS</t>
  </si>
  <si>
    <t>DO CPP SEDE CARREG SALDO</t>
  </si>
  <si>
    <t>DO CPP SEDE TRANSF ABAST</t>
  </si>
  <si>
    <t>DO CPP SEDE POS TESOUR</t>
  </si>
  <si>
    <t>DO CPP SEDE TRANSIT REC</t>
  </si>
  <si>
    <t>DO CPP MQ POMBAL CONTA FIRME</t>
  </si>
  <si>
    <t>DO CPP MQ POMBAL DEPÓSITOS</t>
  </si>
  <si>
    <t>DO CPP MQ POMBAL CHQ EMITIDOS</t>
  </si>
  <si>
    <t>DO CPP MQ POMBAL OPER DIVERSAS</t>
  </si>
  <si>
    <t>DO CPP MQ POMBAL CARREG SALDO</t>
  </si>
  <si>
    <t>DO CPP MQ POMBAL TRANSF ABAST</t>
  </si>
  <si>
    <t>DO CPP MQ POMBAL TRANSIT REC</t>
  </si>
  <si>
    <t>DO CPP ALM GARRET CONTA FIRME</t>
  </si>
  <si>
    <t>DO CPP ALM GARRET DEPÓSITOS</t>
  </si>
  <si>
    <t>DO CPP ALM GARRET CHQ EMITIDOS</t>
  </si>
  <si>
    <t>DO CPP ALM GARRET OPER DIVERSAS</t>
  </si>
  <si>
    <t>DO CPP ALM GARRET CARREG SALDO</t>
  </si>
  <si>
    <t>DO CPP ALM GARRET TRANSF ABAST</t>
  </si>
  <si>
    <t>DO CPP ALM GARRET TRANSIT REC</t>
  </si>
  <si>
    <t>DO CPP COIMBRA CONTA FIRME</t>
  </si>
  <si>
    <t>DO CPP COIMBRA DEPÓSITOS</t>
  </si>
  <si>
    <t>DO CPP COIMBRA CHQ EMITIDOS</t>
  </si>
  <si>
    <t>DO CPP COIMBRA OPER DIVERSAS</t>
  </si>
  <si>
    <t>DO CPP COIMBRA CARREG SALDO</t>
  </si>
  <si>
    <t>DO CPP COIMBRA TRANSF ABAST</t>
  </si>
  <si>
    <t>DO CPP COIMBRA TRANSIT REC</t>
  </si>
  <si>
    <t>DO BBR LISBOA CONTA FIRME</t>
  </si>
  <si>
    <t>DO BBR LISBOA DEPÓSITOS</t>
  </si>
  <si>
    <t>DO BBR LISBOA CHQ EMITIDOS</t>
  </si>
  <si>
    <t>DO BBR LISBOA OPER DIVERSAS</t>
  </si>
  <si>
    <t>DO BBR LISBOA CARREG SALDO</t>
  </si>
  <si>
    <t>DO BBR LISBOA TRANSF ABAST</t>
  </si>
  <si>
    <t>DO BBR LISBOA POS TESOUR</t>
  </si>
  <si>
    <t>DO BBR LISBOA TRANSIT REC</t>
  </si>
  <si>
    <t>DO BM GENÉRICO CONTA FIRME</t>
  </si>
  <si>
    <t>DO BM GENÉRICO DEPÓSITOS</t>
  </si>
  <si>
    <t>DO BM GENÉRICO CHQ EMITIDOS</t>
  </si>
  <si>
    <t>DO BM GENÉRICO OPER DIVERSAS</t>
  </si>
  <si>
    <t>DO BM GENÉRICO CARREG SALDO</t>
  </si>
  <si>
    <t>DO BM GENÉRICO TRANSF ABAST</t>
  </si>
  <si>
    <t>DO BM GENÉRICO TRANSIT REC</t>
  </si>
  <si>
    <t>DO CBI SEDE CONTA FIRME</t>
  </si>
  <si>
    <t>DO CBI SEDE DEPÓSITOS</t>
  </si>
  <si>
    <t>DO CBI SEDE CHQ EMITIDOS</t>
  </si>
  <si>
    <t>DO CBI SEDE OPER DIVERSAS</t>
  </si>
  <si>
    <t>DO CBI SEDE CARREG SALDO</t>
  </si>
  <si>
    <t>DO CBI SEDE TRANSF ABAST</t>
  </si>
  <si>
    <t>DO CBI SEDE POS TESOUR</t>
  </si>
  <si>
    <t>DO CBI SEDE TRANSIT REC</t>
  </si>
  <si>
    <t>DO CBI PORTO CONTA FIRME</t>
  </si>
  <si>
    <t>DO CBI PORTO DEPÓSITOS</t>
  </si>
  <si>
    <t>DO CBI PORTO CHQ EMITIDOS</t>
  </si>
  <si>
    <t>DO CBI PORTO OPER DIVERSAS</t>
  </si>
  <si>
    <t>DO CBI PORTO CARREG SALDO</t>
  </si>
  <si>
    <t>DO CBI PORTO TRANSF ABAST</t>
  </si>
  <si>
    <t>DO CBI PORTO TRANSIT REC</t>
  </si>
  <si>
    <t>DO BPI LISBOA CONTA FIRME</t>
  </si>
  <si>
    <t>DO BPI LISBOA DEPÓSITOS</t>
  </si>
  <si>
    <t>DO BPI LISBOA CHQ EMITIDOS</t>
  </si>
  <si>
    <t>DO BPI LISBOA OPER DIVERSAS</t>
  </si>
  <si>
    <t>DO BPI LISBOA CARREG SALDO</t>
  </si>
  <si>
    <t>DO BPI LISBOA TRANSF ABAST</t>
  </si>
  <si>
    <t>DO BPI LISBOA POS TESOUR</t>
  </si>
  <si>
    <t>DO BPI LISBOA TRANSIT REC</t>
  </si>
  <si>
    <t>DO FORT LISBOA CONTA FIRME</t>
  </si>
  <si>
    <t>DO FORT LISBOA DEPÓSITOS</t>
  </si>
  <si>
    <t>DO FORT LISBOA CHQ EMITIDOS</t>
  </si>
  <si>
    <t>DO FORT LISBOA OPER DIVERSAS</t>
  </si>
  <si>
    <t>DO FORT LISBOA CARREG SALDO</t>
  </si>
  <si>
    <t>DO FORT LISBOA TRANSF ABAST</t>
  </si>
  <si>
    <t>DO FORT LISBOA POS TESOUR</t>
  </si>
  <si>
    <t>DO FORT LISBOA TRANSIT REC</t>
  </si>
  <si>
    <t>DO BSP LIBERDADE CONTA FIRME</t>
  </si>
  <si>
    <t>DO BSP LIBERDADE DEPÓSITOS</t>
  </si>
  <si>
    <t>DO BSP LIBERDADE CHQ EMITIDOS</t>
  </si>
  <si>
    <t>DO BSP LIBERDADE OPER DIVERSAS</t>
  </si>
  <si>
    <t>DO BSP LIBERDADE CARREG SALDO</t>
  </si>
  <si>
    <t>DO BSP LIBERDADE TRANSF ABAST</t>
  </si>
  <si>
    <t>DO BSP LIBERDADE POS TESOUR</t>
  </si>
  <si>
    <t>DO BSP LIBERDADE TRANSIT REC</t>
  </si>
  <si>
    <t>DO BSP LIBERDADE CHEQUES EMITIDOS</t>
  </si>
  <si>
    <t>DO BSP LIBERDADE OPE DIVERSAS</t>
  </si>
  <si>
    <t>DO BSP FUNCHAL CONTA FIRME</t>
  </si>
  <si>
    <t>DO BSP FUNCHAL DEPÓSITOS</t>
  </si>
  <si>
    <t>DO BSP FUNCHAL CHQ EMITIDOS</t>
  </si>
  <si>
    <t>DO BSP FUNCHAL OPER DIVERSAS</t>
  </si>
  <si>
    <t>DO BSP FUNCHAL TRANSF ABAST</t>
  </si>
  <si>
    <t>DO BSP FUNCHAL TRANSIT REC</t>
  </si>
  <si>
    <t>DO BIC SEDE CONTA FIRME</t>
  </si>
  <si>
    <t>DO BIC SEDE DEPÓSITOS</t>
  </si>
  <si>
    <t>DO BIC SEDE CHQ EMITIDOS</t>
  </si>
  <si>
    <t>DO BIC SEDE OPER DIVERSAS</t>
  </si>
  <si>
    <t>DO BIC SEDE CARREG SALDO</t>
  </si>
  <si>
    <t>DO BIC SEDE TRANSF ABAST</t>
  </si>
  <si>
    <t>DO BIC SEDE POS TESOUR</t>
  </si>
  <si>
    <t>DO BIC SEDE TRANSIT REC</t>
  </si>
  <si>
    <t>DO BIC ANDRADE CORVO CONTA FIRME</t>
  </si>
  <si>
    <t>DO BIC ANDRADE CORVO DEPÓSITOS</t>
  </si>
  <si>
    <t>DO BIC ANDRADE CORVO OPER DIVERSAS</t>
  </si>
  <si>
    <t>DO BIC ANDRADE CORVO TRANSF ABAST</t>
  </si>
  <si>
    <t>DO BIC ANDRADE CORVO TRANSIT REC</t>
  </si>
  <si>
    <t>DO BB DGE M CAP CONTA FIRME</t>
  </si>
  <si>
    <t>DO BB DGE M CAP DEPÓSITOS</t>
  </si>
  <si>
    <t>DO BB DGE M CAP CHQ EMITIDOS</t>
  </si>
  <si>
    <t>DO BB DGE M CAP OPER DIVERSAS</t>
  </si>
  <si>
    <t>DO BB DGE M CAP CARREG SALDO</t>
  </si>
  <si>
    <t>DO BB DGE M CAP TRANSF ABAST</t>
  </si>
  <si>
    <t>DO BB DGE M CAP TRANSIT REC</t>
  </si>
  <si>
    <t>DO BB DGE CONTA FIRME</t>
  </si>
  <si>
    <t>DO BB DGE DEPÓSITOS</t>
  </si>
  <si>
    <t>DO BB DGE CHQ EMITIDOS</t>
  </si>
  <si>
    <t>DO BB DGE OPER DIVERSAS</t>
  </si>
  <si>
    <t>DO BB DGE CARREG SALDO</t>
  </si>
  <si>
    <t>DO BB DGE TRANSF ABAST</t>
  </si>
  <si>
    <t>DO BB DGE POS TESOUR</t>
  </si>
  <si>
    <t>DO BB DGE TRANSIT REC</t>
  </si>
  <si>
    <t>DO BCP EUA GES2 CONTA FIRME</t>
  </si>
  <si>
    <t>DO BCP EUA GES2 DEPÓSITOS</t>
  </si>
  <si>
    <t>DO BCP EUA GES2 CHQ EMITIDOS</t>
  </si>
  <si>
    <t>DO BCP EUA GES2 OPER DIVERSAS</t>
  </si>
  <si>
    <t>DO BCP EUA GES2 CARREG SALDO</t>
  </si>
  <si>
    <t>DO BCP EUA GES2 TRANSF ABAST</t>
  </si>
  <si>
    <t>DO BCP EUA GES2 TRANSIT REC</t>
  </si>
  <si>
    <t>DO BCP EUA GES2 FIRME</t>
  </si>
  <si>
    <t>DO BCP EUA GES2 DEPOSITOS</t>
  </si>
  <si>
    <t>DO BCP EUA GES2 CHEQUES EMITIDOS</t>
  </si>
  <si>
    <t>DO BCP EUA GES2 OPERAÇÕES DIVERSAS</t>
  </si>
  <si>
    <t>DO BCP EUA GES2 CARREGAMENTO SALDOS</t>
  </si>
  <si>
    <t>DO BCP EUA GES2 OD</t>
  </si>
  <si>
    <t>DO BCP CORP BANK IV CONTA FIRME</t>
  </si>
  <si>
    <t>DO BCP CORP BANK IV DEPÓSITOS</t>
  </si>
  <si>
    <t>DO BCP CORP BANK IV CHQ EMITIDOS</t>
  </si>
  <si>
    <t>DO BCP CORP BANK IV OPER DIVERSAS</t>
  </si>
  <si>
    <t>DO BCP CORP BANK IV CARREG SALDO</t>
  </si>
  <si>
    <t>DO BCP CORP BANK IV TRANSF ABAST</t>
  </si>
  <si>
    <t>DO BCP CORP BANK IV POS TESOUR</t>
  </si>
  <si>
    <t>DO BCP CORP BANK IV TRANSIT REC</t>
  </si>
  <si>
    <t>DO BCP</t>
  </si>
  <si>
    <t>DO BNP LISBOA CONTA FIRME</t>
  </si>
  <si>
    <t>DO BNP LISBOA DEPÓSITOS</t>
  </si>
  <si>
    <t>DO BNP LISBOA CHQ EMITIDOS</t>
  </si>
  <si>
    <t>DO BNP LISBOA OPER DIVERSAS</t>
  </si>
  <si>
    <t>DO BNP LISBOA CARREG SALDO</t>
  </si>
  <si>
    <t>DO BNP LISBOA TRANSF ABAST</t>
  </si>
  <si>
    <t>DO BNP LISBOA POS TESOUR</t>
  </si>
  <si>
    <t>DO BNP LISBOA TRANSIT REC</t>
  </si>
  <si>
    <t>DO CGD ALVALADE II CONTA FIRME</t>
  </si>
  <si>
    <t>DO CGD ALVALADE II DEPÓSITOS</t>
  </si>
  <si>
    <t>DO CGD ALVALADE II CHQ EMITIDOS</t>
  </si>
  <si>
    <t>DO CGD ALVALADE II OPER DIVERSAS</t>
  </si>
  <si>
    <t>DO CGD ALVALADE II CARREG SALDO</t>
  </si>
  <si>
    <t>DO CGD ALVALADE II TRANSF ABAST</t>
  </si>
  <si>
    <t>DO CGD ALVALADE II</t>
  </si>
  <si>
    <t>DO CGD ALVALADE II TRANSIT REC</t>
  </si>
  <si>
    <t>DO CGD COIMBRA CONTA FIRME</t>
  </si>
  <si>
    <t>DO CGD COIMBRA DEPÓSITOS</t>
  </si>
  <si>
    <t>DO CGD COIMBRA CHQ EMITIDOS</t>
  </si>
  <si>
    <t>DO CGD COIMBRA OPER DIVERSAS</t>
  </si>
  <si>
    <t>DO CGD COIMBRA CARREG SALDO</t>
  </si>
  <si>
    <t>DO CGD COIMBRA TRANSF ABAST</t>
  </si>
  <si>
    <t>DO CGD COIMBRA TRANSIT REC</t>
  </si>
  <si>
    <t>DO CGD COLUMBANO CONTA FIRME</t>
  </si>
  <si>
    <t>DO CGD COLUMBANO DEPÓSITOS</t>
  </si>
  <si>
    <t>DO CGD COLUMBANO CHQ EMITIDOS</t>
  </si>
  <si>
    <t>DO CGD COLUMBANO OPER DIVERSAS</t>
  </si>
  <si>
    <t>DO CGD COLUMBANO CARREG SALDO</t>
  </si>
  <si>
    <t>DO CGD COLUMBANO TRANSF ABAST</t>
  </si>
  <si>
    <t>DO CGD COLUMBANO POS TESOUR</t>
  </si>
  <si>
    <t>DO CGD COLUMBANO TRANSIT REC</t>
  </si>
  <si>
    <t>DO CGD DQ LOULE CONTA FIRME</t>
  </si>
  <si>
    <t>DO CGD DQ LOULE DEPÓSITOS</t>
  </si>
  <si>
    <t>DO CGD DQ LOULE CHQ EMITIDOS</t>
  </si>
  <si>
    <t>DO CGD DQ LOULE OPER DIVERSAS</t>
  </si>
  <si>
    <t>DO CGD DQ LOULE CARREG SALDO</t>
  </si>
  <si>
    <t>DO CGD DQ LOULE TRANSF ABAST</t>
  </si>
  <si>
    <t>DO CGD DQ LOULE POS TESOUR</t>
  </si>
  <si>
    <t>DO CGD DQ LOULE TRANSIT REC</t>
  </si>
  <si>
    <t>DO CGD D. LOULE  CONTA FIRME</t>
  </si>
  <si>
    <t>DO CGD D. LOULE DEPÓSITOS</t>
  </si>
  <si>
    <t>DO CGD D.LOULE CHQ EMITIDOS</t>
  </si>
  <si>
    <t>DO CGD D.LOULE OPER DIVERSAS</t>
  </si>
  <si>
    <t>DO CGD D.LOULE TAF</t>
  </si>
  <si>
    <t>DO CGD D.LOULE TRANSIT REC</t>
  </si>
  <si>
    <t>DO CGD CALHARIZ CONTA FIRME</t>
  </si>
  <si>
    <t>DO CGD CALHARIZ DEPÓSITOS</t>
  </si>
  <si>
    <t>DO CGD CALHARIZ CHQ EMITIDOS</t>
  </si>
  <si>
    <t>DO CGD CALHARIZ OPER DIVERSAS</t>
  </si>
  <si>
    <t>DO CGD CALHARIZ CARREG SALDO</t>
  </si>
  <si>
    <t>DO CGD CALHARIZ TRANSF ABAST</t>
  </si>
  <si>
    <t>DO CGD CALHARIZ POS TESOUR</t>
  </si>
  <si>
    <t>DO CGD CALHARIZ TRANSIT REC</t>
  </si>
  <si>
    <t>DO CGD DIVISAS (MOP) - CONTA FIRME</t>
  </si>
  <si>
    <t>DO CGD DIVISAS (MOP) - DEPÓSITOS</t>
  </si>
  <si>
    <t>DO CGD DIVISAS (MOP) - OPERAÇÕES DIVERSAS</t>
  </si>
  <si>
    <t>DO CGD MOSCAVIDE CONTA FIRME</t>
  </si>
  <si>
    <t>DO CGD MOSCAVIDE DEPÓSITOS</t>
  </si>
  <si>
    <t>DO CGD MOSCAVIDE CHQ EMITIDOS</t>
  </si>
  <si>
    <t>DO CGD MOSCAVIDE OPER DIVERSAS</t>
  </si>
  <si>
    <t>DO CGD MOSCAVIDE CARREG SALDO</t>
  </si>
  <si>
    <t>DO CGD MOSCAVIDE TRANSF ABAST</t>
  </si>
  <si>
    <t>DO CGD MOSCAVIDE TRANSIT REC</t>
  </si>
  <si>
    <t>DO CGD MAXIMINOS CONTA FIRME</t>
  </si>
  <si>
    <t>DO CGD MAXIMINOS DEPÓSITOS</t>
  </si>
  <si>
    <t>DO CGD MAXIMINOS CHQ EMITIDOS</t>
  </si>
  <si>
    <t>DO CGD MAXIMINOS OPER DIVERSAS</t>
  </si>
  <si>
    <t>DO CGD MAXIMINOS CARREG SALDO</t>
  </si>
  <si>
    <t>DO CGD MAXIMINOS TRANSF ABAST</t>
  </si>
  <si>
    <t>DO CGD MAXIMINOS TRANSIT REC</t>
  </si>
  <si>
    <t>DO CGD MORTAGUA CONTA FIRME</t>
  </si>
  <si>
    <t>DO CGD MORTAGUA DEPÓSITOS</t>
  </si>
  <si>
    <t>DO CGD MORTAGUA CHQ EMITIDOS</t>
  </si>
  <si>
    <t>DO CGD MORTAGUA OPER DIVERSAS</t>
  </si>
  <si>
    <t>DO CGD MORTAGUA CARREG SALDO</t>
  </si>
  <si>
    <t>DO CGD MORTAGUA TRANSF ABAST</t>
  </si>
  <si>
    <t>DO CGD MORTAGUA POS TESOUR</t>
  </si>
  <si>
    <t>DO CGD MORTAGUA TRANSIT REC</t>
  </si>
  <si>
    <t>DO CGD ALIADOS CONTA FIRME</t>
  </si>
  <si>
    <t>DO CGD ALIADOS DEPÓSITOS</t>
  </si>
  <si>
    <t>DO CGD ALIADOS CHQ EMITIDOS</t>
  </si>
  <si>
    <t>DO CGD ALIADOS OPER DIVERSAS</t>
  </si>
  <si>
    <t>DO CGD ALIADOS CARREG SALDO</t>
  </si>
  <si>
    <t>DO CGD ALIADOS TRANSF ABAST</t>
  </si>
  <si>
    <t>DO CGD ALIADOS TRANSIT REC</t>
  </si>
  <si>
    <t>DO CGD AUREA CONTA FIRME</t>
  </si>
  <si>
    <t>DO CGD AUREA DEPÓSITOS</t>
  </si>
  <si>
    <t>DO CGD AUREA CHQ EMITIDOS</t>
  </si>
  <si>
    <t>DO CGD AUREA OPER DIVERSAS</t>
  </si>
  <si>
    <t>DO CGD AUREA CARREG SALDO</t>
  </si>
  <si>
    <t>DO CGD AUREA TRANSF ABAST</t>
  </si>
  <si>
    <t>DO CGD AUREA TRANSIT REC</t>
  </si>
  <si>
    <t>DO CGD FARALHAO CONTA FIRME</t>
  </si>
  <si>
    <t>DO CGD FARALHAO DEPÓSITOS</t>
  </si>
  <si>
    <t>DO CGD FARALHAO CHQ EMITIDOS</t>
  </si>
  <si>
    <t>DO CGD FARALHAO OPER DIVERSAS</t>
  </si>
  <si>
    <t>DO CGD FARALHAO CARREG SALDO</t>
  </si>
  <si>
    <t>DO CGD FARALHAO TRANSF ABAST</t>
  </si>
  <si>
    <t>DO CGD FARALHAO TRANSIT REC</t>
  </si>
  <si>
    <t>DO CGD ALENQUER CONTA FIRME</t>
  </si>
  <si>
    <t>DO CGD ALENQUER DEPÓSITOS</t>
  </si>
  <si>
    <t>DO CGD ALENQUER CHQ EMITIDOS</t>
  </si>
  <si>
    <t>DO CGD ALENQUER OPER DIVERSAS</t>
  </si>
  <si>
    <t>DO CGD ALENQUER CARREG SALDO</t>
  </si>
  <si>
    <t>DO CGD ALENQUER TRANSF ABAST</t>
  </si>
  <si>
    <t>DO CGD ALENQUER TRANSIT REC</t>
  </si>
  <si>
    <t>DO CGD SINES CONTA FIRME</t>
  </si>
  <si>
    <t>DO CGD SINES DEPÓSITOS</t>
  </si>
  <si>
    <t>DO CGD SINES CHQ EMITIDOS</t>
  </si>
  <si>
    <t>DO CGD SINES OPER DIVERSAS</t>
  </si>
  <si>
    <t>DO CGD SINES CARREG SALDO</t>
  </si>
  <si>
    <t>DO CGD SINES TRANSF ABAST</t>
  </si>
  <si>
    <t>DO CGD SINES TRANSIT REC</t>
  </si>
  <si>
    <t>DO CGD BRAGA CONTA FIRME</t>
  </si>
  <si>
    <t>DO CGD BRAGA DEPÓSITOS</t>
  </si>
  <si>
    <t>DO CGD BRAGA CHQ EMITIDOS</t>
  </si>
  <si>
    <t>DO CGD BRAGA OPER DIVERSAS</t>
  </si>
  <si>
    <t>DO CGD BRAGA CARREG SALDO</t>
  </si>
  <si>
    <t>DO CGD BRAGA TRANSF ABAST</t>
  </si>
  <si>
    <t>DO CGD BRAGA TRANSIT REC</t>
  </si>
  <si>
    <t>DO CGD TOMAR CONTA FIRME</t>
  </si>
  <si>
    <t>DO CGD TOMAR DEPÓSITOS</t>
  </si>
  <si>
    <t>DO CGD TOMAR CHQ EMITIDOS</t>
  </si>
  <si>
    <t>DO CGD TOMAR OPER DIVERSAS</t>
  </si>
  <si>
    <t>DO CGD TOMAR CARREG SALDO</t>
  </si>
  <si>
    <t>DO CGD TOMAR TRANSF ABAST</t>
  </si>
  <si>
    <t>DO CGD TOMAR TRANSIT REC</t>
  </si>
  <si>
    <t>DO CGD P REGUA CONTA FIRME</t>
  </si>
  <si>
    <t>DO CGD P REGUA DEPÓSITOS</t>
  </si>
  <si>
    <t>DO CGD P REGUA CHQ EMITIDOS</t>
  </si>
  <si>
    <t>DO CGD P REGUA OPER DIVERSAS</t>
  </si>
  <si>
    <t>DO CGD P REGUA CARREG SALDO</t>
  </si>
  <si>
    <t>DO CGD P REGUA TRANSF ABAST</t>
  </si>
  <si>
    <t>DO CGD P REGUA TRANSIT REC</t>
  </si>
  <si>
    <t>DO CGD SANT CACEM CONTA FIRME</t>
  </si>
  <si>
    <t>DO CGD SANT CACEM DEPÓSITOS</t>
  </si>
  <si>
    <t>DO CGD SANT CACEM CHQ EMITIDOS</t>
  </si>
  <si>
    <t>DO CGD SANT CACEM OPER DIVERSAS</t>
  </si>
  <si>
    <t>DO CGD SANT CACEM CARREG SALDO</t>
  </si>
  <si>
    <t>DO CGD SANT CACEM TRANSF ABAST</t>
  </si>
  <si>
    <t>DO CGD SANT CACEM TRANSIT REC</t>
  </si>
  <si>
    <t>DO CGD SEDE CONTA FIRME</t>
  </si>
  <si>
    <t>DO CGD SEDE DEPÓSITOS</t>
  </si>
  <si>
    <t>DO CGD SEDE CHQ EMITIDOS</t>
  </si>
  <si>
    <t>DO CGD SEDE OPER DIVERSAS</t>
  </si>
  <si>
    <t>DO CGD SEDE CARREG SALDO</t>
  </si>
  <si>
    <t>DO CGD SEDE TRANSF ABAST</t>
  </si>
  <si>
    <t>DO CGD SEDE POS TESOUR</t>
  </si>
  <si>
    <t>DO CGD SEDE TRANSIT REC</t>
  </si>
  <si>
    <t>DO CGD CAMOES CONTA FIRME</t>
  </si>
  <si>
    <t>DO CGD CAMOES DEPÓSITOS</t>
  </si>
  <si>
    <t>DO CGD CAMOES CHQ EMITIDOS</t>
  </si>
  <si>
    <t>DO CGD CAMOES OPER DIVERSAS</t>
  </si>
  <si>
    <t>DO CGD CAMOES CARREG SALDO</t>
  </si>
  <si>
    <t>DO CGD CAMOES TRANSF ABAST</t>
  </si>
  <si>
    <t>DO CGD CAMOES TRANSIT REC</t>
  </si>
  <si>
    <t>DO CGD ESTEFANIA CONTA FIRME</t>
  </si>
  <si>
    <t>DO CGD ESTEFANIA DEPÓSITOS</t>
  </si>
  <si>
    <t>DO CGD ESTEFANIA CHQ EMITIDOS</t>
  </si>
  <si>
    <t>DO CGD ESTEFANIA OPER DIVERSAS</t>
  </si>
  <si>
    <t>DO CGD ESTEFANIA CARREG SALDO</t>
  </si>
  <si>
    <t>DO CGD ESTEFANIA TRANSF ABAST</t>
  </si>
  <si>
    <t>DO CGD ESTEFANIA POS TESOUR</t>
  </si>
  <si>
    <t>DO CGD ESTEFANIA TRANSIT REC</t>
  </si>
  <si>
    <t>DO CGD D. CARLOS CONTA FIRME</t>
  </si>
  <si>
    <t>DO CGD D. CARLOS DEPÓSITOS</t>
  </si>
  <si>
    <t>DO CGD D. CARLOS CHQ EMITIDOS</t>
  </si>
  <si>
    <t>DO CGD D. CARLOS OPER DIVERSAS</t>
  </si>
  <si>
    <t>DO CGD D. CARLOS CARREG SALDO</t>
  </si>
  <si>
    <t>DO CGD D. CARLOS TRANSF ABAST</t>
  </si>
  <si>
    <t>DO CGD D. CARLOS TRANSIT REC</t>
  </si>
  <si>
    <t>DO CGD D. CARLOS CHEQUES EMITIDOS</t>
  </si>
  <si>
    <t>DO CGD D. CARLOS TAF'S</t>
  </si>
  <si>
    <t>DO CGD D. CARLOS TRANSITÓRIA DE RECEBIMENTOS</t>
  </si>
  <si>
    <t>DO CGD CABECEIRAS DE BASTO CF</t>
  </si>
  <si>
    <t>DO CGD CABECEIRAS DP</t>
  </si>
  <si>
    <t>DO CGD CABECEIRAS CHEQUE EMITIDOS</t>
  </si>
  <si>
    <t>DO CGD CABECEIRAS ODIVERSAS</t>
  </si>
  <si>
    <t>DO CGD CABECEIRAS TRANSF ABAST</t>
  </si>
  <si>
    <t>DO CGD CABECEIR TRANSIT REC</t>
  </si>
  <si>
    <t>DO CGD MOURA CONTA FIRME</t>
  </si>
  <si>
    <t>DO CGD MOURA DEPÓSITOS</t>
  </si>
  <si>
    <t>DO CGD MOURA CHQ EMITIDOS</t>
  </si>
  <si>
    <t>DO CGD MOURA OPER DIVERSAS</t>
  </si>
  <si>
    <t>DO CGD MOURA TRANSF ABAST</t>
  </si>
  <si>
    <t>DO CGD MOURA TRANSIT REC</t>
  </si>
  <si>
    <t>DO CGD GUIMARAES CONTA FIRME</t>
  </si>
  <si>
    <t>DO CGD GUIMARAES DEPÓSITOS</t>
  </si>
  <si>
    <t>DO CGD GUIMARAES CHQ EMITIDOS</t>
  </si>
  <si>
    <t>DO CGD GUIMARAES OPER DIVERSAS</t>
  </si>
  <si>
    <t>DO CGD GUIMARAES TRANSF ABAST</t>
  </si>
  <si>
    <t>DO CGD GUIMARAES TRANSIT REC</t>
  </si>
  <si>
    <t>DO CGD BRAGANCA CONTA FIRME</t>
  </si>
  <si>
    <t>DO CGD BRAGANCA DEPÓSITOS</t>
  </si>
  <si>
    <t>DO CGD BRAGANCA CHQ EMITIDOS</t>
  </si>
  <si>
    <t>DO CGD BRAGANCA OPER DIVERSAS</t>
  </si>
  <si>
    <t>DO CGD BRAGANCA TRANSF ABAST</t>
  </si>
  <si>
    <t>DO CGD BRAGANCA TRANSIT REC</t>
  </si>
  <si>
    <t>DO CGD SEIA CONTA FIRME</t>
  </si>
  <si>
    <t>DO CGD SEIA DEPÓSITOS</t>
  </si>
  <si>
    <t>DO CGD SEIA CHQ EMITIDOS</t>
  </si>
  <si>
    <t>DO CGD SEIA OPER DIVERSAS</t>
  </si>
  <si>
    <t>DO CGD SEIA TRANSF ABAST</t>
  </si>
  <si>
    <t>DO CGD SEIA TRANSIT REC</t>
  </si>
  <si>
    <t>DO CGD AVEIRO CONTA FIRME</t>
  </si>
  <si>
    <t>DO CGD AVEIRO DEPÓSITOS</t>
  </si>
  <si>
    <t>DO CGD AVEIRO CHQ EMITIDOS</t>
  </si>
  <si>
    <t>DO CGD AVEIRO OPER DIVERSAS</t>
  </si>
  <si>
    <t>DO CGD AVEIRO TRANSF ABAST</t>
  </si>
  <si>
    <t>DO CGD AVEIRO TRANSIT REC</t>
  </si>
  <si>
    <t>DO CGD CALDAS DA RAINHA II CONTA FIRME</t>
  </si>
  <si>
    <t>DO CGD CALDAS DA RAINHA II DEPÓSITOS</t>
  </si>
  <si>
    <t>DO CGD CALDAS DA RAINHA II CHQ EMITIDOS</t>
  </si>
  <si>
    <t>DO CGD CALDAS DA RAINHA II OPER DIVERSAS</t>
  </si>
  <si>
    <t>DO CGD CALDAS DA RAINHA II TRANSF ABAST</t>
  </si>
  <si>
    <t>DO CGD CALDAS DA RAINHA II REC</t>
  </si>
  <si>
    <t>DO CGD EVORA CONTA FIRME</t>
  </si>
  <si>
    <t>DO CGD EVORA DEPÓSITOS</t>
  </si>
  <si>
    <t>DO CGD EVORA CHQ EMITIDOS</t>
  </si>
  <si>
    <t>DO CGD EVORA OPER DIVERSAS</t>
  </si>
  <si>
    <t>DO CGD EVORA TRANSIT REC</t>
  </si>
  <si>
    <t>DO CGD SANTAREM CONTA FIRME</t>
  </si>
  <si>
    <t>DO CGD SANTAREM DEPÓSITOS</t>
  </si>
  <si>
    <t>DO CGD SANTAREM CHQ EMITIDOS</t>
  </si>
  <si>
    <t>DO CGD PENHA-FARO CONTA FIRME</t>
  </si>
  <si>
    <t>DO CGD PENHA-FARO DEPÓSITOS</t>
  </si>
  <si>
    <t>DO CGD PENHA-FARO CHQ EMITIDOS</t>
  </si>
  <si>
    <t>DO CGD PENHA-FARO OPER DIVERSAS</t>
  </si>
  <si>
    <t>DO CGD PENHA-FARO TRANSF ABAST</t>
  </si>
  <si>
    <t>DO CGD PENHA-FARO TRANSIT REC</t>
  </si>
  <si>
    <t>DO CGD LOURES CONTA FIRME</t>
  </si>
  <si>
    <t>DO CGD LOURES DEPÓSITOS</t>
  </si>
  <si>
    <t>DO CGD LOURES CHQ EMITIDOS</t>
  </si>
  <si>
    <t>DO CGD LOURES OPER DIVERSAS</t>
  </si>
  <si>
    <t>DO CGD LOURES TRANSF ABAST</t>
  </si>
  <si>
    <t>DO CGD LOURES TRANSIT REC</t>
  </si>
  <si>
    <t>DO CGD CONTA FIRME</t>
  </si>
  <si>
    <t>DO CGD DEPÓSITOS</t>
  </si>
  <si>
    <t>DO CGD CHQ EMITIDOS</t>
  </si>
  <si>
    <t>DO CGD OPER DIVERSAS</t>
  </si>
  <si>
    <t>DO CGD TRANSF ABAST</t>
  </si>
  <si>
    <t>DO CGD POS TESOUR</t>
  </si>
  <si>
    <t>DO MG SEDE CONTA FIRME</t>
  </si>
  <si>
    <t>DO MG SEDE DEPÓSITOS</t>
  </si>
  <si>
    <t>DO MG SEDE CHQ EMITIDOS</t>
  </si>
  <si>
    <t>DO MG SEDE OPER DIVERSAS</t>
  </si>
  <si>
    <t>DO MG SEDE CARREG SALDO</t>
  </si>
  <si>
    <t>DO MG SEDE TRANSF ABAST</t>
  </si>
  <si>
    <t>DO MG SEDE POS TESOUR</t>
  </si>
  <si>
    <t>DO MG SEDE TRANSIT REC</t>
  </si>
  <si>
    <t>DO MG ALIADOS CONTA FIRME</t>
  </si>
  <si>
    <t>DO MG ALIADOS DEPÓSITOS</t>
  </si>
  <si>
    <t>DO MG ALIADOS CHQ EMITIDOS</t>
  </si>
  <si>
    <t>DO MG ALIADOS OPER DIVERSAS</t>
  </si>
  <si>
    <t>DO MG ALIADOS CARREG SALDO</t>
  </si>
  <si>
    <t>DO MG ALIADOS TRANSF ABAST</t>
  </si>
  <si>
    <t>DO MG ALIADOS TRANSIT REC</t>
  </si>
  <si>
    <t>DO MG COIMBRA CONTA FIRME</t>
  </si>
  <si>
    <t>DO MG COIMBRA DEPÓSITOS</t>
  </si>
  <si>
    <t>DO MG COIMBRA CHQ EMITIDOS</t>
  </si>
  <si>
    <t>DO MG COIMBRA OPER DIVERSAS</t>
  </si>
  <si>
    <t>DO MG COIMBRA CARREG SALDO</t>
  </si>
  <si>
    <t>DO MG COIMBRA TRANSF ABAST</t>
  </si>
  <si>
    <t>DO MG COIMBRA TRANSIT REC</t>
  </si>
  <si>
    <t>DO MG R.DO OURO-EMPRESAS CF</t>
  </si>
  <si>
    <t>DO MG R.DO OURO-EMPRESAS DO</t>
  </si>
  <si>
    <t>DO MG R.DO OURO-EMPRESAS CH</t>
  </si>
  <si>
    <t>DO MG R.DO OURO-EMPRESAS OD</t>
  </si>
  <si>
    <t>DO MG R.DO OURO-EMPRESAS TAF</t>
  </si>
  <si>
    <t>DO MG R.DO OURO-EMPRESAS TR</t>
  </si>
  <si>
    <t>DO BANIF MALHOA CONTA FIRME</t>
  </si>
  <si>
    <t>DO BANIF MALHOA DEPÓSITOS</t>
  </si>
  <si>
    <t>DO BANIF MALHOA CHQ EMITIDOS</t>
  </si>
  <si>
    <t>DO BANIF MALHOA OPER DIVERSAS</t>
  </si>
  <si>
    <t>DO BANIF MALHOA CARREG SALDO</t>
  </si>
  <si>
    <t>DO BANIF MALHOA TRANSF ABAST</t>
  </si>
  <si>
    <t>DO BANIF MALHOA POS TESOUR</t>
  </si>
  <si>
    <t>DO BANIF MALHOA TRANSIT REC</t>
  </si>
  <si>
    <t>DO BANIF ALIADOS CONTA FIRME</t>
  </si>
  <si>
    <t>DO BANIF ALIADOS DEPÓSITOS</t>
  </si>
  <si>
    <t>DO BANIF ALIADOS CHQ EMITIDOS</t>
  </si>
  <si>
    <t>DO BANIF ALIADOS OPER DIVERSAS</t>
  </si>
  <si>
    <t>DO BANIF ALIADOS CARREG SALDO</t>
  </si>
  <si>
    <t>DO BANIF ALIADOS TRANSF ABAST</t>
  </si>
  <si>
    <t>DO BANIF ALIADOS TRANSIT REC</t>
  </si>
  <si>
    <t>DO BANIF ALIADOS FIRME</t>
  </si>
  <si>
    <t>DO BANIF ALIADOS CF</t>
  </si>
  <si>
    <t>DO BANIF ALIADOS DP</t>
  </si>
  <si>
    <t>DO BANIF ALIADOS OD</t>
  </si>
  <si>
    <t>DO BANIF ALIADOS TA</t>
  </si>
  <si>
    <t>DO BANIF COIMBRA CONTA FIRME</t>
  </si>
  <si>
    <t>DO BANIF COIMBRA DEPÓSITOS</t>
  </si>
  <si>
    <t>DO BANIF COIMBRA CHQ EMITIDOS</t>
  </si>
  <si>
    <t>DO BANIF COIMBRA OPER DIVERSAS</t>
  </si>
  <si>
    <t>DO BANIF COIMBRA CARREG SALDO</t>
  </si>
  <si>
    <t>DO BANIF COIMBRA TRANSF ABAST</t>
  </si>
  <si>
    <t>DO BANIF COIMBRA TRANSIT REC</t>
  </si>
  <si>
    <t>DO ABN LISBOA CONTA FIRME</t>
  </si>
  <si>
    <t>DO ABN LISBOA DEPÓSITOS</t>
  </si>
  <si>
    <t>DO ABN LISBOA CHQ EMITIDOS</t>
  </si>
  <si>
    <t>DO ABN LISBOA OPER DIVERSAS</t>
  </si>
  <si>
    <t>DO ABN LISBOA CARREG SALDO</t>
  </si>
  <si>
    <t>DO ABN LISBOA TRANSF ABAST</t>
  </si>
  <si>
    <t>DO ABN LISBOA POS TESOUR</t>
  </si>
  <si>
    <t>DO ABN LISBOA TRANSIT REC</t>
  </si>
  <si>
    <t>DO EXPRESSO ATLÂNTICO CONTA FIRME</t>
  </si>
  <si>
    <t>DO EXPRESSO ATLÂNTICO DEPÓSITOS</t>
  </si>
  <si>
    <t>DO EXPRESSO ATLÂNTICO CHQ EMITIDOS</t>
  </si>
  <si>
    <t>DO EXPRESSO ATLÂNTICO  OPER DIVERSAS</t>
  </si>
  <si>
    <t>DO EXPRESSO ATLÂNTICO POS TESOUR</t>
  </si>
  <si>
    <t>DO EXPRESSO ATLÂNTICO TRANSIT REC</t>
  </si>
  <si>
    <t>DO EXPRESSO ATLÂNTICO  TAF'S</t>
  </si>
  <si>
    <t>DO DEUT SEDE CONTA FIRME</t>
  </si>
  <si>
    <t>DO DEUT SEDE DEPÓSITOS</t>
  </si>
  <si>
    <t>DO DEUT SEDE CHQ EMITIDOS</t>
  </si>
  <si>
    <t>DO DEUT SEDE OPER DIVERSAS</t>
  </si>
  <si>
    <t>DO DEUT SEDE CARREG SALDO</t>
  </si>
  <si>
    <t>DO DEUT SEDE TRANSF ABAST</t>
  </si>
  <si>
    <t>DO DEUT SEDE POS TESOUR</t>
  </si>
  <si>
    <t>DO DEUT SEDE TRANSIT REC</t>
  </si>
  <si>
    <t>DO DEUT SEDE - LX CONTA FIRME GBP</t>
  </si>
  <si>
    <t>DO DEUT SEDE - LX OPER DIVERSAS GBP</t>
  </si>
  <si>
    <t>DO DEUT SEDE - LX CONTA FIRME USD</t>
  </si>
  <si>
    <t>DO DEUT SEDE - LX CHEQUES USD</t>
  </si>
  <si>
    <t>DO DEUT SEDE - LX OPER DIVERSAS USD</t>
  </si>
  <si>
    <t>DO DEUT SEDE - LX POS TESOUR USD</t>
  </si>
  <si>
    <t>DO CCAM COIMBRA CONTA FIRME</t>
  </si>
  <si>
    <t>DO CCAM COIMBRA DEPÓSITOS</t>
  </si>
  <si>
    <t>DO CCAM COIMBRA CHQ EMITIDOS</t>
  </si>
  <si>
    <t>DO CCAM COIMBRA OPER DIVERSAS</t>
  </si>
  <si>
    <t>DO CCAM COIMBRA CARREG SALDO</t>
  </si>
  <si>
    <t>DO CCAM COIMBRA TRANSF ABAST</t>
  </si>
  <si>
    <t>DO CCAM COIMBRA TRANSIT REC</t>
  </si>
  <si>
    <t>DO CCAM PASC  MELO CONTA FIRME</t>
  </si>
  <si>
    <t>DO CCAM PASC  MELO DEPÓSITOS</t>
  </si>
  <si>
    <t>DO CCAM PASC  MELO CHQ EMITIDOS</t>
  </si>
  <si>
    <t>DO CCAM PASC  MELO OPER DIVERSAS</t>
  </si>
  <si>
    <t>DO CCAM PASC  MELO CARREG SALDO</t>
  </si>
  <si>
    <t>DO CCAM PASC  MELO TRANSF ABAST</t>
  </si>
  <si>
    <t>DO CCAM PASC  MELO POS TESOUR</t>
  </si>
  <si>
    <t>DO CCAM PASC  MELO TRANSIT REC</t>
  </si>
  <si>
    <t>DO CCAM LEIRIA CF</t>
  </si>
  <si>
    <t>DO CCAM LEIRIA DP</t>
  </si>
  <si>
    <t>DO CCAM LEIRIA CH</t>
  </si>
  <si>
    <t>DO CCAM LEIRIA OD</t>
  </si>
  <si>
    <t>DO CCAM LEIRIA TA</t>
  </si>
  <si>
    <t>DO CCAM LEIRIA PT</t>
  </si>
  <si>
    <t>DO CCAM LEIRIA TR</t>
  </si>
  <si>
    <t>DO BNC SEDE CONTA FIRME</t>
  </si>
  <si>
    <t>DO BNC SEDE DEPÓSITOS</t>
  </si>
  <si>
    <t>DO BNC SEDE CHQ EMITIDOS</t>
  </si>
  <si>
    <t>DO BNC SEDE OPER DIVERSAS</t>
  </si>
  <si>
    <t>DO BNC SEDE CARREG SALDO</t>
  </si>
  <si>
    <t>DO BNC SEDE TRANSF ABAST</t>
  </si>
  <si>
    <t>DO BNC SEDE POS TESOUR</t>
  </si>
  <si>
    <t>DO BNC SEDE TRANSIT REC</t>
  </si>
  <si>
    <t>DO BESI SEDE CONTA FIRME</t>
  </si>
  <si>
    <t>DO BESI SEDE DEPÓSITOS</t>
  </si>
  <si>
    <t>DO BESI SEDE CHQ EMITIDOS</t>
  </si>
  <si>
    <t>DO BESI SEDE OPER DIVERSAS</t>
  </si>
  <si>
    <t>DO BESI SEDE CARREG SALDO</t>
  </si>
  <si>
    <t>DO BESI SEDE TRANSF ABAST</t>
  </si>
  <si>
    <t>DO BESI SEDE POS TESOUR</t>
  </si>
  <si>
    <t>DO BESI SEDE TRANSIT REC</t>
  </si>
  <si>
    <t>DO FINAN SEDE CONTA FIRME</t>
  </si>
  <si>
    <t>DO FINAN SEDE DEPÓSITOS</t>
  </si>
  <si>
    <t>DO FINAN SEDE CHQ EMITIDOS</t>
  </si>
  <si>
    <t>DO FINAN SEDE OPER DIVERSAS</t>
  </si>
  <si>
    <t>DO FINAN SEDE CARREG SALDO</t>
  </si>
  <si>
    <t>DO FINAN SEDE TRANSF ABAST</t>
  </si>
  <si>
    <t>DO FINAN SEDE POS TESOUR</t>
  </si>
  <si>
    <t>DO FINAN SEDE TRANSIT REC</t>
  </si>
  <si>
    <t>DO BIG SALDANHA CONTA FIRME</t>
  </si>
  <si>
    <t>DO BIG SALDANHA DEPÓSITOS</t>
  </si>
  <si>
    <t>DO BIG SALDANHA CHQ EMITIDOS</t>
  </si>
  <si>
    <t>DO BIG SALDANHA OPER DIVERSAS</t>
  </si>
  <si>
    <t>DO BIG SALDANHA CARREG SALDO</t>
  </si>
  <si>
    <t>DO BIG SALDANHA TRANSF ABAST</t>
  </si>
  <si>
    <t>DO BIG SALDANHA POS TESOUR</t>
  </si>
  <si>
    <t>DO BIG SALDANHA TRANSIT REC</t>
  </si>
  <si>
    <t>DO FINIB BERNA 5 CONTA FIRME</t>
  </si>
  <si>
    <t>DO FINIB BERNA 5 DEPÓSITOS</t>
  </si>
  <si>
    <t>DO FINIB BERNA 5 CHQ EMITIDOS</t>
  </si>
  <si>
    <t>DO FINIB BERNA 5 OPER DIVERSAS</t>
  </si>
  <si>
    <t>DO FINIB BERNA 5 CARREG SALDO</t>
  </si>
  <si>
    <t>DO FINIB BERNA 5 TRANSF ABAST</t>
  </si>
  <si>
    <t>DO FINIB BERNA 5 POS TESOUR</t>
  </si>
  <si>
    <t>DO FINIB BERNA 5 TRANSIT REC</t>
  </si>
  <si>
    <t>DO BPN SEDE CONTA FIRME</t>
  </si>
  <si>
    <t>DO BPN SEDE DEPÓSITOS</t>
  </si>
  <si>
    <t>DO BPN SEDE CHQ EMITIDOS</t>
  </si>
  <si>
    <t>DO BPN SEDE OPER DIVERSAS</t>
  </si>
  <si>
    <t>DO BPN SEDE CARREG SALDO</t>
  </si>
  <si>
    <t>DO BPN SEDE TRANSF ABAST</t>
  </si>
  <si>
    <t>DO BPN SEDE POS TESOUR</t>
  </si>
  <si>
    <t>DO BPN SEDE TRANSIT REC</t>
  </si>
  <si>
    <t>DO BPN FRONTEIRA CONTA FIRME</t>
  </si>
  <si>
    <t>DO BPN FRONTEIRA DEPÓSITOS</t>
  </si>
  <si>
    <t>DO BPN FRONTEIRA CHQ EMITIDOS</t>
  </si>
  <si>
    <t>DO BPN FRONTEIRA OPER DIVERSAS</t>
  </si>
  <si>
    <t>DO BPN FRONTEIRA TRANSF ABAST</t>
  </si>
  <si>
    <t>DO BPN FRONTEIRA TRANSIT REC</t>
  </si>
  <si>
    <t>DO BSN SEDE CONTA FIRME</t>
  </si>
  <si>
    <t>DO BSN SEDE DEPÓSITOS</t>
  </si>
  <si>
    <t>DO BSN SEDE CHQ EMITIDOS</t>
  </si>
  <si>
    <t>DO BSN SEDE OPER DIVERSAS</t>
  </si>
  <si>
    <t>DO BSN SEDE CARREG SALDO</t>
  </si>
  <si>
    <t>DO BSN SEDE TRANSF ABAST</t>
  </si>
  <si>
    <t>DO BSN SEDE POS TESOUR</t>
  </si>
  <si>
    <t>DO BSN SEDE TRANSIT REC</t>
  </si>
  <si>
    <t>DO SANTANDER NEGOCIOS</t>
  </si>
  <si>
    <t>DO EFIS LISBOA CONTA FIRME</t>
  </si>
  <si>
    <t>DO EFIS LISBOA DEPÓSITOS</t>
  </si>
  <si>
    <t>DO EFIS LISBOA CHQ EMITIDOS</t>
  </si>
  <si>
    <t>DO EFIS LISBOA OPER DIVERSAS</t>
  </si>
  <si>
    <t>DO EFIS LISBOA CARREG SALDO</t>
  </si>
  <si>
    <t>DO EFIS LISBOA TRANSF ABAST</t>
  </si>
  <si>
    <t>DO EFIS LISBOA POS TESOUR</t>
  </si>
  <si>
    <t>DO EFIS LISBOA TRANSIT REC</t>
  </si>
  <si>
    <t>DO CCAM CHAMUSCA CONTA FIRME</t>
  </si>
  <si>
    <t>DO CCAM CHAMUSCA DEPÓSITOS</t>
  </si>
  <si>
    <t>DO CCAM CHAMUSCA CHEQUES</t>
  </si>
  <si>
    <t>DO CCAM CHAMUSCA OPER DIVERSAS</t>
  </si>
  <si>
    <t>DO CCAM CHAMUSCA TRANSF ABAST</t>
  </si>
  <si>
    <t>DO CCAM CHAMUSCA POS TESOUR</t>
  </si>
  <si>
    <t>DO CCAM CHAMUSCA TRANSIT REC</t>
  </si>
  <si>
    <t>DO CITY SEDE CONTA FIRME</t>
  </si>
  <si>
    <t>DO CITY SEDE DEPÓSITOS</t>
  </si>
  <si>
    <t>DO CITY SEDE CHQ EMITIDOS</t>
  </si>
  <si>
    <t>DO CITY SEDE OPER DIVERSAS</t>
  </si>
  <si>
    <t>DO CITY SEDE CARREG SALDO</t>
  </si>
  <si>
    <t>DO CITY SEDE TRANSF ABAST</t>
  </si>
  <si>
    <t>DO CITY SEDE POS TESOUR</t>
  </si>
  <si>
    <t>DO CITY SEDE TRANSIT REC</t>
  </si>
  <si>
    <t>DO CITY SEDE DIVISAS CONTA FIRME</t>
  </si>
  <si>
    <t>DO CITY SEDE DIVISAS DEPÓSITOS</t>
  </si>
  <si>
    <t>DO CITY SEDE DIVISAS OPER DIVERSAS</t>
  </si>
  <si>
    <t>DO CITI</t>
  </si>
  <si>
    <t>Carregamento de Saldos Bancários MMS s/Banco</t>
  </si>
  <si>
    <t>DO DGT LISBOA CONTA FIRME</t>
  </si>
  <si>
    <t>DO DGT LISBOA OPER DIVERSAS</t>
  </si>
  <si>
    <t>DO DGT LISBOA TRANSIT REC</t>
  </si>
  <si>
    <t>Compensação para negócio de divisas</t>
  </si>
  <si>
    <t>Compensação para Fwds de Swaps</t>
  </si>
  <si>
    <t>DO BES MADRID DIVISAS CONTA FIRME</t>
  </si>
  <si>
    <t>DO BES MADRID DIVISAS OPER DIVERSAS</t>
  </si>
  <si>
    <t>DO BES MADRID DIVISAS CONTA FIRME - Conta antiga</t>
  </si>
  <si>
    <t>DO BPA EUA DIVISAS CONTA FIRME</t>
  </si>
  <si>
    <t>DO BPA EUA DIVISAS OP DIVERSAS</t>
  </si>
  <si>
    <t>DO CAJA MADRID CONTA FIRME</t>
  </si>
  <si>
    <t>DO CAJA MADRID DEPÓSITOS</t>
  </si>
  <si>
    <t>DO CAJA MADRID CHQ EMITIDOS</t>
  </si>
  <si>
    <t>DO CAJA MADRID OP DIV</t>
  </si>
  <si>
    <t>DO CAJA MADRID POS TESOUR</t>
  </si>
  <si>
    <t>DO WAF MARROCOS DIVISAS CONTA FIRME</t>
  </si>
  <si>
    <t>DO WAF MARROCOS DIVISAS OP DIVERSAS</t>
  </si>
  <si>
    <t>DO WAF MARROCOS DIVISAS CARREG SALDOS</t>
  </si>
  <si>
    <t>DO WAF MARROCOS DIVISAS DP</t>
  </si>
  <si>
    <t>BCP LUANDA - ANGOLA</t>
  </si>
  <si>
    <t xml:space="preserve">DO BANCO SIMEON CONTA FIRME  </t>
  </si>
  <si>
    <t xml:space="preserve">DO BANCO SIMEON DEPÓSITOS    </t>
  </si>
  <si>
    <t xml:space="preserve">DO BANCO SIMEON CHQ EMITIDOS </t>
  </si>
  <si>
    <t xml:space="preserve">DO BANCO SIMEON OP DIV       </t>
  </si>
  <si>
    <t xml:space="preserve">DO BANCO SIMEON POS TESOUR   </t>
  </si>
  <si>
    <t>DO LBCL BAHAMAS DIVISAS OP DIVERSAS</t>
  </si>
  <si>
    <t>UBS WARBURG</t>
  </si>
  <si>
    <t>DO NATEXIS BANQUES POPULAIRES - CONTA FIRME</t>
  </si>
  <si>
    <t>DO NATEXIS BANQUES POPULAIRES - OPER DIVERSAS</t>
  </si>
  <si>
    <t>Capital estatutário</t>
  </si>
  <si>
    <t>Prestações suplementares</t>
  </si>
  <si>
    <t>Reservas legais-Reserv.geral-Dot.aplicação.result</t>
  </si>
  <si>
    <t>Reserv.legais-Reserv.DL46031e46917l-Dot.autofinanc</t>
  </si>
  <si>
    <t>Reserv.leg-Reser.DL46031e46917l-Res.compl.amrt.fin</t>
  </si>
  <si>
    <t>Reservas livres</t>
  </si>
  <si>
    <t>Reserva p/cobert variações negativas justo valor</t>
  </si>
  <si>
    <t>Res p/cob variaç neg just valor-Perdas Actuariais</t>
  </si>
  <si>
    <t>Resultados líquidos transitados</t>
  </si>
  <si>
    <t>Regularizações excepcionais de capitais próprios</t>
  </si>
  <si>
    <t>Ajust. Trans IFRS/SNC-Activo Regulatório PAR</t>
  </si>
  <si>
    <t>Ajust. Trans IFRS/SNC-Activo Regul PAR-Imp Difer</t>
  </si>
  <si>
    <t>Ajust. Trans IFRS/SNC-Benef Empregados-Cor Est Act</t>
  </si>
  <si>
    <t>Ajust. Trans IFRS/SNC-Benef Emprg-Cor Est Act-I D</t>
  </si>
  <si>
    <t>IFRS/SNC-Bónus</t>
  </si>
  <si>
    <t xml:space="preserve">Ajust. Trans IFRS/SNC-Imp Diferido sobre Terrenos </t>
  </si>
  <si>
    <t xml:space="preserve">Ajust. Trans IFRS/SNC-Outros                      </t>
  </si>
  <si>
    <t>Ajust. Trans IFRS/SNC-Outros Ajustamentos-Imp Dif</t>
  </si>
  <si>
    <t>Ajust. Trans IFRS/SNC-Cts Dif-Cons e Manut-VA</t>
  </si>
  <si>
    <t>Ajust. Trans IFRS/SNC-Cts Dif-Cons e Manut-DepAcum</t>
  </si>
  <si>
    <t>Ajust. Trans IFRS/SNC-Difer Câmbio-V Aquisição</t>
  </si>
  <si>
    <t>Ajust. Trans IFRS/SNC-Difer Câmbio-Dep Acumuladas</t>
  </si>
  <si>
    <t>Ajust. Trans IFRS/SNC-Act Intag-Desp Instal-Val Aq</t>
  </si>
  <si>
    <t>Ajust. Trans IFRS/SNC-Act Intag-Desp Instal-A Acum</t>
  </si>
  <si>
    <t>Ajust. Trans IFRS/SNC-Act Intag-I &amp; D-Val Aquisiç</t>
  </si>
  <si>
    <t>Ajust. Trans IFRS/SNC-Act Intang-I &amp;D- Amort Acum</t>
  </si>
  <si>
    <t>Dividendos distribuídos (débitos)</t>
  </si>
  <si>
    <t>Constituição de reserva legal (débitos)</t>
  </si>
  <si>
    <t>Constituição de reservas livres (débitos)</t>
  </si>
  <si>
    <t>Outros Empréstimos MLP - Euro</t>
  </si>
  <si>
    <t>Suprimentos MLP contraídos-Empresas do grupo-Euro</t>
  </si>
  <si>
    <t>Outros acréscimos de custos - prémios para pensões - custo do ano (empresas de exercício)</t>
  </si>
  <si>
    <t>Outros acréscimos de custos - prémios para pensões - amortização de desvios actuariais (empresas de exercício)</t>
  </si>
  <si>
    <t>Outros acréscimos de custos - benefícios sociais e actos médicos - custo do ano</t>
  </si>
  <si>
    <t>Outros acréscimos de custos - benefícios sociais e actos médicos - amortização de desvios actuariais</t>
  </si>
  <si>
    <t>Outros acréscimos de custos - prémios para pensões - custo do ano (empresas de imputação)</t>
  </si>
  <si>
    <t>Outros acréscimos de custos - prémios para pensões - amortização de desvios actuariais (empresas de imputação)</t>
  </si>
  <si>
    <t>O.A.C.-P.P-AmDsvIFRS</t>
  </si>
  <si>
    <t>Provisões - Pensões - Complemento do fundo de pensões</t>
  </si>
  <si>
    <t>Provisões-Pensões-Ajust Transição - IFRS</t>
  </si>
  <si>
    <t>Outras Provisões - Actos médicos e subsídios de morte</t>
  </si>
  <si>
    <t>Provisões-Actos Méd e Sub Morte-Ajust Transição - IFRS</t>
  </si>
  <si>
    <t>Outras Provisões - Racionalização de recursos hum.</t>
  </si>
  <si>
    <t>Outras Provisões - Plano de Apoio à Reestrut(PAR)(criação)</t>
  </si>
  <si>
    <t>Outras Provisões - Plano de Apoio à Reestrut(PAR)(utiliz</t>
  </si>
  <si>
    <t>Outras Provisões -  Plano de Apoio à Reestruturação (PAR-FSE's) (criação)</t>
  </si>
  <si>
    <t>Outras Provisões - Plano de Apoio à Reestruturação (PAR-FSE's) (utilização)</t>
  </si>
  <si>
    <t>Provisões - Processos judiciais em curso</t>
  </si>
  <si>
    <t>Prov - Proc Judiciais em Curso - Custos dedutíveis</t>
  </si>
  <si>
    <t>Prov - Proc Judic em Curso - Custos não dedutíveis</t>
  </si>
  <si>
    <t>Outras Provisões - Benefícios sociais - Outros</t>
  </si>
  <si>
    <t>Outras Provisões - Gestão de resíduos-Tratamento e eliminação de resíduos acumulados</t>
  </si>
  <si>
    <t>Outras Prov-Prov. p/ desmantelamento Instalações, remoção e restauro de locais</t>
  </si>
  <si>
    <t>Outras Provisões - Distribuição de resultados</t>
  </si>
  <si>
    <t>Outras Provisões - Outros encargos</t>
  </si>
  <si>
    <t>Out. Prov.-Out. Encargos - Enquadrados Art.42 IRC</t>
  </si>
  <si>
    <t>Imp s/ Rend exerc- Diferido-Reav Imobilizado</t>
  </si>
  <si>
    <t>Imposto Rend.Exec.-Diferido-Activos dispon.p/venda</t>
  </si>
  <si>
    <t>Imp s/ Rend exerc- Diferido-Mét.Equiv.Patrimonial</t>
  </si>
  <si>
    <t>Imp s/ Rend exerc-Difer-Fair Value derivados</t>
  </si>
  <si>
    <t>Imp s/ Rend exerc- Diferido-Fundo Pensões</t>
  </si>
  <si>
    <t>Imposto sobre Rendimento - Diferido</t>
  </si>
  <si>
    <t>Imp s/ Rend exerc- Diferido-Dupla Trib.Internacion</t>
  </si>
  <si>
    <t>Imp s/ Rend exerc- Difer-Mais valias fisc n reinv</t>
  </si>
  <si>
    <t>Imp s/ Rend exerc- Diferido-Desvio tarifário</t>
  </si>
  <si>
    <t>Imposto sobre o rendimento do exercício - diferido - déficit tarifário</t>
  </si>
  <si>
    <t>Fornecedores de imobilizado em leasing nacionais</t>
  </si>
  <si>
    <t>Prov.dif.-Subs.ao Investim.-Recebimento</t>
  </si>
  <si>
    <t>Subsídios ao investimento - Valores recebidos</t>
  </si>
  <si>
    <t>Prov.dif.-Subs.ao Investim.-Electricidade</t>
  </si>
  <si>
    <t>Subs.invest.-Distrib.electric.AT-Est.orgânism.ofic</t>
  </si>
  <si>
    <t>Subs.invest.-Distrib.electric.AT-Autarquias locais</t>
  </si>
  <si>
    <t>Subs.invest.-Distrib.electric.AT-Empresas</t>
  </si>
  <si>
    <t>Subs.invest.-Distrib.electric.AT-Particulares</t>
  </si>
  <si>
    <t>Subs.invest.-Distrib.electric.AT-Empresas do grupo</t>
  </si>
  <si>
    <t>Subs.invest.-Distr.elect.AT-Est.orgâ.ofic.espécie</t>
  </si>
  <si>
    <t>Subs.invest.-Distr.elect.AT-Aut.loc.ofic.em espéc.</t>
  </si>
  <si>
    <t>Subs.invest.-Distrib.electric.AT-Empres.espécie</t>
  </si>
  <si>
    <t>Subs.invest.-Distrib.electric.AT-Partic.em espécie</t>
  </si>
  <si>
    <t>Subs.invest.-Distrib.elect.AT-Empr.grupo espécie</t>
  </si>
  <si>
    <t>Subs.invest.-Distrib.electric.AT-Fundo comunitário</t>
  </si>
  <si>
    <t>Subs.invest.-Distrib.electr.MT-Est.orgân.oficiais</t>
  </si>
  <si>
    <t>Subs.invest.-Distrib.electric.MT-Autarquias locais</t>
  </si>
  <si>
    <t>Subs.invest.-Distrib.electric.MT-Empresas</t>
  </si>
  <si>
    <t>Subs.invest.-Distrib.electric.MT-Particulares</t>
  </si>
  <si>
    <t>Subs.invest.-Distrib.electric.MT-Empresas do grupo</t>
  </si>
  <si>
    <t>Subs.invest.-Distrib.elect.MT-Est.orgân.ofic.espéc</t>
  </si>
  <si>
    <t>Subs.invest.-Distrib.elect.MT-Aut.loc.ofic.espécie</t>
  </si>
  <si>
    <t>Subs.invest.-Distrib.electric.MT-Empresas espécie</t>
  </si>
  <si>
    <t>Subs.invest.-Distrib.electric.MT-Partic.espécie</t>
  </si>
  <si>
    <t>Subs.invest.-Distrib.electric.MT-Empr.grupo espéc.</t>
  </si>
  <si>
    <t>Subs.invest.-Distrib.electric.MT-Fundo comunitário</t>
  </si>
  <si>
    <t>Subs.invest.-Distrib.electr.BTE-Est.orgân.oficiais</t>
  </si>
  <si>
    <t>Subs.invest.-Distrib.electric.BTE-Autarquias loc.</t>
  </si>
  <si>
    <t>Subs.invest.-Distrib.electric.BTE-Empresas</t>
  </si>
  <si>
    <t>Subs.invest.-Distrib.electric.BTE-Particulares</t>
  </si>
  <si>
    <t>Subs.invest.-Distrib.electric.BTE-Empresas grupo</t>
  </si>
  <si>
    <t>Subs.invest.-Distrib.elect.BTE-Est.orgân.ofic.espe</t>
  </si>
  <si>
    <t>Subs.invest.-Distrib.electric.BTE-Aut.loc.ofic.esp</t>
  </si>
  <si>
    <t>Subs.invest.-Distrib.electric.BTE-Empres.espécie</t>
  </si>
  <si>
    <t>Subs.invest.-Distrib.electric.BTE-Partic.espécie</t>
  </si>
  <si>
    <t>Subs.invest.-Distrib.electr.BTE-Empr.grupo espécie</t>
  </si>
  <si>
    <t>Subs.invest.-Distrib.electric.BTE-Fundo comunit.</t>
  </si>
  <si>
    <t>Subs.invest.-Distrib.electric.BT-Est.orgân.ofic.</t>
  </si>
  <si>
    <t>Subs.invest.-Distrib.electric.BT-Autarquias locais</t>
  </si>
  <si>
    <t>Subs.invest.-Distrib.electric.BT-Empresas</t>
  </si>
  <si>
    <t>Subs.invest.-Distrib.electric.BT-Particulares</t>
  </si>
  <si>
    <t>Subs.invest.-Distrib.electric.BT-Empresas do grupo</t>
  </si>
  <si>
    <t>Subs.invest.-Distrib.electr.BT-Est.orgâ.ofic.espéc</t>
  </si>
  <si>
    <t>Subs.invest.-Distrib.electr.BT-Aut.loc.ofic.espéc.</t>
  </si>
  <si>
    <t>Subs.invest.-Distrib.electric.BT-Empresas espécie</t>
  </si>
  <si>
    <t>Subs.invest.-Distrib.electric.BT-Partic.em espécie</t>
  </si>
  <si>
    <t>Subs.invest.-Distrib.electric.BT-Empr.grupo espéc</t>
  </si>
  <si>
    <t>Subs.invest.-Distrib.electric.BT-Fundo comunitário</t>
  </si>
  <si>
    <t>Subs.invest.-Distrib.electric.IP-Est.orgânism.ofic</t>
  </si>
  <si>
    <t>Subs.invest.-Distrib.electric.IP-Autarquias locais</t>
  </si>
  <si>
    <t>Subs.invest.-Distrib.electric.IP-Empresas</t>
  </si>
  <si>
    <t>Subs.invest.-Distrib.electric.IP-Particulares</t>
  </si>
  <si>
    <t>Subs.invest.-Distrib.elect.IP-Est.orgâni.ofic.espé</t>
  </si>
  <si>
    <t>Subs.invest.-Distrib.elect.IP-Aut.loc.ofic.espécie</t>
  </si>
  <si>
    <t>Subs.invest.-Distrib.electric.IP-Empresas espécie</t>
  </si>
  <si>
    <t>Subs.invest.-Distrib.electric.IP-Particul.espécie</t>
  </si>
  <si>
    <t>Subs.invest.-Distrib.electric.IP-Empr.grupo espéc</t>
  </si>
  <si>
    <t>Subs.invest.-Distrib.electric.IP-Fundo comunitário</t>
  </si>
  <si>
    <t>Sub Invest-Dist.Elect.-Fundo reforço de invest QS</t>
  </si>
  <si>
    <t>Prov.dif.-Subs.ao Investim.-Não Específico</t>
  </si>
  <si>
    <t>I&amp;D - Subsídios Recebidos ( Reconciliação de AA )</t>
  </si>
  <si>
    <t>Prov.dif.-Subs.ao Investim.-Amortizações</t>
  </si>
  <si>
    <t>Amortizações de subsídios ao investimento</t>
  </si>
  <si>
    <t>Reg. DL344-B/82-Imob.Concessão-Imobiliz.bruto</t>
  </si>
  <si>
    <t>Reg. DL344-B/82-Imob.Concessão-Amortizações</t>
  </si>
  <si>
    <t>Reg. DL344-B/82-Imob.Integração-Imobiliz.bruto</t>
  </si>
  <si>
    <t>Reg. DL344-B/82-Imob.Integração-Amortizações</t>
  </si>
  <si>
    <t>Cauç.receb.client.sist.com.BT-Estado org.oficiais</t>
  </si>
  <si>
    <t>Cauç.receb.client.sist.com.AT/MT-Est.organ.oficiai</t>
  </si>
  <si>
    <t>Cauç.receb.client.sist.comerc.BT-Autarquias locais</t>
  </si>
  <si>
    <t>Cauç.receb.client.sist.com.AT/MT-Autarquias locais</t>
  </si>
  <si>
    <t>Cauç.receb.client.sist.comerc.BT-Sect.empr.partic.</t>
  </si>
  <si>
    <t>Cauç.receb.client.sist.com.AT/MT-Sect.empres.part.</t>
  </si>
  <si>
    <t>Cauções recebidas de outros devedores</t>
  </si>
  <si>
    <t>Cauções,retenções recebidas fornec. e outros cred.</t>
  </si>
  <si>
    <t>Cauções recebidas de outros devedores-Estrangeiros</t>
  </si>
  <si>
    <t>Ajuste Difer.câmbio-Cauções Recebid.O.Dev.Estrang.</t>
  </si>
  <si>
    <t>Cauções,ret.recebidas fornec.outros deved-Estrang</t>
  </si>
  <si>
    <t>Ajuste Difer.câmbio-Cauções Retenç.Terc.Estrang.</t>
  </si>
  <si>
    <t>Out.acrésc.custos-Diferença Tarifária-Ano 2009</t>
  </si>
  <si>
    <t>Out.acrésc.custos-Diferença Tarifária-Ano 2010</t>
  </si>
  <si>
    <t>Sup.CP cont-Grup-Eur</t>
  </si>
  <si>
    <t>Juros a pagar - Suprimentos contraídos</t>
  </si>
  <si>
    <t>Empresas do grupo</t>
  </si>
  <si>
    <t>Fornecedores correntes</t>
  </si>
  <si>
    <t>Ajuste Fornecedores Nacionais</t>
  </si>
  <si>
    <t>Empresas do grupo - Fornecedores Estrangeiros</t>
  </si>
  <si>
    <t>Fornecedores estrangeiros</t>
  </si>
  <si>
    <t>Ajuste Diferenças câmbio-Adiantam.Client. Estrang.</t>
  </si>
  <si>
    <t>Ajuste Fornecedores Estrangeiros</t>
  </si>
  <si>
    <t>Forn.Tit.Neg. CO2-Conta ligação (uso exclus. UNGE)</t>
  </si>
  <si>
    <t>Facturas em recepção e conferência</t>
  </si>
  <si>
    <t>Facturas em recepção e conferência - Combustíveis</t>
  </si>
  <si>
    <t>Facturas recepção e conferência-FI val.antes 2001</t>
  </si>
  <si>
    <t>Fornecedores de imobilizado - Conta de ligação</t>
  </si>
  <si>
    <t>Fornecedores de imobilizado C/C nacion-empres.grup</t>
  </si>
  <si>
    <t>Fornecedores de imobilizado C/C  nacionais - outro</t>
  </si>
  <si>
    <t>Fornecedores de imobilizado C/C  estrangeiros</t>
  </si>
  <si>
    <t>Ajuste Difer.câmbio-Fornec.Imobilizado Estrang.</t>
  </si>
  <si>
    <t>Facturas em recepção e conferência - Investimento</t>
  </si>
  <si>
    <t>Fact.recepção e conferência imob.FI val.antes 2001</t>
  </si>
  <si>
    <t>Subs.invest.-Produç.electric-Empresas do grupo</t>
  </si>
  <si>
    <t>Subs.invest.-Transp.electric-Empresas do grupo</t>
  </si>
  <si>
    <t>Prov.dif.-Subs.ao Investim.-Serviços</t>
  </si>
  <si>
    <t>Ajuste Divisões  - Fundos Comunitários</t>
  </si>
  <si>
    <t>Subs.invest.-Não espec.-Estado e orgânismos ofic.</t>
  </si>
  <si>
    <t>Subs.invest.-Não espec.-Autarquias locais</t>
  </si>
  <si>
    <t>Subs.invest.-Não espec.-Empresas</t>
  </si>
  <si>
    <t>Subs.invest.-Não espec.-Particulares</t>
  </si>
  <si>
    <t>Subs.invest.-Não espec.-Estado,orgân.oficiais espé</t>
  </si>
  <si>
    <t>Subs.invest.-Não espec.-Aut.loc.oficiais espécie</t>
  </si>
  <si>
    <t>Subs.invest.-Não espec.-Empresas em espécie</t>
  </si>
  <si>
    <t>Subs.invest.-Não espec.-Particulares em espécie</t>
  </si>
  <si>
    <t>Subs.invest.-Não espec.-Empresas do grupo espécie</t>
  </si>
  <si>
    <t>SCA-Subs.invest.-Não espec-Protec biodiv e paisag</t>
  </si>
  <si>
    <t>Subs.invest-Não espec-Empr.grupo espécie-Fund.com.</t>
  </si>
  <si>
    <t>Prov.dif.-Subs.ao Investim.-Imob. Incorporeo</t>
  </si>
  <si>
    <t>Subs.invest.-Investig.desenvolvimento - Empr.grupo</t>
  </si>
  <si>
    <t>Subs.invest.-Invest.desenv.-Empr.grupo-Fund.comun.</t>
  </si>
  <si>
    <t>I&amp;D - Subsídios Recebidos ( conta de ligação FI )</t>
  </si>
  <si>
    <t>Ajuste Divisões  - Subsídios Investimento</t>
  </si>
  <si>
    <r>
      <t>Clientes, C/C -</t>
    </r>
    <r>
      <rPr>
        <b/>
        <sz val="10"/>
        <color indexed="12"/>
        <rFont val="Arial"/>
        <family val="2"/>
      </rPr>
      <t xml:space="preserve"> Requalificação de Magnitude</t>
    </r>
  </si>
  <si>
    <t>SEGEC - Telefone electrónico</t>
  </si>
  <si>
    <t>Resultados atribuídos a pagar - Empresas do grupo</t>
  </si>
  <si>
    <t>Remunerações líquidas dos orgãos sociais-process.</t>
  </si>
  <si>
    <t>Remunerações líquidas dos orgãos sociais - pagas</t>
  </si>
  <si>
    <t>Cauções do pessoal</t>
  </si>
  <si>
    <t>Serv.cobrança - CTT / Outsourcing</t>
  </si>
  <si>
    <t>Serv.cobrança - CTT / EDPSU</t>
  </si>
  <si>
    <t>Serv.cobrança - CTT / EDPC</t>
  </si>
  <si>
    <t>Serv.cobrança - Via CTT / Outsourcing</t>
  </si>
  <si>
    <t>Serv.cobrança - Via CTT / EDPSU</t>
  </si>
  <si>
    <t>Serv.cobrança - Via CTT / EDPC</t>
  </si>
  <si>
    <t>Serv.leit.cobrança-Mód.comercial BT-Agent.cobrança</t>
  </si>
  <si>
    <t>Serv.cobrança - SIBS / Outsourcing</t>
  </si>
  <si>
    <t>Serv.cobrança - SIBS / EDPSU</t>
  </si>
  <si>
    <t>Serv.cobrança - SIBS / EDPC</t>
  </si>
  <si>
    <t>Serv.cobrança - Bancos / Outsourcing</t>
  </si>
  <si>
    <t>Serv.cobrança - Bancos / EDPSU</t>
  </si>
  <si>
    <t>Serv.cobrança - Bancos / EDPC</t>
  </si>
  <si>
    <t>Serv.cobrança - Megarede / Outsourcing</t>
  </si>
  <si>
    <t>Serv.cobrança - Megarede / EDPSU</t>
  </si>
  <si>
    <t>Serv.cobrança - Megarede / EDPC</t>
  </si>
  <si>
    <t>Reg. Anomalias - CTT</t>
  </si>
  <si>
    <t>Reg. Anomalias - Via CTT</t>
  </si>
  <si>
    <t>Reg. Anomalias - SIBS</t>
  </si>
  <si>
    <t>Reg. Anomalias - Bancos</t>
  </si>
  <si>
    <t>Reg. Anomalias - Megarede</t>
  </si>
  <si>
    <t>Reg. Anomalias - Tesouraria</t>
  </si>
  <si>
    <t>Reg. Anomalias - Agentes</t>
  </si>
  <si>
    <t>Reg. Anomalias - Lojas</t>
  </si>
  <si>
    <t>Reg. Anomalias - Pay Shop</t>
  </si>
  <si>
    <t>Reg. Anomalias - Tesouraria/Outros</t>
  </si>
  <si>
    <t>Serv.cobrança - Payshop / Outsourcing</t>
  </si>
  <si>
    <t>Serv.cobrança - Payshop / EDPSU</t>
  </si>
  <si>
    <t>Serv.cobrança - Payshop / EDPC</t>
  </si>
  <si>
    <t>Sistema comercial BT - conta de ligação</t>
  </si>
  <si>
    <t>Ligação - Cobranças Outsourcing</t>
  </si>
  <si>
    <t>Serviço leit.cobr.-Mód.com.AT/MT-Transf.bancárias</t>
  </si>
  <si>
    <t>Srv.leit.cbr-Mód AT/MT-Reg.anom-Cobr.centr-Trsf.B</t>
  </si>
  <si>
    <t>Serv.leit.cobr-Mód.comercial AT/MT - Outras</t>
  </si>
  <si>
    <t>Serviços médicos-SCS-Valores a pagar ao pessoal</t>
  </si>
  <si>
    <t>Cobranças conta de outras entid.efect.pelas empr.</t>
  </si>
  <si>
    <t>Resultad.transit.distribuir corp.soc.e trabalhad.</t>
  </si>
  <si>
    <t>Mensual-Rend.conc,centr.electrop.,direit.superfíc.</t>
  </si>
  <si>
    <t>Transitória Divisões</t>
  </si>
  <si>
    <t>Ligação p/ transferências de imobiliz. na empresa</t>
  </si>
  <si>
    <t>Ligação - Recebimentos Tesouraria Centro</t>
  </si>
  <si>
    <t>Adiantamentos por conta de vendas - Nacionais</t>
  </si>
  <si>
    <t>Adiantamentos por conta de vendas - Estrangeiros</t>
  </si>
  <si>
    <t>Ajuste Difer.câmbio-Adiant.Conta Vendas Estrang.</t>
  </si>
  <si>
    <t>Fundo de reforço de investimentos para a QS</t>
  </si>
  <si>
    <t>Capital Interno Compensação</t>
  </si>
  <si>
    <t>Prestação de Serviços Internos - Manutenção</t>
  </si>
  <si>
    <t>Prestação de Serviços Internos - Informática</t>
  </si>
  <si>
    <t>Prestação Serviços Internos-Prevenção e Segurança</t>
  </si>
  <si>
    <t>Prestação de Serviços Internos-Ambiente e Química</t>
  </si>
  <si>
    <t>Prestação de Serviços Internos - Administrativos</t>
  </si>
  <si>
    <t>Cedências Internas-Actividades de Gestão</t>
  </si>
  <si>
    <t>Cedências Internas-Pool Instalações</t>
  </si>
  <si>
    <t>Cedências Internas-Pool Viaturas</t>
  </si>
  <si>
    <t>Cedências Internas-Pool Reprografia</t>
  </si>
  <si>
    <t>Cedências Internas-Rateio Custos Estrutura</t>
  </si>
  <si>
    <t>Cedências Internas-Rateio Custos Financ-Juros</t>
  </si>
  <si>
    <t>Cedências Internas-Rateio Custos Financ-Dif.Câmbio</t>
  </si>
  <si>
    <t>Cedências Internas-Rateio Custos Gestão</t>
  </si>
  <si>
    <t>Cedências Internas-Liquidações Secundárias</t>
  </si>
  <si>
    <t>Cedências Internas - Encargos de Gestão da Holding</t>
  </si>
  <si>
    <t>Cedências Internas-Encargos Financeiros p/Exploraç</t>
  </si>
  <si>
    <t>Credores do grupo</t>
  </si>
  <si>
    <t>Credores forn. outros bens,prestações de serviços</t>
  </si>
  <si>
    <t>Entidades credoras - Módulo de pessoal</t>
  </si>
  <si>
    <t>Plano Flexível</t>
  </si>
  <si>
    <t>Cred-Fair value-Deriv-Futuro-OMIP(cash flow hedge)</t>
  </si>
  <si>
    <t>Cred-fair value derivados-Futur-OMIP(FV hedge trad</t>
  </si>
  <si>
    <t>Cred-fair value derivados-Futur-Outr(Cash Flow hed</t>
  </si>
  <si>
    <t>Cred-fair value derivados-Futur-Outr(FV hedge trad</t>
  </si>
  <si>
    <t>Credores diversos - Outros</t>
  </si>
  <si>
    <t>Mensualização - Subsídio de férias</t>
  </si>
  <si>
    <t>Mensualização - Seguros</t>
  </si>
  <si>
    <t>Mensualização - Remuneração de Natal</t>
  </si>
  <si>
    <t>Mens-Rem.Natal-Inact</t>
  </si>
  <si>
    <t>Sistema comercial AT/MT - conta de ligação</t>
  </si>
  <si>
    <t>Reg. Anomalias - Comercializadores</t>
  </si>
  <si>
    <t>Ligação - Cobranças ISU (Multiserviços)</t>
  </si>
  <si>
    <t>Ligação - Cobranças n/ISU (Multiserviços)</t>
  </si>
  <si>
    <t>Ligação - Cobranças SENV</t>
  </si>
  <si>
    <t>Ligação - Cobranças EDPD / EDPSU</t>
  </si>
  <si>
    <t>Compensação Proc. CEGR</t>
  </si>
  <si>
    <t>Derivados - Cobertura de Vendas de Energia Eléctrica (perda)</t>
  </si>
  <si>
    <t>Derivados - Cobertura de Vendas de Combustíveis (perda)</t>
  </si>
  <si>
    <t>Derivados - Cobertura de Compras de Electricidade (OMIP)</t>
  </si>
  <si>
    <t>Derivados - Cobertura de Vendas de Electricidade (OMIP)</t>
  </si>
  <si>
    <t>Aprov.Fins Múltiplos-INAG-(ligação FI)</t>
  </si>
  <si>
    <t>Ajuste Credores Nacionais</t>
  </si>
  <si>
    <t>Credores por fornec.out.bens/prest.serviços-Estran</t>
  </si>
  <si>
    <t>Ajuste Difer.câmbio-Credores.Fornec.OBS Estrang.</t>
  </si>
  <si>
    <t>Credores diversos - outros - Estrangeiros</t>
  </si>
  <si>
    <t>Ajuste Difer.câmbio-Credores Diversos Estrangeiros</t>
  </si>
  <si>
    <t>Ajuste Credores Estrangeiros</t>
  </si>
  <si>
    <t>Remunerações a liquidar - Encargos com férias</t>
  </si>
  <si>
    <t>Remunerações a liquidar - Estimativa de encargos com subsídio de férias</t>
  </si>
  <si>
    <t>Remunerações a liquidar - Processamento de encargos com subsídio de férias</t>
  </si>
  <si>
    <t>Remunerações a liquidar - Estimativa de encargos com remuneração do período de férias</t>
  </si>
  <si>
    <t>Remunerações a liquidar - Processamento de encargos com remuneração do período de férias</t>
  </si>
  <si>
    <t>R.liq-Est.E.SF-Inact</t>
  </si>
  <si>
    <t>R.liq-Proc.E.SF-Inac</t>
  </si>
  <si>
    <t>R.liq-Est.E.RPFInact</t>
  </si>
  <si>
    <t>Remun a liquidar-Pro</t>
  </si>
  <si>
    <t>Cheques brindes</t>
  </si>
  <si>
    <t>Compras e aquisição de serviços a empres.do grupo</t>
  </si>
  <si>
    <t>Out.acrésc.custos-Diferença Tarifária-Ano 2007</t>
  </si>
  <si>
    <t>Juros - Desv Tarifár</t>
  </si>
  <si>
    <t>Outros acréscimos de custos</t>
  </si>
  <si>
    <t>OAC-Bónus</t>
  </si>
  <si>
    <t>Outr.acréscimos custos-Imposto de selo sobre juros</t>
  </si>
  <si>
    <t>Outr.acréscimos custos-Imposto selo s/ comissões</t>
  </si>
  <si>
    <t>Outr.acréscimos custos-Comiss.produtos financeiros</t>
  </si>
  <si>
    <t>Out.acrésc.custos-Perd.potenciais negócios divisas</t>
  </si>
  <si>
    <t>RQS – Comp. n/d Interrup. Forn. Energia</t>
  </si>
  <si>
    <t>Outros proveitos diferidos</t>
  </si>
  <si>
    <t>Electricidade-prestações de "conta certa"</t>
  </si>
  <si>
    <t>Valor Actualizado Delta CAE do CMEC</t>
  </si>
  <si>
    <t>Ajuste Electricidade- "conta certa"</t>
  </si>
  <si>
    <t>Imposto estimado</t>
  </si>
  <si>
    <t>Imposto a pagar</t>
  </si>
  <si>
    <t>Trabalho dependente</t>
  </si>
  <si>
    <t>Trabalho independente</t>
  </si>
  <si>
    <t>Prediais sujeitos a IRS</t>
  </si>
  <si>
    <t>Prediais sujeitos a IRC</t>
  </si>
  <si>
    <t>Sujeitos à taxa liberatória em IRS</t>
  </si>
  <si>
    <t>Sujeitos à taxa liberatória em IRC</t>
  </si>
  <si>
    <t>Outros rendimentos</t>
  </si>
  <si>
    <t>Retenções IRF a pagar</t>
  </si>
  <si>
    <t>Ajuste Trab. Dependente</t>
  </si>
  <si>
    <t>IVA liquidado-Operaç.gerais-Merc.nac.-Taxa red.</t>
  </si>
  <si>
    <t>IVA liquidado-Operaç.gerais-Merc.nac.-Taxa normal</t>
  </si>
  <si>
    <t>IVA liquidado-Construção Civil (DL 21/2007)-MN-Tx normal</t>
  </si>
  <si>
    <t>VA liquidado.-Desp.Resid. e Sucatas-MN-Tx.normal</t>
  </si>
  <si>
    <t>IVA liquidado-Oper.gerais-Merc.intracom-Taxa norm</t>
  </si>
  <si>
    <t>IVA liquidado-Operaç.gerais-Out.merc.-Taxa normal</t>
  </si>
  <si>
    <t>IVA a pagar - Valores apurados</t>
  </si>
  <si>
    <t>Contribuições para a segurança social</t>
  </si>
  <si>
    <t>Outras tributações</t>
  </si>
  <si>
    <t>Ajuste Tributações</t>
  </si>
  <si>
    <t>SAP</t>
  </si>
  <si>
    <t>SAP*-1</t>
  </si>
  <si>
    <t>Ajustes IFRS</t>
  </si>
  <si>
    <t xml:space="preserve">FECHO - IFRS - </t>
  </si>
  <si>
    <t>Dezembro 2010</t>
  </si>
  <si>
    <t>Valores Magnitude</t>
  </si>
  <si>
    <t>Diferença</t>
  </si>
  <si>
    <t>Validação Magnitude</t>
  </si>
  <si>
    <t>Rubrica SAP/Magnit</t>
  </si>
  <si>
    <t>Conta SAP</t>
  </si>
  <si>
    <t>Descrição da Conta</t>
  </si>
  <si>
    <t>Ajustes Nov..</t>
  </si>
  <si>
    <t>Descrição Ajustamento</t>
  </si>
  <si>
    <t xml:space="preserve"> Básico - Distribuição Electricidade - BT</t>
  </si>
  <si>
    <t>Valor de anos anteriores</t>
  </si>
  <si>
    <r>
      <t xml:space="preserve">Igual todo o ano </t>
    </r>
    <r>
      <rPr>
        <b/>
        <sz val="10"/>
        <color indexed="53"/>
        <rFont val="Arial"/>
        <family val="2"/>
      </rPr>
      <t>Saldo 2009</t>
    </r>
  </si>
  <si>
    <t>R6499000</t>
  </si>
  <si>
    <t>754***</t>
  </si>
  <si>
    <t>Valor de encargos de Gestão e estrutura só FSE´s e Outros</t>
  </si>
  <si>
    <t>Mapa dos Tpe´s da EDP Valor</t>
  </si>
  <si>
    <t>Diferenças de Câmbio - Edifícios</t>
  </si>
  <si>
    <t>Valores conta SAP</t>
  </si>
  <si>
    <t>Diferenças de Câmbio - Equipamento Básico</t>
  </si>
  <si>
    <t>Amortização - Básico - Distribuição Electricidade - BT</t>
  </si>
  <si>
    <t>R6623300</t>
  </si>
  <si>
    <t>Amortizações do Exercício - Equipamento Básico - Distribuição de Electricidade</t>
  </si>
  <si>
    <t>Mapa da análise dos Tpe´s</t>
  </si>
  <si>
    <t>IFRS - Capitalização Overheads e Diferenças Cambiais Imobilizado</t>
  </si>
  <si>
    <t>R6728900</t>
  </si>
  <si>
    <t>Provisões- Benefícios sociais - Outros -Para Riscos e Encargos - Outras</t>
  </si>
  <si>
    <t>Reclassificação AE Rebranding  /  R6623310</t>
  </si>
  <si>
    <t>Amortização - Administrativo - Diverso</t>
  </si>
  <si>
    <t>Amortização - Diferenças de Câmbio - Edifícios</t>
  </si>
  <si>
    <t>Provisões do Exercício - Provisões - Outros encargos</t>
  </si>
  <si>
    <t>Reclassificação da Provisão para amortização de Imobilizado Corpóreo já em Exploração / Contapartida R6628902</t>
  </si>
  <si>
    <t>Activos intangíveis</t>
  </si>
  <si>
    <r>
      <t xml:space="preserve">Valores conta SAP </t>
    </r>
    <r>
      <rPr>
        <sz val="10"/>
        <color rgb="FFFF0000"/>
        <rFont val="Arial"/>
        <family val="2"/>
      </rPr>
      <t>IFRS de Novo ajustamento em Novembro 2010 anula o movimento esta conta passa a ter saldo Valor de Ajust. de transição Desenvol. e Investig.</t>
    </r>
  </si>
  <si>
    <t>IFRS de Novo ajustamento em Novembro 2010 anula o movimento esta conta passa a ter saldo IFRS-I 105 Valor de Ajust. de transição Desenvol. e Investig.</t>
  </si>
  <si>
    <t>Custos Diferidos - Impostos Diferidos - Activos - Ajustamentos Associados Outras Operações</t>
  </si>
  <si>
    <t>Valores mensais retirados da listagem do GCO</t>
  </si>
  <si>
    <t>Desdobramento na parte inferior desta Folha</t>
  </si>
  <si>
    <t xml:space="preserve">IFRS - Imposto Diferido - Impacto Total Alteração da TAXA </t>
  </si>
  <si>
    <t>Valor de Ajust. de transição Desenvol. e Investig. IFRS 105 Nov</t>
  </si>
  <si>
    <t>Valor de Ajust. de transição Imp.Diferido Pensões e actoas Médicos</t>
  </si>
  <si>
    <t>Valor de Ajust. de transição Imp.Diferido Activo Regulatório</t>
  </si>
  <si>
    <t>Valor de Ajust. de transição Imp.Diferido Sobre terrenos</t>
  </si>
  <si>
    <t>Valor de Ajust. de transição -Anul. De Provisões Imobiliz. Incorpório</t>
  </si>
  <si>
    <t>Outros Devedores (Curto Prazo)</t>
  </si>
  <si>
    <t>IFRS - Distribuição de resultados</t>
  </si>
  <si>
    <t>IFRS - Correcção saldos Actividade Regulada - inicio em 05/2009</t>
  </si>
  <si>
    <t>IFRS - Anulação da Amortização de Desvios Actuariais de Fundo de Pensões e Actos Médicos</t>
  </si>
  <si>
    <r>
      <t xml:space="preserve">IFRS - Regularização da Amortização de Desvios de Fundo de Pensões e Actos Médicos - </t>
    </r>
    <r>
      <rPr>
        <b/>
        <sz val="10"/>
        <color indexed="10"/>
        <rFont val="Arial"/>
        <family val="2"/>
      </rPr>
      <t>A Partir de Jun 09 (IFRS nº104)</t>
    </r>
  </si>
  <si>
    <t>Resultados Transitados</t>
  </si>
  <si>
    <t>Valor dos Ajustamentos da DR de Dez/09</t>
  </si>
  <si>
    <t>Dist. Resultados Colaboradores - Abr 10</t>
  </si>
  <si>
    <t>Valor de Ajust. de transição -Actos Médicos</t>
  </si>
  <si>
    <t>Valor de Ajust. de transição -Fundo de Pensões</t>
  </si>
  <si>
    <t>Valor de Ajust. de transição Desenvol. e Investig.</t>
  </si>
  <si>
    <t>Valor de Ajust. de transição - Activo Regulatório</t>
  </si>
  <si>
    <t>Valor de Ajust. de transição - Imp.Diferido Sobre terrenos</t>
  </si>
  <si>
    <t>Resultado líquido atribuível aos accionistas maioritários</t>
  </si>
  <si>
    <t>Resultado Líquido do Exercício</t>
  </si>
  <si>
    <t>Valor dos Ajuste da DR de IFRS</t>
  </si>
  <si>
    <t>Beneficios aos empregados</t>
  </si>
  <si>
    <t>Provisões para Riscos e Encargos - Fundo de Pensões</t>
  </si>
  <si>
    <t>R6440100</t>
  </si>
  <si>
    <t>Custos com Pessoal - Prémios para Pensões - Amortização desvios actuariais</t>
  </si>
  <si>
    <r>
      <t xml:space="preserve">IFRS - Fundo de Pensões </t>
    </r>
    <r>
      <rPr>
        <b/>
        <sz val="10"/>
        <color indexed="10"/>
        <rFont val="Arial"/>
        <family val="2"/>
      </rPr>
      <t xml:space="preserve">(Era Valor mensualizado passou a valor de conta Março / 08 - </t>
    </r>
    <r>
      <rPr>
        <b/>
        <sz val="10"/>
        <color indexed="12"/>
        <rFont val="Arial"/>
        <family val="2"/>
      </rPr>
      <t>33 628 644 /12*3</t>
    </r>
    <r>
      <rPr>
        <b/>
        <sz val="10"/>
        <color indexed="10"/>
        <rFont val="Arial"/>
        <family val="2"/>
      </rPr>
      <t xml:space="preserve"> )</t>
    </r>
  </si>
  <si>
    <t>R6420110</t>
  </si>
  <si>
    <t>Remunerações do pessoal-Pensão reforma antecipada</t>
  </si>
  <si>
    <t>IFRS - Anulação Custos Pessoal, TSU, Férias e Outros Custos (PAR) Vs Utilização da Provisão e Fundo de Pensões</t>
  </si>
  <si>
    <t>R6420300</t>
  </si>
  <si>
    <t>Remunerações do pessoal-Subsidio férias - "Inactivos"</t>
  </si>
  <si>
    <t>Remunerações do pessoal-Remuneração periodo férias  - "Inactivos"</t>
  </si>
  <si>
    <t>R.P-Goz.férias-Inac</t>
  </si>
  <si>
    <t>Remunerações do pessoal-Remuneração Natal  - "Inactivos"</t>
  </si>
  <si>
    <t>R6450100</t>
  </si>
  <si>
    <t>E R-SS-Tx s.únc-Inactivos</t>
  </si>
  <si>
    <t>E R-Tx SU-Goz.F.Inac</t>
  </si>
  <si>
    <t>R6470200</t>
  </si>
  <si>
    <t>Redução de Provisões - Plano de Apoio à Reestruturação (PAR-FSE's)</t>
  </si>
  <si>
    <t>IFRS - Anulação Custos Pessoal, TSU, Férias e Outros Custos (PAR) Vs Utilização da Provisão</t>
  </si>
  <si>
    <t>R7962700</t>
  </si>
  <si>
    <t>Redução de Provisões - Racionalização de Recursos Humanos (PAE)</t>
  </si>
  <si>
    <r>
      <t xml:space="preserve">IFRS - Anulação Custos Pessoal, TSU, Férias e Outros Custos </t>
    </r>
    <r>
      <rPr>
        <b/>
        <sz val="10"/>
        <color indexed="12"/>
        <rFont val="Arial"/>
        <family val="2"/>
      </rPr>
      <t>(PAE)</t>
    </r>
    <r>
      <rPr>
        <sz val="10"/>
        <rFont val="Arial"/>
        <family val="2"/>
      </rPr>
      <t xml:space="preserve"> Vs Utilização da Provisão e Fundo de Pensões</t>
    </r>
  </si>
  <si>
    <t>IFRS - Fundo de Pensões - Jun 2010</t>
  </si>
  <si>
    <t>R6721000</t>
  </si>
  <si>
    <t>Provisões do Exercício - Outras Provisões - Complemento fundo de pensões</t>
  </si>
  <si>
    <t>IFRS -Complemento de Fundo de Pensões - Plano de Despesas para 2009</t>
  </si>
  <si>
    <t>R6430000</t>
  </si>
  <si>
    <t>Complemento de pensões de reforma e sobrevivência</t>
  </si>
  <si>
    <t>IFRS - Anulação de Outros custos (PAR) v utilização da provisão - Inactivos</t>
  </si>
  <si>
    <t>Redução de Provisões - Plano Apoio Reestruturaçã PAR</t>
  </si>
  <si>
    <t>Provisões- -Para Riscos e Encargos - Racionalização de recursos Humanos</t>
  </si>
  <si>
    <t>Contrapartida da A2681210</t>
  </si>
  <si>
    <t>IFRS - Custos com Inactivos - Pensões (Reversão (Amortização / Provisão)</t>
  </si>
  <si>
    <t>IFRS - Activos regulatórios do PAR - Jun 2010</t>
  </si>
  <si>
    <t>Provisões para Riscos e Encargos - Actos Médicos e Subsídio de Morte</t>
  </si>
  <si>
    <t>R6726100</t>
  </si>
  <si>
    <t>Para Riscos e Encargos - Benefícios Sociais e Actos Médicos - Amortização desvios actuariais</t>
  </si>
  <si>
    <t>IFRS - Actos Médicos</t>
  </si>
  <si>
    <t>IFRS - Actos Médicos - Jun 2010</t>
  </si>
  <si>
    <t>IFRS - P Pensões-Curtailment assoc. ao PAE - IFRS nº 93 (125 570 )</t>
  </si>
  <si>
    <t xml:space="preserve">IFRS - Reconciliação Fundo Pensões e Actos Médicos / Estudo Actuarial </t>
  </si>
  <si>
    <t>Provisões para Riscos e Encargos - Outros Riscos e Encargos - Outros</t>
  </si>
  <si>
    <t>IFRS - Anulação da Provisão para  Imobilizado Incorpóreo</t>
  </si>
  <si>
    <t>R7962900</t>
  </si>
  <si>
    <t>Redução de Provisões - Outros encargos</t>
  </si>
  <si>
    <t>IFRS - Reclassificação da Provisão para amortização de Imobilizado Corpóreo já em Exploração</t>
  </si>
  <si>
    <t>Impostos Diferidos - Ajustamentos Associados Pessoal e Fundo Pensões</t>
  </si>
  <si>
    <t>IFRS - Imposto Diferido - Impacto Total Alteração da TAXA  nº 204 Jun 2010</t>
  </si>
  <si>
    <t>Impostos Diferidos - Ajustamentos Associados Outras Operações</t>
  </si>
  <si>
    <r>
      <t xml:space="preserve">Igual todo o ano </t>
    </r>
    <r>
      <rPr>
        <b/>
        <sz val="10"/>
        <color indexed="53"/>
        <rFont val="Arial"/>
        <family val="2"/>
      </rPr>
      <t>Saldo 2009 passou activo em Abr 09</t>
    </r>
  </si>
  <si>
    <t>Dist. Resultados Colaboradores -  - Imposto associado</t>
  </si>
  <si>
    <t>Outros Credores Curto Prazo</t>
  </si>
  <si>
    <t>IFRS - Correcção Fundo de Pensões e Actos Médicos (requalificação)</t>
  </si>
  <si>
    <t>R6480090</t>
  </si>
  <si>
    <t>Especialização bónus colaboradores a pagar em 2009</t>
  </si>
  <si>
    <t>IFRS - Especialização Bónus a Colaboradores e Orgãos Sociais a Pagar em 2010</t>
  </si>
  <si>
    <t>Reclassificação Desvio / Défice - CP - MLP Set 2010</t>
  </si>
  <si>
    <t>Linha 61 -O Valor de 33 628 644 que aqui se encontrava em Março de 08 Mov. foi anulado em Abril 08</t>
  </si>
  <si>
    <t>Subsídios Investimento - Outros</t>
  </si>
  <si>
    <t>Saldo da conta SAP</t>
  </si>
  <si>
    <t xml:space="preserve">IFRC 12 - EDP Dist  -Dez 2009 </t>
  </si>
  <si>
    <t xml:space="preserve">IFRC 12 - EDP Dist - Mov 2010 - Aumentos </t>
  </si>
  <si>
    <t>Anulação da Amortização de Imob. Incorporeos</t>
  </si>
  <si>
    <t>R7650000</t>
  </si>
  <si>
    <t>Outr.prov.operacion.-Subsídios ao Investimento</t>
  </si>
  <si>
    <t>IFRS - Anulação de Subsídios para Imobilizados Incorpóreos</t>
  </si>
  <si>
    <t>Outr.prov.operacion.-Subsídios ao Investimento (Médio e longo Prazo)</t>
  </si>
  <si>
    <t xml:space="preserve">IFRIC 12 - EDP Dist  -Dez 2009 </t>
  </si>
  <si>
    <t>IFRIC 12 - EDP Dist  -Aumentos</t>
  </si>
  <si>
    <t>IFRIC 12 - EDP Dist  -Diminuições</t>
  </si>
  <si>
    <t xml:space="preserve">IFRIC 12 - Mov 2010 Transferencias e Reclassificações </t>
  </si>
  <si>
    <t>        Impostos a pagar</t>
  </si>
  <si>
    <t>Estado e Outros Entes Públicos - Impostos sobre o Rendimento - Estimativa</t>
  </si>
  <si>
    <t>  A2713000 - Acréscimos de Proveitos - Diferença Tarifária</t>
  </si>
  <si>
    <t>Valores para Impostos diferidos activos</t>
  </si>
  <si>
    <t>Mapa da Listagem de Ajustes do GCO</t>
  </si>
  <si>
    <t>Especialização bónus colaboradores a pagar em 2008</t>
  </si>
  <si>
    <t>IFRS - Especialização Bónus a Colaboradores e Órgãos Sociais a Pagar em 2008</t>
  </si>
  <si>
    <t>Amortizações- Despesas I&amp;D + Anulação de despesas de I&amp;D</t>
  </si>
  <si>
    <t>IFRS - Investigação e Desenvolvimento</t>
  </si>
  <si>
    <t>Anulação conservação e manutenção diferida (custos diferidos)</t>
  </si>
  <si>
    <t>IFRS - Custos Diferidos</t>
  </si>
  <si>
    <t>Anulação de imobilizados incorpóreos em curso</t>
  </si>
  <si>
    <t>IFRS - Imobilizado em curso</t>
  </si>
  <si>
    <t>Amort. do Activo Regulatório (PAR) + Regularizações PAR</t>
  </si>
  <si>
    <t>IFRS - Activos Regulatórios - PAR</t>
  </si>
  <si>
    <t>VND Electricidade - Desvio tarifário</t>
  </si>
  <si>
    <t>IFRS - Desvio tarifário</t>
  </si>
  <si>
    <t>Anul. Amort. Incorp. + Anul. custos estrutura e diferenças de câmbio</t>
  </si>
  <si>
    <t>Anul. TPE´s - Enc.Estrutura + Anul. TPE´s - C. Gestão + C. não capit. IFRS</t>
  </si>
  <si>
    <t>IFRS - Custos não capitalizáveis</t>
  </si>
  <si>
    <t>R8640000</t>
  </si>
  <si>
    <r>
      <t>IFRS - Reconciliação Fundo Pensões e Actos Médicos / Estudo Actuarial -</t>
    </r>
    <r>
      <rPr>
        <b/>
        <sz val="10"/>
        <color indexed="10"/>
        <rFont val="Arial"/>
        <family val="2"/>
      </rPr>
      <t>A partir de Junho 2009 até ao Fim do Ano</t>
    </r>
    <r>
      <rPr>
        <sz val="10"/>
        <color indexed="8"/>
        <rFont val="Arial"/>
        <family val="2"/>
      </rPr>
      <t xml:space="preserve"> </t>
    </r>
  </si>
  <si>
    <t>Compensação de amortizações</t>
  </si>
  <si>
    <t>IFRS - Anulação da Amortização de Subsídios para Imobilizados Incorpóreos</t>
  </si>
  <si>
    <t>IFRS - Impostos Diferidos sobre terrenos</t>
  </si>
  <si>
    <t>Correc.relat.exerc.anter.-Provisões do exercício</t>
  </si>
  <si>
    <t>Bónus estimados pagos em 2010 - Dist. Resultados Colaboradores - Abr 10</t>
  </si>
  <si>
    <t>IFRS - Impacto de Alteração da taxa Dez 2009 nº 159</t>
  </si>
  <si>
    <t>IFRS - Impacto de Alteração da taxa Dez 2009 nº 160</t>
  </si>
  <si>
    <t>IFRS - Impacto de Alteração da taxa Dez 2009 nº 161</t>
  </si>
  <si>
    <t>IFRS - Impacto de Alteração da taxa Dez 2009 nº 162</t>
  </si>
  <si>
    <t>Ajustamentos IFRIC12 - Junho de 2010</t>
  </si>
  <si>
    <t>Básico - Distribuição de Electricidade - IFRIC 12</t>
  </si>
  <si>
    <t xml:space="preserve">IFRIC 12 - EDP Dist - Mov 2010 - Aumentos </t>
  </si>
  <si>
    <t xml:space="preserve">IFRIC 12 - EDP Dist - Mov 2010 - Diminuições </t>
  </si>
  <si>
    <t>IFRIC 12 - EDP Dist - Mov 2010 - Amortizações, Abates e reversões -  (Valor da DR)</t>
  </si>
  <si>
    <t>IFRC 12 - EDP Dist  -Diminuições</t>
  </si>
  <si>
    <t xml:space="preserve">IFRIC - Reclassificação dos Montantes relativos às comparticipações recebidas </t>
  </si>
  <si>
    <t>IFRIC 12 - EDP Dist  - Valores da A2681260</t>
  </si>
  <si>
    <t>IFRIC 12 - Mov 2010 Transferencias e Reclassificações  + Diminuições</t>
  </si>
  <si>
    <t>De Jun2010 -Valor de 2009 que o magnitude passa de Básico para Amortizações</t>
  </si>
  <si>
    <t>Imobilizado Incorpóreo Curso - Distribuição de Electricidade - IFRIC 12</t>
  </si>
  <si>
    <t>Amortizações de Direitos Concessão - Distribuição de Electricidade - IFRIC 12</t>
  </si>
  <si>
    <t>Valores de IFRIC12 pelo mapas do Magnitude</t>
  </si>
  <si>
    <t>Regras</t>
  </si>
  <si>
    <t>Ajust. Intra-Grupo</t>
  </si>
  <si>
    <t>Valores   Magnitude</t>
  </si>
  <si>
    <t>Diferenças</t>
  </si>
  <si>
    <t>Vendas e Prestação de Serviços</t>
  </si>
  <si>
    <t>R7121103</t>
  </si>
  <si>
    <t>Vendas Electr MAT-Termo Tarif Fixo-S.Emp.Partic.</t>
  </si>
  <si>
    <t>TEP Clientes MAT - Sector Empresarial e Particular</t>
  </si>
  <si>
    <t>Vd Elect MAT C/ Redes-Ter Trf Fixo-Sect Empr e Par</t>
  </si>
  <si>
    <t>Vd Elect MAT C/ SEP-Ter Tarif Fixo-Sect Empr e Par</t>
  </si>
  <si>
    <t>Dif.Aditividade MAT-Sector Empresarial e Particula</t>
  </si>
  <si>
    <t>Vendas de Electricidade MAT - Energia</t>
  </si>
  <si>
    <t>Energia MAT em contadores</t>
  </si>
  <si>
    <t>Trânsitos MAT SENV - a facturar</t>
  </si>
  <si>
    <t>Vendas de Electricidade MAT - Potência</t>
  </si>
  <si>
    <t>R7121104</t>
  </si>
  <si>
    <t>Vendas Electr AT-Termo Tarif Fixo-Est.Org.Ofic.</t>
  </si>
  <si>
    <t>Vendas electricidade AT-Energia-Est.Org.Ofic.</t>
  </si>
  <si>
    <t>VND Electricidade AT/Potência - Est.Org.Ofic.</t>
  </si>
  <si>
    <t>TEP Clientes AT - Estado Organismos Oficiais</t>
  </si>
  <si>
    <t>Vd Elect AT C/ Redes-Ter Tarif Fixo-Est. Org. Ofic</t>
  </si>
  <si>
    <t>Vd Elect AT C/ SEP-Ter Tarif Fixo-Est. Org. Ofic.</t>
  </si>
  <si>
    <t>Dif.Aditividade AT-Estado Organismos Oficiais</t>
  </si>
  <si>
    <t>R7121105</t>
  </si>
  <si>
    <t>Vendas Electr AT-Termo Tarif Fixo-Autarq Locais</t>
  </si>
  <si>
    <t>VND Electricidade AT/Energia - Autarq.Locais</t>
  </si>
  <si>
    <t>VND Electricidade AT/Potência - Autarq.Locais</t>
  </si>
  <si>
    <t>TEP Clientes AT - Autarquias Locais</t>
  </si>
  <si>
    <t>Vd Elect AT C/ Redes-Ter Tarif Fixo-Autarq Locais</t>
  </si>
  <si>
    <t>Vd Elect AT C/ SEP-Ter Tarif Fixo-Autarq Locais</t>
  </si>
  <si>
    <t>Dif.Aditividade AT-Autarquias Locais</t>
  </si>
  <si>
    <t>R7121106</t>
  </si>
  <si>
    <t>Vendas Electr AT-Termo Tarif Fixo-S.Emp.Partic.</t>
  </si>
  <si>
    <t>Vendas de Electricidade AT - Energia</t>
  </si>
  <si>
    <t>Energia AT em contadores</t>
  </si>
  <si>
    <t>Trânsitos AT SENV - a facturar</t>
  </si>
  <si>
    <t>TEP Clientes AT - Sector Empresarial e Particular</t>
  </si>
  <si>
    <t>Vd Elect AT C/ Redes-Ter Trf Fixo-Sect Empr e Part</t>
  </si>
  <si>
    <t>Vd Elect AT C/ SEP-Ter Tarif Fixo-Sect Empr e Part</t>
  </si>
  <si>
    <t>Dif.Aditividade AT-Sector Empresarial e Particular</t>
  </si>
  <si>
    <t>Vendas de Electricidade AT - Potência</t>
  </si>
  <si>
    <t>R7121107</t>
  </si>
  <si>
    <t>Vendas Electr MT-Termo Tarif Fixo-Est.Org.Ofic.</t>
  </si>
  <si>
    <t>Vendas electricidade MT-Energia-Est.Org.Oficiais</t>
  </si>
  <si>
    <t>VND Electricidade MT/Potência - Est.Org.Ofic.</t>
  </si>
  <si>
    <t>TEP Clientes MT - Estado Organismos Oficiais</t>
  </si>
  <si>
    <t>Vd Elect MT C/ Redes-Ter Tarif Fixo-Est.Org.Oficia</t>
  </si>
  <si>
    <t>Vd Elect MT C/ SEP-Ter Tarif Fixo-Est.Org.Oficiais</t>
  </si>
  <si>
    <t>Dif.Aditividade MT-Estado Organismos Oficiais</t>
  </si>
  <si>
    <t>R7121108</t>
  </si>
  <si>
    <t>Vendas Electr MT-Termo Tarif Fixo-Autarq Locais</t>
  </si>
  <si>
    <t>VND Electricidade MT/Energia - Autarq. Locais</t>
  </si>
  <si>
    <t>VND Electricidade MT/Potência - Autarq.Locais</t>
  </si>
  <si>
    <t>TEP Clientes MT - Autarquias Locais</t>
  </si>
  <si>
    <t>Vd Elect MT C/ Redes-Ter Tarif Fixo-Autarq Locais</t>
  </si>
  <si>
    <t>Vd Elect MT C/ SEP-Ter Tarif Fixo-Autarquias Locai</t>
  </si>
  <si>
    <t>Dif.Aditividade MT-Autarquias Locais</t>
  </si>
  <si>
    <t>R7121109</t>
  </si>
  <si>
    <t>Vendas Electr MT-Termo Tarif Fixo-S.Emp.Partic.</t>
  </si>
  <si>
    <t>Vendas de Electricidade MT - Energia</t>
  </si>
  <si>
    <t>Energia MT em contadores</t>
  </si>
  <si>
    <t>Trânsitos MT SENV - a facturar</t>
  </si>
  <si>
    <t>Vendas de Electricidade MT - Potência</t>
  </si>
  <si>
    <t>TEP Clientes MT - Sector Empresarial e Partricular</t>
  </si>
  <si>
    <t>Vd Elect MT C/ Redes-Ter Trf Fixo-Sect Empr e Part</t>
  </si>
  <si>
    <t>Vd Elect MT C/ SEP-Ter Tarif Fixo-Sect Empr e Part</t>
  </si>
  <si>
    <t>Dif.Aditividade MT-Sector Empresarial e Particular</t>
  </si>
  <si>
    <t>R7121110</t>
  </si>
  <si>
    <t>Vendas Electr BTE-Termo Tarif Fixo-Est.Org.Ofic.</t>
  </si>
  <si>
    <t>VND Electricidade BTE/Energia - Est.Org.Ofic.</t>
  </si>
  <si>
    <t>VND Electricidade BTE/Potência - Est.Org.Ofic.</t>
  </si>
  <si>
    <t>Vend Elect BTE/Energia -Estado</t>
  </si>
  <si>
    <t>Vend Elect BTE/Potencia-Estado</t>
  </si>
  <si>
    <t>TEP Clientes BTE - Estado Organismos Oficiais</t>
  </si>
  <si>
    <t>Uso Global Sistema - Clientes SEP - BTE - Estado Organismos Oficiais</t>
  </si>
  <si>
    <t>Uso Rede Transporte AT - Clientes SEP - BTE - Estado Organismos Oficiais</t>
  </si>
  <si>
    <t>Uso Rede Distribuição AT - Clientes SEP - BTE - Estado Organismos Oficiais</t>
  </si>
  <si>
    <t>Uso Rede Distribuição MT - Clientes SEP - BTE - Estado Organismos Oficiais</t>
  </si>
  <si>
    <t>Uso Rede Distribuição BT - Clientes SEP - BTE - Estado Organismos Oficiais</t>
  </si>
  <si>
    <t>Vd Elect BTE - Ter Tarif Fixo - Est. Org. Ofic.</t>
  </si>
  <si>
    <t>Vendas Electricidade BTE Com Redes - Termo Tarif Fixo - Estado Organismos Oficiais</t>
  </si>
  <si>
    <t>Vendas Electricidade BTE Com SEP - Termo Tarif Fixo - Estado Organismos Oficiais</t>
  </si>
  <si>
    <t>Diferenças Aditividade BTE - Estado Organismos Oficiais</t>
  </si>
  <si>
    <t>R7121111</t>
  </si>
  <si>
    <t>Vendas Electr BTE-Termo Tarif Fixo-Autarq Locais</t>
  </si>
  <si>
    <t>VND Electricidade BTE/Energia - Autarq.Locais</t>
  </si>
  <si>
    <t>VND Electricidade BTE/Potência - Autarq.Locais</t>
  </si>
  <si>
    <t>Vend Elect BTE/Energia -Autarq</t>
  </si>
  <si>
    <t>Vend Elect BTE/Potencia-Autarq</t>
  </si>
  <si>
    <t>TEP Clientes BTE - Autarquias Locais</t>
  </si>
  <si>
    <t>Uso Global Sistema - Clientes SEP - BTE - Autarquias Locais</t>
  </si>
  <si>
    <t>Uso Rede Transporte AT - Clientes SEP - BTE - Autarquias Locais</t>
  </si>
  <si>
    <t>Uso Rede Distribuição AT - Clientes SEP - BTE - Autarquias Locais</t>
  </si>
  <si>
    <t>Uso Rede Distribuição MT - Clientes SEP - BTE - Autarquias Locais</t>
  </si>
  <si>
    <t>Uso Rede Distribuição BT - Clientes SEP - BTE - Autarquias Locais</t>
  </si>
  <si>
    <t>Vd Elect BTE - Ter Tarif Fixo - Autarq Loc.</t>
  </si>
  <si>
    <t>Vendas Electricidade BTE Com Redes - Termo Tarif Fixo - Autarquias Locais</t>
  </si>
  <si>
    <t>Vendas Electricidade BTE Com SEP - Termo Tarif Fixo - Autarquias Locais</t>
  </si>
  <si>
    <t>Diferenças Aditividade BTE - Autarquias Locais</t>
  </si>
  <si>
    <t>R7121112</t>
  </si>
  <si>
    <t>Vendas Electr BTE-Termo Tarif Fixo-S.Emp.Partic.</t>
  </si>
  <si>
    <t>Vendas de Electricidade BTE - Energia</t>
  </si>
  <si>
    <t>Energia BTE em contadores</t>
  </si>
  <si>
    <t>Trânsitos BTE SENV  - a facturar</t>
  </si>
  <si>
    <t>Vendas de electricidadeBTE - Potência</t>
  </si>
  <si>
    <t>Vend Elect BTE/Ener-S.E E Part</t>
  </si>
  <si>
    <t>Vend Elect BTE/Pot-S.E. E Part</t>
  </si>
  <si>
    <t>TEP Clientes BTE - Sector Empresarial e Particular</t>
  </si>
  <si>
    <t>Uso Global Sistema - Clientes SEP - BTE - Sector Empresarial e Particular</t>
  </si>
  <si>
    <t>Uso Rede Transporte AT - Clientes SEP - BTE - Sector Empresarial e Particular</t>
  </si>
  <si>
    <t>Uso Rede Distribuição AT - Clientes SEP - BTE - Sector Empresarial e Particular</t>
  </si>
  <si>
    <t>Uso Rede Distribuição MT - Clientes SEP - BTE - Sector Empresarial e Particular</t>
  </si>
  <si>
    <t>Uso Rede Distribuição BT - Clientes SEP - BTE - Sector Empresarial e Particular</t>
  </si>
  <si>
    <t>Vd Elect BTE - Ter Tarif Fixo - Sect Empr e Part.</t>
  </si>
  <si>
    <t>Vendas Electricidade BTE Com Redes - Termo Tarif Fixo - Sector Empresarial e Particular</t>
  </si>
  <si>
    <t>Vendas Electricidade BTE Com SEP - Termo Tarif Fixo - Sector Empresarial e Particular</t>
  </si>
  <si>
    <t>Diferenças Aditividade BTE - Sector Empresarial e Particular</t>
  </si>
  <si>
    <t>R7121113</t>
  </si>
  <si>
    <t>Vendas Electr BTN-Termo Tarif Fixo-Est.Org.Ofic.</t>
  </si>
  <si>
    <t>VND Electricidade BT/Energia - Est.Org.Ofic.</t>
  </si>
  <si>
    <t>VND Electricidade BT/Potência - Est.Org.Ofic.</t>
  </si>
  <si>
    <t>Vend Elect BTN/Energia  -Estado</t>
  </si>
  <si>
    <t>TEP Clientes BTN - Estado Organismos Oficiais</t>
  </si>
  <si>
    <t>Uso Global Sistema - Clientes SEP - BTN - Estado Organismos Oficiais</t>
  </si>
  <si>
    <t>Uso Rede Transporte AT - Clientes SEP - BTN - Estado Organismos Oficiais</t>
  </si>
  <si>
    <t>Uso Rede Distribuição AT - Clientes SEP - BTN - Estado Organismos Oficiais</t>
  </si>
  <si>
    <t>Uso Rede Distribuição MT - Clientes SEP - BTN - Estado Organismos Oficiais</t>
  </si>
  <si>
    <t>Uso Rede Distribuição BT - Clientes SEP - BTN - Estado Organismos Oficiais</t>
  </si>
  <si>
    <t>Vendas Electricidade BTN Com Redes - Termo Tarif Fixo - Estado Organismos Oficiais</t>
  </si>
  <si>
    <t>Vendas Electricidade BTN Com SEP - Termo Tarif Fixo - Estado Organismos Oficiais</t>
  </si>
  <si>
    <t>Diferenças Aditividade BTN - Estado Organismos Oficiais</t>
  </si>
  <si>
    <t>R7121114</t>
  </si>
  <si>
    <t>Vendas Electr BTN-Termo Tarif Fixo-Autarq Locais</t>
  </si>
  <si>
    <t>VND Electricidade BT/Energia - Autarq.Locais</t>
  </si>
  <si>
    <t>VND Electricidade BT/Potência - Autarq.Locais</t>
  </si>
  <si>
    <t>Vendas de electricidadeIP - Energia</t>
  </si>
  <si>
    <t>Vendas de electricidade IP - T T Fixo</t>
  </si>
  <si>
    <t>Vend Elect BTN/Energia  -Autarq</t>
  </si>
  <si>
    <t>Vend Elect BTN/Potencia -Autarq</t>
  </si>
  <si>
    <t>TEP Clientes BTN - Autarquias Locais</t>
  </si>
  <si>
    <t>Uso Global Sistema - Clientes SEP - BTN - Autarquias Locais</t>
  </si>
  <si>
    <t>Uso Rede Transporte AT - Clientes SEP - BTN - Autarquias Locais</t>
  </si>
  <si>
    <t>Uso Rede Distribuição AT - Clientes SEP - BTN - Autarquias Locais</t>
  </si>
  <si>
    <t>Uso Rede Distribuição MT - Clientes SEP - BTN - Autarquias Locais</t>
  </si>
  <si>
    <t>Uso Rede Distribuição BT - Clientes SEP - BTN - Autarquias Locais</t>
  </si>
  <si>
    <t>Vendas Electricidade BTN Com Redes - Termo Tarif Fixo - Autarquias Locais</t>
  </si>
  <si>
    <t>Vendas Electricidade BTN Com SEP - Termo Tarif Fixo - Autarquias Locais</t>
  </si>
  <si>
    <t>Diferenças Aditividade BTN - Autarquias Locais</t>
  </si>
  <si>
    <t>Energia IP em contadores</t>
  </si>
  <si>
    <t>Vendas de electricidadeIP - Potência</t>
  </si>
  <si>
    <t>Potência a facturar IP</t>
  </si>
  <si>
    <t>Vend Elect IP/Energia  -Autarq</t>
  </si>
  <si>
    <t xml:space="preserve">Vendas Electricidade IP c/ Redes-Termo Tarif.Fixo </t>
  </si>
  <si>
    <t>R7121115</t>
  </si>
  <si>
    <t>Vendas Electr BTN-Termo Tarif Fixo-S.Emp.Partic.</t>
  </si>
  <si>
    <t>Vendas de electricidadeBT - Energia</t>
  </si>
  <si>
    <t>Energia BT em contadores</t>
  </si>
  <si>
    <t>Energia em contadores BTN-"conta certa"</t>
  </si>
  <si>
    <t>Trânsitos BTN SENV - a facturar</t>
  </si>
  <si>
    <t>Potência BTN - a facturar</t>
  </si>
  <si>
    <t>Vendas de electricidade BT - Potência</t>
  </si>
  <si>
    <t>Vend Elect BTN/Ener.S.E. E Part</t>
  </si>
  <si>
    <t>Vend Elect BTN/Pot-S.E.E Partic</t>
  </si>
  <si>
    <t>TEP Clientes BTN - Sector Empresarial e Particular</t>
  </si>
  <si>
    <t>Uso Global Sistema - Clientes SEP - BTN - Sector Empresarial e Particular</t>
  </si>
  <si>
    <t>Uso Rede Transporte AT - Clientes SEP - BTN - Sector Empresarial e Particular</t>
  </si>
  <si>
    <t>Uso Rede Distribuição AT - Clientes SEP - BTN - Sector Empresarial e Particular</t>
  </si>
  <si>
    <t>Uso Rede Distribuição MT - Clientes SEP - BTN - Sector Empresarial e Particular</t>
  </si>
  <si>
    <t>Uso Rede Distribuição BT - Clientes SEP - BTN - Sector Empresarial e Particular</t>
  </si>
  <si>
    <t>Vendas Electricidade BTN Com Redes - Termo Tarif Fixo - Sector Empresarial e Particular</t>
  </si>
  <si>
    <t>Vendas Electricidade BTN Com SEP - Termo Tarif Fixo - Sector Empresarial e Particular</t>
  </si>
  <si>
    <t>Diferenças Aditividade BTN - Sector Empresarial e Particular</t>
  </si>
  <si>
    <t>R7121202</t>
  </si>
  <si>
    <t>Vendas Elec MAT CNV-Termo Tarif Fixo-Autarq Locais</t>
  </si>
  <si>
    <t>Elect MAT SENV-C/ Rdes-Ter Trf Fixo-Autarq Loc</t>
  </si>
  <si>
    <t>R7121206</t>
  </si>
  <si>
    <t>Vendas Electr AT CNV - Termo Tarif Fixo</t>
  </si>
  <si>
    <t>Elect AT SENV-C/ Rdes-Ter Trf Fixo-Sect Empr e Par</t>
  </si>
  <si>
    <t>R7121207</t>
  </si>
  <si>
    <t>Vendas Elec MT CNV-Termo Tarif Fixo-Est.Org.Ofic.</t>
  </si>
  <si>
    <t>Elect MT SENV-C/ Rdes-Ter Trf Fixo-Est. Org. Ofic.</t>
  </si>
  <si>
    <t>R7121208</t>
  </si>
  <si>
    <t>Vendas Elec MT CNV-Termo Tarif Fixo-Autarq Locais</t>
  </si>
  <si>
    <t>Elect MT SENV-C/ Rdes-Ter Trf Fixo-Autarq Loc</t>
  </si>
  <si>
    <t>R7121209</t>
  </si>
  <si>
    <t>Vendas Electr MT CNV - Termo Tarif Fixo</t>
  </si>
  <si>
    <t>Elect MT SENV-C/ Rdes-Ter Trf Fixo-Sect Empr e Par</t>
  </si>
  <si>
    <t>R7121210</t>
  </si>
  <si>
    <t>Vendas Elect.Client.SENV BTE Energia-Est.Org.Ofic.</t>
  </si>
  <si>
    <t>Vendas Elect.Client.SENV BTE Potênci-Est.Org.Ofic.</t>
  </si>
  <si>
    <t>Vendas Elect.Cli.SENV BTE TTFc/Rede -Est.Org.Ofic.</t>
  </si>
  <si>
    <t>R7121211</t>
  </si>
  <si>
    <t>Vendas Elect.Client.SENV BTE Energia-Autar.Locais</t>
  </si>
  <si>
    <t>Vendas Elect.Client.SENV BTE Potênci-Autarq.Locais</t>
  </si>
  <si>
    <t>Vendas Elect.Cli.SENV BTE TTFc/Redes-Autarq.Locais</t>
  </si>
  <si>
    <t>R7121212</t>
  </si>
  <si>
    <t>Sap</t>
  </si>
  <si>
    <t>Vendas Elect.Client.SENV BTE Energia-S.Emp.Partic.</t>
  </si>
  <si>
    <t>Vendas Elect.Client.SENV BTE Potênci-S.Emp.Partic.</t>
  </si>
  <si>
    <t>Vendas Elect.Cli.SENV BTE TTFc/Redes-S.Emp.Partic.</t>
  </si>
  <si>
    <t>R7121215</t>
  </si>
  <si>
    <t>Vendas Elect.Client.SENV BTn Energia-S.Emp.Partic.</t>
  </si>
  <si>
    <t>Vendas Elect.Client.SENV BTn Potênci-S.Emp.Partic.</t>
  </si>
  <si>
    <t>Electricidade BTN SENV - Com Redes - Termo Tarif Fixo - Sector Empresarial e Particular</t>
  </si>
  <si>
    <t>R7121900</t>
  </si>
  <si>
    <t>V.E-Sustent.Mercados</t>
  </si>
  <si>
    <t>V.E-Compartic PPDA</t>
  </si>
  <si>
    <t>Vendas de electricidade no OMIP</t>
  </si>
  <si>
    <t>Diferenças de Trading</t>
  </si>
  <si>
    <t>Vendas de electric.- Encargos de desmantelamento</t>
  </si>
  <si>
    <t>Vendas de electric.-Encarg.energia consum. produç.</t>
  </si>
  <si>
    <t>Vendas de electric.-RNT-Aquis.energia eléctrica</t>
  </si>
  <si>
    <t>Vendas de electric.-RNT-Utiliz.global do sistema</t>
  </si>
  <si>
    <t>Vendas de electric.-RNT-Utiliz.rede transporte MAT</t>
  </si>
  <si>
    <t>Vendas de electric.-RNT-Utiliz.rede de transp. AT</t>
  </si>
  <si>
    <t>VND Electr -SENV- Energia transacc Pool</t>
  </si>
  <si>
    <t>VND Electricidade -SENV- Desvios</t>
  </si>
  <si>
    <t>VND Electr. -SENV-Sobrecustos res.restr.técn.amb.</t>
  </si>
  <si>
    <t>VND Electricidade -SENV-Util. geral sist.</t>
  </si>
  <si>
    <t>VND Electricidade -SENV-Util.rede transp.MAT</t>
  </si>
  <si>
    <t>VND Electricidade -SENV-Util.rede transp.AT</t>
  </si>
  <si>
    <t>VND Electricidade -SENV- Garantia abastec.</t>
  </si>
  <si>
    <t>VND Electricidade -SENV- Diferença tarifária</t>
  </si>
  <si>
    <t>R7122103</t>
  </si>
  <si>
    <t>Uso Global Sist-Clientes SEP-MAT- Sect Empr e Part</t>
  </si>
  <si>
    <t>UGS SEP MAT CMEC PF S EMPRESARIAL</t>
  </si>
  <si>
    <t>UGS DL 165/2008 - Clientes SEP-MAT-Sector Empr Par</t>
  </si>
  <si>
    <t>UGS SEP MAT CMEC PV S EMPRESARIAL</t>
  </si>
  <si>
    <t>R7122104</t>
  </si>
  <si>
    <t>Uso Global Sist-Clientes SEP-AT-Est. Org. Ofic.</t>
  </si>
  <si>
    <t>R7122105</t>
  </si>
  <si>
    <t>Uso Global Sist-Clientes SEP-AT-Autarq Loc</t>
  </si>
  <si>
    <t>R7122106</t>
  </si>
  <si>
    <t>Uso Global Sist-Clientes SEP-AT-Sect Empr e Part</t>
  </si>
  <si>
    <t>UGS SEP AT CMEC PF S EMPRESARIAL</t>
  </si>
  <si>
    <t>UGS DL 165/2008 - Clientes SEP-AT-Sector Empr Par</t>
  </si>
  <si>
    <t>UGS SEP AT CMEC PV S EMPRESARIAL</t>
  </si>
  <si>
    <t>R7122107</t>
  </si>
  <si>
    <t>Uso Global Sist-Clientes SEP-MT-Est. Org. Ofic.</t>
  </si>
  <si>
    <t>R7122108</t>
  </si>
  <si>
    <t>Uso Global Sist-Clientes SEP-MT-Autarq Loc</t>
  </si>
  <si>
    <t>R7122109</t>
  </si>
  <si>
    <t>Uso Global Sist-Clientes SEP-MT-Sect Empr e Part</t>
  </si>
  <si>
    <t>UGS SEP MT CMEC PF S EMPRESARIAL</t>
  </si>
  <si>
    <t>UGS DL 165/2008 - Clientes SEP-MT-Sector Empr Par</t>
  </si>
  <si>
    <t>UGS SEP MT CMEC PV S EMPRESARIAL</t>
  </si>
  <si>
    <t>R7122110</t>
  </si>
  <si>
    <t>UGS SEP BTE CMEC PF EST O OFICIAIS</t>
  </si>
  <si>
    <t>UGS SEP BTE CMEC PV EST O OFICIAIS</t>
  </si>
  <si>
    <t>R7122111</t>
  </si>
  <si>
    <t xml:space="preserve">Uso Global Sistema-Clientes SEP-IP-Autarquias     </t>
  </si>
  <si>
    <t>UGS SEP BTE CMEC PF AUTARQUIAS</t>
  </si>
  <si>
    <t>UGS SEP BTE CMEC PV AUTARQUIAS</t>
  </si>
  <si>
    <t>UGS SEP IP CMEC PF AUTARQUIAS</t>
  </si>
  <si>
    <t>UGS 165/2008 - IP-A</t>
  </si>
  <si>
    <t>UGS SEP IP CMEC PV</t>
  </si>
  <si>
    <t>R7122112</t>
  </si>
  <si>
    <t>UGS SEP BTE CMEC PF S EMPRESARIAL</t>
  </si>
  <si>
    <t>UGS DL 165/2008 - Clientes SEP-BTE-Sector Empr Par</t>
  </si>
  <si>
    <t>UGS SEP BTE CMEC PV S EMPRESARIAL</t>
  </si>
  <si>
    <t>UGS SEP BTN CMEC PF S EMPRESARIAL</t>
  </si>
  <si>
    <t>UGS DL 165/2008 - Clientes SEP-BTN-Sector Empr Par</t>
  </si>
  <si>
    <t>UGS SEP BTN CMEC PV S EMPRESARIAL</t>
  </si>
  <si>
    <t>R7122202</t>
  </si>
  <si>
    <t>Uso Global Sist-Clientes SENV-MAT-Autarq Loc</t>
  </si>
  <si>
    <t>UGS SENV MAT CMEC PF AUTARQUIAS</t>
  </si>
  <si>
    <t>UGS SENV MAT CMEC PV AUTARQUIAS</t>
  </si>
  <si>
    <t>R7122203</t>
  </si>
  <si>
    <t>Uso Global Sist-Clientes SENV-MAT-Sect Empr e Part</t>
  </si>
  <si>
    <t>UGS DL 165/2008 - Clientes SENV-MAT-Sector Emp Par</t>
  </si>
  <si>
    <t>R7122206</t>
  </si>
  <si>
    <t>Uso Global Sist-Clientes SENV-AT-Sect Empr e Part</t>
  </si>
  <si>
    <t>UGS SENV AT CMEC PF S EMPRESARIAL</t>
  </si>
  <si>
    <t>UGS 165/2008 - AT-E</t>
  </si>
  <si>
    <t>UGS SENV AT CMEC PV</t>
  </si>
  <si>
    <t>Uso Global Sistema - CNV - AT</t>
  </si>
  <si>
    <t>R7122207</t>
  </si>
  <si>
    <t>Uso Global Sist-Clientes SENV-MT-Est. Org. Ofic.</t>
  </si>
  <si>
    <t>Uso Global Sistema - Clientes SENV - BTE - Estado Organismos Oficiais</t>
  </si>
  <si>
    <t>UGS DL 165/2008 - Clientes SENV-BTE-Est Org Ofic</t>
  </si>
  <si>
    <t>R7122208</t>
  </si>
  <si>
    <t>Uso Global Sist-Clientes SENV-MT-Autarq Loc</t>
  </si>
  <si>
    <t>Uso Global Sistema - Clientes SENV - BTE - Autarquias Locais</t>
  </si>
  <si>
    <t>UGS DL 165/2008 - Clientes SENV-MT-Autar Locais</t>
  </si>
  <si>
    <t>R7122209</t>
  </si>
  <si>
    <t>Uso Global Sist-Clientes SENV-MT-Sect Empr e Part</t>
  </si>
  <si>
    <t>UGS SENV MT CMEC PF S EMPRESARIAL</t>
  </si>
  <si>
    <t>UGS DL 165/2008 - Clientes SENV-MT-Sector Emp Par</t>
  </si>
  <si>
    <t>UGS SENV MT CMEC PV S EMPRESARIAL</t>
  </si>
  <si>
    <t>Uso Global Sistema - CNV - MT</t>
  </si>
  <si>
    <t>R7122211</t>
  </si>
  <si>
    <t>UGS DL 165/2008 - Clientes SENV-BTE-Aut Loc</t>
  </si>
  <si>
    <t>R7122212</t>
  </si>
  <si>
    <t>Uso Global Sistema - Clientes SENV - BTE - Sector Empresarial e Particular</t>
  </si>
  <si>
    <t>UGS SENV BTE CMEC PF S EMPRESARIAL</t>
  </si>
  <si>
    <t>UGS DL 165/2008 - Clientes SENV-BTE-Sector Emp Par</t>
  </si>
  <si>
    <t>UGS SENV BTE CMEC PV S EMPRESARIAL</t>
  </si>
  <si>
    <t>Uso Global Sistema - Clientes SENV - BTN - Sector Empresarial e Particular</t>
  </si>
  <si>
    <t>UGS SENV BTN CMEC PF S EMPRESARIAL</t>
  </si>
  <si>
    <t>UGS DL 165/2008 - Clientes SENV-BTN-Sector Emp Par</t>
  </si>
  <si>
    <t>UGS SENV BTN CMEC PV S EMPRESARIAL</t>
  </si>
  <si>
    <t>R7122303</t>
  </si>
  <si>
    <t>Uso Rede Transp MAT-Clientes SEP-MAT-Sector Emp Pa</t>
  </si>
  <si>
    <t>R7122304</t>
  </si>
  <si>
    <t>Uso Rede Transp AT-Clientes SEP-AT-Estado Org Ofic</t>
  </si>
  <si>
    <t>R7122305</t>
  </si>
  <si>
    <t xml:space="preserve">Uso Rede Transp AT -Clientes SEP - IP- Autarquias </t>
  </si>
  <si>
    <t>R7122306</t>
  </si>
  <si>
    <t>Uso Rede Transp AT-Clientes SEP-AT-Sector Emp Par</t>
  </si>
  <si>
    <t>R7122307</t>
  </si>
  <si>
    <t>Uso Rede Transp AT-Clientes SEP-MT-Estado Org Ofic</t>
  </si>
  <si>
    <t>R7122308</t>
  </si>
  <si>
    <t>Uso Rede Transp AT-Clientes SEP-AT-Autarquias Loca</t>
  </si>
  <si>
    <t>Uso Rede Transp AT-Clientes SEP-MT-Autarquias Loca</t>
  </si>
  <si>
    <t>R7122309</t>
  </si>
  <si>
    <t>Uso Rede Transp AT-Clientes SEP-MT-Sector Emp Par</t>
  </si>
  <si>
    <t>R7122403</t>
  </si>
  <si>
    <t>Uso Rede Transp MAT-Clientes SENV-MAT-Sector Emp P</t>
  </si>
  <si>
    <t>Uso Rede Transporte - CNV - MAT</t>
  </si>
  <si>
    <t>R7122406</t>
  </si>
  <si>
    <t>Uso Rede Transp AT-Clientes SENV-AT-Sector Emp Par</t>
  </si>
  <si>
    <t>Uso Rede Transporte - CNV - AT</t>
  </si>
  <si>
    <t>R7122407</t>
  </si>
  <si>
    <t>Uso Rede Transp AT-Clientes SENV-MT-Estado Org Ofi</t>
  </si>
  <si>
    <t>Uso Rede Transporte AT - Clientes SENV - BTE - Estado Organismos Oficiais</t>
  </si>
  <si>
    <t>R7122408</t>
  </si>
  <si>
    <t>Uso Rede Transp AT-Clientes SENV-MT-Autarquias Loc</t>
  </si>
  <si>
    <t>Uso Rede Transporte AT - Clientes SENV - BTE - Autarquias Locais</t>
  </si>
  <si>
    <t>R7122409</t>
  </si>
  <si>
    <t>Uso Rede Transp AT-Clientes SENV-MT-Sector Emp Par</t>
  </si>
  <si>
    <t>Uso Rede Transporte AT - Clientes SENV - BTE - Sector Empresarial e Particular</t>
  </si>
  <si>
    <t>Uso Rede Transporte AT - Clientes SENV - BTN - Sector Empresarial e Particular</t>
  </si>
  <si>
    <t>Uso Rede Transporte - CNV - AT/MT</t>
  </si>
  <si>
    <t>R7122504</t>
  </si>
  <si>
    <t>Uso Rede Dist.AT-Clientes SEP-AT-Estado Org Oficia</t>
  </si>
  <si>
    <t>R7122505</t>
  </si>
  <si>
    <t>Uso Rede Dist.AT-Clientes SEP-AT-Autarquias Locais</t>
  </si>
  <si>
    <t>Uso Rede Distrib AT -Clientes SEP - IP- Autarquias</t>
  </si>
  <si>
    <t>R7122506</t>
  </si>
  <si>
    <t>Uso Rede Dist.AT-Clientes SEP-AT-Sector Emp Part</t>
  </si>
  <si>
    <t>Utilização da rede de distribuição AT</t>
  </si>
  <si>
    <t>R7122507</t>
  </si>
  <si>
    <t>Uso Rede Dist.AT-Clientes SEP-MT-Estado Org Oficia</t>
  </si>
  <si>
    <t>Uso Rede Dist.MT-Clientes SEP-MT-Estado Org Oficia</t>
  </si>
  <si>
    <t>R7122508</t>
  </si>
  <si>
    <t>Uso Rede Dist.AT-Clientes SEP-MT-Autarquias Locais</t>
  </si>
  <si>
    <t>Uso Rede Dist.MT-Clientes SEP-MT-Autarquias Locais</t>
  </si>
  <si>
    <t>Uso Rede Distrib MT -Clientes SEP - IP- Autarquias</t>
  </si>
  <si>
    <t>R7122509</t>
  </si>
  <si>
    <t>Uso Rede Dist.AT-Clientes SEP-MT-Sector Emp Part</t>
  </si>
  <si>
    <t>Uso Rede Dist.MT-Clientes SEP-MT-Sector Emp Part</t>
  </si>
  <si>
    <t>Utilização da rede de distribuição MT</t>
  </si>
  <si>
    <t>R7122514</t>
  </si>
  <si>
    <t>Uso Rede Distrib BT -Clientes SEP - IP- Autarquias</t>
  </si>
  <si>
    <t>R7122606</t>
  </si>
  <si>
    <t>Uso Rede Dist.AT-Clientes SENV-AT-Sector Emp Part</t>
  </si>
  <si>
    <t>Uso Rede Distribuição - CNV - AT</t>
  </si>
  <si>
    <t>Uso Rede Distribuição- CNV - AT- Energia Reactiva</t>
  </si>
  <si>
    <t>R7122607</t>
  </si>
  <si>
    <t>Uso Rede Dist.AT-Clientes SENV-MT-Estado Org Ofici</t>
  </si>
  <si>
    <t>Uso Rede Dist.MT-Clientes SENV-MT-Estado Org Ofici</t>
  </si>
  <si>
    <t>Uso Rede Distribuição AT - Clientes SENV - BTE - Estado Organismos Oficiais</t>
  </si>
  <si>
    <t>Uso Rede Distribuição MT - Clientes SENV - BTE - Estado Organismos Oficiais</t>
  </si>
  <si>
    <t>Uso Rede Distribuição BT - Clientes SENV - BTE - Estado Organismos Oficiais</t>
  </si>
  <si>
    <t>R7122608</t>
  </si>
  <si>
    <t>Uso Rede Dist.AT-Clientes SENV-MT-Autarquias Locai</t>
  </si>
  <si>
    <t>Uso Rede Dist.MT-Clientes SENV-MT-Autarquias Locai</t>
  </si>
  <si>
    <t>Uso Rede Distribuição AT - Clientes SENV - BTE - Autarquias Locais</t>
  </si>
  <si>
    <t>Uso Rede Distribuição MT - Clientes SENV - BTE - Autarquias Locais</t>
  </si>
  <si>
    <t>Uso Rede Distribuição BT - Clientes SENV - BTE - Autarquias Locais</t>
  </si>
  <si>
    <t>R7122609</t>
  </si>
  <si>
    <t>Uso Rede Distribuição AT - Clientes SENV - BTE - Sector Empresarial e Particular</t>
  </si>
  <si>
    <t>Uso Rede Distribuição MT - Clientes SENV - BTE - Sector Empresarial e Particular</t>
  </si>
  <si>
    <t>Uso Rede Distribuição BT - Clientes SENV - BTE - Sector Empresarial e Particular</t>
  </si>
  <si>
    <t>Uso Rede Distribuição-CNV-AT/MT- Energia Reactiva</t>
  </si>
  <si>
    <t>Uso Rede Distribuição- CNV - MT- Energia Reactiva</t>
  </si>
  <si>
    <t>R7122615</t>
  </si>
  <si>
    <t>Uso Rede Distribuição AT - Clientes SENV - BTN - Sector Empresarial e Particular</t>
  </si>
  <si>
    <t>Uso Rede Distribuição MT - Clientes SENV - BTN - Sector Empresarial e Particular</t>
  </si>
  <si>
    <t>Uso Rede Distribuição BT - Clientes SENV - BTN - Sector Empresarial e Particular</t>
  </si>
  <si>
    <t>R7123100</t>
  </si>
  <si>
    <t>Vendas Electric - Compens diferenc tarifa social</t>
  </si>
  <si>
    <t>Vendas Electric Desv Tarifario</t>
  </si>
  <si>
    <t>V.E-Corr Hidraulicid</t>
  </si>
  <si>
    <t>VND Electricidade - Desvio tarifário Ano Corrente</t>
  </si>
  <si>
    <t>VND Electricidade - Desvio tarifário anos Anteriores</t>
  </si>
  <si>
    <t>Vd.ele -Def.tarifár</t>
  </si>
  <si>
    <t>R7181101</t>
  </si>
  <si>
    <t>Electr. MAT - Desconto base interruptibilidade</t>
  </si>
  <si>
    <t>Electr. MAT - Desconto adicional interruptibilidad</t>
  </si>
  <si>
    <t>Electr. MAT - Redução do desconto interruptibilida</t>
  </si>
  <si>
    <t>R7181102</t>
  </si>
  <si>
    <t>Electr. AT - Desconto base interruptibilidade</t>
  </si>
  <si>
    <t>Electr. AT - Desconto adicional interruptibilidade</t>
  </si>
  <si>
    <t>Electr. AT - Redução do desconto interruptibilidad</t>
  </si>
  <si>
    <t>R7181103</t>
  </si>
  <si>
    <t>Electr. MT - Desconto base interruptibilidade</t>
  </si>
  <si>
    <t>Electr. MT - Desconto adicional interruptibilidade</t>
  </si>
  <si>
    <t>Electr. MT - Redução do desconto interruptibilidad</t>
  </si>
  <si>
    <t>R7181300</t>
  </si>
  <si>
    <t>Desc.abat.-Electric.-Desc.base interruptibilidade</t>
  </si>
  <si>
    <t>Desc.abat.-Electric.-Desc.adic.interruptibilidade</t>
  </si>
  <si>
    <t>Desc.abat.-Electric.-Reduç.desc.interruptibilidade</t>
  </si>
  <si>
    <t>Desc.abat.-Electric.-Desc.correc.distorção tarifá.</t>
  </si>
  <si>
    <t>Electr. MAT - Desconto não reconhecido pela ERSE</t>
  </si>
  <si>
    <t>Electr. AT - Desconto não reconhecido pela ERSE</t>
  </si>
  <si>
    <t>Electr. MT - Desconto não reconhecido pela ERSE</t>
  </si>
  <si>
    <t>Electr.MAT-Desc.interruptibili/não reconh.p/ERSE</t>
  </si>
  <si>
    <t>Electr.AT - Desc.Interruptibili/não reconh.p/ERSE</t>
  </si>
  <si>
    <t>Electr.MT - Desc.Interruptibili/ não reconh.p/ERSE</t>
  </si>
  <si>
    <t xml:space="preserve">Electr. BT - Desconto não reconhecido pela ERSE </t>
  </si>
  <si>
    <t xml:space="preserve">        Vendas de electricidade</t>
  </si>
  <si>
    <t>R6970710</t>
  </si>
  <si>
    <t>Correcç.relat.exerc.anter.-Vendas</t>
  </si>
  <si>
    <t>R7149000</t>
  </si>
  <si>
    <t>Vendas de materiais diversos - Mat/Out ProdVendas</t>
  </si>
  <si>
    <t>Vend.mat.divers.-Mat/OutProdCedênc.emprt./fornec.</t>
  </si>
  <si>
    <t>Vendas de materiais diversos - Facturas</t>
  </si>
  <si>
    <t>Vendas de materiais diversos - Envelopes</t>
  </si>
  <si>
    <t>Vendas de materiais diversos - Toner</t>
  </si>
  <si>
    <t>Vendas de materiais diversos - Diversos</t>
  </si>
  <si>
    <t xml:space="preserve">        Outras vendas</t>
  </si>
  <si>
    <t>R7211030</t>
  </si>
  <si>
    <t>Prest.serviços de electricidade MT - Comercial</t>
  </si>
  <si>
    <t>R7211040</t>
  </si>
  <si>
    <t>Prest.serviços de electricidade BTE - Comercial</t>
  </si>
  <si>
    <t>R7211050</t>
  </si>
  <si>
    <t>Prest.serviços de electricidade BT - Comercial</t>
  </si>
  <si>
    <t>R7212020</t>
  </si>
  <si>
    <t>Prest.serviços de electricidade AT - Distribuição</t>
  </si>
  <si>
    <t>R7212030</t>
  </si>
  <si>
    <t>Prest.serviços de electricidade MT - Distribuição</t>
  </si>
  <si>
    <t>R7212040</t>
  </si>
  <si>
    <t>Prest.serviços de electricidade BTE - Distribuição</t>
  </si>
  <si>
    <t>R7212050</t>
  </si>
  <si>
    <t>Prest.serviços de electricidade BT - Distribuição</t>
  </si>
  <si>
    <t>R7212060</t>
  </si>
  <si>
    <t>Prest.serviços de electricidade IP - Distribuição</t>
  </si>
  <si>
    <t>R7230800</t>
  </si>
  <si>
    <t>R7250200</t>
  </si>
  <si>
    <t>De engenharia</t>
  </si>
  <si>
    <t>Out.Serviços engenhar. Projectos Investimento</t>
  </si>
  <si>
    <t>R7250600</t>
  </si>
  <si>
    <t>De gestão e coordenação</t>
  </si>
  <si>
    <t>R7259900</t>
  </si>
  <si>
    <t>De internacionalização</t>
  </si>
  <si>
    <t>De formação</t>
  </si>
  <si>
    <t>De imobiliária</t>
  </si>
  <si>
    <t>De consultadoria</t>
  </si>
  <si>
    <t>De prestação de serviços comerciais</t>
  </si>
  <si>
    <t>De Gestão de Frotas, Instalações e Logística</t>
  </si>
  <si>
    <t>Prestação de Serviços Obras Plurianuais (% Acabam)</t>
  </si>
  <si>
    <t>Serviços secundários</t>
  </si>
  <si>
    <t xml:space="preserve">        Prestação de serviços</t>
  </si>
  <si>
    <t xml:space="preserve">        Volume de negócios</t>
  </si>
  <si>
    <t>Custos das vendas</t>
  </si>
  <si>
    <t>R6131010</t>
  </si>
  <si>
    <t>Cons.Electric.- da RNT - Encargo Fixo base</t>
  </si>
  <si>
    <t>R6131020</t>
  </si>
  <si>
    <t>Cons.Electric.-da RNT-Encargo Variável base</t>
  </si>
  <si>
    <t>R6131030</t>
  </si>
  <si>
    <t>Cons.Electric.-da RNT-Enc.Variável desvio trim-2</t>
  </si>
  <si>
    <t>R6131040</t>
  </si>
  <si>
    <t>Cons.Electric.-da RNT-Enc.Variável correc.consumo</t>
  </si>
  <si>
    <t>Cons.Elect.-da RNT-D</t>
  </si>
  <si>
    <t>Cons.Electric.-da RN</t>
  </si>
  <si>
    <t>Consumo Electric.-DaRNT-Enc.variável ajuste quant.</t>
  </si>
  <si>
    <t>R6133010</t>
  </si>
  <si>
    <t>Cons.Elecric.-Prod.Reg.Esp.-Cogeração</t>
  </si>
  <si>
    <t>R6133020</t>
  </si>
  <si>
    <t>Cons.Elecric.-Prod.Reg.Esp.-Res.Sólidos Urbanos</t>
  </si>
  <si>
    <t>R6133030</t>
  </si>
  <si>
    <t>Cons.Elecric.-Prod.Reg.Esp.-Outros Resíduos</t>
  </si>
  <si>
    <t>R6133040</t>
  </si>
  <si>
    <t>Cons.Elecric.-Prod.Reg.Esp.-Biogás</t>
  </si>
  <si>
    <t>R6133050</t>
  </si>
  <si>
    <t>Cons.Elecric.-Prod.Reg.Esp.-Biomassa</t>
  </si>
  <si>
    <t>R6133060</t>
  </si>
  <si>
    <t>Cons.Elecric.-Prod.Reg.Esp.-Fotovoltaica</t>
  </si>
  <si>
    <t>R6133080</t>
  </si>
  <si>
    <t>Cons.Elecric.-Prod.Reg.Esp.-Hídrica</t>
  </si>
  <si>
    <t>Consumo de electricidade - Autoprodutores hídricos</t>
  </si>
  <si>
    <t>R6133090</t>
  </si>
  <si>
    <t>Cons.Elecric.-Prod.Reg.Esp.-Eólica</t>
  </si>
  <si>
    <t>R6133110</t>
  </si>
  <si>
    <t>Consumo de electric.-Autoprod.térm-Comb.não fóssei</t>
  </si>
  <si>
    <t>R6133120</t>
  </si>
  <si>
    <t>Consumo de electricidade - Produção não vinculada</t>
  </si>
  <si>
    <t>Uso redes e outr.encargos venda energ.-prod n/vinc</t>
  </si>
  <si>
    <t>Consumo de electricidade-França(Trading EDP Prod)</t>
  </si>
  <si>
    <t>Consumo electricidade-Mercado intracom.-Trad EDPP</t>
  </si>
  <si>
    <t>Consumo electricidade- Outr.mercados -Trading EDPP</t>
  </si>
  <si>
    <t>R6133170</t>
  </si>
  <si>
    <t>Consumo de electricidade – Produtos derivados de cobertura de compra de energia (OMIP)</t>
  </si>
  <si>
    <t>R6136000</t>
  </si>
  <si>
    <t>Consumo de electric.-DaRNT-Utiliz.global sistema</t>
  </si>
  <si>
    <t>Consumo de electric.-RNT-UGS - CMEC - P. Fixa</t>
  </si>
  <si>
    <t>R6138010</t>
  </si>
  <si>
    <t>Consumo de electric.-DaRNT-Utiliz.rede transp.MAT</t>
  </si>
  <si>
    <t>R6138020</t>
  </si>
  <si>
    <t>Consumo de electric.-DaRNT-Utiliz.rede transp.AT</t>
  </si>
  <si>
    <t>R6139000</t>
  </si>
  <si>
    <t>Consumo de electricidade OMIP</t>
  </si>
  <si>
    <t xml:space="preserve">        Electricidade</t>
  </si>
  <si>
    <t>R6160990</t>
  </si>
  <si>
    <t>Consumo de materiais diversos</t>
  </si>
  <si>
    <t>Consumo de materiais diversos-Imobilizado em curso</t>
  </si>
  <si>
    <t>Consumo de materiais diversos-Outros</t>
  </si>
  <si>
    <t>R6550120</t>
  </si>
  <si>
    <t>Outr.cust.oper.não espc.- Prejuizo Trading Energia</t>
  </si>
  <si>
    <t>R6732000</t>
  </si>
  <si>
    <t>Amort. e Ajustamentos do Exerc. - Ajust de Existências - Mercadorias</t>
  </si>
  <si>
    <t>RAA - Revers. Ajust - Depreciação de Existências-Mercadorias</t>
  </si>
  <si>
    <t>R6938000</t>
  </si>
  <si>
    <t>Perdas em existências -Outras</t>
  </si>
  <si>
    <t>R6932000</t>
  </si>
  <si>
    <t>Perdas em existências -Quebras</t>
  </si>
  <si>
    <t>R7541000</t>
  </si>
  <si>
    <t>Trab.própria empresa-Imob.curso-Mat.divers-Consum</t>
  </si>
  <si>
    <t>R7932000</t>
  </si>
  <si>
    <t>Ganhos em existências -Sobras</t>
  </si>
  <si>
    <t>R7970610</t>
  </si>
  <si>
    <t>Correc.relat.exerc.anter.-CMerc.Vend.Mat.Cons.</t>
  </si>
  <si>
    <t xml:space="preserve">        Materiais diversos e outras Mercadorias</t>
  </si>
  <si>
    <t xml:space="preserve">        sub-total</t>
  </si>
  <si>
    <t>Margem Bruta</t>
  </si>
  <si>
    <t>Custos Operacionais</t>
  </si>
  <si>
    <t>R6210090</t>
  </si>
  <si>
    <t>Subcontratos - Outros</t>
  </si>
  <si>
    <t>R6221100</t>
  </si>
  <si>
    <t>Electricidade</t>
  </si>
  <si>
    <t>R6221200</t>
  </si>
  <si>
    <t>Combustíveis</t>
  </si>
  <si>
    <t>Combustível para material de transporte</t>
  </si>
  <si>
    <t>Combustível p/out.usos-Exc.produç.de electricidade</t>
  </si>
  <si>
    <t>Combustível para viaturas a reembolsar</t>
  </si>
  <si>
    <t>R6221300</t>
  </si>
  <si>
    <t>Água</t>
  </si>
  <si>
    <t>R6221400</t>
  </si>
  <si>
    <t>Outros fluídos</t>
  </si>
  <si>
    <t>R6221500</t>
  </si>
  <si>
    <t>Ferramentas e utensílios de desgaste rápido</t>
  </si>
  <si>
    <t>Consumíveis técnicos</t>
  </si>
  <si>
    <t>SCA-C.Técn.-Sist trat/monit emissões atmos/qual ar</t>
  </si>
  <si>
    <t>SCA-C.Técn.-Sist trat e monitoriz. efluentes líqui</t>
  </si>
  <si>
    <t>SCA-Consumíveis para equipamentos de acções de eficiência energética</t>
  </si>
  <si>
    <t>R6221600</t>
  </si>
  <si>
    <t>Livros e documentação técnica</t>
  </si>
  <si>
    <t>Livros, jornais e documentação técnica</t>
  </si>
  <si>
    <t>SCA - Livros e outra documentação técnica ambiente</t>
  </si>
  <si>
    <t>R6221710</t>
  </si>
  <si>
    <t>Material de escritório</t>
  </si>
  <si>
    <t>R6221800</t>
  </si>
  <si>
    <t>Artigos para oferta</t>
  </si>
  <si>
    <t>R6221720</t>
  </si>
  <si>
    <t>Material de escritório-Consumíveis de informática</t>
  </si>
  <si>
    <t>R6221900</t>
  </si>
  <si>
    <t>Rendas e alugueres</t>
  </si>
  <si>
    <t>Rendas e alugueres - Outros</t>
  </si>
  <si>
    <t>R6221901</t>
  </si>
  <si>
    <t>Rendas e alugueres - Instalações e terrenos</t>
  </si>
  <si>
    <t>Rendas e alugueres - Aluguer de espaços de estacionamento</t>
  </si>
  <si>
    <t>Rendas e alugueres-Aluguer inst.acções de formaç.</t>
  </si>
  <si>
    <t>Outros fornecimentos e serviços - Condomínios</t>
  </si>
  <si>
    <t>R6221902</t>
  </si>
  <si>
    <t>Rendas e alugueres - Cabos de fibra ópticas</t>
  </si>
  <si>
    <t>Rendas e alugueres-Aluguer equip-Exc.informática</t>
  </si>
  <si>
    <t>Rendas alugueres-Aluguer comp.centrais-Eq.central</t>
  </si>
  <si>
    <t>Rendas e alugueres-Alug.linhas teleprocessamento</t>
  </si>
  <si>
    <t>Rendas e alugueres-Alug.transmissão dados-Telepac</t>
  </si>
  <si>
    <t>R6221903</t>
  </si>
  <si>
    <t>Rendas e alugueres - Material de transporte</t>
  </si>
  <si>
    <t>Rendas e alugueres - ALD-Equipamento de transporte</t>
  </si>
  <si>
    <t>R6221904</t>
  </si>
  <si>
    <t>Rendas e alugueres - Aluguer de computadores</t>
  </si>
  <si>
    <t>Rendas e alugueres-Aluguer out.equip.informática</t>
  </si>
  <si>
    <t>Rendas e Alugueres - Exploração de Infraestrutura</t>
  </si>
  <si>
    <t>Rendas e alugueres-Alug.soft.p/computad.centrais</t>
  </si>
  <si>
    <t>Rendas e alugueres-Alug.soft.para base de dados</t>
  </si>
  <si>
    <t>Rendas e alugueres-Alug.soft.computadores pessoais</t>
  </si>
  <si>
    <t>Rendas e alugueres-Alug.software rede de dados</t>
  </si>
  <si>
    <t>R6221905</t>
  </si>
  <si>
    <t>Rendas e alugueres - Aluguer/Licenças de software</t>
  </si>
  <si>
    <t>R6222100</t>
  </si>
  <si>
    <t>Despesas de representação</t>
  </si>
  <si>
    <t>R6222200</t>
  </si>
  <si>
    <t>Comunicação</t>
  </si>
  <si>
    <t>Comunicação - Telefone, telefax, fax, telebip</t>
  </si>
  <si>
    <t>Comunicação-Aluguer de linhas de teleprocessamento</t>
  </si>
  <si>
    <t>Comunicação - Transmissão de redes telepac</t>
  </si>
  <si>
    <t>Comunicação - Redes de telecomunicações</t>
  </si>
  <si>
    <t>Comunicação - Outros</t>
  </si>
  <si>
    <t>R6222201</t>
  </si>
  <si>
    <t>Comunicação - Rede WAN</t>
  </si>
  <si>
    <t>R6222202</t>
  </si>
  <si>
    <t>Comunicação - Correio</t>
  </si>
  <si>
    <t>R6222310</t>
  </si>
  <si>
    <t>Seguro de responsabilidade civil - prémios</t>
  </si>
  <si>
    <t>R6222311</t>
  </si>
  <si>
    <t>Seguro de responsabilidade civil - apólice primária</t>
  </si>
  <si>
    <t>R6222312</t>
  </si>
  <si>
    <t>Seguro de responsabilidade civil - D&amp;O</t>
  </si>
  <si>
    <t>R6222315</t>
  </si>
  <si>
    <t>Seguro "All risks" - programa geral</t>
  </si>
  <si>
    <t>R6222320</t>
  </si>
  <si>
    <t>Z6460001000</t>
  </si>
  <si>
    <t>Seguros de acidentes de trabalho</t>
  </si>
  <si>
    <t>R6222325</t>
  </si>
  <si>
    <t>Seguros de Acidentes Pessoais</t>
  </si>
  <si>
    <t>R6222330</t>
  </si>
  <si>
    <t>Seguro de viaturas</t>
  </si>
  <si>
    <t>R6222335</t>
  </si>
  <si>
    <t>Seguro de viagem</t>
  </si>
  <si>
    <t>R6222340</t>
  </si>
  <si>
    <t>Seguro de vida</t>
  </si>
  <si>
    <t>R6222345</t>
  </si>
  <si>
    <t>Seguro de transportes</t>
  </si>
  <si>
    <t>R6222350</t>
  </si>
  <si>
    <t>Seguros Caução</t>
  </si>
  <si>
    <t>R6222355</t>
  </si>
  <si>
    <t>Nova Plano Flex 6 Contas</t>
  </si>
  <si>
    <t>Seguro de Acidentes Pessoais - Plano Flexível</t>
  </si>
  <si>
    <t>R6222360</t>
  </si>
  <si>
    <t>Seguro de Vida – Plano Flexível - componente fixa</t>
  </si>
  <si>
    <t>R6222361</t>
  </si>
  <si>
    <t>Seguro de Vida – Plano Flexível - componente variável</t>
  </si>
  <si>
    <t>R6222365</t>
  </si>
  <si>
    <t>Seguro de Saúde – Plano Flexível – Colaborador</t>
  </si>
  <si>
    <t>R6222366</t>
  </si>
  <si>
    <t>Seguro de Saúde – Plano Flexível – Agregado Familiar</t>
  </si>
  <si>
    <t>R6222370</t>
  </si>
  <si>
    <t>Seguro Resp Ambient</t>
  </si>
  <si>
    <t>R6222390</t>
  </si>
  <si>
    <t>Seguros - Outros</t>
  </si>
  <si>
    <t>R6222500</t>
  </si>
  <si>
    <t>Transporte de mercadorias</t>
  </si>
  <si>
    <t>R6222600</t>
  </si>
  <si>
    <t>Transporte de pessoal</t>
  </si>
  <si>
    <t>Transporte de pessoal por contrato</t>
  </si>
  <si>
    <t>R6222700</t>
  </si>
  <si>
    <t>Deslocações e estadas</t>
  </si>
  <si>
    <t>Estadias e deslocações no País</t>
  </si>
  <si>
    <t>Estadias e deslocações no Estrangeiro</t>
  </si>
  <si>
    <t>Transportes e deslocações País</t>
  </si>
  <si>
    <t>Transportes deslocações no Estrangeiro</t>
  </si>
  <si>
    <t>Alimentação no País</t>
  </si>
  <si>
    <t>Alimentação no Estrangeiro</t>
  </si>
  <si>
    <t>Desloc. e estadas - NCredito</t>
  </si>
  <si>
    <t>Portagens e estacionamentos</t>
  </si>
  <si>
    <t>Out.fornecimentos e serviços-Portagens a reembols.</t>
  </si>
  <si>
    <t>R6222800</t>
  </si>
  <si>
    <t>Comissões</t>
  </si>
  <si>
    <t>R6222910</t>
  </si>
  <si>
    <t>Honorários - Medicina assistencial - Médicos</t>
  </si>
  <si>
    <t>Honorários - Medicina assistencial - Enfermeiros</t>
  </si>
  <si>
    <t>Honorários - Medicina do trabalho - Médicos</t>
  </si>
  <si>
    <t>Honorários - Medicina do trabalho - Enfermeiros</t>
  </si>
  <si>
    <t>Honorários-Esp.médicas - Ginecologia e obstetricia</t>
  </si>
  <si>
    <t>Honorários-Esp.médicas - Estomatologia</t>
  </si>
  <si>
    <t>Honorários-Esp.médicas - Gastroenterologia</t>
  </si>
  <si>
    <t>Honorários-Esp.médicas - Otorrinolaringologia</t>
  </si>
  <si>
    <t>Honorários - Especialidades médicas - Oftalmologia</t>
  </si>
  <si>
    <t>Honorários - Especialidades médicas - Psiquiatria</t>
  </si>
  <si>
    <t>Honorários - Especialidades médicas-Cirurgia geral</t>
  </si>
  <si>
    <t>Honorários - Especialidades médicas - Cardiologia</t>
  </si>
  <si>
    <t>Honorários - Especialidades médicas - Pediatria</t>
  </si>
  <si>
    <t>Honorários - Especialidades médicas - Outras</t>
  </si>
  <si>
    <t>Honorários-Esp.médicas-Elem.auxiliares diagnóstico</t>
  </si>
  <si>
    <t>Honorários-Esp.médicas - Ortopedia e fisiatria</t>
  </si>
  <si>
    <t>Honorários - Especialidades médicas - Urologia</t>
  </si>
  <si>
    <t>Honorários-Esp.médicas-Imagiologia e radioterapia</t>
  </si>
  <si>
    <t>Honorários - Especialidades médicas - Apoio Intern</t>
  </si>
  <si>
    <t>Honorários-Esp.médicas - Serviços de informática</t>
  </si>
  <si>
    <t>R6222990</t>
  </si>
  <si>
    <t>Honorários</t>
  </si>
  <si>
    <t>Honorários de formadores</t>
  </si>
  <si>
    <t>Honorários de consultores</t>
  </si>
  <si>
    <t>R6223000</t>
  </si>
  <si>
    <t>Material de protecção e segurança</t>
  </si>
  <si>
    <t>R6223100</t>
  </si>
  <si>
    <t>Contencioso e notariado</t>
  </si>
  <si>
    <t>R6223201</t>
  </si>
  <si>
    <t>Conservação e reparação</t>
  </si>
  <si>
    <t>Manut,conservação,reparação - Outras imobilizações</t>
  </si>
  <si>
    <t>Manutenção e conservação-Labelec</t>
  </si>
  <si>
    <t>Incidentes tipo I - Mão-de-obra</t>
  </si>
  <si>
    <t>Incidentes tipo I - Bens e Serviços</t>
  </si>
  <si>
    <t>Trab.espec-Trab.encom.exterior- Instalações e Terrenos</t>
  </si>
  <si>
    <t>SCA-T.esp.-Manut equip tratam. monit emiss atmosf</t>
  </si>
  <si>
    <t>SCA-T.esp.-Manut equip tratam. efluentes líquidos</t>
  </si>
  <si>
    <t>SCA-T.espec.-Monit emissões atmosf. e da qualid ar</t>
  </si>
  <si>
    <t>SCA - T.espec.- Monitorização de ruído e vibrações</t>
  </si>
  <si>
    <t>SCA-T.E.-M. espéc/habitat após entrada func instal</t>
  </si>
  <si>
    <t>SCA - T.espec.-Monit e caract campos electromagnét</t>
  </si>
  <si>
    <t>SCA-Out FSE-Componen p/ redução ruído e vibrações</t>
  </si>
  <si>
    <t>SCA-O.FSE-Pr.Verd-S/cst relç prod eq s/ benef amb.</t>
  </si>
  <si>
    <t>Grande Conservação de Edifícios</t>
  </si>
  <si>
    <t>R6223202</t>
  </si>
  <si>
    <t>Conservação e reparação diferida</t>
  </si>
  <si>
    <t>R6223203</t>
  </si>
  <si>
    <t>Modificações - Materiais</t>
  </si>
  <si>
    <t>Modificações - Mão-Obra</t>
  </si>
  <si>
    <t>Modificações - Bens e Serviços</t>
  </si>
  <si>
    <t>R6223204</t>
  </si>
  <si>
    <t>Manutenção e conservação - Materiais</t>
  </si>
  <si>
    <t>Manutenção e conservação - Mão-de-obra</t>
  </si>
  <si>
    <t>Manutenção e conservação - Bens / Serviços</t>
  </si>
  <si>
    <t>R6223205</t>
  </si>
  <si>
    <t>Reparaçao de avarias - Materiais</t>
  </si>
  <si>
    <t>Reparaçao de avarias - Mão-de-obra</t>
  </si>
  <si>
    <t>Reparaçao de avarias - Bens e serviços</t>
  </si>
  <si>
    <t>R6223206</t>
  </si>
  <si>
    <t>Manutenção, conservação e reparação - Instalações</t>
  </si>
  <si>
    <t>Outros fornecimentos e serviços - Jardinagem</t>
  </si>
  <si>
    <t>R6223207</t>
  </si>
  <si>
    <t>Manut,conservação,reparação-Material de transporte</t>
  </si>
  <si>
    <t>Material de conservação de viaturas a reembolsar</t>
  </si>
  <si>
    <t>Manutenção, conserv.repar.de viaturas a reembols.</t>
  </si>
  <si>
    <t>R6223208</t>
  </si>
  <si>
    <t>Manut,conservação,reparação-Equip.administrativo</t>
  </si>
  <si>
    <t>Manut,conservação,reparação - Equipamento Telecomu</t>
  </si>
  <si>
    <t>Manut,conservação,reparação-Equip. postos médicos</t>
  </si>
  <si>
    <t>R6223209</t>
  </si>
  <si>
    <t>Conservação e reparação-Equip.informático-Contrato</t>
  </si>
  <si>
    <t>Conservação e reparação-Equip.informát-Ocasional</t>
  </si>
  <si>
    <t>Manutenção de Equipamento Informático</t>
  </si>
  <si>
    <t>Manut,conservação,reparação-Equipam.informática</t>
  </si>
  <si>
    <t>Manutenção de software</t>
  </si>
  <si>
    <t>R6223301</t>
  </si>
  <si>
    <t>Publicidade e propaganda</t>
  </si>
  <si>
    <t>Publicidade Obrigatória</t>
  </si>
  <si>
    <t>R6223400</t>
  </si>
  <si>
    <t>Limpeza, higiene e conforto</t>
  </si>
  <si>
    <t>R6223500</t>
  </si>
  <si>
    <t>Vigilância e segurança</t>
  </si>
  <si>
    <t>R6223601</t>
  </si>
  <si>
    <t>Trab.espec-Trab.encom.exterior-Serv.leitura AT/MT</t>
  </si>
  <si>
    <t>Trab.espec-Trab.encom.exterior-Leitura BT/ComRedes</t>
  </si>
  <si>
    <t>Trab.espec-Tb.enc.ext-Out.serv.iner.eq.contagem</t>
  </si>
  <si>
    <t>R6223603</t>
  </si>
  <si>
    <t>Trab.Enc. Exterior - Serv Cobrança PAYSHOP</t>
  </si>
  <si>
    <t>Trab.Enc. Exterior - Serv Cobrança MegaRede</t>
  </si>
  <si>
    <t>Trab.espec-Trab.encom.exterior-Serv.cobrança CTT</t>
  </si>
  <si>
    <t>Trab.espec-Trab.encom.exterior-Serv.cobrança SIBS</t>
  </si>
  <si>
    <t>Trab.espec-Trab.encom.exterior-Serv.cobr-Bancos BT</t>
  </si>
  <si>
    <t>R6223604</t>
  </si>
  <si>
    <t>Trab.espec-Trab.encom.exterior- Serviço corte</t>
  </si>
  <si>
    <t>R6223605</t>
  </si>
  <si>
    <t>Trab.espec-Trab.encom.exterior-Serv.informática</t>
  </si>
  <si>
    <t>Trab.espec-Trab.encom.exterior-Desktop Management</t>
  </si>
  <si>
    <t>Trab.espec-Trab.encom.exterior-Service Desk</t>
  </si>
  <si>
    <t>Trab.esp-Trab.encom.exterior-Serv Transversais TI</t>
  </si>
  <si>
    <t>Trab.espec-Trab.encom.exterior-Expl.aplic.informát</t>
  </si>
  <si>
    <t>Trab.espec-Trab.encom.exterior-Manut.aplic.inform.</t>
  </si>
  <si>
    <t>Trab.espec-Tr.enc.ext.-Expl.ad-hoc aplic.informát.</t>
  </si>
  <si>
    <t>R6223606</t>
  </si>
  <si>
    <t>Trabalhos especializados - serviços jurídicos</t>
  </si>
  <si>
    <t>R6223607</t>
  </si>
  <si>
    <t>Trabalhos especializados - Consultadoria</t>
  </si>
  <si>
    <t>Trabalhos especializados - Consultadoria-Nacionais</t>
  </si>
  <si>
    <t>Trabalhos especializados-Consultadoria-Estrangeiro</t>
  </si>
  <si>
    <t>SCA-Trab espec.- Consultoria e auditoria ambiental</t>
  </si>
  <si>
    <t>R6223608</t>
  </si>
  <si>
    <t>Trab.espec.- Internamentos médicos</t>
  </si>
  <si>
    <t>R6223609</t>
  </si>
  <si>
    <t>Trab.Especial-Serv.Gestão prestados pela Holding</t>
  </si>
  <si>
    <t>R6223610</t>
  </si>
  <si>
    <t>Trab.espec-Trab.encom.exterior-Rec.Selecção</t>
  </si>
  <si>
    <t>Trab Esp.-TEExterior-Serv.Gestão Prest.p/EDP-Valor</t>
  </si>
  <si>
    <t>Trab Esp.-TEExterior-Serv.Gestão Sub Holdings</t>
  </si>
  <si>
    <t>Fee de Gestão de Frotas p/ EDP Valor</t>
  </si>
  <si>
    <t>Trab.espec - Gestão de Instalações</t>
  </si>
  <si>
    <t>R6223612</t>
  </si>
  <si>
    <t>TE-KPMG-Aud.RevLegal</t>
  </si>
  <si>
    <t>Trab.Especializ. - KPMG - Consult.Contab. e Fiscal</t>
  </si>
  <si>
    <t>Trab.Espec.-Out.Auditores-Serv.Cons.Cont. e Fiscal</t>
  </si>
  <si>
    <t>R6223613</t>
  </si>
  <si>
    <t>SCA-T.espec.-Anál. laboratoriais efluentes líquid</t>
  </si>
  <si>
    <t>SCA-T.espec.-An. laborat águas superf e subterrân.</t>
  </si>
  <si>
    <t>SCA - T.espec.- Serviços de gestão de resíduos</t>
  </si>
  <si>
    <t>SCA-T.E.-Serv.contenç,limpeza derram/descont solos</t>
  </si>
  <si>
    <t>SCA-Trb espec.-Activ I&amp;D área Amb desenv entid ext</t>
  </si>
  <si>
    <t>SCA-O.FSE-Prod. p/ contenção e limpeza de derrames</t>
  </si>
  <si>
    <t>R6223614</t>
  </si>
  <si>
    <t>Trab.espec-T.enc.exter.-Serviços Comunic.Marketing</t>
  </si>
  <si>
    <t>R6223615</t>
  </si>
  <si>
    <t>Trab.espec-Trab.encom.exterior- Estudos/Ensaios</t>
  </si>
  <si>
    <t>R6223616</t>
  </si>
  <si>
    <t>Trab.espec-Tr.enc.ext.-Atendimento/Comercial Redes</t>
  </si>
  <si>
    <t>Trab.espec-Tr.enc.ext.-Atendimento/Comercial SEP</t>
  </si>
  <si>
    <t>Trab.espec-Tr.enc.ext.-AtenGestãoRede/Distribuição</t>
  </si>
  <si>
    <t>Trab Esp.-TEExterior-Serv.Gestão Prest.p/EDP-Outsourcing</t>
  </si>
  <si>
    <t>R6223699</t>
  </si>
  <si>
    <t>Trabalhos especializados</t>
  </si>
  <si>
    <t>Trab.espec-Trab.encom.exterior-Serv.especializados</t>
  </si>
  <si>
    <t>Trab.Espec.- Operação Rede Distribuição</t>
  </si>
  <si>
    <t>Trab.espec-Trab.encom.exterior-Cedências pessoal</t>
  </si>
  <si>
    <t>Trab.espec-Trab.encom.exterior-Administr.imóveis</t>
  </si>
  <si>
    <t>Trab.espec-Trab.encom.ext.-Desinvest.Imobiliário</t>
  </si>
  <si>
    <t>Trab.espec-Trab.encom.exterior - Outros</t>
  </si>
  <si>
    <t>R6223700</t>
  </si>
  <si>
    <t>Consumíveis serviços médicos-Medicina assistencial</t>
  </si>
  <si>
    <t>Consumíveis serviços médicos-Medicina do trabalho</t>
  </si>
  <si>
    <t>Consumíveis de serviços médicos - Pequena cirurgia</t>
  </si>
  <si>
    <t>Consumíveis de serviços médicos - Estomatologia</t>
  </si>
  <si>
    <t>Consumíveis serviços médicos-Ginecologia obstetríc</t>
  </si>
  <si>
    <t>Consumíveis de serviços médicos-Gasteroenterologia</t>
  </si>
  <si>
    <t>Consumíveis de serviços médicos - Outros</t>
  </si>
  <si>
    <t>R6229810</t>
  </si>
  <si>
    <t>Trabalhos especializados - Monitoragem - Nacionais</t>
  </si>
  <si>
    <t xml:space="preserve">Trabalhos especial - Concep.Desenvolv.(Formação) </t>
  </si>
  <si>
    <t>Trabalhos especializados-Monitoragem-Estrangeiros</t>
  </si>
  <si>
    <t>Cursos de formação profissional</t>
  </si>
  <si>
    <t>SCA-O.FSE-Cursos de formação ambiental</t>
  </si>
  <si>
    <t>Out.fornecim.serviços-Seminár,congress.conferência</t>
  </si>
  <si>
    <t>R6229820</t>
  </si>
  <si>
    <t>Trab.espec-Trab.encom.exterior-Impress,envel.exped</t>
  </si>
  <si>
    <t>Out.fornecim.serviços-Utiliz.máquinas de copiar</t>
  </si>
  <si>
    <t>R6229840</t>
  </si>
  <si>
    <t>Outros fornecimentos e serviços - Medicamentos</t>
  </si>
  <si>
    <t>Out.fornecim.serviços-Reembolsos de medicamentos</t>
  </si>
  <si>
    <t>R6229850</t>
  </si>
  <si>
    <t>Out.fornecim.serviços-Cust.c/pessoal ced.p/Holding</t>
  </si>
  <si>
    <t>Out.fornecim.serviços-Pessoal em prestação de serv</t>
  </si>
  <si>
    <t>R6229860</t>
  </si>
  <si>
    <t>Outros fornecimentos e serviços - prémios para pensões - custo do ano</t>
  </si>
  <si>
    <t>R6229865</t>
  </si>
  <si>
    <t>Outros fornecimentos e serviços - prémios para pensões - amortização de desvios actuariais</t>
  </si>
  <si>
    <t>R6229870</t>
  </si>
  <si>
    <t>Benefícios sociais e actos médicos - custo do ano</t>
  </si>
  <si>
    <t>R6229875</t>
  </si>
  <si>
    <t>Benefícios sociais e actos médicos - amortização de desvios actuariais</t>
  </si>
  <si>
    <t>R6229880</t>
  </si>
  <si>
    <t>Out.fornecim.serviços-Refeitórios-Factur.concess.</t>
  </si>
  <si>
    <t>Out.fornecimentos e serviços-Géneros alimentícios</t>
  </si>
  <si>
    <t>R6229890</t>
  </si>
  <si>
    <t>Outros fornecimentos e serviços</t>
  </si>
  <si>
    <t>Out.fornecim.serviços-Prod.quim.produção térmica</t>
  </si>
  <si>
    <t>Outros fornecimentos e serviços - Termas</t>
  </si>
  <si>
    <t>Out.fornecim.serviços-Desp.não reembols.c/clientes</t>
  </si>
  <si>
    <t>Outros fornecimentos e serviços externos</t>
  </si>
  <si>
    <t>R6290000</t>
  </si>
  <si>
    <t>R6970620</t>
  </si>
  <si>
    <t>Correcç.relat.exerc.anteri.-Fornecim.e Serv.Exter.</t>
  </si>
  <si>
    <t>R7970620</t>
  </si>
  <si>
    <t>Crr.exer.ant-FSE</t>
  </si>
  <si>
    <t>R650L</t>
  </si>
  <si>
    <t>?????'</t>
  </si>
  <si>
    <t>R660L</t>
  </si>
  <si>
    <t xml:space="preserve">        Fornecimentos e serviços externos</t>
  </si>
  <si>
    <t>R6410000</t>
  </si>
  <si>
    <t>Remunerações dos orgãos sociais</t>
  </si>
  <si>
    <t>Rem.org.soc.-Gozo fe</t>
  </si>
  <si>
    <t>Remunerações do Conselho de Administração</t>
  </si>
  <si>
    <t>Remunerações do Conselho Fiscal</t>
  </si>
  <si>
    <t>Remunerações da Mesa daAssembleia Geral</t>
  </si>
  <si>
    <t>R6420100</t>
  </si>
  <si>
    <t>Remunerações do pessoal- Remuneração base</t>
  </si>
  <si>
    <t>R6420200</t>
  </si>
  <si>
    <t>Remunerações do pessoal- Remuneração por antiguid</t>
  </si>
  <si>
    <t>Remunerações do pessoal- Subsídio de férias</t>
  </si>
  <si>
    <t>Remunerações do pessoal- Remuneração de Natal</t>
  </si>
  <si>
    <t>Remunerações do pessoal- Remun.trabalho suplement</t>
  </si>
  <si>
    <t>Remunerações do pessoal-Subsíd.isenção horár.trab.</t>
  </si>
  <si>
    <t>Remunerações do pessoal- Subsídio de turnos</t>
  </si>
  <si>
    <t>Remunerações do pessoal- Subsídio folgas rotativa</t>
  </si>
  <si>
    <t>Remunerações do pessoal- Subsídio disponibilidade</t>
  </si>
  <si>
    <t>Remuner.pessoal - Subsíd.isolam,estaleiro transp.</t>
  </si>
  <si>
    <t>Remunerações do pessoal- Abono para falhas</t>
  </si>
  <si>
    <t>Remunerações do pessoal- Remun.por trab.nocturno</t>
  </si>
  <si>
    <t>Remunerações do pessoal-Encg.situaç.espec.trabalh.</t>
  </si>
  <si>
    <t>Remunerações do pessoal- Remanescentes</t>
  </si>
  <si>
    <t>Remunerações do pessoal-Avença prestação serviços</t>
  </si>
  <si>
    <t>Remunerações do pessoal- Subsídio de alimentação</t>
  </si>
  <si>
    <t>Remun.pessoal-Ab.refeiç.trab.extrad./dias desc.sem</t>
  </si>
  <si>
    <t>Remunerações do pessoal-Remuner.excesso horário</t>
  </si>
  <si>
    <t>Remunerações pessoal- Comissões</t>
  </si>
  <si>
    <t>Remunerações pessoal- Prémios</t>
  </si>
  <si>
    <t>Remunerações pessoal- Subsíd. de Coordenação</t>
  </si>
  <si>
    <t>Remunerações pessoal- Remuneração do período de férias</t>
  </si>
  <si>
    <t>RP-Gozo Férias-Activ</t>
  </si>
  <si>
    <t>R6420210</t>
  </si>
  <si>
    <t>Remunerações do pessoal- Compensação por estágio</t>
  </si>
  <si>
    <t>R6450000</t>
  </si>
  <si>
    <t>Encargos sobre remunerações - SS-Taxa social única</t>
  </si>
  <si>
    <t>E R-TSU-Gozo Fér Act</t>
  </si>
  <si>
    <t>R6460000</t>
  </si>
  <si>
    <t>SAT-GozoFérias-O.S.A</t>
  </si>
  <si>
    <t>Custos de acção social-Complem.subsídio de doença</t>
  </si>
  <si>
    <t>Custos de acção social-Complem.acident.trabalho</t>
  </si>
  <si>
    <t>Custos acção social-Compl.subsíd.descend.incapazes</t>
  </si>
  <si>
    <t>Cust.acção social-Compl.subs.casam,nascim.matern.</t>
  </si>
  <si>
    <t>Custos de acção social-Compl.subsíd.morte,funeral</t>
  </si>
  <si>
    <t>Custos de acção social - Subsídios supletivos</t>
  </si>
  <si>
    <t>Custos de acção social-Subsíd.estudo-Trab.descend.</t>
  </si>
  <si>
    <t>Custos de Acção Social – Desp. Educação – Plano Flexível – Colaborador</t>
  </si>
  <si>
    <t>Custos de Acção Social – Desp. Educação – Plano Flexível – Agreg. Familiar</t>
  </si>
  <si>
    <t>Custos de Acção Social – Desp. c/ Creches/Infantários – Plano Flexível</t>
  </si>
  <si>
    <t>Custos de acção social-Compl.subsíd.IOP´S/segurad.</t>
  </si>
  <si>
    <t>Custos de acção social - Outros subsídios</t>
  </si>
  <si>
    <t>R6480010</t>
  </si>
  <si>
    <t>Outros custos c/Pessoal- Ajudas de custo no país</t>
  </si>
  <si>
    <t>R6480020</t>
  </si>
  <si>
    <t>Outros custos c/Pessoa-Ajudas custo estrangeiro</t>
  </si>
  <si>
    <t>R6480030</t>
  </si>
  <si>
    <t>Outros custos c/Pessoal- Prémios de antiguidade</t>
  </si>
  <si>
    <t>R6480050</t>
  </si>
  <si>
    <t>Outros custos c/Pessoal- Prémio de assiduidade</t>
  </si>
  <si>
    <t>R6480070</t>
  </si>
  <si>
    <t>Outros custos c/Pessoal-Indemnização por desped.</t>
  </si>
  <si>
    <t>Outros custos c/Pessoal- Prémio de desempenho</t>
  </si>
  <si>
    <t>Outros custos c/Pessoal- Bónus</t>
  </si>
  <si>
    <t>R6480130</t>
  </si>
  <si>
    <t xml:space="preserve">Outros custos c/Pessoal - Flex - Outros benefícios </t>
  </si>
  <si>
    <t>R6480990</t>
  </si>
  <si>
    <t>Outros custos c/Pessoal- Fardamentos</t>
  </si>
  <si>
    <t>Outros custos c/Pessoal-Subsíd.activid.socia.cult.</t>
  </si>
  <si>
    <t>Outr.cust.c/Pessoal-Ajud.custo/Comp.pais-Pess.ced.</t>
  </si>
  <si>
    <t>Outr.cust.c/Pess-Ajud.custo/Comp.estrang-Pess.ced.</t>
  </si>
  <si>
    <t>Outr.cust.c/Pessoal-Ajud.custo estrang-Pess.cedido</t>
  </si>
  <si>
    <t>Outr.cust.c/Pessoal-Restantes figuras compensat.</t>
  </si>
  <si>
    <t>Outros custos c/Pessoal- Outros encargos suplem.</t>
  </si>
  <si>
    <t>Sem Conta sap só Ajustamento TPE´s Pessoal</t>
  </si>
  <si>
    <t>R6970640</t>
  </si>
  <si>
    <t>Correcç.relativas a exerc.anter.-Cust.com pessoal</t>
  </si>
  <si>
    <t>R6984000</t>
  </si>
  <si>
    <t>Indemnizações por despedimento</t>
  </si>
  <si>
    <t>R7962600</t>
  </si>
  <si>
    <t>Redução de Provisões - Revisão contratação colectiva de trabalho</t>
  </si>
  <si>
    <t>R7970640</t>
  </si>
  <si>
    <t>Correc.relat.exerc.anteriores - Custos com pessoal</t>
  </si>
  <si>
    <t xml:space="preserve">        Custos com o pessoal</t>
  </si>
  <si>
    <t>R6440200</t>
  </si>
  <si>
    <t>Prémio p/ Pensões de Contribuição Definida – Plano Flexível</t>
  </si>
  <si>
    <t>R6440000</t>
  </si>
  <si>
    <t>Prémios para pensões</t>
  </si>
  <si>
    <t>Prémios para pensões - amortização de desvios actuariais</t>
  </si>
  <si>
    <t>PrémPensões-AmorIFRS</t>
  </si>
  <si>
    <t>Encargos sobre remunerações - SS-Taxa social única - "Inactivos"</t>
  </si>
  <si>
    <t>R6470100</t>
  </si>
  <si>
    <t>Custos de acção social - Serviços médicos</t>
  </si>
  <si>
    <t>R6480100</t>
  </si>
  <si>
    <t>Outros custos c/Pessoal-Prémios passagem à reforma</t>
  </si>
  <si>
    <t>R6497300</t>
  </si>
  <si>
    <t>Para Riscos e Encargos - Racionalização de Recursos Humanos</t>
  </si>
  <si>
    <t>P Pensões-Curtailment assoc. ao PAE</t>
  </si>
  <si>
    <t>Out. Prov. - Benef.soc. e act med.- "Curtailments"</t>
  </si>
  <si>
    <t>R6726000</t>
  </si>
  <si>
    <t>Provisões do Exercício - Outras Provisões - Actos médicos e subsídio de morte</t>
  </si>
  <si>
    <t>Provisões do Exercício - Outras Provisões - Benefícios sociais e actos médicos - Amort desvios actuariais</t>
  </si>
  <si>
    <t>B.S.Ac.Med.-ActIFRS</t>
  </si>
  <si>
    <t>R7962300</t>
  </si>
  <si>
    <t>Redução de Provisões - Complemento fundo de pensões</t>
  </si>
  <si>
    <t>R7962500</t>
  </si>
  <si>
    <t>Redução de Provisões - Actos Médicos e Subsídio de morte</t>
  </si>
  <si>
    <t>Redução de Provisões - Racionalização de Recursos Humanos</t>
  </si>
  <si>
    <t xml:space="preserve">        Custos com beneficios aos empregados</t>
  </si>
  <si>
    <t>Outros proveitos / (Outros custos)</t>
  </si>
  <si>
    <t>R6550010</t>
  </si>
  <si>
    <t>Outr.cust.operac.não especific.-Rendas de concess.</t>
  </si>
  <si>
    <t>R6550030</t>
  </si>
  <si>
    <t>Outr.cust.operac.não especific-Rend.centr.electrop</t>
  </si>
  <si>
    <t xml:space="preserve">        Rendas de concessão e c. electroprodutores</t>
  </si>
  <si>
    <t>R6970730</t>
  </si>
  <si>
    <t>Correcç.relat.exerc.anter.-Prov.suplementares</t>
  </si>
  <si>
    <t>R6970740</t>
  </si>
  <si>
    <t>Correcç.relat.exerc.anter.-Subsíd.à exploração</t>
  </si>
  <si>
    <t>R6970760</t>
  </si>
  <si>
    <t>Correcç.relat.exerc.anter.-Amort. do exercício</t>
  </si>
  <si>
    <t>R6970790</t>
  </si>
  <si>
    <t>Correcç.relat.exerc.anter.-Proveit.ganh.extraord.</t>
  </si>
  <si>
    <t>R7311000</t>
  </si>
  <si>
    <t>Taxas de Comparticipação do Pessoal na Saúde</t>
  </si>
  <si>
    <t>R7320000</t>
  </si>
  <si>
    <t>Aluguer de equipamento</t>
  </si>
  <si>
    <t>R7340000</t>
  </si>
  <si>
    <t>Est,proj.assis.tecn.</t>
  </si>
  <si>
    <t>R7380000</t>
  </si>
  <si>
    <t>Não especificados inerentes ao valor acrescentado</t>
  </si>
  <si>
    <t>R7410000</t>
  </si>
  <si>
    <t>Subs.à explor.-Do estado e outros entes públicos</t>
  </si>
  <si>
    <t>R7480000</t>
  </si>
  <si>
    <t>Subsídios à exploração - De outras entidades</t>
  </si>
  <si>
    <t>R7542000</t>
  </si>
  <si>
    <t>Trab.próp.empr-Imob.curso-Imput.centr.cust.variáv.</t>
  </si>
  <si>
    <t>754Z002000</t>
  </si>
  <si>
    <t>Trab.própria empresa-Fornec.serviços externos Estr</t>
  </si>
  <si>
    <t>Trab.própria empresa-Fornec.serviços externos</t>
  </si>
  <si>
    <t>Trab.própria empresa-Impostos Estrutura</t>
  </si>
  <si>
    <t>Trab.própria empresa-Impostos</t>
  </si>
  <si>
    <t>Trab.própria empresa-Custos com pessoal Estrutura</t>
  </si>
  <si>
    <t>Trab.própria empresa-Custos com pessoal</t>
  </si>
  <si>
    <t>Trab.própria empresa-Amortiz. e ajustam. exercício</t>
  </si>
  <si>
    <t>R7543000</t>
  </si>
  <si>
    <t>Trab.próp.empr.-Imob.curso-Custos de estrutura</t>
  </si>
  <si>
    <t>754Z004000</t>
  </si>
  <si>
    <t>R7640000</t>
  </si>
  <si>
    <t>Outr.prov.operacion.-Recuperação de custos</t>
  </si>
  <si>
    <t>Outr.prov.operacion.-Recup.Custos-Amort PAR EDPSU</t>
  </si>
  <si>
    <t>R7680100</t>
  </si>
  <si>
    <t>Out.prov.oper-Não esp.alh.val.acres.-Pess.ced.Hold</t>
  </si>
  <si>
    <t>R7680200</t>
  </si>
  <si>
    <t>Outr.prov.operacion.-Não espec.alh.val.acrescent.</t>
  </si>
  <si>
    <t>R7690000</t>
  </si>
  <si>
    <t>Out.prov.operac.-Correc.Hidrául.-Dif.exerc.-Prov.</t>
  </si>
  <si>
    <t>SCA-Otr.prv.op.-Não esp.-Protec biodiv e paisagem</t>
  </si>
  <si>
    <t>O.P.O-Renda Terrenos</t>
  </si>
  <si>
    <t>O.P.O-Renda Edificio</t>
  </si>
  <si>
    <t>Outr.prov.operacion.-Gestão de Instalações</t>
  </si>
  <si>
    <t>R7920000</t>
  </si>
  <si>
    <t>Recuperação de dívidas</t>
  </si>
  <si>
    <t>R7942010</t>
  </si>
  <si>
    <t>Custo bruto Imob.Corpóreas alienad.com ganho</t>
  </si>
  <si>
    <t>R7942020</t>
  </si>
  <si>
    <t>Amortiz.Imobili.Corpóreas alienad.com ganho</t>
  </si>
  <si>
    <t>R7942030</t>
  </si>
  <si>
    <t>Alienação de Imobilizações corpóreas com ganho</t>
  </si>
  <si>
    <t>R7942080</t>
  </si>
  <si>
    <t>Mais Valia Imobilizações Corpóreas-Regularização</t>
  </si>
  <si>
    <t>R7944010</t>
  </si>
  <si>
    <t>Custo bruto Imobilizações sinistradas com ganho</t>
  </si>
  <si>
    <t>R7944020</t>
  </si>
  <si>
    <t>Amortiz.Imobilizações sinistradas com ganho</t>
  </si>
  <si>
    <t>R7944030</t>
  </si>
  <si>
    <t>Indemniz.sinistro sem Imobilizações com ganho</t>
  </si>
  <si>
    <t>R7948000</t>
  </si>
  <si>
    <t>Outros ganhos em imobilizações</t>
  </si>
  <si>
    <t>R7950000</t>
  </si>
  <si>
    <t>Benefícios de penalidades contratuais</t>
  </si>
  <si>
    <t>R7962101</t>
  </si>
  <si>
    <t>Reversões de Amort. e Ajustamentos - Revers. Ajustamentos - Dívidas de Clientes MAT</t>
  </si>
  <si>
    <t>Redução de provisões para dívidas de clientes MAT</t>
  </si>
  <si>
    <t>R7962102</t>
  </si>
  <si>
    <t>Reversões de Amort. e Ajustamentos - Revers. Ajustamentos - Dívidas de Clientes AT</t>
  </si>
  <si>
    <t>Redução de provisões para dívidas de clientes AT</t>
  </si>
  <si>
    <t>R7962103</t>
  </si>
  <si>
    <t>Reversões de Amort. e Ajustamentos - Revers. Ajustamentos - Dívidas de Clientes MT</t>
  </si>
  <si>
    <t>R7962104</t>
  </si>
  <si>
    <t>Reversões de Amort. e Ajustamentos - Revers. Ajustamentos - Dívidas de Clientes BTE</t>
  </si>
  <si>
    <t>Redução de provisões para dívidas de clientes BTE</t>
  </si>
  <si>
    <t>R7962105</t>
  </si>
  <si>
    <t>Reversões de Amort. e Ajustamentos - Revers. Ajustamentos - Dívidas de Clientes BT</t>
  </si>
  <si>
    <t>Redução de provisões para dívidas de clientes BT</t>
  </si>
  <si>
    <t>R7962106</t>
  </si>
  <si>
    <t>Reversões de Amort. e Ajustamentos - Revers. Ajustamentos - Dívidas de Clientes IP</t>
  </si>
  <si>
    <t>R7962107</t>
  </si>
  <si>
    <t>Reversões de Amort. e Ajustamentos - Revers. Ajustamentos - Dívidas de Clientes de Vapor e Cinzas</t>
  </si>
  <si>
    <t>Reversões de Amort. e Ajustamentos - Revers. Ajustamentos - Dívidas de Clientes por Forn. Outros Bens e Serviços</t>
  </si>
  <si>
    <t>Redução de provis.dívid.clientes de vapor e cinzas</t>
  </si>
  <si>
    <t>Reduç.provis.dívid.client.fornec.out.bens e serviç</t>
  </si>
  <si>
    <t>R7962200</t>
  </si>
  <si>
    <t>Reversões de Amort. e Ajustamentos - Revers. Ajustamentos - Outras Dívidas de Terceiros</t>
  </si>
  <si>
    <t>Redução de provis.outras dívidas de terceiros</t>
  </si>
  <si>
    <t>R7962850</t>
  </si>
  <si>
    <t>Reversões de Ajustamentos de Investimentos Financeiros - Investimentos Financeiros</t>
  </si>
  <si>
    <t>R7970730</t>
  </si>
  <si>
    <t>Correc.relat.exerc.anter.-Proveitos suplementares</t>
  </si>
  <si>
    <t>R7970790</t>
  </si>
  <si>
    <t>Correc.relat.exerc.anter.-Prov.ganhos extraord.</t>
  </si>
  <si>
    <t>R7985000</t>
  </si>
  <si>
    <t>V.excesso Compart.Cl</t>
  </si>
  <si>
    <t>R7988000</t>
  </si>
  <si>
    <t>Dif.Arred.PTE/EUR-Pr</t>
  </si>
  <si>
    <t>O.P.Gextra.não esp.</t>
  </si>
  <si>
    <t xml:space="preserve">             Outros Proveitos</t>
  </si>
  <si>
    <t>R6312000</t>
  </si>
  <si>
    <t>IVA-Excepto contrat.leasing de equip.transporte</t>
  </si>
  <si>
    <t>IVA sobre rendas não dedutível</t>
  </si>
  <si>
    <t>R6313000</t>
  </si>
  <si>
    <t>Imposto de selo</t>
  </si>
  <si>
    <t>Imposto de selo sobre juros de empréstimos</t>
  </si>
  <si>
    <t>Imposto de selo sobre amortizações e outros</t>
  </si>
  <si>
    <t>R6314000</t>
  </si>
  <si>
    <t>Imposto sob veículos</t>
  </si>
  <si>
    <t>R6317000</t>
  </si>
  <si>
    <t>Taxas e licenças</t>
  </si>
  <si>
    <t>SCA - Taxas ambientais</t>
  </si>
  <si>
    <t>SCA - Ecovalores ambientais</t>
  </si>
  <si>
    <t>SCA-Tx ambientais III-Lâmpada Baixa Eficiênc Energ</t>
  </si>
  <si>
    <t>R6318000</t>
  </si>
  <si>
    <t>Outros impostos indirectos</t>
  </si>
  <si>
    <t>R6320000</t>
  </si>
  <si>
    <t>Contribuição autárquica</t>
  </si>
  <si>
    <t>Outros impostos directos</t>
  </si>
  <si>
    <t>R6390000</t>
  </si>
  <si>
    <t>R6520000</t>
  </si>
  <si>
    <t>Quotizações</t>
  </si>
  <si>
    <t>R6550020</t>
  </si>
  <si>
    <t>Outr.cust.operac.não especific- Outr.encg.concess.</t>
  </si>
  <si>
    <t>R6550040</t>
  </si>
  <si>
    <t>Outr.cust.operac.não especific.-Indemniz.exploraç.</t>
  </si>
  <si>
    <t>R6550050</t>
  </si>
  <si>
    <t>Outr.cust.operac.não especific-Direitos superfície</t>
  </si>
  <si>
    <t>R6550080</t>
  </si>
  <si>
    <t>Outr.cust.oper.n.esp-Amrt.cust.difer.encg.conces.</t>
  </si>
  <si>
    <t>R6550110</t>
  </si>
  <si>
    <t>Outr.Cust.Op.-Penaliz.-RQS-Visita comb.c/cliente</t>
  </si>
  <si>
    <t>Outr.Cust.Op.-Penaliz.-RQS-Ass.técnica a cliente</t>
  </si>
  <si>
    <t>Outr.Cust.Op.-Penaliz.-RQS-Retoma forn.a cliente</t>
  </si>
  <si>
    <t>O.Cust.Op.-Penaliz.-RQS-Reclam.fact./cobrança</t>
  </si>
  <si>
    <t>Outr.Cust.Op.-Penaliz.-RQS-Recl.técn./tenção</t>
  </si>
  <si>
    <t>PenRQS-Demora Técnic</t>
  </si>
  <si>
    <t>O.Cust.Op.-Penaliz.-RQS-Compensações Rec. Qualidade Técnica</t>
  </si>
  <si>
    <t>Out.C.Op.-Penaliz- Compens.falta leitura + 6 meses</t>
  </si>
  <si>
    <t>O.Cust.Op.-Penaliz.-RQS-Recl.func.equip.contag.</t>
  </si>
  <si>
    <t>O.Cust.Op.-Penaliz.-RQS-N.interrupções forn.energ.</t>
  </si>
  <si>
    <t>Out.Cust.Op.Penaliz.-RQS-Duração inter.forn energ.</t>
  </si>
  <si>
    <t>R6550990</t>
  </si>
  <si>
    <t>Outros custos operacionais – Despesas de intermediação de negócio (OMIP)</t>
  </si>
  <si>
    <t>Trading-Despesas de Intermediação de Negócio-Brokers</t>
  </si>
  <si>
    <t>R6590000</t>
  </si>
  <si>
    <t>Outr.cust.oper.não espc-Corr.hidrau-Dif.exerc-Cust</t>
  </si>
  <si>
    <t>Outr.cust.oper.não espec-Trf.cust.estud.não concr.</t>
  </si>
  <si>
    <t>Outros custos operacionais não especificados - Amort. do Activo Regulatório (PAR)</t>
  </si>
  <si>
    <t>Outr.cust.oper.não espc.- Anula Amort.PAR</t>
  </si>
  <si>
    <t>Outros custos operacionais não especificados</t>
  </si>
  <si>
    <t>R6711000</t>
  </si>
  <si>
    <t>Amort. e Ajustamentos do Exerc. - Ajust Dívidas a Receber - Dívidas de Clientes MAT</t>
  </si>
  <si>
    <t>Amort. e Ajustamentos do Exerc. - Ajust Dívidas a Receber - Dívidas de Clientes AT</t>
  </si>
  <si>
    <t>Amort. e Ajustamentos do Exerc. - Ajust Dívidas a Receber - Dívidas de Clientes MT</t>
  </si>
  <si>
    <t>Amort. e Ajustamentos do Exerc. - Ajust Dívidas a Receber - Dívidas de Clientes BTE</t>
  </si>
  <si>
    <t>Amort. e Ajustamentos do Exerc. - Ajust Dívidas a Receber - Dívidas de Clientes BT</t>
  </si>
  <si>
    <t>Amort. e Ajustamentos do Exerc. - Ajust Dívidas a Receber - Dívidas de Clientes IP</t>
  </si>
  <si>
    <t>Amort. e Ajustamentos do Exerc. - Ajust Dívidas a Receber - Dívidas de Clientes de Vapor e Cinzas</t>
  </si>
  <si>
    <t>Amort. e Ajustamentos do Exerc. - Ajust Dívidas a Receber - Dívidas de Clientes por Fornec. de Outros Bens e Serv.</t>
  </si>
  <si>
    <t>Provisões para dívidas de clientes MAT</t>
  </si>
  <si>
    <t>Provisões para dívidas de clientes AT</t>
  </si>
  <si>
    <t>Provisões para dívidas de clientes MT</t>
  </si>
  <si>
    <t>Provisões para dívidas de clientes BTE</t>
  </si>
  <si>
    <t>Provisões para dívidas de clientes BT</t>
  </si>
  <si>
    <t>Provisões para dívidas de clientes IP</t>
  </si>
  <si>
    <t>Provis.dívid.clientes fornec.outros bens serviços</t>
  </si>
  <si>
    <t>R6718000</t>
  </si>
  <si>
    <t>Amort. e Ajustamentos do Exerc. - Ajust Dívidas a Receber - Outras Dívidas de Terceiros</t>
  </si>
  <si>
    <t>Provisões para outras dívidas de terceiros</t>
  </si>
  <si>
    <t>R6910000</t>
  </si>
  <si>
    <t>Donativos - Estatuto do Mecenato - Art.º 1º</t>
  </si>
  <si>
    <t>Donativos - Estatuto do Mecenato - Art.º 2º</t>
  </si>
  <si>
    <t>Donativos - Estatuto do Mecenato - Art.º 3º</t>
  </si>
  <si>
    <t>Donativos - Estatuto do Mecenato - Art.º 4º</t>
  </si>
  <si>
    <t>Donativos-Não enquadráveis no Estatuto do Mecenato</t>
  </si>
  <si>
    <t>SCA-Patr/mec acç./proj prot amb realiz por ent ext</t>
  </si>
  <si>
    <t>R6920000</t>
  </si>
  <si>
    <t>Dívidas incobráveis</t>
  </si>
  <si>
    <t>R6942010</t>
  </si>
  <si>
    <t>Custo bruto Imob.Corpóreas alienad.com perda</t>
  </si>
  <si>
    <t>R6942020</t>
  </si>
  <si>
    <t>Amortiz.Imobili.Corpóreas alienad.com perda</t>
  </si>
  <si>
    <t>R6942030</t>
  </si>
  <si>
    <t>Alienação de Imobilizações corpóreas com perda</t>
  </si>
  <si>
    <t>R6942080</t>
  </si>
  <si>
    <t>Menos Valia Imobilizações Corpóreas-Regularização</t>
  </si>
  <si>
    <t>R6945010</t>
  </si>
  <si>
    <t>Custo bruto  de Imobilizações abatidas</t>
  </si>
  <si>
    <t>R6945020</t>
  </si>
  <si>
    <t>Amortização de Imobilizações abatidas</t>
  </si>
  <si>
    <t>R6947010</t>
  </si>
  <si>
    <t>Pelo nãoexerc.dir.opç.imob.reg.leas-Cust.brut.imob</t>
  </si>
  <si>
    <t>R6947020</t>
  </si>
  <si>
    <t>Pelo nãoexerc.dir.opç.imob.reg.leasing-Amort.imob.</t>
  </si>
  <si>
    <t>R6947030</t>
  </si>
  <si>
    <t>Plo nãoexc.dir.opç.imob.reg.leas-Val.resid.cta2615</t>
  </si>
  <si>
    <t>R6947080</t>
  </si>
  <si>
    <t>Menos valia imobiliz.leasing - Regularização</t>
  </si>
  <si>
    <t>R6950000</t>
  </si>
  <si>
    <t>Multas fiscais</t>
  </si>
  <si>
    <t>Multas não fiscais</t>
  </si>
  <si>
    <t>Outras penalidades</t>
  </si>
  <si>
    <t>Penalidades por n/cumprimento do RQS</t>
  </si>
  <si>
    <t>SCA-Penalid.finan incumpr legis ambiental em vigor</t>
  </si>
  <si>
    <t>R6970630</t>
  </si>
  <si>
    <t>Correcções relativas a exerc.anteriores - Impostos</t>
  </si>
  <si>
    <t>R6970650</t>
  </si>
  <si>
    <t>Correcç.relat.exerc.anter.-Out.cust.perd.oper.</t>
  </si>
  <si>
    <t>R6988000</t>
  </si>
  <si>
    <t>SCA-Indemn p/ danos tradic ass.poluiç caus p/ empr</t>
  </si>
  <si>
    <t>Outr.cust.perd.extraod.-Regul.desc.quant.-Custo</t>
  </si>
  <si>
    <t>Out.cust.perd.extra.-Reg.patrim.DL 344-B/82-Custo</t>
  </si>
  <si>
    <t>Out.cst.perd.extr.-R.diverg.cobrç.qualif.dív.SEGEC</t>
  </si>
  <si>
    <t>Out.cust.perd.extra.-Descomiss.cent.electroprodu.</t>
  </si>
  <si>
    <t>Out.cust.perd.extra.-Proj.Pego-Constru.adicional</t>
  </si>
  <si>
    <t>OCP.extra-Indemnizaç.Descontin.Fornecim.Energ.Eléc</t>
  </si>
  <si>
    <t>Diferenças de Arredondamento PTE/EUR - Custo</t>
  </si>
  <si>
    <t>Out.cust.perd.extraordinárias não especificadas</t>
  </si>
  <si>
    <t>R7970630</t>
  </si>
  <si>
    <t>Correc.relat.exerc.anteriores - Impostos</t>
  </si>
  <si>
    <t>R7970650</t>
  </si>
  <si>
    <t>Crr.exer.ant-OCPope.</t>
  </si>
  <si>
    <t>R7970690</t>
  </si>
  <si>
    <t>Correc.relat.exerc.anter.-Cust.perd.extraordin.</t>
  </si>
  <si>
    <t xml:space="preserve">             Outros Custos</t>
  </si>
  <si>
    <t xml:space="preserve">        Proveiros+Custos</t>
  </si>
  <si>
    <t>Resultados Operacionais Brutos (EBITA)</t>
  </si>
  <si>
    <t>R6723000</t>
  </si>
  <si>
    <t>Provisões do Exercício - Provisões - Processos judiciais em curso</t>
  </si>
  <si>
    <t>Provisões do Exercício - Outras Provisões - Gestão de resíduos-Tratamento e eliminação de resíduos acumulados</t>
  </si>
  <si>
    <t>Provisões- Benefícios sociais - Outros</t>
  </si>
  <si>
    <t>Reduções de Provisões - Outras</t>
  </si>
  <si>
    <t>R7962400</t>
  </si>
  <si>
    <t>Redução de Provisões - Processos judiciais em curso</t>
  </si>
  <si>
    <t>R7970670</t>
  </si>
  <si>
    <t xml:space="preserve">        Provisões do exercício</t>
  </si>
  <si>
    <t>R6620011</t>
  </si>
  <si>
    <t>Amort. e Ajustamentos do Exerc. - Amort Imob Corp - Imobilizado em concessão</t>
  </si>
  <si>
    <t>R6620021</t>
  </si>
  <si>
    <t>Amort. e Ajustamentos do Exerc. - Amort Imob Corp - Imobilizado integrado-A trf p/a EDP</t>
  </si>
  <si>
    <t>R6622100</t>
  </si>
  <si>
    <t>Amort. e Ajustamentos do Exerc. - Amort Imob Corp - Edifícios e outras construções</t>
  </si>
  <si>
    <t>R6623310</t>
  </si>
  <si>
    <t>Amort. e Ajustamentos do Exerc. - Amort Imob Corp -  Distribuição -AT</t>
  </si>
  <si>
    <t>Amort. e Ajustamentos do Exerc. - Amort Imob Corp -  Distribuição -MT</t>
  </si>
  <si>
    <t>Amort. e Ajustamentos do Exerc. - Amort Imob Corp -  Distribuição-BT</t>
  </si>
  <si>
    <t>Amort. e Ajustamentos do Exerc. - Amort Imob Corp -  Distribuição-Iluminação pública</t>
  </si>
  <si>
    <t>Amort. e Ajustamentos do Exerc. - Amort Imob Corp -  Distribuição-Equip. acessórios</t>
  </si>
  <si>
    <t>Amort. e Ajustamentos do Exerc. - Amort Imob Corp -  Distribuição-Equipamentos diversos</t>
  </si>
  <si>
    <t>R6623910</t>
  </si>
  <si>
    <t>Amort. e Ajustamentos do Exerc. - Amort Imob Corp -  Básico-Eq.Centr.formaç.profissional</t>
  </si>
  <si>
    <t>Amort. e Ajustamentos do Exerc. - Amort Imob Corp -  Básico-Outro equipamento básico</t>
  </si>
  <si>
    <t>R6624100</t>
  </si>
  <si>
    <t>Amort. e Ajustamentos do Exerc. - Amort Imob Corp -  Veíc. automóveis ligeiros-Próprio</t>
  </si>
  <si>
    <t>Amort. e Ajustamentos do Exerc. - Amort Imob Corp -  Veículos automóveis pesados-Próprio</t>
  </si>
  <si>
    <t>Amort. e Ajustamentos do Exerc. - Amort Imob Corp -  Outro equip. de transporte-Próprio</t>
  </si>
  <si>
    <t>Amort. e Ajustamentos do Exerc. - Amort Imob Corp -  Veíc. automóveis ligeiros-Leasing</t>
  </si>
  <si>
    <t>Amort. e Ajustamentos do Exerc. - Amort Imob Corp -  Veículosautomóveis pesados-Leasing</t>
  </si>
  <si>
    <t>R6625100</t>
  </si>
  <si>
    <t>Amort. e Ajustamentos do Exerc. - Amort Imob Corp -  Ferramentas e utensílios</t>
  </si>
  <si>
    <t>R6626110</t>
  </si>
  <si>
    <t>Amort. e Ajustamentos do Exerc. - Amort Imob Corp -  Amortização de Eq.admn-Próprio-Equip.informático</t>
  </si>
  <si>
    <t>R6626210</t>
  </si>
  <si>
    <t>Amort. e Ajustamentos do Exerc. - Amort Imob Corp -  Eq.admn-Próprio-Mobiliário</t>
  </si>
  <si>
    <t>Amort. e Ajustamentos do Exerc. - Amort Imob Corp -  Eq.admn-Leasing-Mobiliário</t>
  </si>
  <si>
    <t>R6626310</t>
  </si>
  <si>
    <t>Amort. e Ajustamentos do Exerc. - Amort Imob Corp -  Eq.admn-Próprio-Eq. apoio administr</t>
  </si>
  <si>
    <t>R6626410</t>
  </si>
  <si>
    <t>Amort. e Ajustamentos do Exerc. - Amort Imob Corp -  Eq.admn-Próprio-Equipamento social</t>
  </si>
  <si>
    <t>R6626510</t>
  </si>
  <si>
    <t>Amort. e Ajustamentos do Exerc. - Amort Imob Corp -  Eq.admn-Próprio-Equipamento diverso</t>
  </si>
  <si>
    <t>R6628200</t>
  </si>
  <si>
    <t>Amort. e Ajustamentos do Exerc. - Amort Imob Corp -  Diferenças de câmbio-Edifícios</t>
  </si>
  <si>
    <t>R6628300</t>
  </si>
  <si>
    <t>Amort. e Ajustamentos do Exerc. - Amort Imob Corp -  Diferenças de câmbio-Equip. básico</t>
  </si>
  <si>
    <t>R6628900</t>
  </si>
  <si>
    <t>Amort. e Ajustamentos do Exerc. - Amort Imob Corp -  Outras imobilizações corpóreas</t>
  </si>
  <si>
    <t>R6631000</t>
  </si>
  <si>
    <t>Amort. e Ajustamentos do Exerc. - Amort Imob Incorp - Despesas de instalação</t>
  </si>
  <si>
    <t>R6632000</t>
  </si>
  <si>
    <t>Amort. e Ajustamentos do Exerc. - Amort Imob Incorp - Despesas investig.e desenvolvimento</t>
  </si>
  <si>
    <t>R6635220</t>
  </si>
  <si>
    <t>Amortiza. De Direitos de Concessão - Dist. Eletcricidade - IFRIC 12</t>
  </si>
  <si>
    <t xml:space="preserve">        Amortizações</t>
  </si>
  <si>
    <t>R7983000</t>
  </si>
  <si>
    <t>Prov.extraord.subsídiospara investimento</t>
  </si>
  <si>
    <t>R7984000</t>
  </si>
  <si>
    <t>Comp.amrt.DL344-B/82</t>
  </si>
  <si>
    <t xml:space="preserve">        Compensação de amortizações</t>
  </si>
  <si>
    <t>Resultados Operacionais (EBIT)</t>
  </si>
  <si>
    <t>R6813010</t>
  </si>
  <si>
    <t>Juros de suprimentos contraídos</t>
  </si>
  <si>
    <t>R6813030</t>
  </si>
  <si>
    <t>Juros de gestão de tesouraria</t>
  </si>
  <si>
    <t>R6815000</t>
  </si>
  <si>
    <t>Juros de mora de empréstimos</t>
  </si>
  <si>
    <t>Juros de diferimento depagamento a fornecedores</t>
  </si>
  <si>
    <t>Juros de mora de impostos e taxas</t>
  </si>
  <si>
    <t>R6817010</t>
  </si>
  <si>
    <t>Juros devedores de depósitos à ordem</t>
  </si>
  <si>
    <t>R6817040</t>
  </si>
  <si>
    <t>Processo de devolução de cauções</t>
  </si>
  <si>
    <t>R6818000</t>
  </si>
  <si>
    <t>Juros de contratos de leasing equipam. transporte</t>
  </si>
  <si>
    <t>Juros de contratos de leasing de outro imobilizado</t>
  </si>
  <si>
    <t>Juros de contratos de leasing equipamento básico</t>
  </si>
  <si>
    <t>R6818010</t>
  </si>
  <si>
    <t>Juros - Desvio Tarifário</t>
  </si>
  <si>
    <t>R6832100</t>
  </si>
  <si>
    <t>Amortizações de investimentos em imóveis</t>
  </si>
  <si>
    <t>R6851100</t>
  </si>
  <si>
    <t>Diferenças de câmbio desfavoráveis - Fornecedores</t>
  </si>
  <si>
    <t>R6881010</t>
  </si>
  <si>
    <t>Serviços bancários - Comissões de empréstimos</t>
  </si>
  <si>
    <t>R6881020</t>
  </si>
  <si>
    <t>Serviços bancários - Garantias bancárias</t>
  </si>
  <si>
    <t>R6881030</t>
  </si>
  <si>
    <t>Serviços bancários-Comissões imobilização contrato</t>
  </si>
  <si>
    <t>Serviços bancários - Outros serviços bancários</t>
  </si>
  <si>
    <t>R6888260</t>
  </si>
  <si>
    <t>Outr.não esp.-Trading-Prod Derivad Oper Fin-Electricidade</t>
  </si>
  <si>
    <t>Outr.não esp.-Trading-Prod Derivad Oper Fin-Combustíveis</t>
  </si>
  <si>
    <t>R6888330</t>
  </si>
  <si>
    <t>Juros de Revisibilidade do CMEC</t>
  </si>
  <si>
    <t>R6888310</t>
  </si>
  <si>
    <t>Encargos de Actualização dos CMEC</t>
  </si>
  <si>
    <t>R6888900</t>
  </si>
  <si>
    <t>Outros não especificados - Sobretaxa sobre juros</t>
  </si>
  <si>
    <t>Outros não especificados-Seguros de financiamento</t>
  </si>
  <si>
    <t>Outros não especificados - Despesas de contrato</t>
  </si>
  <si>
    <t>Outr.não especif.-Remun.represent.obrigacionistas</t>
  </si>
  <si>
    <t>Outr.não especif.-Manutenção investim.financeiros</t>
  </si>
  <si>
    <t>Outr.não especif.-Amortização de trespasse da EBE</t>
  </si>
  <si>
    <t>Out.não espec.-Perdas cotações de títulos (Reais)</t>
  </si>
  <si>
    <t>Outr. não esp.-Diferenc.de garantia de preço</t>
  </si>
  <si>
    <t>Outr.não especif.-Outras despesas com empréstimos</t>
  </si>
  <si>
    <t>Outros custos e perdas financeiras não especific.</t>
  </si>
  <si>
    <t>R6870000</t>
  </si>
  <si>
    <t>Perdas na alienação de aplicações de tesouraria</t>
  </si>
  <si>
    <t>Menos Valia de Investimentos Finac-Regularização</t>
  </si>
  <si>
    <t>R7544000</t>
  </si>
  <si>
    <t>Trab.próp.empr-Imob.curso-Encargos financeiros</t>
  </si>
  <si>
    <t>754Z003000</t>
  </si>
  <si>
    <t>R7970680</t>
  </si>
  <si>
    <t>Correc.relat.exerc.anter.-Custos perdas financeira</t>
  </si>
  <si>
    <t>Custos Financeiros</t>
  </si>
  <si>
    <t>R7811100</t>
  </si>
  <si>
    <t>Juros obtidos de depósitos à ordem</t>
  </si>
  <si>
    <t>R7813100</t>
  </si>
  <si>
    <t>Jur.Empréstimos Conced. p/Juros Suprimentos Conced</t>
  </si>
  <si>
    <t>R7813200</t>
  </si>
  <si>
    <t>R7817010</t>
  </si>
  <si>
    <t>Juros dif de cobrança electricidade MAT</t>
  </si>
  <si>
    <t>R7817020</t>
  </si>
  <si>
    <t>Juros dif de cobrança electricidade AT</t>
  </si>
  <si>
    <t>Juros dif.cobrança electric. AT-Autarq.Loc.</t>
  </si>
  <si>
    <t>Juros dif.cobrança electric. AT-Sect.Emp.Partic.</t>
  </si>
  <si>
    <t>R7817030</t>
  </si>
  <si>
    <t>Juros dif de cobrança electricidade MT</t>
  </si>
  <si>
    <t>Juros dif.cobrança electric. MT - Autarq.Locais</t>
  </si>
  <si>
    <t>Juros dif.cobrança electric. MT-Sect.Emp.Partic.</t>
  </si>
  <si>
    <t>R7817040</t>
  </si>
  <si>
    <t>Juros dif de cobrança electricidade BTE</t>
  </si>
  <si>
    <t>Juros dif.cobrança electric. BTE- Autarq.Locais</t>
  </si>
  <si>
    <t>Juros dif.cobrança electric. BTE-Sect.Emp.Partic.</t>
  </si>
  <si>
    <t>R7817050</t>
  </si>
  <si>
    <t>Juros dif.cobrança electric. BT - Est. Org. Ofic.</t>
  </si>
  <si>
    <t>Juros dif.cobrança electric. BT - Autarq.Locais</t>
  </si>
  <si>
    <t>Juros dif.cobrança electric. BT - Sect.Emp.Partic.</t>
  </si>
  <si>
    <t>R7817060</t>
  </si>
  <si>
    <t>Juros dif.cobrança electric. IP - Autarq.Locais</t>
  </si>
  <si>
    <t>R7818010</t>
  </si>
  <si>
    <t>Juros de derivados</t>
  </si>
  <si>
    <t>R7818030</t>
  </si>
  <si>
    <t>R7831000</t>
  </si>
  <si>
    <t>Rendas de prédios urbanos</t>
  </si>
  <si>
    <t>R7832000</t>
  </si>
  <si>
    <t>Rendas de terrenos</t>
  </si>
  <si>
    <t>R7841000</t>
  </si>
  <si>
    <t>Rendim.particip.de capital em empresas do grupo</t>
  </si>
  <si>
    <t>R7851100</t>
  </si>
  <si>
    <t>Diferenças de câmbio favoráveis - Fornecedores</t>
  </si>
  <si>
    <t>R7860000</t>
  </si>
  <si>
    <t>Descontos de pronto pagamento obtidos</t>
  </si>
  <si>
    <t>Ajuste Descontos obtidos</t>
  </si>
  <si>
    <t>R7881060</t>
  </si>
  <si>
    <t>Rev.e Otrs Prov.Gan.Fin.-Trading-Prod Derivad Oper Fin-Electricidade</t>
  </si>
  <si>
    <t>Rev.e Otrs Prov.Gan.Fin.-Trading-Prod Derivad Oper Fin-Combustíveis</t>
  </si>
  <si>
    <t>R7889000</t>
  </si>
  <si>
    <t>Reversões e Outros Proveitos e Ganhos Financeiros-Comp.atras.pag.electr. BT</t>
  </si>
  <si>
    <t>Reversões e Outros Proveitos e Ganhos Financeiros-Comp.atras.pag.elect.IP</t>
  </si>
  <si>
    <t>Reversões e Outros Proveitos e Ganhos Financeiros-Jur.empr.fundo correc.hidrau.</t>
  </si>
  <si>
    <t>Reversões e Outros Proveitos e Ganhos Financeiros-Comp.cheq.devolv.clientes</t>
  </si>
  <si>
    <t>Reversões e Outros Proveitos e Ganhos Financeiros-Ganhos cotações títul.(Reais)</t>
  </si>
  <si>
    <t>Reversões e Outros Proveitos e Ganhos Financeiros-Diferenc.de garantia de preço</t>
  </si>
  <si>
    <t>Reversões e Outros Proveitos e Ganhos Financeiros-Outros</t>
  </si>
  <si>
    <t>Proveitos Financeiros</t>
  </si>
  <si>
    <t>Proveitos / (Custos) Financeiros</t>
  </si>
  <si>
    <t>R6941080</t>
  </si>
  <si>
    <t>R7941010</t>
  </si>
  <si>
    <t>Custo bruto Invest.Financ.alienad.com ganho</t>
  </si>
  <si>
    <t>R7941020</t>
  </si>
  <si>
    <t>Amortiz.Invest.Financeiro alienad.com ganho</t>
  </si>
  <si>
    <t>R7941030</t>
  </si>
  <si>
    <t>Alienação de investimentos financeiros com ganho</t>
  </si>
  <si>
    <t>Ganhos/(Perdas) na alienação de activos financeiros</t>
  </si>
  <si>
    <t>Resultados Correntes</t>
  </si>
  <si>
    <t>R6981000</t>
  </si>
  <si>
    <t>Insuficiência de estimativa de impostos</t>
  </si>
  <si>
    <t>R7910000</t>
  </si>
  <si>
    <t>Restituição de impostos</t>
  </si>
  <si>
    <t>I.R.exerc.-Est.inter</t>
  </si>
  <si>
    <t>R8650000</t>
  </si>
  <si>
    <t>Imposto s/rend.-Insuficiência/Excesso estimativa</t>
  </si>
  <si>
    <t>Dotação para Impostos sobre Lucros</t>
  </si>
  <si>
    <t>R8620000</t>
  </si>
  <si>
    <t>I.R.exerc.-Imp.estim</t>
  </si>
  <si>
    <t>R8630000</t>
  </si>
  <si>
    <t>I.R.exerc.-Diferido</t>
  </si>
  <si>
    <t>I.R.exerc.-Diferido-Prov.para riscos e encargos</t>
  </si>
  <si>
    <t>I.R.exerc.-Diferido-Ajust cobrança duvidosa</t>
  </si>
  <si>
    <t>I.R.exerc.-Diferido-Reavaliações de imobilizado</t>
  </si>
  <si>
    <t>I.R.exerc.-Diferido-Fair value deriv a inv AFS</t>
  </si>
  <si>
    <t>IReDf+ValFsc n reinv</t>
  </si>
  <si>
    <t>I.R.exerc.-Diferido-Desvio tarifário</t>
  </si>
  <si>
    <t>I.R.exerc.-Diferido-Fundo de Pensões</t>
  </si>
  <si>
    <t>I.R.exerc.-Diferido-Outros</t>
  </si>
  <si>
    <t>ID-Activo Reg PAR</t>
  </si>
  <si>
    <t>Dotação para Impostos Diferidos</t>
  </si>
  <si>
    <t xml:space="preserve">          Resultados Depois de Impostos</t>
  </si>
  <si>
    <t>Total Interesses Minoritários</t>
  </si>
  <si>
    <t xml:space="preserve">          Resultados Líquido Atribuível</t>
  </si>
  <si>
    <t xml:space="preserve">Diferença valor da Conta (SAP) </t>
  </si>
  <si>
    <t>DR SAP</t>
  </si>
  <si>
    <t>LC alterei</t>
  </si>
  <si>
    <t>Ajustes Dez.</t>
  </si>
  <si>
    <t>Balanço   SAP</t>
  </si>
  <si>
    <t>Balanço/Ajust.</t>
  </si>
  <si>
    <t xml:space="preserve">VND Electricidade - Desvio tarifário </t>
  </si>
  <si>
    <t>Outros proveitos</t>
  </si>
  <si>
    <t>Outr.prov.operacion.-Recuperação de custos - Pensões</t>
  </si>
  <si>
    <r>
      <t xml:space="preserve">IFRS -Encontro de contas PPEC subsídios versus FSE's                                   </t>
    </r>
    <r>
      <rPr>
        <b/>
        <sz val="10"/>
        <color indexed="17"/>
        <rFont val="Arial"/>
        <family val="2"/>
      </rPr>
      <t xml:space="preserve"> PPEC</t>
    </r>
  </si>
  <si>
    <t>62****</t>
  </si>
  <si>
    <t>442313****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</si>
  <si>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>TPE´S  - Investimento</t>
    </r>
  </si>
  <si>
    <t>A4231400 (Parte do valor)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</si>
  <si>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 xml:space="preserve">TPE´S  - </t>
    </r>
    <r>
      <rPr>
        <b/>
        <sz val="10"/>
        <color rgb="FFC00000"/>
        <rFont val="Arial"/>
        <family val="2"/>
      </rPr>
      <t>FSE´s</t>
    </r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</si>
  <si>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 xml:space="preserve">TPE´S  - </t>
    </r>
    <r>
      <rPr>
        <b/>
        <sz val="10"/>
        <color rgb="FFC00000"/>
        <rFont val="Arial"/>
        <family val="2"/>
      </rPr>
      <t>Pessoal</t>
    </r>
  </si>
  <si>
    <t>R798800</t>
  </si>
  <si>
    <t>Ver balanço</t>
  </si>
  <si>
    <t>IFRS - Dist. Resultados a Colaboradores Dez09 nº96 - Ver movimento IFRS na Linha 160</t>
  </si>
  <si>
    <t>Artigos para Oferta</t>
  </si>
  <si>
    <t>FSE- prémios para pensões - amortização de desvios actuariais</t>
  </si>
  <si>
    <t>IFRS - Anulação da Amortização de Desvios Actuariais de Fundo de Pensões e Actos Médiocos</t>
  </si>
  <si>
    <t>Fornecimentos e Serviços - Outros Fornecimentos e Serviços - Outros</t>
  </si>
  <si>
    <t>Custos com pessoal</t>
  </si>
  <si>
    <r>
      <t xml:space="preserve">IFRS - Especialização Bónus a Colaboradores e Orgãos Sociais a Pagar em 2010 - Valor alterado em Dez 09 - Valor antes </t>
    </r>
    <r>
      <rPr>
        <sz val="7.5"/>
        <color rgb="FFFF0000"/>
        <rFont val="Arial"/>
        <family val="2"/>
      </rPr>
      <t>13 655 176</t>
    </r>
  </si>
  <si>
    <t>26821**</t>
  </si>
  <si>
    <t>Outros Custos com o Pessoal - Prémio de Desempenho</t>
  </si>
  <si>
    <t>IFRS - Dist. Resultados Colaboradores nº96 Dez09 - Ver movimento IFRS na Linha 160</t>
  </si>
  <si>
    <r>
      <t xml:space="preserve">IFRS - Custos não capitalizáveis                                                                                       </t>
    </r>
    <r>
      <rPr>
        <b/>
        <sz val="10"/>
        <color indexed="12"/>
        <rFont val="Arial"/>
        <family val="2"/>
      </rPr>
      <t>TPE´S</t>
    </r>
  </si>
  <si>
    <r>
      <t xml:space="preserve">IFRS - Anulação Outros custos (PAR) v Utilização das Provisão - Inativos </t>
    </r>
    <r>
      <rPr>
        <b/>
        <sz val="7.5"/>
        <color rgb="FFFF0000"/>
        <rFont val="Arial"/>
        <family val="2"/>
      </rPr>
      <t xml:space="preserve">Passou a ser só o C.C. </t>
    </r>
    <r>
      <rPr>
        <b/>
        <sz val="7.5"/>
        <color theme="3" tint="0.39997558519241921"/>
        <rFont val="Arial"/>
        <family val="2"/>
      </rPr>
      <t>28299931</t>
    </r>
    <r>
      <rPr>
        <b/>
        <sz val="7.5"/>
        <color rgb="FFFF0000"/>
        <rFont val="Arial"/>
        <family val="2"/>
      </rPr>
      <t xml:space="preserve"> em Março 2010</t>
    </r>
  </si>
  <si>
    <t>Custos com beneficios aos empregados</t>
  </si>
  <si>
    <t>???????</t>
  </si>
  <si>
    <r>
      <t xml:space="preserve">IFRS - Actos Médicos </t>
    </r>
    <r>
      <rPr>
        <b/>
        <sz val="10"/>
        <color indexed="10"/>
        <rFont val="Arial"/>
        <family val="2"/>
      </rPr>
      <t xml:space="preserve">(Era Valor mensualizado passou a valor de conta Março / 08 - </t>
    </r>
    <r>
      <rPr>
        <b/>
        <sz val="10"/>
        <color indexed="12"/>
        <rFont val="Arial"/>
        <family val="2"/>
      </rPr>
      <t xml:space="preserve">9 212 131 /12*3 </t>
    </r>
    <r>
      <rPr>
        <b/>
        <sz val="10"/>
        <color indexed="10"/>
        <rFont val="Arial"/>
        <family val="2"/>
      </rPr>
      <t>)</t>
    </r>
  </si>
  <si>
    <t>R6721001</t>
  </si>
  <si>
    <r>
      <t xml:space="preserve">IFRS - Anulação de Outros custos (PAR) v utilização da provisão - Inactivos - </t>
    </r>
    <r>
      <rPr>
        <b/>
        <sz val="9"/>
        <color rgb="FFFF0000"/>
        <rFont val="Arial"/>
        <family val="2"/>
      </rPr>
      <t>Anula todos os 3 ajustamentos abaixo</t>
    </r>
  </si>
  <si>
    <t>não em Dez 09</t>
  </si>
  <si>
    <t>IFRS - Anulação Custos Pessoal, TSU, Férias e Outros Custos (PAR) Vs Utilização da Provisão - Inactivos nº 48 Fev - 2010</t>
  </si>
  <si>
    <t>IFRS - Dist. Result Coladoradores nº96 Dez09 - - Ver movimento IFRS na Linha 160</t>
  </si>
  <si>
    <t>IFRS - Net liquidação Adicional de impostos - Agosto 2010</t>
  </si>
  <si>
    <t>Provisões do exercício</t>
  </si>
  <si>
    <t>2908****</t>
  </si>
  <si>
    <t>Diversas contas - 6970063000- 6815003000</t>
  </si>
  <si>
    <t>Amortizações</t>
  </si>
  <si>
    <t>IFRC 12 - EDP dist - Mov 2010 - Amortizações, Abates e reversões - Nº114 Set  2010</t>
  </si>
  <si>
    <t>66******</t>
  </si>
  <si>
    <t>Impostos diferidos</t>
  </si>
  <si>
    <t>Deb</t>
  </si>
  <si>
    <t>27209801**</t>
  </si>
  <si>
    <t>Anulação da Provisão Imob.Imcorporio Ajust IFRS 87 - 2 parcelas linha 51 + linha 56</t>
  </si>
  <si>
    <t>Cred</t>
  </si>
  <si>
    <t xml:space="preserve">         Compensação de amortizações</t>
  </si>
  <si>
    <t>Total do Imposto</t>
  </si>
  <si>
    <t>Valor  a 0,265%</t>
  </si>
  <si>
    <t>IFRS - Impostos diferidos Fundo Pensões e Actos Médicos - Set 2010</t>
  </si>
  <si>
    <t>IFRS - Imposto Diferido sobre terrenos</t>
  </si>
  <si>
    <t>IFRS - Correcção de Audit ID nº 136</t>
  </si>
  <si>
    <t>IFRS - Correcção de Audit ID nº 137</t>
  </si>
  <si>
    <t>IFRS - Correcção de Audit ID nº 138</t>
  </si>
  <si>
    <t>IFRS - Correcção de Audit ID nº 139</t>
  </si>
  <si>
    <t>Valores de Março</t>
  </si>
  <si>
    <t>Valores de  Junho</t>
  </si>
  <si>
    <t>Valores de  Setembro</t>
  </si>
  <si>
    <t>Valores de  Dezembro</t>
  </si>
  <si>
    <t>Nova Plano Flex 5 Contas</t>
  </si>
  <si>
    <t>R6690000</t>
  </si>
  <si>
    <t>IFRS - Ajustamento tarifário</t>
  </si>
  <si>
    <t>P2736000 (Parte)</t>
  </si>
  <si>
    <r>
      <t xml:space="preserve">IFRS -Encontro de contas PPDA subsídios versus FSE's                                   </t>
    </r>
    <r>
      <rPr>
        <b/>
        <sz val="10"/>
        <color indexed="17"/>
        <rFont val="Arial"/>
        <family val="2"/>
      </rPr>
      <t xml:space="preserve"> PPDA</t>
    </r>
  </si>
  <si>
    <t>Para o CCC não é ajustamento</t>
  </si>
  <si>
    <t>A2718150+A2718250</t>
  </si>
  <si>
    <t>2710990810 - 2710990830</t>
  </si>
  <si>
    <t>A2718150+A2718251</t>
  </si>
  <si>
    <t>2710990810 - 2710990831</t>
  </si>
  <si>
    <t>Trabalhos para a Própria Empresa - Imobilizações em Curso - Custos Estrutura</t>
  </si>
  <si>
    <t>Trabalhos para a Própria Empresa - Imobilizações em Curso - Imputação Centros Custo</t>
  </si>
  <si>
    <t>Trab. Expecializados Out. Serviços</t>
  </si>
  <si>
    <t>4431000000+4432000000</t>
  </si>
  <si>
    <r>
      <t>IFRS - Imobilizado em curso</t>
    </r>
    <r>
      <rPr>
        <sz val="10"/>
        <color indexed="10"/>
        <rFont val="Arial"/>
        <family val="2"/>
      </rPr>
      <t xml:space="preserve"> </t>
    </r>
  </si>
  <si>
    <t>IFRS - Anulação Outros custos (PAR) v Utilização das Provisão - Inativos</t>
  </si>
  <si>
    <t>P2910001</t>
  </si>
  <si>
    <t>P2910002</t>
  </si>
  <si>
    <t>P2910003</t>
  </si>
  <si>
    <t>IFRS - Acertos PAR</t>
  </si>
  <si>
    <t>não em Dez</t>
  </si>
  <si>
    <r>
      <t xml:space="preserve">IFRS - Anulação de Outros custos (PAR) v utilização da provisão - Inactivos - </t>
    </r>
    <r>
      <rPr>
        <b/>
        <sz val="9"/>
        <color theme="3" tint="0.39997558519241921"/>
        <rFont val="Arial"/>
        <family val="2"/>
      </rPr>
      <t>Requalificação</t>
    </r>
    <r>
      <rPr>
        <b/>
        <sz val="9"/>
        <color rgb="FFFF0000"/>
        <rFont val="Arial"/>
        <family val="2"/>
      </rPr>
      <t xml:space="preserve"> - </t>
    </r>
    <r>
      <rPr>
        <b/>
        <sz val="9"/>
        <color theme="3" tint="0.39997558519241921"/>
        <rFont val="Arial"/>
        <family val="2"/>
      </rPr>
      <t>IFRS nº92</t>
    </r>
  </si>
  <si>
    <t>Diversas contas - 6728099000 - 6988099000</t>
  </si>
  <si>
    <t>IFRS - Encontro de Contas Provisão - CM Lisboa - Requalficação de Rectoactivos  á CM Lisboa (Valores de Mai e Jun) + Dist. Result Coladoradores nº96 Dez09</t>
  </si>
  <si>
    <t>Imposto  referente ao desvio</t>
  </si>
  <si>
    <t>Dezembro 2009</t>
  </si>
  <si>
    <r>
      <t xml:space="preserve">Igual todo o ano </t>
    </r>
    <r>
      <rPr>
        <b/>
        <sz val="10"/>
        <color indexed="53"/>
        <rFont val="Arial"/>
        <family val="2"/>
      </rPr>
      <t>Saldo 2008</t>
    </r>
  </si>
  <si>
    <r>
      <t xml:space="preserve">Igual todo o ano </t>
    </r>
    <r>
      <rPr>
        <b/>
        <sz val="10"/>
        <color indexed="53"/>
        <rFont val="Arial"/>
        <family val="2"/>
      </rPr>
      <t>Saldo 2008 - saldo do ano anterior em Imposto Passivo passou activo Abr09</t>
    </r>
  </si>
  <si>
    <r>
      <t xml:space="preserve">Igual todo o ano </t>
    </r>
    <r>
      <rPr>
        <b/>
        <sz val="10"/>
        <color indexed="53"/>
        <rFont val="Arial"/>
        <family val="2"/>
      </rPr>
      <t>Saldo 2008 - saldo do ano anterior em Imposto Passivo passou activo Abr10</t>
    </r>
    <r>
      <rPr>
        <sz val="11"/>
        <color indexed="8"/>
        <rFont val="Calibri"/>
        <family val="2"/>
      </rPr>
      <t/>
    </r>
  </si>
  <si>
    <r>
      <t xml:space="preserve">Igual todo o ano </t>
    </r>
    <r>
      <rPr>
        <b/>
        <sz val="10"/>
        <color indexed="53"/>
        <rFont val="Arial"/>
        <family val="2"/>
      </rPr>
      <t xml:space="preserve">Saldo 2008 </t>
    </r>
  </si>
  <si>
    <t>IFRS - Correcção Fundo de Pensões e Actos Médicos (requalificação) Março 09</t>
  </si>
  <si>
    <t>Valor dos Ajustamentos da DR de Dez/08</t>
  </si>
  <si>
    <t>Dist. Resultados Colaboradores - Abr 09</t>
  </si>
  <si>
    <r>
      <t xml:space="preserve">IFRS - Activos regulatórios - </t>
    </r>
    <r>
      <rPr>
        <b/>
        <sz val="10"/>
        <color indexed="10"/>
        <rFont val="Arial"/>
        <family val="2"/>
      </rPr>
      <t>A Partir de Jul 09 (IFRS nº107)</t>
    </r>
  </si>
  <si>
    <r>
      <t xml:space="preserve">Igual todo o ano </t>
    </r>
    <r>
      <rPr>
        <b/>
        <sz val="10"/>
        <color indexed="53"/>
        <rFont val="Arial"/>
        <family val="2"/>
      </rPr>
      <t>Saldo 2008 passou activo em Abr 09</t>
    </r>
  </si>
  <si>
    <t>IFRS - Correcção Fundo de Pensões e Actos Médicos (requalificação) Passou activo em Abr 09</t>
  </si>
  <si>
    <t>IFRS - Especialização Bónus a Colaboradores e Orgãos Sociais a Pagar em 2009</t>
  </si>
  <si>
    <t>Alteração do critério de Ajustamento em SET 08 - Alterou em DEZ 08</t>
  </si>
  <si>
    <t>Alteração do critério de Ajustamento em SET 08</t>
  </si>
  <si>
    <t>Bónus estimados pagos em 2009 - Dist. Resultados Colaboradores - Abr 09</t>
  </si>
  <si>
    <t>IFRS - Anulação de Imposto Diferido sobre Bónus a Colaboradores e Órgãos Sociais Pago em 2007</t>
  </si>
  <si>
    <t>IFRS - Reclassificação Acerto Bónus Estimado / Pago 2007 para Custos com Pessoal</t>
  </si>
  <si>
    <t>Requalificação do desvio tarifário para SU</t>
  </si>
  <si>
    <t>IFRS - Anulação  da reversão de Provisão Abate Imobilizado Incorpório</t>
  </si>
  <si>
    <t>01-12-2009</t>
  </si>
  <si>
    <t>7120000200</t>
  </si>
  <si>
    <t>7120011302</t>
  </si>
  <si>
    <t>7120011310</t>
  </si>
  <si>
    <t>7120011311</t>
  </si>
  <si>
    <t>7120011399</t>
  </si>
  <si>
    <t>7120012000</t>
  </si>
  <si>
    <t>7120013000</t>
  </si>
  <si>
    <t>7120013100</t>
  </si>
  <si>
    <t>7120014000</t>
  </si>
  <si>
    <t>7120001000</t>
  </si>
  <si>
    <t>7120015000</t>
  </si>
  <si>
    <t>7120020000</t>
  </si>
  <si>
    <t>7120021102</t>
  </si>
  <si>
    <t>7120021110</t>
  </si>
  <si>
    <t>7120021111</t>
  </si>
  <si>
    <t>7120021199</t>
  </si>
  <si>
    <t>7120001100</t>
  </si>
  <si>
    <t>7120016000</t>
  </si>
  <si>
    <t>7120021000</t>
  </si>
  <si>
    <t>7120021202</t>
  </si>
  <si>
    <t>7120021210</t>
  </si>
  <si>
    <t>7120021211</t>
  </si>
  <si>
    <t>7120021299</t>
  </si>
  <si>
    <t>7120001200</t>
  </si>
  <si>
    <t>7120017000</t>
  </si>
  <si>
    <t>7120019000</t>
  </si>
  <si>
    <t>7120019100</t>
  </si>
  <si>
    <t>7120021302</t>
  </si>
  <si>
    <t>7120021310</t>
  </si>
  <si>
    <t>7120021311</t>
  </si>
  <si>
    <t>7120021399</t>
  </si>
  <si>
    <t>7120022000</t>
  </si>
  <si>
    <t>7120002000</t>
  </si>
  <si>
    <t>7120024000</t>
  </si>
  <si>
    <t>7120029000</t>
  </si>
  <si>
    <t>7120031102</t>
  </si>
  <si>
    <t>7120031110</t>
  </si>
  <si>
    <t>7120031111</t>
  </si>
  <si>
    <t>7120031199</t>
  </si>
  <si>
    <t>7120002100</t>
  </si>
  <si>
    <t>7120025000</t>
  </si>
  <si>
    <t>7120030000</t>
  </si>
  <si>
    <t>7120031202</t>
  </si>
  <si>
    <t>7120031210</t>
  </si>
  <si>
    <t>7120031211</t>
  </si>
  <si>
    <t>7120031299</t>
  </si>
  <si>
    <t>7120002200</t>
  </si>
  <si>
    <t>7120026000</t>
  </si>
  <si>
    <t>7120028000</t>
  </si>
  <si>
    <t>7120028100</t>
  </si>
  <si>
    <t>7120031000</t>
  </si>
  <si>
    <t>7120031302</t>
  </si>
  <si>
    <t>7120031310</t>
  </si>
  <si>
    <t>7120031311</t>
  </si>
  <si>
    <t>7120031399</t>
  </si>
  <si>
    <t>7120003000</t>
  </si>
  <si>
    <t>7120033000</t>
  </si>
  <si>
    <t>7120038000</t>
  </si>
  <si>
    <t>7120041100</t>
  </si>
  <si>
    <t>7120041101</t>
  </si>
  <si>
    <t>7120041102</t>
  </si>
  <si>
    <t>7120041103</t>
  </si>
  <si>
    <t>7120041105</t>
  </si>
  <si>
    <t>7120041106</t>
  </si>
  <si>
    <t>7120041107</t>
  </si>
  <si>
    <t>7120041108</t>
  </si>
  <si>
    <t>7120041109</t>
  </si>
  <si>
    <t>7120041110</t>
  </si>
  <si>
    <t>7120041111</t>
  </si>
  <si>
    <t>7120041199</t>
  </si>
  <si>
    <t>7120003100</t>
  </si>
  <si>
    <t>7120034000</t>
  </si>
  <si>
    <t>7120039000</t>
  </si>
  <si>
    <t>7120041200</t>
  </si>
  <si>
    <t>7120041201</t>
  </si>
  <si>
    <t>7120041202</t>
  </si>
  <si>
    <t>7120041203</t>
  </si>
  <si>
    <t>7120041205</t>
  </si>
  <si>
    <t>7120041206</t>
  </si>
  <si>
    <t>7120041207</t>
  </si>
  <si>
    <t>7120041208</t>
  </si>
  <si>
    <t>7120041209</t>
  </si>
  <si>
    <t>7120041210</t>
  </si>
  <si>
    <t>7120041211</t>
  </si>
  <si>
    <t>7120041299</t>
  </si>
  <si>
    <t>7120003200</t>
  </si>
  <si>
    <t>7120035000</t>
  </si>
  <si>
    <t>7120037000</t>
  </si>
  <si>
    <t>7120037100</t>
  </si>
  <si>
    <t>7120040000</t>
  </si>
  <si>
    <t>7120041300</t>
  </si>
  <si>
    <t>7120041301</t>
  </si>
  <si>
    <t>7120041302</t>
  </si>
  <si>
    <t>7120041303</t>
  </si>
  <si>
    <t>7120041305</t>
  </si>
  <si>
    <t>7120041306</t>
  </si>
  <si>
    <t>7120041307</t>
  </si>
  <si>
    <t>7120041308</t>
  </si>
  <si>
    <t>7120041309</t>
  </si>
  <si>
    <t>7120041310</t>
  </si>
  <si>
    <t>7120041311</t>
  </si>
  <si>
    <t>7120041399</t>
  </si>
  <si>
    <t>7120004000</t>
  </si>
  <si>
    <t>7120042000</t>
  </si>
  <si>
    <t>7120047000</t>
  </si>
  <si>
    <t>7120051100</t>
  </si>
  <si>
    <t>7120051102</t>
  </si>
  <si>
    <t>7120051103</t>
  </si>
  <si>
    <t>7120051105</t>
  </si>
  <si>
    <t>7120051106</t>
  </si>
  <si>
    <t>7120051107</t>
  </si>
  <si>
    <t>7120051108</t>
  </si>
  <si>
    <t>7120051110</t>
  </si>
  <si>
    <t>7120051111</t>
  </si>
  <si>
    <t>7120051199</t>
  </si>
  <si>
    <t>7120004100</t>
  </si>
  <si>
    <t>7120043000</t>
  </si>
  <si>
    <t>7120048000</t>
  </si>
  <si>
    <t>7120051000</t>
  </si>
  <si>
    <t>7120051010</t>
  </si>
  <si>
    <t>7120051200</t>
  </si>
  <si>
    <t>7120051201</t>
  </si>
  <si>
    <t>7120051202</t>
  </si>
  <si>
    <t>7120051203</t>
  </si>
  <si>
    <t>7120051205</t>
  </si>
  <si>
    <t>7120051206</t>
  </si>
  <si>
    <t>7120051207</t>
  </si>
  <si>
    <t>7120051208</t>
  </si>
  <si>
    <t>7120051210</t>
  </si>
  <si>
    <t>7120051211</t>
  </si>
  <si>
    <t>7120051299</t>
  </si>
  <si>
    <t>7120052000</t>
  </si>
  <si>
    <t>7120053000</t>
  </si>
  <si>
    <t>7120053100</t>
  </si>
  <si>
    <t>7120061200</t>
  </si>
  <si>
    <t>7120061210</t>
  </si>
  <si>
    <t>7120004200</t>
  </si>
  <si>
    <t>7120044000</t>
  </si>
  <si>
    <t>7120046000</t>
  </si>
  <si>
    <t>7120046100</t>
  </si>
  <si>
    <t>7120046200</t>
  </si>
  <si>
    <t>7120046300</t>
  </si>
  <si>
    <t>7120049000</t>
  </si>
  <si>
    <t>7120051300</t>
  </si>
  <si>
    <t>7120051301</t>
  </si>
  <si>
    <t>7120051302</t>
  </si>
  <si>
    <t>7120051303</t>
  </si>
  <si>
    <t>7120051305</t>
  </si>
  <si>
    <t>7120051306</t>
  </si>
  <si>
    <t>7120051307</t>
  </si>
  <si>
    <t>7120051308</t>
  </si>
  <si>
    <t>7120051310</t>
  </si>
  <si>
    <t>7120051311</t>
  </si>
  <si>
    <t>7120051399</t>
  </si>
  <si>
    <t>7120005100</t>
  </si>
  <si>
    <t>7120012210</t>
  </si>
  <si>
    <t>7120006200</t>
  </si>
  <si>
    <t>7120022310</t>
  </si>
  <si>
    <t>7120007000</t>
  </si>
  <si>
    <t>7120032110</t>
  </si>
  <si>
    <t>7120007100</t>
  </si>
  <si>
    <t>7120032210</t>
  </si>
  <si>
    <t>7120007200</t>
  </si>
  <si>
    <t>7120032310</t>
  </si>
  <si>
    <t>7120042100</t>
  </si>
  <si>
    <t>7120042101</t>
  </si>
  <si>
    <t>7120042110</t>
  </si>
  <si>
    <t>7120042200</t>
  </si>
  <si>
    <t>7120042201</t>
  </si>
  <si>
    <t>7120042210</t>
  </si>
  <si>
    <t>7120042300</t>
  </si>
  <si>
    <t>7120042301</t>
  </si>
  <si>
    <t>7120042310</t>
  </si>
  <si>
    <t>7120052300</t>
  </si>
  <si>
    <t>7120052301</t>
  </si>
  <si>
    <t>7120052310</t>
  </si>
  <si>
    <t>7120000081</t>
  </si>
  <si>
    <t>7120000995</t>
  </si>
  <si>
    <t>7120073001</t>
  </si>
  <si>
    <t>7120077000</t>
  </si>
  <si>
    <t>7120078000</t>
  </si>
  <si>
    <t>7120085000</t>
  </si>
  <si>
    <t>7120086000</t>
  </si>
  <si>
    <t>7120087000</t>
  </si>
  <si>
    <t>7120088000</t>
  </si>
  <si>
    <t>7120091000</t>
  </si>
  <si>
    <t>7120092000</t>
  </si>
  <si>
    <t>7120093000</t>
  </si>
  <si>
    <t>7120094000</t>
  </si>
  <si>
    <t>7120095000</t>
  </si>
  <si>
    <t>7120096000</t>
  </si>
  <si>
    <t>7120097000</t>
  </si>
  <si>
    <t>7120099000</t>
  </si>
  <si>
    <t>7120011303</t>
  </si>
  <si>
    <t>7120011313</t>
  </si>
  <si>
    <t>7120011314</t>
  </si>
  <si>
    <t>7120011323</t>
  </si>
  <si>
    <t>7120021103</t>
  </si>
  <si>
    <t>7120021203</t>
  </si>
  <si>
    <t>7120021303</t>
  </si>
  <si>
    <t>7120021313</t>
  </si>
  <si>
    <t>7120021314</t>
  </si>
  <si>
    <t>7120021323</t>
  </si>
  <si>
    <t>7120031103</t>
  </si>
  <si>
    <t>7120031203</t>
  </si>
  <si>
    <t>7120031303</t>
  </si>
  <si>
    <t>7120031313</t>
  </si>
  <si>
    <t>7120031314</t>
  </si>
  <si>
    <t>7120031323</t>
  </si>
  <si>
    <t>7120041113</t>
  </si>
  <si>
    <t>7120041123</t>
  </si>
  <si>
    <t>7120061203</t>
  </si>
  <si>
    <t>7120041213</t>
  </si>
  <si>
    <t>7120041223</t>
  </si>
  <si>
    <t>7120061213</t>
  </si>
  <si>
    <t>7120061214</t>
  </si>
  <si>
    <t>7120061223</t>
  </si>
  <si>
    <t>7120041313</t>
  </si>
  <si>
    <t>7120041314</t>
  </si>
  <si>
    <t>7120041323</t>
  </si>
  <si>
    <t>7120051313</t>
  </si>
  <si>
    <t>7120051314</t>
  </si>
  <si>
    <t>7120051323</t>
  </si>
  <si>
    <t>7120012203</t>
  </si>
  <si>
    <t>7120012213</t>
  </si>
  <si>
    <t>7120012223</t>
  </si>
  <si>
    <t>7120012314</t>
  </si>
  <si>
    <t>7120022303</t>
  </si>
  <si>
    <t>7120022313</t>
  </si>
  <si>
    <t>7120022314</t>
  </si>
  <si>
    <t>7120022323</t>
  </si>
  <si>
    <t>7211016000</t>
  </si>
  <si>
    <t>7120032103</t>
  </si>
  <si>
    <t>7120042103</t>
  </si>
  <si>
    <t>7120042114</t>
  </si>
  <si>
    <t>7120032203</t>
  </si>
  <si>
    <t>7120042203</t>
  </si>
  <si>
    <t>7120032214</t>
  </si>
  <si>
    <t>7120032303</t>
  </si>
  <si>
    <t>7120032313</t>
  </si>
  <si>
    <t>7120032314</t>
  </si>
  <si>
    <t>7120032323</t>
  </si>
  <si>
    <t>7211017000</t>
  </si>
  <si>
    <t>7120042214</t>
  </si>
  <si>
    <t>7120042303</t>
  </si>
  <si>
    <t>7120042313</t>
  </si>
  <si>
    <t>7120042314</t>
  </si>
  <si>
    <t>7120042323</t>
  </si>
  <si>
    <t>7120052303</t>
  </si>
  <si>
    <t>7120052313</t>
  </si>
  <si>
    <t>7120052314</t>
  </si>
  <si>
    <t>7120052323</t>
  </si>
  <si>
    <t>7120011304</t>
  </si>
  <si>
    <t>7120021105</t>
  </si>
  <si>
    <t>7120061205</t>
  </si>
  <si>
    <t>7120021305</t>
  </si>
  <si>
    <t>7120031105</t>
  </si>
  <si>
    <t>7120021205</t>
  </si>
  <si>
    <t>7120031205</t>
  </si>
  <si>
    <t>7120031305</t>
  </si>
  <si>
    <t>7120012304</t>
  </si>
  <si>
    <t>7211018000</t>
  </si>
  <si>
    <t>7120022305</t>
  </si>
  <si>
    <t>7211019000</t>
  </si>
  <si>
    <t>7120032105</t>
  </si>
  <si>
    <t>7120042105</t>
  </si>
  <si>
    <t>7120032205</t>
  </si>
  <si>
    <t>7120042205</t>
  </si>
  <si>
    <t>7120032305</t>
  </si>
  <si>
    <t>7120042305</t>
  </si>
  <si>
    <t>7120052305</t>
  </si>
  <si>
    <t>7211020000</t>
  </si>
  <si>
    <t>7120021106</t>
  </si>
  <si>
    <t>7120021206</t>
  </si>
  <si>
    <t>7120061206</t>
  </si>
  <si>
    <t>7120021306</t>
  </si>
  <si>
    <t>7211013000</t>
  </si>
  <si>
    <t>7120031106</t>
  </si>
  <si>
    <t>7120031107</t>
  </si>
  <si>
    <t>7120031206</t>
  </si>
  <si>
    <t>7120031207</t>
  </si>
  <si>
    <t>7120061207</t>
  </si>
  <si>
    <t>7120031306</t>
  </si>
  <si>
    <t>7120031307</t>
  </si>
  <si>
    <t>7211014000</t>
  </si>
  <si>
    <t>7120061208</t>
  </si>
  <si>
    <t>7120022306</t>
  </si>
  <si>
    <t>7211021000</t>
  </si>
  <si>
    <t>7211022000</t>
  </si>
  <si>
    <t>7120032106</t>
  </si>
  <si>
    <t>7120032107</t>
  </si>
  <si>
    <t>7120042106</t>
  </si>
  <si>
    <t>7120042107</t>
  </si>
  <si>
    <t>7120042108</t>
  </si>
  <si>
    <t>7120032206</t>
  </si>
  <si>
    <t>7120032207</t>
  </si>
  <si>
    <t>7120042206</t>
  </si>
  <si>
    <t>7120042207</t>
  </si>
  <si>
    <t>7120042208</t>
  </si>
  <si>
    <t>7120032306</t>
  </si>
  <si>
    <t>7120032307</t>
  </si>
  <si>
    <t>7120042306</t>
  </si>
  <si>
    <t>7120042307</t>
  </si>
  <si>
    <t>7120042308</t>
  </si>
  <si>
    <t>7211023000</t>
  </si>
  <si>
    <t>7211024000</t>
  </si>
  <si>
    <t>7120052306</t>
  </si>
  <si>
    <t>7120052307</t>
  </si>
  <si>
    <t>7120052308</t>
  </si>
  <si>
    <t>7120000078</t>
  </si>
  <si>
    <t>7120000079</t>
  </si>
  <si>
    <t>7120000080</t>
  </si>
  <si>
    <t>7120079000</t>
  </si>
  <si>
    <t>7120079010</t>
  </si>
  <si>
    <t>7120079090</t>
  </si>
  <si>
    <t>7180019000</t>
  </si>
  <si>
    <t>7180022000</t>
  </si>
  <si>
    <t>7180025000</t>
  </si>
  <si>
    <t>7180020000</t>
  </si>
  <si>
    <t>7180023000</t>
  </si>
  <si>
    <t>7180026000</t>
  </si>
  <si>
    <t>7180021000</t>
  </si>
  <si>
    <t>7180024000</t>
  </si>
  <si>
    <t>7180027000</t>
  </si>
  <si>
    <t>7180031000</t>
  </si>
  <si>
    <t>7180032000</t>
  </si>
  <si>
    <t>7180033000</t>
  </si>
  <si>
    <t>7180034000</t>
  </si>
  <si>
    <t>7180035000</t>
  </si>
  <si>
    <t>7180036000</t>
  </si>
  <si>
    <t>7180037000</t>
  </si>
  <si>
    <t>7180038000</t>
  </si>
  <si>
    <t>7180039000</t>
  </si>
  <si>
    <t>7180040000</t>
  </si>
  <si>
    <t>7180042000</t>
  </si>
  <si>
    <t>6970071000</t>
  </si>
  <si>
    <t>7140001000</t>
  </si>
  <si>
    <t>7140002000</t>
  </si>
  <si>
    <t>7140011000</t>
  </si>
  <si>
    <t>7140012000</t>
  </si>
  <si>
    <t>7140013000</t>
  </si>
  <si>
    <t>7140014000</t>
  </si>
  <si>
    <t>7211003000</t>
  </si>
  <si>
    <t>7211004000</t>
  </si>
  <si>
    <t>7211005000</t>
  </si>
  <si>
    <t>7211008000</t>
  </si>
  <si>
    <t>7211009000</t>
  </si>
  <si>
    <t>7211010000</t>
  </si>
  <si>
    <t>7211011000</t>
  </si>
  <si>
    <t>7211012000</t>
  </si>
  <si>
    <t>7211500000</t>
  </si>
  <si>
    <t>7213000000</t>
  </si>
  <si>
    <t>7215000000</t>
  </si>
  <si>
    <t>7215500000</t>
  </si>
  <si>
    <t>7216000000</t>
  </si>
  <si>
    <t>7216500000</t>
  </si>
  <si>
    <t>7217000000</t>
  </si>
  <si>
    <t>7217500000</t>
  </si>
  <si>
    <t>7219010000</t>
  </si>
  <si>
    <t>7250000000</t>
  </si>
  <si>
    <t>6130040100</t>
  </si>
  <si>
    <t>6130040200</t>
  </si>
  <si>
    <t>6130040300</t>
  </si>
  <si>
    <t>6130040400</t>
  </si>
  <si>
    <t>6130040500</t>
  </si>
  <si>
    <t>6130040600</t>
  </si>
  <si>
    <t>6130085000</t>
  </si>
  <si>
    <t>6130042100</t>
  </si>
  <si>
    <t>6130042200</t>
  </si>
  <si>
    <t>6130042300</t>
  </si>
  <si>
    <t>6130042400</t>
  </si>
  <si>
    <t>6130042500</t>
  </si>
  <si>
    <t>6130042600</t>
  </si>
  <si>
    <t>6130042800</t>
  </si>
  <si>
    <t>6130071000</t>
  </si>
  <si>
    <t>6130042900</t>
  </si>
  <si>
    <t>6130072000</t>
  </si>
  <si>
    <t>6130070000</t>
  </si>
  <si>
    <t>6130073000</t>
  </si>
  <si>
    <t>6130073100</t>
  </si>
  <si>
    <t>6150001000</t>
  </si>
  <si>
    <t>6150002000</t>
  </si>
  <si>
    <t>6150003000</t>
  </si>
  <si>
    <t>6150004000</t>
  </si>
  <si>
    <t>6130086000</t>
  </si>
  <si>
    <t>6130086010</t>
  </si>
  <si>
    <t>6130087000</t>
  </si>
  <si>
    <t>6130088000</t>
  </si>
  <si>
    <t>6130099000</t>
  </si>
  <si>
    <t>6163001000</t>
  </si>
  <si>
    <t>6163002000</t>
  </si>
  <si>
    <t>6163003000</t>
  </si>
  <si>
    <t>6580020000</t>
  </si>
  <si>
    <t>6672001000</t>
  </si>
  <si>
    <t>7723001000</t>
  </si>
  <si>
    <t>6938001000</t>
  </si>
  <si>
    <t>6932001000</t>
  </si>
  <si>
    <t>7540001000</t>
  </si>
  <si>
    <t>7932001000</t>
  </si>
  <si>
    <t>7970061000</t>
  </si>
  <si>
    <t>6221101000</t>
  </si>
  <si>
    <t>6221200000</t>
  </si>
  <si>
    <t>6221201000</t>
  </si>
  <si>
    <t>6221202000</t>
  </si>
  <si>
    <t>6221203000</t>
  </si>
  <si>
    <t>6221300000</t>
  </si>
  <si>
    <t>6221301000</t>
  </si>
  <si>
    <t>6221400000</t>
  </si>
  <si>
    <t>6221401000</t>
  </si>
  <si>
    <t>6221500000</t>
  </si>
  <si>
    <t>6221501000</t>
  </si>
  <si>
    <t>6221503000</t>
  </si>
  <si>
    <t>6221503100</t>
  </si>
  <si>
    <t>6221503150</t>
  </si>
  <si>
    <t>6221503160</t>
  </si>
  <si>
    <t>6221600000</t>
  </si>
  <si>
    <t>6221601000</t>
  </si>
  <si>
    <t>6221602000</t>
  </si>
  <si>
    <t>6221700000</t>
  </si>
  <si>
    <t>6221701000</t>
  </si>
  <si>
    <t>6221800000</t>
  </si>
  <si>
    <t>6221801000</t>
  </si>
  <si>
    <t>6221702000</t>
  </si>
  <si>
    <t>6221900000</t>
  </si>
  <si>
    <t>6221999000</t>
  </si>
  <si>
    <t>6221901000</t>
  </si>
  <si>
    <t>6221912000</t>
  </si>
  <si>
    <t>6221921000</t>
  </si>
  <si>
    <t>6221906000</t>
  </si>
  <si>
    <t>6221922000</t>
  </si>
  <si>
    <t>6221931000</t>
  </si>
  <si>
    <t>6221940000</t>
  </si>
  <si>
    <t>6221941000</t>
  </si>
  <si>
    <t>6221905000</t>
  </si>
  <si>
    <t>6221911000</t>
  </si>
  <si>
    <t>6221902000</t>
  </si>
  <si>
    <t>6221903000</t>
  </si>
  <si>
    <t>6221904100</t>
  </si>
  <si>
    <t>6221942000</t>
  </si>
  <si>
    <t>6221944000</t>
  </si>
  <si>
    <t>6221946000</t>
  </si>
  <si>
    <t>6221947000</t>
  </si>
  <si>
    <t>6221904000</t>
  </si>
  <si>
    <t>6222100000</t>
  </si>
  <si>
    <t>6222101000</t>
  </si>
  <si>
    <t>6222200000</t>
  </si>
  <si>
    <t>6222201000</t>
  </si>
  <si>
    <t>6222203000</t>
  </si>
  <si>
    <t>6222204000</t>
  </si>
  <si>
    <t>6222205000</t>
  </si>
  <si>
    <t>6222299000</t>
  </si>
  <si>
    <t>6222206000</t>
  </si>
  <si>
    <t>6222202000</t>
  </si>
  <si>
    <t>6222302000</t>
  </si>
  <si>
    <t>6222302010</t>
  </si>
  <si>
    <t>6222302020</t>
  </si>
  <si>
    <t>6222309000</t>
  </si>
  <si>
    <t>6222305000</t>
  </si>
  <si>
    <t>6222303000</t>
  </si>
  <si>
    <t>6222300000</t>
  </si>
  <si>
    <t>6222301000</t>
  </si>
  <si>
    <t>6222308000</t>
  </si>
  <si>
    <t>6222316000</t>
  </si>
  <si>
    <t>6222311000</t>
  </si>
  <si>
    <t>6222313000</t>
  </si>
  <si>
    <t>6222313500</t>
  </si>
  <si>
    <t>6222314001</t>
  </si>
  <si>
    <t>6222314002</t>
  </si>
  <si>
    <t>6222399000</t>
  </si>
  <si>
    <t>6222317000</t>
  </si>
  <si>
    <t>6222500000</t>
  </si>
  <si>
    <t>6222501000</t>
  </si>
  <si>
    <t>6222600000</t>
  </si>
  <si>
    <t>6222601000</t>
  </si>
  <si>
    <t>6222700000</t>
  </si>
  <si>
    <t>6222701000</t>
  </si>
  <si>
    <t>6222702000</t>
  </si>
  <si>
    <t>6222703000</t>
  </si>
  <si>
    <t>6222704000</t>
  </si>
  <si>
    <t>6222705000</t>
  </si>
  <si>
    <t>6222706000</t>
  </si>
  <si>
    <t>6222707000</t>
  </si>
  <si>
    <t>6222708000</t>
  </si>
  <si>
    <t>6229810000</t>
  </si>
  <si>
    <t>6222801000</t>
  </si>
  <si>
    <t>6222921000</t>
  </si>
  <si>
    <t>6222922000</t>
  </si>
  <si>
    <t>6222923000</t>
  </si>
  <si>
    <t>6222924000</t>
  </si>
  <si>
    <t>6222925000</t>
  </si>
  <si>
    <t>6222926000</t>
  </si>
  <si>
    <t>6222927000</t>
  </si>
  <si>
    <t>6222928000</t>
  </si>
  <si>
    <t>6222929000</t>
  </si>
  <si>
    <t>6222930000</t>
  </si>
  <si>
    <t>6222931000</t>
  </si>
  <si>
    <t>6222932000</t>
  </si>
  <si>
    <t>6222933000</t>
  </si>
  <si>
    <t>6222934000</t>
  </si>
  <si>
    <t>6222935000</t>
  </si>
  <si>
    <t>6222936000</t>
  </si>
  <si>
    <t>6222937000</t>
  </si>
  <si>
    <t>6222938000</t>
  </si>
  <si>
    <t>6222939000</t>
  </si>
  <si>
    <t>6222941000</t>
  </si>
  <si>
    <t>6222900000</t>
  </si>
  <si>
    <t>6222901000</t>
  </si>
  <si>
    <t>6222951000</t>
  </si>
  <si>
    <t>6222952000</t>
  </si>
  <si>
    <t>6221502000</t>
  </si>
  <si>
    <t>6223100000</t>
  </si>
  <si>
    <t>6223101000</t>
  </si>
  <si>
    <t>6223200000</t>
  </si>
  <si>
    <t>6223205000</t>
  </si>
  <si>
    <t>6223226000</t>
  </si>
  <si>
    <t>6223227200</t>
  </si>
  <si>
    <t>6223227300</t>
  </si>
  <si>
    <t>6223697000</t>
  </si>
  <si>
    <t>6223697010</t>
  </si>
  <si>
    <t>6223697040</t>
  </si>
  <si>
    <t>6223697050</t>
  </si>
  <si>
    <t>6223697060</t>
  </si>
  <si>
    <t>6223697070</t>
  </si>
  <si>
    <t>6229801200</t>
  </si>
  <si>
    <t>6229801250</t>
  </si>
  <si>
    <t>6223299100</t>
  </si>
  <si>
    <t>6223299000</t>
  </si>
  <si>
    <t>6223290000</t>
  </si>
  <si>
    <t>6223291000</t>
  </si>
  <si>
    <t>6223292000</t>
  </si>
  <si>
    <t>6223293000</t>
  </si>
  <si>
    <t>6223294000</t>
  </si>
  <si>
    <t>6223295000</t>
  </si>
  <si>
    <t>6223296000</t>
  </si>
  <si>
    <t>6223297000</t>
  </si>
  <si>
    <t>6223298000</t>
  </si>
  <si>
    <t>6223201000</t>
  </si>
  <si>
    <t>6229808000</t>
  </si>
  <si>
    <t>6223202000</t>
  </si>
  <si>
    <t>6223224000</t>
  </si>
  <si>
    <t>6223225000</t>
  </si>
  <si>
    <t>6223203000</t>
  </si>
  <si>
    <t>6223206000</t>
  </si>
  <si>
    <t>6223211000</t>
  </si>
  <si>
    <t>6223221000</t>
  </si>
  <si>
    <t>6223222000</t>
  </si>
  <si>
    <t>6223223100</t>
  </si>
  <si>
    <t>6223204000</t>
  </si>
  <si>
    <t>6223223000</t>
  </si>
  <si>
    <t>6223300000</t>
  </si>
  <si>
    <t>6223301000</t>
  </si>
  <si>
    <t>6223302000</t>
  </si>
  <si>
    <t>6223400000</t>
  </si>
  <si>
    <t>6223401000</t>
  </si>
  <si>
    <t>6223500000</t>
  </si>
  <si>
    <t>6223501000</t>
  </si>
  <si>
    <t>6223601000</t>
  </si>
  <si>
    <t>6223610000</t>
  </si>
  <si>
    <t>6223613000</t>
  </si>
  <si>
    <t>6223604000</t>
  </si>
  <si>
    <t>6223604100</t>
  </si>
  <si>
    <t>6223605000</t>
  </si>
  <si>
    <t>6223606000</t>
  </si>
  <si>
    <t>6223612000</t>
  </si>
  <si>
    <t>6223607000</t>
  </si>
  <si>
    <t>6223608000</t>
  </si>
  <si>
    <t>6223608100</t>
  </si>
  <si>
    <t>6223608200</t>
  </si>
  <si>
    <t>6223614000</t>
  </si>
  <si>
    <t>6223616000</t>
  </si>
  <si>
    <t>6223617000</t>
  </si>
  <si>
    <t>6223609100</t>
  </si>
  <si>
    <t>6223666000</t>
  </si>
  <si>
    <t>6223667000</t>
  </si>
  <si>
    <t>6223668000</t>
  </si>
  <si>
    <t>6223697100</t>
  </si>
  <si>
    <t>6223647000</t>
  </si>
  <si>
    <t>6223691000</t>
  </si>
  <si>
    <t>6223693000</t>
  </si>
  <si>
    <t>6223693100</t>
  </si>
  <si>
    <t>6223694000</t>
  </si>
  <si>
    <t>6223695000</t>
  </si>
  <si>
    <t>6223696000</t>
  </si>
  <si>
    <t>6223667100</t>
  </si>
  <si>
    <t>6223667101</t>
  </si>
  <si>
    <t>6223667201</t>
  </si>
  <si>
    <t>6223697020</t>
  </si>
  <si>
    <t>6223697030</t>
  </si>
  <si>
    <t>6223697080</t>
  </si>
  <si>
    <t>6223697090</t>
  </si>
  <si>
    <t>6223697110</t>
  </si>
  <si>
    <t>6229801150</t>
  </si>
  <si>
    <t>6223600000</t>
  </si>
  <si>
    <t>6223609000</t>
  </si>
  <si>
    <t>6223618000</t>
  </si>
  <si>
    <t>6223619000</t>
  </si>
  <si>
    <t>6223620000</t>
  </si>
  <si>
    <t>6223664000</t>
  </si>
  <si>
    <t>6223692000</t>
  </si>
  <si>
    <t>6223692100</t>
  </si>
  <si>
    <t>6223699000</t>
  </si>
  <si>
    <t>6221521000</t>
  </si>
  <si>
    <t>6221522000</t>
  </si>
  <si>
    <t>6221523000</t>
  </si>
  <si>
    <t>6221524000</t>
  </si>
  <si>
    <t>6221525000</t>
  </si>
  <si>
    <t>6221526000</t>
  </si>
  <si>
    <t>6221529000</t>
  </si>
  <si>
    <t>6223662000</t>
  </si>
  <si>
    <t>6223663000</t>
  </si>
  <si>
    <t>6229802000</t>
  </si>
  <si>
    <t>6229802100</t>
  </si>
  <si>
    <t>6229803000</t>
  </si>
  <si>
    <t>6223615000</t>
  </si>
  <si>
    <t>6229804000</t>
  </si>
  <si>
    <t>6229823000</t>
  </si>
  <si>
    <t>6229830000</t>
  </si>
  <si>
    <t>6229809000</t>
  </si>
  <si>
    <t>6229809100</t>
  </si>
  <si>
    <t>6229841000</t>
  </si>
  <si>
    <t>6229841100</t>
  </si>
  <si>
    <t>6229842000</t>
  </si>
  <si>
    <t>6229842100</t>
  </si>
  <si>
    <t>6229805000</t>
  </si>
  <si>
    <t>6229806000</t>
  </si>
  <si>
    <t>6229800000</t>
  </si>
  <si>
    <t>6229801000</t>
  </si>
  <si>
    <t>6229821000</t>
  </si>
  <si>
    <t>6229898000</t>
  </si>
  <si>
    <t>6229899000</t>
  </si>
  <si>
    <t>6970062000</t>
  </si>
  <si>
    <t>7970062000</t>
  </si>
  <si>
    <t>6410001000</t>
  </si>
  <si>
    <t>6410001010</t>
  </si>
  <si>
    <t>6410011000</t>
  </si>
  <si>
    <t>6410012000</t>
  </si>
  <si>
    <t>6410013000</t>
  </si>
  <si>
    <t>6420001000</t>
  </si>
  <si>
    <t>6420002000</t>
  </si>
  <si>
    <t>6420003000</t>
  </si>
  <si>
    <t>6420004000</t>
  </si>
  <si>
    <t>6420005000</t>
  </si>
  <si>
    <t>6420006000</t>
  </si>
  <si>
    <t>6420007000</t>
  </si>
  <si>
    <t>6420008000</t>
  </si>
  <si>
    <t>6420009000</t>
  </si>
  <si>
    <t>6420010000</t>
  </si>
  <si>
    <t>6420011000</t>
  </si>
  <si>
    <t>6420012000</t>
  </si>
  <si>
    <t>6420013000</t>
  </si>
  <si>
    <t>6420014000</t>
  </si>
  <si>
    <t>6420015000</t>
  </si>
  <si>
    <t>6420016000</t>
  </si>
  <si>
    <t>6420017000</t>
  </si>
  <si>
    <t>6420019000</t>
  </si>
  <si>
    <t>6420020000</t>
  </si>
  <si>
    <t>6420021000</t>
  </si>
  <si>
    <t>6420022000</t>
  </si>
  <si>
    <t>6420023000</t>
  </si>
  <si>
    <t>6420024000</t>
  </si>
  <si>
    <t>6420024010</t>
  </si>
  <si>
    <t>6450001000</t>
  </si>
  <si>
    <t>6450001010</t>
  </si>
  <si>
    <t>6460001000</t>
  </si>
  <si>
    <t>6460001010</t>
  </si>
  <si>
    <t>6470001000</t>
  </si>
  <si>
    <t>6470002000</t>
  </si>
  <si>
    <t>6470003000</t>
  </si>
  <si>
    <t>6470004000</t>
  </si>
  <si>
    <t>6470005000</t>
  </si>
  <si>
    <t>6470006000</t>
  </si>
  <si>
    <t>6470007000</t>
  </si>
  <si>
    <t>6470008001</t>
  </si>
  <si>
    <t>6470008002</t>
  </si>
  <si>
    <t>6470009000</t>
  </si>
  <si>
    <t>6470011000</t>
  </si>
  <si>
    <t>6470019000</t>
  </si>
  <si>
    <t>6480001000</t>
  </si>
  <si>
    <t>6480002000</t>
  </si>
  <si>
    <t>6480003000</t>
  </si>
  <si>
    <t>6480004000</t>
  </si>
  <si>
    <t>6480006000</t>
  </si>
  <si>
    <t>6480009000</t>
  </si>
  <si>
    <t>6480007000</t>
  </si>
  <si>
    <t>6480008000</t>
  </si>
  <si>
    <t>6480021000</t>
  </si>
  <si>
    <t>6480022000</t>
  </si>
  <si>
    <t>6480023000</t>
  </si>
  <si>
    <t>6480098000</t>
  </si>
  <si>
    <t>6480099000</t>
  </si>
  <si>
    <t>6499000</t>
  </si>
  <si>
    <t>6970064000</t>
  </si>
  <si>
    <t>6985001000</t>
  </si>
  <si>
    <t>7962047000</t>
  </si>
  <si>
    <t>7970064000</t>
  </si>
  <si>
    <t>6420018000</t>
  </si>
  <si>
    <t>6440002000</t>
  </si>
  <si>
    <t>6420018100</t>
  </si>
  <si>
    <t>6420018200</t>
  </si>
  <si>
    <t>6420018210</t>
  </si>
  <si>
    <t>6420018300</t>
  </si>
  <si>
    <t>6430001000</t>
  </si>
  <si>
    <t>6440001000</t>
  </si>
  <si>
    <t>6440001100</t>
  </si>
  <si>
    <t>6450002000</t>
  </si>
  <si>
    <t>6450002010</t>
  </si>
  <si>
    <t>6470099000</t>
  </si>
  <si>
    <t>6480010000</t>
  </si>
  <si>
    <t>6440001200</t>
  </si>
  <si>
    <t>6728003200</t>
  </si>
  <si>
    <t>6728002000</t>
  </si>
  <si>
    <t>6728003000</t>
  </si>
  <si>
    <t>6728003100</t>
  </si>
  <si>
    <t>7962029000</t>
  </si>
  <si>
    <t>7962041000</t>
  </si>
  <si>
    <t>7962048000</t>
  </si>
  <si>
    <t>7962050000</t>
  </si>
  <si>
    <t>7962060000</t>
  </si>
  <si>
    <t>6580001000</t>
  </si>
  <si>
    <t>6580003000</t>
  </si>
  <si>
    <t>6970073000</t>
  </si>
  <si>
    <t>6970074000</t>
  </si>
  <si>
    <t>6970076000</t>
  </si>
  <si>
    <t>6970079000</t>
  </si>
  <si>
    <t>7310001000</t>
  </si>
  <si>
    <t>7320000000</t>
  </si>
  <si>
    <t>7340000000</t>
  </si>
  <si>
    <t>7380000000</t>
  </si>
  <si>
    <t>7410001000</t>
  </si>
  <si>
    <t>7480001000</t>
  </si>
  <si>
    <t>7540002000</t>
  </si>
  <si>
    <t>7546290000</t>
  </si>
  <si>
    <t>7546390000</t>
  </si>
  <si>
    <t>7546490000</t>
  </si>
  <si>
    <t>7546690000</t>
  </si>
  <si>
    <t>7540004000</t>
  </si>
  <si>
    <t>7680098000</t>
  </si>
  <si>
    <t>7680098100</t>
  </si>
  <si>
    <t>7680009000</t>
  </si>
  <si>
    <t>7680000000</t>
  </si>
  <si>
    <t>7680099000</t>
  </si>
  <si>
    <t>7680006000</t>
  </si>
  <si>
    <t>7680042000</t>
  </si>
  <si>
    <t>7680095000</t>
  </si>
  <si>
    <t>7680095100</t>
  </si>
  <si>
    <t>7680096000</t>
  </si>
  <si>
    <t>7920001000</t>
  </si>
  <si>
    <t>7942001000</t>
  </si>
  <si>
    <t>7942002000</t>
  </si>
  <si>
    <t>7942003000</t>
  </si>
  <si>
    <t>7942009000</t>
  </si>
  <si>
    <t>7944001000</t>
  </si>
  <si>
    <t>7944002000</t>
  </si>
  <si>
    <t>7944003000</t>
  </si>
  <si>
    <t>7948001000</t>
  </si>
  <si>
    <t>7950001000</t>
  </si>
  <si>
    <t>7721001000</t>
  </si>
  <si>
    <t>7962001000</t>
  </si>
  <si>
    <t>7721002000</t>
  </si>
  <si>
    <t>7962002000</t>
  </si>
  <si>
    <t>7721003000</t>
  </si>
  <si>
    <t>7721004000</t>
  </si>
  <si>
    <t>7962004000</t>
  </si>
  <si>
    <t>7721005000</t>
  </si>
  <si>
    <t>7962005000</t>
  </si>
  <si>
    <t>7721006000</t>
  </si>
  <si>
    <t>7721007000</t>
  </si>
  <si>
    <t>7721009000</t>
  </si>
  <si>
    <t>7962007000</t>
  </si>
  <si>
    <t>7962009000</t>
  </si>
  <si>
    <t>7722001000</t>
  </si>
  <si>
    <t>7962019000</t>
  </si>
  <si>
    <t>7882006000</t>
  </si>
  <si>
    <t>7970073000</t>
  </si>
  <si>
    <t>7988097000</t>
  </si>
  <si>
    <t>7988098000</t>
  </si>
  <si>
    <t>7988099000</t>
  </si>
  <si>
    <t>6312001000</t>
  </si>
  <si>
    <t>6312002000</t>
  </si>
  <si>
    <t>6313001000</t>
  </si>
  <si>
    <t>6313002000</t>
  </si>
  <si>
    <t>6313003000</t>
  </si>
  <si>
    <t>6314001000</t>
  </si>
  <si>
    <t>6317001000</t>
  </si>
  <si>
    <t>6317002000</t>
  </si>
  <si>
    <t>6317003000</t>
  </si>
  <si>
    <t>6317004000</t>
  </si>
  <si>
    <t>6318099000</t>
  </si>
  <si>
    <t>6320001000</t>
  </si>
  <si>
    <t>6320099000</t>
  </si>
  <si>
    <t>6520001000</t>
  </si>
  <si>
    <t>6580002000</t>
  </si>
  <si>
    <t>6580004000</t>
  </si>
  <si>
    <t>6580005000</t>
  </si>
  <si>
    <t>6580009000</t>
  </si>
  <si>
    <t>6580012000</t>
  </si>
  <si>
    <t>6580013000</t>
  </si>
  <si>
    <t>6580014000</t>
  </si>
  <si>
    <t>6580015000</t>
  </si>
  <si>
    <t>6580016000</t>
  </si>
  <si>
    <t>6580016300</t>
  </si>
  <si>
    <t>6580017000</t>
  </si>
  <si>
    <t>6580018000</t>
  </si>
  <si>
    <t>6580019000</t>
  </si>
  <si>
    <t>6580025000</t>
  </si>
  <si>
    <t>6580021000</t>
  </si>
  <si>
    <t>6580006000</t>
  </si>
  <si>
    <t>6580008000</t>
  </si>
  <si>
    <t>6580022000</t>
  </si>
  <si>
    <t>6580099000</t>
  </si>
  <si>
    <t>6661001000</t>
  </si>
  <si>
    <t>6661002000</t>
  </si>
  <si>
    <t>6661003000</t>
  </si>
  <si>
    <t>6661004000</t>
  </si>
  <si>
    <t>6661005000</t>
  </si>
  <si>
    <t>6661006000</t>
  </si>
  <si>
    <t>6661007000</t>
  </si>
  <si>
    <t>6661009000</t>
  </si>
  <si>
    <t>6711001000</t>
  </si>
  <si>
    <t>6711002000</t>
  </si>
  <si>
    <t>6711003000</t>
  </si>
  <si>
    <t>6711004000</t>
  </si>
  <si>
    <t>6711005000</t>
  </si>
  <si>
    <t>6711006000</t>
  </si>
  <si>
    <t>6711009000</t>
  </si>
  <si>
    <t>6662001000</t>
  </si>
  <si>
    <t>6718001000</t>
  </si>
  <si>
    <t>6910001000</t>
  </si>
  <si>
    <t>6910002000</t>
  </si>
  <si>
    <t>6910004000</t>
  </si>
  <si>
    <t>6910005000</t>
  </si>
  <si>
    <t>6910099000</t>
  </si>
  <si>
    <t>6910099100</t>
  </si>
  <si>
    <t>6920001000</t>
  </si>
  <si>
    <t>6942001000</t>
  </si>
  <si>
    <t>6942002000</t>
  </si>
  <si>
    <t>6942003000</t>
  </si>
  <si>
    <t>6942009000</t>
  </si>
  <si>
    <t>6945001000</t>
  </si>
  <si>
    <t>6945002000</t>
  </si>
  <si>
    <t>6947001000</t>
  </si>
  <si>
    <t>6947002000</t>
  </si>
  <si>
    <t>6947003000</t>
  </si>
  <si>
    <t>6951001000</t>
  </si>
  <si>
    <t>6952001000</t>
  </si>
  <si>
    <t>6958001000</t>
  </si>
  <si>
    <t>6958002000</t>
  </si>
  <si>
    <t>6958003000</t>
  </si>
  <si>
    <t>6970063000</t>
  </si>
  <si>
    <t>6970065000</t>
  </si>
  <si>
    <t>6985002000</t>
  </si>
  <si>
    <t>6988001000</t>
  </si>
  <si>
    <t>6988006000</t>
  </si>
  <si>
    <t>6988008000</t>
  </si>
  <si>
    <t>6988009000</t>
  </si>
  <si>
    <t>6988010000</t>
  </si>
  <si>
    <t>6988011000</t>
  </si>
  <si>
    <t>6988098000</t>
  </si>
  <si>
    <t>6988099000</t>
  </si>
  <si>
    <t>7970063000</t>
  </si>
  <si>
    <t>7970065000</t>
  </si>
  <si>
    <t>7970069000</t>
  </si>
  <si>
    <t>6723001000</t>
  </si>
  <si>
    <t>6728009000</t>
  </si>
  <si>
    <t>6728099000</t>
  </si>
  <si>
    <t>6741000000</t>
  </si>
  <si>
    <t>-7723001000</t>
  </si>
  <si>
    <t>7723002000</t>
  </si>
  <si>
    <t>7962049000</t>
  </si>
  <si>
    <t>7962039000</t>
  </si>
  <si>
    <t>7970067000</t>
  </si>
  <si>
    <t>6620500000</t>
  </si>
  <si>
    <t>6620700000</t>
  </si>
  <si>
    <t>6622000000</t>
  </si>
  <si>
    <t>6623131000</t>
  </si>
  <si>
    <t>6623132000</t>
  </si>
  <si>
    <t>6623133000</t>
  </si>
  <si>
    <t>6623134000</t>
  </si>
  <si>
    <t>6623135000</t>
  </si>
  <si>
    <t>6623139000</t>
  </si>
  <si>
    <t>6623640000</t>
  </si>
  <si>
    <t>6623900000</t>
  </si>
  <si>
    <t>6624110000</t>
  </si>
  <si>
    <t>6624120000</t>
  </si>
  <si>
    <t>6624190000</t>
  </si>
  <si>
    <t>6624210000</t>
  </si>
  <si>
    <t>6624220000</t>
  </si>
  <si>
    <t>6625000000</t>
  </si>
  <si>
    <t>6626110000</t>
  </si>
  <si>
    <t>6626120000</t>
  </si>
  <si>
    <t>6626220000</t>
  </si>
  <si>
    <t>6626130000</t>
  </si>
  <si>
    <t>6626140000</t>
  </si>
  <si>
    <t>6626190000</t>
  </si>
  <si>
    <t>6628200000</t>
  </si>
  <si>
    <t>6628300000</t>
  </si>
  <si>
    <t>6629000000</t>
  </si>
  <si>
    <t>6631000000</t>
  </si>
  <si>
    <t>6632000000</t>
  </si>
  <si>
    <t>7680097000</t>
  </si>
  <si>
    <t>7983001000</t>
  </si>
  <si>
    <t>7983002000</t>
  </si>
  <si>
    <t>7984001000</t>
  </si>
  <si>
    <t>6813001000</t>
  </si>
  <si>
    <t>6813099000</t>
  </si>
  <si>
    <t>6815001000</t>
  </si>
  <si>
    <t>6815002000</t>
  </si>
  <si>
    <t>6815003000</t>
  </si>
  <si>
    <t>6818001000</t>
  </si>
  <si>
    <t>6818007000</t>
  </si>
  <si>
    <t>6818002000</t>
  </si>
  <si>
    <t>6818003000</t>
  </si>
  <si>
    <t>6818005000</t>
  </si>
  <si>
    <t>6818016100</t>
  </si>
  <si>
    <t>6832000000</t>
  </si>
  <si>
    <t>6850003000</t>
  </si>
  <si>
    <t>6881001000</t>
  </si>
  <si>
    <t>6881002000</t>
  </si>
  <si>
    <t>6881003000</t>
  </si>
  <si>
    <t>6881099000</t>
  </si>
  <si>
    <t>6888015000</t>
  </si>
  <si>
    <t>6888016000</t>
  </si>
  <si>
    <t>6888011000</t>
  </si>
  <si>
    <t>6888012000</t>
  </si>
  <si>
    <t>6888001000</t>
  </si>
  <si>
    <t>6888002000</t>
  </si>
  <si>
    <t>6888003000</t>
  </si>
  <si>
    <t>6888005000</t>
  </si>
  <si>
    <t>6888007000</t>
  </si>
  <si>
    <t>6888008000</t>
  </si>
  <si>
    <t>6888010000</t>
  </si>
  <si>
    <t>6888013000</t>
  </si>
  <si>
    <t>6888098000</t>
  </si>
  <si>
    <t>6888099000</t>
  </si>
  <si>
    <t>6870001000</t>
  </si>
  <si>
    <t>6941009000</t>
  </si>
  <si>
    <t>7540003000</t>
  </si>
  <si>
    <t>7970068000</t>
  </si>
  <si>
    <t>7811001000</t>
  </si>
  <si>
    <t>7813001000</t>
  </si>
  <si>
    <t>7813099000</t>
  </si>
  <si>
    <t>7818001000</t>
  </si>
  <si>
    <t>7818002000</t>
  </si>
  <si>
    <t>7818003000</t>
  </si>
  <si>
    <t>7818004000</t>
  </si>
  <si>
    <t>7818006000</t>
  </si>
  <si>
    <t>7818007000</t>
  </si>
  <si>
    <t>7818008000</t>
  </si>
  <si>
    <t>7818010000</t>
  </si>
  <si>
    <t>7818011000</t>
  </si>
  <si>
    <t>7818012000</t>
  </si>
  <si>
    <t>7818020000</t>
  </si>
  <si>
    <t>7818021000</t>
  </si>
  <si>
    <t>7818022000</t>
  </si>
  <si>
    <t>7818023000</t>
  </si>
  <si>
    <t>7818019000</t>
  </si>
  <si>
    <t>7818016100</t>
  </si>
  <si>
    <t>7830001000</t>
  </si>
  <si>
    <t>7830002000</t>
  </si>
  <si>
    <t>7840001000</t>
  </si>
  <si>
    <t>7850001000</t>
  </si>
  <si>
    <t>7860001000</t>
  </si>
  <si>
    <t>7869999999</t>
  </si>
  <si>
    <t>7880015000</t>
  </si>
  <si>
    <t>7880016000</t>
  </si>
  <si>
    <t>7880001000</t>
  </si>
  <si>
    <t>7880005000</t>
  </si>
  <si>
    <t>7880007000</t>
  </si>
  <si>
    <t>7880008000</t>
  </si>
  <si>
    <t>7880010000</t>
  </si>
  <si>
    <t>7880013000</t>
  </si>
  <si>
    <t>7880099000</t>
  </si>
  <si>
    <t>-6941009000</t>
  </si>
  <si>
    <t>7941001000</t>
  </si>
  <si>
    <t>7941002000</t>
  </si>
  <si>
    <t>7941003000</t>
  </si>
  <si>
    <t>6981001000</t>
  </si>
  <si>
    <t>7910001000</t>
  </si>
  <si>
    <t>8600004000</t>
  </si>
  <si>
    <t>8600005000</t>
  </si>
  <si>
    <t>8600002000</t>
  </si>
  <si>
    <t>8600003000</t>
  </si>
  <si>
    <t>8600003010</t>
  </si>
  <si>
    <t>8600003030</t>
  </si>
  <si>
    <t>8600003040</t>
  </si>
  <si>
    <t>8600003090</t>
  </si>
  <si>
    <t>8600003130</t>
  </si>
  <si>
    <t>8600003140</t>
  </si>
  <si>
    <t>8600003170</t>
  </si>
  <si>
    <t>8600003180</t>
  </si>
  <si>
    <t>8600003190</t>
  </si>
  <si>
    <t>R6133165</t>
  </si>
  <si>
    <t>Imobilizado em Concessão</t>
  </si>
  <si>
    <t>Imobilizado em Integração</t>
  </si>
  <si>
    <t>Terrenos e Recursos Naturais</t>
  </si>
  <si>
    <t>Edifícios e Outras Construções</t>
  </si>
  <si>
    <t>Básico - Produção Electricidade - Aproveitamento Hidroeléctrico</t>
  </si>
  <si>
    <t>Básico - Produção Electricidade - Centrais Térmicas Clássicas</t>
  </si>
  <si>
    <t>Básico - Produção Electricidade - Centrais Térmicas Resíduos Florestais</t>
  </si>
  <si>
    <t>Básico - Produção Electricidade - Centrais de Cogeração</t>
  </si>
  <si>
    <t>Básico - Produção Electricidade - Aproveitamento Energias Renováveis</t>
  </si>
  <si>
    <t>Básico - Transporte Electricidade - Subestações</t>
  </si>
  <si>
    <t>Básico - Transporte Electricidade - Linhas</t>
  </si>
  <si>
    <t>Básico - Transporte Electricidade - Despacho Nacional</t>
  </si>
  <si>
    <t>Básico - Transporte Electricidade - Equipamentos Acessórios</t>
  </si>
  <si>
    <t>Básico - Transporte Electricidade - Equipamento Contagem Medida</t>
  </si>
  <si>
    <t>Básico - Transporte Electricidade - Equipamentos Diverso</t>
  </si>
  <si>
    <t>Básico - Distribuição Electricidade - AT</t>
  </si>
  <si>
    <t>Básico - Distribuição Electricidade - MT</t>
  </si>
  <si>
    <t>Básico - Distribuição Electricidade - BT</t>
  </si>
  <si>
    <t>Básico - Distribuição Electricidade - Iluminação Pública</t>
  </si>
  <si>
    <t>Básico - Distribuição Electricidade - Equipamento Acessórios</t>
  </si>
  <si>
    <t>Básico - Distribuição Electricidade - Equipamento Diversos</t>
  </si>
  <si>
    <t>Básico - Básico - Equipamento de Telecomunicações</t>
  </si>
  <si>
    <t>Básico - Básico - Equipamento de Informática</t>
  </si>
  <si>
    <t>Básico - Básico - Equipamento de Estaleiros</t>
  </si>
  <si>
    <t>Básico - Equipamento de Laboratórios</t>
  </si>
  <si>
    <t>Básico - Equipamento de Postos Médicos</t>
  </si>
  <si>
    <t>Básico - Equipamentos Centros de Formação Profissionais</t>
  </si>
  <si>
    <t>Básico - Outro Equipamento Básico - Não Específico</t>
  </si>
  <si>
    <t>Equipamento de Transporte</t>
  </si>
  <si>
    <t>A4350000</t>
  </si>
  <si>
    <t>Ferramentas e Utensílios</t>
  </si>
  <si>
    <t>Equipamento Administrativo - Equipamento Informático</t>
  </si>
  <si>
    <t>Equipamento Administrativo - Mobiliário</t>
  </si>
  <si>
    <t>Equipamento Administrativo - Apoio Administrativo</t>
  </si>
  <si>
    <t>Equipamento Administrativo - Apoio Social</t>
  </si>
  <si>
    <t>Equipamento Administrativo - Diverso</t>
  </si>
  <si>
    <t>Imobilizado Corpóreo Curso - Edifícios e Outras Construções</t>
  </si>
  <si>
    <t>Imobilizado Corpóreo Curso - Produção Electricidade - Aproveitamento Hidroeléctricas</t>
  </si>
  <si>
    <t>Imobilizado Corpóreo Curso - Produção Electricidade - Centrais Térmicas Clássicas</t>
  </si>
  <si>
    <t>Imobilizado Corpóreo Curso - Produção Electricidade - Centrais Térmicas Resíduos Florestais</t>
  </si>
  <si>
    <t>Imobilizado Corpóreo Curso - Produção Electricidade - Aproveitamento Energias Renováveis</t>
  </si>
  <si>
    <t>Imobilizado Corpóreo Curso - Produção Electricidade - Aprov Hídrico Fins Múltiplos - P/Não Afecta Produção Electricidade</t>
  </si>
  <si>
    <t>Imobilizado Corpóreo Curso - Produção Electricidade - Estudos e Projectos</t>
  </si>
  <si>
    <t>Imobilizado Corpóreo Curso - Transporte Electricidade - Subestações</t>
  </si>
  <si>
    <t>Imobilizado Corpóreo Curso - Transporte Electricidade - Linhas</t>
  </si>
  <si>
    <t>Imobilizado Corpóreo Curso - Transporte Electricidade - Despacho Nacional</t>
  </si>
  <si>
    <t>Imobilizado Corpóreo Curso - Transporte Electricidade - Equipamentos Acessórios</t>
  </si>
  <si>
    <t>Imobilizado Corpóreo Curso - Transporte Electricidade - Equipamento Contagem Medida</t>
  </si>
  <si>
    <t>Imobilizado Corpóreo Curso - Transporte de Electricidade - Estudos Projectos</t>
  </si>
  <si>
    <t>Imobilizado Corpóreo Curso - Distribuição Electricidade - AT</t>
  </si>
  <si>
    <t>Imobilizado Corpóreo Curso - Distribuição Electricidade - MT</t>
  </si>
  <si>
    <t>Imobilizado Corpóreo Curso - Distribuição Electricidade - BT</t>
  </si>
  <si>
    <t>Imobilizado Corpóreo Curso - Distribuição Electricidade - Iluminação Pública</t>
  </si>
  <si>
    <t>Imobilizado Corpóreo Curso - Distribuição Electricidade - Equipamento Acessórios</t>
  </si>
  <si>
    <t>Imobilizado Corpóreo Curso - Distribuição de Electricidade - Estudos e Projectos</t>
  </si>
  <si>
    <t>Imobilizado Corpóreo Curso - Sistemas Informáticos</t>
  </si>
  <si>
    <t>Imobilizado Corpóreo Curso - Equipamento de Telecomunicações</t>
  </si>
  <si>
    <t>Imobilizado Corpóreo Curso - Outras Imobilizações Corpóreas</t>
  </si>
  <si>
    <t>Adiantamentos por Conta de Imobilizações Corpóreas</t>
  </si>
  <si>
    <t>Amortizações de Imobilizado em Concessão</t>
  </si>
  <si>
    <t>Amortizações de Imobilizado em Integração - A Transferir para EDP</t>
  </si>
  <si>
    <t>Amortização - Edifícios e Outras Construções</t>
  </si>
  <si>
    <t>Amortização - Básico - Produção Electricidade - Aproveitamento Hidroeléctrico</t>
  </si>
  <si>
    <t>Amortização - Básico - Produção Electricidade - Centrais Térmicas Clássicas</t>
  </si>
  <si>
    <t>Amortização - Básico - Produção Electricidade - Centrais Térmicas Resíduos Florestais</t>
  </si>
  <si>
    <t>Amortização - Básico - Produção Electricidade - Aproveitamento Energias Renováveis</t>
  </si>
  <si>
    <t>Amortização - Básico - Transporte Electricidade - Subestações</t>
  </si>
  <si>
    <t>Amortização - Básico - Transporte Electricidade - Linhas</t>
  </si>
  <si>
    <t>Amortização - Básico - Transporte Electricidade - Despacho Nacional</t>
  </si>
  <si>
    <t>Amortização - Básico - Transporte Electricidade - Equipamentos Acessórios</t>
  </si>
  <si>
    <t>Amortização - Básico - Transporte Electricidade - Equipamento Contagem Medida</t>
  </si>
  <si>
    <t>Amortização - Básico - Transporte Electricidade - Equipamentos Diversos</t>
  </si>
  <si>
    <t>Amortização - Básico - Distribuição Electricidade - AT</t>
  </si>
  <si>
    <t>Amortização - Básico - Distribuição Electricidade - MT</t>
  </si>
  <si>
    <t>Amortização - Básico - Distribuição Electricidade - Iluminação Pública</t>
  </si>
  <si>
    <t>Amortização - Básico - Distribuição Electricidade - Equipamento Acessórios</t>
  </si>
  <si>
    <t>Amortização - Básico - Distribuição Electricidade - Equipamento Diversos</t>
  </si>
  <si>
    <t>Amortização - Básico - Básico - Equipamento de Telecomunicações</t>
  </si>
  <si>
    <t>Amortização - Básico - Básico - Equipamento de Informática</t>
  </si>
  <si>
    <t>Amortização - Básico - Básico - Equipamento de Estaleiros</t>
  </si>
  <si>
    <t>Amortização - Básico - Equipamento de Laboratórios</t>
  </si>
  <si>
    <t>Amortização - Básico - Equipamento de Postos Médicos</t>
  </si>
  <si>
    <t>Amortização - Básico - Equipamento Centros de Formação Profissionais</t>
  </si>
  <si>
    <t>Amortização - Básico - Distribuição Electricidade - Nao específico</t>
  </si>
  <si>
    <t>Amortizações de Equipamento de Transporte</t>
  </si>
  <si>
    <t>Amortizações de Ferramentas e Utensílios</t>
  </si>
  <si>
    <t>Amortização - Administrativo - Equipamento Informático</t>
  </si>
  <si>
    <t>Amortização - Administrativo - Mobiliário</t>
  </si>
  <si>
    <t>Amortização - Administrativo - Apoio Administrativo</t>
  </si>
  <si>
    <t>Amortização - Administrativo - Apoio Social</t>
  </si>
  <si>
    <t>Amortização - Diferenças de Câmbio - Equipamento Básico</t>
  </si>
  <si>
    <t>Amortizações de Outras Imobilizações Corpóreas</t>
  </si>
  <si>
    <t>Despesas de Instalação</t>
  </si>
  <si>
    <t>Despesas de Investigação e Desenvolvimento</t>
  </si>
  <si>
    <t>Propriedade Industrial e Outros Direitos</t>
  </si>
  <si>
    <t>Trepasses</t>
  </si>
  <si>
    <t>Licenças de Emissão de CO2 (Centrais do SENV)</t>
  </si>
  <si>
    <t>Imobilizado Incorpóreo em Curso - Despesas de Instalação</t>
  </si>
  <si>
    <t>Imobilizado Incorpóreo em Curso - Investigação e Desenvolvimento</t>
  </si>
  <si>
    <t>Adiantamentos por Conta de Imobilizações Incorpóreas</t>
  </si>
  <si>
    <t>Amortizações de Despesas de Instalação</t>
  </si>
  <si>
    <t>Amortizações de Despesas de Investigação de Desenvolvimento</t>
  </si>
  <si>
    <t>Amortizações de Propriedade Industrial e Outros Direitos</t>
  </si>
  <si>
    <t>Amortizações de Trepasses</t>
  </si>
  <si>
    <t>Diferenças de Consolidação Activas (Goodwill) - Empresas Incluídas Pelo Método Integral</t>
  </si>
  <si>
    <t>Diferenças de Consolidação Activas (Goodwill) - Empresas Incluídas Pelo Método Equity</t>
  </si>
  <si>
    <t>Amortizações de Diferenças de Consolidação Activas (Goodwill) - Empresas Método Integral</t>
  </si>
  <si>
    <t>Amortizações de Diferenças de Consolidação Activas (Goodwill) - Empresas Método Equity</t>
  </si>
  <si>
    <t>Partes Capital - Empresas do Grupo</t>
  </si>
  <si>
    <t>Partes Capital - Empresas Associadas</t>
  </si>
  <si>
    <t>Partes Capital - Outras Empresas</t>
  </si>
  <si>
    <t>Obrigações e Títulos de Participação - Empresas do Grupo</t>
  </si>
  <si>
    <t>Obrigações e Títulos de Participação - Empresas Associadas</t>
  </si>
  <si>
    <t>Obrigações e Títulos de Participação - Outras Empresas</t>
  </si>
  <si>
    <t>Investimentos em Imóveis - Terrenos e Recursos Naturais</t>
  </si>
  <si>
    <t>Investimentos em Imóveis - Edifícios e Outras Construções</t>
  </si>
  <si>
    <t>Outras Aplicações Financeiras - Depósitos Bancários</t>
  </si>
  <si>
    <t>Outras Aplicações Financeiras - Títulos da Dívida Pública</t>
  </si>
  <si>
    <t>Outras Aplicações Financeiras - Outros Títulos</t>
  </si>
  <si>
    <t>Investimentos Financeiros em Curso</t>
  </si>
  <si>
    <t>Adiantamentos por Conta de Investimentos Financeiros</t>
  </si>
  <si>
    <t>Amortizações de Investimentos em Imóveis - Edifícios e Outras Construções</t>
  </si>
  <si>
    <t>Ajustamentos de Partes de Capital - Empresas do Grupo</t>
  </si>
  <si>
    <t>Ajustamentos de Partes de Capital - Empresas Associadas</t>
  </si>
  <si>
    <t>Ajustamentos de Partes de Capital - Outras Empresas</t>
  </si>
  <si>
    <t>Ajustamentos de Investimentos Financeiros - Outras Aplicações Financeiras</t>
  </si>
  <si>
    <t>Custos Diferidos - Impostos Diferidos - Activos - Ajustamentos Associados Participações Financeiras</t>
  </si>
  <si>
    <t>Custos Diferidos - Impostos Diferidos - Activos - Ajustamentos Associados Clientes e Devedores</t>
  </si>
  <si>
    <t>Custos Diferidos - Impostos Diferidos - Activos - Ajustamentos Associados Pessoal e Fundo Pensões</t>
  </si>
  <si>
    <t>Custos Diferidos - Impostos Diferidos - Activos - Ajustamentos Associados Prejuízos Fiscais</t>
  </si>
  <si>
    <t>Por Dívidas Autarquias a 31-12-1988</t>
  </si>
  <si>
    <t>Clientes de Cobrança Duvidosa (Médio e Longo Prazo)</t>
  </si>
  <si>
    <t>Accionistas - Empresas do Grupo - Empréstimos Médio e Longo Prazo - Euro</t>
  </si>
  <si>
    <t>Imobilizados em Integração Compensados (Distrito / Concelho)</t>
  </si>
  <si>
    <t>Cauções Prestadas por Serviços Médicos</t>
  </si>
  <si>
    <t>Cauções Prestadas a Outros Terceiros</t>
  </si>
  <si>
    <t>Activos Regulatórios (Médio e Longo Prazo)</t>
  </si>
  <si>
    <t>Desvio/Défice Tarifário (Médio e Longo Prazo)</t>
  </si>
  <si>
    <t>Compras</t>
  </si>
  <si>
    <t>Mercadorias - Outras Actividades - Terrenos</t>
  </si>
  <si>
    <t>Mercadorias - Outras Actividades - Edifícios e Outras Construções</t>
  </si>
  <si>
    <t>Mercadorias - Outras Actividades - Equipamento de Informática</t>
  </si>
  <si>
    <t>Mercadorias - Outras Actividades - Equipamento Rede de Dados</t>
  </si>
  <si>
    <t>Mercadorias - Outras Actividades - Outros</t>
  </si>
  <si>
    <t>Mercadorias em Trânsito - Outras Actividades - Equipamento de Informática</t>
  </si>
  <si>
    <t>Mercadorias à Guarda de Terceiros - Outras Actividades - Equipamento de Informática</t>
  </si>
  <si>
    <t>Produtos e Trabalhos em Curso - Actividade Eléctrica</t>
  </si>
  <si>
    <t>Matérias Subsidiárias - Actividade Eléctrica - Carvão</t>
  </si>
  <si>
    <t>Matérias Subsidiárias - Actividade Eléctrica - Fuel</t>
  </si>
  <si>
    <t>Matérias Subsidiárias - Actividade Eléctrica - Gasóleo</t>
  </si>
  <si>
    <t>Matérias Subsidiárias - Actividade Eléctrica - Gás</t>
  </si>
  <si>
    <t>Matérias Subsidiárias - Actividade Eléctrica - Resíduos Florestais</t>
  </si>
  <si>
    <t>Matérias Subsidiárias - Outras Actividades - Consumíveis Informática</t>
  </si>
  <si>
    <t>Materiais Diversos</t>
  </si>
  <si>
    <t>Embalagens de Consumo</t>
  </si>
  <si>
    <t>Matérias e Materiais em Trânsito - Actividade Eléctrica</t>
  </si>
  <si>
    <t>Matérias e Materiais em Trânsito - Outras Actividades - Consumíveis de Informática</t>
  </si>
  <si>
    <t>Matérias e Materiais em Trânsito - Materiais Diversos</t>
  </si>
  <si>
    <t>Matérias e Materiais em Trânsito - Embalagens de Consumo</t>
  </si>
  <si>
    <t>Adiantamentos por Conta de Compras - Actividade Eléctrica</t>
  </si>
  <si>
    <t>Adiantamentos por Conta de Compras - Outras Actividades</t>
  </si>
  <si>
    <t>Regularização de Existências - Actividade Eléctrica</t>
  </si>
  <si>
    <t>Regularização de Existências - Outras Actividades</t>
  </si>
  <si>
    <t>Ajustamentos para Depreciação de Mercadorias - Outras Actividades</t>
  </si>
  <si>
    <t>Ajustamentos para Depreciação de Matérias-Primas, Subsidiárias e de Consumo - Outras Actividades</t>
  </si>
  <si>
    <t>Estado e Organismos Oficiais - Para Fornecimento Electricidade AT (Curto Prazo)</t>
  </si>
  <si>
    <t>Estado e Organismos Oficiais - Para Fornecimento Electricidade MT (Curto Prazo)</t>
  </si>
  <si>
    <t>Estado e Organismos Oficiais - Para Fornecimento Electricidade BTE (Curto Prazo)</t>
  </si>
  <si>
    <t>Estado e Organismos Oficiais - Para Fornecimento Electricidade BT (Curto Prazo)</t>
  </si>
  <si>
    <t>Estado e Organismos Oficiais - Por Vendas e Fornecimentos de Outros Bens e Serviços (Curto Prazo)</t>
  </si>
  <si>
    <t>Autarquias Locais - Para Fornecimento Electricidade AT (Curto Prazo)</t>
  </si>
  <si>
    <t>Autarquias Locais - Para Fornecimento Electricidade MT (Curto Prazo)</t>
  </si>
  <si>
    <t>Autarquias Locais - Para Fornecimento Electricidade BTE (Curto Prazo)</t>
  </si>
  <si>
    <t>Autarquias Locais - Para Fornecimento Electricidade BT (Curto Prazo)</t>
  </si>
  <si>
    <t>Autarquias Locais - Para Fornecimento Electricidade IP (Curto Prazo)</t>
  </si>
  <si>
    <t>Autarquias Locais - Por Vendas e Fornecimentos de Outros Bens e Serviços (Curto Prazo)</t>
  </si>
  <si>
    <t>Sector Empresarial e Particulares - Para Fornecimento Electricidade MAT (Curto Prazo)</t>
  </si>
  <si>
    <t>Sector Empresarial e Particulares - Para Fornecimento Electricidade AT (Curto Prazo)</t>
  </si>
  <si>
    <t>Sector Empresarial e Particulares - Para Fornecimento Electricidade MT (Curto Prazo)</t>
  </si>
  <si>
    <t>Sector Empresarial e Particulares - Para Fornecimento Electricidade BTE (Curto Prazo)</t>
  </si>
  <si>
    <t>Sector Empresarial e Particulares - Para Fornecimento Electricidade BT (Curto Prazo)</t>
  </si>
  <si>
    <t>Sector Empresarial e Particulares - Por Vendas e Fornecimentos de Outros Bens e Serviços (Curto Prazo)</t>
  </si>
  <si>
    <t>Clientes - Títulos a Receber (Curto Prazo)</t>
  </si>
  <si>
    <t>Clientes de Cobrança Duvidosa (Curto Prazo)</t>
  </si>
  <si>
    <t>Acréscimos de Proveitos - Vendas Electricidade - Electricidade MAT</t>
  </si>
  <si>
    <t>Acréscimos de Proveitos - Vendas Electricidade - Electricidade AT</t>
  </si>
  <si>
    <t>Acréscimos de Proveitos - Vendas Electricidade - Electricidade MT</t>
  </si>
  <si>
    <t>Acréscimos de Proveitos - Vendas Electricidade - Electricidade BTE</t>
  </si>
  <si>
    <t>Acréscimos de Proveitos - Vendas Electricidade - Electricidade BT</t>
  </si>
  <si>
    <t>A2681135</t>
  </si>
  <si>
    <t>A2681130</t>
  </si>
  <si>
    <t>A2719110</t>
  </si>
  <si>
    <t>A2712740</t>
  </si>
  <si>
    <t>A2729660</t>
  </si>
  <si>
    <t>A2729650</t>
  </si>
  <si>
    <t>A2729670</t>
  </si>
  <si>
    <t>P2749030</t>
  </si>
  <si>
    <t>A2711525</t>
  </si>
  <si>
    <t>A2711535</t>
  </si>
  <si>
    <t>A1202000</t>
  </si>
  <si>
    <t>Acréscimos de Proveitos - Vendas Electricidade - Electricidade IP</t>
  </si>
  <si>
    <t>Ajustamentos para Dívidas de Clientes de Electricidade MAT</t>
  </si>
  <si>
    <t>Ajustamentos para Dívidas de Clientes de Electricidade AT</t>
  </si>
  <si>
    <t>Ajustamentos para Dívidas de Clientes de Electricidade MT</t>
  </si>
  <si>
    <t>Ajustamentos para Dívidas de Clientes de Electricidade BTE</t>
  </si>
  <si>
    <t>Ajustamentos para Dívidas de Clientes de Electricidade BTN</t>
  </si>
  <si>
    <t>Ajustamentos para Dívidas de Clientes de Electricidade IP</t>
  </si>
  <si>
    <t>Ajustamentos para Dívidas de Clientes de Outros Bens e Serviços</t>
  </si>
  <si>
    <t>Ajustamentos para Dívidas de Clientes de Venda Vapor e Cinzas</t>
  </si>
  <si>
    <t>Adiantamentos a Fornecedores (Curto Prazo)</t>
  </si>
  <si>
    <t>Accionistas - Empresas do Grupo - Empréstimos Curto Prazo - Euro</t>
  </si>
  <si>
    <t>Accionistas - Empresas do Grupo - Resultados Atribuídos</t>
  </si>
  <si>
    <t>Accionistas - Empresas Participadas - Empréstimos Curto Prazo - Euro</t>
  </si>
  <si>
    <t>Pessoal - Adiantamentos aos Órgãos Sociais (Curto Prazo)</t>
  </si>
  <si>
    <t>Pessoal - Adiantamentos ao Pessoal (Curto Prazo)</t>
  </si>
  <si>
    <t>Pessoal - Operações com o Pessoal (Curto Prazo)</t>
  </si>
  <si>
    <t>Sindicatos (Curto Prazo)</t>
  </si>
  <si>
    <t>Subscritores Capital - Entidades Privadas (Curto Prazo)</t>
  </si>
  <si>
    <t>Consultores, Acessores e Intermediários (Curto Prazo)</t>
  </si>
  <si>
    <t>Adiantamentos a Pensionistas por Conta Instituições Previdência Social</t>
  </si>
  <si>
    <t>Adiantamentos a Pensionistas por Conta do Fundo de Pensões</t>
  </si>
  <si>
    <t>Adiantamentos por Conta do Estado e Auto-Produtores</t>
  </si>
  <si>
    <t>Serviços Médicos - Valores a Receber do Pessoal</t>
  </si>
  <si>
    <t>Sistema Financeiro Cash - Pooling Holding - Movimentos Capital</t>
  </si>
  <si>
    <t>Pagamentos Efectuados por Conta da Sãvida</t>
  </si>
  <si>
    <t>Sistema de Gestão de Frota - Conta de Ligação</t>
  </si>
  <si>
    <t>IVA a Regularizar a Favor da Empresa</t>
  </si>
  <si>
    <t>IRC - Pagamentos por Conta Efectuados Pela Holding</t>
  </si>
  <si>
    <t>IRC - Estimativa Intercalar IRC</t>
  </si>
  <si>
    <t>Conta Corrente com Agentes de Cobranças</t>
  </si>
  <si>
    <t>Devedores por Fornecimento Outros Bens e Prestação Serviços</t>
  </si>
  <si>
    <t>Devedores de Cobrança Duvidosa</t>
  </si>
  <si>
    <t>Valores a Regularizar</t>
  </si>
  <si>
    <t>Acréscimos de Proveitos - Juros a Receber - Suprimentos Concedidos Empresas do Grupo</t>
  </si>
  <si>
    <t>Acréscimos de Proveitos - Diferença Tarifária</t>
  </si>
  <si>
    <t>Acréscimos de Proveitos - Prémios para Pensões - Custo do ano</t>
  </si>
  <si>
    <t>Acréscimos de Proveitos - Prémios para Pensões - Amortização desvios actuariais</t>
  </si>
  <si>
    <t>Acréscimos de Proveitos - Benefícios Sociais e Actos Médicos - Custo do ano</t>
  </si>
  <si>
    <t>Acréscimos de Proveitos - Benefícios Sociais e Actos Médicos - Amortização desvios actuariais</t>
  </si>
  <si>
    <t>Acréscimos de Proveitos - Outros</t>
  </si>
  <si>
    <t>Outros Custos Diferidos - Rendas e Alugueres</t>
  </si>
  <si>
    <t>Custos Diferidos - Grandes Reparações, Beneficiações, Demolições - Edifícios Outras Construções</t>
  </si>
  <si>
    <t>Outros Custos Diferidos - Seguros</t>
  </si>
  <si>
    <t>Outros Custos Diferidos - Encargos de Concessões</t>
  </si>
  <si>
    <t>Outros Custos Diferidos - Outros</t>
  </si>
  <si>
    <t>Ajustamentos para Outras Dívidas de Terceiros - Outros (Curto Prazo)</t>
  </si>
  <si>
    <t>Outros Custos Diferidos - Renegociação de Financiamento BEI</t>
  </si>
  <si>
    <t>Acréscimos de Proveitos - Fair Value - Derivados - Futuros</t>
  </si>
  <si>
    <t>Acréscimos de Proveitos - Fair Value - Derivados - Forwards Negociação</t>
  </si>
  <si>
    <t>Acréscimos de Proveitos - Fair Value - Derivados - Swaps Negociação</t>
  </si>
  <si>
    <t>Acréscimos de Proveitos - Fair Value - Derivados - Opções Negociação</t>
  </si>
  <si>
    <t>Estado e Outros Entes Públicos - Impostos sobre o Rendimento - Pagamentos por Conta</t>
  </si>
  <si>
    <t>Estado e Outros Entes Públicos - Retenções sobre Rendimentos de Capitais</t>
  </si>
  <si>
    <t>Estado e Outros Entes Públicos - Retenções sobre Rendimentos de Prediais</t>
  </si>
  <si>
    <t>Estado e Outros Entes Públicos - Retenções sobre Outros Rendimentos</t>
  </si>
  <si>
    <t>Estado e Outros Entes Públicos - Impostos sobre o Rendimento - Imposto a Recuperar</t>
  </si>
  <si>
    <t>Estado e Outros Entes Públicos - Impostos sobre o Rendimento - Outros Movimentos</t>
  </si>
  <si>
    <t>Estado e Outros Entes Públicos - IVA Imposto sobre o Valor Acrescentado - Suportado</t>
  </si>
  <si>
    <t>Estado e Outros Entes Públicos - IVA Imposto sobre o Valor Acrescentado - Dedutível</t>
  </si>
  <si>
    <t>Estado e Outros Entes Públicos - IVA Imposto sobre o Valor Acrescentado - Regularizações</t>
  </si>
  <si>
    <t>Estado e Outros Entes Públicos - IVA Imposto sobre o Valor Acrescentado - Apuramento</t>
  </si>
  <si>
    <t>Estado e Outros Entes Públicos - IVA Imposto sobre o Valor Acrescentado - A Recuperar</t>
  </si>
  <si>
    <t>Estado e Outros Entes Públicos - IVA Imposto sobre o Valor Acrescentado - Reembolsos Pedidos</t>
  </si>
  <si>
    <t>Estado e Outros Entes Públicos - IVA Imposto sobre o Valor Acrescentado - Liquidações Oficiosas</t>
  </si>
  <si>
    <t>Estado e Outros Entes Públicos - Restantes Impostos - Outros</t>
  </si>
  <si>
    <t>Acções - Outras Empresas</t>
  </si>
  <si>
    <t>Outros Títulos - Nacionais</t>
  </si>
  <si>
    <t>Outros Títulos - Estrangeiros</t>
  </si>
  <si>
    <t>Outros Títulos - Licenças de Emissão de CO2</t>
  </si>
  <si>
    <t>Ajustamentos para Acções, Obrigações e Títulos</t>
  </si>
  <si>
    <t>Ajustamentos para Outras Aplicações de Tesouraria - Licenças de Emissão de CO2</t>
  </si>
  <si>
    <t>Caixa Moeda - Euro</t>
  </si>
  <si>
    <t>Depósitos à Ordem - Euro</t>
  </si>
  <si>
    <t>Prestações Suplementares</t>
  </si>
  <si>
    <t>Reservas Legais</t>
  </si>
  <si>
    <t>Reservas Livres</t>
  </si>
  <si>
    <t>Dividendos Antecipados</t>
  </si>
  <si>
    <t>Acréscimos de Custos - Prémios para Pensões - Custo do ano</t>
  </si>
  <si>
    <t>Acréscimos de Custos - Prémios para Pensões - Amortização desvios actuariais</t>
  </si>
  <si>
    <t>Acréscimos de Custos - Benefícios Sociais e Actos Médicos - Custo do ano</t>
  </si>
  <si>
    <t>Acréscimos de Custos - Benefícios Sociais e Actos Médicos - Amortização desvios actuariais</t>
  </si>
  <si>
    <t>Acréscimos de Custos - Prémios para Pensões - Custo do ano (emp. Imputação)</t>
  </si>
  <si>
    <t>Acréscimos de Custos - Prémios para Pensões - Amort desvios actuariais (emp. Imputação)</t>
  </si>
  <si>
    <t>Provisões para Riscos e Encargos - Racionalização de Recursos Humanos</t>
  </si>
  <si>
    <t>Provisões para Riscos e Encargos - Processos Judiciais em Curso</t>
  </si>
  <si>
    <t>Impostos Diferidos - Ajustamentos Associados Imobilizado Corpóreo</t>
  </si>
  <si>
    <t>Impostos Diferidos - Ajustamentos Associados Participações Financeiras</t>
  </si>
  <si>
    <t>Fornecedores de Imobilizado Corpóreo (Médio e Longo Prazo)</t>
  </si>
  <si>
    <t>Subsidios ao Investimento (Médio e Longo Prazo)</t>
  </si>
  <si>
    <t>Reg.(Dl 344-B/82) - Imobilizado em Concessão - Imobilizado Bruto</t>
  </si>
  <si>
    <t>Reg.(Dl 344-B/82) - Imobilizado em Concessão - Amortizações</t>
  </si>
  <si>
    <t>Reg.(Dl 344-B/82) - Imobilizado em Integração - Imobilizado Bruto</t>
  </si>
  <si>
    <t>Reg.(Dl 344-B/82) - Imobilizado em Integração - Amortizações</t>
  </si>
  <si>
    <t>Cauções Recebidas Clientes - Estados Organizações Oficiais</t>
  </si>
  <si>
    <t>Cauções Recebidas Clientes - Autarquias Locais</t>
  </si>
  <si>
    <t>Cauções Recebidas Clientes - Sector Empresarial e Particulares</t>
  </si>
  <si>
    <t>Cauções Recebidas de Outros Terceiros</t>
  </si>
  <si>
    <t>Juros a Pagar - Suprimentos Contraídos Empresas do Grupo</t>
  </si>
  <si>
    <t>Fornecedores, C/C (Curto Prazo)</t>
  </si>
  <si>
    <t>Fornecedores - Facturas em Recepção e Conferência</t>
  </si>
  <si>
    <t>Fornecedores de Imobilizado Corpóreo (Curto Prazo)</t>
  </si>
  <si>
    <t>Adiantamentos de Clientes (Curto Prazo)</t>
  </si>
  <si>
    <t>Pessoal (Curto Prazo) - Remunerações a Pagar aos Órgãos Sociais</t>
  </si>
  <si>
    <t>Pessoal (Curto Prazo) - Remunerações a Pagar ao Pessoal (Curto Prazo)</t>
  </si>
  <si>
    <t>Pessoal (Curto Prazo) - Cauções do Pessoal (Curto Prazo)</t>
  </si>
  <si>
    <t>Conta Corrente Passiva com Agentes de Cobranças</t>
  </si>
  <si>
    <t>Recebimentos Efectuados por Conta de Terceiros</t>
  </si>
  <si>
    <t>Resultados a Distribuir aos Corpos Sociais e Trabalhadores</t>
  </si>
  <si>
    <t>Credores por Rendas de Concessão</t>
  </si>
  <si>
    <t>Acréscimos de Custos - Remunerações a Liquidar</t>
  </si>
  <si>
    <t>Acréscimos de Custos - Compras e Aquisição de Serviços</t>
  </si>
  <si>
    <t>Acréscimos de Custos - Diferença Tarifária</t>
  </si>
  <si>
    <t>Acréscimos de Custos - Outros</t>
  </si>
  <si>
    <t>P2739740</t>
  </si>
  <si>
    <t>P2749020</t>
  </si>
  <si>
    <t>P2749110</t>
  </si>
  <si>
    <t>P2749010</t>
  </si>
  <si>
    <t>Outros Proveitos Diferidos</t>
  </si>
  <si>
    <t>Estado e Outros Entes Públicos - Impostos sobre o Rendimento - Imposto a Pagar</t>
  </si>
  <si>
    <t>Estado e Outros Entes Públicos - Retenções de Trabalho Dependente</t>
  </si>
  <si>
    <t>Estado e Outros Entes Públicos - Retenções de Trabalho Independente</t>
  </si>
  <si>
    <t>Estado e Outros Entes Públicos - Retenções de Rendimentos de Prediais</t>
  </si>
  <si>
    <t>Estado e Outros Entes Públicos - Retenções de Outros Rendimentos</t>
  </si>
  <si>
    <t>Estado e Outros Entes Públicos - IVA Imposto sobre o Valor Acrescentado - Liquidado</t>
  </si>
  <si>
    <t>Estado e Outros Entes Públicos - IVA Imposto sobre o Valor Acrescentado - a Pagar</t>
  </si>
  <si>
    <t>Estado e Outros Entes Públicos - Contribuições Segurança Social</t>
  </si>
  <si>
    <t>Estado e Outros Entes Públicos - Outras Tributações</t>
  </si>
  <si>
    <t>Prestação Serviços Secundários - Outras Actividades - Serviços de Engenharia</t>
  </si>
  <si>
    <t>R6497100</t>
  </si>
  <si>
    <t>Seguro de Acidentes Pessoais</t>
  </si>
  <si>
    <t>Seguro de Acidentes Pessoais - Plano Flex</t>
  </si>
  <si>
    <t>Seguro de Vida - Plano Flex - Componente Fixa</t>
  </si>
  <si>
    <t>Seguro de Vida - Plano Flex - Componente Variável</t>
  </si>
  <si>
    <t>Seguro de Saúde - Plano Flex - Colaborador</t>
  </si>
  <si>
    <t>Seguro de Saúde - Plano Flex - Agregado Familiar</t>
  </si>
  <si>
    <t>A2681125</t>
  </si>
  <si>
    <t>Ajustamentos para Dívidas de Clientes de Electricidade MAT - Sector Empresarial e particulares</t>
  </si>
  <si>
    <t>Ajustamentos para Dívidas de Clientes de Electricidade AT - Sector Empresarial e particulares</t>
  </si>
  <si>
    <t>Ajustamentos para Dívidas de Clientes de Electricidade MT - Sector Empresarial e particulares</t>
  </si>
  <si>
    <t>Ajustamentos para Dívidas de Clientes de Electricidade BTE - Sector Empresarial e particulares</t>
  </si>
  <si>
    <t>Ajustamentos para Dívidas de Clientes de Electricidade BTN - Sector Empresarial e particulares</t>
  </si>
  <si>
    <t>Ajustamentos para Dívidas de Clientes de Electricidade IP - Sector Empresarial e particulares</t>
  </si>
  <si>
    <t>Ajustamentos para Dívidas de Clientes de Outros Bens e Serviços - Sector Empresarial e particulares</t>
  </si>
  <si>
    <t>Ajustamentos para Dívidas de Clientes de Venda Vapor e Cinzas - Sector Empresarial e particulares</t>
  </si>
  <si>
    <t>Adiantamentos a Fornecedores de Imobilizado Corpóreo (Curto Prazo)</t>
  </si>
  <si>
    <t>Acréscimos de Proveitos - PPEC</t>
  </si>
  <si>
    <t>P5781000</t>
  </si>
  <si>
    <t>P5781100</t>
  </si>
  <si>
    <t>Outras Reservas</t>
  </si>
  <si>
    <t>01-12-2010</t>
  </si>
  <si>
    <t>7120000077</t>
  </si>
  <si>
    <t>7120012303</t>
  </si>
  <si>
    <t>-7217000000</t>
  </si>
  <si>
    <t>7212000000</t>
  </si>
  <si>
    <t>7212098000</t>
  </si>
  <si>
    <t>6211199000</t>
  </si>
  <si>
    <t>6229850000</t>
  </si>
  <si>
    <t>-6222305000</t>
  </si>
  <si>
    <t>-6222311000</t>
  </si>
  <si>
    <t>-6222313000</t>
  </si>
  <si>
    <t>-6222313500</t>
  </si>
  <si>
    <t>-6222314001</t>
  </si>
  <si>
    <t>-6222314002</t>
  </si>
  <si>
    <t>6223609500</t>
  </si>
  <si>
    <t>6223608300</t>
  </si>
  <si>
    <t>6223609600</t>
  </si>
  <si>
    <t>6223609400</t>
  </si>
  <si>
    <t>6223609200</t>
  </si>
  <si>
    <t>6223621000</t>
  </si>
  <si>
    <t>6223662500</t>
  </si>
  <si>
    <t>6290000</t>
  </si>
  <si>
    <t>6480095000</t>
  </si>
  <si>
    <t>6480012000</t>
  </si>
  <si>
    <t>6440001110</t>
  </si>
  <si>
    <t>6728003110</t>
  </si>
  <si>
    <t>7546280000</t>
  </si>
  <si>
    <t>7546380000</t>
  </si>
  <si>
    <t>7546480000</t>
  </si>
  <si>
    <t>7970079000</t>
  </si>
  <si>
    <t>6580016100</t>
  </si>
  <si>
    <t>6580016200</t>
  </si>
  <si>
    <t>6580022100</t>
  </si>
  <si>
    <t>6947009000</t>
  </si>
  <si>
    <t>8600092210</t>
  </si>
  <si>
    <t>Dezembro
Pro-Forma 2009</t>
  </si>
  <si>
    <t>Dezembro
2009</t>
  </si>
  <si>
    <t>Variação</t>
  </si>
  <si>
    <t>Valores em: Mil EUR</t>
  </si>
  <si>
    <t>Activos fixos tangíveis</t>
  </si>
  <si>
    <t>Activos fixos intangíveis</t>
  </si>
  <si>
    <t>Clientes de médio e longo prazo</t>
  </si>
  <si>
    <t>Clientes de curto prazo</t>
  </si>
  <si>
    <t>Activos financeiros detidos p/negociação</t>
  </si>
  <si>
    <t xml:space="preserve">Provisões </t>
  </si>
  <si>
    <t>colocadas novas linhas para adaptar ao proforma 2009</t>
  </si>
  <si>
    <t>colocadas novas linhas para adaptar ao proforma</t>
  </si>
  <si>
    <t>Hide</t>
  </si>
  <si>
    <t>Redução Provisões (FSE-PAR)</t>
  </si>
  <si>
    <t xml:space="preserve">Em BT </t>
  </si>
  <si>
    <t>Reversão</t>
  </si>
  <si>
    <t>Actividade: Regulado</t>
  </si>
  <si>
    <t xml:space="preserve">   Clientes MR+ML</t>
  </si>
  <si>
    <t>Perdas MR+ML (% da energia saida s/ clientes MAT)</t>
  </si>
  <si>
    <t>Perdas MR (% da energia saida s/ clientes MAT)</t>
  </si>
  <si>
    <t>RESULTADO LÍQUIDO DO EXERCÍCIO</t>
  </si>
  <si>
    <t xml:space="preserve">Investimentos financeiros em empresas filiais </t>
  </si>
  <si>
    <t xml:space="preserve">      financeiros, de provisões do exercício e das amortizações do exercício;</t>
  </si>
  <si>
    <t xml:space="preserve">      financeiros;</t>
  </si>
  <si>
    <t>Custos de Gestão e de Estrutura</t>
  </si>
  <si>
    <t>Sobreproveito</t>
  </si>
  <si>
    <t>Juros Cogeração FER</t>
  </si>
  <si>
    <t>Desvio Tarifário do ano t</t>
  </si>
  <si>
    <t>Reversão do Desvio Tarifário de t-2</t>
  </si>
  <si>
    <t>Tarifa Social (desconto concedido ao MR)</t>
  </si>
  <si>
    <t>Tarifa Social (desconto concedido ao ML)</t>
  </si>
  <si>
    <t>Caixa Cristiano Magalhães/Caixa Geral Aposentações</t>
  </si>
  <si>
    <t>Ativos por impostos diferidos</t>
  </si>
  <si>
    <t xml:space="preserve">        Total dos Ativos Não Correntes</t>
  </si>
  <si>
    <t xml:space="preserve">        Total dos Ativos Correntes</t>
  </si>
  <si>
    <t>Atividade: Global</t>
  </si>
  <si>
    <t>Impostos diretos e indiretos</t>
  </si>
  <si>
    <t>Dotação para ajustamentos de créditos de cobrança duvidosa, de devedores e outros ativos</t>
  </si>
  <si>
    <t>Atividade: Regulado</t>
  </si>
  <si>
    <t>Ativos Regulatórios</t>
  </si>
  <si>
    <t>Atividade: Distribuição de Energia Eléctrica</t>
  </si>
  <si>
    <t>Atividade: Compra e Venda dos Acessos à Rede de Transporte</t>
  </si>
  <si>
    <t>Correção Hidraulicidade</t>
  </si>
  <si>
    <t>Diferencial Extinção Tarifária</t>
  </si>
  <si>
    <t>Outros Custos</t>
  </si>
  <si>
    <t>Provisão para atos médicos</t>
  </si>
  <si>
    <t>Atividade: Distribuição de Energia Elétrica</t>
  </si>
  <si>
    <t>Custos com Planos de Reestruturação de Efetivos</t>
  </si>
  <si>
    <t>Outros Custos com Inativos</t>
  </si>
  <si>
    <t>Custos com Pensões, Atos Médicos e Benefícios Sociais</t>
  </si>
  <si>
    <t>Recuperação de Custos com Pensões, Atos Médicos e Benefícios Sociais</t>
  </si>
  <si>
    <t>Rédito associado a ativos afetos a concessões</t>
  </si>
  <si>
    <t>Encargos com ativos afetos a concessões</t>
  </si>
  <si>
    <t>Custos com Acessos</t>
  </si>
  <si>
    <t xml:space="preserve">  Devedores e outros ativos de atividades comerciais</t>
  </si>
  <si>
    <t xml:space="preserve">  Outros devedores e outros ativos</t>
  </si>
  <si>
    <t>Credores e outros passivos de atividades comerciais</t>
  </si>
  <si>
    <t xml:space="preserve">  Credores e outros passivos de atividades comerciais</t>
  </si>
  <si>
    <t xml:space="preserve">  Outros credores e outros passivos</t>
  </si>
  <si>
    <t>Reversão de imparidades</t>
  </si>
  <si>
    <t>Desvio tarifário anos anteriores</t>
  </si>
  <si>
    <t>Sustentabilidade Mercados</t>
  </si>
  <si>
    <t>Transferência do deficit tarifário gerado entre 2006 e 2009</t>
  </si>
  <si>
    <t>Custos com acessos</t>
  </si>
  <si>
    <t>Ativo</t>
  </si>
  <si>
    <t>Total do Ativo</t>
  </si>
  <si>
    <t>Vendas de acessos</t>
  </si>
  <si>
    <t>Desvio Tarifário de t-1</t>
  </si>
  <si>
    <t>Outros Benefícios aos Empregados (Ação Social, …)</t>
  </si>
  <si>
    <t>Outras Funcionalidades</t>
  </si>
  <si>
    <t>Tarifa Social (Regularização REN/Eletroprodutores)</t>
  </si>
  <si>
    <t>Total Energia Entrada no Distribuidor</t>
  </si>
  <si>
    <t>AT (subestações REN)</t>
  </si>
  <si>
    <t>Produtores embebidos na RND em AT/MT</t>
  </si>
  <si>
    <t>Produtores embebidos na RND em BT</t>
  </si>
  <si>
    <t>Produção de Energia em Regime Especial</t>
  </si>
  <si>
    <t>Energia Entrada no Distribuidor para Consumos MR</t>
  </si>
  <si>
    <t>AT / Produtores embebidos</t>
  </si>
  <si>
    <t>Energia Entrada no Distribuidor para Consumos ML</t>
  </si>
  <si>
    <t>Compensações de Amortizações</t>
  </si>
  <si>
    <t>Plano de Pensões</t>
  </si>
  <si>
    <t>Plano Médico e outros benefícios</t>
  </si>
  <si>
    <t>Tarifa Social (Devolvido à REN)</t>
  </si>
  <si>
    <t>Proveitos Suplementares</t>
  </si>
  <si>
    <t>EDP O&amp;M</t>
  </si>
  <si>
    <t>Outros Proveitos / (Custos) Operacionais</t>
  </si>
  <si>
    <t>Redução da provisão para atos médicos</t>
  </si>
  <si>
    <t>Redução da provisão</t>
  </si>
  <si>
    <t>Ativos financeiros ao justo valor através dos resultados</t>
  </si>
  <si>
    <t>Invest. Imobilizado em Exploração</t>
  </si>
  <si>
    <t>Desvio Tarifário de t-2</t>
  </si>
  <si>
    <t>Compensações pagas a Clientes Multi-Tarifa</t>
  </si>
  <si>
    <t>Compens. Amort.</t>
  </si>
  <si>
    <t xml:space="preserve">Total </t>
  </si>
  <si>
    <r>
      <t>EBITDA</t>
    </r>
    <r>
      <rPr>
        <b/>
        <vertAlign val="superscript"/>
        <sz val="10"/>
        <rFont val="Calibri"/>
        <family val="2"/>
      </rPr>
      <t xml:space="preserve"> (1)</t>
    </r>
  </si>
  <si>
    <r>
      <t>Custos do exercício com planos de benefícios definidos (</t>
    </r>
    <r>
      <rPr>
        <i/>
        <sz val="10"/>
        <rFont val="Calibri"/>
        <family val="2"/>
      </rPr>
      <t>Unwinding</t>
    </r>
    <r>
      <rPr>
        <sz val="10"/>
        <rFont val="Calibri"/>
        <family val="2"/>
      </rPr>
      <t>)</t>
    </r>
  </si>
  <si>
    <r>
      <t>ROA AJUSTADO</t>
    </r>
    <r>
      <rPr>
        <b/>
        <vertAlign val="superscript"/>
        <sz val="10"/>
        <rFont val="Calibri"/>
        <family val="2"/>
      </rPr>
      <t xml:space="preserve"> (4)</t>
    </r>
  </si>
  <si>
    <r>
      <t xml:space="preserve">Reversão </t>
    </r>
    <r>
      <rPr>
        <vertAlign val="superscript"/>
        <sz val="9.35"/>
        <color theme="1"/>
        <rFont val="Calibri"/>
        <family val="2"/>
      </rPr>
      <t>(1)</t>
    </r>
  </si>
  <si>
    <r>
      <t>Ajustamento tarifário</t>
    </r>
    <r>
      <rPr>
        <vertAlign val="superscript"/>
        <sz val="9.35"/>
        <color theme="1"/>
        <rFont val="Calibri"/>
        <family val="2"/>
      </rPr>
      <t xml:space="preserve"> (2)</t>
    </r>
  </si>
  <si>
    <t>Relatórios por Atividade e Nível de Tensão</t>
  </si>
  <si>
    <r>
      <t>PPDA Subsídio ao Investimento</t>
    </r>
    <r>
      <rPr>
        <vertAlign val="superscript"/>
        <sz val="10"/>
        <rFont val="Calibri"/>
        <family val="2"/>
      </rPr>
      <t xml:space="preserve"> (1)</t>
    </r>
  </si>
  <si>
    <r>
      <t>EBIT</t>
    </r>
    <r>
      <rPr>
        <b/>
        <vertAlign val="superscript"/>
        <sz val="10"/>
        <rFont val="Calibri"/>
        <family val="2"/>
      </rPr>
      <t xml:space="preserve"> (2)</t>
    </r>
  </si>
  <si>
    <r>
      <rPr>
        <vertAlign val="superscript"/>
        <sz val="10"/>
        <rFont val="Calibri"/>
        <family val="2"/>
      </rPr>
      <t>(1)</t>
    </r>
    <r>
      <rPr>
        <sz val="8"/>
        <rFont val="Calibri"/>
        <family val="2"/>
      </rPr>
      <t xml:space="preserve"> O EBITDA representa o resultado líquido do exercício expurgado dos impostos sobre os lucros, dos resultados financeiros, de provisões do exercício e das amortizações do exercício;</t>
    </r>
  </si>
  <si>
    <r>
      <t>Uso da Rede de Distribuição</t>
    </r>
    <r>
      <rPr>
        <vertAlign val="superscript"/>
        <sz val="10"/>
        <rFont val="Calibri"/>
        <family val="2"/>
      </rPr>
      <t xml:space="preserve"> (1)</t>
    </r>
  </si>
  <si>
    <r>
      <t xml:space="preserve">Descontos interruptibilidade aos Clientes </t>
    </r>
    <r>
      <rPr>
        <vertAlign val="superscript"/>
        <sz val="10"/>
        <rFont val="Calibri"/>
        <family val="2"/>
      </rPr>
      <t>1</t>
    </r>
  </si>
  <si>
    <r>
      <t xml:space="preserve">Descontos interruptibilidade recebidos da RNT </t>
    </r>
    <r>
      <rPr>
        <vertAlign val="superscript"/>
        <sz val="10"/>
        <rFont val="Calibri"/>
        <family val="2"/>
      </rPr>
      <t>1</t>
    </r>
  </si>
  <si>
    <r>
      <t xml:space="preserve">Nº Efetivos </t>
    </r>
    <r>
      <rPr>
        <vertAlign val="superscript"/>
        <sz val="10"/>
        <rFont val="Calibri"/>
        <family val="2"/>
      </rPr>
      <t>(1)</t>
    </r>
  </si>
  <si>
    <r>
      <rPr>
        <vertAlign val="superscript"/>
        <sz val="9"/>
        <color theme="1"/>
        <rFont val="Calibri"/>
        <family val="2"/>
      </rPr>
      <t xml:space="preserve">(1) </t>
    </r>
    <r>
      <rPr>
        <sz val="9"/>
        <color theme="1"/>
        <rFont val="Calibri"/>
        <family val="2"/>
      </rPr>
      <t>Inclui efetivos de:</t>
    </r>
  </si>
  <si>
    <r>
      <rPr>
        <vertAlign val="superscript"/>
        <sz val="10"/>
        <rFont val="Calibri"/>
        <family val="2"/>
      </rPr>
      <t>(2)</t>
    </r>
    <r>
      <rPr>
        <sz val="8"/>
        <rFont val="Calibri"/>
        <family val="2"/>
      </rPr>
      <t xml:space="preserve"> O EBIT representa o resultado líquido do exercício expurgado dos impostos sobre os lucros e dos resultados financeiros.</t>
    </r>
  </si>
  <si>
    <t>Invest. Imobilizado em Curso</t>
  </si>
  <si>
    <t>Receitas de vendas e serviços de acessos e outros</t>
  </si>
  <si>
    <t>Custos com vendas de acessos e outros</t>
  </si>
  <si>
    <t>Custos com o pessoal e benefícios aos empregados</t>
  </si>
  <si>
    <t>Amortizações, depreciações e imparidades</t>
  </si>
  <si>
    <t>Proveitos financeiros</t>
  </si>
  <si>
    <t>Custos financeiros</t>
  </si>
  <si>
    <t>RESULTADO ANTES DE IMPOSTOS E CESE</t>
  </si>
  <si>
    <t>Impostos sobre lucros</t>
  </si>
  <si>
    <t>Contribuição extraordinária para o setor energético (CESE)</t>
  </si>
  <si>
    <t xml:space="preserve">   Impostos a receber</t>
  </si>
  <si>
    <t>Relatórios por Atividade Regulada</t>
  </si>
  <si>
    <t>Outros Proveitos</t>
  </si>
  <si>
    <t>Outros Proveitos / (Custos)</t>
  </si>
  <si>
    <t/>
  </si>
  <si>
    <r>
      <t>EBITDA</t>
    </r>
    <r>
      <rPr>
        <b/>
        <vertAlign val="superscript"/>
        <sz val="10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</si>
  <si>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O EBITDA representa o resultado líquido do exercício expurgado dos impostos sobre os lucros, dos resultados</t>
    </r>
  </si>
  <si>
    <r>
      <rPr>
        <vertAlign val="superscript"/>
        <sz val="10"/>
        <rFont val="Calibri"/>
        <family val="2"/>
        <scheme val="minor"/>
      </rPr>
      <t>(2)</t>
    </r>
    <r>
      <rPr>
        <sz val="10"/>
        <rFont val="Calibri"/>
        <family val="2"/>
        <scheme val="minor"/>
      </rPr>
      <t xml:space="preserve"> O EBIT representa o resultado líquido do exercício expurgado dos impostos sobre os lucros e dos resultados</t>
    </r>
  </si>
  <si>
    <t>t-3</t>
  </si>
  <si>
    <t>t-2</t>
  </si>
  <si>
    <t>Ano t-2</t>
  </si>
  <si>
    <t>Ano de t-2</t>
  </si>
  <si>
    <r>
      <t>EBIT</t>
    </r>
    <r>
      <rPr>
        <b/>
        <vertAlign val="superscript"/>
        <sz val="10"/>
        <rFont val="Calibri"/>
        <family val="2"/>
        <scheme val="minor"/>
      </rPr>
      <t xml:space="preserve"> (2) </t>
    </r>
  </si>
  <si>
    <t xml:space="preserve">Fornecimentos e Serviços Externos </t>
  </si>
  <si>
    <t xml:space="preserve">Custos com Benefícios aos Empregados </t>
  </si>
  <si>
    <r>
      <t>EBITDA</t>
    </r>
    <r>
      <rPr>
        <b/>
        <vertAlign val="superscript"/>
        <sz val="10"/>
        <rFont val="Calibri"/>
        <family val="2"/>
      </rPr>
      <t xml:space="preserve"> </t>
    </r>
  </si>
  <si>
    <r>
      <t>EBIT</t>
    </r>
    <r>
      <rPr>
        <b/>
        <vertAlign val="superscript"/>
        <sz val="10"/>
        <rFont val="Calibri"/>
        <family val="2"/>
      </rPr>
      <t xml:space="preserve"> </t>
    </r>
  </si>
  <si>
    <t>…</t>
  </si>
  <si>
    <r>
      <t xml:space="preserve">Remunerações e encargos com PAE </t>
    </r>
    <r>
      <rPr>
        <vertAlign val="superscript"/>
        <sz val="10"/>
        <rFont val="Calibri"/>
        <family val="2"/>
      </rPr>
      <t xml:space="preserve"> </t>
    </r>
  </si>
  <si>
    <t xml:space="preserve">Remunerações e encargos com PRRH </t>
  </si>
  <si>
    <r>
      <t xml:space="preserve">Renda do PAR </t>
    </r>
    <r>
      <rPr>
        <vertAlign val="superscript"/>
        <sz val="10"/>
        <rFont val="Calibri"/>
        <family val="2"/>
      </rPr>
      <t xml:space="preserve"> </t>
    </r>
  </si>
  <si>
    <t>Recuperação de Amortizações de Custos Capitalizáveis não considerados nas contas estatutárias</t>
  </si>
  <si>
    <r>
      <t>Recuperação de Ganhos e Perdas Atuariais (valor de transição)</t>
    </r>
    <r>
      <rPr>
        <vertAlign val="superscript"/>
        <sz val="10"/>
        <rFont val="Calibri"/>
        <family val="2"/>
      </rPr>
      <t xml:space="preserve"> </t>
    </r>
  </si>
  <si>
    <t xml:space="preserve">AJUSTAMENTOS ÀS RUBRICAS DA DEMONSTRAÇÃO DE RESULTADOS </t>
  </si>
  <si>
    <r>
      <t>Custos com Benefícios aos Empregados</t>
    </r>
    <r>
      <rPr>
        <vertAlign val="superscript"/>
        <sz val="10"/>
        <rFont val="Calibri"/>
        <family val="2"/>
      </rPr>
      <t xml:space="preserve"> </t>
    </r>
  </si>
  <si>
    <t xml:space="preserve">Outros custos </t>
  </si>
  <si>
    <t>t-4</t>
  </si>
  <si>
    <t xml:space="preserve">Acessos </t>
  </si>
  <si>
    <t>Outros Proveitos Operacionais</t>
  </si>
  <si>
    <t>Custos do exercício com planos de benefícios definidos (Unwinding)</t>
  </si>
  <si>
    <t xml:space="preserve">Outros Custos Operacionais </t>
  </si>
  <si>
    <t>Custos com racionalização de recursos humanos</t>
  </si>
  <si>
    <t xml:space="preserve">Custo com atos médicos </t>
  </si>
  <si>
    <r>
      <t xml:space="preserve">Custos com Operação e Manutenção a Custos Totais </t>
    </r>
    <r>
      <rPr>
        <b/>
        <vertAlign val="superscript"/>
        <sz val="10"/>
        <color theme="1"/>
        <rFont val="Calibri"/>
        <family val="2"/>
      </rPr>
      <t>(1)</t>
    </r>
  </si>
  <si>
    <r>
      <rPr>
        <vertAlign val="superscript"/>
        <sz val="10"/>
        <color theme="1"/>
        <rFont val="Calibri"/>
        <family val="2"/>
      </rPr>
      <t>(1)</t>
    </r>
    <r>
      <rPr>
        <sz val="10"/>
        <color theme="1"/>
        <rFont val="Calibri"/>
        <family val="2"/>
      </rPr>
      <t xml:space="preserve"> Custos relacionados com operação e manutenção considerados em diferentes rubricas da DR</t>
    </r>
  </si>
  <si>
    <t>Notas</t>
  </si>
  <si>
    <t>Relatórios por Atividades globais</t>
  </si>
  <si>
    <t>Custos com rendas de concessão</t>
  </si>
  <si>
    <t>Proveitos a recuperar pela EDP Distribuição por aplicação da UGS</t>
  </si>
  <si>
    <t>Proveitos permitidos à REN no âmbito da actividade Gestão Global do Sistema</t>
  </si>
  <si>
    <t>Diferencial de custos com a aquisição de energia a produtores em regime especial</t>
  </si>
  <si>
    <t>Custos com a aplicação da tarifa social</t>
  </si>
  <si>
    <t>CMEC</t>
  </si>
  <si>
    <t>Parcela Fixa dos CMEC</t>
  </si>
  <si>
    <t>Parcela de Acerto dos CMEC</t>
  </si>
  <si>
    <t>Correcção de hidraulicidade</t>
  </si>
  <si>
    <t>Défice tarifário de BT em 2006</t>
  </si>
  <si>
    <t>Défice tarifário de BTN em 2007</t>
  </si>
  <si>
    <t>Valor a repercutir nas tarifas resultantes de medidas de sustentabilidade</t>
  </si>
  <si>
    <t>Diferencial positivo ou negativo definido para efeitos de sustentabilidade, equidade e gradualismo financeiro do comercializador de último recurso a repercutir na parcela IV da tarifa de Uso Global do Sistema do operador da rede de distribuição</t>
  </si>
  <si>
    <t>Sobreproveito Tarifas transitórias</t>
  </si>
  <si>
    <r>
      <t>Diferença entre os valores facturados pela EDP Distribuição e os valores pagos à entidade concessionária da RNT por aplicação da tarifa UGS, em</t>
    </r>
    <r>
      <rPr>
        <i/>
        <sz val="8"/>
        <rFont val="Arial"/>
        <family val="2"/>
      </rPr>
      <t xml:space="preserve"> t-2</t>
    </r>
  </si>
  <si>
    <t>Proveitos facturados pela EDP Distribuição por aplicação da UGS</t>
  </si>
  <si>
    <t>Descontos concedidos com tarifa social</t>
  </si>
  <si>
    <t>Desvio de proveitos por aplicação da Tarifa Social pelo ORD</t>
  </si>
  <si>
    <t>Desvio de proveitos por aplicação da TUGS pelo ORD</t>
  </si>
  <si>
    <t>Proveitos a recuperar pela EDP Distribuição por aplicação da URT</t>
  </si>
  <si>
    <t>Proveitos permitidos à REN no âmbito da actividade Transporte de Energia Eléctrica</t>
  </si>
  <si>
    <r>
      <t>Diferença entre os valores facturados pela EDP Distribuição e os valores pagos à entidade concessionária da RNT por aplicação da tarifa URT, em</t>
    </r>
    <r>
      <rPr>
        <i/>
        <sz val="8"/>
        <rFont val="Arial"/>
        <family val="2"/>
      </rPr>
      <t xml:space="preserve"> t-2</t>
    </r>
  </si>
  <si>
    <t>Proveitos facturados pela EDP Distribuição por aplicação da URT</t>
  </si>
  <si>
    <t>Desvio de proveitos por aplicação da TURT pelo ORD</t>
  </si>
  <si>
    <t>Notas:</t>
  </si>
  <si>
    <t xml:space="preserve"> Inclui valor residual das concessões </t>
  </si>
  <si>
    <t>Subsídios/ Comparticipações</t>
  </si>
  <si>
    <t xml:space="preserve">Contadores </t>
  </si>
  <si>
    <t xml:space="preserve">Equipamentos Acessórios e Outros </t>
  </si>
  <si>
    <t>Comparticip. Espécie (do ano)</t>
  </si>
  <si>
    <t>Imobilizado em exploração</t>
  </si>
  <si>
    <t>Totalmente amortizado</t>
  </si>
  <si>
    <t>Em amortização</t>
  </si>
  <si>
    <t>Valor bruto total</t>
  </si>
  <si>
    <t>Valor bruto</t>
  </si>
  <si>
    <t>Valor líquido</t>
  </si>
  <si>
    <t>Amortização dos imobilizados em exploração</t>
  </si>
  <si>
    <t>Amortizações dos subsídios ao investimento</t>
  </si>
  <si>
    <t>Contas estatutárias</t>
  </si>
  <si>
    <t>Contas reguladas</t>
  </si>
  <si>
    <t>Unidade: euros</t>
  </si>
  <si>
    <t>Unidade:  euros</t>
  </si>
  <si>
    <t>unid:  euros</t>
  </si>
  <si>
    <t>Trabalhos Especializados</t>
  </si>
  <si>
    <t>Taxas de Comparticipação na Saúde</t>
  </si>
  <si>
    <t xml:space="preserve">Componente de alisamento dos CMEC </t>
  </si>
  <si>
    <t xml:space="preserve">Custos de exploração líquidos aceites pela ERSE </t>
  </si>
  <si>
    <t>Montantes associados a planos de reestruturação de efetivos</t>
  </si>
  <si>
    <t>Custos com a promoção do desempenho ambiental</t>
  </si>
  <si>
    <t>Proveitos da atividade de Distribuição de Energia Eléctrica em AT/MT</t>
  </si>
  <si>
    <t>Proveitos resultantes da aplicação das tarifas de Uso da Rede de Distribuição (URD)</t>
  </si>
  <si>
    <t>Diferença entre os proveitos facturados e os proveitos permitidos em AT/MT</t>
  </si>
  <si>
    <t>Incentivo à melhoria da Qualidade de Serviço</t>
  </si>
  <si>
    <t>Incentivo à redução de perdas, em AT/MT</t>
  </si>
  <si>
    <t>Desvio dos proveitos da atividade de Distribuição de Energia Eléctrica no ano t em AT/MT</t>
  </si>
  <si>
    <t>Acerto do capex</t>
  </si>
  <si>
    <t>Proveitos da atividade de Distribuição de Energia Eléctrica em BT</t>
  </si>
  <si>
    <t>Diferença entre os proveitos facturados e os proveitos permitidos em BT</t>
  </si>
  <si>
    <t>Incentivo à redução de perdas, em BT</t>
  </si>
  <si>
    <t>Desvio dos proveitos da atividade de Distribuição de Energia Eléctrica, no ano t em BT</t>
  </si>
  <si>
    <t>Ajustamento dos proveitos da atividade de Distribuição de Energia Eléctrica, em AT/MT</t>
  </si>
  <si>
    <t xml:space="preserve">Custo com capital </t>
  </si>
  <si>
    <t>Ajustamento dos proveitos da atividade de Distribuição de Energia Eléctrica, em BT</t>
  </si>
  <si>
    <t>Ganhos (perdas) atuariais líquidas de impostos</t>
  </si>
  <si>
    <t>Alterações de políticas contabilísticas (incluindo primeira adoção do referencial contabilístico)</t>
  </si>
  <si>
    <t>Diferenças de conversão de demonstrações financeiras</t>
  </si>
  <si>
    <t>Excedentes de revalorização de activos fixos tangíveis e intangíveis e respectivas variações</t>
  </si>
  <si>
    <t>Outras alterações e ajustamentos reconhecidos no capital próprio</t>
  </si>
  <si>
    <t>4=2+3</t>
  </si>
  <si>
    <t>Aumentos de capital</t>
  </si>
  <si>
    <t>Prémios de emissão</t>
  </si>
  <si>
    <t>Distribuições</t>
  </si>
  <si>
    <t>Cobertura de perdas</t>
  </si>
  <si>
    <t>Outras operações</t>
  </si>
  <si>
    <t>6=1+2+3+5</t>
  </si>
  <si>
    <t>9=7+8</t>
  </si>
  <si>
    <t xml:space="preserve">Quadro N4-01-DV - Demonstração dos Resultados da EDP Distribuição </t>
  </si>
  <si>
    <t>Quadro N4-02-DV - Balanço da EDP Distribuição</t>
  </si>
  <si>
    <t>Quadro N4-03-DV - Mapa de Alterações aos Capitais Próprios da EDP Distribuição</t>
  </si>
  <si>
    <t>Quadro N4-04-Reg -  Demonstração de Resultados Operacionais</t>
  </si>
  <si>
    <t>Quadro N4-07-Reg  - EBIT e ROA</t>
  </si>
  <si>
    <t>Quadro N4-08-Reg - Desagregação dos Ajustamentos Tarifários e Juros (t-2)</t>
  </si>
  <si>
    <t>Quadro N4-09-DEE - Demonstração de Resultados Operacionais</t>
  </si>
  <si>
    <t>Quadro N4-10-CVAT - Demonstração de Resultados Operacionais</t>
  </si>
  <si>
    <t>Quadro N4-11-Reg - Vendas de acessos a clientes do MR e ML</t>
  </si>
  <si>
    <t>Quadro N4-13-DEE - Fornecimentos e serviços externos</t>
  </si>
  <si>
    <t>Quadro N4-14-DEE - Custos e Proveitos com Pessoal</t>
  </si>
  <si>
    <t>Quadro N4-15-DEE - Custos com Operação e Manutenção</t>
  </si>
  <si>
    <t>Quadro N4-16-DV - Investimentos (inclui valor residual das concessões)</t>
  </si>
  <si>
    <t xml:space="preserve">Quadro N4-17-DV - Imobilizados em curso </t>
  </si>
  <si>
    <t xml:space="preserve">Quadro N4-18-DV - Imobilizados em Exploração (inclui valor residual das concessões) </t>
  </si>
  <si>
    <t>Quadro N4-19-DV - Imobilizados totalmente amortizados</t>
  </si>
  <si>
    <t xml:space="preserve">Quadro N4-20-DV -  Amortização dos Imobilizados (inclui valor residual das concessões) </t>
  </si>
  <si>
    <t>Quadro N4-21-DV -  Amortização dos Imobilizados totalmente amortizados</t>
  </si>
  <si>
    <t>Quadro N4-23-DV -  Cálculo de ajustamentos DEE</t>
  </si>
  <si>
    <t>Quadro N4-24-DV -  Cálculo de ajustamentos CVAT</t>
  </si>
  <si>
    <t>Abates</t>
  </si>
  <si>
    <t>Outras</t>
  </si>
  <si>
    <t xml:space="preserve">Amort. Exerc. </t>
  </si>
  <si>
    <t>Transferências para exploração do ano</t>
  </si>
  <si>
    <t>valor bruto de Imobilizado em exploração</t>
  </si>
  <si>
    <t>Comparticipações</t>
  </si>
  <si>
    <t>Saldo inicial
(01-jan)</t>
  </si>
  <si>
    <t>Movimentos do Ano</t>
  </si>
  <si>
    <t>Saldo final
(31-dez)</t>
  </si>
  <si>
    <t>Saldo inicial
(1-jan)</t>
  </si>
  <si>
    <t>Entradas</t>
  </si>
  <si>
    <t>Regularizações</t>
  </si>
  <si>
    <t>TOTAL</t>
  </si>
  <si>
    <t>1.1</t>
  </si>
  <si>
    <t>1.2</t>
  </si>
  <si>
    <t>1.3 = 1.1 + 1.2</t>
  </si>
  <si>
    <t>1.4</t>
  </si>
  <si>
    <t>1.5</t>
  </si>
  <si>
    <t>1.6</t>
  </si>
  <si>
    <t>1.7</t>
  </si>
  <si>
    <t>1.8</t>
  </si>
  <si>
    <t>2.1</t>
  </si>
  <si>
    <t>2.2</t>
  </si>
  <si>
    <t>2.4</t>
  </si>
  <si>
    <t>2.5</t>
  </si>
  <si>
    <t>2.6</t>
  </si>
  <si>
    <t>2.7</t>
  </si>
  <si>
    <t>2.8</t>
  </si>
  <si>
    <t>3.1</t>
  </si>
  <si>
    <t>3.2</t>
  </si>
  <si>
    <t>3.3 = 3.1 + 3.2</t>
  </si>
  <si>
    <t>3.4</t>
  </si>
  <si>
    <t>3.5</t>
  </si>
  <si>
    <t>3.6</t>
  </si>
  <si>
    <t>3.7</t>
  </si>
  <si>
    <t>3.8</t>
  </si>
  <si>
    <t>4.1</t>
  </si>
  <si>
    <t>4.2</t>
  </si>
  <si>
    <t>4.3 = 4.1 + 4.2</t>
  </si>
  <si>
    <t>4.4</t>
  </si>
  <si>
    <t>4.5</t>
  </si>
  <si>
    <t>4.6</t>
  </si>
  <si>
    <t>4.7</t>
  </si>
  <si>
    <t>4.8</t>
  </si>
  <si>
    <t>5.1 = 1.1 - 2.1 - (3.1 - 4.1)</t>
  </si>
  <si>
    <t>5.2 = 1.2 - 2.2 - (3.2 - 4.2)</t>
  </si>
  <si>
    <t>5.3 = 5.1 + 5.2</t>
  </si>
  <si>
    <t>5.4 = 1.4 - 2.4 - (3.4 - 4.4)</t>
  </si>
  <si>
    <t>5.6 = 1.6 - 2.6 - (3.6 - 4.6)</t>
  </si>
  <si>
    <t>5.7 = 1.7 - 2.7 - (3.7 - 4.7)</t>
  </si>
  <si>
    <t>5.8 = 1.8 - 2.8 - (3.8 - 4.8)</t>
  </si>
  <si>
    <t>Subestações AT/MT</t>
  </si>
  <si>
    <t>Subestações MT/MT</t>
  </si>
  <si>
    <t>Chegadas aéreas</t>
  </si>
  <si>
    <t>Chegadas subterrâneas</t>
  </si>
  <si>
    <t>TOTAL por nível tensão</t>
  </si>
  <si>
    <t xml:space="preserve">TOTAL EDP Distribuição </t>
  </si>
  <si>
    <t>Amortizações de Comparticipações</t>
  </si>
  <si>
    <t>Valor liquido do imobilizado em exploração</t>
  </si>
  <si>
    <t>a</t>
  </si>
  <si>
    <t>b</t>
  </si>
  <si>
    <t>c</t>
  </si>
  <si>
    <t>d</t>
  </si>
  <si>
    <t>e</t>
  </si>
  <si>
    <t xml:space="preserve">f = a+b+c+d+e </t>
  </si>
  <si>
    <t>g</t>
  </si>
  <si>
    <t>h = f + g</t>
  </si>
  <si>
    <t>Interesses minoritá rios</t>
  </si>
  <si>
    <t>Total do Capital Próprio</t>
  </si>
  <si>
    <t>Unid: euros</t>
  </si>
  <si>
    <t>DESCRIÇÃO</t>
  </si>
  <si>
    <t>Capital subscrito Líquido (51 + 52)</t>
  </si>
  <si>
    <t>Outros instrumentos de capital próprio e prémios de emissão (53 + 54)</t>
  </si>
  <si>
    <t>Reservas e Resultados Transitados (55 e 56)</t>
  </si>
  <si>
    <t>Outras variações e ajustamentos no capital próprio (57+58+59)</t>
  </si>
  <si>
    <t>Resultado líquido do período (81)</t>
  </si>
  <si>
    <t>POSIÇÃO NO INÍCIO DO PERÍODO t-3</t>
  </si>
  <si>
    <t>ALTERAÇÕES NO PERÍODO</t>
  </si>
  <si>
    <t>RESULTADO LÍQUIDO DO PERÍODO</t>
  </si>
  <si>
    <t>RESULTADO INTEGRAL</t>
  </si>
  <si>
    <t>OPERAÇÕES COM DETENTORES DE CAPITAL NO PERÍODO</t>
  </si>
  <si>
    <t>POSIÇÃO NO FIM DO PERÍODO t-3</t>
  </si>
  <si>
    <t>POSIÇÃO NO INÍCIO DO PERÍODO t-2</t>
  </si>
  <si>
    <t>POSIÇÃO NO FIM DO PERÍODO t-2</t>
  </si>
  <si>
    <t>6+7+8+10</t>
  </si>
  <si>
    <t>O&amp;M Serviços</t>
  </si>
  <si>
    <t>Caixa Cristiano Magalhães</t>
  </si>
  <si>
    <t>Abate de Amortização dos imobilizados em exploração</t>
  </si>
  <si>
    <t>Abate das Amortizações dos subsídios ao investimento</t>
  </si>
  <si>
    <t>Abates de Imobilizado em exploração</t>
  </si>
  <si>
    <t>Energia do ano n-1 facturado no ano n</t>
  </si>
  <si>
    <t>Total Energia Entrada facturada no Distribuidor</t>
  </si>
  <si>
    <t>MAT por regularizar</t>
  </si>
  <si>
    <t>Abates dos Subsidios ao Investimento</t>
  </si>
  <si>
    <r>
      <rPr>
        <b/>
        <sz val="9.35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No reporte por concessão, o quadro será preenchido apenas pelas rúbricas de BT</t>
    </r>
  </si>
  <si>
    <t>Conforme enviado no passado, consideramos os valores relativos ao imobilizado comum como o municipio 279</t>
  </si>
  <si>
    <t>Possibilidade de entrega dos mapas por concessão juntamente com as contas previsionais (15 de Junho)</t>
  </si>
  <si>
    <t>Índice</t>
  </si>
  <si>
    <t>Norma  4 -  Informação real EDP Distribuição</t>
  </si>
  <si>
    <t>Quadro</t>
  </si>
  <si>
    <t>Descrição</t>
  </si>
  <si>
    <t>Atividade</t>
  </si>
  <si>
    <t>Separador</t>
  </si>
  <si>
    <t>Global</t>
  </si>
  <si>
    <t>Atividades globais</t>
  </si>
  <si>
    <t>Regulado</t>
  </si>
  <si>
    <t>Atividades reguladas</t>
  </si>
  <si>
    <t>Atividade e nível de tensão</t>
  </si>
  <si>
    <t>Reg</t>
  </si>
  <si>
    <t>DV</t>
  </si>
  <si>
    <t>Informação Estatística</t>
  </si>
  <si>
    <t>Quadro N4-05-Reg - Discriminação das rubricas de custos de exploração</t>
  </si>
  <si>
    <t>Quadro N4-06-Reg -Discriminação das rubricas dos Ativos Regulados</t>
  </si>
  <si>
    <t>Ativos</t>
  </si>
  <si>
    <t>Custos Exploração</t>
  </si>
  <si>
    <t>Quadro N4-12-DEE - Discriminação das rubricas de Custos de Exploração</t>
  </si>
  <si>
    <t>Quadro N4-22-DEE - Discriminação das rubricas incluídas nos Ativos Regulados (inclui valor residual das concessões)</t>
  </si>
  <si>
    <t>Estatutário</t>
  </si>
  <si>
    <t>Atividade não regulada</t>
  </si>
  <si>
    <t>Atividade regulada</t>
  </si>
  <si>
    <t>Ativos fixos tangíveis</t>
  </si>
  <si>
    <t>Ativos intangíveis</t>
  </si>
  <si>
    <t>Propriedades de Investimento</t>
  </si>
  <si>
    <t>Devedores e outros ativos de atividades comerciais</t>
  </si>
  <si>
    <t>Outros devedores e outros ativos</t>
  </si>
  <si>
    <t>2.3 = 1.1 + 1.2</t>
  </si>
  <si>
    <t>Quadro N4-02-DV - Balanço da EDP Distribuição (Estatutário)</t>
  </si>
  <si>
    <t xml:space="preserve">EBIT </t>
  </si>
  <si>
    <t xml:space="preserve">ROA </t>
  </si>
  <si>
    <r>
      <rPr>
        <vertAlign val="superscript"/>
        <sz val="10"/>
        <rFont val="Calibri"/>
        <family val="2"/>
      </rPr>
      <t>(1)</t>
    </r>
    <r>
      <rPr>
        <sz val="10"/>
        <rFont val="Calibri"/>
        <family val="2"/>
        <scheme val="minor"/>
      </rPr>
      <t xml:space="preserve"> Considera-se "Ativos Totais (saldo médio)" a média das rubricas "Ativos Regulados (inclui valor residual das concessões)" acrescida dos "Ativos com função medição não aceites".</t>
    </r>
  </si>
  <si>
    <r>
      <t xml:space="preserve"> Ativos Totais (saldo médio) </t>
    </r>
    <r>
      <rPr>
        <b/>
        <vertAlign val="superscript"/>
        <sz val="10"/>
        <rFont val="Calibri"/>
        <family val="2"/>
      </rPr>
      <t>(1)</t>
    </r>
  </si>
  <si>
    <t>Transferências</t>
  </si>
  <si>
    <t>Ativo
totalmente
amortizado</t>
  </si>
  <si>
    <t>Ativo 
em
amortização</t>
  </si>
  <si>
    <t>Transferência para
totalmente
amortizado</t>
  </si>
  <si>
    <t>Ativo
totalmente 
amortizado</t>
  </si>
  <si>
    <t>1.9</t>
  </si>
  <si>
    <t>1.10 = 1.1 + 1.5 - 1.6 + 1.8</t>
  </si>
  <si>
    <t>1.11 = 1.2  + 1.4 -1.5 - 1.7 + 1.9</t>
  </si>
  <si>
    <t>1.12 = 1.10 + 1.11</t>
  </si>
  <si>
    <t>2.9</t>
  </si>
  <si>
    <t>2.10 = 2.1  + 2.5 - 2.6 + 2.8</t>
  </si>
  <si>
    <t>2.11 = 2.2  + 2.4 - 2.5 - 2.7 + 2.9</t>
  </si>
  <si>
    <t>2.12 = 2.10 + 2.11</t>
  </si>
  <si>
    <t>3.9</t>
  </si>
  <si>
    <t>3.10 = 3.1 + 3.5 - 3.6 + 3.8</t>
  </si>
  <si>
    <t>3.11 = 3.2  + 3.4 - 3.5 - 3.7 + 3.9</t>
  </si>
  <si>
    <t>3.12 = 3.10 + 3.11</t>
  </si>
  <si>
    <t>4.9</t>
  </si>
  <si>
    <t>4.10 = 4.1 + 4.5 - 4.6 + 4.8</t>
  </si>
  <si>
    <t>4.11 = 4.2  + 4.4 - 4.5 - 4.7 + 4.9</t>
  </si>
  <si>
    <t>4.12 = 4.10 + 4.11</t>
  </si>
  <si>
    <t>5.5</t>
  </si>
  <si>
    <t>5.9 = 1.9 - 2.9 - (3.9 - 4.9)</t>
  </si>
  <si>
    <t>5.10 = 5.1 + 5.5 - 5.6 + 5.8</t>
  </si>
  <si>
    <t>5.11 = 5.2  + 5.4 - 5.5 - 5.7 + 5.9</t>
  </si>
  <si>
    <t>5.12 = 5.10 + 5.11</t>
  </si>
  <si>
    <r>
      <t>Unidade: 10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EUR</t>
    </r>
  </si>
  <si>
    <t>Custo das obras</t>
  </si>
  <si>
    <t>Aquisições Diretas</t>
  </si>
  <si>
    <t>Custo total</t>
  </si>
  <si>
    <t>Encargos financeiros</t>
  </si>
  <si>
    <t>DISTRIBUIÇÃO EM AT</t>
  </si>
  <si>
    <t>….[a]</t>
  </si>
  <si>
    <t>DISTRIBUIÇÃO EM MT</t>
  </si>
  <si>
    <t>DISTRIBUIÇÃO EM BT</t>
  </si>
  <si>
    <t>Redes aéreas</t>
  </si>
  <si>
    <t>Redes subterrâneas</t>
  </si>
  <si>
    <t>Função Medição</t>
  </si>
  <si>
    <t>Atividade não Regulada</t>
  </si>
  <si>
    <t xml:space="preserve"> [a] A desagregar, se necessário.</t>
  </si>
  <si>
    <t>Quadro N4-05-Reg - Discriminação das rubricas de Custos de exploração</t>
  </si>
  <si>
    <t>Quadro N4-06-Reg - Discriminação das rubricas de Ativos Regulados (inclui valor residual das concessões)</t>
  </si>
  <si>
    <t>Quadro N4-22-DEE - Discriminação das rubricas de Ativos Regulados (inclui valor residual das concessões)</t>
  </si>
  <si>
    <t>Quadro N4-12-DEE - Discriminação das rubricas de custos de exploração</t>
  </si>
  <si>
    <t>Proveitos com aluguer de apoios a empresas de telecomunicações</t>
  </si>
  <si>
    <t>Proveitos referentes à contrapartida anual  pela utilização da rede</t>
  </si>
  <si>
    <t>Proveitos associados a análises de viabilidade e realização de vistorias</t>
  </si>
  <si>
    <t>Outros proveitos suplementares</t>
  </si>
  <si>
    <r>
      <t xml:space="preserve">Diferenças </t>
    </r>
    <r>
      <rPr>
        <b/>
        <vertAlign val="superscript"/>
        <sz val="9"/>
        <rFont val="Calibri"/>
        <family val="2"/>
      </rPr>
      <t>(3)</t>
    </r>
  </si>
  <si>
    <t>Outros Proveitos:</t>
  </si>
  <si>
    <t>Custos com penalizações previstas no Regulamento da Qualidade de Serviço (RQS)</t>
  </si>
  <si>
    <t>Outros Custos:</t>
  </si>
  <si>
    <t>Outros:</t>
  </si>
  <si>
    <t>Devolução de compensações não pagas a clientes, de acordo com o art.º 99 do RQS</t>
  </si>
  <si>
    <r>
      <t xml:space="preserve"> </t>
    </r>
    <r>
      <rPr>
        <vertAlign val="superscript"/>
        <sz val="9"/>
        <rFont val="Calibri"/>
        <family val="2"/>
      </rPr>
      <t>(3)</t>
    </r>
    <r>
      <rPr>
        <sz val="10"/>
        <rFont val="Calibri"/>
        <family val="2"/>
        <scheme val="minor"/>
      </rPr>
      <t xml:space="preserve"> Detalhe das rúbricas correspondentes a atividades não reguladas:</t>
    </r>
  </si>
  <si>
    <t xml:space="preserve">Compensações recebidas por incumprimento dos clientes no âmbito do RQS </t>
  </si>
  <si>
    <t>Operação logística de Mudança de Comercializador</t>
  </si>
  <si>
    <t>Operação Logística de Mudança de Comercializador</t>
  </si>
  <si>
    <t>Aquisições ao OLMC</t>
  </si>
  <si>
    <t>Proveitos a recuperar pela EDP Distribuição por aplicação da OLMC</t>
  </si>
  <si>
    <t>Proveitos permitidos à ADENE no âmbito da actividade de Operação Logística Mudança Comercializador</t>
  </si>
  <si>
    <r>
      <t>Diferença entre os valores facturados pela EDP Distribuição e os valores pagos ao Operador Logístico de Mudança de Comercializador por aplicação da tarifa OLMC, em</t>
    </r>
    <r>
      <rPr>
        <i/>
        <sz val="8"/>
        <rFont val="Calibri"/>
        <family val="2"/>
        <scheme val="minor"/>
      </rPr>
      <t xml:space="preserve"> t-2</t>
    </r>
  </si>
  <si>
    <t>Proveitos facturados pela EDP Distribuição por aplicação da OLMC</t>
  </si>
  <si>
    <t>Desvio de proveitos por aplicação da TOLMC pelo ORD</t>
  </si>
  <si>
    <t xml:space="preserve">          Componente fixa dos proveitos da actividade de Distribuição de Energia Eléctrica em AT/MT</t>
  </si>
  <si>
    <t xml:space="preserve">          Componente variável unitária dos proveitos da actividade de Distribuição de Energia Eléctrica em AT/MT (€/MWh)</t>
  </si>
  <si>
    <t xml:space="preserve">          Valor previsto para o indutor de custos de exploração da actividade de Distribuição - energia distribuida (GWh)</t>
  </si>
  <si>
    <t xml:space="preserve">      Componente variável unitária dos proveitos da actividade de Distribuição de Energia Eléctrica em AT/MT (€/km)</t>
  </si>
  <si>
    <t xml:space="preserve">      Valor previsto para o indutor de custos de exploração da actividade de Distribuição - kms de rede</t>
  </si>
  <si>
    <t xml:space="preserve">        Amortizações dos ativos fixos</t>
  </si>
  <si>
    <t xml:space="preserve">        Valor médio dos ativos fixos</t>
  </si>
  <si>
    <t xml:space="preserve">        Taxa de remuneração dos ativos fixos</t>
  </si>
  <si>
    <t>Ganhos e Perdas Atuariais</t>
  </si>
  <si>
    <t>Incentivos aos investimentos em rede inteligente</t>
  </si>
  <si>
    <t>Outros custos não sujeitos a metas de eficiência</t>
  </si>
  <si>
    <t>Ajustamento no ano t, dos proveitos da atividade de Distribuição de Energia Eléctrica, no ano t-2 em AT/MT</t>
  </si>
  <si>
    <t>Custos Totais Líquidos aceites pela ERSE</t>
  </si>
  <si>
    <t xml:space="preserve">      Componente variável unitária dos proveitos da actividade de Distribuição de Energia Eléctrica em BT (€Milhões/Taxa remuneração)</t>
  </si>
  <si>
    <t xml:space="preserve">      Componente variável unitária dos proveitos da actividade de Distribuição de Energia Eléctrica em BT (€/MVA)</t>
  </si>
  <si>
    <t xml:space="preserve">      Componente variável unitária dos proveitos da actividade de Distribuição de Energia Eléctrica em BT (€/km)</t>
  </si>
  <si>
    <t xml:space="preserve">      Componente variável unitária dos proveitos da actividade de Distribuição de Energia Eléctrica em BT (€/Cliente)</t>
  </si>
  <si>
    <t>Ajustamento t-1 CAPEX (associado ao período regulatório 15-17)</t>
  </si>
  <si>
    <t>Incentivo aos investimentos em rede Inteligente</t>
  </si>
  <si>
    <t>Ajustamento no ano t, dos proveitos da atividade de Distribuição de Energia Eléctrica, no ano t-2 em BT</t>
  </si>
  <si>
    <t xml:space="preserve">        Ajustamento t-1 CAPEX</t>
  </si>
  <si>
    <t>RQS</t>
  </si>
  <si>
    <t>Qualidade de Serviço Técnica</t>
  </si>
  <si>
    <t>Qualidade de Serviço Comercial</t>
  </si>
  <si>
    <t>Artg.º 90</t>
  </si>
  <si>
    <t>1) Compensações Pagas a Clientes via Comercializador</t>
  </si>
  <si>
    <t>Artg.º 95, n.º 3</t>
  </si>
  <si>
    <t>2) Compensações &lt; 0,50 € (Dedução nas tarifas de acesso às redes)</t>
  </si>
  <si>
    <t>n.a.</t>
  </si>
  <si>
    <t>Artg.º 99, n.º 3 e 4</t>
  </si>
  <si>
    <t>4) Compensações não Possíveis de Pagar aos Clientes</t>
  </si>
  <si>
    <t>--&gt; compensações devolvidas por comercializadores ao ORD por impossibilidade de pagamento</t>
  </si>
  <si>
    <t xml:space="preserve">Artg.º 73 e 80 </t>
  </si>
  <si>
    <t>5) Compensações Recebidas de Comercializadores</t>
  </si>
  <si>
    <t>--&gt; compensações recebidas de comercializadores por incumprimentos de clientes</t>
  </si>
  <si>
    <t>AT/MT</t>
  </si>
  <si>
    <t>n.a. - não aplicável</t>
  </si>
  <si>
    <t>Contas Estatutárias</t>
  </si>
  <si>
    <t>Contas Reguladas</t>
  </si>
  <si>
    <t>Compensações previstas no Regulamento da Qualidade de Serviço (RQS)</t>
  </si>
  <si>
    <t xml:space="preserve">Quadro N4-DV-25 - Demonstração dos Resultados da EDP Distribuição </t>
  </si>
  <si>
    <t>Imobilizado Tangível Regulado Aceite</t>
  </si>
  <si>
    <t xml:space="preserve">Imobilizado Tangível Regulado </t>
  </si>
  <si>
    <t>Imobilizado Tangível Regulado não aceite</t>
  </si>
  <si>
    <t>Imobilizado Intangível Regulado aceite</t>
  </si>
  <si>
    <t>Imobilizado Intangível Regulado não aceite</t>
  </si>
  <si>
    <t>Imobilizado Tangível em Exploração Aceite</t>
  </si>
  <si>
    <t>Subsídios ao Investimento Valor Bruto</t>
  </si>
  <si>
    <t>Subsídios ao Investimento Amortizações Acumuladas</t>
  </si>
  <si>
    <t>Imobilizado Intangível em Exploração Aceite</t>
  </si>
  <si>
    <t>A</t>
  </si>
  <si>
    <t>ATIVOS TANGÍVEIS E INTANGÍVEIS ACEITES (inclui valor residual das concessões)</t>
  </si>
  <si>
    <t>ATIVOS REGULADOS MÉDIOS ACEITES (inclui valor residual das concessões)</t>
  </si>
  <si>
    <t>Ativos com função medição não aceites (exclui Equipamento Energia Telegestão EDP Box instalado após 31.12.2017)</t>
  </si>
  <si>
    <t>Equipamento Telegestão Energia EDP Box instalado após 31.12.2017</t>
  </si>
  <si>
    <t>Outros ativos não aceites</t>
  </si>
  <si>
    <t>B</t>
  </si>
  <si>
    <t>ATIVOS TANGÍVEIS E INTANGÍVEIS NÃO ACEITES</t>
  </si>
  <si>
    <t>A+B</t>
  </si>
  <si>
    <t>ATIVOS REGULADOS TOTAIS (inclui valor residual das concessões)</t>
  </si>
  <si>
    <t>ATIVOS REGULADOS MÉDIOS TOTAIS (inclui valor residual das concessões)</t>
  </si>
  <si>
    <t>Total Específico em AT aceite</t>
  </si>
  <si>
    <t>Total Específico em AT não aceite</t>
  </si>
  <si>
    <t>Não Específico em AT não aceite</t>
  </si>
  <si>
    <t>Total Específico em MT aceite</t>
  </si>
  <si>
    <t>Total Específico em MT não aceite</t>
  </si>
  <si>
    <t>Não Específico em MT aceite</t>
  </si>
  <si>
    <t>Não Específico em MT não aceite</t>
  </si>
  <si>
    <t>Eq. Telegestão Energia EDP Box (instalado até 31.12.2017)</t>
  </si>
  <si>
    <t>Total Específico em BT aceite</t>
  </si>
  <si>
    <t>Total Específico em BT não aceite</t>
  </si>
  <si>
    <t>Não Específico em BT aceite</t>
  </si>
  <si>
    <t>Não Específico em BT Não aceite</t>
  </si>
  <si>
    <t xml:space="preserve">Função Medição </t>
  </si>
  <si>
    <t>Eq. Telegestão Energia EDP Box (instalado após 01.01.2018)</t>
  </si>
  <si>
    <t>Encargos Capitalizáveis Diretos</t>
  </si>
  <si>
    <t>Encargos Capitalizáveis Transversais</t>
  </si>
  <si>
    <t>Não Específico em AT aceite</t>
  </si>
  <si>
    <t>Quadro N4-25-RQS - Compensações previstas no Regulamento da Qualidade de Serviço (RQS)</t>
  </si>
  <si>
    <t>Quadro N4-26-DV - Balanço de energia elétrica</t>
  </si>
  <si>
    <t>Quadro N4-28-DEE - Nº de efetivos em 31 de Dezembro</t>
  </si>
  <si>
    <t>Quadro N4-29-DEE - Indutores de custo</t>
  </si>
  <si>
    <t xml:space="preserve">      Valor do indutor de custos de exploração da actividade de Distribuição - condições de financiamento (%)</t>
  </si>
  <si>
    <t xml:space="preserve">      Valor do indutor de custos de exploração da actividade de Distribuição - potência instalada (MVA)</t>
  </si>
  <si>
    <t xml:space="preserve">      Valor do indutor de custos de exploração da actividade de Distribuição - kms de rede</t>
  </si>
  <si>
    <t xml:space="preserve">      Valor do indutor de custos de exploração da actividade de Distribuição - número clientes</t>
  </si>
  <si>
    <t>Valores relativos à comparticipação nas redes</t>
  </si>
  <si>
    <t>Contadores</t>
  </si>
  <si>
    <t>Outro Específico não aceite em AT para além dos equipamentos de medição</t>
  </si>
  <si>
    <t>Outro Específico não aceite em MT para além dos equipamentos de medição</t>
  </si>
  <si>
    <t xml:space="preserve">Eq. Telegestão Energia EDP Box (instalado após 01.01.2018) </t>
  </si>
  <si>
    <t>Outro Específico não aceite em BT para além dos equipamentos de medição e das EDP Box instaladas após 01.01.2018</t>
  </si>
  <si>
    <t>CUSTOS DE EXPLORAÇÃO INCLUINDO AMORTIZAÇÃO DE ATIVOS NÃO ACEITES</t>
  </si>
  <si>
    <t xml:space="preserve">Custos de exploração incluindo amortização de ativos não aceites </t>
  </si>
  <si>
    <t>Amortizações de ativos não aceites</t>
  </si>
  <si>
    <t>CUSTOS DE EXPLORAÇÃO INCLUINDO AMORTIZAÇÃO DE ATIVOS NÂO ACEITES</t>
  </si>
  <si>
    <t>CUSTOS DE EXPLORAÇÃO EXCLUINDO AMORTIZAÇÃO DE ATIVOS NÂO ACEITES</t>
  </si>
  <si>
    <t>CUSTOS DE EXPLORAÇÃO EXCLUINDO AMORTIZAÇÃO DE ATIVOS NÃO ACEITES</t>
  </si>
  <si>
    <t>Outras comparticipações excluindo Fundos Comunit.</t>
  </si>
  <si>
    <t>Outras comparticipações</t>
  </si>
  <si>
    <t>Total Subsídios/Comparticip.</t>
  </si>
  <si>
    <t>Número de clientes no final do ano</t>
  </si>
  <si>
    <t>Número médio de clientes</t>
  </si>
  <si>
    <t>Quadro N4-27 -DV - Nº de clientes da EDP Distribuição - final do ano e médio</t>
  </si>
  <si>
    <t>Quadro N4-30 -DEE - Obras concluídas em (t-2) na atividade de Distribuição de Energia Elétrica</t>
  </si>
  <si>
    <t>Custos de estrutura e gestão</t>
  </si>
  <si>
    <t>Materiais diversos</t>
  </si>
  <si>
    <t>Total Específico Regulado</t>
  </si>
  <si>
    <t>TOTAL Específico</t>
  </si>
  <si>
    <t>Quadro N4-31-DEE - Informação SISE</t>
  </si>
  <si>
    <t>Quadro N4-DEE-30 -Obras concluidas em t-2, Obras concluidas em t-2, desagregadas por custos primários e encargos de estrutura e gestão</t>
  </si>
  <si>
    <t>Total Energia Saída do Distribuidor</t>
  </si>
  <si>
    <t>Consumo Bombagem RND e outras situações</t>
  </si>
  <si>
    <t>Bombagem AT</t>
  </si>
  <si>
    <t>Outras situações</t>
  </si>
  <si>
    <r>
      <t xml:space="preserve">Outro Específico não aceite em AT para além dos equipamentos de medição </t>
    </r>
    <r>
      <rPr>
        <vertAlign val="superscript"/>
        <sz val="9.35"/>
        <rFont val="Calibri"/>
        <family val="2"/>
      </rPr>
      <t>(a)</t>
    </r>
  </si>
  <si>
    <t>(a) Desagregação das rúbricas não aceites por classe de ativos que a constituem, sempre que aplicável</t>
  </si>
  <si>
    <t xml:space="preserve">Rubricas </t>
  </si>
  <si>
    <r>
      <t xml:space="preserve">Outro Específico não aceite em MT para além dos equipamentos de medição </t>
    </r>
    <r>
      <rPr>
        <vertAlign val="superscript"/>
        <sz val="9.35"/>
        <rFont val="Calibri"/>
        <family val="2"/>
      </rPr>
      <t>(a)</t>
    </r>
  </si>
  <si>
    <r>
      <t xml:space="preserve">Outro Específico não aceite em BT para além dos equipamentos de medição e das EDP Box instaladas após 01.01.2018 </t>
    </r>
    <r>
      <rPr>
        <vertAlign val="superscript"/>
        <sz val="9.35"/>
        <rFont val="Calibri"/>
        <family val="2"/>
      </rPr>
      <t>(a)</t>
    </r>
  </si>
  <si>
    <r>
      <t xml:space="preserve">Outro Específico não aceite em AT para além dos equipamentos de medição </t>
    </r>
    <r>
      <rPr>
        <vertAlign val="superscript"/>
        <sz val="7.7"/>
        <rFont val="Calibri"/>
        <family val="2"/>
      </rPr>
      <t>(a)</t>
    </r>
  </si>
  <si>
    <r>
      <t xml:space="preserve">Outro Específico não aceite em MT para além dos equipamentos de medição </t>
    </r>
    <r>
      <rPr>
        <vertAlign val="superscript"/>
        <sz val="7.7"/>
        <rFont val="Calibri"/>
        <family val="2"/>
      </rPr>
      <t>(a)</t>
    </r>
  </si>
  <si>
    <r>
      <t xml:space="preserve">Outro Específico não aceite em BT para além dos equipamentos de medição e das EDP Box instaladas após 01.01.2018 </t>
    </r>
    <r>
      <rPr>
        <vertAlign val="superscript"/>
        <sz val="7.7"/>
        <rFont val="Calibri"/>
        <family val="2"/>
      </rPr>
      <t>(a)</t>
    </r>
  </si>
  <si>
    <t>Outro Específico não aceite em AT para além dos equipamentos de medição (a)</t>
  </si>
  <si>
    <t>Outro Específico não aceite em MT para além dos equipamentos de medição (a)</t>
  </si>
  <si>
    <t>Outro Específico não aceite em BT para além dos equipamentos de medição e das EDP Box instaladas após 01.01.2018 (a)</t>
  </si>
  <si>
    <t>Outro Específico não aceite em BT para além dos equipamentos de medição (a)</t>
  </si>
  <si>
    <t>Quadro N4-DEE-31- Informação SISE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</si>
</sst>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;\(#,##0\)"/>
    <numFmt numFmtId="165" formatCode="0.0%"/>
    <numFmt numFmtId="166" formatCode="#,##0.0"/>
    <numFmt numFmtId="167" formatCode="#,##0.000"/>
    <numFmt numFmtId="168" formatCode="#,##0_ ;[Red]\-#,##0\ "/>
    <numFmt numFmtId="169" formatCode="#\ ###\ ##0\ ;\-#\ ###\ ##0\ ;&quot;-&quot;"/>
    <numFmt numFmtId="170" formatCode="#,##0.0_);\(#,##0.0\)"/>
    <numFmt numFmtId="171" formatCode="0.000000"/>
    <numFmt numFmtId="172" formatCode="#,##0;\(#,##0\);&quot;–&quot;"/>
    <numFmt numFmtId="173" formatCode="_ * #,##0.00_-\ &quot;€&quot;_ ;_ * #,##0.00\-\ &quot;€&quot;_ ;_ * &quot;-&quot;??_-\ &quot;€&quot;_ ;_ @_ "/>
    <numFmt numFmtId="174" formatCode="_(* #,##0_);_(* \(#,##0\);_(* &quot;–&quot;_);_(@_)"/>
    <numFmt numFmtId="175" formatCode="#,###,###"/>
    <numFmt numFmtId="176" formatCode="General_)"/>
    <numFmt numFmtId="177" formatCode="[$-409]d/m/yy\ h:mm\ AM/PM;@"/>
    <numFmt numFmtId="178" formatCode="0_ ;\-0\ "/>
    <numFmt numFmtId="179" formatCode="[$-F800]dddd\,\ mmmm\ dd\,\ yyyy"/>
    <numFmt numFmtId="180" formatCode="#,##0;\(#,##0\);&quot;-&quot;"/>
    <numFmt numFmtId="181" formatCode="#&quot;.&quot;"/>
    <numFmt numFmtId="182" formatCode="[$-816]dd/mmm/yy;@"/>
    <numFmt numFmtId="183" formatCode="[$-816]d\ &quot;de&quot;\ mmmm\ &quot;de&quot;\ yyyy;@"/>
    <numFmt numFmtId="184" formatCode="_(* #,##0.00_);_(* \(#,##0.00\);_(* &quot;-&quot;??_);_(@_)"/>
    <numFmt numFmtId="185" formatCode="_-* #,##0\ _D_M_-;\-* #,##0\ _D_M_-;_-* &quot;-&quot;\ _D_M_-;_-@_-"/>
    <numFmt numFmtId="186" formatCode="_-* #,##0.00\ _D_M_-;\-* #,##0.00\ _D_M_-;_-* &quot;-&quot;??\ _D_M_-;_-@_-"/>
    <numFmt numFmtId="187" formatCode="_([$€]* #,##0.00_);_([$€]* \(#,##0.00\);_([$€]* &quot;-&quot;??_);_(@_)"/>
    <numFmt numFmtId="188" formatCode="#,#00"/>
    <numFmt numFmtId="189" formatCode="_-* #,##0\ _E_s_c_._-;\-* #,##0\ _E_s_c_._-;_-* &quot;-&quot;\ _E_s_c_._-;_-@_-"/>
    <numFmt numFmtId="190" formatCode="_-* #,##0.00\ _E_s_c_._-;\-* #,##0.00\ _E_s_c_._-;_-* &quot;-&quot;??\ _E_s_c_._-;_-@_-"/>
    <numFmt numFmtId="191" formatCode="&quot;$&quot;#,##0.00;[Red]&quot;-&quot;&quot;$&quot;#,##0.00"/>
    <numFmt numFmtId="192" formatCode="_-* #,##0\ &quot;Esc.&quot;_-;\-* #,##0\ &quot;Esc.&quot;_-;_-* &quot;-&quot;\ &quot;Esc.&quot;_-;_-@_-"/>
    <numFmt numFmtId="193" formatCode="_-* #,##0.00\ &quot;Esc.&quot;_-;\-* #,##0.00\ &quot;Esc.&quot;_-;_-* &quot;-&quot;??\ &quot;Esc.&quot;_-;_-@_-"/>
    <numFmt numFmtId="194" formatCode="0%_);\(0%\)"/>
    <numFmt numFmtId="195" formatCode="#,##0__"/>
    <numFmt numFmtId="196" formatCode="#,##0.0000000_ ;[Red]\-#,##0.0000000\ "/>
    <numFmt numFmtId="197" formatCode="_ * #,##0.00_ ;_ * \-#,##0.00_ ;_ * &quot;-&quot;??_ ;_ @_ "/>
    <numFmt numFmtId="198" formatCode="###\ ###\ ###"/>
    <numFmt numFmtId="199" formatCode="#,##0\ ;[Red]\-#,##0;&quot;&quot;"/>
    <numFmt numFmtId="200" formatCode="_(&quot;$&quot;* #,##0_);_(&quot;$&quot;* \(#,##0\);_(&quot;$&quot;* &quot;-&quot;_);_(@_)"/>
    <numFmt numFmtId="201" formatCode="_(&quot;$&quot;* #,##0.00_);_(&quot;$&quot;* \(#,##0.00\);_(&quot;$&quot;* &quot;-&quot;??_);_(@_)"/>
    <numFmt numFmtId="202" formatCode="#,##0.00;\(#,##0.00\);&quot;–&quot;"/>
  </numFmts>
  <fonts count="305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Century Gothic"/>
      <family val="2"/>
    </font>
    <font>
      <b/>
      <sz val="10"/>
      <name val="Century Gothic"/>
      <family val="2"/>
    </font>
    <font>
      <sz val="8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2"/>
      <name val="Times New Roman"/>
      <family val="1"/>
    </font>
    <font>
      <sz val="8"/>
      <name val="Century Gothic"/>
      <family val="2"/>
    </font>
    <font>
      <b/>
      <sz val="12"/>
      <name val="Century Gothic"/>
      <family val="2"/>
    </font>
    <font>
      <b/>
      <sz val="11"/>
      <name val="Century Gothic"/>
      <family val="2"/>
    </font>
    <font>
      <sz val="12"/>
      <name val="Century Gothic"/>
      <family val="2"/>
    </font>
    <font>
      <sz val="11"/>
      <name val="Century Gothic"/>
      <family val="2"/>
    </font>
    <font>
      <sz val="10"/>
      <color indexed="8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vertAlign val="superscript"/>
      <sz val="7.5"/>
      <name val="Century Gothic"/>
      <family val="2"/>
    </font>
    <font>
      <b/>
      <sz val="11"/>
      <color theme="1"/>
      <name val="Century Gothic"/>
      <family val="2"/>
    </font>
    <font>
      <sz val="10"/>
      <name val="Arial"/>
      <family val="2"/>
    </font>
    <font>
      <sz val="9"/>
      <color theme="1"/>
      <name val="Century Gothic"/>
      <family val="2"/>
    </font>
    <font>
      <sz val="10"/>
      <color indexed="8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b/>
      <sz val="9"/>
      <name val="Helv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Frutiger 45 Light"/>
      <family val="2"/>
    </font>
    <font>
      <b/>
      <sz val="18"/>
      <color indexed="12"/>
      <name val="Times New Roman"/>
      <family val="1"/>
    </font>
    <font>
      <sz val="8"/>
      <name val="Sabon"/>
    </font>
    <font>
      <b/>
      <sz val="11"/>
      <name val="Sabon"/>
      <family val="1"/>
    </font>
    <font>
      <u/>
      <sz val="9"/>
      <color indexed="12"/>
      <name val="Arial MT"/>
    </font>
    <font>
      <sz val="10"/>
      <name val="Courier"/>
      <family val="3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8"/>
      <color indexed="23"/>
      <name val="Arial Narrow"/>
      <family val="2"/>
    </font>
    <font>
      <sz val="10"/>
      <name val="Frutiger 45 Light"/>
      <family val="2"/>
    </font>
    <font>
      <b/>
      <sz val="10"/>
      <name val="Frutiger 45 Light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4"/>
      <color indexed="12"/>
      <name val="Times New Roman"/>
      <family val="1"/>
    </font>
    <font>
      <b/>
      <u/>
      <sz val="10"/>
      <color indexed="39"/>
      <name val="Times New Roman"/>
      <family val="1"/>
    </font>
    <font>
      <b/>
      <u/>
      <sz val="14"/>
      <color indexed="12"/>
      <name val="Times New Roman"/>
      <family val="1"/>
    </font>
    <font>
      <b/>
      <sz val="8"/>
      <color indexed="10"/>
      <name val="Times New Roman"/>
      <family val="1"/>
    </font>
    <font>
      <b/>
      <u/>
      <sz val="8"/>
      <name val="Times New Roman"/>
      <family val="1"/>
    </font>
    <font>
      <sz val="4"/>
      <color indexed="9"/>
      <name val="Arial Narrow"/>
      <family val="2"/>
    </font>
    <font>
      <b/>
      <sz val="10"/>
      <name val="Arial Narrow"/>
      <family val="2"/>
    </font>
    <font>
      <b/>
      <sz val="10"/>
      <name val="Helv"/>
    </font>
    <font>
      <sz val="6"/>
      <name val="MS Serif"/>
      <family val="1"/>
    </font>
    <font>
      <sz val="10"/>
      <color theme="1"/>
      <name val="Century Gothic"/>
      <family val="2"/>
    </font>
    <font>
      <u/>
      <sz val="11"/>
      <color theme="10"/>
      <name val="Calibri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21"/>
      <name val="Arial"/>
      <family val="2"/>
    </font>
    <font>
      <b/>
      <sz val="10"/>
      <color rgb="FFFF0000"/>
      <name val="Arial"/>
      <family val="2"/>
    </font>
    <font>
      <b/>
      <sz val="10"/>
      <color indexed="20"/>
      <name val="Arial"/>
      <family val="2"/>
    </font>
    <font>
      <b/>
      <sz val="10"/>
      <color indexed="14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sz val="10"/>
      <color indexed="9"/>
      <name val="Arial"/>
      <family val="2"/>
    </font>
    <font>
      <sz val="10"/>
      <color theme="2"/>
      <name val="Arial"/>
      <family val="2"/>
    </font>
    <font>
      <sz val="10"/>
      <color rgb="FFFFFF00"/>
      <name val="Arial"/>
      <family val="2"/>
    </font>
    <font>
      <sz val="10"/>
      <color rgb="FFFF000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9"/>
      <name val="Arial"/>
      <family val="2"/>
    </font>
    <font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2"/>
      <name val="Arial"/>
      <family val="2"/>
    </font>
    <font>
      <sz val="10"/>
      <color indexed="21"/>
      <name val="Times New Roman"/>
      <family val="1"/>
    </font>
    <font>
      <sz val="10"/>
      <color theme="3" tint="0.39997558519241921"/>
      <name val="Arial"/>
      <family val="2"/>
    </font>
    <font>
      <sz val="10"/>
      <color theme="0"/>
      <name val="Arial"/>
      <family val="2"/>
    </font>
    <font>
      <b/>
      <sz val="8"/>
      <color indexed="10"/>
      <name val="Tahoma"/>
      <family val="2"/>
    </font>
    <font>
      <sz val="10"/>
      <name val="Times New Roman"/>
      <family val="1"/>
    </font>
    <font>
      <sz val="10"/>
      <color indexed="17"/>
      <name val="Times New Roman"/>
      <family val="1"/>
    </font>
    <font>
      <b/>
      <sz val="10"/>
      <color indexed="17"/>
      <name val="Arial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sz val="10"/>
      <name val="Arial"/>
      <family val="2"/>
    </font>
    <font>
      <b/>
      <sz val="12"/>
      <color indexed="53"/>
      <name val="Arial"/>
      <family val="2"/>
    </font>
    <font>
      <sz val="9"/>
      <color indexed="10"/>
      <name val="Arial"/>
      <family val="2"/>
    </font>
    <font>
      <b/>
      <sz val="10"/>
      <color indexed="53"/>
      <name val="Arial"/>
      <family val="2"/>
    </font>
    <font>
      <b/>
      <sz val="10"/>
      <color indexed="21"/>
      <name val="Arial"/>
      <family val="2"/>
    </font>
    <font>
      <b/>
      <sz val="9"/>
      <color indexed="10"/>
      <name val="Arial"/>
      <family val="2"/>
    </font>
    <font>
      <sz val="10"/>
      <color indexed="17"/>
      <name val="Arial"/>
      <family val="2"/>
    </font>
    <font>
      <b/>
      <sz val="9"/>
      <color indexed="60"/>
      <name val="Arial"/>
      <family val="2"/>
    </font>
    <font>
      <b/>
      <sz val="10"/>
      <color theme="3"/>
      <name val="Arial"/>
      <family val="2"/>
    </font>
    <font>
      <sz val="9"/>
      <color indexed="20"/>
      <name val="Arial"/>
      <family val="2"/>
    </font>
    <font>
      <sz val="10"/>
      <color indexed="20"/>
      <name val="Arial"/>
      <family val="2"/>
    </font>
    <font>
      <b/>
      <sz val="10"/>
      <color theme="5" tint="-0.249977111117893"/>
      <name val="Arial"/>
      <family val="2"/>
    </font>
    <font>
      <sz val="10"/>
      <color indexed="13"/>
      <name val="Arial"/>
      <family val="2"/>
    </font>
    <font>
      <sz val="10"/>
      <color rgb="FF7030A0"/>
      <name val="Arial"/>
      <family val="2"/>
    </font>
    <font>
      <sz val="10"/>
      <color rgb="FF002060"/>
      <name val="Arial"/>
      <family val="2"/>
    </font>
    <font>
      <sz val="8"/>
      <color indexed="10"/>
      <name val="Tahoma"/>
      <family val="2"/>
    </font>
    <font>
      <b/>
      <sz val="10"/>
      <color indexed="48"/>
      <name val="Arial"/>
      <family val="2"/>
    </font>
    <font>
      <sz val="10"/>
      <color indexed="56"/>
      <name val="Arial"/>
      <family val="2"/>
    </font>
    <font>
      <b/>
      <sz val="10"/>
      <color theme="0"/>
      <name val="Arial"/>
      <family val="2"/>
    </font>
    <font>
      <sz val="10"/>
      <color indexed="61"/>
      <name val="Arial"/>
      <family val="2"/>
    </font>
    <font>
      <i/>
      <sz val="10"/>
      <color indexed="10"/>
      <name val="Arial"/>
      <family val="2"/>
    </font>
    <font>
      <sz val="10"/>
      <color indexed="43"/>
      <name val="Arial"/>
      <family val="2"/>
    </font>
    <font>
      <b/>
      <i/>
      <sz val="10"/>
      <name val="Arial"/>
      <family val="2"/>
    </font>
    <font>
      <i/>
      <sz val="10"/>
      <color indexed="12"/>
      <name val="Arial"/>
      <family val="2"/>
    </font>
    <font>
      <b/>
      <sz val="11"/>
      <color indexed="10"/>
      <name val="Arial"/>
      <family val="2"/>
    </font>
    <font>
      <b/>
      <sz val="9"/>
      <color indexed="20"/>
      <name val="Tahoma"/>
      <family val="2"/>
    </font>
    <font>
      <b/>
      <sz val="10"/>
      <color rgb="FF92D050"/>
      <name val="Arial"/>
      <family val="2"/>
    </font>
    <font>
      <b/>
      <sz val="10"/>
      <color indexed="57"/>
      <name val="Arial"/>
      <family val="2"/>
    </font>
    <font>
      <sz val="9"/>
      <color indexed="57"/>
      <name val="Arial"/>
      <family val="2"/>
    </font>
    <font>
      <sz val="10"/>
      <color indexed="57"/>
      <name val="Arial"/>
      <family val="2"/>
    </font>
    <font>
      <b/>
      <sz val="10"/>
      <color rgb="FFC00000"/>
      <name val="Arial"/>
      <family val="2"/>
    </font>
    <font>
      <sz val="9"/>
      <color indexed="17"/>
      <name val="Arial"/>
      <family val="2"/>
    </font>
    <font>
      <sz val="10"/>
      <color rgb="FF00B0F0"/>
      <name val="Arial"/>
      <family val="2"/>
    </font>
    <font>
      <sz val="7.5"/>
      <color rgb="FFFF0000"/>
      <name val="Arial"/>
      <family val="2"/>
    </font>
    <font>
      <b/>
      <sz val="7.5"/>
      <color rgb="FFFF0000"/>
      <name val="Arial"/>
      <family val="2"/>
    </font>
    <font>
      <b/>
      <sz val="7.5"/>
      <color theme="3" tint="0.39997558519241921"/>
      <name val="Arial"/>
      <family val="2"/>
    </font>
    <font>
      <b/>
      <sz val="9"/>
      <color rgb="FFFF0000"/>
      <name val="Arial"/>
      <family val="2"/>
    </font>
    <font>
      <sz val="10"/>
      <color indexed="53"/>
      <name val="Arial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  <font>
      <sz val="10"/>
      <color indexed="12"/>
      <name val="Tahoma"/>
      <family val="2"/>
    </font>
    <font>
      <sz val="11"/>
      <color indexed="16"/>
      <name val="Tahoma"/>
      <family val="2"/>
    </font>
    <font>
      <sz val="10"/>
      <color indexed="10"/>
      <name val="Tahoma"/>
      <family val="2"/>
    </font>
    <font>
      <sz val="9"/>
      <color indexed="10"/>
      <name val="Tahoma"/>
      <family val="2"/>
    </font>
    <font>
      <b/>
      <sz val="10"/>
      <color indexed="53"/>
      <name val="Tahoma"/>
      <family val="2"/>
    </font>
    <font>
      <b/>
      <sz val="10"/>
      <color indexed="10"/>
      <name val="Tahoma"/>
      <family val="2"/>
    </font>
    <font>
      <b/>
      <sz val="10"/>
      <color indexed="12"/>
      <name val="Tahoma"/>
      <family val="2"/>
    </font>
    <font>
      <b/>
      <sz val="10"/>
      <color indexed="16"/>
      <name val="Tahoma"/>
      <family val="2"/>
    </font>
    <font>
      <sz val="9"/>
      <color indexed="12"/>
      <name val="Arial"/>
      <family val="2"/>
    </font>
    <font>
      <b/>
      <sz val="9"/>
      <color theme="3" tint="0.39997558519241921"/>
      <name val="Arial"/>
      <family val="2"/>
    </font>
    <font>
      <b/>
      <sz val="14"/>
      <name val="Century Gothic"/>
      <family val="2"/>
    </font>
    <font>
      <b/>
      <sz val="14"/>
      <color indexed="9"/>
      <name val="Century Gothic"/>
      <family val="2"/>
    </font>
    <font>
      <i/>
      <sz val="14"/>
      <name val="Century Gothic"/>
      <family val="2"/>
    </font>
    <font>
      <sz val="14"/>
      <name val="Century Gothic"/>
      <family val="2"/>
    </font>
    <font>
      <b/>
      <sz val="14"/>
      <color indexed="10"/>
      <name val="Century Gothic"/>
      <family val="2"/>
    </font>
    <font>
      <sz val="14"/>
      <color indexed="10"/>
      <name val="Century Gothic"/>
      <family val="2"/>
    </font>
    <font>
      <b/>
      <i/>
      <sz val="14"/>
      <name val="Century Gothic"/>
      <family val="2"/>
    </font>
    <font>
      <sz val="14"/>
      <name val="Times New Roman"/>
      <family val="1"/>
    </font>
    <font>
      <b/>
      <sz val="14"/>
      <color rgb="FFC00000"/>
      <name val="Century Gothic"/>
      <family val="2"/>
    </font>
    <font>
      <sz val="10"/>
      <color rgb="FFFF0000"/>
      <name val="Century Gothic"/>
      <family val="2"/>
    </font>
    <font>
      <sz val="12"/>
      <color rgb="FFFF0000"/>
      <name val="Century Gothic"/>
      <family val="2"/>
    </font>
    <font>
      <sz val="10"/>
      <color rgb="FF0066FF"/>
      <name val="Century Gothic"/>
      <family val="2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</font>
    <font>
      <sz val="8"/>
      <color theme="1"/>
      <name val="Century Gothic"/>
      <family val="2"/>
    </font>
    <font>
      <sz val="11"/>
      <color rgb="FFFF0000"/>
      <name val="Century Gothic"/>
      <family val="2"/>
    </font>
    <font>
      <sz val="11"/>
      <name val="Calibri"/>
      <family val="2"/>
      <scheme val="minor"/>
    </font>
    <font>
      <b/>
      <sz val="10"/>
      <name val="Times New Roman"/>
      <family val="1"/>
    </font>
    <font>
      <vertAlign val="superscript"/>
      <sz val="9"/>
      <color theme="1"/>
      <name val="Calibri"/>
      <family val="2"/>
    </font>
    <font>
      <sz val="10"/>
      <color rgb="FFFF3300"/>
      <name val="Century Gothic"/>
      <family val="2"/>
    </font>
    <font>
      <b/>
      <sz val="12"/>
      <name val="Calibri"/>
      <family val="2"/>
    </font>
    <font>
      <b/>
      <sz val="1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0"/>
      <color rgb="FFFF0000"/>
      <name val="Calibri"/>
      <family val="2"/>
    </font>
    <font>
      <b/>
      <vertAlign val="superscript"/>
      <sz val="10"/>
      <name val="Calibri"/>
      <family val="2"/>
    </font>
    <font>
      <vertAlign val="superscript"/>
      <sz val="10"/>
      <name val="Calibri"/>
      <family val="2"/>
    </font>
    <font>
      <sz val="8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28"/>
      <color theme="1"/>
      <name val="Calibri"/>
      <family val="2"/>
    </font>
    <font>
      <i/>
      <sz val="10"/>
      <name val="Calibri"/>
      <family val="2"/>
    </font>
    <font>
      <sz val="10"/>
      <color theme="0"/>
      <name val="Calibri"/>
      <family val="2"/>
    </font>
    <font>
      <sz val="9"/>
      <name val="Calibri"/>
      <family val="2"/>
    </font>
    <font>
      <b/>
      <sz val="12"/>
      <color theme="1"/>
      <name val="Calibri"/>
      <family val="2"/>
    </font>
    <font>
      <b/>
      <i/>
      <sz val="11"/>
      <color theme="1"/>
      <name val="Calibri"/>
      <family val="2"/>
    </font>
    <font>
      <vertAlign val="superscript"/>
      <sz val="9.35"/>
      <color theme="1"/>
      <name val="Calibri"/>
      <family val="2"/>
    </font>
    <font>
      <sz val="9"/>
      <color theme="1"/>
      <name val="Calibri"/>
      <family val="2"/>
    </font>
    <font>
      <b/>
      <sz val="10"/>
      <color theme="0"/>
      <name val="Calibri"/>
      <family val="2"/>
    </font>
    <font>
      <vertAlign val="superscript"/>
      <sz val="10"/>
      <color theme="1"/>
      <name val="Calibri"/>
      <family val="2"/>
    </font>
    <font>
      <sz val="10"/>
      <color indexed="10"/>
      <name val="Calibri"/>
      <family val="2"/>
    </font>
    <font>
      <b/>
      <sz val="9"/>
      <color theme="1"/>
      <name val="Calibri"/>
      <family val="2"/>
    </font>
    <font>
      <u/>
      <sz val="10"/>
      <color theme="10"/>
      <name val="Calibri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vertAlign val="superscript"/>
      <sz val="10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color indexed="17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MS Sans Serif"/>
      <family val="2"/>
    </font>
    <font>
      <sz val="9"/>
      <color rgb="FFFF0000"/>
      <name val="Arial"/>
      <family val="2"/>
    </font>
    <font>
      <b/>
      <sz val="1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color theme="1"/>
      <name val="Calibri"/>
      <family val="2"/>
    </font>
    <font>
      <b/>
      <sz val="9"/>
      <name val="Lucida Sans Unicode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Lucida Sans Unicode"/>
      <family val="2"/>
    </font>
    <font>
      <b/>
      <sz val="12"/>
      <name val="Lucida Sans Unicode"/>
      <family val="2"/>
    </font>
    <font>
      <b/>
      <sz val="10"/>
      <name val="Lucida Sans Unicode"/>
      <family val="2"/>
    </font>
    <font>
      <b/>
      <sz val="11"/>
      <name val="Lucida Sans Unicode"/>
      <family val="2"/>
    </font>
    <font>
      <b/>
      <sz val="8"/>
      <name val="Lucida Sans Unicode"/>
      <family val="2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u/>
      <sz val="10"/>
      <color indexed="36"/>
      <name val="Arial"/>
      <family val="2"/>
    </font>
    <font>
      <sz val="12"/>
      <name val="Tms Rmn"/>
    </font>
    <font>
      <b/>
      <sz val="10"/>
      <color rgb="FFFA7D00"/>
      <name val="Calibri"/>
      <family val="2"/>
    </font>
    <font>
      <sz val="10"/>
      <name val="Helv"/>
    </font>
    <font>
      <sz val="10"/>
      <name val="Arial Narrow"/>
      <family val="2"/>
    </font>
    <font>
      <sz val="1"/>
      <color indexed="8"/>
      <name val="Courier"/>
      <family val="3"/>
    </font>
    <font>
      <i/>
      <sz val="10"/>
      <color rgb="FF7F7F7F"/>
      <name val="Calibri"/>
      <family val="2"/>
    </font>
    <font>
      <u/>
      <sz val="10"/>
      <color indexed="36"/>
      <name val="Times New Roman"/>
      <family val="1"/>
    </font>
    <font>
      <sz val="10"/>
      <color rgb="FF006100"/>
      <name val="Calibri"/>
      <family val="2"/>
    </font>
    <font>
      <b/>
      <sz val="12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b/>
      <sz val="1"/>
      <color indexed="8"/>
      <name val="Courier"/>
      <family val="3"/>
    </font>
    <font>
      <u/>
      <sz val="10"/>
      <color indexed="12"/>
      <name val="Times New Roman"/>
      <family val="1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9"/>
      <color indexed="8"/>
      <name val="Arial"/>
      <family val="2"/>
    </font>
    <font>
      <sz val="9"/>
      <color theme="1"/>
      <name val="Gill Sans MT"/>
      <family val="2"/>
    </font>
    <font>
      <sz val="10"/>
      <color indexed="8"/>
      <name val="Calibri"/>
      <family val="2"/>
    </font>
    <font>
      <sz val="10"/>
      <color theme="1"/>
      <name val="Trebuchet MS"/>
      <family val="2"/>
    </font>
    <font>
      <sz val="11"/>
      <color indexed="8"/>
      <name val="Times New Roman"/>
      <family val="2"/>
    </font>
    <font>
      <sz val="10"/>
      <name val="Geneva"/>
    </font>
    <font>
      <b/>
      <sz val="10"/>
      <color rgb="FF3F3F3F"/>
      <name val="Calibri"/>
      <family val="2"/>
    </font>
    <font>
      <b/>
      <sz val="13"/>
      <name val="Helv"/>
    </font>
    <font>
      <b/>
      <sz val="11"/>
      <color indexed="8"/>
      <name val="Calibri"/>
      <family val="2"/>
    </font>
    <font>
      <sz val="8"/>
      <name val="Book Antiqua"/>
      <family val="1"/>
    </font>
    <font>
      <sz val="9"/>
      <name val="Geneva"/>
    </font>
    <font>
      <b/>
      <i/>
      <sz val="9.5"/>
      <name val="Helv"/>
    </font>
    <font>
      <b/>
      <sz val="9.35"/>
      <color theme="1"/>
      <name val="Calibri"/>
      <family val="2"/>
    </font>
    <font>
      <b/>
      <sz val="14"/>
      <color theme="1" tint="0.34998626667073579"/>
      <name val="Calibri"/>
      <family val="2"/>
    </font>
    <font>
      <b/>
      <sz val="12"/>
      <color theme="1" tint="0.34998626667073579"/>
      <name val="Calibri"/>
      <family val="2"/>
    </font>
    <font>
      <sz val="10"/>
      <color theme="1" tint="0.34998626667073579"/>
      <name val="Calibri"/>
      <family val="2"/>
    </font>
    <font>
      <u/>
      <sz val="10"/>
      <color rgb="FFFF2F2F"/>
      <name val="Calibri"/>
      <family val="2"/>
    </font>
    <font>
      <b/>
      <sz val="10"/>
      <color rgb="FF0000FF"/>
      <name val="Calibri"/>
      <family val="2"/>
      <scheme val="minor"/>
    </font>
    <font>
      <u/>
      <sz val="11"/>
      <color indexed="12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0"/>
      <name val="Arial"/>
      <family val="2"/>
    </font>
    <font>
      <vertAlign val="superscript"/>
      <sz val="9"/>
      <name val="Calibri"/>
      <family val="2"/>
    </font>
    <font>
      <b/>
      <vertAlign val="superscript"/>
      <sz val="9"/>
      <name val="Calibri"/>
      <family val="2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sz val="11"/>
      <color theme="1"/>
      <name val="Cambria"/>
      <family val="2"/>
      <scheme val="major"/>
    </font>
    <font>
      <sz val="11"/>
      <color rgb="FF00B050"/>
      <name val="Cambria"/>
      <family val="2"/>
      <scheme val="major"/>
    </font>
    <font>
      <i/>
      <sz val="11"/>
      <color theme="1"/>
      <name val="Cambria"/>
      <family val="2"/>
      <scheme val="major"/>
    </font>
    <font>
      <sz val="11"/>
      <name val="Cambria"/>
      <family val="2"/>
      <scheme val="major"/>
    </font>
    <font>
      <b/>
      <sz val="8"/>
      <color rgb="FFFF0000"/>
      <name val="Calibri"/>
      <family val="2"/>
    </font>
    <font>
      <vertAlign val="superscript"/>
      <sz val="9.35"/>
      <name val="Calibri"/>
      <family val="2"/>
    </font>
    <font>
      <vertAlign val="superscript"/>
      <sz val="7.7"/>
      <name val="Calibri"/>
      <family val="2"/>
    </font>
  </fonts>
  <fills count="119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9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8"/>
      </patternFill>
    </fill>
    <fill>
      <patternFill patternType="solid">
        <fgColor rgb="FFFFC000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rgb="FFFF0000"/>
        <bgColor indexed="8"/>
      </patternFill>
    </fill>
    <fill>
      <patternFill patternType="solid">
        <fgColor theme="1" tint="4.9989318521683403E-2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14"/>
        <bgColor indexed="8"/>
      </patternFill>
    </fill>
    <fill>
      <patternFill patternType="solid">
        <fgColor indexed="12"/>
        <bgColor indexed="8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8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2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5"/>
      </patternFill>
    </fill>
    <fill>
      <patternFill patternType="gray0625">
        <fgColor indexed="12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gray125">
        <bgColor theme="0"/>
      </patternFill>
    </fill>
  </fills>
  <borders count="13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rgb="FFFFCC00"/>
      </left>
      <right style="double">
        <color rgb="FFFFCC00"/>
      </right>
      <top style="double">
        <color rgb="FFFFCC00"/>
      </top>
      <bottom/>
      <diagonal/>
    </border>
    <border>
      <left style="double">
        <color rgb="FFFFCC00"/>
      </left>
      <right style="double">
        <color rgb="FFFFCC00"/>
      </right>
      <top/>
      <bottom/>
      <diagonal/>
    </border>
    <border>
      <left style="double">
        <color rgb="FFFFCC00"/>
      </left>
      <right style="double">
        <color rgb="FFFFCC00"/>
      </right>
      <top/>
      <bottom style="double">
        <color rgb="FFFFCC00"/>
      </bottom>
      <diagonal/>
    </border>
    <border>
      <left/>
      <right/>
      <top style="double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989">
    <xf numFmtId="177" fontId="0" fillId="0" borderId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/>
    <xf numFmtId="177" fontId="6" fillId="0" borderId="0"/>
    <xf numFmtId="177" fontId="6" fillId="0" borderId="0"/>
    <xf numFmtId="177" fontId="9" fillId="0" borderId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77" fontId="6" fillId="0" borderId="0">
      <alignment vertical="top"/>
    </xf>
    <xf numFmtId="177" fontId="21" fillId="0" borderId="0"/>
    <xf numFmtId="177" fontId="21" fillId="0" borderId="0"/>
    <xf numFmtId="177" fontId="22" fillId="0" borderId="0"/>
    <xf numFmtId="9" fontId="1" fillId="0" borderId="0" applyFont="0" applyFill="0" applyBorder="0" applyAlignment="0" applyProtection="0"/>
    <xf numFmtId="177" fontId="23" fillId="0" borderId="0">
      <alignment vertical="top"/>
    </xf>
    <xf numFmtId="177" fontId="23" fillId="0" borderId="0">
      <alignment vertical="top"/>
    </xf>
    <xf numFmtId="177" fontId="23" fillId="0" borderId="0">
      <alignment vertical="top"/>
    </xf>
    <xf numFmtId="171" fontId="6" fillId="0" borderId="0">
      <alignment horizontal="left" wrapText="1"/>
    </xf>
    <xf numFmtId="172" fontId="1" fillId="0" borderId="0" applyFill="0" applyBorder="0" applyProtection="0"/>
    <xf numFmtId="172" fontId="24" fillId="0" borderId="0" applyFill="0" applyBorder="0" applyProtection="0"/>
    <xf numFmtId="177" fontId="16" fillId="12" borderId="0" applyNumberFormat="0" applyBorder="0" applyAlignment="0" applyProtection="0"/>
    <xf numFmtId="37" fontId="25" fillId="0" borderId="0"/>
    <xf numFmtId="177" fontId="26" fillId="0" borderId="1">
      <alignment horizontal="center" vertical="center"/>
    </xf>
    <xf numFmtId="177" fontId="27" fillId="3" borderId="0" applyNumberFormat="0" applyFill="0" applyBorder="0" applyAlignment="0" applyProtection="0">
      <protection locked="0"/>
    </xf>
    <xf numFmtId="177" fontId="28" fillId="3" borderId="12" applyNumberFormat="0" applyFill="0" applyBorder="0" applyAlignment="0" applyProtection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9" fillId="0" borderId="0" applyFont="0" applyFill="0" applyBorder="0" applyProtection="0">
      <protection locked="0"/>
    </xf>
    <xf numFmtId="177" fontId="8" fillId="0" borderId="0" applyFont="0" applyFill="0" applyBorder="0">
      <alignment horizontal="right" vertical="center"/>
    </xf>
    <xf numFmtId="15" fontId="6" fillId="0" borderId="0" applyFont="0" applyFill="0" applyBorder="0" applyProtection="0"/>
    <xf numFmtId="173" fontId="6" fillId="0" borderId="0" applyFont="0" applyFill="0" applyBorder="0" applyAlignment="0" applyProtection="0"/>
    <xf numFmtId="177" fontId="10" fillId="0" borderId="0" applyNumberFormat="0" applyFill="0" applyBorder="0" applyAlignment="0" applyProtection="0"/>
    <xf numFmtId="177" fontId="30" fillId="7" borderId="0" applyNumberFormat="0" applyFill="0">
      <alignment horizontal="left"/>
    </xf>
    <xf numFmtId="177" fontId="4" fillId="0" borderId="3"/>
    <xf numFmtId="177" fontId="31" fillId="7" borderId="0" applyNumberFormat="0" applyFont="0" applyAlignment="0"/>
    <xf numFmtId="39" fontId="31" fillId="7" borderId="23"/>
    <xf numFmtId="38" fontId="8" fillId="7" borderId="0" applyNumberFormat="0" applyBorder="0" applyAlignment="0" applyProtection="0"/>
    <xf numFmtId="177" fontId="32" fillId="9" borderId="7" applyNumberFormat="0">
      <alignment horizontal="centerContinuous"/>
    </xf>
    <xf numFmtId="177" fontId="6" fillId="0" borderId="0"/>
    <xf numFmtId="177" fontId="4" fillId="9" borderId="2" applyNumberFormat="0">
      <alignment horizontal="center" wrapText="1"/>
    </xf>
    <xf numFmtId="177" fontId="33" fillId="0" borderId="0" applyNumberFormat="0" applyFill="0" applyBorder="0" applyAlignment="0" applyProtection="0">
      <alignment vertical="top"/>
      <protection locked="0"/>
    </xf>
    <xf numFmtId="177" fontId="34" fillId="0" borderId="0"/>
    <xf numFmtId="10" fontId="8" fillId="9" borderId="7" applyNumberFormat="0" applyBorder="0" applyAlignment="0" applyProtection="0"/>
    <xf numFmtId="177" fontId="9" fillId="0" borderId="0" applyFont="0" applyFill="0" applyBorder="0" applyAlignment="0" applyProtection="0"/>
    <xf numFmtId="38" fontId="35" fillId="0" borderId="0"/>
    <xf numFmtId="38" fontId="36" fillId="0" borderId="0"/>
    <xf numFmtId="38" fontId="37" fillId="0" borderId="0"/>
    <xf numFmtId="38" fontId="38" fillId="0" borderId="0"/>
    <xf numFmtId="177" fontId="39" fillId="0" borderId="0"/>
    <xf numFmtId="177" fontId="39" fillId="0" borderId="0"/>
    <xf numFmtId="177" fontId="39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>
      <alignment horizontal="right"/>
    </xf>
    <xf numFmtId="177" fontId="6" fillId="0" borderId="0" applyNumberFormat="0" applyFill="0" applyBorder="0" applyAlignment="0" applyProtection="0"/>
    <xf numFmtId="177" fontId="34" fillId="0" borderId="0"/>
    <xf numFmtId="177" fontId="40" fillId="0" borderId="0" applyNumberFormat="0" applyFill="0" applyBorder="0" applyAlignment="0" applyProtection="0">
      <alignment vertical="center"/>
    </xf>
    <xf numFmtId="177" fontId="10" fillId="0" borderId="0"/>
    <xf numFmtId="177" fontId="17" fillId="0" borderId="0"/>
    <xf numFmtId="177" fontId="8" fillId="0" borderId="0" applyFont="0" applyFill="0" applyBorder="0" applyAlignment="0" applyProtection="0"/>
    <xf numFmtId="177" fontId="41" fillId="0" borderId="0" applyFont="0" applyFill="0" applyBorder="0" applyAlignment="0" applyProtection="0"/>
    <xf numFmtId="174" fontId="1" fillId="0" borderId="0" applyAlignment="0"/>
    <xf numFmtId="177" fontId="42" fillId="0" borderId="24" applyNumberFormat="0">
      <alignment vertical="center"/>
    </xf>
    <xf numFmtId="10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43" fillId="13" borderId="25">
      <alignment horizontal="left"/>
    </xf>
    <xf numFmtId="4" fontId="44" fillId="14" borderId="26" applyNumberFormat="0" applyProtection="0">
      <alignment vertical="center"/>
    </xf>
    <xf numFmtId="4" fontId="45" fillId="4" borderId="26" applyNumberFormat="0" applyProtection="0">
      <alignment vertical="center"/>
    </xf>
    <xf numFmtId="4" fontId="46" fillId="4" borderId="26" applyNumberFormat="0" applyProtection="0">
      <alignment horizontal="left" vertical="center" indent="1"/>
    </xf>
    <xf numFmtId="177" fontId="1" fillId="0" borderId="0"/>
    <xf numFmtId="4" fontId="44" fillId="15" borderId="0" applyNumberFormat="0" applyProtection="0">
      <alignment horizontal="left" vertical="center" indent="1"/>
    </xf>
    <xf numFmtId="4" fontId="46" fillId="2" borderId="26" applyNumberFormat="0" applyProtection="0">
      <alignment horizontal="right" vertical="center"/>
    </xf>
    <xf numFmtId="4" fontId="46" fillId="6" borderId="26" applyNumberFormat="0" applyProtection="0">
      <alignment horizontal="right" vertical="center"/>
    </xf>
    <xf numFmtId="4" fontId="46" fillId="16" borderId="26" applyNumberFormat="0" applyProtection="0">
      <alignment horizontal="right" vertical="center"/>
    </xf>
    <xf numFmtId="4" fontId="46" fillId="17" borderId="26" applyNumberFormat="0" applyProtection="0">
      <alignment horizontal="right" vertical="center"/>
    </xf>
    <xf numFmtId="4" fontId="46" fillId="18" borderId="26" applyNumberFormat="0" applyProtection="0">
      <alignment horizontal="right" vertical="center"/>
    </xf>
    <xf numFmtId="4" fontId="46" fillId="5" borderId="26" applyNumberFormat="0" applyProtection="0">
      <alignment horizontal="right" vertical="center"/>
    </xf>
    <xf numFmtId="4" fontId="46" fillId="19" borderId="26" applyNumberFormat="0" applyProtection="0">
      <alignment horizontal="right" vertical="center"/>
    </xf>
    <xf numFmtId="4" fontId="46" fillId="20" borderId="26" applyNumberFormat="0" applyProtection="0">
      <alignment horizontal="right" vertical="center"/>
    </xf>
    <xf numFmtId="4" fontId="46" fillId="21" borderId="26" applyNumberFormat="0" applyProtection="0">
      <alignment horizontal="right" vertical="center"/>
    </xf>
    <xf numFmtId="4" fontId="47" fillId="22" borderId="27" applyNumberFormat="0" applyProtection="0">
      <alignment horizontal="left" vertical="center" indent="1"/>
    </xf>
    <xf numFmtId="4" fontId="47" fillId="8" borderId="0" applyNumberFormat="0" applyProtection="0">
      <alignment horizontal="left" vertical="center" indent="1"/>
    </xf>
    <xf numFmtId="4" fontId="47" fillId="23" borderId="0" applyNumberFormat="0" applyProtection="0">
      <alignment horizontal="left" vertical="center" indent="1"/>
    </xf>
    <xf numFmtId="4" fontId="46" fillId="8" borderId="26" applyNumberFormat="0" applyProtection="0">
      <alignment horizontal="right" vertical="center"/>
    </xf>
    <xf numFmtId="4" fontId="23" fillId="8" borderId="0" applyNumberFormat="0" applyProtection="0">
      <alignment horizontal="left" vertical="center" indent="1"/>
    </xf>
    <xf numFmtId="4" fontId="23" fillId="23" borderId="0" applyNumberFormat="0" applyProtection="0">
      <alignment horizontal="left" vertical="center" indent="1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4" fontId="46" fillId="10" borderId="26" applyNumberFormat="0" applyProtection="0">
      <alignment vertical="center"/>
    </xf>
    <xf numFmtId="4" fontId="48" fillId="10" borderId="26" applyNumberFormat="0" applyProtection="0">
      <alignment vertical="center"/>
    </xf>
    <xf numFmtId="4" fontId="47" fillId="8" borderId="28" applyNumberFormat="0" applyProtection="0">
      <alignment horizontal="left" vertical="center" indent="1"/>
    </xf>
    <xf numFmtId="177" fontId="1" fillId="0" borderId="0"/>
    <xf numFmtId="4" fontId="23" fillId="24" borderId="26" applyNumberFormat="0" applyProtection="0">
      <alignment horizontal="right" vertical="center"/>
    </xf>
    <xf numFmtId="4" fontId="48" fillId="10" borderId="26" applyNumberFormat="0" applyProtection="0">
      <alignment horizontal="right" vertical="center"/>
    </xf>
    <xf numFmtId="4" fontId="23" fillId="25" borderId="26" applyNumberFormat="0" applyProtection="0">
      <alignment horizontal="left" vertical="center" indent="1"/>
    </xf>
    <xf numFmtId="177" fontId="23" fillId="15" borderId="26" applyNumberFormat="0" applyProtection="0">
      <alignment horizontal="left" vertical="top" indent="1"/>
    </xf>
    <xf numFmtId="4" fontId="49" fillId="15" borderId="28" applyNumberFormat="0" applyProtection="0">
      <alignment horizontal="left" vertical="center" indent="1"/>
    </xf>
    <xf numFmtId="4" fontId="50" fillId="10" borderId="26" applyNumberFormat="0" applyProtection="0">
      <alignment horizontal="right" vertical="center"/>
    </xf>
    <xf numFmtId="177" fontId="6" fillId="0" borderId="0"/>
    <xf numFmtId="177" fontId="6" fillId="0" borderId="0"/>
    <xf numFmtId="177" fontId="6" fillId="0" borderId="0" applyNumberFormat="0" applyFont="0" applyFill="0" applyBorder="0" applyAlignment="0" applyProtection="0"/>
    <xf numFmtId="177" fontId="6" fillId="0" borderId="0"/>
    <xf numFmtId="177" fontId="6" fillId="0" borderId="0"/>
    <xf numFmtId="177" fontId="6" fillId="0" borderId="0"/>
    <xf numFmtId="177" fontId="51" fillId="0" borderId="0" applyNumberFormat="0" applyFill="0">
      <alignment horizontal="left"/>
    </xf>
    <xf numFmtId="177" fontId="52" fillId="0" borderId="0"/>
    <xf numFmtId="177" fontId="53" fillId="0" borderId="0"/>
    <xf numFmtId="171" fontId="6" fillId="0" borderId="0">
      <alignment horizontal="left" wrapText="1"/>
    </xf>
    <xf numFmtId="177" fontId="54" fillId="0" borderId="0" applyNumberFormat="0" applyFill="0">
      <alignment horizontal="left"/>
    </xf>
    <xf numFmtId="177" fontId="55" fillId="0" borderId="0">
      <alignment horizontal="left"/>
    </xf>
    <xf numFmtId="177" fontId="4" fillId="0" borderId="17"/>
    <xf numFmtId="177" fontId="56" fillId="26" borderId="29" applyNumberFormat="0" applyAlignment="0" applyProtection="0">
      <alignment vertical="center"/>
    </xf>
    <xf numFmtId="177" fontId="57" fillId="26" borderId="30" applyNumberFormat="0" applyAlignment="0" applyProtection="0">
      <alignment vertical="center"/>
    </xf>
    <xf numFmtId="177" fontId="27" fillId="3" borderId="31" applyNumberFormat="0" applyFont="0" applyFill="0" applyAlignment="0" applyProtection="0">
      <protection locked="0"/>
    </xf>
    <xf numFmtId="18" fontId="27" fillId="3" borderId="0" applyFont="0" applyFill="0" applyBorder="0" applyAlignment="0" applyProtection="0">
      <protection locked="0"/>
    </xf>
    <xf numFmtId="177" fontId="4" fillId="17" borderId="23" applyNumberFormat="0">
      <alignment horizontal="left" wrapText="1"/>
    </xf>
    <xf numFmtId="177" fontId="58" fillId="0" borderId="0">
      <alignment vertical="center"/>
    </xf>
    <xf numFmtId="49" fontId="7" fillId="0" borderId="0">
      <alignment horizontal="centerContinuous" vertical="center"/>
    </xf>
    <xf numFmtId="49" fontId="59" fillId="0" borderId="0">
      <alignment horizontal="left"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9" fillId="0" borderId="0"/>
    <xf numFmtId="177" fontId="23" fillId="0" borderId="0"/>
    <xf numFmtId="177" fontId="23" fillId="0" borderId="0"/>
    <xf numFmtId="177" fontId="85" fillId="0" borderId="0">
      <alignment vertical="top"/>
    </xf>
    <xf numFmtId="177" fontId="90" fillId="0" borderId="0">
      <alignment vertical="top"/>
    </xf>
    <xf numFmtId="43" fontId="6" fillId="0" borderId="0" applyFont="0" applyFill="0" applyBorder="0" applyAlignment="0" applyProtection="0"/>
    <xf numFmtId="177" fontId="2" fillId="0" borderId="0"/>
    <xf numFmtId="177" fontId="1" fillId="0" borderId="0">
      <alignment vertical="top"/>
    </xf>
    <xf numFmtId="177" fontId="6" fillId="0" borderId="0">
      <alignment vertical="top"/>
    </xf>
    <xf numFmtId="9" fontId="6" fillId="0" borderId="0" applyFont="0" applyFill="0" applyBorder="0" applyAlignment="0" applyProtection="0"/>
    <xf numFmtId="0" fontId="6" fillId="0" borderId="0">
      <alignment vertical="top"/>
    </xf>
    <xf numFmtId="0" fontId="17" fillId="59" borderId="0" applyNumberFormat="0" applyBorder="0" applyAlignment="0" applyProtection="0"/>
    <xf numFmtId="0" fontId="197" fillId="58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96" fillId="57" borderId="0" applyNumberFormat="0" applyBorder="0" applyAlignment="0" applyProtection="0"/>
    <xf numFmtId="0" fontId="206" fillId="60" borderId="0" applyNumberFormat="0" applyBorder="0" applyAlignment="0" applyProtection="0"/>
    <xf numFmtId="0" fontId="5" fillId="26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26" borderId="0" applyNumberFormat="0" applyBorder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5" fillId="65" borderId="0" applyNumberFormat="0" applyBorder="0" applyAlignment="0" applyProtection="0"/>
    <xf numFmtId="0" fontId="17" fillId="59" borderId="0" applyNumberFormat="0" applyBorder="0" applyAlignment="0" applyProtection="0"/>
    <xf numFmtId="0" fontId="5" fillId="64" borderId="0" applyNumberFormat="0" applyBorder="0" applyAlignment="0" applyProtection="0"/>
    <xf numFmtId="0" fontId="5" fillId="12" borderId="0" applyNumberFormat="0" applyBorder="0" applyAlignment="0" applyProtection="0"/>
    <xf numFmtId="0" fontId="5" fillId="63" borderId="0" applyNumberFormat="0" applyBorder="0" applyAlignment="0" applyProtection="0"/>
    <xf numFmtId="0" fontId="207" fillId="66" borderId="0" applyNumberFormat="0" applyBorder="0" applyAlignment="0" applyProtection="0"/>
    <xf numFmtId="0" fontId="207" fillId="65" borderId="0" applyNumberFormat="0" applyBorder="0" applyAlignment="0" applyProtection="0"/>
    <xf numFmtId="0" fontId="207" fillId="65" borderId="0" applyNumberFormat="0" applyBorder="0" applyAlignment="0" applyProtection="0"/>
    <xf numFmtId="0" fontId="207" fillId="64" borderId="0" applyNumberFormat="0" applyBorder="0" applyAlignment="0" applyProtection="0"/>
    <xf numFmtId="0" fontId="207" fillId="66" borderId="0" applyNumberFormat="0" applyBorder="0" applyAlignment="0" applyProtection="0"/>
    <xf numFmtId="0" fontId="207" fillId="63" borderId="0" applyNumberFormat="0" applyBorder="0" applyAlignment="0" applyProtection="0"/>
    <xf numFmtId="0" fontId="207" fillId="66" borderId="0" applyNumberFormat="0" applyBorder="0" applyAlignment="0" applyProtection="0"/>
    <xf numFmtId="0" fontId="207" fillId="67" borderId="0" applyNumberFormat="0" applyBorder="0" applyAlignment="0" applyProtection="0"/>
    <xf numFmtId="0" fontId="207" fillId="67" borderId="0" applyNumberFormat="0" applyBorder="0" applyAlignment="0" applyProtection="0"/>
    <xf numFmtId="0" fontId="207" fillId="68" borderId="0" applyNumberFormat="0" applyBorder="0" applyAlignment="0" applyProtection="0"/>
    <xf numFmtId="0" fontId="207" fillId="66" borderId="0" applyNumberFormat="0" applyBorder="0" applyAlignment="0" applyProtection="0"/>
    <xf numFmtId="0" fontId="207" fillId="69" borderId="0" applyNumberFormat="0" applyBorder="0" applyAlignment="0" applyProtection="0"/>
    <xf numFmtId="0" fontId="208" fillId="26" borderId="47" applyNumberFormat="0" applyAlignment="0" applyProtection="0"/>
    <xf numFmtId="0" fontId="209" fillId="70" borderId="48" applyNumberFormat="0" applyAlignment="0" applyProtection="0"/>
    <xf numFmtId="0" fontId="210" fillId="0" borderId="0" applyNumberFormat="0" applyFill="0" applyBorder="0" applyAlignment="0" applyProtection="0"/>
    <xf numFmtId="0" fontId="211" fillId="0" borderId="49" applyNumberFormat="0" applyFill="0" applyAlignment="0" applyProtection="0"/>
    <xf numFmtId="0" fontId="212" fillId="0" borderId="50" applyNumberFormat="0" applyFill="0" applyAlignment="0" applyProtection="0"/>
    <xf numFmtId="0" fontId="213" fillId="0" borderId="51" applyNumberFormat="0" applyFill="0" applyAlignment="0" applyProtection="0"/>
    <xf numFmtId="0" fontId="213" fillId="0" borderId="0" applyNumberFormat="0" applyFill="0" applyBorder="0" applyAlignment="0" applyProtection="0"/>
    <xf numFmtId="0" fontId="214" fillId="0" borderId="0" applyNumberFormat="0" applyFill="0" applyBorder="0" applyAlignment="0" applyProtection="0">
      <alignment vertical="top"/>
      <protection locked="0"/>
    </xf>
    <xf numFmtId="0" fontId="215" fillId="63" borderId="47" applyNumberFormat="0" applyAlignment="0" applyProtection="0"/>
    <xf numFmtId="0" fontId="216" fillId="0" borderId="52" applyNumberFormat="0" applyFill="0" applyAlignment="0" applyProtection="0"/>
    <xf numFmtId="0" fontId="6" fillId="71" borderId="53" applyNumberFormat="0" applyFont="0" applyAlignment="0" applyProtection="0"/>
    <xf numFmtId="0" fontId="217" fillId="26" borderId="54" applyNumberFormat="0" applyAlignment="0" applyProtection="0"/>
    <xf numFmtId="0" fontId="218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17" fillId="0" borderId="0"/>
    <xf numFmtId="0" fontId="222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81" fontId="228" fillId="0" borderId="0"/>
    <xf numFmtId="177" fontId="17" fillId="0" borderId="0"/>
    <xf numFmtId="0" fontId="22" fillId="0" borderId="0"/>
    <xf numFmtId="0" fontId="229" fillId="0" borderId="0"/>
    <xf numFmtId="0" fontId="230" fillId="0" borderId="0" applyNumberFormat="0" applyFill="0" applyBorder="0" applyAlignment="0" applyProtection="0">
      <alignment vertical="top"/>
      <protection locked="0"/>
    </xf>
    <xf numFmtId="177" fontId="61" fillId="0" borderId="0" applyNumberFormat="0" applyFill="0" applyBorder="0" applyAlignment="0" applyProtection="0">
      <alignment vertical="top"/>
      <protection locked="0"/>
    </xf>
    <xf numFmtId="177" fontId="17" fillId="0" borderId="0"/>
    <xf numFmtId="0" fontId="6" fillId="0" borderId="0"/>
    <xf numFmtId="0" fontId="230" fillId="0" borderId="0" applyNumberFormat="0" applyFill="0" applyBorder="0" applyAlignment="0" applyProtection="0">
      <alignment vertical="top"/>
      <protection locked="0"/>
    </xf>
    <xf numFmtId="18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1" fillId="87" borderId="0" applyNumberFormat="0" applyBorder="0" applyAlignment="0" applyProtection="0"/>
    <xf numFmtId="0" fontId="17" fillId="87" borderId="0" applyNumberFormat="0" applyBorder="0" applyAlignment="0" applyProtection="0"/>
    <xf numFmtId="0" fontId="171" fillId="87" borderId="0" applyNumberFormat="0" applyBorder="0" applyAlignment="0" applyProtection="0"/>
    <xf numFmtId="0" fontId="17" fillId="87" borderId="0" applyNumberFormat="0" applyBorder="0" applyAlignment="0" applyProtection="0"/>
    <xf numFmtId="0" fontId="17" fillId="87" borderId="0" applyNumberFormat="0" applyBorder="0" applyAlignment="0" applyProtection="0"/>
    <xf numFmtId="0" fontId="171" fillId="91" borderId="0" applyNumberFormat="0" applyBorder="0" applyAlignment="0" applyProtection="0"/>
    <xf numFmtId="0" fontId="17" fillId="91" borderId="0" applyNumberFormat="0" applyBorder="0" applyAlignment="0" applyProtection="0"/>
    <xf numFmtId="0" fontId="171" fillId="91" borderId="0" applyNumberFormat="0" applyBorder="0" applyAlignment="0" applyProtection="0"/>
    <xf numFmtId="0" fontId="17" fillId="91" borderId="0" applyNumberFormat="0" applyBorder="0" applyAlignment="0" applyProtection="0"/>
    <xf numFmtId="0" fontId="17" fillId="91" borderId="0" applyNumberFormat="0" applyBorder="0" applyAlignment="0" applyProtection="0"/>
    <xf numFmtId="0" fontId="171" fillId="95" borderId="0" applyNumberFormat="0" applyBorder="0" applyAlignment="0" applyProtection="0"/>
    <xf numFmtId="0" fontId="17" fillId="95" borderId="0" applyNumberFormat="0" applyBorder="0" applyAlignment="0" applyProtection="0"/>
    <xf numFmtId="0" fontId="171" fillId="95" borderId="0" applyNumberFormat="0" applyBorder="0" applyAlignment="0" applyProtection="0"/>
    <xf numFmtId="0" fontId="17" fillId="95" borderId="0" applyNumberFormat="0" applyBorder="0" applyAlignment="0" applyProtection="0"/>
    <xf numFmtId="0" fontId="17" fillId="95" borderId="0" applyNumberFormat="0" applyBorder="0" applyAlignment="0" applyProtection="0"/>
    <xf numFmtId="0" fontId="171" fillId="98" borderId="0" applyNumberFormat="0" applyBorder="0" applyAlignment="0" applyProtection="0"/>
    <xf numFmtId="0" fontId="17" fillId="98" borderId="0" applyNumberFormat="0" applyBorder="0" applyAlignment="0" applyProtection="0"/>
    <xf numFmtId="0" fontId="171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1" fillId="102" borderId="0" applyNumberFormat="0" applyBorder="0" applyAlignment="0" applyProtection="0"/>
    <xf numFmtId="0" fontId="17" fillId="102" borderId="0" applyNumberFormat="0" applyBorder="0" applyAlignment="0" applyProtection="0"/>
    <xf numFmtId="0" fontId="171" fillId="102" borderId="0" applyNumberFormat="0" applyBorder="0" applyAlignment="0" applyProtection="0"/>
    <xf numFmtId="0" fontId="17" fillId="102" borderId="0" applyNumberFormat="0" applyBorder="0" applyAlignment="0" applyProtection="0"/>
    <xf numFmtId="0" fontId="17" fillId="102" borderId="0" applyNumberFormat="0" applyBorder="0" applyAlignment="0" applyProtection="0"/>
    <xf numFmtId="0" fontId="171" fillId="105" borderId="0" applyNumberFormat="0" applyBorder="0" applyAlignment="0" applyProtection="0"/>
    <xf numFmtId="0" fontId="17" fillId="105" borderId="0" applyNumberFormat="0" applyBorder="0" applyAlignment="0" applyProtection="0"/>
    <xf numFmtId="0" fontId="171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" fillId="87" borderId="0" applyNumberFormat="0" applyBorder="0" applyAlignment="0" applyProtection="0"/>
    <xf numFmtId="0" fontId="17" fillId="87" borderId="0" applyNumberFormat="0" applyBorder="0" applyAlignment="0" applyProtection="0"/>
    <xf numFmtId="0" fontId="17" fillId="91" borderId="0" applyNumberFormat="0" applyBorder="0" applyAlignment="0" applyProtection="0"/>
    <xf numFmtId="0" fontId="17" fillId="91" borderId="0" applyNumberFormat="0" applyBorder="0" applyAlignment="0" applyProtection="0"/>
    <xf numFmtId="0" fontId="17" fillId="95" borderId="0" applyNumberFormat="0" applyBorder="0" applyAlignment="0" applyProtection="0"/>
    <xf numFmtId="0" fontId="17" fillId="95" borderId="0" applyNumberFormat="0" applyBorder="0" applyAlignment="0" applyProtection="0"/>
    <xf numFmtId="0" fontId="17" fillId="98" borderId="0" applyNumberFormat="0" applyBorder="0" applyAlignment="0" applyProtection="0"/>
    <xf numFmtId="0" fontId="17" fillId="98" borderId="0" applyNumberFormat="0" applyBorder="0" applyAlignment="0" applyProtection="0"/>
    <xf numFmtId="0" fontId="17" fillId="102" borderId="0" applyNumberFormat="0" applyBorder="0" applyAlignment="0" applyProtection="0"/>
    <xf numFmtId="0" fontId="17" fillId="102" borderId="0" applyNumberFormat="0" applyBorder="0" applyAlignment="0" applyProtection="0"/>
    <xf numFmtId="0" fontId="17" fillId="105" borderId="0" applyNumberFormat="0" applyBorder="0" applyAlignment="0" applyProtection="0"/>
    <xf numFmtId="0" fontId="17" fillId="105" borderId="0" applyNumberFormat="0" applyBorder="0" applyAlignment="0" applyProtection="0"/>
    <xf numFmtId="0" fontId="171" fillId="88" borderId="0" applyNumberFormat="0" applyBorder="0" applyAlignment="0" applyProtection="0"/>
    <xf numFmtId="0" fontId="17" fillId="88" borderId="0" applyNumberFormat="0" applyBorder="0" applyAlignment="0" applyProtection="0"/>
    <xf numFmtId="0" fontId="171" fillId="88" borderId="0" applyNumberFormat="0" applyBorder="0" applyAlignment="0" applyProtection="0"/>
    <xf numFmtId="0" fontId="17" fillId="88" borderId="0" applyNumberFormat="0" applyBorder="0" applyAlignment="0" applyProtection="0"/>
    <xf numFmtId="0" fontId="17" fillId="88" borderId="0" applyNumberFormat="0" applyBorder="0" applyAlignment="0" applyProtection="0"/>
    <xf numFmtId="0" fontId="171" fillId="92" borderId="0" applyNumberFormat="0" applyBorder="0" applyAlignment="0" applyProtection="0"/>
    <xf numFmtId="0" fontId="17" fillId="92" borderId="0" applyNumberFormat="0" applyBorder="0" applyAlignment="0" applyProtection="0"/>
    <xf numFmtId="0" fontId="171" fillId="92" borderId="0" applyNumberFormat="0" applyBorder="0" applyAlignment="0" applyProtection="0"/>
    <xf numFmtId="0" fontId="17" fillId="92" borderId="0" applyNumberFormat="0" applyBorder="0" applyAlignment="0" applyProtection="0"/>
    <xf numFmtId="0" fontId="17" fillId="92" borderId="0" applyNumberFormat="0" applyBorder="0" applyAlignment="0" applyProtection="0"/>
    <xf numFmtId="0" fontId="171" fillId="59" borderId="0" applyNumberFormat="0" applyBorder="0" applyAlignment="0" applyProtection="0"/>
    <xf numFmtId="0" fontId="17" fillId="59" borderId="0" applyNumberFormat="0" applyBorder="0" applyAlignment="0" applyProtection="0"/>
    <xf numFmtId="0" fontId="171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1" fillId="99" borderId="0" applyNumberFormat="0" applyBorder="0" applyAlignment="0" applyProtection="0"/>
    <xf numFmtId="0" fontId="17" fillId="99" borderId="0" applyNumberFormat="0" applyBorder="0" applyAlignment="0" applyProtection="0"/>
    <xf numFmtId="0" fontId="171" fillId="99" borderId="0" applyNumberFormat="0" applyBorder="0" applyAlignment="0" applyProtection="0"/>
    <xf numFmtId="0" fontId="17" fillId="99" borderId="0" applyNumberFormat="0" applyBorder="0" applyAlignment="0" applyProtection="0"/>
    <xf numFmtId="0" fontId="17" fillId="99" borderId="0" applyNumberFormat="0" applyBorder="0" applyAlignment="0" applyProtection="0"/>
    <xf numFmtId="0" fontId="171" fillId="109" borderId="0" applyNumberFormat="0" applyBorder="0" applyAlignment="0" applyProtection="0"/>
    <xf numFmtId="0" fontId="17" fillId="109" borderId="0" applyNumberFormat="0" applyBorder="0" applyAlignment="0" applyProtection="0"/>
    <xf numFmtId="0" fontId="171" fillId="109" borderId="0" applyNumberFormat="0" applyBorder="0" applyAlignment="0" applyProtection="0"/>
    <xf numFmtId="0" fontId="17" fillId="109" borderId="0" applyNumberFormat="0" applyBorder="0" applyAlignment="0" applyProtection="0"/>
    <xf numFmtId="0" fontId="17" fillId="109" borderId="0" applyNumberFormat="0" applyBorder="0" applyAlignment="0" applyProtection="0"/>
    <xf numFmtId="0" fontId="171" fillId="106" borderId="0" applyNumberFormat="0" applyBorder="0" applyAlignment="0" applyProtection="0"/>
    <xf numFmtId="0" fontId="17" fillId="106" borderId="0" applyNumberFormat="0" applyBorder="0" applyAlignment="0" applyProtection="0"/>
    <xf numFmtId="0" fontId="171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" fillId="88" borderId="0" applyNumberFormat="0" applyBorder="0" applyAlignment="0" applyProtection="0"/>
    <xf numFmtId="0" fontId="17" fillId="88" borderId="0" applyNumberFormat="0" applyBorder="0" applyAlignment="0" applyProtection="0"/>
    <xf numFmtId="0" fontId="17" fillId="92" borderId="0" applyNumberFormat="0" applyBorder="0" applyAlignment="0" applyProtection="0"/>
    <xf numFmtId="0" fontId="17" fillId="92" borderId="0" applyNumberFormat="0" applyBorder="0" applyAlignment="0" applyProtection="0"/>
    <xf numFmtId="0" fontId="17" fillId="59" borderId="0" applyNumberFormat="0" applyBorder="0" applyAlignment="0" applyProtection="0"/>
    <xf numFmtId="0" fontId="17" fillId="99" borderId="0" applyNumberFormat="0" applyBorder="0" applyAlignment="0" applyProtection="0"/>
    <xf numFmtId="0" fontId="17" fillId="99" borderId="0" applyNumberFormat="0" applyBorder="0" applyAlignment="0" applyProtection="0"/>
    <xf numFmtId="0" fontId="17" fillId="109" borderId="0" applyNumberFormat="0" applyBorder="0" applyAlignment="0" applyProtection="0"/>
    <xf numFmtId="0" fontId="17" fillId="109" borderId="0" applyNumberFormat="0" applyBorder="0" applyAlignment="0" applyProtection="0"/>
    <xf numFmtId="0" fontId="17" fillId="106" borderId="0" applyNumberFormat="0" applyBorder="0" applyAlignment="0" applyProtection="0"/>
    <xf numFmtId="0" fontId="17" fillId="106" borderId="0" applyNumberFormat="0" applyBorder="0" applyAlignment="0" applyProtection="0"/>
    <xf numFmtId="0" fontId="177" fillId="89" borderId="0" applyNumberFormat="0" applyBorder="0" applyAlignment="0" applyProtection="0"/>
    <xf numFmtId="0" fontId="207" fillId="66" borderId="0" applyNumberFormat="0" applyBorder="0" applyAlignment="0" applyProtection="0"/>
    <xf numFmtId="0" fontId="177" fillId="93" borderId="0" applyNumberFormat="0" applyBorder="0" applyAlignment="0" applyProtection="0"/>
    <xf numFmtId="0" fontId="207" fillId="110" borderId="0" applyNumberFormat="0" applyBorder="0" applyAlignment="0" applyProtection="0"/>
    <xf numFmtId="0" fontId="177" fillId="96" borderId="0" applyNumberFormat="0" applyBorder="0" applyAlignment="0" applyProtection="0"/>
    <xf numFmtId="0" fontId="207" fillId="71" borderId="0" applyNumberFormat="0" applyBorder="0" applyAlignment="0" applyProtection="0"/>
    <xf numFmtId="0" fontId="177" fillId="100" borderId="0" applyNumberFormat="0" applyBorder="0" applyAlignment="0" applyProtection="0"/>
    <xf numFmtId="0" fontId="207" fillId="64" borderId="0" applyNumberFormat="0" applyBorder="0" applyAlignment="0" applyProtection="0"/>
    <xf numFmtId="0" fontId="177" fillId="103" borderId="0" applyNumberFormat="0" applyBorder="0" applyAlignment="0" applyProtection="0"/>
    <xf numFmtId="0" fontId="207" fillId="66" borderId="0" applyNumberFormat="0" applyBorder="0" applyAlignment="0" applyProtection="0"/>
    <xf numFmtId="0" fontId="177" fillId="107" borderId="0" applyNumberFormat="0" applyBorder="0" applyAlignment="0" applyProtection="0"/>
    <xf numFmtId="0" fontId="207" fillId="110" borderId="0" applyNumberFormat="0" applyBorder="0" applyAlignment="0" applyProtection="0"/>
    <xf numFmtId="0" fontId="243" fillId="89" borderId="0" applyNumberFormat="0" applyBorder="0" applyAlignment="0" applyProtection="0"/>
    <xf numFmtId="0" fontId="243" fillId="93" borderId="0" applyNumberFormat="0" applyBorder="0" applyAlignment="0" applyProtection="0"/>
    <xf numFmtId="0" fontId="243" fillId="96" borderId="0" applyNumberFormat="0" applyBorder="0" applyAlignment="0" applyProtection="0"/>
    <xf numFmtId="0" fontId="243" fillId="100" borderId="0" applyNumberFormat="0" applyBorder="0" applyAlignment="0" applyProtection="0"/>
    <xf numFmtId="0" fontId="243" fillId="103" borderId="0" applyNumberFormat="0" applyBorder="0" applyAlignment="0" applyProtection="0"/>
    <xf numFmtId="0" fontId="243" fillId="107" borderId="0" applyNumberFormat="0" applyBorder="0" applyAlignment="0" applyProtection="0"/>
    <xf numFmtId="0" fontId="177" fillId="86" borderId="0" applyNumberFormat="0" applyBorder="0" applyAlignment="0" applyProtection="0"/>
    <xf numFmtId="0" fontId="207" fillId="66" borderId="0" applyNumberFormat="0" applyBorder="0" applyAlignment="0" applyProtection="0"/>
    <xf numFmtId="0" fontId="177" fillId="90" borderId="0" applyNumberFormat="0" applyBorder="0" applyAlignment="0" applyProtection="0"/>
    <xf numFmtId="0" fontId="207" fillId="111" borderId="0" applyNumberFormat="0" applyBorder="0" applyAlignment="0" applyProtection="0"/>
    <xf numFmtId="0" fontId="177" fillId="94" borderId="0" applyNumberFormat="0" applyBorder="0" applyAlignment="0" applyProtection="0"/>
    <xf numFmtId="0" fontId="207" fillId="112" borderId="0" applyNumberFormat="0" applyBorder="0" applyAlignment="0" applyProtection="0"/>
    <xf numFmtId="0" fontId="177" fillId="97" borderId="0" applyNumberFormat="0" applyBorder="0" applyAlignment="0" applyProtection="0"/>
    <xf numFmtId="0" fontId="207" fillId="68" borderId="0" applyNumberFormat="0" applyBorder="0" applyAlignment="0" applyProtection="0"/>
    <xf numFmtId="0" fontId="177" fillId="101" borderId="0" applyNumberFormat="0" applyBorder="0" applyAlignment="0" applyProtection="0"/>
    <xf numFmtId="0" fontId="207" fillId="66" borderId="0" applyNumberFormat="0" applyBorder="0" applyAlignment="0" applyProtection="0"/>
    <xf numFmtId="0" fontId="177" fillId="104" borderId="0" applyNumberFormat="0" applyBorder="0" applyAlignment="0" applyProtection="0"/>
    <xf numFmtId="0" fontId="207" fillId="69" borderId="0" applyNumberFormat="0" applyBorder="0" applyAlignment="0" applyProtection="0"/>
    <xf numFmtId="0" fontId="249" fillId="57" borderId="0" applyNumberFormat="0" applyBorder="0" applyAlignment="0" applyProtection="0"/>
    <xf numFmtId="0" fontId="250" fillId="113" borderId="0" applyNumberFormat="0" applyBorder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/>
    <xf numFmtId="0" fontId="234" fillId="0" borderId="69" applyNumberFormat="0" applyFill="0" applyAlignment="0" applyProtection="0"/>
    <xf numFmtId="0" fontId="235" fillId="0" borderId="70" applyNumberFormat="0" applyFill="0" applyAlignment="0" applyProtection="0"/>
    <xf numFmtId="0" fontId="236" fillId="0" borderId="71" applyNumberFormat="0" applyFill="0" applyAlignment="0" applyProtection="0"/>
    <xf numFmtId="0" fontId="236" fillId="0" borderId="0" applyNumberFormat="0" applyFill="0" applyBorder="0" applyAlignment="0" applyProtection="0"/>
    <xf numFmtId="0" fontId="253" fillId="83" borderId="72" applyNumberFormat="0" applyAlignment="0" applyProtection="0"/>
    <xf numFmtId="0" fontId="208" fillId="26" borderId="111" applyNumberFormat="0" applyAlignment="0" applyProtection="0"/>
    <xf numFmtId="0" fontId="239" fillId="83" borderId="72" applyNumberFormat="0" applyAlignment="0" applyProtection="0"/>
    <xf numFmtId="0" fontId="240" fillId="0" borderId="74" applyNumberFormat="0" applyFill="0" applyAlignment="0" applyProtection="0"/>
    <xf numFmtId="0" fontId="183" fillId="84" borderId="75" applyNumberFormat="0" applyAlignment="0" applyProtection="0"/>
    <xf numFmtId="0" fontId="209" fillId="70" borderId="48" applyNumberFormat="0" applyAlignment="0" applyProtection="0"/>
    <xf numFmtId="0" fontId="254" fillId="0" borderId="112"/>
    <xf numFmtId="0" fontId="25" fillId="0" borderId="0"/>
    <xf numFmtId="0" fontId="25" fillId="0" borderId="0"/>
    <xf numFmtId="43" fontId="6" fillId="0" borderId="0" applyFont="0" applyFill="0" applyBorder="0" applyAlignment="0" applyProtection="0"/>
    <xf numFmtId="184" fontId="255" fillId="0" borderId="0" applyFont="0" applyFill="0" applyBorder="0" applyAlignment="0" applyProtection="0"/>
    <xf numFmtId="184" fontId="255" fillId="0" borderId="0" applyFont="0" applyFill="0" applyBorder="0" applyAlignment="0" applyProtection="0"/>
    <xf numFmtId="184" fontId="255" fillId="0" borderId="0" applyFont="0" applyFill="0" applyBorder="0" applyAlignment="0" applyProtection="0"/>
    <xf numFmtId="184" fontId="255" fillId="0" borderId="0" applyFont="0" applyFill="0" applyBorder="0" applyAlignment="0" applyProtection="0"/>
    <xf numFmtId="184" fontId="255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255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243" fillId="86" borderId="0" applyNumberFormat="0" applyBorder="0" applyAlignment="0" applyProtection="0"/>
    <xf numFmtId="0" fontId="243" fillId="90" borderId="0" applyNumberFormat="0" applyBorder="0" applyAlignment="0" applyProtection="0"/>
    <xf numFmtId="0" fontId="243" fillId="94" borderId="0" applyNumberFormat="0" applyBorder="0" applyAlignment="0" applyProtection="0"/>
    <xf numFmtId="0" fontId="243" fillId="97" borderId="0" applyNumberFormat="0" applyBorder="0" applyAlignment="0" applyProtection="0"/>
    <xf numFmtId="0" fontId="243" fillId="101" borderId="0" applyNumberFormat="0" applyBorder="0" applyAlignment="0" applyProtection="0"/>
    <xf numFmtId="0" fontId="243" fillId="104" borderId="0" applyNumberFormat="0" applyBorder="0" applyAlignment="0" applyProtection="0"/>
    <xf numFmtId="0" fontId="254" fillId="0" borderId="112"/>
    <xf numFmtId="0" fontId="25" fillId="0" borderId="0"/>
    <xf numFmtId="0" fontId="25" fillId="0" borderId="0"/>
    <xf numFmtId="44" fontId="6" fillId="0" borderId="0" applyFont="0" applyFill="0" applyBorder="0" applyAlignment="0" applyProtection="0"/>
    <xf numFmtId="0" fontId="256" fillId="0" borderId="0">
      <protection locked="0"/>
    </xf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237" fillId="82" borderId="72" applyNumberFormat="0" applyAlignment="0" applyProtection="0"/>
    <xf numFmtId="187" fontId="6" fillId="0" borderId="0" applyFont="0" applyFill="0" applyBorder="0" applyAlignment="0" applyProtection="0"/>
    <xf numFmtId="0" fontId="257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56" fillId="0" borderId="0">
      <protection locked="0"/>
    </xf>
    <xf numFmtId="0" fontId="256" fillId="0" borderId="0">
      <protection locked="0"/>
    </xf>
    <xf numFmtId="0" fontId="256" fillId="0" borderId="0">
      <protection locked="0"/>
    </xf>
    <xf numFmtId="0" fontId="256" fillId="0" borderId="0">
      <protection locked="0"/>
    </xf>
    <xf numFmtId="0" fontId="256" fillId="0" borderId="0">
      <protection locked="0"/>
    </xf>
    <xf numFmtId="0" fontId="256" fillId="0" borderId="0">
      <protection locked="0"/>
    </xf>
    <xf numFmtId="0" fontId="256" fillId="0" borderId="0">
      <protection locked="0"/>
    </xf>
    <xf numFmtId="188" fontId="256" fillId="0" borderId="0">
      <protection locked="0"/>
    </xf>
    <xf numFmtId="0" fontId="258" fillId="0" borderId="0" applyNumberFormat="0" applyFill="0" applyBorder="0" applyAlignment="0" applyProtection="0">
      <alignment vertical="top"/>
      <protection locked="0"/>
    </xf>
    <xf numFmtId="0" fontId="259" fillId="81" borderId="0" applyNumberFormat="0" applyBorder="0" applyAlignment="0" applyProtection="0"/>
    <xf numFmtId="0" fontId="206" fillId="6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0" fillId="0" borderId="24" applyNumberFormat="0" applyAlignment="0" applyProtection="0">
      <alignment horizontal="left" vertical="center"/>
    </xf>
    <xf numFmtId="0" fontId="260" fillId="0" borderId="2">
      <alignment horizontal="left" vertical="center"/>
    </xf>
    <xf numFmtId="0" fontId="261" fillId="0" borderId="69" applyNumberFormat="0" applyFill="0" applyAlignment="0" applyProtection="0"/>
    <xf numFmtId="0" fontId="211" fillId="0" borderId="49" applyNumberFormat="0" applyFill="0" applyAlignment="0" applyProtection="0"/>
    <xf numFmtId="0" fontId="262" fillId="0" borderId="70" applyNumberFormat="0" applyFill="0" applyAlignment="0" applyProtection="0"/>
    <xf numFmtId="0" fontId="212" fillId="0" borderId="50" applyNumberFormat="0" applyFill="0" applyAlignment="0" applyProtection="0"/>
    <xf numFmtId="0" fontId="263" fillId="0" borderId="71" applyNumberFormat="0" applyFill="0" applyAlignment="0" applyProtection="0"/>
    <xf numFmtId="0" fontId="213" fillId="0" borderId="51" applyNumberFormat="0" applyFill="0" applyAlignment="0" applyProtection="0"/>
    <xf numFmtId="0" fontId="26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64" fillId="0" borderId="0">
      <protection locked="0"/>
    </xf>
    <xf numFmtId="0" fontId="264" fillId="0" borderId="0">
      <protection locked="0"/>
    </xf>
    <xf numFmtId="177" fontId="61" fillId="0" borderId="0" applyNumberFormat="0" applyFill="0" applyBorder="0" applyAlignment="0" applyProtection="0">
      <alignment vertical="top"/>
      <protection locked="0"/>
    </xf>
    <xf numFmtId="0" fontId="265" fillId="0" borderId="0" applyNumberFormat="0" applyFill="0" applyBorder="0" applyAlignment="0" applyProtection="0">
      <alignment vertical="top"/>
      <protection locked="0"/>
    </xf>
    <xf numFmtId="0" fontId="196" fillId="57" borderId="0" applyNumberFormat="0" applyBorder="0" applyAlignment="0" applyProtection="0"/>
    <xf numFmtId="0" fontId="266" fillId="82" borderId="72" applyNumberFormat="0" applyAlignment="0" applyProtection="0"/>
    <xf numFmtId="0" fontId="215" fillId="110" borderId="111" applyNumberFormat="0" applyAlignment="0" applyProtection="0"/>
    <xf numFmtId="0" fontId="267" fillId="0" borderId="74" applyNumberFormat="0" applyFill="0" applyAlignment="0" applyProtection="0"/>
    <xf numFmtId="0" fontId="216" fillId="0" borderId="52" applyNumberFormat="0" applyFill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254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268" fillId="58" borderId="0" applyNumberFormat="0" applyBorder="0" applyAlignment="0" applyProtection="0"/>
    <xf numFmtId="0" fontId="269" fillId="71" borderId="0" applyNumberFormat="0" applyBorder="0" applyAlignment="0" applyProtection="0"/>
    <xf numFmtId="0" fontId="197" fillId="58" borderId="0" applyNumberFormat="0" applyBorder="0" applyAlignment="0" applyProtection="0"/>
    <xf numFmtId="37" fontId="270" fillId="0" borderId="0"/>
    <xf numFmtId="0" fontId="6" fillId="0" borderId="0">
      <alignment wrapText="1"/>
    </xf>
    <xf numFmtId="0" fontId="271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71" fillId="0" borderId="0"/>
    <xf numFmtId="0" fontId="6" fillId="0" borderId="0"/>
    <xf numFmtId="0" fontId="6" fillId="0" borderId="0"/>
    <xf numFmtId="0" fontId="271" fillId="0" borderId="0"/>
    <xf numFmtId="0" fontId="271" fillId="0" borderId="0"/>
    <xf numFmtId="0" fontId="6" fillId="0" borderId="0"/>
    <xf numFmtId="0" fontId="6" fillId="0" borderId="0"/>
    <xf numFmtId="0" fontId="23" fillId="0" borderId="0"/>
    <xf numFmtId="0" fontId="272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2" fillId="0" borderId="0"/>
    <xf numFmtId="0" fontId="272" fillId="0" borderId="0"/>
    <xf numFmtId="0" fontId="272" fillId="0" borderId="0"/>
    <xf numFmtId="0" fontId="6" fillId="0" borderId="0"/>
    <xf numFmtId="0" fontId="6" fillId="0" borderId="0"/>
    <xf numFmtId="0" fontId="272" fillId="0" borderId="0"/>
    <xf numFmtId="0" fontId="6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6" fillId="0" borderId="0"/>
    <xf numFmtId="0" fontId="6" fillId="0" borderId="0"/>
    <xf numFmtId="0" fontId="272" fillId="0" borderId="0"/>
    <xf numFmtId="0" fontId="272" fillId="0" borderId="0"/>
    <xf numFmtId="0" fontId="272" fillId="0" borderId="0"/>
    <xf numFmtId="0" fontId="6" fillId="0" borderId="0"/>
    <xf numFmtId="0" fontId="272" fillId="0" borderId="0"/>
    <xf numFmtId="0" fontId="6" fillId="0" borderId="0"/>
    <xf numFmtId="0" fontId="6" fillId="0" borderId="0"/>
    <xf numFmtId="0" fontId="272" fillId="0" borderId="0"/>
    <xf numFmtId="0" fontId="6" fillId="0" borderId="0"/>
    <xf numFmtId="0" fontId="6" fillId="0" borderId="0"/>
    <xf numFmtId="0" fontId="6" fillId="0" borderId="0"/>
    <xf numFmtId="0" fontId="2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272" fillId="0" borderId="0"/>
    <xf numFmtId="0" fontId="272" fillId="0" borderId="0"/>
    <xf numFmtId="0" fontId="6" fillId="0" borderId="0"/>
    <xf numFmtId="0" fontId="2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2" fillId="0" borderId="0"/>
    <xf numFmtId="0" fontId="272" fillId="0" borderId="0"/>
    <xf numFmtId="0" fontId="272" fillId="0" borderId="0"/>
    <xf numFmtId="0" fontId="2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2" fillId="0" borderId="0"/>
    <xf numFmtId="0" fontId="272" fillId="0" borderId="0"/>
    <xf numFmtId="0" fontId="271" fillId="0" borderId="0"/>
    <xf numFmtId="0" fontId="6" fillId="0" borderId="0"/>
    <xf numFmtId="0" fontId="272" fillId="0" borderId="0"/>
    <xf numFmtId="0" fontId="6" fillId="0" borderId="0"/>
    <xf numFmtId="0" fontId="272" fillId="0" borderId="0"/>
    <xf numFmtId="0" fontId="272" fillId="0" borderId="0"/>
    <xf numFmtId="0" fontId="6" fillId="0" borderId="0"/>
    <xf numFmtId="0" fontId="272" fillId="0" borderId="0"/>
    <xf numFmtId="0" fontId="272" fillId="0" borderId="0"/>
    <xf numFmtId="0" fontId="272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177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27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>
      <alignment wrapText="1"/>
    </xf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1" fillId="0" borderId="0"/>
    <xf numFmtId="0" fontId="271" fillId="0" borderId="0"/>
    <xf numFmtId="0" fontId="271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4" fillId="0" borderId="0"/>
    <xf numFmtId="0" fontId="271" fillId="0" borderId="0"/>
    <xf numFmtId="0" fontId="23" fillId="0" borderId="0"/>
    <xf numFmtId="0" fontId="23" fillId="0" borderId="0"/>
    <xf numFmtId="0" fontId="271" fillId="0" borderId="0"/>
    <xf numFmtId="0" fontId="23" fillId="0" borderId="0"/>
    <xf numFmtId="0" fontId="23" fillId="0" borderId="0"/>
    <xf numFmtId="0" fontId="6" fillId="0" borderId="0">
      <alignment wrapText="1"/>
    </xf>
    <xf numFmtId="0" fontId="271" fillId="0" borderId="0"/>
    <xf numFmtId="0" fontId="275" fillId="0" borderId="0"/>
    <xf numFmtId="0" fontId="17" fillId="85" borderId="76" applyNumberFormat="0" applyFont="0" applyAlignment="0" applyProtection="0"/>
    <xf numFmtId="0" fontId="17" fillId="85" borderId="76" applyNumberFormat="0" applyFont="0" applyAlignment="0" applyProtection="0"/>
    <xf numFmtId="182" fontId="17" fillId="85" borderId="76" applyNumberFormat="0" applyFont="0" applyAlignment="0" applyProtection="0"/>
    <xf numFmtId="0" fontId="5" fillId="85" borderId="76" applyNumberFormat="0" applyFont="0" applyAlignment="0" applyProtection="0"/>
    <xf numFmtId="0" fontId="17" fillId="85" borderId="76" applyNumberFormat="0" applyFont="0" applyAlignment="0" applyProtection="0"/>
    <xf numFmtId="0" fontId="5" fillId="85" borderId="76" applyNumberFormat="0" applyFont="0" applyAlignment="0" applyProtection="0"/>
    <xf numFmtId="0" fontId="17" fillId="85" borderId="76" applyNumberFormat="0" applyFont="0" applyAlignment="0" applyProtection="0"/>
    <xf numFmtId="0" fontId="5" fillId="85" borderId="76" applyNumberFormat="0" applyFont="0" applyAlignment="0" applyProtection="0"/>
    <xf numFmtId="0" fontId="17" fillId="85" borderId="76" applyNumberFormat="0" applyFont="0" applyAlignment="0" applyProtection="0"/>
    <xf numFmtId="0" fontId="5" fillId="85" borderId="76" applyNumberFormat="0" applyFont="0" applyAlignment="0" applyProtection="0"/>
    <xf numFmtId="0" fontId="17" fillId="85" borderId="76" applyNumberFormat="0" applyFont="0" applyAlignment="0" applyProtection="0"/>
    <xf numFmtId="0" fontId="17" fillId="85" borderId="76" applyNumberFormat="0" applyFont="0" applyAlignment="0" applyProtection="0"/>
    <xf numFmtId="0" fontId="171" fillId="85" borderId="76" applyNumberFormat="0" applyFont="0" applyAlignment="0" applyProtection="0"/>
    <xf numFmtId="0" fontId="171" fillId="85" borderId="76" applyNumberFormat="0" applyFont="0" applyAlignment="0" applyProtection="0"/>
    <xf numFmtId="39" fontId="276" fillId="0" borderId="113"/>
    <xf numFmtId="0" fontId="277" fillId="83" borderId="73" applyNumberFormat="0" applyAlignment="0" applyProtection="0"/>
    <xf numFmtId="0" fontId="217" fillId="26" borderId="114" applyNumberFormat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55" fillId="0" borderId="0" applyFont="0" applyFill="0" applyBorder="0" applyAlignment="0" applyProtection="0"/>
    <xf numFmtId="9" fontId="255" fillId="0" borderId="0" applyFont="0" applyFill="0" applyBorder="0" applyAlignment="0" applyProtection="0"/>
    <xf numFmtId="9" fontId="255" fillId="0" borderId="0" applyFont="0" applyFill="0" applyBorder="0" applyAlignment="0" applyProtection="0"/>
    <xf numFmtId="9" fontId="25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71" fillId="0" borderId="0" applyFont="0" applyFill="0" applyBorder="0" applyAlignment="0" applyProtection="0"/>
    <xf numFmtId="9" fontId="271" fillId="0" borderId="0" applyFont="0" applyFill="0" applyBorder="0" applyAlignment="0" applyProtection="0"/>
    <xf numFmtId="9" fontId="27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7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38" fillId="83" borderId="73" applyNumberFormat="0" applyAlignment="0" applyProtection="0"/>
    <xf numFmtId="4" fontId="28" fillId="24" borderId="115" applyNumberFormat="0" applyProtection="0">
      <alignment vertical="center"/>
    </xf>
    <xf numFmtId="4" fontId="28" fillId="24" borderId="115" applyNumberFormat="0" applyProtection="0">
      <alignment vertical="center"/>
    </xf>
    <xf numFmtId="4" fontId="28" fillId="24" borderId="115" applyNumberFormat="0" applyProtection="0">
      <alignment vertical="center"/>
    </xf>
    <xf numFmtId="4" fontId="45" fillId="4" borderId="115" applyNumberFormat="0" applyProtection="0">
      <alignment vertical="center"/>
    </xf>
    <xf numFmtId="4" fontId="45" fillId="4" borderId="115" applyNumberFormat="0" applyProtection="0">
      <alignment vertical="center"/>
    </xf>
    <xf numFmtId="4" fontId="45" fillId="4" borderId="115" applyNumberFormat="0" applyProtection="0">
      <alignment vertical="center"/>
    </xf>
    <xf numFmtId="4" fontId="28" fillId="24" borderId="115" applyNumberFormat="0" applyProtection="0">
      <alignment horizontal="left" vertical="center" indent="1"/>
    </xf>
    <xf numFmtId="4" fontId="28" fillId="24" borderId="115" applyNumberFormat="0" applyProtection="0">
      <alignment horizontal="left" vertical="center" indent="1"/>
    </xf>
    <xf numFmtId="4" fontId="28" fillId="24" borderId="115" applyNumberFormat="0" applyProtection="0">
      <alignment horizontal="left" vertical="center" indent="1"/>
    </xf>
    <xf numFmtId="4" fontId="202" fillId="0" borderId="115" applyNumberFormat="0" applyProtection="0">
      <alignment horizontal="left" vertical="center" indent="1"/>
    </xf>
    <xf numFmtId="4" fontId="202" fillId="0" borderId="115" applyNumberFormat="0" applyProtection="0">
      <alignment horizontal="left" vertical="center" indent="1"/>
    </xf>
    <xf numFmtId="4" fontId="202" fillId="0" borderId="115" applyNumberFormat="0" applyProtection="0">
      <alignment horizontal="left" vertical="center" indent="1"/>
    </xf>
    <xf numFmtId="4" fontId="46" fillId="2" borderId="115" applyNumberFormat="0" applyProtection="0">
      <alignment horizontal="right" vertical="center"/>
    </xf>
    <xf numFmtId="4" fontId="46" fillId="2" borderId="115" applyNumberFormat="0" applyProtection="0">
      <alignment horizontal="right" vertical="center"/>
    </xf>
    <xf numFmtId="4" fontId="46" fillId="2" borderId="115" applyNumberFormat="0" applyProtection="0">
      <alignment horizontal="right" vertical="center"/>
    </xf>
    <xf numFmtId="4" fontId="46" fillId="6" borderId="115" applyNumberFormat="0" applyProtection="0">
      <alignment horizontal="right" vertical="center"/>
    </xf>
    <xf numFmtId="4" fontId="46" fillId="6" borderId="115" applyNumberFormat="0" applyProtection="0">
      <alignment horizontal="right" vertical="center"/>
    </xf>
    <xf numFmtId="4" fontId="46" fillId="6" borderId="115" applyNumberFormat="0" applyProtection="0">
      <alignment horizontal="right" vertical="center"/>
    </xf>
    <xf numFmtId="4" fontId="46" fillId="16" borderId="115" applyNumberFormat="0" applyProtection="0">
      <alignment horizontal="right" vertical="center"/>
    </xf>
    <xf numFmtId="4" fontId="46" fillId="16" borderId="115" applyNumberFormat="0" applyProtection="0">
      <alignment horizontal="right" vertical="center"/>
    </xf>
    <xf numFmtId="4" fontId="46" fillId="16" borderId="115" applyNumberFormat="0" applyProtection="0">
      <alignment horizontal="right" vertical="center"/>
    </xf>
    <xf numFmtId="4" fontId="46" fillId="17" borderId="115" applyNumberFormat="0" applyProtection="0">
      <alignment horizontal="right" vertical="center"/>
    </xf>
    <xf numFmtId="4" fontId="46" fillId="17" borderId="115" applyNumberFormat="0" applyProtection="0">
      <alignment horizontal="right" vertical="center"/>
    </xf>
    <xf numFmtId="4" fontId="46" fillId="17" borderId="115" applyNumberFormat="0" applyProtection="0">
      <alignment horizontal="right" vertical="center"/>
    </xf>
    <xf numFmtId="4" fontId="46" fillId="18" borderId="115" applyNumberFormat="0" applyProtection="0">
      <alignment horizontal="right" vertical="center"/>
    </xf>
    <xf numFmtId="4" fontId="46" fillId="18" borderId="115" applyNumberFormat="0" applyProtection="0">
      <alignment horizontal="right" vertical="center"/>
    </xf>
    <xf numFmtId="4" fontId="46" fillId="18" borderId="115" applyNumberFormat="0" applyProtection="0">
      <alignment horizontal="right" vertical="center"/>
    </xf>
    <xf numFmtId="4" fontId="46" fillId="5" borderId="115" applyNumberFormat="0" applyProtection="0">
      <alignment horizontal="right" vertical="center"/>
    </xf>
    <xf numFmtId="4" fontId="46" fillId="5" borderId="115" applyNumberFormat="0" applyProtection="0">
      <alignment horizontal="right" vertical="center"/>
    </xf>
    <xf numFmtId="4" fontId="46" fillId="5" borderId="115" applyNumberFormat="0" applyProtection="0">
      <alignment horizontal="right" vertical="center"/>
    </xf>
    <xf numFmtId="4" fontId="46" fillId="19" borderId="115" applyNumberFormat="0" applyProtection="0">
      <alignment horizontal="right" vertical="center"/>
    </xf>
    <xf numFmtId="4" fontId="46" fillId="19" borderId="115" applyNumberFormat="0" applyProtection="0">
      <alignment horizontal="right" vertical="center"/>
    </xf>
    <xf numFmtId="4" fontId="46" fillId="19" borderId="115" applyNumberFormat="0" applyProtection="0">
      <alignment horizontal="right" vertical="center"/>
    </xf>
    <xf numFmtId="4" fontId="46" fillId="20" borderId="115" applyNumberFormat="0" applyProtection="0">
      <alignment horizontal="right" vertical="center"/>
    </xf>
    <xf numFmtId="4" fontId="46" fillId="20" borderId="115" applyNumberFormat="0" applyProtection="0">
      <alignment horizontal="right" vertical="center"/>
    </xf>
    <xf numFmtId="4" fontId="46" fillId="20" borderId="115" applyNumberFormat="0" applyProtection="0">
      <alignment horizontal="right" vertical="center"/>
    </xf>
    <xf numFmtId="4" fontId="46" fillId="21" borderId="115" applyNumberFormat="0" applyProtection="0">
      <alignment horizontal="right" vertical="center"/>
    </xf>
    <xf numFmtId="4" fontId="46" fillId="21" borderId="115" applyNumberFormat="0" applyProtection="0">
      <alignment horizontal="right" vertical="center"/>
    </xf>
    <xf numFmtId="4" fontId="46" fillId="21" borderId="115" applyNumberFormat="0" applyProtection="0">
      <alignment horizontal="right" vertical="center"/>
    </xf>
    <xf numFmtId="4" fontId="46" fillId="8" borderId="115" applyNumberFormat="0" applyProtection="0">
      <alignment horizontal="right" vertical="center"/>
    </xf>
    <xf numFmtId="4" fontId="46" fillId="8" borderId="115" applyNumberFormat="0" applyProtection="0">
      <alignment horizontal="right" vertical="center"/>
    </xf>
    <xf numFmtId="4" fontId="46" fillId="8" borderId="115" applyNumberFormat="0" applyProtection="0">
      <alignment horizontal="right" vertical="center"/>
    </xf>
    <xf numFmtId="4" fontId="46" fillId="10" borderId="115" applyNumberFormat="0" applyProtection="0">
      <alignment vertical="center"/>
    </xf>
    <xf numFmtId="4" fontId="46" fillId="10" borderId="115" applyNumberFormat="0" applyProtection="0">
      <alignment vertical="center"/>
    </xf>
    <xf numFmtId="4" fontId="46" fillId="10" borderId="115" applyNumberFormat="0" applyProtection="0">
      <alignment vertical="center"/>
    </xf>
    <xf numFmtId="4" fontId="48" fillId="10" borderId="115" applyNumberFormat="0" applyProtection="0">
      <alignment vertical="center"/>
    </xf>
    <xf numFmtId="4" fontId="48" fillId="10" borderId="115" applyNumberFormat="0" applyProtection="0">
      <alignment vertical="center"/>
    </xf>
    <xf numFmtId="4" fontId="48" fillId="10" borderId="115" applyNumberFormat="0" applyProtection="0">
      <alignment vertical="center"/>
    </xf>
    <xf numFmtId="4" fontId="47" fillId="8" borderId="116" applyNumberFormat="0" applyProtection="0">
      <alignment horizontal="left" vertical="center" indent="1"/>
    </xf>
    <xf numFmtId="4" fontId="47" fillId="8" borderId="116" applyNumberFormat="0" applyProtection="0">
      <alignment horizontal="left" vertical="center" indent="1"/>
    </xf>
    <xf numFmtId="4" fontId="47" fillId="8" borderId="116" applyNumberFormat="0" applyProtection="0">
      <alignment horizontal="left" vertical="center" indent="1"/>
    </xf>
    <xf numFmtId="4" fontId="27" fillId="0" borderId="115" applyNumberFormat="0" applyProtection="0">
      <alignment horizontal="right" vertical="center"/>
    </xf>
    <xf numFmtId="4" fontId="27" fillId="0" borderId="115" applyNumberFormat="0" applyProtection="0">
      <alignment horizontal="right" vertical="center"/>
    </xf>
    <xf numFmtId="4" fontId="27" fillId="0" borderId="115" applyNumberFormat="0" applyProtection="0">
      <alignment horizontal="right" vertical="center"/>
    </xf>
    <xf numFmtId="4" fontId="48" fillId="10" borderId="115" applyNumberFormat="0" applyProtection="0">
      <alignment horizontal="right" vertical="center"/>
    </xf>
    <xf numFmtId="4" fontId="48" fillId="10" borderId="115" applyNumberFormat="0" applyProtection="0">
      <alignment horizontal="right" vertical="center"/>
    </xf>
    <xf numFmtId="4" fontId="48" fillId="10" borderId="115" applyNumberFormat="0" applyProtection="0">
      <alignment horizontal="right" vertical="center"/>
    </xf>
    <xf numFmtId="4" fontId="28" fillId="0" borderId="115" applyNumberFormat="0" applyProtection="0">
      <alignment horizontal="left" vertical="center" wrapText="1" indent="1"/>
    </xf>
    <xf numFmtId="4" fontId="28" fillId="0" borderId="115" applyNumberFormat="0" applyProtection="0">
      <alignment horizontal="left" vertical="center" wrapText="1" indent="1"/>
    </xf>
    <xf numFmtId="4" fontId="28" fillId="0" borderId="115" applyNumberFormat="0" applyProtection="0">
      <alignment horizontal="left" vertical="center" wrapText="1" indent="1"/>
    </xf>
    <xf numFmtId="4" fontId="204" fillId="15" borderId="116" applyNumberFormat="0" applyProtection="0">
      <alignment horizontal="left" vertical="center" indent="1"/>
    </xf>
    <xf numFmtId="4" fontId="204" fillId="15" borderId="116" applyNumberFormat="0" applyProtection="0">
      <alignment horizontal="left" vertical="center" indent="1"/>
    </xf>
    <xf numFmtId="4" fontId="204" fillId="15" borderId="116" applyNumberFormat="0" applyProtection="0">
      <alignment horizontal="left" vertical="center" indent="1"/>
    </xf>
    <xf numFmtId="4" fontId="50" fillId="10" borderId="115" applyNumberFormat="0" applyProtection="0">
      <alignment horizontal="right" vertical="center"/>
    </xf>
    <xf numFmtId="4" fontId="50" fillId="10" borderId="115" applyNumberFormat="0" applyProtection="0">
      <alignment horizontal="right" vertical="center"/>
    </xf>
    <xf numFmtId="4" fontId="50" fillId="10" borderId="115" applyNumberFormat="0" applyProtection="0">
      <alignment horizontal="right" vertical="center"/>
    </xf>
    <xf numFmtId="0" fontId="6" fillId="0" borderId="0"/>
    <xf numFmtId="0" fontId="153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70" fillId="0" borderId="0" applyFill="0" applyBorder="0" applyProtection="0">
      <alignment horizontal="left" vertical="top"/>
    </xf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1" fontId="278" fillId="0" borderId="0">
      <protection locked="0"/>
    </xf>
    <xf numFmtId="0" fontId="233" fillId="0" borderId="0" applyNumberFormat="0" applyFill="0" applyBorder="0" applyAlignment="0" applyProtection="0"/>
    <xf numFmtId="0" fontId="256" fillId="0" borderId="3">
      <protection locked="0"/>
    </xf>
    <xf numFmtId="0" fontId="174" fillId="0" borderId="77" applyNumberFormat="0" applyFill="0" applyAlignment="0" applyProtection="0"/>
    <xf numFmtId="0" fontId="220" fillId="0" borderId="77" applyNumberFormat="0" applyFill="0" applyAlignment="0" applyProtection="0"/>
    <xf numFmtId="0" fontId="279" fillId="0" borderId="117" applyNumberFormat="0" applyFill="0" applyAlignment="0" applyProtection="0"/>
    <xf numFmtId="0" fontId="279" fillId="0" borderId="117" applyNumberFormat="0" applyFill="0" applyAlignment="0" applyProtection="0"/>
    <xf numFmtId="0" fontId="279" fillId="0" borderId="117" applyNumberFormat="0" applyFill="0" applyAlignment="0" applyProtection="0"/>
    <xf numFmtId="0" fontId="279" fillId="0" borderId="117" applyNumberFormat="0" applyFill="0" applyAlignment="0" applyProtection="0"/>
    <xf numFmtId="0" fontId="279" fillId="0" borderId="117" applyNumberFormat="0" applyFill="0" applyAlignment="0" applyProtection="0"/>
    <xf numFmtId="0" fontId="279" fillId="0" borderId="117" applyNumberFormat="0" applyFill="0" applyAlignment="0" applyProtection="0"/>
    <xf numFmtId="0" fontId="279" fillId="0" borderId="117" applyNumberFormat="0" applyFill="0" applyAlignment="0" applyProtection="0"/>
    <xf numFmtId="195" fontId="280" fillId="114" borderId="118" applyNumberFormat="0" applyFont="0" applyBorder="0" applyAlignment="0">
      <alignment vertical="center"/>
      <protection locked="0"/>
    </xf>
    <xf numFmtId="0" fontId="241" fillId="84" borderId="75" applyNumberFormat="0" applyAlignment="0" applyProtection="0"/>
    <xf numFmtId="196" fontId="281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281" fillId="0" borderId="0" applyFont="0" applyFill="0" applyBorder="0" applyAlignment="0" applyProtection="0"/>
    <xf numFmtId="187" fontId="281" fillId="0" borderId="0" applyFont="0" applyFill="0" applyBorder="0" applyAlignment="0" applyProtection="0"/>
    <xf numFmtId="199" fontId="281" fillId="0" borderId="0" applyFont="0" applyFill="0" applyBorder="0" applyAlignment="0" applyProtection="0"/>
    <xf numFmtId="199" fontId="281" fillId="0" borderId="0" applyFont="0" applyFill="0" applyBorder="0" applyAlignment="0" applyProtection="0"/>
    <xf numFmtId="199" fontId="281" fillId="0" borderId="0" applyFont="0" applyFill="0" applyBorder="0" applyAlignment="0" applyProtection="0"/>
    <xf numFmtId="199" fontId="281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167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1" fontId="282" fillId="0" borderId="0" applyFill="0" applyBorder="0" applyAlignment="0" applyProtection="0"/>
    <xf numFmtId="0" fontId="17" fillId="0" borderId="0"/>
    <xf numFmtId="0" fontId="23" fillId="0" borderId="0"/>
    <xf numFmtId="0" fontId="265" fillId="0" borderId="0" applyNumberFormat="0" applyFill="0" applyBorder="0" applyAlignment="0" applyProtection="0">
      <alignment vertical="top"/>
      <protection locked="0"/>
    </xf>
    <xf numFmtId="9" fontId="17" fillId="0" borderId="0" applyFont="0" applyFill="0" applyBorder="0" applyAlignment="0" applyProtection="0"/>
    <xf numFmtId="0" fontId="197" fillId="58" borderId="0" applyNumberFormat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28" fillId="3" borderId="128" applyNumberFormat="0" applyFill="0" applyBorder="0" applyAlignment="0" applyProtection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32" fillId="9" borderId="124" applyNumberFormat="0">
      <alignment horizontal="centerContinuous"/>
    </xf>
    <xf numFmtId="10" fontId="8" fillId="9" borderId="124" applyNumberFormat="0" applyBorder="0" applyAlignment="0" applyProtection="0"/>
    <xf numFmtId="177" fontId="1" fillId="0" borderId="0">
      <alignment vertical="top"/>
    </xf>
    <xf numFmtId="177" fontId="6" fillId="0" borderId="0">
      <alignment vertical="top"/>
    </xf>
    <xf numFmtId="43" fontId="6" fillId="0" borderId="0" applyFont="0" applyFill="0" applyBorder="0" applyAlignment="0" applyProtection="0"/>
    <xf numFmtId="0" fontId="6" fillId="0" borderId="0"/>
    <xf numFmtId="0" fontId="208" fillId="26" borderId="130" applyNumberFormat="0" applyAlignment="0" applyProtection="0"/>
    <xf numFmtId="43" fontId="6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15" fillId="110" borderId="130" applyNumberFormat="0" applyAlignment="0" applyProtection="0"/>
    <xf numFmtId="0" fontId="217" fillId="26" borderId="131" applyNumberFormat="0" applyAlignment="0" applyProtection="0"/>
    <xf numFmtId="4" fontId="28" fillId="24" borderId="132" applyNumberFormat="0" applyProtection="0">
      <alignment vertical="center"/>
    </xf>
    <xf numFmtId="4" fontId="28" fillId="24" borderId="132" applyNumberFormat="0" applyProtection="0">
      <alignment vertical="center"/>
    </xf>
    <xf numFmtId="4" fontId="28" fillId="24" borderId="132" applyNumberFormat="0" applyProtection="0">
      <alignment vertical="center"/>
    </xf>
    <xf numFmtId="4" fontId="45" fillId="4" borderId="132" applyNumberFormat="0" applyProtection="0">
      <alignment vertical="center"/>
    </xf>
    <xf numFmtId="4" fontId="45" fillId="4" borderId="132" applyNumberFormat="0" applyProtection="0">
      <alignment vertical="center"/>
    </xf>
    <xf numFmtId="4" fontId="45" fillId="4" borderId="132" applyNumberFormat="0" applyProtection="0">
      <alignment vertical="center"/>
    </xf>
    <xf numFmtId="4" fontId="28" fillId="24" borderId="132" applyNumberFormat="0" applyProtection="0">
      <alignment horizontal="left" vertical="center" indent="1"/>
    </xf>
    <xf numFmtId="4" fontId="28" fillId="24" borderId="132" applyNumberFormat="0" applyProtection="0">
      <alignment horizontal="left" vertical="center" indent="1"/>
    </xf>
    <xf numFmtId="4" fontId="28" fillId="24" borderId="132" applyNumberFormat="0" applyProtection="0">
      <alignment horizontal="left" vertical="center" indent="1"/>
    </xf>
    <xf numFmtId="4" fontId="202" fillId="0" borderId="132" applyNumberFormat="0" applyProtection="0">
      <alignment horizontal="left" vertical="center" indent="1"/>
    </xf>
    <xf numFmtId="4" fontId="202" fillId="0" borderId="132" applyNumberFormat="0" applyProtection="0">
      <alignment horizontal="left" vertical="center" indent="1"/>
    </xf>
    <xf numFmtId="4" fontId="202" fillId="0" borderId="132" applyNumberFormat="0" applyProtection="0">
      <alignment horizontal="left" vertical="center" indent="1"/>
    </xf>
    <xf numFmtId="4" fontId="46" fillId="2" borderId="132" applyNumberFormat="0" applyProtection="0">
      <alignment horizontal="right" vertical="center"/>
    </xf>
    <xf numFmtId="4" fontId="46" fillId="2" borderId="132" applyNumberFormat="0" applyProtection="0">
      <alignment horizontal="right" vertical="center"/>
    </xf>
    <xf numFmtId="4" fontId="46" fillId="2" borderId="132" applyNumberFormat="0" applyProtection="0">
      <alignment horizontal="right" vertical="center"/>
    </xf>
    <xf numFmtId="4" fontId="46" fillId="6" borderId="132" applyNumberFormat="0" applyProtection="0">
      <alignment horizontal="right" vertical="center"/>
    </xf>
    <xf numFmtId="4" fontId="46" fillId="6" borderId="132" applyNumberFormat="0" applyProtection="0">
      <alignment horizontal="right" vertical="center"/>
    </xf>
    <xf numFmtId="4" fontId="46" fillId="6" borderId="132" applyNumberFormat="0" applyProtection="0">
      <alignment horizontal="right" vertical="center"/>
    </xf>
    <xf numFmtId="4" fontId="46" fillId="16" borderId="132" applyNumberFormat="0" applyProtection="0">
      <alignment horizontal="right" vertical="center"/>
    </xf>
    <xf numFmtId="4" fontId="46" fillId="16" borderId="132" applyNumberFormat="0" applyProtection="0">
      <alignment horizontal="right" vertical="center"/>
    </xf>
    <xf numFmtId="4" fontId="46" fillId="16" borderId="132" applyNumberFormat="0" applyProtection="0">
      <alignment horizontal="right" vertical="center"/>
    </xf>
    <xf numFmtId="4" fontId="46" fillId="17" borderId="132" applyNumberFormat="0" applyProtection="0">
      <alignment horizontal="right" vertical="center"/>
    </xf>
    <xf numFmtId="4" fontId="46" fillId="17" borderId="132" applyNumberFormat="0" applyProtection="0">
      <alignment horizontal="right" vertical="center"/>
    </xf>
    <xf numFmtId="4" fontId="46" fillId="17" borderId="132" applyNumberFormat="0" applyProtection="0">
      <alignment horizontal="right" vertical="center"/>
    </xf>
    <xf numFmtId="4" fontId="46" fillId="18" borderId="132" applyNumberFormat="0" applyProtection="0">
      <alignment horizontal="right" vertical="center"/>
    </xf>
    <xf numFmtId="4" fontId="46" fillId="18" borderId="132" applyNumberFormat="0" applyProtection="0">
      <alignment horizontal="right" vertical="center"/>
    </xf>
    <xf numFmtId="4" fontId="46" fillId="18" borderId="132" applyNumberFormat="0" applyProtection="0">
      <alignment horizontal="right" vertical="center"/>
    </xf>
    <xf numFmtId="4" fontId="46" fillId="5" borderId="132" applyNumberFormat="0" applyProtection="0">
      <alignment horizontal="right" vertical="center"/>
    </xf>
    <xf numFmtId="4" fontId="46" fillId="5" borderId="132" applyNumberFormat="0" applyProtection="0">
      <alignment horizontal="right" vertical="center"/>
    </xf>
    <xf numFmtId="4" fontId="46" fillId="5" borderId="132" applyNumberFormat="0" applyProtection="0">
      <alignment horizontal="right" vertical="center"/>
    </xf>
    <xf numFmtId="4" fontId="46" fillId="19" borderId="132" applyNumberFormat="0" applyProtection="0">
      <alignment horizontal="right" vertical="center"/>
    </xf>
    <xf numFmtId="4" fontId="46" fillId="19" borderId="132" applyNumberFormat="0" applyProtection="0">
      <alignment horizontal="right" vertical="center"/>
    </xf>
    <xf numFmtId="4" fontId="46" fillId="19" borderId="132" applyNumberFormat="0" applyProtection="0">
      <alignment horizontal="right" vertical="center"/>
    </xf>
    <xf numFmtId="4" fontId="46" fillId="20" borderId="132" applyNumberFormat="0" applyProtection="0">
      <alignment horizontal="right" vertical="center"/>
    </xf>
    <xf numFmtId="4" fontId="46" fillId="20" borderId="132" applyNumberFormat="0" applyProtection="0">
      <alignment horizontal="right" vertical="center"/>
    </xf>
    <xf numFmtId="4" fontId="46" fillId="20" borderId="132" applyNumberFormat="0" applyProtection="0">
      <alignment horizontal="right" vertical="center"/>
    </xf>
    <xf numFmtId="4" fontId="46" fillId="21" borderId="132" applyNumberFormat="0" applyProtection="0">
      <alignment horizontal="right" vertical="center"/>
    </xf>
    <xf numFmtId="4" fontId="46" fillId="21" borderId="132" applyNumberFormat="0" applyProtection="0">
      <alignment horizontal="right" vertical="center"/>
    </xf>
    <xf numFmtId="4" fontId="46" fillId="21" borderId="132" applyNumberFormat="0" applyProtection="0">
      <alignment horizontal="right" vertical="center"/>
    </xf>
    <xf numFmtId="4" fontId="46" fillId="8" borderId="132" applyNumberFormat="0" applyProtection="0">
      <alignment horizontal="right" vertical="center"/>
    </xf>
    <xf numFmtId="4" fontId="46" fillId="8" borderId="132" applyNumberFormat="0" applyProtection="0">
      <alignment horizontal="right" vertical="center"/>
    </xf>
    <xf numFmtId="4" fontId="46" fillId="8" borderId="132" applyNumberFormat="0" applyProtection="0">
      <alignment horizontal="right" vertical="center"/>
    </xf>
    <xf numFmtId="4" fontId="46" fillId="10" borderId="132" applyNumberFormat="0" applyProtection="0">
      <alignment vertical="center"/>
    </xf>
    <xf numFmtId="4" fontId="46" fillId="10" borderId="132" applyNumberFormat="0" applyProtection="0">
      <alignment vertical="center"/>
    </xf>
    <xf numFmtId="4" fontId="46" fillId="10" borderId="132" applyNumberFormat="0" applyProtection="0">
      <alignment vertical="center"/>
    </xf>
    <xf numFmtId="4" fontId="48" fillId="10" borderId="132" applyNumberFormat="0" applyProtection="0">
      <alignment vertical="center"/>
    </xf>
    <xf numFmtId="4" fontId="48" fillId="10" borderId="132" applyNumberFormat="0" applyProtection="0">
      <alignment vertical="center"/>
    </xf>
    <xf numFmtId="4" fontId="48" fillId="10" borderId="132" applyNumberFormat="0" applyProtection="0">
      <alignment vertical="center"/>
    </xf>
    <xf numFmtId="4" fontId="47" fillId="8" borderId="133" applyNumberFormat="0" applyProtection="0">
      <alignment horizontal="left" vertical="center" indent="1"/>
    </xf>
    <xf numFmtId="4" fontId="47" fillId="8" borderId="133" applyNumberFormat="0" applyProtection="0">
      <alignment horizontal="left" vertical="center" indent="1"/>
    </xf>
    <xf numFmtId="4" fontId="47" fillId="8" borderId="133" applyNumberFormat="0" applyProtection="0">
      <alignment horizontal="left" vertical="center" indent="1"/>
    </xf>
    <xf numFmtId="4" fontId="27" fillId="0" borderId="132" applyNumberFormat="0" applyProtection="0">
      <alignment horizontal="right" vertical="center"/>
    </xf>
    <xf numFmtId="4" fontId="27" fillId="0" borderId="132" applyNumberFormat="0" applyProtection="0">
      <alignment horizontal="right" vertical="center"/>
    </xf>
    <xf numFmtId="4" fontId="27" fillId="0" borderId="132" applyNumberFormat="0" applyProtection="0">
      <alignment horizontal="right" vertical="center"/>
    </xf>
    <xf numFmtId="4" fontId="48" fillId="10" borderId="132" applyNumberFormat="0" applyProtection="0">
      <alignment horizontal="right" vertical="center"/>
    </xf>
    <xf numFmtId="4" fontId="48" fillId="10" borderId="132" applyNumberFormat="0" applyProtection="0">
      <alignment horizontal="right" vertical="center"/>
    </xf>
    <xf numFmtId="4" fontId="48" fillId="10" borderId="132" applyNumberFormat="0" applyProtection="0">
      <alignment horizontal="right" vertical="center"/>
    </xf>
    <xf numFmtId="4" fontId="28" fillId="0" borderId="132" applyNumberFormat="0" applyProtection="0">
      <alignment horizontal="left" vertical="center" wrapText="1" indent="1"/>
    </xf>
    <xf numFmtId="4" fontId="28" fillId="0" borderId="132" applyNumberFormat="0" applyProtection="0">
      <alignment horizontal="left" vertical="center" wrapText="1" indent="1"/>
    </xf>
    <xf numFmtId="4" fontId="28" fillId="0" borderId="132" applyNumberFormat="0" applyProtection="0">
      <alignment horizontal="left" vertical="center" wrapText="1" indent="1"/>
    </xf>
    <xf numFmtId="4" fontId="204" fillId="15" borderId="133" applyNumberFormat="0" applyProtection="0">
      <alignment horizontal="left" vertical="center" indent="1"/>
    </xf>
    <xf numFmtId="4" fontId="204" fillId="15" borderId="133" applyNumberFormat="0" applyProtection="0">
      <alignment horizontal="left" vertical="center" indent="1"/>
    </xf>
    <xf numFmtId="4" fontId="204" fillId="15" borderId="133" applyNumberFormat="0" applyProtection="0">
      <alignment horizontal="left" vertical="center" indent="1"/>
    </xf>
    <xf numFmtId="4" fontId="50" fillId="10" borderId="132" applyNumberFormat="0" applyProtection="0">
      <alignment horizontal="right" vertical="center"/>
    </xf>
    <xf numFmtId="4" fontId="50" fillId="10" borderId="132" applyNumberFormat="0" applyProtection="0">
      <alignment horizontal="right" vertical="center"/>
    </xf>
    <xf numFmtId="4" fontId="50" fillId="10" borderId="132" applyNumberFormat="0" applyProtection="0">
      <alignment horizontal="right" vertical="center"/>
    </xf>
    <xf numFmtId="0" fontId="279" fillId="0" borderId="134" applyNumberFormat="0" applyFill="0" applyAlignment="0" applyProtection="0"/>
    <xf numFmtId="0" fontId="279" fillId="0" borderId="134" applyNumberFormat="0" applyFill="0" applyAlignment="0" applyProtection="0"/>
    <xf numFmtId="0" fontId="279" fillId="0" borderId="134" applyNumberFormat="0" applyFill="0" applyAlignment="0" applyProtection="0"/>
    <xf numFmtId="0" fontId="279" fillId="0" borderId="134" applyNumberFormat="0" applyFill="0" applyAlignment="0" applyProtection="0"/>
    <xf numFmtId="0" fontId="279" fillId="0" borderId="134" applyNumberFormat="0" applyFill="0" applyAlignment="0" applyProtection="0"/>
    <xf numFmtId="0" fontId="279" fillId="0" borderId="134" applyNumberFormat="0" applyFill="0" applyAlignment="0" applyProtection="0"/>
    <xf numFmtId="0" fontId="279" fillId="0" borderId="134" applyNumberFormat="0" applyFill="0" applyAlignment="0" applyProtection="0"/>
  </cellStyleXfs>
  <cellXfs count="1650">
    <xf numFmtId="177" fontId="0" fillId="0" borderId="0" xfId="0"/>
    <xf numFmtId="164" fontId="1" fillId="0" borderId="0" xfId="3" applyNumberFormat="1" applyFont="1" applyFill="1" applyAlignment="1">
      <alignment horizontal="left" indent="3"/>
    </xf>
    <xf numFmtId="177" fontId="2" fillId="0" borderId="0" xfId="0" applyFont="1" applyAlignment="1"/>
    <xf numFmtId="177" fontId="2" fillId="0" borderId="0" xfId="0" applyFont="1" applyFill="1" applyAlignment="1"/>
    <xf numFmtId="3" fontId="2" fillId="0" borderId="0" xfId="0" applyNumberFormat="1" applyFont="1" applyAlignment="1"/>
    <xf numFmtId="169" fontId="13" fillId="3" borderId="0" xfId="7" applyNumberFormat="1" applyFont="1" applyFill="1"/>
    <xf numFmtId="169" fontId="14" fillId="3" borderId="0" xfId="7" applyNumberFormat="1" applyFont="1" applyFill="1"/>
    <xf numFmtId="169" fontId="15" fillId="3" borderId="0" xfId="7" applyNumberFormat="1" applyFont="1" applyFill="1"/>
    <xf numFmtId="169" fontId="13" fillId="3" borderId="0" xfId="7" applyNumberFormat="1" applyFont="1" applyFill="1" applyAlignment="1">
      <alignment vertical="center"/>
    </xf>
    <xf numFmtId="164" fontId="2" fillId="0" borderId="0" xfId="3" applyNumberFormat="1" applyFont="1" applyFill="1"/>
    <xf numFmtId="177" fontId="18" fillId="0" borderId="0" xfId="0" applyFont="1"/>
    <xf numFmtId="164" fontId="2" fillId="0" borderId="0" xfId="3" applyNumberFormat="1" applyFont="1" applyBorder="1" applyAlignment="1">
      <alignment horizontal="center" vertical="top" wrapText="1"/>
    </xf>
    <xf numFmtId="164" fontId="2" fillId="0" borderId="0" xfId="3" applyNumberFormat="1" applyFont="1"/>
    <xf numFmtId="164" fontId="2" fillId="0" borderId="0" xfId="3" applyNumberFormat="1" applyFont="1" applyBorder="1" applyAlignment="1">
      <alignment wrapText="1"/>
    </xf>
    <xf numFmtId="177" fontId="2" fillId="0" borderId="0" xfId="11" applyFont="1" applyFill="1" applyAlignment="1"/>
    <xf numFmtId="177" fontId="2" fillId="0" borderId="0" xfId="11" applyFont="1" applyFill="1" applyBorder="1" applyAlignment="1"/>
    <xf numFmtId="3" fontId="2" fillId="0" borderId="0" xfId="11" applyNumberFormat="1" applyFont="1" applyFill="1" applyBorder="1" applyAlignment="1"/>
    <xf numFmtId="177" fontId="2" fillId="0" borderId="0" xfId="11" applyFont="1" applyFill="1" applyBorder="1" applyAlignment="1">
      <alignment horizontal="center" vertical="center"/>
    </xf>
    <xf numFmtId="3" fontId="2" fillId="0" borderId="0" xfId="11" applyNumberFormat="1" applyFont="1" applyFill="1" applyBorder="1" applyAlignment="1">
      <alignment vertical="center"/>
    </xf>
    <xf numFmtId="177" fontId="19" fillId="0" borderId="0" xfId="11" applyFont="1" applyFill="1" applyBorder="1" applyAlignment="1"/>
    <xf numFmtId="177" fontId="3" fillId="0" borderId="0" xfId="0" applyFont="1" applyFill="1" applyAlignment="1"/>
    <xf numFmtId="177" fontId="60" fillId="0" borderId="0" xfId="0" applyFont="1"/>
    <xf numFmtId="49" fontId="60" fillId="0" borderId="0" xfId="0" applyNumberFormat="1" applyFont="1" applyAlignment="1">
      <alignment horizontal="left"/>
    </xf>
    <xf numFmtId="177" fontId="20" fillId="0" borderId="0" xfId="0" applyFont="1"/>
    <xf numFmtId="3" fontId="2" fillId="0" borderId="0" xfId="11" applyNumberFormat="1" applyFont="1" applyFill="1" applyBorder="1" applyAlignment="1" applyProtection="1">
      <protection locked="0"/>
    </xf>
    <xf numFmtId="177" fontId="12" fillId="0" borderId="0" xfId="0" applyFont="1" applyAlignment="1">
      <alignment horizontal="center" vertical="center" wrapText="1"/>
    </xf>
    <xf numFmtId="170" fontId="12" fillId="0" borderId="0" xfId="12" applyNumberFormat="1" applyFont="1" applyBorder="1" applyAlignment="1" applyProtection="1">
      <alignment horizontal="center" vertical="center" wrapText="1"/>
    </xf>
    <xf numFmtId="164" fontId="7" fillId="0" borderId="0" xfId="3" applyNumberFormat="1" applyFont="1" applyAlignment="1">
      <alignment horizontal="left" vertical="top" wrapText="1"/>
    </xf>
    <xf numFmtId="164" fontId="62" fillId="0" borderId="0" xfId="3" applyNumberFormat="1" applyFont="1" applyAlignment="1">
      <alignment wrapText="1"/>
    </xf>
    <xf numFmtId="164" fontId="63" fillId="0" borderId="0" xfId="3" applyNumberFormat="1" applyFont="1" applyAlignment="1">
      <alignment horizontal="center"/>
    </xf>
    <xf numFmtId="164" fontId="6" fillId="0" borderId="0" xfId="3" applyNumberFormat="1" applyFont="1"/>
    <xf numFmtId="177" fontId="64" fillId="0" borderId="0" xfId="140" applyNumberFormat="1" applyFont="1" applyFill="1" applyBorder="1" applyAlignment="1">
      <alignment horizontal="center" wrapText="1"/>
    </xf>
    <xf numFmtId="164" fontId="65" fillId="0" borderId="0" xfId="3" applyNumberFormat="1" applyFont="1"/>
    <xf numFmtId="177" fontId="67" fillId="28" borderId="0" xfId="141" applyNumberFormat="1" applyFont="1" applyFill="1" applyBorder="1" applyAlignment="1">
      <alignment horizontal="center" wrapText="1"/>
    </xf>
    <xf numFmtId="177" fontId="64" fillId="29" borderId="0" xfId="140" applyNumberFormat="1" applyFont="1" applyFill="1" applyBorder="1" applyAlignment="1">
      <alignment horizontal="center" wrapText="1"/>
    </xf>
    <xf numFmtId="164" fontId="6" fillId="0" borderId="0" xfId="3" applyNumberFormat="1" applyFont="1" applyFill="1"/>
    <xf numFmtId="164" fontId="7" fillId="0" borderId="0" xfId="3" applyNumberFormat="1" applyFont="1" applyFill="1"/>
    <xf numFmtId="164" fontId="7" fillId="0" borderId="0" xfId="3" applyNumberFormat="1" applyFont="1"/>
    <xf numFmtId="164" fontId="67" fillId="0" borderId="0" xfId="3" applyNumberFormat="1" applyFont="1"/>
    <xf numFmtId="164" fontId="63" fillId="0" borderId="0" xfId="3" applyNumberFormat="1" applyFont="1" applyAlignment="1">
      <alignment horizontal="left"/>
    </xf>
    <xf numFmtId="177" fontId="72" fillId="33" borderId="0" xfId="140" applyNumberFormat="1" applyFont="1" applyFill="1" applyBorder="1" applyAlignment="1">
      <alignment horizontal="center" wrapText="1"/>
    </xf>
    <xf numFmtId="177" fontId="73" fillId="33" borderId="0" xfId="140" applyNumberFormat="1" applyFont="1" applyFill="1" applyBorder="1" applyAlignment="1">
      <alignment horizontal="center" wrapText="1"/>
    </xf>
    <xf numFmtId="164" fontId="65" fillId="0" borderId="0" xfId="3" applyNumberFormat="1" applyFont="1" applyFill="1"/>
    <xf numFmtId="177" fontId="68" fillId="0" borderId="0" xfId="140" applyNumberFormat="1" applyFont="1" applyFill="1" applyBorder="1" applyAlignment="1">
      <alignment horizontal="center" wrapText="1"/>
    </xf>
    <xf numFmtId="164" fontId="7" fillId="0" borderId="0" xfId="3" applyNumberFormat="1" applyFont="1" applyAlignment="1">
      <alignment horizontal="center"/>
    </xf>
    <xf numFmtId="177" fontId="64" fillId="0" borderId="0" xfId="140" applyFont="1" applyFill="1" applyBorder="1" applyAlignment="1"/>
    <xf numFmtId="177" fontId="77" fillId="34" borderId="0" xfId="141" applyFont="1" applyFill="1" applyBorder="1" applyAlignment="1"/>
    <xf numFmtId="177" fontId="64" fillId="29" borderId="0" xfId="140" applyFont="1" applyFill="1" applyBorder="1" applyAlignment="1"/>
    <xf numFmtId="164" fontId="70" fillId="0" borderId="0" xfId="3" applyNumberFormat="1" applyFont="1"/>
    <xf numFmtId="177" fontId="69" fillId="0" borderId="0" xfId="140" applyFont="1" applyFill="1" applyBorder="1" applyAlignment="1"/>
    <xf numFmtId="164" fontId="70" fillId="0" borderId="0" xfId="3" applyNumberFormat="1" applyFont="1" applyFill="1"/>
    <xf numFmtId="3" fontId="64" fillId="0" borderId="0" xfId="140" applyNumberFormat="1" applyFont="1" applyFill="1" applyBorder="1" applyAlignment="1"/>
    <xf numFmtId="177" fontId="72" fillId="33" borderId="0" xfId="140" applyFont="1" applyFill="1" applyBorder="1" applyAlignment="1"/>
    <xf numFmtId="177" fontId="73" fillId="33" borderId="0" xfId="140" applyFont="1" applyFill="1" applyBorder="1" applyAlignment="1"/>
    <xf numFmtId="177" fontId="68" fillId="0" borderId="0" xfId="140" applyFont="1" applyFill="1" applyBorder="1" applyAlignment="1"/>
    <xf numFmtId="177" fontId="85" fillId="0" borderId="0" xfId="142" applyAlignment="1"/>
    <xf numFmtId="177" fontId="86" fillId="0" borderId="0" xfId="142" applyFont="1" applyAlignment="1"/>
    <xf numFmtId="177" fontId="78" fillId="0" borderId="0" xfId="142" applyFont="1">
      <alignment vertical="top"/>
    </xf>
    <xf numFmtId="177" fontId="85" fillId="0" borderId="12" xfId="142" applyBorder="1" applyAlignment="1"/>
    <xf numFmtId="177" fontId="68" fillId="0" borderId="0" xfId="142" applyFont="1" applyAlignment="1">
      <alignment horizontal="center" wrapText="1"/>
    </xf>
    <xf numFmtId="177" fontId="7" fillId="0" borderId="0" xfId="142" applyFont="1" applyBorder="1" applyAlignment="1">
      <alignment horizontal="center" vertical="center"/>
    </xf>
    <xf numFmtId="177" fontId="7" fillId="0" borderId="11" xfId="142" applyFont="1" applyBorder="1" applyAlignment="1">
      <alignment horizontal="center"/>
    </xf>
    <xf numFmtId="177" fontId="87" fillId="0" borderId="0" xfId="142" applyFont="1" applyFill="1" applyBorder="1" applyAlignment="1">
      <alignment horizontal="center" vertical="center" wrapText="1"/>
    </xf>
    <xf numFmtId="177" fontId="7" fillId="0" borderId="0" xfId="142" applyFont="1" applyFill="1" applyBorder="1" applyAlignment="1">
      <alignment horizontal="center" vertical="center"/>
    </xf>
    <xf numFmtId="177" fontId="85" fillId="0" borderId="11" xfId="142" applyBorder="1" applyAlignment="1"/>
    <xf numFmtId="177" fontId="78" fillId="0" borderId="0" xfId="140" applyNumberFormat="1" applyFont="1" applyFill="1" applyBorder="1" applyAlignment="1">
      <alignment horizontal="center" wrapText="1"/>
    </xf>
    <xf numFmtId="177" fontId="6" fillId="0" borderId="0" xfId="142" applyFont="1" applyAlignment="1"/>
    <xf numFmtId="3" fontId="80" fillId="0" borderId="0" xfId="142" applyNumberFormat="1" applyFont="1" applyAlignment="1"/>
    <xf numFmtId="3" fontId="86" fillId="0" borderId="0" xfId="142" applyNumberFormat="1" applyFont="1" applyAlignment="1"/>
    <xf numFmtId="3" fontId="85" fillId="0" borderId="0" xfId="142" applyNumberFormat="1" applyAlignment="1"/>
    <xf numFmtId="3" fontId="64" fillId="0" borderId="0" xfId="142" applyNumberFormat="1" applyFont="1" applyAlignment="1"/>
    <xf numFmtId="3" fontId="65" fillId="0" borderId="0" xfId="142" applyNumberFormat="1" applyFont="1" applyAlignment="1"/>
    <xf numFmtId="177" fontId="81" fillId="0" borderId="11" xfId="142" applyFont="1" applyBorder="1" applyAlignment="1"/>
    <xf numFmtId="177" fontId="81" fillId="0" borderId="0" xfId="142" applyFont="1" applyAlignment="1"/>
    <xf numFmtId="177" fontId="66" fillId="27" borderId="0" xfId="142" applyFont="1" applyFill="1" applyAlignment="1"/>
    <xf numFmtId="3" fontId="85" fillId="30" borderId="0" xfId="142" applyNumberFormat="1" applyFill="1" applyAlignment="1"/>
    <xf numFmtId="3" fontId="71" fillId="2" borderId="0" xfId="142" applyNumberFormat="1" applyFont="1" applyFill="1" applyAlignment="1"/>
    <xf numFmtId="3" fontId="74" fillId="27" borderId="0" xfId="142" applyNumberFormat="1" applyFont="1" applyFill="1" applyAlignment="1"/>
    <xf numFmtId="3" fontId="64" fillId="27" borderId="0" xfId="142" applyNumberFormat="1" applyFont="1" applyFill="1" applyAlignment="1"/>
    <xf numFmtId="3" fontId="70" fillId="0" borderId="0" xfId="142" applyNumberFormat="1" applyFont="1" applyAlignment="1"/>
    <xf numFmtId="177" fontId="6" fillId="30" borderId="0" xfId="142" applyFont="1" applyFill="1" applyAlignment="1"/>
    <xf numFmtId="3" fontId="80" fillId="30" borderId="0" xfId="142" applyNumberFormat="1" applyFont="1" applyFill="1" applyAlignment="1"/>
    <xf numFmtId="177" fontId="64" fillId="0" borderId="0" xfId="142" applyFont="1" applyAlignment="1">
      <alignment horizontal="center"/>
    </xf>
    <xf numFmtId="177" fontId="64" fillId="0" borderId="0" xfId="142" applyFont="1" applyAlignment="1"/>
    <xf numFmtId="177" fontId="63" fillId="0" borderId="0" xfId="142" applyFont="1" applyAlignment="1"/>
    <xf numFmtId="3" fontId="70" fillId="30" borderId="0" xfId="142" applyNumberFormat="1" applyFont="1" applyFill="1" applyAlignment="1"/>
    <xf numFmtId="177" fontId="68" fillId="0" borderId="0" xfId="142" applyFont="1" applyAlignment="1"/>
    <xf numFmtId="3" fontId="68" fillId="0" borderId="0" xfId="142" applyNumberFormat="1" applyFont="1" applyAlignment="1"/>
    <xf numFmtId="177" fontId="69" fillId="0" borderId="0" xfId="142" applyFont="1" applyAlignment="1"/>
    <xf numFmtId="3" fontId="69" fillId="0" borderId="0" xfId="142" applyNumberFormat="1" applyFont="1" applyAlignment="1"/>
    <xf numFmtId="3" fontId="7" fillId="0" borderId="0" xfId="142" applyNumberFormat="1" applyFont="1" applyAlignment="1"/>
    <xf numFmtId="177" fontId="78" fillId="28" borderId="0" xfId="140" applyNumberFormat="1" applyFont="1" applyFill="1" applyBorder="1" applyAlignment="1">
      <alignment horizontal="center" wrapText="1"/>
    </xf>
    <xf numFmtId="4" fontId="81" fillId="0" borderId="0" xfId="142" applyNumberFormat="1" applyFont="1" applyAlignment="1"/>
    <xf numFmtId="177" fontId="64" fillId="30" borderId="0" xfId="142" applyFont="1" applyFill="1" applyAlignment="1">
      <alignment horizontal="center"/>
    </xf>
    <xf numFmtId="177" fontId="64" fillId="30" borderId="0" xfId="142" applyFont="1" applyFill="1" applyAlignment="1"/>
    <xf numFmtId="3" fontId="64" fillId="30" borderId="0" xfId="142" applyNumberFormat="1" applyFont="1" applyFill="1" applyAlignment="1"/>
    <xf numFmtId="3" fontId="82" fillId="35" borderId="0" xfId="142" applyNumberFormat="1" applyFont="1" applyFill="1" applyAlignment="1"/>
    <xf numFmtId="177" fontId="70" fillId="30" borderId="0" xfId="142" applyFont="1" applyFill="1" applyAlignment="1">
      <alignment horizontal="center"/>
    </xf>
    <xf numFmtId="177" fontId="70" fillId="30" borderId="0" xfId="142" applyFont="1" applyFill="1" applyAlignment="1"/>
    <xf numFmtId="3" fontId="66" fillId="27" borderId="0" xfId="142" applyNumberFormat="1" applyFont="1" applyFill="1" applyAlignment="1"/>
    <xf numFmtId="3" fontId="81" fillId="0" borderId="0" xfId="142" applyNumberFormat="1" applyFont="1" applyAlignment="1"/>
    <xf numFmtId="177" fontId="68" fillId="31" borderId="0" xfId="142" applyFont="1" applyFill="1" applyAlignment="1"/>
    <xf numFmtId="3" fontId="88" fillId="0" borderId="0" xfId="142" applyNumberFormat="1" applyFont="1" applyAlignment="1"/>
    <xf numFmtId="3" fontId="78" fillId="0" borderId="0" xfId="140" applyNumberFormat="1" applyFont="1" applyFill="1" applyBorder="1" applyAlignment="1">
      <alignment horizontal="center" wrapText="1"/>
    </xf>
    <xf numFmtId="177" fontId="64" fillId="0" borderId="0" xfId="142" applyNumberFormat="1" applyFont="1" applyAlignment="1">
      <alignment horizontal="center"/>
    </xf>
    <xf numFmtId="3" fontId="83" fillId="36" borderId="0" xfId="142" applyNumberFormat="1" applyFont="1" applyFill="1" applyAlignment="1"/>
    <xf numFmtId="177" fontId="68" fillId="0" borderId="0" xfId="142" applyFont="1" applyAlignment="1">
      <alignment horizontal="center"/>
    </xf>
    <xf numFmtId="177" fontId="78" fillId="0" borderId="0" xfId="142" applyFont="1" applyAlignment="1"/>
    <xf numFmtId="177" fontId="64" fillId="0" borderId="0" xfId="142" applyFont="1">
      <alignment vertical="top"/>
    </xf>
    <xf numFmtId="3" fontId="80" fillId="27" borderId="0" xfId="142" applyNumberFormat="1" applyFont="1" applyFill="1" applyAlignment="1"/>
    <xf numFmtId="3" fontId="89" fillId="35" borderId="0" xfId="142" applyNumberFormat="1" applyFont="1" applyFill="1" applyAlignment="1"/>
    <xf numFmtId="3" fontId="66" fillId="35" borderId="0" xfId="142" applyNumberFormat="1" applyFont="1" applyFill="1" applyAlignment="1"/>
    <xf numFmtId="177" fontId="81" fillId="27" borderId="0" xfId="142" applyFont="1" applyFill="1" applyAlignment="1"/>
    <xf numFmtId="177" fontId="69" fillId="32" borderId="0" xfId="142" applyFont="1" applyFill="1" applyAlignment="1"/>
    <xf numFmtId="177" fontId="71" fillId="2" borderId="0" xfId="142" applyFont="1" applyFill="1" applyAlignment="1">
      <alignment horizontal="center"/>
    </xf>
    <xf numFmtId="177" fontId="71" fillId="2" borderId="0" xfId="142" applyFont="1" applyFill="1" applyAlignment="1"/>
    <xf numFmtId="3" fontId="6" fillId="0" borderId="0" xfId="142" applyNumberFormat="1" applyFont="1" applyAlignment="1"/>
    <xf numFmtId="177" fontId="6" fillId="0" borderId="0" xfId="142" applyFont="1" applyAlignment="1">
      <alignment horizontal="center"/>
    </xf>
    <xf numFmtId="177" fontId="67" fillId="0" borderId="0" xfId="142" applyFont="1" applyAlignment="1"/>
    <xf numFmtId="177" fontId="64" fillId="0" borderId="0" xfId="142" applyFont="1" applyBorder="1" applyAlignment="1">
      <alignment horizontal="center"/>
    </xf>
    <xf numFmtId="177" fontId="64" fillId="0" borderId="12" xfId="142" applyFont="1" applyBorder="1" applyAlignment="1"/>
    <xf numFmtId="177" fontId="64" fillId="0" borderId="0" xfId="142" applyFont="1" applyBorder="1" applyAlignment="1"/>
    <xf numFmtId="3" fontId="67" fillId="0" borderId="0" xfId="142" applyNumberFormat="1" applyFont="1" applyAlignment="1"/>
    <xf numFmtId="177" fontId="6" fillId="27" borderId="0" xfId="142" applyFont="1" applyFill="1" applyAlignment="1"/>
    <xf numFmtId="177" fontId="64" fillId="29" borderId="0" xfId="142" applyFont="1" applyFill="1" applyAlignment="1">
      <alignment horizontal="center"/>
    </xf>
    <xf numFmtId="177" fontId="64" fillId="29" borderId="0" xfId="142" applyFont="1" applyFill="1" applyAlignment="1"/>
    <xf numFmtId="3" fontId="74" fillId="35" borderId="0" xfId="142" applyNumberFormat="1" applyFont="1" applyFill="1" applyAlignment="1"/>
    <xf numFmtId="177" fontId="7" fillId="0" borderId="0" xfId="142" applyFont="1" applyAlignment="1"/>
    <xf numFmtId="177" fontId="63" fillId="0" borderId="0" xfId="142" applyFont="1" applyAlignment="1">
      <alignment horizontal="center"/>
    </xf>
    <xf numFmtId="177" fontId="70" fillId="0" borderId="0" xfId="142" applyFont="1" applyAlignment="1"/>
    <xf numFmtId="177" fontId="63" fillId="0" borderId="0" xfId="142" applyFont="1" applyAlignment="1">
      <alignment horizontal="left"/>
    </xf>
    <xf numFmtId="177" fontId="6" fillId="0" borderId="0" xfId="142" applyFont="1" applyAlignment="1">
      <alignment horizontal="left"/>
    </xf>
    <xf numFmtId="177" fontId="69" fillId="0" borderId="0" xfId="142" applyFont="1" applyAlignment="1">
      <alignment horizontal="center"/>
    </xf>
    <xf numFmtId="177" fontId="79" fillId="0" borderId="0" xfId="142" applyFont="1" applyAlignment="1">
      <alignment horizontal="left"/>
    </xf>
    <xf numFmtId="177" fontId="74" fillId="27" borderId="0" xfId="142" applyFont="1" applyFill="1" applyAlignment="1">
      <alignment horizontal="center"/>
    </xf>
    <xf numFmtId="177" fontId="74" fillId="27" borderId="0" xfId="142" applyFont="1" applyFill="1" applyAlignment="1"/>
    <xf numFmtId="4" fontId="85" fillId="0" borderId="0" xfId="142" applyNumberFormat="1" applyAlignment="1"/>
    <xf numFmtId="177" fontId="90" fillId="0" borderId="0" xfId="143" applyAlignment="1">
      <alignment horizontal="center"/>
    </xf>
    <xf numFmtId="177" fontId="90" fillId="0" borderId="0" xfId="143" applyAlignment="1"/>
    <xf numFmtId="177" fontId="90" fillId="0" borderId="0" xfId="143" applyBorder="1" applyAlignment="1"/>
    <xf numFmtId="177" fontId="78" fillId="0" borderId="0" xfId="143" applyFont="1" applyAlignment="1"/>
    <xf numFmtId="177" fontId="74" fillId="0" borderId="0" xfId="143" applyFont="1" applyAlignment="1"/>
    <xf numFmtId="177" fontId="7" fillId="0" borderId="0" xfId="143" applyFont="1" applyAlignment="1">
      <alignment horizontal="center" vertical="center" wrapText="1"/>
    </xf>
    <xf numFmtId="3" fontId="90" fillId="0" borderId="0" xfId="143" applyNumberFormat="1" applyBorder="1" applyAlignment="1"/>
    <xf numFmtId="3" fontId="7" fillId="0" borderId="0" xfId="143" applyNumberFormat="1" applyFont="1" applyAlignment="1">
      <alignment horizontal="center"/>
    </xf>
    <xf numFmtId="3" fontId="78" fillId="0" borderId="0" xfId="143" applyNumberFormat="1" applyFont="1" applyAlignment="1"/>
    <xf numFmtId="177" fontId="91" fillId="0" borderId="0" xfId="143" applyFont="1" applyAlignment="1"/>
    <xf numFmtId="3" fontId="90" fillId="0" borderId="0" xfId="143" applyNumberFormat="1" applyAlignment="1"/>
    <xf numFmtId="177" fontId="63" fillId="0" borderId="0" xfId="143" applyFont="1" applyAlignment="1"/>
    <xf numFmtId="3" fontId="6" fillId="0" borderId="0" xfId="143" applyNumberFormat="1" applyFont="1" applyAlignment="1">
      <alignment horizontal="right"/>
    </xf>
    <xf numFmtId="177" fontId="71" fillId="31" borderId="0" xfId="143" applyFont="1" applyFill="1" applyAlignment="1">
      <alignment horizontal="center"/>
    </xf>
    <xf numFmtId="177" fontId="92" fillId="0" borderId="0" xfId="141" applyNumberFormat="1" applyFont="1" applyFill="1" applyBorder="1" applyAlignment="1">
      <alignment horizontal="center" wrapText="1"/>
    </xf>
    <xf numFmtId="177" fontId="90" fillId="0" borderId="0" xfId="143" applyAlignment="1">
      <alignment horizontal="left" indent="3"/>
    </xf>
    <xf numFmtId="3" fontId="63" fillId="30" borderId="0" xfId="143" applyNumberFormat="1" applyFont="1" applyFill="1" applyAlignment="1"/>
    <xf numFmtId="177" fontId="92" fillId="0" borderId="0" xfId="141" applyFont="1" applyFill="1" applyBorder="1" applyAlignment="1"/>
    <xf numFmtId="177" fontId="78" fillId="0" borderId="0" xfId="143" applyFont="1" applyAlignment="1">
      <alignment horizontal="left" indent="3"/>
    </xf>
    <xf numFmtId="3" fontId="78" fillId="30" borderId="0" xfId="143" applyNumberFormat="1" applyFont="1" applyFill="1" applyAlignment="1"/>
    <xf numFmtId="177" fontId="68" fillId="0" borderId="0" xfId="143" applyFont="1" applyAlignment="1"/>
    <xf numFmtId="177" fontId="65" fillId="0" borderId="0" xfId="143" applyFont="1" applyAlignment="1">
      <alignment horizontal="left" indent="3"/>
    </xf>
    <xf numFmtId="177" fontId="94" fillId="0" borderId="0" xfId="143" applyFont="1" applyAlignment="1"/>
    <xf numFmtId="177" fontId="67" fillId="0" borderId="0" xfId="143" applyFont="1" applyAlignment="1">
      <alignment horizontal="left" indent="3"/>
    </xf>
    <xf numFmtId="3" fontId="80" fillId="30" borderId="0" xfId="143" applyNumberFormat="1" applyFont="1" applyFill="1" applyAlignment="1"/>
    <xf numFmtId="3" fontId="90" fillId="0" borderId="0" xfId="143" applyNumberFormat="1" applyAlignment="1">
      <alignment horizontal="left" indent="3"/>
    </xf>
    <xf numFmtId="3" fontId="78" fillId="5" borderId="0" xfId="143" applyNumberFormat="1" applyFont="1" applyFill="1" applyAlignment="1"/>
    <xf numFmtId="3" fontId="67" fillId="0" borderId="0" xfId="143" applyNumberFormat="1" applyFont="1" applyAlignment="1">
      <alignment horizontal="left" indent="3"/>
    </xf>
    <xf numFmtId="3" fontId="70" fillId="0" borderId="0" xfId="143" applyNumberFormat="1" applyFont="1" applyAlignment="1">
      <alignment horizontal="left"/>
    </xf>
    <xf numFmtId="4" fontId="95" fillId="0" borderId="0" xfId="141" applyNumberFormat="1" applyFont="1" applyFill="1" applyBorder="1" applyAlignment="1">
      <alignment horizontal="left"/>
    </xf>
    <xf numFmtId="177" fontId="96" fillId="0" borderId="0" xfId="143" applyFont="1" applyAlignment="1"/>
    <xf numFmtId="177" fontId="92" fillId="0" borderId="0" xfId="140" applyFont="1" applyFill="1" applyBorder="1" applyAlignment="1"/>
    <xf numFmtId="177" fontId="97" fillId="0" borderId="0" xfId="140" applyFont="1" applyFill="1" applyBorder="1" applyAlignment="1">
      <alignment horizontal="center"/>
    </xf>
    <xf numFmtId="177" fontId="68" fillId="0" borderId="0" xfId="143" applyFont="1" applyAlignment="1">
      <alignment horizontal="center"/>
    </xf>
    <xf numFmtId="3" fontId="69" fillId="30" borderId="0" xfId="143" applyNumberFormat="1" applyFont="1" applyFill="1" applyAlignment="1"/>
    <xf numFmtId="3" fontId="78" fillId="0" borderId="0" xfId="143" applyNumberFormat="1" applyFont="1" applyFill="1" applyAlignment="1"/>
    <xf numFmtId="4" fontId="23" fillId="0" borderId="0" xfId="143" applyNumberFormat="1" applyFont="1" applyAlignment="1">
      <alignment horizontal="left"/>
    </xf>
    <xf numFmtId="177" fontId="74" fillId="0" borderId="0" xfId="143" applyFont="1">
      <alignment vertical="top"/>
    </xf>
    <xf numFmtId="3" fontId="93" fillId="0" borderId="0" xfId="143" applyNumberFormat="1" applyFont="1" applyFill="1" applyAlignment="1"/>
    <xf numFmtId="177" fontId="69" fillId="0" borderId="0" xfId="143" applyFont="1" applyAlignment="1"/>
    <xf numFmtId="177" fontId="6" fillId="0" borderId="0" xfId="143" applyFont="1" applyAlignment="1">
      <alignment horizontal="center"/>
    </xf>
    <xf numFmtId="177" fontId="98" fillId="0" borderId="0" xfId="143" applyFont="1" applyAlignment="1"/>
    <xf numFmtId="177" fontId="66" fillId="0" borderId="0" xfId="143" applyFont="1" applyAlignment="1"/>
    <xf numFmtId="177" fontId="23" fillId="0" borderId="0" xfId="143" applyFont="1">
      <alignment vertical="top"/>
    </xf>
    <xf numFmtId="177" fontId="94" fillId="0" borderId="0" xfId="143" applyFont="1" applyAlignment="1">
      <alignment horizontal="center"/>
    </xf>
    <xf numFmtId="3" fontId="94" fillId="0" borderId="0" xfId="143" applyNumberFormat="1" applyFont="1" applyAlignment="1"/>
    <xf numFmtId="3" fontId="78" fillId="0" borderId="0" xfId="143" applyNumberFormat="1" applyFont="1" applyAlignment="1">
      <alignment horizontal="left"/>
    </xf>
    <xf numFmtId="4" fontId="78" fillId="0" borderId="0" xfId="143" applyNumberFormat="1" applyFont="1" applyAlignment="1">
      <alignment horizontal="left"/>
    </xf>
    <xf numFmtId="3" fontId="63" fillId="5" borderId="0" xfId="143" applyNumberFormat="1" applyFont="1" applyFill="1" applyAlignment="1"/>
    <xf numFmtId="3" fontId="96" fillId="0" borderId="0" xfId="143" applyNumberFormat="1" applyFont="1" applyAlignment="1">
      <alignment vertical="center"/>
    </xf>
    <xf numFmtId="4" fontId="74" fillId="27" borderId="0" xfId="143" applyNumberFormat="1" applyFont="1" applyFill="1" applyAlignment="1"/>
    <xf numFmtId="3" fontId="69" fillId="0" borderId="0" xfId="143" applyNumberFormat="1" applyFont="1" applyAlignment="1"/>
    <xf numFmtId="177" fontId="23" fillId="0" borderId="0" xfId="143" applyFont="1" applyAlignment="1">
      <alignment horizontal="center"/>
    </xf>
    <xf numFmtId="177" fontId="64" fillId="0" borderId="0" xfId="141" applyNumberFormat="1" applyFont="1" applyFill="1" applyBorder="1" applyAlignment="1">
      <alignment horizontal="center" wrapText="1"/>
    </xf>
    <xf numFmtId="3" fontId="68" fillId="0" borderId="0" xfId="143" applyNumberFormat="1" applyFont="1" applyAlignment="1">
      <alignment horizontal="left"/>
    </xf>
    <xf numFmtId="1" fontId="92" fillId="0" borderId="0" xfId="140" applyNumberFormat="1" applyFont="1" applyFill="1" applyBorder="1" applyAlignment="1">
      <alignment horizontal="center" wrapText="1"/>
    </xf>
    <xf numFmtId="3" fontId="78" fillId="0" borderId="0" xfId="143" applyNumberFormat="1" applyFont="1" applyAlignment="1">
      <alignment horizontal="right"/>
    </xf>
    <xf numFmtId="3" fontId="6" fillId="27" borderId="0" xfId="143" applyNumberFormat="1" applyFont="1" applyFill="1" applyAlignment="1">
      <alignment horizontal="right"/>
    </xf>
    <xf numFmtId="177" fontId="23" fillId="0" borderId="0" xfId="143" applyFont="1" applyAlignment="1">
      <alignment horizontal="center" vertical="center"/>
    </xf>
    <xf numFmtId="177" fontId="64" fillId="0" borderId="0" xfId="141" applyFont="1" applyFill="1" applyBorder="1" applyAlignment="1"/>
    <xf numFmtId="3" fontId="23" fillId="0" borderId="0" xfId="143" applyNumberFormat="1" applyFont="1">
      <alignment vertical="top"/>
    </xf>
    <xf numFmtId="3" fontId="68" fillId="0" borderId="0" xfId="143" applyNumberFormat="1" applyFont="1" applyAlignment="1"/>
    <xf numFmtId="3" fontId="80" fillId="0" borderId="0" xfId="143" applyNumberFormat="1" applyFont="1" applyFill="1" applyAlignment="1">
      <alignment horizontal="left" indent="3"/>
    </xf>
    <xf numFmtId="3" fontId="74" fillId="0" borderId="0" xfId="143" applyNumberFormat="1" applyFont="1" applyAlignment="1"/>
    <xf numFmtId="3" fontId="70" fillId="0" borderId="0" xfId="143" applyNumberFormat="1" applyFont="1" applyAlignment="1">
      <alignment horizontal="center"/>
    </xf>
    <xf numFmtId="177" fontId="92" fillId="0" borderId="0" xfId="143" applyFont="1" applyAlignment="1">
      <alignment horizontal="center"/>
    </xf>
    <xf numFmtId="177" fontId="23" fillId="0" borderId="0" xfId="143" applyFont="1" applyAlignment="1">
      <alignment horizontal="left"/>
    </xf>
    <xf numFmtId="177" fontId="90" fillId="0" borderId="0" xfId="143" applyAlignment="1">
      <alignment horizontal="left"/>
    </xf>
    <xf numFmtId="177" fontId="99" fillId="0" borderId="0" xfId="143" applyFont="1" applyAlignment="1">
      <alignment horizontal="center"/>
    </xf>
    <xf numFmtId="177" fontId="100" fillId="0" borderId="0" xfId="143" applyFont="1" applyAlignment="1">
      <alignment horizontal="left" indent="3"/>
    </xf>
    <xf numFmtId="3" fontId="80" fillId="30" borderId="0" xfId="143" applyNumberFormat="1" applyFont="1" applyFill="1" applyAlignment="1">
      <alignment vertical="center"/>
    </xf>
    <xf numFmtId="177" fontId="64" fillId="0" borderId="0" xfId="143" applyFont="1" applyAlignment="1"/>
    <xf numFmtId="177" fontId="77" fillId="20" borderId="0" xfId="143" applyFont="1" applyFill="1" applyAlignment="1"/>
    <xf numFmtId="177" fontId="64" fillId="0" borderId="0" xfId="143" applyFont="1" applyAlignment="1">
      <alignment horizontal="center"/>
    </xf>
    <xf numFmtId="177" fontId="101" fillId="0" borderId="0" xfId="143" applyFont="1">
      <alignment vertical="top"/>
    </xf>
    <xf numFmtId="177" fontId="101" fillId="0" borderId="0" xfId="143" applyFont="1" applyAlignment="1"/>
    <xf numFmtId="177" fontId="70" fillId="0" borderId="0" xfId="143" applyFont="1" applyAlignment="1"/>
    <xf numFmtId="3" fontId="101" fillId="30" borderId="0" xfId="143" applyNumberFormat="1" applyFont="1" applyFill="1" applyAlignment="1"/>
    <xf numFmtId="177" fontId="6" fillId="0" borderId="0" xfId="143" applyFont="1" applyAlignment="1">
      <alignment horizontal="left"/>
    </xf>
    <xf numFmtId="3" fontId="96" fillId="0" borderId="0" xfId="143" applyNumberFormat="1" applyFont="1" applyAlignment="1"/>
    <xf numFmtId="177" fontId="71" fillId="31" borderId="0" xfId="143" applyFont="1" applyFill="1" applyAlignment="1">
      <alignment horizontal="left"/>
    </xf>
    <xf numFmtId="3" fontId="7" fillId="0" borderId="0" xfId="143" applyNumberFormat="1" applyFont="1" applyFill="1" applyAlignment="1"/>
    <xf numFmtId="3" fontId="7" fillId="0" borderId="0" xfId="143" applyNumberFormat="1" applyFont="1" applyAlignment="1"/>
    <xf numFmtId="177" fontId="7" fillId="0" borderId="0" xfId="143" applyFont="1" applyAlignment="1">
      <alignment horizontal="center"/>
    </xf>
    <xf numFmtId="177" fontId="102" fillId="31" borderId="0" xfId="143" applyFont="1" applyFill="1" applyAlignment="1"/>
    <xf numFmtId="177" fontId="90" fillId="0" borderId="0" xfId="143" applyAlignment="1">
      <alignment vertical="center"/>
    </xf>
    <xf numFmtId="4" fontId="96" fillId="0" borderId="0" xfId="143" applyNumberFormat="1" applyFont="1" applyFill="1" applyAlignment="1"/>
    <xf numFmtId="4" fontId="71" fillId="37" borderId="0" xfId="143" applyNumberFormat="1" applyFont="1" applyFill="1" applyAlignment="1"/>
    <xf numFmtId="177" fontId="79" fillId="0" borderId="0" xfId="143" applyFont="1" applyAlignment="1"/>
    <xf numFmtId="4" fontId="79" fillId="0" borderId="0" xfId="143" applyNumberFormat="1" applyFont="1" applyFill="1" applyAlignment="1"/>
    <xf numFmtId="177" fontId="7" fillId="0" borderId="0" xfId="143" applyFont="1" applyAlignment="1">
      <alignment horizontal="right"/>
    </xf>
    <xf numFmtId="4" fontId="93" fillId="0" borderId="34" xfId="143" applyNumberFormat="1" applyFont="1" applyFill="1" applyBorder="1" applyAlignment="1"/>
    <xf numFmtId="3" fontId="6" fillId="0" borderId="0" xfId="143" applyNumberFormat="1" applyFont="1" applyAlignment="1"/>
    <xf numFmtId="3" fontId="64" fillId="0" borderId="0" xfId="143" applyNumberFormat="1" applyFont="1" applyAlignment="1"/>
    <xf numFmtId="177" fontId="90" fillId="0" borderId="0" xfId="143" applyBorder="1" applyAlignment="1">
      <alignment horizontal="right"/>
    </xf>
    <xf numFmtId="3" fontId="74" fillId="0" borderId="0" xfId="143" applyNumberFormat="1" applyFont="1" applyFill="1" applyAlignment="1"/>
    <xf numFmtId="3" fontId="74" fillId="27" borderId="0" xfId="143" applyNumberFormat="1" applyFont="1" applyFill="1" applyAlignment="1"/>
    <xf numFmtId="3" fontId="103" fillId="0" borderId="0" xfId="143" applyNumberFormat="1" applyFont="1" applyFill="1" applyAlignment="1"/>
    <xf numFmtId="177" fontId="104" fillId="0" borderId="0" xfId="140" applyNumberFormat="1" applyFont="1" applyFill="1" applyBorder="1" applyAlignment="1">
      <alignment horizontal="center" wrapText="1"/>
    </xf>
    <xf numFmtId="3" fontId="80" fillId="0" borderId="0" xfId="143" applyNumberFormat="1" applyFont="1" applyFill="1" applyAlignment="1"/>
    <xf numFmtId="177" fontId="66" fillId="0" borderId="0" xfId="143" applyFont="1">
      <alignment vertical="top"/>
    </xf>
    <xf numFmtId="177" fontId="74" fillId="0" borderId="0" xfId="143" applyFont="1" applyBorder="1" applyAlignment="1"/>
    <xf numFmtId="3" fontId="7" fillId="35" borderId="0" xfId="143" applyNumberFormat="1" applyFont="1" applyFill="1" applyAlignment="1"/>
    <xf numFmtId="177" fontId="90" fillId="0" borderId="35" xfId="143" applyBorder="1" applyAlignment="1"/>
    <xf numFmtId="17" fontId="7" fillId="0" borderId="0" xfId="143" applyNumberFormat="1" applyFont="1" applyAlignment="1"/>
    <xf numFmtId="177" fontId="6" fillId="0" borderId="0" xfId="143" applyFont="1" applyAlignment="1"/>
    <xf numFmtId="177" fontId="7" fillId="0" borderId="0" xfId="143" applyFont="1" applyBorder="1" applyAlignment="1">
      <alignment horizontal="center" vertical="center"/>
    </xf>
    <xf numFmtId="177" fontId="7" fillId="0" borderId="11" xfId="143" applyFont="1" applyBorder="1" applyAlignment="1">
      <alignment horizontal="center" vertical="center"/>
    </xf>
    <xf numFmtId="177" fontId="7" fillId="0" borderId="0" xfId="143" applyFont="1" applyBorder="1" applyAlignment="1">
      <alignment horizontal="center" vertical="center" wrapText="1"/>
    </xf>
    <xf numFmtId="177" fontId="7" fillId="0" borderId="11" xfId="143" applyFont="1" applyBorder="1" applyAlignment="1">
      <alignment horizontal="center"/>
    </xf>
    <xf numFmtId="177" fontId="68" fillId="0" borderId="0" xfId="143" applyFont="1" applyAlignment="1">
      <alignment horizontal="center" wrapText="1"/>
    </xf>
    <xf numFmtId="177" fontId="6" fillId="0" borderId="0" xfId="143" applyFont="1" applyAlignment="1">
      <alignment horizontal="center" wrapText="1"/>
    </xf>
    <xf numFmtId="177" fontId="7" fillId="0" borderId="0" xfId="143" applyFont="1" applyAlignment="1"/>
    <xf numFmtId="177" fontId="6" fillId="0" borderId="11" xfId="143" applyFont="1" applyBorder="1" applyAlignment="1"/>
    <xf numFmtId="177" fontId="6" fillId="0" borderId="0" xfId="143" applyFont="1" applyBorder="1" applyAlignment="1"/>
    <xf numFmtId="177" fontId="6" fillId="0" borderId="15" xfId="143" applyFont="1" applyBorder="1" applyAlignment="1"/>
    <xf numFmtId="4" fontId="80" fillId="0" borderId="0" xfId="143" applyNumberFormat="1" applyFont="1" applyAlignment="1"/>
    <xf numFmtId="3" fontId="80" fillId="0" borderId="0" xfId="143" applyNumberFormat="1" applyFont="1" applyAlignment="1"/>
    <xf numFmtId="3" fontId="6" fillId="0" borderId="11" xfId="143" applyNumberFormat="1" applyFont="1" applyBorder="1" applyAlignment="1"/>
    <xf numFmtId="3" fontId="6" fillId="0" borderId="0" xfId="143" applyNumberFormat="1" applyFont="1" applyBorder="1" applyAlignment="1"/>
    <xf numFmtId="3" fontId="6" fillId="0" borderId="15" xfId="143" applyNumberFormat="1" applyFont="1" applyBorder="1" applyAlignment="1"/>
    <xf numFmtId="3" fontId="79" fillId="0" borderId="0" xfId="143" applyNumberFormat="1" applyFont="1" applyAlignment="1"/>
    <xf numFmtId="3" fontId="1" fillId="0" borderId="0" xfId="141" applyNumberFormat="1" applyFont="1" applyFill="1" applyBorder="1" applyAlignment="1">
      <alignment horizontal="center" wrapText="1"/>
    </xf>
    <xf numFmtId="4" fontId="64" fillId="0" borderId="0" xfId="143" applyNumberFormat="1" applyFont="1" applyAlignment="1"/>
    <xf numFmtId="4" fontId="81" fillId="0" borderId="0" xfId="143" applyNumberFormat="1" applyFont="1">
      <alignment vertical="top"/>
    </xf>
    <xf numFmtId="177" fontId="106" fillId="0" borderId="0" xfId="140" applyFont="1" applyFill="1" applyBorder="1" applyAlignment="1"/>
    <xf numFmtId="1" fontId="64" fillId="0" borderId="0" xfId="140" applyNumberFormat="1" applyFont="1" applyFill="1" applyBorder="1" applyAlignment="1">
      <alignment horizontal="center" wrapText="1"/>
    </xf>
    <xf numFmtId="177" fontId="71" fillId="38" borderId="0" xfId="140" applyFont="1" applyFill="1" applyBorder="1" applyAlignment="1"/>
    <xf numFmtId="3" fontId="64" fillId="37" borderId="0" xfId="143" applyNumberFormat="1" applyFont="1" applyFill="1" applyAlignment="1"/>
    <xf numFmtId="3" fontId="7" fillId="0" borderId="11" xfId="143" applyNumberFormat="1" applyFont="1" applyBorder="1" applyAlignment="1"/>
    <xf numFmtId="177" fontId="64" fillId="38" borderId="0" xfId="140" applyFont="1" applyFill="1" applyBorder="1" applyAlignment="1"/>
    <xf numFmtId="177" fontId="64" fillId="28" borderId="0" xfId="140" applyFont="1" applyFill="1" applyBorder="1" applyAlignment="1"/>
    <xf numFmtId="3" fontId="71" fillId="0" borderId="0" xfId="143" applyNumberFormat="1" applyFont="1" applyFill="1" applyAlignment="1"/>
    <xf numFmtId="3" fontId="7" fillId="0" borderId="0" xfId="143" applyNumberFormat="1" applyFont="1" applyBorder="1" applyAlignment="1"/>
    <xf numFmtId="164" fontId="6" fillId="0" borderId="0" xfId="144" applyNumberFormat="1" applyFont="1" applyFill="1"/>
    <xf numFmtId="49" fontId="64" fillId="0" borderId="0" xfId="141" applyNumberFormat="1" applyFont="1" applyFill="1" applyBorder="1" applyAlignment="1">
      <alignment horizontal="center" wrapText="1"/>
    </xf>
    <xf numFmtId="3" fontId="64" fillId="30" borderId="0" xfId="143" applyNumberFormat="1" applyFont="1" applyFill="1" applyAlignment="1"/>
    <xf numFmtId="177" fontId="64" fillId="39" borderId="0" xfId="141" applyFont="1" applyFill="1" applyBorder="1" applyAlignment="1"/>
    <xf numFmtId="177" fontId="107" fillId="39" borderId="0" xfId="141" applyFont="1" applyFill="1" applyBorder="1" applyAlignment="1"/>
    <xf numFmtId="3" fontId="63" fillId="0" borderId="0" xfId="143" applyNumberFormat="1" applyFont="1" applyAlignment="1"/>
    <xf numFmtId="3" fontId="80" fillId="0" borderId="11" xfId="143" applyNumberFormat="1" applyFont="1" applyBorder="1" applyAlignment="1"/>
    <xf numFmtId="3" fontId="80" fillId="0" borderId="0" xfId="143" applyNumberFormat="1" applyFont="1" applyAlignment="1" applyProtection="1">
      <protection locked="0"/>
    </xf>
    <xf numFmtId="3" fontId="109" fillId="0" borderId="15" xfId="143" applyNumberFormat="1" applyFont="1" applyBorder="1" applyAlignment="1"/>
    <xf numFmtId="3" fontId="64" fillId="0" borderId="0" xfId="141" applyNumberFormat="1" applyFont="1" applyFill="1" applyBorder="1" applyAlignment="1"/>
    <xf numFmtId="3" fontId="64" fillId="0" borderId="0" xfId="143" applyNumberFormat="1" applyFont="1" applyFill="1" applyAlignment="1"/>
    <xf numFmtId="3" fontId="6" fillId="0" borderId="0" xfId="143" applyNumberFormat="1" applyFont="1" applyFill="1" applyAlignment="1"/>
    <xf numFmtId="177" fontId="71" fillId="42" borderId="0" xfId="141" applyFont="1" applyFill="1" applyBorder="1" applyAlignment="1"/>
    <xf numFmtId="3" fontId="110" fillId="0" borderId="0" xfId="143" applyNumberFormat="1" applyFont="1" applyAlignment="1"/>
    <xf numFmtId="3" fontId="78" fillId="0" borderId="0" xfId="141" applyNumberFormat="1" applyFont="1" applyFill="1" applyBorder="1" applyAlignment="1"/>
    <xf numFmtId="177" fontId="106" fillId="0" borderId="0" xfId="141" applyFont="1" applyFill="1" applyBorder="1" applyAlignment="1"/>
    <xf numFmtId="177" fontId="64" fillId="28" borderId="0" xfId="141" applyFont="1" applyFill="1" applyBorder="1" applyAlignment="1"/>
    <xf numFmtId="3" fontId="62" fillId="0" borderId="0" xfId="143" applyNumberFormat="1" applyFont="1" applyAlignment="1"/>
    <xf numFmtId="177" fontId="77" fillId="43" borderId="0" xfId="141" applyFont="1" applyFill="1" applyBorder="1" applyAlignment="1"/>
    <xf numFmtId="177" fontId="77" fillId="45" borderId="0" xfId="141" applyFont="1" applyFill="1" applyBorder="1" applyAlignment="1"/>
    <xf numFmtId="177" fontId="66" fillId="46" borderId="0" xfId="141" applyFont="1" applyFill="1" applyBorder="1" applyAlignment="1"/>
    <xf numFmtId="3" fontId="1" fillId="30" borderId="0" xfId="141" applyNumberFormat="1" applyFont="1" applyFill="1" applyBorder="1" applyAlignment="1">
      <alignment horizontal="center" wrapText="1"/>
    </xf>
    <xf numFmtId="3" fontId="66" fillId="27" borderId="0" xfId="143" applyNumberFormat="1" applyFont="1" applyFill="1" applyAlignment="1"/>
    <xf numFmtId="177" fontId="64" fillId="47" borderId="0" xfId="140" applyFont="1" applyFill="1" applyBorder="1" applyAlignment="1"/>
    <xf numFmtId="4" fontId="66" fillId="35" borderId="0" xfId="143" applyNumberFormat="1" applyFont="1" applyFill="1" applyAlignment="1"/>
    <xf numFmtId="177" fontId="64" fillId="39" borderId="0" xfId="140" applyFont="1" applyFill="1" applyBorder="1" applyAlignment="1"/>
    <xf numFmtId="3" fontId="63" fillId="0" borderId="11" xfId="143" applyNumberFormat="1" applyFont="1" applyBorder="1" applyAlignment="1"/>
    <xf numFmtId="177" fontId="111" fillId="34" borderId="0" xfId="141" applyFont="1" applyFill="1" applyBorder="1" applyAlignment="1"/>
    <xf numFmtId="3" fontId="112" fillId="0" borderId="0" xfId="143" applyNumberFormat="1" applyFont="1" applyAlignment="1"/>
    <xf numFmtId="177" fontId="62" fillId="0" borderId="0" xfId="143" applyFont="1" applyAlignment="1"/>
    <xf numFmtId="177" fontId="6" fillId="0" borderId="0" xfId="143" applyFont="1" applyFill="1" applyAlignment="1"/>
    <xf numFmtId="3" fontId="113" fillId="0" borderId="0" xfId="143" applyNumberFormat="1" applyFont="1" applyAlignment="1"/>
    <xf numFmtId="3" fontId="7" fillId="0" borderId="15" xfId="143" applyNumberFormat="1" applyFont="1" applyBorder="1" applyAlignment="1"/>
    <xf numFmtId="177" fontId="68" fillId="0" borderId="0" xfId="143" applyFont="1" applyAlignment="1">
      <alignment horizontal="right"/>
    </xf>
    <xf numFmtId="3" fontId="70" fillId="0" borderId="0" xfId="143" applyNumberFormat="1" applyFont="1" applyAlignment="1"/>
    <xf numFmtId="177" fontId="74" fillId="27" borderId="0" xfId="140" applyFont="1" applyFill="1" applyBorder="1" applyAlignment="1"/>
    <xf numFmtId="177" fontId="64" fillId="49" borderId="0" xfId="141" applyFont="1" applyFill="1" applyBorder="1" applyAlignment="1"/>
    <xf numFmtId="177" fontId="64" fillId="30" borderId="0" xfId="140" applyFont="1" applyFill="1" applyBorder="1" applyAlignment="1"/>
    <xf numFmtId="3" fontId="63" fillId="0" borderId="0" xfId="143" applyNumberFormat="1" applyFont="1" applyBorder="1" applyAlignment="1"/>
    <xf numFmtId="3" fontId="62" fillId="0" borderId="11" xfId="143" applyNumberFormat="1" applyFont="1" applyBorder="1" applyAlignment="1"/>
    <xf numFmtId="3" fontId="112" fillId="0" borderId="15" xfId="143" applyNumberFormat="1" applyFont="1" applyBorder="1" applyAlignment="1"/>
    <xf numFmtId="177" fontId="64" fillId="49" borderId="0" xfId="140" applyFont="1" applyFill="1" applyBorder="1" applyAlignment="1"/>
    <xf numFmtId="177" fontId="69" fillId="0" borderId="0" xfId="143" applyFont="1" applyAlignment="1">
      <alignment horizontal="right"/>
    </xf>
    <xf numFmtId="3" fontId="6" fillId="0" borderId="11" xfId="143" applyNumberFormat="1" applyFont="1" applyFill="1" applyBorder="1" applyAlignment="1"/>
    <xf numFmtId="49" fontId="64" fillId="0" borderId="0" xfId="143" applyNumberFormat="1" applyFont="1" applyFill="1" applyAlignment="1"/>
    <xf numFmtId="3" fontId="71" fillId="2" borderId="0" xfId="143" applyNumberFormat="1" applyFont="1" applyFill="1" applyAlignment="1"/>
    <xf numFmtId="4" fontId="7" fillId="0" borderId="0" xfId="143" applyNumberFormat="1" applyFont="1" applyAlignment="1"/>
    <xf numFmtId="4" fontId="78" fillId="0" borderId="0" xfId="143" applyNumberFormat="1" applyFont="1" applyAlignment="1"/>
    <xf numFmtId="4" fontId="7" fillId="51" borderId="7" xfId="143" applyNumberFormat="1" applyFont="1" applyFill="1" applyBorder="1" applyAlignment="1">
      <alignment horizontal="right"/>
    </xf>
    <xf numFmtId="4" fontId="6" fillId="0" borderId="0" xfId="143" applyNumberFormat="1" applyFont="1" applyAlignment="1"/>
    <xf numFmtId="3" fontId="114" fillId="0" borderId="0" xfId="143" applyNumberFormat="1" applyFont="1" applyAlignment="1"/>
    <xf numFmtId="177" fontId="23" fillId="0" borderId="0" xfId="143" applyFont="1" applyBorder="1">
      <alignment vertical="top"/>
    </xf>
    <xf numFmtId="177" fontId="78" fillId="29" borderId="0" xfId="143" applyFont="1" applyFill="1">
      <alignment vertical="top"/>
    </xf>
    <xf numFmtId="177" fontId="78" fillId="0" borderId="0" xfId="143" applyFont="1">
      <alignment vertical="top"/>
    </xf>
    <xf numFmtId="177" fontId="116" fillId="0" borderId="0" xfId="143" applyFont="1">
      <alignment vertical="top"/>
    </xf>
    <xf numFmtId="177" fontId="117" fillId="0" borderId="0" xfId="143" applyFont="1" applyAlignment="1">
      <alignment horizontal="center" vertical="center" wrapText="1"/>
    </xf>
    <xf numFmtId="177" fontId="63" fillId="0" borderId="0" xfId="143" applyFont="1">
      <alignment vertical="top"/>
    </xf>
    <xf numFmtId="3" fontId="64" fillId="0" borderId="0" xfId="143" applyNumberFormat="1" applyFont="1" applyFill="1">
      <alignment vertical="top"/>
    </xf>
    <xf numFmtId="177" fontId="118" fillId="0" borderId="0" xfId="141" applyNumberFormat="1" applyFont="1" applyFill="1" applyBorder="1" applyAlignment="1">
      <alignment horizontal="right" wrapText="1"/>
    </xf>
    <xf numFmtId="3" fontId="119" fillId="0" borderId="0" xfId="143" applyNumberFormat="1" applyFont="1" applyFill="1">
      <alignment vertical="top"/>
    </xf>
    <xf numFmtId="177" fontId="78" fillId="0" borderId="0" xfId="143" applyFont="1" applyAlignment="1">
      <alignment horizontal="right" vertical="top"/>
    </xf>
    <xf numFmtId="3" fontId="79" fillId="0" borderId="0" xfId="143" applyNumberFormat="1" applyFont="1" applyFill="1">
      <alignment vertical="top"/>
    </xf>
    <xf numFmtId="177" fontId="64" fillId="0" borderId="0" xfId="143" applyFont="1" applyAlignment="1">
      <alignment horizontal="left"/>
    </xf>
    <xf numFmtId="177" fontId="96" fillId="0" borderId="0" xfId="143" applyFont="1" applyAlignment="1">
      <alignment horizontal="center"/>
    </xf>
    <xf numFmtId="177" fontId="96" fillId="0" borderId="0" xfId="143" applyFont="1" applyAlignment="1">
      <alignment horizontal="left" indent="3"/>
    </xf>
    <xf numFmtId="177" fontId="23" fillId="0" borderId="0" xfId="143" applyFont="1" applyAlignment="1">
      <alignment horizontal="left" indent="3"/>
    </xf>
    <xf numFmtId="3" fontId="70" fillId="0" borderId="0" xfId="143" applyNumberFormat="1" applyFont="1" applyFill="1" applyAlignment="1">
      <alignment horizontal="center"/>
    </xf>
    <xf numFmtId="3" fontId="117" fillId="0" borderId="0" xfId="143" applyNumberFormat="1" applyFont="1">
      <alignment vertical="top"/>
    </xf>
    <xf numFmtId="3" fontId="70" fillId="0" borderId="0" xfId="143" applyNumberFormat="1" applyFont="1" applyFill="1" applyAlignment="1">
      <alignment horizontal="right"/>
    </xf>
    <xf numFmtId="177" fontId="119" fillId="0" borderId="0" xfId="143" applyFont="1" applyAlignment="1">
      <alignment horizontal="right"/>
    </xf>
    <xf numFmtId="177" fontId="121" fillId="0" borderId="0" xfId="143" applyFont="1" applyAlignment="1">
      <alignment horizontal="center"/>
    </xf>
    <xf numFmtId="3" fontId="122" fillId="0" borderId="0" xfId="143" applyNumberFormat="1" applyFont="1" applyFill="1">
      <alignment vertical="top"/>
    </xf>
    <xf numFmtId="177" fontId="122" fillId="0" borderId="0" xfId="143" applyFont="1">
      <alignment vertical="top"/>
    </xf>
    <xf numFmtId="3" fontId="117" fillId="0" borderId="0" xfId="143" applyNumberFormat="1" applyFont="1" applyAlignment="1">
      <alignment horizontal="right" vertical="top"/>
    </xf>
    <xf numFmtId="4" fontId="64" fillId="0" borderId="0" xfId="143" applyNumberFormat="1" applyFont="1" applyAlignment="1">
      <alignment horizontal="center"/>
    </xf>
    <xf numFmtId="4" fontId="70" fillId="0" borderId="0" xfId="143" applyNumberFormat="1" applyFont="1" applyAlignment="1">
      <alignment horizontal="center"/>
    </xf>
    <xf numFmtId="3" fontId="109" fillId="0" borderId="0" xfId="143" applyNumberFormat="1" applyFont="1" applyFill="1" applyAlignment="1">
      <alignment vertical="center"/>
    </xf>
    <xf numFmtId="177" fontId="6" fillId="0" borderId="0" xfId="143" applyFont="1" applyFill="1" applyAlignment="1">
      <alignment wrapText="1"/>
    </xf>
    <xf numFmtId="4" fontId="23" fillId="0" borderId="0" xfId="143" applyNumberFormat="1" applyFont="1">
      <alignment vertical="top"/>
    </xf>
    <xf numFmtId="3" fontId="71" fillId="52" borderId="0" xfId="143" applyNumberFormat="1" applyFont="1" applyFill="1">
      <alignment vertical="top"/>
    </xf>
    <xf numFmtId="177" fontId="80" fillId="0" borderId="0" xfId="143" applyFont="1" applyAlignment="1">
      <alignment horizontal="left" indent="3"/>
    </xf>
    <xf numFmtId="3" fontId="70" fillId="0" borderId="0" xfId="143" applyNumberFormat="1" applyFont="1" applyFill="1">
      <alignment vertical="top"/>
    </xf>
    <xf numFmtId="3" fontId="71" fillId="53" borderId="0" xfId="143" applyNumberFormat="1" applyFont="1" applyFill="1">
      <alignment vertical="top"/>
    </xf>
    <xf numFmtId="3" fontId="94" fillId="0" borderId="0" xfId="143" applyNumberFormat="1" applyFont="1">
      <alignment vertical="top"/>
    </xf>
    <xf numFmtId="177" fontId="64" fillId="0" borderId="0" xfId="143" applyFont="1">
      <alignment vertical="top"/>
    </xf>
    <xf numFmtId="177" fontId="118" fillId="27" borderId="0" xfId="141" applyNumberFormat="1" applyFont="1" applyFill="1" applyBorder="1" applyAlignment="1">
      <alignment horizontal="right" wrapText="1"/>
    </xf>
    <xf numFmtId="3" fontId="64" fillId="0" borderId="36" xfId="143" applyNumberFormat="1" applyFont="1" applyFill="1" applyBorder="1">
      <alignment vertical="top"/>
    </xf>
    <xf numFmtId="3" fontId="64" fillId="0" borderId="37" xfId="143" applyNumberFormat="1" applyFont="1" applyFill="1" applyBorder="1">
      <alignment vertical="top"/>
    </xf>
    <xf numFmtId="3" fontId="64" fillId="0" borderId="38" xfId="143" applyNumberFormat="1" applyFont="1" applyFill="1" applyBorder="1">
      <alignment vertical="top"/>
    </xf>
    <xf numFmtId="3" fontId="78" fillId="0" borderId="0" xfId="143" applyNumberFormat="1" applyFont="1" applyAlignment="1">
      <alignment horizontal="right" vertical="top"/>
    </xf>
    <xf numFmtId="1" fontId="121" fillId="0" borderId="0" xfId="140" applyNumberFormat="1" applyFont="1" applyFill="1" applyBorder="1" applyAlignment="1">
      <alignment horizontal="center" wrapText="1"/>
    </xf>
    <xf numFmtId="177" fontId="23" fillId="0" borderId="0" xfId="143" applyFont="1" applyAlignment="1">
      <alignment horizontal="right" vertical="top"/>
    </xf>
    <xf numFmtId="3" fontId="78" fillId="0" borderId="0" xfId="143" applyNumberFormat="1" applyFont="1">
      <alignment vertical="top"/>
    </xf>
    <xf numFmtId="177" fontId="80" fillId="0" borderId="0" xfId="143" applyFont="1" applyAlignment="1">
      <alignment horizontal="center"/>
    </xf>
    <xf numFmtId="3" fontId="66" fillId="27" borderId="0" xfId="143" applyNumberFormat="1" applyFont="1" applyFill="1">
      <alignment vertical="top"/>
    </xf>
    <xf numFmtId="4" fontId="109" fillId="0" borderId="0" xfId="143" applyNumberFormat="1" applyFont="1" applyFill="1" applyAlignment="1">
      <alignment vertical="center"/>
    </xf>
    <xf numFmtId="177" fontId="92" fillId="27" borderId="0" xfId="141" applyNumberFormat="1" applyFont="1" applyFill="1" applyBorder="1" applyAlignment="1">
      <alignment horizontal="center" wrapText="1"/>
    </xf>
    <xf numFmtId="177" fontId="92" fillId="27" borderId="0" xfId="141" applyFont="1" applyFill="1" applyBorder="1" applyAlignment="1"/>
    <xf numFmtId="3" fontId="80" fillId="0" borderId="0" xfId="143" applyNumberFormat="1" applyFont="1">
      <alignment vertical="top"/>
    </xf>
    <xf numFmtId="177" fontId="23" fillId="0" borderId="0" xfId="143" applyFont="1" applyAlignment="1">
      <alignment horizontal="left" vertical="center" indent="3"/>
    </xf>
    <xf numFmtId="177" fontId="87" fillId="0" borderId="0" xfId="143" applyFont="1" applyAlignment="1">
      <alignment horizontal="right" indent="3"/>
    </xf>
    <xf numFmtId="3" fontId="87" fillId="0" borderId="39" xfId="143" applyNumberFormat="1" applyFont="1" applyBorder="1">
      <alignment vertical="top"/>
    </xf>
    <xf numFmtId="177" fontId="68" fillId="0" borderId="0" xfId="143" applyFont="1">
      <alignment vertical="top"/>
    </xf>
    <xf numFmtId="3" fontId="93" fillId="0" borderId="0" xfId="143" applyNumberFormat="1" applyFont="1" applyAlignment="1">
      <alignment horizontal="center"/>
    </xf>
    <xf numFmtId="3" fontId="87" fillId="0" borderId="0" xfId="143" applyNumberFormat="1" applyFont="1" applyBorder="1">
      <alignment vertical="top"/>
    </xf>
    <xf numFmtId="3" fontId="64" fillId="0" borderId="0" xfId="143" applyNumberFormat="1" applyFont="1">
      <alignment vertical="top"/>
    </xf>
    <xf numFmtId="3" fontId="68" fillId="0" borderId="0" xfId="143" applyNumberFormat="1" applyFont="1" applyBorder="1">
      <alignment vertical="top"/>
    </xf>
    <xf numFmtId="3" fontId="68" fillId="0" borderId="39" xfId="143" applyNumberFormat="1" applyFont="1" applyBorder="1">
      <alignment vertical="top"/>
    </xf>
    <xf numFmtId="3" fontId="68" fillId="0" borderId="0" xfId="143" applyNumberFormat="1" applyFont="1">
      <alignment vertical="top"/>
    </xf>
    <xf numFmtId="3" fontId="70" fillId="0" borderId="0" xfId="143" applyNumberFormat="1" applyFont="1" applyAlignment="1">
      <alignment horizontal="left" indent="3"/>
    </xf>
    <xf numFmtId="3" fontId="70" fillId="0" borderId="39" xfId="143" applyNumberFormat="1" applyFont="1" applyBorder="1">
      <alignment vertical="top"/>
    </xf>
    <xf numFmtId="3" fontId="70" fillId="0" borderId="0" xfId="143" applyNumberFormat="1" applyFont="1">
      <alignment vertical="top"/>
    </xf>
    <xf numFmtId="3" fontId="7" fillId="0" borderId="0" xfId="143" applyNumberFormat="1" applyFont="1">
      <alignment vertical="top"/>
    </xf>
    <xf numFmtId="177" fontId="70" fillId="0" borderId="0" xfId="143" applyFont="1" applyAlignment="1">
      <alignment horizontal="left" indent="3"/>
    </xf>
    <xf numFmtId="3" fontId="67" fillId="0" borderId="0" xfId="143" applyNumberFormat="1" applyFont="1">
      <alignment vertical="top"/>
    </xf>
    <xf numFmtId="3" fontId="23" fillId="0" borderId="0" xfId="143" applyNumberFormat="1" applyFont="1" applyAlignment="1">
      <alignment horizontal="left"/>
    </xf>
    <xf numFmtId="177" fontId="127" fillId="0" borderId="0" xfId="143" applyFont="1" applyAlignment="1">
      <alignment horizontal="center"/>
    </xf>
    <xf numFmtId="177" fontId="78" fillId="0" borderId="0" xfId="143" applyFont="1" applyAlignment="1">
      <alignment horizontal="center"/>
    </xf>
    <xf numFmtId="177" fontId="23" fillId="0" borderId="35" xfId="143" applyFont="1" applyBorder="1">
      <alignment vertical="top"/>
    </xf>
    <xf numFmtId="177" fontId="7" fillId="27" borderId="0" xfId="143" applyFont="1" applyFill="1" applyAlignment="1"/>
    <xf numFmtId="177" fontId="139" fillId="0" borderId="0" xfId="143" applyFont="1" applyAlignment="1">
      <alignment horizontal="center"/>
    </xf>
    <xf numFmtId="177" fontId="78" fillId="0" borderId="0" xfId="143" applyFont="1" applyAlignment="1">
      <alignment horizontal="right"/>
    </xf>
    <xf numFmtId="17" fontId="23" fillId="0" borderId="0" xfId="143" quotePrefix="1" applyNumberFormat="1" applyFont="1" applyAlignment="1">
      <alignment horizontal="center" vertical="top"/>
    </xf>
    <xf numFmtId="177" fontId="80" fillId="0" borderId="0" xfId="143" applyFont="1" applyAlignment="1"/>
    <xf numFmtId="3" fontId="98" fillId="0" borderId="0" xfId="143" applyNumberFormat="1" applyFont="1" applyFill="1" applyAlignment="1"/>
    <xf numFmtId="3" fontId="90" fillId="27" borderId="0" xfId="143" applyNumberFormat="1" applyFill="1" applyAlignment="1"/>
    <xf numFmtId="177" fontId="90" fillId="27" borderId="0" xfId="143" applyFill="1" applyAlignment="1"/>
    <xf numFmtId="49" fontId="7" fillId="0" borderId="0" xfId="143" applyNumberFormat="1" applyFont="1" applyAlignment="1"/>
    <xf numFmtId="49" fontId="7" fillId="0" borderId="0" xfId="143" applyNumberFormat="1" applyFont="1" applyAlignment="1">
      <alignment horizontal="center" vertical="center"/>
    </xf>
    <xf numFmtId="49" fontId="6" fillId="0" borderId="0" xfId="143" applyNumberFormat="1" applyFont="1" applyAlignment="1"/>
    <xf numFmtId="49" fontId="64" fillId="0" borderId="0" xfId="140" applyNumberFormat="1" applyFont="1" applyFill="1" applyBorder="1" applyAlignment="1">
      <alignment horizontal="center" wrapText="1"/>
    </xf>
    <xf numFmtId="49" fontId="90" fillId="0" borderId="0" xfId="143" applyNumberFormat="1" applyAlignment="1"/>
    <xf numFmtId="49" fontId="6" fillId="37" borderId="0" xfId="143" applyNumberFormat="1" applyFont="1" applyFill="1" applyAlignment="1"/>
    <xf numFmtId="49" fontId="64" fillId="38" borderId="0" xfId="140" applyNumberFormat="1" applyFont="1" applyFill="1" applyBorder="1" applyAlignment="1">
      <alignment horizontal="center" wrapText="1"/>
    </xf>
    <xf numFmtId="49" fontId="64" fillId="28" borderId="0" xfId="140" applyNumberFormat="1" applyFont="1" applyFill="1" applyBorder="1" applyAlignment="1">
      <alignment horizontal="center" wrapText="1"/>
    </xf>
    <xf numFmtId="49" fontId="6" fillId="32" borderId="0" xfId="143" applyNumberFormat="1" applyFont="1" applyFill="1" applyAlignment="1"/>
    <xf numFmtId="49" fontId="64" fillId="39" borderId="0" xfId="141" applyNumberFormat="1" applyFont="1" applyFill="1" applyBorder="1" applyAlignment="1">
      <alignment horizontal="center" wrapText="1"/>
    </xf>
    <xf numFmtId="49" fontId="107" fillId="39" borderId="0" xfId="141" applyNumberFormat="1" applyFont="1" applyFill="1" applyBorder="1" applyAlignment="1">
      <alignment horizontal="center" wrapText="1"/>
    </xf>
    <xf numFmtId="49" fontId="108" fillId="40" borderId="0" xfId="143" applyNumberFormat="1" applyFont="1" applyFill="1" applyAlignment="1"/>
    <xf numFmtId="49" fontId="6" fillId="30" borderId="0" xfId="143" applyNumberFormat="1" applyFont="1" applyFill="1" applyAlignment="1"/>
    <xf numFmtId="49" fontId="71" fillId="42" borderId="0" xfId="141" applyNumberFormat="1" applyFont="1" applyFill="1" applyBorder="1" applyAlignment="1">
      <alignment horizontal="center" wrapText="1"/>
    </xf>
    <xf numFmtId="49" fontId="67" fillId="28" borderId="0" xfId="141" applyNumberFormat="1" applyFont="1" applyFill="1" applyBorder="1" applyAlignment="1">
      <alignment horizontal="center" wrapText="1"/>
    </xf>
    <xf numFmtId="49" fontId="64" fillId="28" borderId="0" xfId="141" applyNumberFormat="1" applyFont="1" applyFill="1" applyBorder="1" applyAlignment="1">
      <alignment horizontal="center" wrapText="1"/>
    </xf>
    <xf numFmtId="49" fontId="6" fillId="0" borderId="0" xfId="143" applyNumberFormat="1" applyFont="1">
      <alignment vertical="top"/>
    </xf>
    <xf numFmtId="49" fontId="64" fillId="0" borderId="0" xfId="143" applyNumberFormat="1" applyFont="1" applyAlignment="1">
      <alignment horizontal="center"/>
    </xf>
    <xf numFmtId="49" fontId="64" fillId="47" borderId="0" xfId="140" applyNumberFormat="1" applyFont="1" applyFill="1" applyBorder="1" applyAlignment="1">
      <alignment horizontal="center" wrapText="1"/>
    </xf>
    <xf numFmtId="49" fontId="64" fillId="39" borderId="0" xfId="140" applyNumberFormat="1" applyFont="1" applyFill="1" applyBorder="1" applyAlignment="1">
      <alignment horizontal="center" wrapText="1"/>
    </xf>
    <xf numFmtId="49" fontId="111" fillId="34" borderId="0" xfId="141" applyNumberFormat="1" applyFont="1" applyFill="1" applyBorder="1" applyAlignment="1">
      <alignment horizontal="center" wrapText="1"/>
    </xf>
    <xf numFmtId="49" fontId="62" fillId="0" borderId="0" xfId="143" applyNumberFormat="1" applyFont="1" applyAlignment="1"/>
    <xf numFmtId="49" fontId="71" fillId="48" borderId="0" xfId="141" applyNumberFormat="1" applyFont="1" applyFill="1" applyBorder="1" applyAlignment="1">
      <alignment horizontal="center" wrapText="1"/>
    </xf>
    <xf numFmtId="49" fontId="64" fillId="47" borderId="0" xfId="141" applyNumberFormat="1" applyFont="1" applyFill="1" applyBorder="1" applyAlignment="1">
      <alignment horizontal="center" wrapText="1"/>
    </xf>
    <xf numFmtId="49" fontId="63" fillId="0" borderId="0" xfId="143" applyNumberFormat="1" applyFont="1" applyAlignment="1"/>
    <xf numFmtId="49" fontId="70" fillId="27" borderId="0" xfId="143" applyNumberFormat="1" applyFont="1" applyFill="1" applyAlignment="1">
      <alignment horizontal="center"/>
    </xf>
    <xf numFmtId="49" fontId="64" fillId="49" borderId="0" xfId="141" applyNumberFormat="1" applyFont="1" applyFill="1" applyBorder="1" applyAlignment="1">
      <alignment horizontal="center" wrapText="1"/>
    </xf>
    <xf numFmtId="49" fontId="64" fillId="30" borderId="0" xfId="140" applyNumberFormat="1" applyFont="1" applyFill="1" applyBorder="1" applyAlignment="1">
      <alignment horizontal="center" wrapText="1"/>
    </xf>
    <xf numFmtId="49" fontId="6" fillId="50" borderId="0" xfId="143" applyNumberFormat="1" applyFont="1" applyFill="1" applyAlignment="1"/>
    <xf numFmtId="49" fontId="64" fillId="49" borderId="0" xfId="140" applyNumberFormat="1" applyFont="1" applyFill="1" applyBorder="1" applyAlignment="1">
      <alignment horizontal="center" wrapText="1"/>
    </xf>
    <xf numFmtId="49" fontId="77" fillId="41" borderId="0" xfId="143" applyNumberFormat="1" applyFont="1" applyFill="1" applyAlignment="1"/>
    <xf numFmtId="49" fontId="66" fillId="44" borderId="0" xfId="141" applyNumberFormat="1" applyFont="1" applyFill="1" applyBorder="1" applyAlignment="1">
      <alignment horizontal="center" wrapText="1"/>
    </xf>
    <xf numFmtId="164" fontId="141" fillId="11" borderId="0" xfId="3" applyNumberFormat="1" applyFont="1" applyFill="1" applyAlignment="1">
      <alignment horizontal="left" vertical="top" wrapText="1"/>
    </xf>
    <xf numFmtId="164" fontId="143" fillId="0" borderId="0" xfId="3" applyNumberFormat="1" applyFont="1" applyAlignment="1">
      <alignment wrapText="1"/>
    </xf>
    <xf numFmtId="164" fontId="144" fillId="11" borderId="0" xfId="3" applyNumberFormat="1" applyFont="1" applyFill="1"/>
    <xf numFmtId="177" fontId="145" fillId="11" borderId="42" xfId="3" applyNumberFormat="1" applyFont="1" applyFill="1" applyBorder="1" applyAlignment="1"/>
    <xf numFmtId="177" fontId="145" fillId="11" borderId="17" xfId="3" applyNumberFormat="1" applyFont="1" applyFill="1" applyBorder="1" applyAlignment="1"/>
    <xf numFmtId="164" fontId="141" fillId="11" borderId="0" xfId="3" applyNumberFormat="1" applyFont="1" applyFill="1" applyAlignment="1">
      <alignment horizontal="center"/>
    </xf>
    <xf numFmtId="164" fontId="144" fillId="11" borderId="43" xfId="3" applyNumberFormat="1" applyFont="1" applyFill="1" applyBorder="1"/>
    <xf numFmtId="164" fontId="144" fillId="11" borderId="0" xfId="3" applyNumberFormat="1" applyFont="1" applyFill="1" applyBorder="1"/>
    <xf numFmtId="164" fontId="141" fillId="11" borderId="0" xfId="3" applyNumberFormat="1" applyFont="1" applyFill="1"/>
    <xf numFmtId="164" fontId="141" fillId="11" borderId="2" xfId="3" applyNumberFormat="1" applyFont="1" applyFill="1" applyBorder="1"/>
    <xf numFmtId="164" fontId="141" fillId="11" borderId="44" xfId="3" applyNumberFormat="1" applyFont="1" applyFill="1" applyBorder="1"/>
    <xf numFmtId="164" fontId="141" fillId="11" borderId="3" xfId="3" applyNumberFormat="1" applyFont="1" applyFill="1" applyBorder="1"/>
    <xf numFmtId="164" fontId="141" fillId="11" borderId="45" xfId="3" applyNumberFormat="1" applyFont="1" applyFill="1" applyBorder="1"/>
    <xf numFmtId="164" fontId="146" fillId="11" borderId="0" xfId="3" applyNumberFormat="1" applyFont="1" applyFill="1"/>
    <xf numFmtId="164" fontId="146" fillId="11" borderId="43" xfId="3" applyNumberFormat="1" applyFont="1" applyFill="1" applyBorder="1"/>
    <xf numFmtId="164" fontId="144" fillId="11" borderId="17" xfId="3" applyNumberFormat="1" applyFont="1" applyFill="1" applyBorder="1"/>
    <xf numFmtId="164" fontId="144" fillId="11" borderId="42" xfId="3" applyNumberFormat="1" applyFont="1" applyFill="1" applyBorder="1"/>
    <xf numFmtId="164" fontId="144" fillId="0" borderId="0" xfId="3" applyNumberFormat="1" applyFont="1" applyFill="1"/>
    <xf numFmtId="164" fontId="144" fillId="0" borderId="43" xfId="3" applyNumberFormat="1" applyFont="1" applyFill="1" applyBorder="1"/>
    <xf numFmtId="177" fontId="144" fillId="11" borderId="0" xfId="145" applyFont="1" applyFill="1"/>
    <xf numFmtId="164" fontId="147" fillId="0" borderId="0" xfId="3" quotePrefix="1" applyNumberFormat="1" applyFont="1" applyAlignment="1">
      <alignment horizontal="center" vertical="justify"/>
    </xf>
    <xf numFmtId="164" fontId="147" fillId="0" borderId="0" xfId="3" quotePrefix="1" applyNumberFormat="1" applyFont="1"/>
    <xf numFmtId="177" fontId="148" fillId="0" borderId="0" xfId="146" applyFont="1" applyAlignment="1"/>
    <xf numFmtId="164" fontId="148" fillId="0" borderId="0" xfId="146" applyNumberFormat="1" applyFont="1" applyAlignment="1"/>
    <xf numFmtId="17" fontId="148" fillId="0" borderId="0" xfId="146" applyNumberFormat="1" applyFont="1" applyAlignment="1"/>
    <xf numFmtId="177" fontId="148" fillId="0" borderId="0" xfId="146" applyFont="1" applyFill="1" applyAlignment="1"/>
    <xf numFmtId="164" fontId="149" fillId="11" borderId="0" xfId="145" applyNumberFormat="1" applyFont="1" applyFill="1"/>
    <xf numFmtId="177" fontId="144" fillId="0" borderId="0" xfId="145" applyFont="1"/>
    <xf numFmtId="164" fontId="149" fillId="0" borderId="0" xfId="145" applyNumberFormat="1" applyFont="1"/>
    <xf numFmtId="177" fontId="144" fillId="0" borderId="0" xfId="145" applyFont="1" applyBorder="1"/>
    <xf numFmtId="164" fontId="141" fillId="11" borderId="0" xfId="3" applyNumberFormat="1" applyFont="1" applyFill="1" applyBorder="1"/>
    <xf numFmtId="169" fontId="151" fillId="3" borderId="0" xfId="7" applyNumberFormat="1" applyFont="1" applyFill="1"/>
    <xf numFmtId="4" fontId="2" fillId="0" borderId="0" xfId="0" applyNumberFormat="1" applyFont="1" applyAlignment="1"/>
    <xf numFmtId="3" fontId="18" fillId="0" borderId="0" xfId="0" applyNumberFormat="1" applyFont="1"/>
    <xf numFmtId="4" fontId="0" fillId="0" borderId="0" xfId="0" applyNumberFormat="1"/>
    <xf numFmtId="4" fontId="153" fillId="0" borderId="0" xfId="0" applyNumberFormat="1" applyFont="1"/>
    <xf numFmtId="3" fontId="0" fillId="0" borderId="0" xfId="0" applyNumberFormat="1"/>
    <xf numFmtId="2" fontId="154" fillId="0" borderId="0" xfId="139" applyNumberFormat="1" applyFont="1" applyFill="1" applyBorder="1" applyAlignment="1" applyProtection="1">
      <alignment horizontal="left"/>
    </xf>
    <xf numFmtId="3" fontId="2" fillId="0" borderId="0" xfId="0" applyNumberFormat="1" applyFont="1" applyFill="1" applyAlignment="1"/>
    <xf numFmtId="4" fontId="2" fillId="0" borderId="0" xfId="0" applyNumberFormat="1" applyFont="1" applyFill="1" applyAlignment="1"/>
    <xf numFmtId="4" fontId="18" fillId="0" borderId="0" xfId="0" applyNumberFormat="1" applyFont="1"/>
    <xf numFmtId="3" fontId="156" fillId="0" borderId="0" xfId="0" applyNumberFormat="1" applyFont="1"/>
    <xf numFmtId="177" fontId="152" fillId="0" borderId="0" xfId="0" applyFont="1" applyAlignment="1"/>
    <xf numFmtId="164" fontId="152" fillId="0" borderId="0" xfId="3" applyNumberFormat="1" applyFont="1"/>
    <xf numFmtId="164" fontId="152" fillId="0" borderId="0" xfId="3" applyNumberFormat="1" applyFont="1" applyFill="1"/>
    <xf numFmtId="177" fontId="152" fillId="0" borderId="0" xfId="11" applyFont="1" applyFill="1" applyAlignment="1"/>
    <xf numFmtId="177" fontId="2" fillId="0" borderId="0" xfId="3" applyNumberFormat="1" applyFont="1" applyFill="1"/>
    <xf numFmtId="177" fontId="150" fillId="0" borderId="0" xfId="0" applyFont="1" applyFill="1" applyAlignment="1"/>
    <xf numFmtId="177" fontId="150" fillId="0" borderId="0" xfId="0" applyFont="1" applyAlignment="1"/>
    <xf numFmtId="177" fontId="150" fillId="0" borderId="0" xfId="11" applyFont="1" applyFill="1" applyAlignment="1"/>
    <xf numFmtId="169" fontId="156" fillId="3" borderId="0" xfId="7" applyNumberFormat="1" applyFont="1" applyFill="1"/>
    <xf numFmtId="3" fontId="15" fillId="0" borderId="0" xfId="8" applyNumberFormat="1" applyFont="1" applyFill="1" applyBorder="1" applyAlignment="1" applyProtection="1">
      <alignment horizontal="center" vertical="center"/>
    </xf>
    <xf numFmtId="164" fontId="1" fillId="0" borderId="0" xfId="3" applyNumberFormat="1" applyFont="1" applyFill="1" applyAlignment="1">
      <alignment horizontal="right" indent="3"/>
    </xf>
    <xf numFmtId="164" fontId="158" fillId="0" borderId="0" xfId="3" applyNumberFormat="1" applyFont="1" applyFill="1" applyAlignment="1">
      <alignment horizontal="left" indent="3"/>
    </xf>
    <xf numFmtId="4" fontId="150" fillId="0" borderId="0" xfId="0" applyNumberFormat="1" applyFont="1" applyAlignment="1"/>
    <xf numFmtId="1" fontId="2" fillId="0" borderId="12" xfId="12" applyNumberFormat="1" applyFont="1" applyBorder="1" applyAlignment="1" applyProtection="1">
      <alignment horizontal="center"/>
    </xf>
    <xf numFmtId="170" fontId="15" fillId="0" borderId="12" xfId="12" applyNumberFormat="1" applyFont="1" applyFill="1" applyBorder="1" applyAlignment="1" applyProtection="1">
      <alignment horizontal="center" vertical="center"/>
    </xf>
    <xf numFmtId="170" fontId="3" fillId="0" borderId="0" xfId="12" applyNumberFormat="1" applyFont="1" applyBorder="1" applyAlignment="1" applyProtection="1">
      <alignment vertical="center" wrapText="1"/>
    </xf>
    <xf numFmtId="177" fontId="155" fillId="0" borderId="0" xfId="0" applyFont="1" applyAlignment="1"/>
    <xf numFmtId="1" fontId="0" fillId="0" borderId="0" xfId="0" applyNumberFormat="1"/>
    <xf numFmtId="3" fontId="11" fillId="3" borderId="0" xfId="7" applyNumberFormat="1" applyFont="1" applyFill="1" applyAlignment="1">
      <alignment horizontal="left" vertical="center" wrapText="1"/>
    </xf>
    <xf numFmtId="3" fontId="2" fillId="3" borderId="0" xfId="7" applyNumberFormat="1" applyFont="1" applyFill="1" applyAlignment="1">
      <alignment horizontal="left" vertical="center" wrapText="1"/>
    </xf>
    <xf numFmtId="164" fontId="150" fillId="0" borderId="0" xfId="3" applyNumberFormat="1" applyFont="1"/>
    <xf numFmtId="177" fontId="160" fillId="0" borderId="0" xfId="0" applyFont="1" applyAlignment="1"/>
    <xf numFmtId="177" fontId="162" fillId="0" borderId="0" xfId="0" applyFont="1" applyAlignment="1">
      <alignment horizontal="left" vertical="center" wrapText="1"/>
    </xf>
    <xf numFmtId="177" fontId="161" fillId="0" borderId="0" xfId="0" applyFont="1" applyAlignment="1">
      <alignment horizontal="center" vertical="center" wrapText="1"/>
    </xf>
    <xf numFmtId="177" fontId="163" fillId="0" borderId="0" xfId="0" applyFont="1"/>
    <xf numFmtId="3" fontId="164" fillId="0" borderId="0" xfId="6" applyNumberFormat="1" applyFont="1" applyAlignment="1" applyProtection="1">
      <alignment horizontal="left"/>
    </xf>
    <xf numFmtId="177" fontId="164" fillId="0" borderId="0" xfId="0" applyFont="1" applyAlignment="1"/>
    <xf numFmtId="177" fontId="164" fillId="0" borderId="0" xfId="0" applyFont="1" applyBorder="1" applyAlignment="1">
      <alignment vertical="center"/>
    </xf>
    <xf numFmtId="177" fontId="164" fillId="0" borderId="0" xfId="0" applyFont="1" applyBorder="1" applyAlignment="1">
      <alignment horizontal="right" vertical="center"/>
    </xf>
    <xf numFmtId="1" fontId="165" fillId="0" borderId="7" xfId="8" applyNumberFormat="1" applyFont="1" applyFill="1" applyBorder="1" applyAlignment="1" applyProtection="1">
      <alignment horizontal="center" vertical="center"/>
    </xf>
    <xf numFmtId="177" fontId="166" fillId="0" borderId="0" xfId="8" applyFont="1" applyFill="1" applyProtection="1"/>
    <xf numFmtId="3" fontId="166" fillId="0" borderId="0" xfId="8" applyNumberFormat="1" applyFont="1" applyFill="1" applyProtection="1">
      <protection locked="0"/>
    </xf>
    <xf numFmtId="177" fontId="164" fillId="0" borderId="9" xfId="0" applyFont="1" applyFill="1" applyBorder="1" applyAlignment="1">
      <alignment vertical="center"/>
    </xf>
    <xf numFmtId="164" fontId="164" fillId="0" borderId="9" xfId="0" applyNumberFormat="1" applyFont="1" applyFill="1" applyBorder="1" applyAlignment="1">
      <alignment vertical="distributed"/>
    </xf>
    <xf numFmtId="164" fontId="164" fillId="0" borderId="9" xfId="0" applyNumberFormat="1" applyFont="1" applyFill="1" applyBorder="1" applyAlignment="1">
      <alignment horizontal="right" vertical="distributed"/>
    </xf>
    <xf numFmtId="177" fontId="164" fillId="0" borderId="11" xfId="0" applyFont="1" applyFill="1" applyBorder="1" applyAlignment="1"/>
    <xf numFmtId="164" fontId="164" fillId="0" borderId="11" xfId="0" applyNumberFormat="1" applyFont="1" applyFill="1" applyBorder="1" applyAlignment="1">
      <alignment vertical="distributed"/>
    </xf>
    <xf numFmtId="164" fontId="164" fillId="0" borderId="11" xfId="0" applyNumberFormat="1" applyFont="1" applyFill="1" applyBorder="1" applyAlignment="1">
      <alignment horizontal="right" vertical="distributed"/>
    </xf>
    <xf numFmtId="164" fontId="164" fillId="0" borderId="8" xfId="0" applyNumberFormat="1" applyFont="1" applyFill="1" applyBorder="1" applyAlignment="1">
      <alignment vertical="distributed"/>
    </xf>
    <xf numFmtId="177" fontId="162" fillId="0" borderId="7" xfId="0" applyFont="1" applyFill="1" applyBorder="1" applyAlignment="1">
      <alignment vertical="center"/>
    </xf>
    <xf numFmtId="164" fontId="162" fillId="0" borderId="7" xfId="0" applyNumberFormat="1" applyFont="1" applyFill="1" applyBorder="1" applyAlignment="1">
      <alignment vertical="distributed"/>
    </xf>
    <xf numFmtId="177" fontId="164" fillId="0" borderId="11" xfId="0" applyFont="1" applyFill="1" applyBorder="1" applyAlignment="1">
      <alignment horizontal="left" indent="1"/>
    </xf>
    <xf numFmtId="177" fontId="164" fillId="0" borderId="11" xfId="0" applyFont="1" applyFill="1" applyBorder="1" applyAlignment="1">
      <alignment wrapText="1"/>
    </xf>
    <xf numFmtId="177" fontId="170" fillId="0" borderId="0" xfId="0" applyFont="1" applyAlignment="1"/>
    <xf numFmtId="169" fontId="162" fillId="3" borderId="0" xfId="7" applyNumberFormat="1" applyFont="1" applyFill="1"/>
    <xf numFmtId="169" fontId="164" fillId="3" borderId="0" xfId="7" applyNumberFormat="1" applyFont="1" applyFill="1" applyAlignment="1">
      <alignment horizontal="centerContinuous"/>
    </xf>
    <xf numFmtId="177" fontId="164" fillId="11" borderId="0" xfId="0" applyFont="1" applyFill="1" applyAlignment="1"/>
    <xf numFmtId="177" fontId="164" fillId="11" borderId="0" xfId="0" applyFont="1" applyFill="1" applyAlignment="1">
      <alignment horizontal="right"/>
    </xf>
    <xf numFmtId="169" fontId="164" fillId="3" borderId="9" xfId="7" applyNumberFormat="1" applyFont="1" applyFill="1" applyBorder="1"/>
    <xf numFmtId="164" fontId="162" fillId="3" borderId="7" xfId="7" applyNumberFormat="1" applyFont="1" applyFill="1" applyBorder="1" applyAlignment="1">
      <alignment vertical="distributed"/>
    </xf>
    <xf numFmtId="164" fontId="164" fillId="3" borderId="9" xfId="7" applyNumberFormat="1" applyFont="1" applyFill="1" applyBorder="1" applyAlignment="1">
      <alignment vertical="distributed"/>
    </xf>
    <xf numFmtId="164" fontId="167" fillId="3" borderId="9" xfId="7" applyNumberFormat="1" applyFont="1" applyFill="1" applyBorder="1" applyAlignment="1">
      <alignment vertical="distributed"/>
    </xf>
    <xf numFmtId="177" fontId="164" fillId="0" borderId="11" xfId="0" applyFont="1" applyFill="1" applyBorder="1" applyAlignment="1">
      <alignment vertical="center"/>
    </xf>
    <xf numFmtId="177" fontId="172" fillId="0" borderId="0" xfId="0" applyFont="1"/>
    <xf numFmtId="177" fontId="173" fillId="0" borderId="0" xfId="0" applyFont="1"/>
    <xf numFmtId="177" fontId="174" fillId="0" borderId="7" xfId="0" applyFont="1" applyBorder="1"/>
    <xf numFmtId="3" fontId="173" fillId="0" borderId="0" xfId="0" applyNumberFormat="1" applyFont="1"/>
    <xf numFmtId="177" fontId="171" fillId="0" borderId="0" xfId="0" applyFont="1"/>
    <xf numFmtId="4" fontId="173" fillId="0" borderId="0" xfId="0" applyNumberFormat="1" applyFont="1"/>
    <xf numFmtId="177" fontId="164" fillId="0" borderId="11" xfId="0" applyFont="1" applyFill="1" applyBorder="1" applyAlignment="1">
      <alignment horizontal="left" vertical="center" indent="1"/>
    </xf>
    <xf numFmtId="167" fontId="164" fillId="0" borderId="0" xfId="0" applyNumberFormat="1" applyFont="1" applyAlignment="1"/>
    <xf numFmtId="0" fontId="165" fillId="0" borderId="8" xfId="8" applyNumberFormat="1" applyFont="1" applyFill="1" applyBorder="1" applyAlignment="1" applyProtection="1">
      <alignment horizontal="center" vertical="center"/>
    </xf>
    <xf numFmtId="164" fontId="164" fillId="0" borderId="9" xfId="0" applyNumberFormat="1" applyFont="1" applyFill="1" applyBorder="1" applyAlignment="1">
      <alignment vertical="center"/>
    </xf>
    <xf numFmtId="3" fontId="164" fillId="0" borderId="0" xfId="0" applyNumberFormat="1" applyFont="1" applyAlignment="1"/>
    <xf numFmtId="177" fontId="164" fillId="0" borderId="11" xfId="0" applyFont="1" applyFill="1" applyBorder="1" applyAlignment="1">
      <alignment horizontal="left" indent="2"/>
    </xf>
    <xf numFmtId="177" fontId="164" fillId="0" borderId="11" xfId="0" applyFont="1" applyFill="1" applyBorder="1" applyAlignment="1">
      <alignment horizontal="left" indent="3"/>
    </xf>
    <xf numFmtId="177" fontId="164" fillId="0" borderId="0" xfId="0" applyFont="1" applyFill="1" applyAlignment="1"/>
    <xf numFmtId="177" fontId="164" fillId="0" borderId="11" xfId="0" applyFont="1" applyFill="1" applyBorder="1" applyAlignment="1">
      <alignment horizontal="left"/>
    </xf>
    <xf numFmtId="177" fontId="164" fillId="0" borderId="8" xfId="0" applyFont="1" applyFill="1" applyBorder="1" applyAlignment="1"/>
    <xf numFmtId="164" fontId="164" fillId="0" borderId="8" xfId="0" applyNumberFormat="1" applyFont="1" applyFill="1" applyBorder="1" applyAlignment="1">
      <alignment horizontal="right" vertical="distributed"/>
    </xf>
    <xf numFmtId="164" fontId="162" fillId="0" borderId="7" xfId="0" applyNumberFormat="1" applyFont="1" applyFill="1" applyBorder="1" applyAlignment="1">
      <alignment horizontal="right" vertical="distributed"/>
    </xf>
    <xf numFmtId="177" fontId="164" fillId="0" borderId="11" xfId="0" applyNumberFormat="1" applyFont="1" applyFill="1" applyBorder="1" applyAlignment="1">
      <alignment vertical="center"/>
    </xf>
    <xf numFmtId="177" fontId="162" fillId="0" borderId="11" xfId="0" applyFont="1" applyFill="1" applyBorder="1" applyAlignment="1"/>
    <xf numFmtId="164" fontId="162" fillId="0" borderId="11" xfId="0" applyNumberFormat="1" applyFont="1" applyFill="1" applyBorder="1" applyAlignment="1">
      <alignment horizontal="right" vertical="distributed"/>
    </xf>
    <xf numFmtId="177" fontId="164" fillId="0" borderId="11" xfId="0" applyFont="1" applyFill="1" applyBorder="1" applyAlignment="1">
      <alignment horizontal="left" vertical="center" wrapText="1" indent="1"/>
    </xf>
    <xf numFmtId="177" fontId="164" fillId="0" borderId="11" xfId="11" applyFont="1" applyFill="1" applyBorder="1" applyAlignment="1">
      <alignment horizontal="left" indent="1"/>
    </xf>
    <xf numFmtId="177" fontId="162" fillId="0" borderId="7" xfId="0" applyFont="1" applyFill="1" applyBorder="1" applyAlignment="1">
      <alignment horizontal="left" vertical="center" wrapText="1"/>
    </xf>
    <xf numFmtId="3" fontId="162" fillId="0" borderId="0" xfId="0" applyNumberFormat="1" applyFont="1" applyAlignment="1"/>
    <xf numFmtId="3" fontId="167" fillId="0" borderId="0" xfId="0" applyNumberFormat="1" applyFont="1" applyAlignment="1"/>
    <xf numFmtId="177" fontId="162" fillId="0" borderId="9" xfId="0" applyFont="1" applyFill="1" applyBorder="1" applyAlignment="1">
      <alignment vertical="center"/>
    </xf>
    <xf numFmtId="164" fontId="162" fillId="0" borderId="9" xfId="0" applyNumberFormat="1" applyFont="1" applyFill="1" applyBorder="1" applyAlignment="1">
      <alignment vertical="distributed"/>
    </xf>
    <xf numFmtId="177" fontId="162" fillId="0" borderId="0" xfId="0" applyFont="1" applyFill="1" applyAlignment="1">
      <alignment horizontal="left" vertical="center" wrapText="1"/>
    </xf>
    <xf numFmtId="177" fontId="161" fillId="0" borderId="0" xfId="0" applyFont="1" applyFill="1" applyAlignment="1">
      <alignment horizontal="center" vertical="center"/>
    </xf>
    <xf numFmtId="177" fontId="164" fillId="0" borderId="0" xfId="0" applyFont="1" applyFill="1" applyBorder="1" applyAlignment="1">
      <alignment horizontal="right" vertical="center"/>
    </xf>
    <xf numFmtId="0" fontId="165" fillId="0" borderId="7" xfId="8" applyNumberFormat="1" applyFont="1" applyFill="1" applyBorder="1" applyAlignment="1" applyProtection="1">
      <alignment horizontal="center" vertical="center" wrapText="1"/>
    </xf>
    <xf numFmtId="177" fontId="163" fillId="0" borderId="9" xfId="8" applyFont="1" applyFill="1" applyBorder="1" applyAlignment="1" applyProtection="1">
      <alignment horizontal="center" vertical="center"/>
    </xf>
    <xf numFmtId="177" fontId="163" fillId="0" borderId="0" xfId="8" applyFont="1" applyFill="1" applyBorder="1" applyAlignment="1" applyProtection="1">
      <alignment horizontal="center" vertical="center"/>
    </xf>
    <xf numFmtId="3" fontId="163" fillId="0" borderId="11" xfId="8" applyNumberFormat="1" applyFont="1" applyFill="1" applyBorder="1" applyAlignment="1" applyProtection="1">
      <alignment horizontal="center" vertical="center"/>
    </xf>
    <xf numFmtId="177" fontId="164" fillId="0" borderId="15" xfId="0" applyFont="1" applyFill="1" applyBorder="1" applyAlignment="1">
      <alignment horizontal="center"/>
    </xf>
    <xf numFmtId="177" fontId="162" fillId="0" borderId="7" xfId="0" applyFont="1" applyFill="1" applyBorder="1" applyAlignment="1">
      <alignment horizontal="left"/>
    </xf>
    <xf numFmtId="177" fontId="162" fillId="0" borderId="14" xfId="0" applyFont="1" applyFill="1" applyBorder="1" applyAlignment="1">
      <alignment horizontal="center"/>
    </xf>
    <xf numFmtId="3" fontId="164" fillId="0" borderId="11" xfId="0" applyNumberFormat="1" applyFont="1" applyFill="1" applyBorder="1" applyAlignment="1"/>
    <xf numFmtId="165" fontId="162" fillId="0" borderId="7" xfId="0" applyNumberFormat="1" applyFont="1" applyFill="1" applyBorder="1" applyAlignment="1"/>
    <xf numFmtId="3" fontId="162" fillId="54" borderId="7" xfId="0" applyNumberFormat="1" applyFont="1" applyFill="1" applyBorder="1" applyAlignment="1"/>
    <xf numFmtId="177" fontId="179" fillId="0" borderId="0" xfId="0" applyFont="1"/>
    <xf numFmtId="164" fontId="180" fillId="0" borderId="0" xfId="3" applyNumberFormat="1" applyFont="1" applyFill="1" applyBorder="1" applyAlignment="1">
      <alignment horizontal="left"/>
    </xf>
    <xf numFmtId="177" fontId="173" fillId="0" borderId="4" xfId="14" applyFont="1" applyBorder="1" applyAlignment="1">
      <alignment horizontal="center"/>
    </xf>
    <xf numFmtId="177" fontId="173" fillId="0" borderId="0" xfId="0" applyFont="1" applyAlignment="1">
      <alignment horizontal="right"/>
    </xf>
    <xf numFmtId="177" fontId="173" fillId="0" borderId="0" xfId="14" applyFont="1" applyFill="1"/>
    <xf numFmtId="177" fontId="173" fillId="0" borderId="7" xfId="14" applyFont="1" applyBorder="1" applyAlignment="1">
      <alignment horizontal="center" vertical="center" wrapText="1"/>
    </xf>
    <xf numFmtId="165" fontId="172" fillId="0" borderId="9" xfId="15" applyNumberFormat="1" applyFont="1" applyFill="1" applyBorder="1" applyAlignment="1"/>
    <xf numFmtId="3" fontId="173" fillId="0" borderId="9" xfId="14" applyNumberFormat="1" applyFont="1" applyBorder="1" applyAlignment="1">
      <alignment horizontal="right"/>
    </xf>
    <xf numFmtId="3" fontId="173" fillId="0" borderId="10" xfId="14" applyNumberFormat="1" applyFont="1" applyBorder="1" applyAlignment="1">
      <alignment horizontal="right"/>
    </xf>
    <xf numFmtId="177" fontId="172" fillId="0" borderId="11" xfId="14" applyFont="1" applyFill="1" applyBorder="1" applyAlignment="1">
      <alignment horizontal="left" indent="4"/>
    </xf>
    <xf numFmtId="3" fontId="172" fillId="0" borderId="11" xfId="14" applyNumberFormat="1" applyFont="1" applyBorder="1"/>
    <xf numFmtId="3" fontId="172" fillId="0" borderId="12" xfId="14" applyNumberFormat="1" applyFont="1" applyBorder="1"/>
    <xf numFmtId="0" fontId="173" fillId="0" borderId="11" xfId="14" applyNumberFormat="1" applyFont="1" applyFill="1" applyBorder="1" applyAlignment="1">
      <alignment horizontal="left"/>
    </xf>
    <xf numFmtId="164" fontId="172" fillId="0" borderId="11" xfId="14" applyNumberFormat="1" applyFont="1" applyBorder="1" applyAlignment="1">
      <alignment vertical="distributed"/>
    </xf>
    <xf numFmtId="177" fontId="173" fillId="0" borderId="11" xfId="14" applyFont="1" applyFill="1" applyBorder="1" applyAlignment="1">
      <alignment horizontal="left" indent="1"/>
    </xf>
    <xf numFmtId="164" fontId="173" fillId="0" borderId="11" xfId="14" applyNumberFormat="1" applyFont="1" applyBorder="1" applyAlignment="1">
      <alignment vertical="distributed"/>
    </xf>
    <xf numFmtId="164" fontId="173" fillId="0" borderId="12" xfId="14" applyNumberFormat="1" applyFont="1" applyBorder="1" applyAlignment="1">
      <alignment vertical="distributed"/>
    </xf>
    <xf numFmtId="164" fontId="165" fillId="0" borderId="11" xfId="14" applyNumberFormat="1" applyFont="1" applyBorder="1" applyAlignment="1">
      <alignment vertical="distributed"/>
    </xf>
    <xf numFmtId="164" fontId="172" fillId="0" borderId="12" xfId="14" applyNumberFormat="1" applyFont="1" applyBorder="1" applyAlignment="1">
      <alignment vertical="distributed"/>
    </xf>
    <xf numFmtId="177" fontId="173" fillId="0" borderId="8" xfId="14" applyFont="1" applyFill="1" applyBorder="1" applyAlignment="1">
      <alignment horizontal="left" indent="1"/>
    </xf>
    <xf numFmtId="164" fontId="173" fillId="0" borderId="13" xfId="14" applyNumberFormat="1" applyFont="1" applyBorder="1" applyAlignment="1">
      <alignment vertical="distributed"/>
    </xf>
    <xf numFmtId="164" fontId="165" fillId="0" borderId="8" xfId="14" applyNumberFormat="1" applyFont="1" applyBorder="1" applyAlignment="1">
      <alignment vertical="distributed"/>
    </xf>
    <xf numFmtId="164" fontId="173" fillId="0" borderId="8" xfId="14" applyNumberFormat="1" applyFont="1" applyBorder="1" applyAlignment="1">
      <alignment vertical="distributed"/>
    </xf>
    <xf numFmtId="177" fontId="172" fillId="0" borderId="9" xfId="14" applyFont="1" applyFill="1" applyBorder="1"/>
    <xf numFmtId="164" fontId="172" fillId="0" borderId="9" xfId="14" applyNumberFormat="1" applyFont="1" applyBorder="1" applyAlignment="1">
      <alignment vertical="distributed"/>
    </xf>
    <xf numFmtId="177" fontId="172" fillId="0" borderId="11" xfId="14" applyFont="1" applyFill="1" applyBorder="1" applyAlignment="1">
      <alignment horizontal="left" indent="1"/>
    </xf>
    <xf numFmtId="177" fontId="172" fillId="0" borderId="8" xfId="14" applyFont="1" applyFill="1" applyBorder="1" applyAlignment="1">
      <alignment horizontal="left" indent="1"/>
    </xf>
    <xf numFmtId="164" fontId="172" fillId="0" borderId="8" xfId="14" applyNumberFormat="1" applyFont="1" applyBorder="1" applyAlignment="1">
      <alignment vertical="distributed"/>
    </xf>
    <xf numFmtId="177" fontId="173" fillId="0" borderId="17" xfId="14" applyNumberFormat="1" applyFont="1" applyFill="1" applyBorder="1" applyAlignment="1">
      <alignment vertical="center" wrapText="1"/>
    </xf>
    <xf numFmtId="177" fontId="182" fillId="0" borderId="0" xfId="0" applyFont="1" applyAlignment="1"/>
    <xf numFmtId="164" fontId="173" fillId="0" borderId="0" xfId="0" applyNumberFormat="1" applyFont="1" applyAlignment="1">
      <alignment vertical="distributed"/>
    </xf>
    <xf numFmtId="177" fontId="173" fillId="0" borderId="0" xfId="0" applyFont="1" applyAlignment="1"/>
    <xf numFmtId="164" fontId="173" fillId="0" borderId="7" xfId="14" applyNumberFormat="1" applyFont="1" applyBorder="1" applyAlignment="1">
      <alignment horizontal="center" vertical="distributed" wrapText="1"/>
    </xf>
    <xf numFmtId="164" fontId="173" fillId="0" borderId="9" xfId="14" applyNumberFormat="1" applyFont="1" applyBorder="1" applyAlignment="1">
      <alignment horizontal="right" vertical="distributed"/>
    </xf>
    <xf numFmtId="164" fontId="173" fillId="0" borderId="10" xfId="14" applyNumberFormat="1" applyFont="1" applyBorder="1" applyAlignment="1">
      <alignment horizontal="right" vertical="distributed"/>
    </xf>
    <xf numFmtId="164" fontId="165" fillId="0" borderId="12" xfId="14" applyNumberFormat="1" applyFont="1" applyBorder="1" applyAlignment="1">
      <alignment vertical="distributed"/>
    </xf>
    <xf numFmtId="164" fontId="172" fillId="0" borderId="10" xfId="14" applyNumberFormat="1" applyFont="1" applyBorder="1" applyAlignment="1">
      <alignment vertical="distributed"/>
    </xf>
    <xf numFmtId="177" fontId="173" fillId="0" borderId="0" xfId="14" applyFont="1" applyFill="1" applyBorder="1" applyAlignment="1">
      <alignment horizontal="left" indent="1"/>
    </xf>
    <xf numFmtId="177" fontId="173" fillId="0" borderId="0" xfId="14" applyFont="1" applyBorder="1"/>
    <xf numFmtId="164" fontId="173" fillId="0" borderId="17" xfId="0" applyNumberFormat="1" applyFont="1" applyBorder="1" applyAlignment="1">
      <alignment vertical="distributed"/>
    </xf>
    <xf numFmtId="164" fontId="164" fillId="54" borderId="11" xfId="0" applyNumberFormat="1" applyFont="1" applyFill="1" applyBorder="1" applyAlignment="1">
      <alignment vertical="distributed"/>
    </xf>
    <xf numFmtId="164" fontId="177" fillId="54" borderId="7" xfId="0" applyNumberFormat="1" applyFont="1" applyFill="1" applyBorder="1" applyAlignment="1">
      <alignment vertical="distributed"/>
    </xf>
    <xf numFmtId="177" fontId="164" fillId="0" borderId="0" xfId="0" applyFont="1" applyAlignment="1">
      <alignment horizontal="left"/>
    </xf>
    <xf numFmtId="164" fontId="162" fillId="0" borderId="0" xfId="0" applyNumberFormat="1" applyFont="1" applyAlignment="1">
      <alignment horizontal="left" vertical="center" wrapText="1"/>
    </xf>
    <xf numFmtId="164" fontId="164" fillId="0" borderId="0" xfId="6" applyNumberFormat="1" applyFont="1" applyAlignment="1" applyProtection="1">
      <alignment horizontal="left"/>
    </xf>
    <xf numFmtId="164" fontId="164" fillId="0" borderId="0" xfId="0" applyNumberFormat="1" applyFont="1" applyAlignment="1"/>
    <xf numFmtId="164" fontId="164" fillId="0" borderId="0" xfId="0" applyNumberFormat="1" applyFont="1" applyBorder="1" applyAlignment="1">
      <alignment vertical="center"/>
    </xf>
    <xf numFmtId="164" fontId="164" fillId="0" borderId="0" xfId="0" applyNumberFormat="1" applyFont="1" applyBorder="1" applyAlignment="1">
      <alignment horizontal="right" vertical="center"/>
    </xf>
    <xf numFmtId="0" fontId="165" fillId="0" borderId="7" xfId="8" applyNumberFormat="1" applyFont="1" applyFill="1" applyBorder="1" applyAlignment="1" applyProtection="1">
      <alignment horizontal="center" vertical="center"/>
    </xf>
    <xf numFmtId="164" fontId="166" fillId="0" borderId="0" xfId="8" applyNumberFormat="1" applyFont="1" applyFill="1" applyProtection="1"/>
    <xf numFmtId="164" fontId="166" fillId="0" borderId="0" xfId="8" applyNumberFormat="1" applyFont="1" applyFill="1" applyProtection="1">
      <protection locked="0"/>
    </xf>
    <xf numFmtId="164" fontId="164" fillId="0" borderId="11" xfId="0" applyNumberFormat="1" applyFont="1" applyFill="1" applyBorder="1" applyAlignment="1">
      <alignment horizontal="left" indent="1"/>
    </xf>
    <xf numFmtId="164" fontId="164" fillId="0" borderId="11" xfId="0" applyNumberFormat="1" applyFont="1" applyFill="1" applyBorder="1" applyAlignment="1">
      <alignment horizontal="left" indent="2"/>
    </xf>
    <xf numFmtId="164" fontId="164" fillId="0" borderId="11" xfId="0" applyNumberFormat="1" applyFont="1" applyFill="1" applyBorder="1" applyAlignment="1">
      <alignment horizontal="left" indent="3"/>
    </xf>
    <xf numFmtId="164" fontId="164" fillId="0" borderId="11" xfId="0" applyNumberFormat="1" applyFont="1" applyFill="1" applyBorder="1" applyAlignment="1">
      <alignment horizontal="left" indent="4"/>
    </xf>
    <xf numFmtId="164" fontId="164" fillId="54" borderId="11" xfId="0" applyNumberFormat="1" applyFont="1" applyFill="1" applyBorder="1" applyAlignment="1">
      <alignment horizontal="right" vertical="distributed"/>
    </xf>
    <xf numFmtId="164" fontId="164" fillId="0" borderId="11" xfId="0" applyNumberFormat="1" applyFont="1" applyFill="1" applyBorder="1" applyAlignment="1"/>
    <xf numFmtId="164" fontId="162" fillId="0" borderId="7" xfId="0" applyNumberFormat="1" applyFont="1" applyFill="1" applyBorder="1" applyAlignment="1">
      <alignment vertical="center"/>
    </xf>
    <xf numFmtId="164" fontId="177" fillId="54" borderId="7" xfId="0" applyNumberFormat="1" applyFont="1" applyFill="1" applyBorder="1" applyAlignment="1">
      <alignment horizontal="right" vertical="distributed"/>
    </xf>
    <xf numFmtId="164" fontId="164" fillId="0" borderId="11" xfId="0" applyNumberFormat="1" applyFont="1" applyFill="1" applyBorder="1" applyAlignment="1">
      <alignment wrapText="1"/>
    </xf>
    <xf numFmtId="177" fontId="174" fillId="0" borderId="0" xfId="0" applyFont="1"/>
    <xf numFmtId="177" fontId="164" fillId="0" borderId="0" xfId="0" quotePrefix="1" applyFont="1" applyFill="1" applyAlignment="1">
      <alignment horizontal="left"/>
    </xf>
    <xf numFmtId="3" fontId="164" fillId="0" borderId="0" xfId="139" applyNumberFormat="1" applyFont="1" applyFill="1" applyAlignment="1" applyProtection="1">
      <alignment horizontal="center"/>
    </xf>
    <xf numFmtId="177" fontId="164" fillId="0" borderId="0" xfId="0" applyFont="1" applyFill="1"/>
    <xf numFmtId="3" fontId="164" fillId="0" borderId="0" xfId="6" applyNumberFormat="1" applyFont="1" applyFill="1" applyAlignment="1" applyProtection="1">
      <alignment horizontal="right"/>
    </xf>
    <xf numFmtId="177" fontId="164" fillId="0" borderId="0" xfId="0" applyFont="1" applyFill="1" applyAlignment="1">
      <alignment horizontal="right"/>
    </xf>
    <xf numFmtId="177" fontId="164" fillId="0" borderId="9" xfId="139" applyFont="1" applyFill="1" applyBorder="1" applyProtection="1"/>
    <xf numFmtId="1" fontId="162" fillId="0" borderId="11" xfId="139" applyNumberFormat="1" applyFont="1" applyFill="1" applyBorder="1" applyAlignment="1" applyProtection="1">
      <alignment horizontal="centerContinuous"/>
    </xf>
    <xf numFmtId="177" fontId="170" fillId="0" borderId="8" xfId="139" applyFont="1" applyFill="1" applyBorder="1" applyProtection="1"/>
    <xf numFmtId="177" fontId="164" fillId="0" borderId="0" xfId="139" applyFont="1" applyFill="1" applyProtection="1"/>
    <xf numFmtId="3" fontId="164" fillId="0" borderId="0" xfId="139" applyNumberFormat="1" applyFont="1" applyFill="1" applyProtection="1"/>
    <xf numFmtId="3" fontId="164" fillId="0" borderId="12" xfId="139" applyNumberFormat="1" applyFont="1" applyFill="1" applyBorder="1" applyProtection="1"/>
    <xf numFmtId="177" fontId="162" fillId="0" borderId="9" xfId="139" applyFont="1" applyFill="1" applyBorder="1" applyProtection="1"/>
    <xf numFmtId="164" fontId="162" fillId="0" borderId="9" xfId="139" applyNumberFormat="1" applyFont="1" applyFill="1" applyBorder="1" applyAlignment="1" applyProtection="1"/>
    <xf numFmtId="177" fontId="164" fillId="0" borderId="11" xfId="0" applyFont="1" applyBorder="1" applyAlignment="1">
      <alignment horizontal="left" indent="1"/>
    </xf>
    <xf numFmtId="164" fontId="164" fillId="0" borderId="11" xfId="139" applyNumberFormat="1" applyFont="1" applyFill="1" applyBorder="1" applyAlignment="1" applyProtection="1"/>
    <xf numFmtId="164" fontId="164" fillId="0" borderId="11" xfId="139" applyNumberFormat="1" applyFont="1" applyBorder="1" applyAlignment="1" applyProtection="1">
      <protection locked="0"/>
    </xf>
    <xf numFmtId="177" fontId="164" fillId="0" borderId="11" xfId="0" applyFont="1" applyBorder="1" applyAlignment="1">
      <alignment horizontal="left" indent="3"/>
    </xf>
    <xf numFmtId="164" fontId="164" fillId="0" borderId="11" xfId="0" applyNumberFormat="1" applyFont="1" applyBorder="1"/>
    <xf numFmtId="177" fontId="164" fillId="0" borderId="11" xfId="139" applyFont="1" applyBorder="1" applyAlignment="1" applyProtection="1">
      <alignment horizontal="left" indent="1"/>
    </xf>
    <xf numFmtId="177" fontId="170" fillId="0" borderId="0" xfId="139" applyFont="1" applyFill="1" applyBorder="1" applyAlignment="1" applyProtection="1">
      <alignment horizontal="left"/>
    </xf>
    <xf numFmtId="175" fontId="164" fillId="0" borderId="0" xfId="0" applyNumberFormat="1" applyFont="1" applyFill="1" applyBorder="1" applyAlignment="1"/>
    <xf numFmtId="175" fontId="164" fillId="0" borderId="0" xfId="139" applyNumberFormat="1" applyFont="1" applyFill="1" applyBorder="1" applyAlignment="1" applyProtection="1">
      <protection locked="0"/>
    </xf>
    <xf numFmtId="3" fontId="172" fillId="0" borderId="0" xfId="0" applyNumberFormat="1" applyFont="1"/>
    <xf numFmtId="3" fontId="173" fillId="0" borderId="0" xfId="0" applyNumberFormat="1" applyFont="1" applyAlignment="1">
      <alignment horizontal="center"/>
    </xf>
    <xf numFmtId="0" fontId="154" fillId="0" borderId="0" xfId="0" applyNumberFormat="1" applyFont="1"/>
    <xf numFmtId="1" fontId="154" fillId="0" borderId="0" xfId="0" applyNumberFormat="1" applyFont="1"/>
    <xf numFmtId="1" fontId="173" fillId="0" borderId="0" xfId="0" applyNumberFormat="1" applyFont="1"/>
    <xf numFmtId="1" fontId="173" fillId="0" borderId="0" xfId="0" applyNumberFormat="1" applyFont="1" applyAlignment="1">
      <alignment horizontal="center"/>
    </xf>
    <xf numFmtId="3" fontId="154" fillId="0" borderId="0" xfId="0" applyNumberFormat="1" applyFont="1"/>
    <xf numFmtId="177" fontId="164" fillId="0" borderId="0" xfId="0" applyFont="1" applyBorder="1" applyAlignment="1">
      <alignment horizontal="left" vertical="center"/>
    </xf>
    <xf numFmtId="164" fontId="164" fillId="0" borderId="0" xfId="3" applyNumberFormat="1" applyFont="1" applyFill="1"/>
    <xf numFmtId="164" fontId="164" fillId="0" borderId="9" xfId="3" applyNumberFormat="1" applyFont="1" applyBorder="1"/>
    <xf numFmtId="177" fontId="178" fillId="0" borderId="0" xfId="0" applyFont="1" applyAlignment="1"/>
    <xf numFmtId="177" fontId="171" fillId="0" borderId="0" xfId="0" applyNumberFormat="1" applyFont="1" applyAlignment="1">
      <alignment horizontal="left" wrapText="1"/>
    </xf>
    <xf numFmtId="177" fontId="162" fillId="0" borderId="0" xfId="11" applyFont="1" applyFill="1" applyAlignment="1">
      <alignment horizontal="left" vertical="center"/>
    </xf>
    <xf numFmtId="177" fontId="164" fillId="0" borderId="0" xfId="11" applyFont="1" applyFill="1" applyAlignment="1"/>
    <xf numFmtId="177" fontId="162" fillId="0" borderId="9" xfId="11" applyFont="1" applyFill="1" applyBorder="1" applyAlignment="1"/>
    <xf numFmtId="164" fontId="162" fillId="0" borderId="9" xfId="11" applyNumberFormat="1" applyFont="1" applyFill="1" applyBorder="1" applyAlignment="1">
      <alignment vertical="distributed"/>
    </xf>
    <xf numFmtId="177" fontId="164" fillId="0" borderId="11" xfId="11" applyFont="1" applyFill="1" applyBorder="1" applyAlignment="1">
      <alignment horizontal="left" indent="2"/>
    </xf>
    <xf numFmtId="164" fontId="164" fillId="0" borderId="11" xfId="11" applyNumberFormat="1" applyFont="1" applyFill="1" applyBorder="1" applyAlignment="1" applyProtection="1">
      <alignment vertical="distributed"/>
      <protection locked="0"/>
    </xf>
    <xf numFmtId="177" fontId="164" fillId="0" borderId="11" xfId="11" applyFont="1" applyFill="1" applyBorder="1" applyAlignment="1"/>
    <xf numFmtId="164" fontId="164" fillId="0" borderId="11" xfId="11" applyNumberFormat="1" applyFont="1" applyFill="1" applyBorder="1" applyAlignment="1">
      <alignment vertical="distributed"/>
    </xf>
    <xf numFmtId="177" fontId="162" fillId="0" borderId="11" xfId="11" applyFont="1" applyFill="1" applyBorder="1" applyAlignment="1"/>
    <xf numFmtId="164" fontId="162" fillId="0" borderId="11" xfId="11" applyNumberFormat="1" applyFont="1" applyFill="1" applyBorder="1" applyAlignment="1">
      <alignment vertical="distributed"/>
    </xf>
    <xf numFmtId="177" fontId="164" fillId="0" borderId="11" xfId="11" applyFont="1" applyFill="1" applyBorder="1" applyAlignment="1">
      <alignment horizontal="left" indent="3"/>
    </xf>
    <xf numFmtId="177" fontId="164" fillId="0" borderId="11" xfId="11" applyFont="1" applyFill="1" applyBorder="1" applyAlignment="1">
      <alignment horizontal="left" indent="4"/>
    </xf>
    <xf numFmtId="177" fontId="164" fillId="0" borderId="11" xfId="11" applyFont="1" applyFill="1" applyBorder="1" applyAlignment="1">
      <alignment horizontal="left" indent="6"/>
    </xf>
    <xf numFmtId="177" fontId="162" fillId="0" borderId="7" xfId="11" quotePrefix="1" applyFont="1" applyFill="1" applyBorder="1" applyAlignment="1">
      <alignment horizontal="center" vertical="center"/>
    </xf>
    <xf numFmtId="164" fontId="162" fillId="0" borderId="7" xfId="11" applyNumberFormat="1" applyFont="1" applyFill="1" applyBorder="1" applyAlignment="1">
      <alignment vertical="distributed"/>
    </xf>
    <xf numFmtId="177" fontId="162" fillId="0" borderId="11" xfId="11" quotePrefix="1" applyFont="1" applyFill="1" applyBorder="1" applyAlignment="1">
      <alignment horizontal="center" vertical="center"/>
    </xf>
    <xf numFmtId="177" fontId="164" fillId="0" borderId="0" xfId="11" applyFont="1" applyFill="1" applyAlignment="1">
      <alignment horizontal="left"/>
    </xf>
    <xf numFmtId="177" fontId="162" fillId="0" borderId="17" xfId="11" applyFont="1" applyFill="1" applyBorder="1" applyAlignment="1"/>
    <xf numFmtId="177" fontId="162" fillId="0" borderId="0" xfId="11" applyFont="1" applyFill="1" applyBorder="1" applyAlignment="1"/>
    <xf numFmtId="3" fontId="164" fillId="0" borderId="0" xfId="11" applyNumberFormat="1" applyFont="1" applyFill="1" applyBorder="1" applyAlignment="1" applyProtection="1">
      <protection locked="0"/>
    </xf>
    <xf numFmtId="167" fontId="164" fillId="0" borderId="0" xfId="11" quotePrefix="1" applyNumberFormat="1" applyFont="1" applyFill="1" applyAlignment="1"/>
    <xf numFmtId="3" fontId="185" fillId="0" borderId="0" xfId="11" quotePrefix="1" applyNumberFormat="1" applyFont="1" applyFill="1" applyAlignment="1"/>
    <xf numFmtId="3" fontId="164" fillId="0" borderId="0" xfId="11" quotePrefix="1" applyNumberFormat="1" applyFont="1" applyFill="1" applyAlignment="1"/>
    <xf numFmtId="3" fontId="182" fillId="0" borderId="0" xfId="0" applyNumberFormat="1" applyFont="1"/>
    <xf numFmtId="49" fontId="171" fillId="0" borderId="0" xfId="0" applyNumberFormat="1" applyFont="1" applyAlignment="1">
      <alignment horizontal="left"/>
    </xf>
    <xf numFmtId="179" fontId="182" fillId="0" borderId="0" xfId="0" applyNumberFormat="1" applyFont="1"/>
    <xf numFmtId="170" fontId="163" fillId="0" borderId="7" xfId="12" applyNumberFormat="1" applyFont="1" applyFill="1" applyBorder="1" applyAlignment="1" applyProtection="1">
      <alignment horizontal="center" vertical="center"/>
    </xf>
    <xf numFmtId="170" fontId="162" fillId="0" borderId="18" xfId="12" applyNumberFormat="1" applyFont="1" applyBorder="1" applyAlignment="1" applyProtection="1">
      <alignment horizontal="left"/>
    </xf>
    <xf numFmtId="166" fontId="164" fillId="0" borderId="19" xfId="12" quotePrefix="1" applyNumberFormat="1" applyFont="1" applyBorder="1" applyAlignment="1" applyProtection="1">
      <alignment horizontal="right"/>
    </xf>
    <xf numFmtId="170" fontId="162" fillId="0" borderId="20" xfId="12" applyNumberFormat="1" applyFont="1" applyBorder="1" applyAlignment="1" applyProtection="1">
      <alignment horizontal="left"/>
    </xf>
    <xf numFmtId="166" fontId="162" fillId="0" borderId="46" xfId="12" quotePrefix="1" applyNumberFormat="1" applyFont="1" applyBorder="1" applyAlignment="1" applyProtection="1">
      <alignment horizontal="right"/>
    </xf>
    <xf numFmtId="170" fontId="164" fillId="0" borderId="20" xfId="12" applyNumberFormat="1" applyFont="1" applyBorder="1" applyAlignment="1" applyProtection="1">
      <alignment horizontal="left" indent="3"/>
    </xf>
    <xf numFmtId="166" fontId="164" fillId="0" borderId="46" xfId="12" quotePrefix="1" applyNumberFormat="1" applyFont="1" applyBorder="1" applyAlignment="1" applyProtection="1">
      <alignment horizontal="right"/>
    </xf>
    <xf numFmtId="166" fontId="162" fillId="0" borderId="46" xfId="12" quotePrefix="1" applyNumberFormat="1" applyFont="1" applyBorder="1" applyAlignment="1" applyProtection="1"/>
    <xf numFmtId="166" fontId="162" fillId="0" borderId="46" xfId="12" applyNumberFormat="1" applyFont="1" applyBorder="1" applyAlignment="1" applyProtection="1">
      <alignment horizontal="right"/>
    </xf>
    <xf numFmtId="166" fontId="164" fillId="0" borderId="12" xfId="12" quotePrefix="1" applyNumberFormat="1" applyFont="1" applyBorder="1" applyAlignment="1" applyProtection="1">
      <alignment horizontal="right"/>
    </xf>
    <xf numFmtId="166" fontId="162" fillId="0" borderId="19" xfId="12" applyNumberFormat="1" applyFont="1" applyBorder="1" applyAlignment="1" applyProtection="1">
      <alignment horizontal="right"/>
    </xf>
    <xf numFmtId="170" fontId="162" fillId="0" borderId="21" xfId="12" applyNumberFormat="1" applyFont="1" applyBorder="1" applyAlignment="1" applyProtection="1">
      <alignment horizontal="left"/>
    </xf>
    <xf numFmtId="166" fontId="162" fillId="0" borderId="22" xfId="12" applyNumberFormat="1" applyFont="1" applyBorder="1" applyAlignment="1" applyProtection="1">
      <alignment horizontal="right"/>
    </xf>
    <xf numFmtId="10" fontId="162" fillId="0" borderId="46" xfId="12" applyNumberFormat="1" applyFont="1" applyBorder="1" applyAlignment="1" applyProtection="1">
      <alignment horizontal="right"/>
    </xf>
    <xf numFmtId="10" fontId="162" fillId="0" borderId="22" xfId="12" applyNumberFormat="1" applyFont="1" applyBorder="1" applyAlignment="1" applyProtection="1">
      <alignment horizontal="right"/>
    </xf>
    <xf numFmtId="177" fontId="164" fillId="0" borderId="0" xfId="0" applyFont="1"/>
    <xf numFmtId="170" fontId="161" fillId="0" borderId="0" xfId="12" applyNumberFormat="1" applyFont="1" applyBorder="1" applyAlignment="1" applyProtection="1">
      <alignment horizontal="center" vertical="center"/>
    </xf>
    <xf numFmtId="170" fontId="170" fillId="0" borderId="0" xfId="12" applyNumberFormat="1" applyFont="1" applyBorder="1" applyAlignment="1" applyProtection="1">
      <alignment horizontal="right" vertical="center"/>
    </xf>
    <xf numFmtId="177" fontId="164" fillId="0" borderId="0" xfId="0" applyFont="1" applyAlignment="1">
      <alignment horizontal="right"/>
    </xf>
    <xf numFmtId="170" fontId="163" fillId="0" borderId="32" xfId="12" applyNumberFormat="1" applyFont="1" applyFill="1" applyBorder="1" applyAlignment="1" applyProtection="1">
      <alignment horizontal="center" vertical="center"/>
    </xf>
    <xf numFmtId="0" fontId="163" fillId="0" borderId="33" xfId="13" applyNumberFormat="1" applyFont="1" applyFill="1" applyBorder="1" applyAlignment="1">
      <alignment horizontal="center" vertical="center" wrapText="1"/>
    </xf>
    <xf numFmtId="170" fontId="162" fillId="0" borderId="9" xfId="12" applyNumberFormat="1" applyFont="1" applyBorder="1" applyAlignment="1" applyProtection="1">
      <alignment horizontal="left"/>
    </xf>
    <xf numFmtId="3" fontId="164" fillId="0" borderId="9" xfId="12" quotePrefix="1" applyNumberFormat="1" applyFont="1" applyFill="1" applyBorder="1" applyAlignment="1" applyProtection="1">
      <alignment horizontal="right"/>
    </xf>
    <xf numFmtId="170" fontId="162" fillId="0" borderId="11" xfId="12" applyNumberFormat="1" applyFont="1" applyBorder="1" applyAlignment="1" applyProtection="1">
      <alignment horizontal="left"/>
    </xf>
    <xf numFmtId="175" fontId="162" fillId="0" borderId="11" xfId="12" applyNumberFormat="1" applyFont="1" applyFill="1" applyBorder="1" applyAlignment="1" applyProtection="1">
      <alignment horizontal="right"/>
    </xf>
    <xf numFmtId="170" fontId="164" fillId="0" borderId="11" xfId="12" applyNumberFormat="1" applyFont="1" applyBorder="1" applyAlignment="1" applyProtection="1">
      <alignment horizontal="left" indent="3"/>
    </xf>
    <xf numFmtId="175" fontId="164" fillId="0" borderId="11" xfId="12" applyNumberFormat="1" applyFont="1" applyFill="1" applyBorder="1" applyAlignment="1" applyProtection="1">
      <alignment horizontal="right"/>
    </xf>
    <xf numFmtId="175" fontId="164" fillId="0" borderId="11" xfId="0" applyNumberFormat="1" applyFont="1" applyFill="1" applyBorder="1"/>
    <xf numFmtId="175" fontId="164" fillId="0" borderId="11" xfId="0" applyNumberFormat="1" applyFont="1" applyBorder="1" applyAlignment="1">
      <alignment horizontal="right" vertical="top"/>
    </xf>
    <xf numFmtId="170" fontId="164" fillId="0" borderId="8" xfId="12" applyNumberFormat="1" applyFont="1" applyBorder="1" applyAlignment="1" applyProtection="1">
      <alignment horizontal="left" indent="3"/>
    </xf>
    <xf numFmtId="175" fontId="164" fillId="0" borderId="8" xfId="0" applyNumberFormat="1" applyFont="1" applyBorder="1" applyAlignment="1">
      <alignment horizontal="right" vertical="top"/>
    </xf>
    <xf numFmtId="170" fontId="162" fillId="0" borderId="7" xfId="12" applyNumberFormat="1" applyFont="1" applyBorder="1" applyAlignment="1" applyProtection="1">
      <alignment horizontal="left" vertical="center"/>
    </xf>
    <xf numFmtId="3" fontId="174" fillId="0" borderId="7" xfId="0" applyNumberFormat="1" applyFont="1" applyBorder="1" applyAlignment="1">
      <alignment vertical="center"/>
    </xf>
    <xf numFmtId="49" fontId="171" fillId="0" borderId="0" xfId="0" applyNumberFormat="1" applyFont="1"/>
    <xf numFmtId="49" fontId="173" fillId="0" borderId="0" xfId="0" applyNumberFormat="1" applyFont="1"/>
    <xf numFmtId="1" fontId="163" fillId="0" borderId="14" xfId="8" applyNumberFormat="1" applyFont="1" applyFill="1" applyBorder="1" applyAlignment="1" applyProtection="1">
      <alignment horizontal="center" vertical="center" wrapText="1"/>
    </xf>
    <xf numFmtId="1" fontId="163" fillId="0" borderId="7" xfId="8" applyNumberFormat="1" applyFont="1" applyFill="1" applyBorder="1" applyAlignment="1" applyProtection="1">
      <alignment horizontal="center" vertical="center" wrapText="1"/>
    </xf>
    <xf numFmtId="177" fontId="164" fillId="0" borderId="7" xfId="0" applyFont="1" applyBorder="1" applyAlignment="1">
      <alignment vertical="center"/>
    </xf>
    <xf numFmtId="3" fontId="164" fillId="0" borderId="7" xfId="0" applyNumberFormat="1" applyFont="1" applyFill="1" applyBorder="1" applyAlignment="1" applyProtection="1">
      <alignment vertical="center"/>
      <protection locked="0"/>
    </xf>
    <xf numFmtId="177" fontId="182" fillId="0" borderId="0" xfId="0" applyFont="1"/>
    <xf numFmtId="1" fontId="186" fillId="0" borderId="0" xfId="0" applyNumberFormat="1" applyFont="1"/>
    <xf numFmtId="3" fontId="182" fillId="0" borderId="0" xfId="0" applyNumberFormat="1" applyFont="1" applyAlignment="1">
      <alignment horizontal="left" indent="3"/>
    </xf>
    <xf numFmtId="3" fontId="172" fillId="0" borderId="0" xfId="0" applyNumberFormat="1" applyFont="1" applyAlignment="1">
      <alignment horizontal="center"/>
    </xf>
    <xf numFmtId="3" fontId="186" fillId="0" borderId="0" xfId="0" applyNumberFormat="1" applyFont="1"/>
    <xf numFmtId="177" fontId="154" fillId="0" borderId="0" xfId="0" applyFont="1"/>
    <xf numFmtId="177" fontId="162" fillId="0" borderId="14" xfId="0" applyFont="1" applyFill="1" applyBorder="1" applyAlignment="1">
      <alignment horizontal="center" vertical="center"/>
    </xf>
    <xf numFmtId="165" fontId="162" fillId="0" borderId="7" xfId="0" applyNumberFormat="1" applyFont="1" applyFill="1" applyBorder="1" applyAlignment="1">
      <alignment vertical="center"/>
    </xf>
    <xf numFmtId="3" fontId="162" fillId="54" borderId="7" xfId="0" applyNumberFormat="1" applyFont="1" applyFill="1" applyBorder="1" applyAlignment="1">
      <alignment vertical="center"/>
    </xf>
    <xf numFmtId="169" fontId="164" fillId="3" borderId="0" xfId="7" applyNumberFormat="1" applyFont="1" applyFill="1" applyAlignment="1">
      <alignment vertical="center" wrapText="1"/>
    </xf>
    <xf numFmtId="177" fontId="164" fillId="0" borderId="0" xfId="0" applyFont="1" applyFill="1" applyBorder="1" applyAlignment="1">
      <alignment horizontal="center"/>
    </xf>
    <xf numFmtId="177" fontId="12" fillId="0" borderId="0" xfId="0" applyFont="1" applyFill="1" applyAlignment="1">
      <alignment horizontal="center" vertical="center" wrapText="1"/>
    </xf>
    <xf numFmtId="0" fontId="61" fillId="0" borderId="0" xfId="404" applyNumberFormat="1" applyFont="1" applyAlignment="1" applyProtection="1"/>
    <xf numFmtId="177" fontId="189" fillId="0" borderId="0" xfId="0" applyFont="1" applyAlignment="1"/>
    <xf numFmtId="3" fontId="189" fillId="0" borderId="0" xfId="0" applyNumberFormat="1" applyFont="1" applyAlignment="1"/>
    <xf numFmtId="3" fontId="189" fillId="0" borderId="0" xfId="6" applyNumberFormat="1" applyFont="1" applyAlignment="1" applyProtection="1">
      <alignment horizontal="left"/>
    </xf>
    <xf numFmtId="4" fontId="189" fillId="0" borderId="0" xfId="0" applyNumberFormat="1" applyFont="1" applyAlignment="1"/>
    <xf numFmtId="177" fontId="191" fillId="0" borderId="0" xfId="0" applyFont="1" applyAlignment="1"/>
    <xf numFmtId="177" fontId="189" fillId="0" borderId="0" xfId="0" applyFont="1" applyFill="1" applyAlignment="1"/>
    <xf numFmtId="3" fontId="189" fillId="0" borderId="0" xfId="0" applyNumberFormat="1" applyFont="1" applyFill="1" applyAlignment="1"/>
    <xf numFmtId="177" fontId="190" fillId="0" borderId="0" xfId="0" applyFont="1"/>
    <xf numFmtId="177" fontId="167" fillId="0" borderId="0" xfId="0" applyFont="1"/>
    <xf numFmtId="177" fontId="188" fillId="0" borderId="0" xfId="0" applyFont="1" applyFill="1" applyAlignment="1">
      <alignment vertical="center" wrapText="1"/>
    </xf>
    <xf numFmtId="177" fontId="18" fillId="0" borderId="0" xfId="0" applyFont="1" applyFill="1"/>
    <xf numFmtId="4" fontId="167" fillId="0" borderId="0" xfId="0" applyNumberFormat="1" applyFont="1"/>
    <xf numFmtId="4" fontId="171" fillId="0" borderId="0" xfId="0" applyNumberFormat="1" applyFont="1"/>
    <xf numFmtId="177" fontId="171" fillId="0" borderId="0" xfId="0" applyFont="1" applyAlignment="1">
      <alignment horizontal="right"/>
    </xf>
    <xf numFmtId="177" fontId="171" fillId="0" borderId="12" xfId="0" applyFont="1" applyBorder="1"/>
    <xf numFmtId="0" fontId="164" fillId="0" borderId="8" xfId="8" applyNumberFormat="1" applyFont="1" applyFill="1" applyBorder="1" applyAlignment="1" applyProtection="1">
      <alignment horizontal="center" vertical="center"/>
    </xf>
    <xf numFmtId="177" fontId="171" fillId="0" borderId="9" xfId="0" applyFont="1" applyBorder="1" applyAlignment="1">
      <alignment horizontal="left" indent="1"/>
    </xf>
    <xf numFmtId="164" fontId="171" fillId="0" borderId="10" xfId="0" applyNumberFormat="1" applyFont="1" applyBorder="1"/>
    <xf numFmtId="164" fontId="171" fillId="0" borderId="9" xfId="0" applyNumberFormat="1" applyFont="1" applyBorder="1"/>
    <xf numFmtId="177" fontId="171" fillId="0" borderId="11" xfId="0" applyFont="1" applyBorder="1" applyAlignment="1">
      <alignment horizontal="left" indent="1"/>
    </xf>
    <xf numFmtId="164" fontId="171" fillId="0" borderId="12" xfId="0" applyNumberFormat="1" applyFont="1" applyBorder="1"/>
    <xf numFmtId="164" fontId="171" fillId="0" borderId="11" xfId="0" applyNumberFormat="1" applyFont="1" applyBorder="1"/>
    <xf numFmtId="177" fontId="171" fillId="0" borderId="8" xfId="0" applyFont="1" applyBorder="1" applyAlignment="1">
      <alignment horizontal="left" indent="1"/>
    </xf>
    <xf numFmtId="164" fontId="171" fillId="0" borderId="13" xfId="0" applyNumberFormat="1" applyFont="1" applyBorder="1"/>
    <xf numFmtId="164" fontId="171" fillId="0" borderId="8" xfId="0" applyNumberFormat="1" applyFont="1" applyBorder="1"/>
    <xf numFmtId="164" fontId="174" fillId="0" borderId="7" xfId="0" applyNumberFormat="1" applyFont="1" applyBorder="1"/>
    <xf numFmtId="3" fontId="171" fillId="0" borderId="0" xfId="0" applyNumberFormat="1" applyFont="1"/>
    <xf numFmtId="3" fontId="171" fillId="0" borderId="0" xfId="0" applyNumberFormat="1" applyFont="1" applyAlignment="1">
      <alignment horizontal="center"/>
    </xf>
    <xf numFmtId="177" fontId="164" fillId="0" borderId="11" xfId="0" applyFont="1" applyFill="1" applyBorder="1" applyAlignment="1">
      <alignment horizontal="center"/>
    </xf>
    <xf numFmtId="177" fontId="2" fillId="0" borderId="0" xfId="0" applyFont="1" applyAlignment="1">
      <alignment horizontal="center"/>
    </xf>
    <xf numFmtId="177" fontId="162" fillId="0" borderId="0" xfId="0" applyFont="1" applyAlignment="1">
      <alignment horizontal="center" vertical="center" wrapText="1"/>
    </xf>
    <xf numFmtId="177" fontId="164" fillId="0" borderId="0" xfId="0" applyFont="1" applyAlignment="1">
      <alignment horizontal="center"/>
    </xf>
    <xf numFmtId="177" fontId="164" fillId="0" borderId="9" xfId="0" applyFont="1" applyFill="1" applyBorder="1" applyAlignment="1">
      <alignment horizontal="center" vertical="center"/>
    </xf>
    <xf numFmtId="177" fontId="162" fillId="0" borderId="7" xfId="0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/>
    </xf>
    <xf numFmtId="177" fontId="164" fillId="0" borderId="0" xfId="8" applyFont="1" applyFill="1" applyAlignment="1" applyProtection="1">
      <alignment horizontal="center"/>
    </xf>
    <xf numFmtId="177" fontId="187" fillId="0" borderId="11" xfId="404" applyNumberFormat="1" applyFont="1" applyFill="1" applyBorder="1" applyAlignment="1" applyProtection="1">
      <alignment horizontal="center"/>
    </xf>
    <xf numFmtId="2" fontId="171" fillId="0" borderId="0" xfId="139" applyNumberFormat="1" applyFont="1" applyFill="1" applyBorder="1" applyAlignment="1" applyProtection="1">
      <alignment horizontal="center"/>
    </xf>
    <xf numFmtId="3" fontId="2" fillId="3" borderId="0" xfId="7" applyNumberFormat="1" applyFont="1" applyFill="1" applyAlignment="1">
      <alignment horizontal="center" vertical="center" wrapText="1"/>
    </xf>
    <xf numFmtId="177" fontId="187" fillId="0" borderId="11" xfId="404" applyNumberFormat="1" applyFont="1" applyFill="1" applyBorder="1" applyAlignment="1" applyProtection="1">
      <alignment horizontal="center" wrapText="1"/>
    </xf>
    <xf numFmtId="0" fontId="198" fillId="0" borderId="0" xfId="149" applyFont="1" applyAlignment="1"/>
    <xf numFmtId="0" fontId="157" fillId="0" borderId="0" xfId="149" applyFont="1" applyAlignment="1"/>
    <xf numFmtId="0" fontId="157" fillId="0" borderId="0" xfId="149" applyFont="1" applyFill="1" applyAlignment="1"/>
    <xf numFmtId="0" fontId="157" fillId="0" borderId="0" xfId="149" applyFont="1" applyAlignment="1">
      <alignment horizontal="center"/>
    </xf>
    <xf numFmtId="0" fontId="199" fillId="0" borderId="0" xfId="149" applyFont="1" applyFill="1" applyAlignment="1"/>
    <xf numFmtId="177" fontId="0" fillId="0" borderId="0" xfId="0" applyFill="1"/>
    <xf numFmtId="0" fontId="205" fillId="0" borderId="0" xfId="152" applyFont="1"/>
    <xf numFmtId="0" fontId="204" fillId="0" borderId="0" xfId="152" applyFont="1"/>
    <xf numFmtId="0" fontId="204" fillId="0" borderId="0" xfId="152" applyFont="1" applyAlignment="1">
      <alignment horizontal="center"/>
    </xf>
    <xf numFmtId="0" fontId="200" fillId="0" borderId="0" xfId="152" applyFont="1" applyFill="1"/>
    <xf numFmtId="0" fontId="202" fillId="0" borderId="9" xfId="153" applyFont="1" applyBorder="1" applyAlignment="1">
      <alignment vertical="center" wrapText="1"/>
    </xf>
    <xf numFmtId="3" fontId="202" fillId="0" borderId="9" xfId="153" applyNumberFormat="1" applyFont="1" applyBorder="1" applyAlignment="1">
      <alignment vertical="center"/>
    </xf>
    <xf numFmtId="0" fontId="8" fillId="0" borderId="11" xfId="153" applyFont="1" applyBorder="1" applyAlignment="1">
      <alignment horizontal="left" vertical="center"/>
    </xf>
    <xf numFmtId="3" fontId="8" fillId="0" borderId="11" xfId="153" applyNumberFormat="1" applyFont="1" applyBorder="1" applyAlignment="1">
      <alignment vertical="center"/>
    </xf>
    <xf numFmtId="0" fontId="205" fillId="0" borderId="0" xfId="152" applyFont="1" applyAlignment="1">
      <alignment horizontal="center"/>
    </xf>
    <xf numFmtId="0" fontId="8" fillId="0" borderId="11" xfId="153" applyFont="1" applyBorder="1" applyAlignment="1">
      <alignment vertical="center"/>
    </xf>
    <xf numFmtId="3" fontId="8" fillId="0" borderId="11" xfId="153" applyNumberFormat="1" applyFont="1" applyFill="1" applyBorder="1" applyAlignment="1">
      <alignment vertical="center"/>
    </xf>
    <xf numFmtId="0" fontId="205" fillId="0" borderId="0" xfId="152" applyFont="1" applyAlignment="1">
      <alignment horizontal="center" vertical="center"/>
    </xf>
    <xf numFmtId="0" fontId="200" fillId="0" borderId="0" xfId="152" applyFont="1" applyFill="1" applyAlignment="1">
      <alignment vertical="center"/>
    </xf>
    <xf numFmtId="0" fontId="204" fillId="0" borderId="0" xfId="152" applyFont="1" applyAlignment="1">
      <alignment vertical="center"/>
    </xf>
    <xf numFmtId="0" fontId="17" fillId="0" borderId="7" xfId="150" applyFont="1" applyFill="1" applyBorder="1" applyAlignment="1" applyProtection="1">
      <alignment horizontal="center" vertical="center" wrapText="1"/>
    </xf>
    <xf numFmtId="0" fontId="189" fillId="0" borderId="0" xfId="0" applyNumberFormat="1" applyFont="1" applyAlignment="1"/>
    <xf numFmtId="0" fontId="0" fillId="0" borderId="0" xfId="0" applyNumberFormat="1" applyFont="1"/>
    <xf numFmtId="0" fontId="0" fillId="0" borderId="7" xfId="0" applyNumberFormat="1" applyFont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 wrapText="1"/>
    </xf>
    <xf numFmtId="176" fontId="198" fillId="0" borderId="9" xfId="0" applyNumberFormat="1" applyFont="1" applyFill="1" applyBorder="1" applyAlignment="1" applyProtection="1">
      <alignment horizontal="left"/>
    </xf>
    <xf numFmtId="180" fontId="220" fillId="0" borderId="12" xfId="0" applyNumberFormat="1" applyFont="1" applyBorder="1" applyAlignment="1">
      <alignment horizontal="right" vertical="center" wrapText="1"/>
    </xf>
    <xf numFmtId="180" fontId="0" fillId="0" borderId="12" xfId="0" applyNumberFormat="1" applyFont="1" applyBorder="1" applyAlignment="1">
      <alignment horizontal="right" vertical="center" wrapText="1"/>
    </xf>
    <xf numFmtId="176" fontId="157" fillId="0" borderId="11" xfId="0" applyNumberFormat="1" applyFont="1" applyFill="1" applyBorder="1" applyAlignment="1" applyProtection="1">
      <alignment horizontal="left" indent="1"/>
    </xf>
    <xf numFmtId="176" fontId="198" fillId="0" borderId="11" xfId="0" applyNumberFormat="1" applyFont="1" applyFill="1" applyBorder="1" applyAlignment="1" applyProtection="1">
      <alignment horizontal="left"/>
    </xf>
    <xf numFmtId="180" fontId="220" fillId="0" borderId="12" xfId="0" applyNumberFormat="1" applyFont="1" applyFill="1" applyBorder="1" applyAlignment="1">
      <alignment horizontal="right" vertical="center" wrapText="1"/>
    </xf>
    <xf numFmtId="180" fontId="0" fillId="0" borderId="12" xfId="0" applyNumberFormat="1" applyFont="1" applyBorder="1" applyAlignment="1">
      <alignment horizontal="right"/>
    </xf>
    <xf numFmtId="180" fontId="0" fillId="0" borderId="0" xfId="0" applyNumberFormat="1" applyFont="1"/>
    <xf numFmtId="0" fontId="198" fillId="0" borderId="7" xfId="0" applyNumberFormat="1" applyFont="1" applyFill="1" applyBorder="1"/>
    <xf numFmtId="180" fontId="220" fillId="0" borderId="5" xfId="0" applyNumberFormat="1" applyFont="1" applyBorder="1" applyAlignment="1">
      <alignment horizontal="right"/>
    </xf>
    <xf numFmtId="0" fontId="198" fillId="0" borderId="7" xfId="0" applyNumberFormat="1" applyFont="1" applyFill="1" applyBorder="1" applyAlignment="1">
      <alignment horizontal="left" indent="1"/>
    </xf>
    <xf numFmtId="180" fontId="0" fillId="0" borderId="5" xfId="0" applyNumberFormat="1" applyFont="1" applyBorder="1" applyAlignment="1">
      <alignment horizontal="right"/>
    </xf>
    <xf numFmtId="0" fontId="198" fillId="0" borderId="11" xfId="0" applyNumberFormat="1" applyFont="1" applyFill="1" applyBorder="1"/>
    <xf numFmtId="0" fontId="198" fillId="0" borderId="11" xfId="0" applyNumberFormat="1" applyFont="1" applyFill="1" applyBorder="1" applyAlignment="1">
      <alignment horizontal="left"/>
    </xf>
    <xf numFmtId="0" fontId="0" fillId="0" borderId="11" xfId="0" applyNumberFormat="1" applyFont="1" applyBorder="1"/>
    <xf numFmtId="0" fontId="220" fillId="0" borderId="7" xfId="0" applyNumberFormat="1" applyFont="1" applyBorder="1"/>
    <xf numFmtId="180" fontId="153" fillId="0" borderId="0" xfId="0" applyNumberFormat="1" applyFont="1"/>
    <xf numFmtId="180" fontId="0" fillId="0" borderId="12" xfId="0" applyNumberFormat="1" applyFont="1" applyFill="1" applyBorder="1" applyAlignment="1">
      <alignment horizontal="right" vertical="center" wrapText="1"/>
    </xf>
    <xf numFmtId="180" fontId="0" fillId="55" borderId="12" xfId="0" applyNumberFormat="1" applyFont="1" applyFill="1" applyBorder="1" applyAlignment="1">
      <alignment horizontal="right" vertical="center" wrapText="1"/>
    </xf>
    <xf numFmtId="180" fontId="0" fillId="0" borderId="12" xfId="0" applyNumberFormat="1" applyFont="1" applyBorder="1"/>
    <xf numFmtId="180" fontId="0" fillId="55" borderId="12" xfId="0" applyNumberFormat="1" applyFont="1" applyFill="1" applyBorder="1" applyAlignment="1">
      <alignment horizontal="right"/>
    </xf>
    <xf numFmtId="180" fontId="0" fillId="55" borderId="12" xfId="0" applyNumberFormat="1" applyFont="1" applyFill="1" applyBorder="1"/>
    <xf numFmtId="180" fontId="0" fillId="0" borderId="12" xfId="0" applyNumberFormat="1" applyFont="1" applyFill="1" applyBorder="1"/>
    <xf numFmtId="180" fontId="220" fillId="0" borderId="5" xfId="0" applyNumberFormat="1" applyFont="1" applyBorder="1" applyAlignment="1">
      <alignment vertical="top"/>
    </xf>
    <xf numFmtId="180" fontId="220" fillId="0" borderId="5" xfId="0" applyNumberFormat="1" applyFont="1" applyBorder="1"/>
    <xf numFmtId="180" fontId="0" fillId="0" borderId="5" xfId="0" applyNumberFormat="1" applyFont="1" applyBorder="1"/>
    <xf numFmtId="180" fontId="0" fillId="55" borderId="5" xfId="0" applyNumberFormat="1" applyFont="1" applyFill="1" applyBorder="1"/>
    <xf numFmtId="0" fontId="0" fillId="0" borderId="0" xfId="0" applyNumberFormat="1" applyFont="1" applyFill="1"/>
    <xf numFmtId="4" fontId="164" fillId="0" borderId="0" xfId="0" applyNumberFormat="1" applyFont="1" applyFill="1"/>
    <xf numFmtId="180" fontId="153" fillId="0" borderId="0" xfId="0" applyNumberFormat="1" applyFont="1" applyFill="1"/>
    <xf numFmtId="180" fontId="220" fillId="0" borderId="0" xfId="0" applyNumberFormat="1" applyFont="1"/>
    <xf numFmtId="180" fontId="0" fillId="0" borderId="12" xfId="0" applyNumberFormat="1" applyFont="1" applyBorder="1" applyAlignment="1">
      <alignment horizontal="center" vertical="center" wrapText="1"/>
    </xf>
    <xf numFmtId="180" fontId="220" fillId="0" borderId="12" xfId="0" applyNumberFormat="1" applyFont="1" applyBorder="1"/>
    <xf numFmtId="0" fontId="198" fillId="0" borderId="7" xfId="0" applyNumberFormat="1" applyFont="1" applyFill="1" applyBorder="1" applyAlignment="1">
      <alignment horizontal="left" indent="3"/>
    </xf>
    <xf numFmtId="180" fontId="220" fillId="0" borderId="5" xfId="0" applyNumberFormat="1" applyFont="1" applyBorder="1" applyAlignment="1">
      <alignment horizontal="right" vertical="top"/>
    </xf>
    <xf numFmtId="180" fontId="220" fillId="0" borderId="5" xfId="0" applyNumberFormat="1" applyFont="1" applyFill="1" applyBorder="1" applyAlignment="1">
      <alignment horizontal="right" vertical="top"/>
    </xf>
    <xf numFmtId="164" fontId="220" fillId="0" borderId="5" xfId="0" applyNumberFormat="1" applyFont="1" applyFill="1" applyBorder="1" applyAlignment="1">
      <alignment vertical="top"/>
    </xf>
    <xf numFmtId="164" fontId="220" fillId="0" borderId="5" xfId="0" applyNumberFormat="1" applyFont="1" applyBorder="1" applyAlignment="1">
      <alignment vertical="top"/>
    </xf>
    <xf numFmtId="180" fontId="0" fillId="0" borderId="5" xfId="0" applyNumberFormat="1" applyFont="1" applyFill="1" applyBorder="1" applyAlignment="1">
      <alignment horizontal="right"/>
    </xf>
    <xf numFmtId="164" fontId="0" fillId="0" borderId="5" xfId="0" applyNumberFormat="1" applyFont="1" applyBorder="1"/>
    <xf numFmtId="164" fontId="0" fillId="0" borderId="5" xfId="0" applyNumberFormat="1" applyFont="1" applyFill="1" applyBorder="1"/>
    <xf numFmtId="180" fontId="0" fillId="0" borderId="12" xfId="0" applyNumberFormat="1" applyFont="1" applyFill="1" applyBorder="1" applyAlignment="1">
      <alignment horizontal="right"/>
    </xf>
    <xf numFmtId="164" fontId="0" fillId="0" borderId="12" xfId="0" applyNumberFormat="1" applyFont="1" applyFill="1" applyBorder="1"/>
    <xf numFmtId="164" fontId="0" fillId="0" borderId="12" xfId="0" applyNumberFormat="1" applyFont="1" applyBorder="1"/>
    <xf numFmtId="164" fontId="0" fillId="0" borderId="12" xfId="0" applyNumberFormat="1" applyFont="1" applyFill="1" applyBorder="1" applyAlignment="1">
      <alignment horizontal="right" vertical="center" wrapText="1"/>
    </xf>
    <xf numFmtId="164" fontId="0" fillId="0" borderId="12" xfId="0" applyNumberFormat="1" applyFont="1" applyBorder="1" applyAlignment="1">
      <alignment horizontal="right" vertical="center" wrapText="1"/>
    </xf>
    <xf numFmtId="180" fontId="220" fillId="0" borderId="5" xfId="0" applyNumberFormat="1" applyFont="1" applyFill="1" applyBorder="1" applyAlignment="1">
      <alignment horizontal="right"/>
    </xf>
    <xf numFmtId="164" fontId="220" fillId="0" borderId="5" xfId="0" applyNumberFormat="1" applyFont="1" applyFill="1" applyBorder="1"/>
    <xf numFmtId="164" fontId="220" fillId="0" borderId="5" xfId="0" applyNumberFormat="1" applyFont="1" applyBorder="1"/>
    <xf numFmtId="0" fontId="200" fillId="0" borderId="0" xfId="0" applyNumberFormat="1" applyFont="1" applyAlignment="1">
      <alignment horizontal="right"/>
    </xf>
    <xf numFmtId="0" fontId="200" fillId="0" borderId="0" xfId="0" applyNumberFormat="1" applyFont="1"/>
    <xf numFmtId="0" fontId="200" fillId="0" borderId="0" xfId="0" applyNumberFormat="1" applyFont="1" applyFill="1"/>
    <xf numFmtId="3" fontId="200" fillId="0" borderId="9" xfId="0" quotePrefix="1" applyNumberFormat="1" applyFont="1" applyFill="1" applyBorder="1" applyAlignment="1">
      <alignment vertical="center"/>
    </xf>
    <xf numFmtId="3" fontId="200" fillId="0" borderId="11" xfId="0" quotePrefix="1" applyNumberFormat="1" applyFont="1" applyFill="1" applyBorder="1" applyAlignment="1">
      <alignment vertical="center"/>
    </xf>
    <xf numFmtId="0" fontId="201" fillId="0" borderId="7" xfId="0" applyNumberFormat="1" applyFont="1" applyFill="1" applyBorder="1" applyAlignment="1">
      <alignment horizontal="center" vertical="center" wrapText="1"/>
    </xf>
    <xf numFmtId="0" fontId="0" fillId="0" borderId="0" xfId="195" applyFont="1"/>
    <xf numFmtId="0" fontId="225" fillId="0" borderId="56" xfId="195" applyFont="1" applyBorder="1"/>
    <xf numFmtId="0" fontId="225" fillId="0" borderId="11" xfId="195" applyFont="1" applyBorder="1"/>
    <xf numFmtId="0" fontId="225" fillId="0" borderId="60" xfId="195" applyFont="1" applyBorder="1"/>
    <xf numFmtId="0" fontId="226" fillId="0" borderId="56" xfId="195" applyFont="1" applyBorder="1" applyAlignment="1">
      <alignment horizontal="center"/>
    </xf>
    <xf numFmtId="0" fontId="225" fillId="0" borderId="0" xfId="195" applyFont="1"/>
    <xf numFmtId="0" fontId="61" fillId="0" borderId="0" xfId="197" applyAlignment="1" applyProtection="1"/>
    <xf numFmtId="177" fontId="2" fillId="0" borderId="4" xfId="0" applyFont="1" applyBorder="1" applyAlignment="1"/>
    <xf numFmtId="0" fontId="173" fillId="0" borderId="0" xfId="201" applyFont="1"/>
    <xf numFmtId="0" fontId="231" fillId="0" borderId="0" xfId="201" applyFont="1"/>
    <xf numFmtId="0" fontId="0" fillId="0" borderId="7" xfId="0" applyNumberFormat="1" applyFont="1" applyBorder="1" applyAlignment="1">
      <alignment horizontal="center" vertical="center" wrapText="1"/>
    </xf>
    <xf numFmtId="177" fontId="190" fillId="0" borderId="0" xfId="204" applyFont="1" applyFill="1" applyAlignment="1">
      <alignment horizontal="center" vertical="center" wrapText="1"/>
    </xf>
    <xf numFmtId="177" fontId="225" fillId="0" borderId="0" xfId="204" applyFont="1" applyFill="1"/>
    <xf numFmtId="177" fontId="225" fillId="0" borderId="0" xfId="204" applyFont="1"/>
    <xf numFmtId="177" fontId="226" fillId="0" borderId="0" xfId="204" applyFont="1"/>
    <xf numFmtId="177" fontId="189" fillId="0" borderId="0" xfId="204" applyFont="1" applyFill="1" applyBorder="1" applyAlignment="1">
      <alignment horizontal="right" vertical="center"/>
    </xf>
    <xf numFmtId="0" fontId="225" fillId="0" borderId="0" xfId="204" applyNumberFormat="1" applyFont="1"/>
    <xf numFmtId="180" fontId="225" fillId="0" borderId="12" xfId="204" applyNumberFormat="1" applyFont="1" applyBorder="1" applyAlignment="1">
      <alignment horizontal="right"/>
    </xf>
    <xf numFmtId="180" fontId="225" fillId="0" borderId="12" xfId="204" applyNumberFormat="1" applyFont="1" applyBorder="1"/>
    <xf numFmtId="180" fontId="226" fillId="0" borderId="12" xfId="204" applyNumberFormat="1" applyFont="1" applyBorder="1"/>
    <xf numFmtId="0" fontId="226" fillId="0" borderId="0" xfId="204" applyNumberFormat="1" applyFont="1"/>
    <xf numFmtId="0" fontId="225" fillId="0" borderId="0" xfId="204" applyNumberFormat="1" applyFont="1" applyBorder="1"/>
    <xf numFmtId="0" fontId="190" fillId="0" borderId="64" xfId="204" applyNumberFormat="1" applyFont="1" applyFill="1" applyBorder="1" applyAlignment="1">
      <alignment horizontal="left" indent="1"/>
    </xf>
    <xf numFmtId="164" fontId="225" fillId="0" borderId="12" xfId="204" applyNumberFormat="1" applyFont="1" applyBorder="1"/>
    <xf numFmtId="0" fontId="225" fillId="0" borderId="64" xfId="204" applyNumberFormat="1" applyFont="1" applyBorder="1"/>
    <xf numFmtId="179" fontId="225" fillId="0" borderId="0" xfId="204" applyNumberFormat="1" applyFont="1"/>
    <xf numFmtId="3" fontId="225" fillId="0" borderId="0" xfId="204" applyNumberFormat="1" applyFont="1"/>
    <xf numFmtId="4" fontId="189" fillId="0" borderId="0" xfId="204" applyNumberFormat="1" applyFont="1" applyFill="1"/>
    <xf numFmtId="0" fontId="7" fillId="0" borderId="0" xfId="205" applyFont="1" applyAlignment="1">
      <alignment horizontal="center"/>
    </xf>
    <xf numFmtId="0" fontId="232" fillId="0" borderId="78" xfId="205" applyFont="1" applyFill="1" applyBorder="1" applyAlignment="1">
      <alignment horizontal="center" vertical="center" wrapText="1"/>
    </xf>
    <xf numFmtId="0" fontId="232" fillId="0" borderId="78" xfId="205" quotePrefix="1" applyFont="1" applyFill="1" applyBorder="1" applyAlignment="1">
      <alignment horizontal="center" vertical="center" wrapText="1"/>
    </xf>
    <xf numFmtId="0" fontId="232" fillId="0" borderId="78" xfId="205" applyFont="1" applyBorder="1" applyAlignment="1">
      <alignment horizontal="center" vertical="center" wrapText="1"/>
    </xf>
    <xf numFmtId="0" fontId="232" fillId="0" borderId="79" xfId="205" quotePrefix="1" applyFont="1" applyBorder="1" applyAlignment="1">
      <alignment horizontal="center" vertical="center" wrapText="1"/>
    </xf>
    <xf numFmtId="0" fontId="201" fillId="0" borderId="80" xfId="205" applyFont="1" applyBorder="1" applyAlignment="1">
      <alignment horizontal="center"/>
    </xf>
    <xf numFmtId="0" fontId="201" fillId="0" borderId="81" xfId="205" applyFont="1" applyBorder="1" applyAlignment="1">
      <alignment horizontal="center"/>
    </xf>
    <xf numFmtId="0" fontId="244" fillId="0" borderId="82" xfId="205" applyFont="1" applyBorder="1"/>
    <xf numFmtId="0" fontId="244" fillId="0" borderId="83" xfId="205" applyFont="1" applyBorder="1"/>
    <xf numFmtId="0" fontId="244" fillId="0" borderId="84" xfId="205" applyFont="1" applyBorder="1"/>
    <xf numFmtId="0" fontId="244" fillId="0" borderId="85" xfId="205" applyFont="1" applyBorder="1"/>
    <xf numFmtId="0" fontId="244" fillId="0" borderId="86" xfId="205" applyFont="1" applyBorder="1"/>
    <xf numFmtId="0" fontId="244" fillId="0" borderId="87" xfId="205" applyFont="1" applyBorder="1"/>
    <xf numFmtId="0" fontId="244" fillId="0" borderId="88" xfId="205" applyFont="1" applyBorder="1"/>
    <xf numFmtId="0" fontId="244" fillId="0" borderId="89" xfId="205" applyFont="1" applyBorder="1"/>
    <xf numFmtId="0" fontId="244" fillId="0" borderId="90" xfId="205" applyFont="1" applyBorder="1"/>
    <xf numFmtId="0" fontId="244" fillId="0" borderId="91" xfId="205" applyFont="1" applyBorder="1"/>
    <xf numFmtId="0" fontId="244" fillId="0" borderId="12" xfId="205" applyFont="1" applyBorder="1"/>
    <xf numFmtId="0" fontId="244" fillId="0" borderId="64" xfId="205" applyFont="1" applyBorder="1"/>
    <xf numFmtId="0" fontId="244" fillId="108" borderId="64" xfId="205" applyFont="1" applyFill="1" applyBorder="1"/>
    <xf numFmtId="0" fontId="244" fillId="0" borderId="92" xfId="205" applyFont="1" applyBorder="1"/>
    <xf numFmtId="0" fontId="244" fillId="0" borderId="35" xfId="205" applyFont="1" applyBorder="1"/>
    <xf numFmtId="0" fontId="244" fillId="0" borderId="93" xfId="205" applyFont="1" applyBorder="1"/>
    <xf numFmtId="0" fontId="244" fillId="11" borderId="12" xfId="205" applyFont="1" applyFill="1" applyBorder="1"/>
    <xf numFmtId="0" fontId="244" fillId="11" borderId="64" xfId="205" applyFont="1" applyFill="1" applyBorder="1"/>
    <xf numFmtId="0" fontId="244" fillId="11" borderId="92" xfId="205" applyFont="1" applyFill="1" applyBorder="1"/>
    <xf numFmtId="0" fontId="244" fillId="11" borderId="35" xfId="205" applyFont="1" applyFill="1" applyBorder="1"/>
    <xf numFmtId="0" fontId="244" fillId="11" borderId="93" xfId="205" applyFont="1" applyFill="1" applyBorder="1"/>
    <xf numFmtId="0" fontId="244" fillId="0" borderId="67" xfId="205" applyFont="1" applyBorder="1"/>
    <xf numFmtId="0" fontId="244" fillId="0" borderId="68" xfId="205" applyFont="1" applyBorder="1"/>
    <xf numFmtId="0" fontId="244" fillId="108" borderId="68" xfId="205" applyFont="1" applyFill="1" applyBorder="1"/>
    <xf numFmtId="0" fontId="244" fillId="0" borderId="65" xfId="205" applyFont="1" applyBorder="1"/>
    <xf numFmtId="0" fontId="244" fillId="0" borderId="94" xfId="205" applyFont="1" applyBorder="1"/>
    <xf numFmtId="0" fontId="244" fillId="0" borderId="95" xfId="205" applyFont="1" applyBorder="1"/>
    <xf numFmtId="0" fontId="244" fillId="0" borderId="96" xfId="205" applyFont="1" applyBorder="1"/>
    <xf numFmtId="0" fontId="244" fillId="0" borderId="97" xfId="205" applyFont="1" applyBorder="1"/>
    <xf numFmtId="0" fontId="244" fillId="108" borderId="97" xfId="205" applyFont="1" applyFill="1" applyBorder="1"/>
    <xf numFmtId="0" fontId="244" fillId="0" borderId="98" xfId="205" applyFont="1" applyBorder="1"/>
    <xf numFmtId="0" fontId="244" fillId="0" borderId="99" xfId="205" applyFont="1" applyBorder="1"/>
    <xf numFmtId="0" fontId="244" fillId="0" borderId="100" xfId="205" applyFont="1" applyBorder="1"/>
    <xf numFmtId="0" fontId="244" fillId="0" borderId="101" xfId="205" applyFont="1" applyBorder="1"/>
    <xf numFmtId="0" fontId="244" fillId="0" borderId="102" xfId="205" applyFont="1" applyBorder="1"/>
    <xf numFmtId="0" fontId="244" fillId="0" borderId="103" xfId="205" applyFont="1" applyBorder="1"/>
    <xf numFmtId="0" fontId="244" fillId="0" borderId="104" xfId="205" applyFont="1" applyBorder="1"/>
    <xf numFmtId="0" fontId="244" fillId="0" borderId="105" xfId="205" applyFont="1" applyBorder="1"/>
    <xf numFmtId="0" fontId="244" fillId="0" borderId="106" xfId="205" applyFont="1" applyBorder="1"/>
    <xf numFmtId="0" fontId="244" fillId="0" borderId="107" xfId="205" applyFont="1" applyBorder="1"/>
    <xf numFmtId="0" fontId="244" fillId="0" borderId="78" xfId="205" applyFont="1" applyBorder="1"/>
    <xf numFmtId="0" fontId="244" fillId="0" borderId="79" xfId="205" applyFont="1" applyBorder="1"/>
    <xf numFmtId="0" fontId="244" fillId="0" borderId="80" xfId="205" applyFont="1" applyBorder="1"/>
    <xf numFmtId="0" fontId="244" fillId="0" borderId="81" xfId="205" applyFont="1" applyBorder="1"/>
    <xf numFmtId="0" fontId="61" fillId="0" borderId="0" xfId="197" applyAlignment="1" applyProtection="1">
      <alignment horizontal="left" vertical="top"/>
    </xf>
    <xf numFmtId="0" fontId="18" fillId="0" borderId="0" xfId="205" applyFont="1"/>
    <xf numFmtId="0" fontId="12" fillId="0" borderId="0" xfId="205" applyFont="1" applyAlignment="1">
      <alignment vertical="center" wrapText="1"/>
    </xf>
    <xf numFmtId="0" fontId="231" fillId="0" borderId="0" xfId="205" applyFont="1"/>
    <xf numFmtId="0" fontId="173" fillId="0" borderId="0" xfId="205" applyFont="1"/>
    <xf numFmtId="0" fontId="6" fillId="0" borderId="0" xfId="205"/>
    <xf numFmtId="183" fontId="189" fillId="0" borderId="0" xfId="207" applyNumberFormat="1" applyFont="1" applyAlignment="1">
      <alignment horizontal="right"/>
    </xf>
    <xf numFmtId="0" fontId="244" fillId="0" borderId="109" xfId="205" applyFont="1" applyBorder="1"/>
    <xf numFmtId="0" fontId="246" fillId="0" borderId="109" xfId="205" quotePrefix="1" applyFont="1" applyBorder="1" applyAlignment="1">
      <alignment horizontal="left"/>
    </xf>
    <xf numFmtId="0" fontId="246" fillId="0" borderId="93" xfId="205" applyFont="1" applyBorder="1"/>
    <xf numFmtId="0" fontId="247" fillId="0" borderId="35" xfId="205" applyFont="1" applyBorder="1"/>
    <xf numFmtId="0" fontId="247" fillId="0" borderId="109" xfId="205" applyFont="1" applyBorder="1"/>
    <xf numFmtId="0" fontId="247" fillId="0" borderId="93" xfId="205" applyFont="1" applyBorder="1"/>
    <xf numFmtId="0" fontId="244" fillId="11" borderId="109" xfId="205" quotePrefix="1" applyFont="1" applyFill="1" applyBorder="1" applyAlignment="1">
      <alignment horizontal="left"/>
    </xf>
    <xf numFmtId="0" fontId="246" fillId="11" borderId="93" xfId="205" applyFont="1" applyFill="1" applyBorder="1"/>
    <xf numFmtId="0" fontId="247" fillId="11" borderId="35" xfId="205" applyFont="1" applyFill="1" applyBorder="1"/>
    <xf numFmtId="0" fontId="244" fillId="0" borderId="109" xfId="205" quotePrefix="1" applyFont="1" applyBorder="1" applyAlignment="1">
      <alignment horizontal="left"/>
    </xf>
    <xf numFmtId="0" fontId="244" fillId="0" borderId="93" xfId="205" quotePrefix="1" applyFont="1" applyBorder="1" applyAlignment="1">
      <alignment horizontal="left"/>
    </xf>
    <xf numFmtId="0" fontId="244" fillId="0" borderId="35" xfId="205" quotePrefix="1" applyFont="1" applyBorder="1" applyAlignment="1">
      <alignment horizontal="left"/>
    </xf>
    <xf numFmtId="0" fontId="244" fillId="0" borderId="109" xfId="205" applyFont="1" applyFill="1" applyBorder="1" applyAlignment="1">
      <alignment horizontal="left"/>
    </xf>
    <xf numFmtId="0" fontId="244" fillId="0" borderId="109" xfId="205" quotePrefix="1" applyFont="1" applyFill="1" applyBorder="1" applyAlignment="1">
      <alignment horizontal="left"/>
    </xf>
    <xf numFmtId="0" fontId="244" fillId="0" borderId="93" xfId="205" quotePrefix="1" applyFont="1" applyFill="1" applyBorder="1" applyAlignment="1">
      <alignment horizontal="left"/>
    </xf>
    <xf numFmtId="0" fontId="244" fillId="0" borderId="35" xfId="205" quotePrefix="1" applyFont="1" applyFill="1" applyBorder="1" applyAlignment="1">
      <alignment horizontal="left"/>
    </xf>
    <xf numFmtId="0" fontId="246" fillId="0" borderId="93" xfId="205" quotePrefix="1" applyFont="1" applyFill="1" applyBorder="1" applyAlignment="1">
      <alignment horizontal="right"/>
    </xf>
    <xf numFmtId="0" fontId="244" fillId="0" borderId="109" xfId="205" applyFont="1" applyFill="1" applyBorder="1" applyAlignment="1">
      <alignment horizontal="right"/>
    </xf>
    <xf numFmtId="0" fontId="244" fillId="0" borderId="93" xfId="205" applyFont="1" applyFill="1" applyBorder="1" applyAlignment="1">
      <alignment horizontal="right"/>
    </xf>
    <xf numFmtId="0" fontId="244" fillId="0" borderId="35" xfId="205" applyFont="1" applyFill="1" applyBorder="1" applyAlignment="1">
      <alignment horizontal="right"/>
    </xf>
    <xf numFmtId="0" fontId="246" fillId="0" borderId="93" xfId="205" quotePrefix="1" applyFont="1" applyBorder="1" applyAlignment="1">
      <alignment horizontal="right"/>
    </xf>
    <xf numFmtId="0" fontId="246" fillId="0" borderId="109" xfId="205" quotePrefix="1" applyFont="1" applyFill="1" applyBorder="1" applyAlignment="1">
      <alignment horizontal="left"/>
    </xf>
    <xf numFmtId="0" fontId="246" fillId="0" borderId="35" xfId="205" quotePrefix="1" applyFont="1" applyFill="1" applyBorder="1" applyAlignment="1">
      <alignment horizontal="left"/>
    </xf>
    <xf numFmtId="0" fontId="244" fillId="0" borderId="110" xfId="205" applyFont="1" applyBorder="1"/>
    <xf numFmtId="0" fontId="244" fillId="0" borderId="108" xfId="205" applyFont="1" applyBorder="1"/>
    <xf numFmtId="0" fontId="248" fillId="0" borderId="0" xfId="205" quotePrefix="1" applyFont="1" applyAlignment="1">
      <alignment horizontal="left"/>
    </xf>
    <xf numFmtId="0" fontId="7" fillId="0" borderId="78" xfId="205" applyFont="1" applyBorder="1" applyAlignment="1">
      <alignment horizontal="center"/>
    </xf>
    <xf numFmtId="0" fontId="165" fillId="0" borderId="8" xfId="8" applyNumberFormat="1" applyFont="1" applyFill="1" applyBorder="1" applyAlignment="1" applyProtection="1">
      <alignment horizontal="center" vertical="center"/>
    </xf>
    <xf numFmtId="164" fontId="164" fillId="0" borderId="64" xfId="0" applyNumberFormat="1" applyFont="1" applyFill="1" applyBorder="1" applyAlignment="1">
      <alignment horizontal="right" vertical="distributed"/>
    </xf>
    <xf numFmtId="177" fontId="164" fillId="0" borderId="64" xfId="0" applyFont="1" applyFill="1" applyBorder="1" applyAlignment="1">
      <alignment horizontal="left" indent="1"/>
    </xf>
    <xf numFmtId="177" fontId="165" fillId="0" borderId="7" xfId="8" applyFont="1" applyFill="1" applyBorder="1" applyAlignment="1" applyProtection="1">
      <alignment horizontal="center" vertical="center"/>
    </xf>
    <xf numFmtId="169" fontId="162" fillId="3" borderId="64" xfId="7" applyNumberFormat="1" applyFont="1" applyFill="1" applyBorder="1"/>
    <xf numFmtId="164" fontId="164" fillId="3" borderId="64" xfId="7" applyNumberFormat="1" applyFont="1" applyFill="1" applyBorder="1"/>
    <xf numFmtId="164" fontId="164" fillId="3" borderId="64" xfId="7" applyNumberFormat="1" applyFont="1" applyFill="1" applyBorder="1" applyAlignment="1">
      <alignment vertical="distributed"/>
    </xf>
    <xf numFmtId="169" fontId="164" fillId="3" borderId="64" xfId="7" applyNumberFormat="1" applyFont="1" applyFill="1" applyBorder="1" applyAlignment="1">
      <alignment horizontal="left" indent="1"/>
    </xf>
    <xf numFmtId="169" fontId="162" fillId="3" borderId="64" xfId="7" quotePrefix="1" applyNumberFormat="1" applyFont="1" applyFill="1" applyBorder="1" applyAlignment="1">
      <alignment horizontal="left"/>
    </xf>
    <xf numFmtId="169" fontId="164" fillId="3" borderId="64" xfId="7" applyNumberFormat="1" applyFont="1" applyFill="1" applyBorder="1"/>
    <xf numFmtId="164" fontId="167" fillId="3" borderId="64" xfId="7" applyNumberFormat="1" applyFont="1" applyFill="1" applyBorder="1" applyAlignment="1">
      <alignment vertical="distributed"/>
    </xf>
    <xf numFmtId="169" fontId="164" fillId="3" borderId="64" xfId="7" applyNumberFormat="1" applyFont="1" applyFill="1" applyBorder="1" applyAlignment="1">
      <alignment horizontal="left"/>
    </xf>
    <xf numFmtId="164" fontId="164" fillId="3" borderId="64" xfId="7" applyNumberFormat="1" applyFont="1" applyFill="1" applyBorder="1" applyAlignment="1">
      <alignment horizontal="right" vertical="distributed"/>
    </xf>
    <xf numFmtId="169" fontId="162" fillId="3" borderId="68" xfId="7" quotePrefix="1" applyNumberFormat="1" applyFont="1" applyFill="1" applyBorder="1" applyAlignment="1">
      <alignment horizontal="left"/>
    </xf>
    <xf numFmtId="164" fontId="167" fillId="3" borderId="68" xfId="7" applyNumberFormat="1" applyFont="1" applyFill="1" applyBorder="1" applyAlignment="1">
      <alignment vertical="distributed"/>
    </xf>
    <xf numFmtId="169" fontId="162" fillId="3" borderId="64" xfId="7" applyNumberFormat="1" applyFont="1" applyFill="1" applyBorder="1" applyAlignment="1">
      <alignment horizontal="left" indent="2"/>
    </xf>
    <xf numFmtId="169" fontId="164" fillId="3" borderId="64" xfId="7" applyNumberFormat="1" applyFont="1" applyFill="1" applyBorder="1" applyAlignment="1">
      <alignment horizontal="left" indent="2"/>
    </xf>
    <xf numFmtId="169" fontId="162" fillId="3" borderId="68" xfId="7" applyNumberFormat="1" applyFont="1" applyFill="1" applyBorder="1" applyAlignment="1">
      <alignment horizontal="left"/>
    </xf>
    <xf numFmtId="177" fontId="164" fillId="0" borderId="9" xfId="0" applyFont="1" applyFill="1" applyBorder="1" applyAlignment="1"/>
    <xf numFmtId="177" fontId="164" fillId="0" borderId="64" xfId="11" applyFont="1" applyFill="1" applyBorder="1" applyAlignment="1">
      <alignment horizontal="left" indent="2"/>
    </xf>
    <xf numFmtId="164" fontId="164" fillId="0" borderId="64" xfId="11" applyNumberFormat="1" applyFont="1" applyFill="1" applyBorder="1" applyAlignment="1">
      <alignment vertical="distributed"/>
    </xf>
    <xf numFmtId="177" fontId="165" fillId="0" borderId="66" xfId="13" quotePrefix="1" applyFont="1" applyFill="1" applyBorder="1" applyAlignment="1">
      <alignment horizontal="right" vertical="center"/>
    </xf>
    <xf numFmtId="170" fontId="162" fillId="0" borderId="121" xfId="12" applyNumberFormat="1" applyFont="1" applyBorder="1" applyAlignment="1" applyProtection="1">
      <alignment horizontal="left"/>
    </xf>
    <xf numFmtId="166" fontId="162" fillId="0" borderId="122" xfId="12" applyNumberFormat="1" applyFont="1" applyBorder="1" applyAlignment="1" applyProtection="1">
      <alignment horizontal="right"/>
    </xf>
    <xf numFmtId="0" fontId="189" fillId="3" borderId="64" xfId="196" applyFont="1" applyFill="1" applyBorder="1" applyAlignment="1">
      <alignment horizontal="left" vertical="center" indent="4"/>
    </xf>
    <xf numFmtId="0" fontId="0" fillId="0" borderId="7" xfId="0" applyNumberFormat="1" applyFont="1" applyBorder="1" applyAlignment="1">
      <alignment horizontal="center" vertical="center" wrapText="1"/>
    </xf>
    <xf numFmtId="177" fontId="190" fillId="0" borderId="119" xfId="0" applyFont="1" applyFill="1" applyBorder="1" applyAlignment="1">
      <alignment horizontal="left" vertical="center" wrapText="1"/>
    </xf>
    <xf numFmtId="177" fontId="190" fillId="0" borderId="24" xfId="0" applyFont="1" applyFill="1" applyBorder="1" applyAlignment="1">
      <alignment horizontal="left" vertical="center" wrapText="1"/>
    </xf>
    <xf numFmtId="177" fontId="190" fillId="0" borderId="120" xfId="0" applyFont="1" applyFill="1" applyBorder="1" applyAlignment="1">
      <alignment horizontal="left" vertical="center" wrapText="1"/>
    </xf>
    <xf numFmtId="177" fontId="190" fillId="0" borderId="24" xfId="0" applyFont="1" applyFill="1" applyBorder="1" applyAlignment="1">
      <alignment horizontal="center" vertical="center" wrapText="1"/>
    </xf>
    <xf numFmtId="177" fontId="189" fillId="0" borderId="120" xfId="0" applyFont="1" applyFill="1" applyBorder="1" applyAlignment="1"/>
    <xf numFmtId="3" fontId="190" fillId="0" borderId="119" xfId="0" applyNumberFormat="1" applyFont="1" applyFill="1" applyBorder="1" applyAlignment="1"/>
    <xf numFmtId="3" fontId="189" fillId="0" borderId="24" xfId="0" applyNumberFormat="1" applyFont="1" applyFill="1" applyBorder="1" applyAlignment="1"/>
    <xf numFmtId="3" fontId="189" fillId="0" borderId="120" xfId="0" applyNumberFormat="1" applyFont="1" applyFill="1" applyBorder="1" applyAlignment="1"/>
    <xf numFmtId="177" fontId="173" fillId="0" borderId="0" xfId="0" applyFont="1" applyFill="1"/>
    <xf numFmtId="3" fontId="190" fillId="0" borderId="24" xfId="0" applyNumberFormat="1" applyFont="1" applyFill="1" applyBorder="1" applyAlignment="1"/>
    <xf numFmtId="3" fontId="190" fillId="0" borderId="120" xfId="0" applyNumberFormat="1" applyFont="1" applyFill="1" applyBorder="1" applyAlignment="1"/>
    <xf numFmtId="0" fontId="0" fillId="0" borderId="0" xfId="0" applyNumberFormat="1" applyBorder="1"/>
    <xf numFmtId="177" fontId="0" fillId="0" borderId="0" xfId="0" applyBorder="1"/>
    <xf numFmtId="0" fontId="284" fillId="0" borderId="0" xfId="0" applyNumberFormat="1" applyFont="1" applyBorder="1"/>
    <xf numFmtId="177" fontId="171" fillId="0" borderId="0" xfId="0" applyFont="1" applyBorder="1"/>
    <xf numFmtId="0" fontId="171" fillId="0" borderId="0" xfId="0" applyNumberFormat="1" applyFont="1" applyBorder="1"/>
    <xf numFmtId="0" fontId="183" fillId="56" borderId="0" xfId="0" applyNumberFormat="1" applyFont="1" applyFill="1" applyBorder="1" applyAlignment="1">
      <alignment horizontal="center" vertical="center"/>
    </xf>
    <xf numFmtId="177" fontId="183" fillId="56" borderId="0" xfId="0" applyFont="1" applyFill="1" applyBorder="1" applyAlignment="1">
      <alignment horizontal="center" vertical="center"/>
    </xf>
    <xf numFmtId="177" fontId="18" fillId="0" borderId="0" xfId="0" applyFont="1" applyAlignment="1">
      <alignment horizontal="center" vertical="center"/>
    </xf>
    <xf numFmtId="0" fontId="286" fillId="0" borderId="0" xfId="0" applyNumberFormat="1" applyFont="1" applyBorder="1" applyAlignment="1">
      <alignment horizontal="center" vertical="center"/>
    </xf>
    <xf numFmtId="177" fontId="164" fillId="0" borderId="0" xfId="404" applyNumberFormat="1" applyFont="1" applyBorder="1" applyAlignment="1" applyProtection="1"/>
    <xf numFmtId="177" fontId="194" fillId="0" borderId="0" xfId="404" applyNumberFormat="1" applyFont="1" applyBorder="1" applyAlignment="1" applyProtection="1"/>
    <xf numFmtId="177" fontId="187" fillId="0" borderId="0" xfId="404" applyNumberFormat="1" applyFont="1" applyBorder="1" applyAlignment="1" applyProtection="1"/>
    <xf numFmtId="177" fontId="187" fillId="0" borderId="0" xfId="404" applyNumberFormat="1" applyFont="1" applyBorder="1" applyAlignment="1" applyProtection="1">
      <alignment horizontal="left"/>
    </xf>
    <xf numFmtId="177" fontId="171" fillId="0" borderId="0" xfId="0" applyFont="1" applyFill="1"/>
    <xf numFmtId="0" fontId="286" fillId="56" borderId="0" xfId="0" applyNumberFormat="1" applyFont="1" applyFill="1" applyBorder="1" applyAlignment="1">
      <alignment horizontal="center" vertical="center"/>
    </xf>
    <xf numFmtId="177" fontId="194" fillId="56" borderId="0" xfId="404" applyNumberFormat="1" applyFont="1" applyFill="1" applyBorder="1" applyAlignment="1" applyProtection="1"/>
    <xf numFmtId="177" fontId="287" fillId="56" borderId="0" xfId="404" applyNumberFormat="1" applyFont="1" applyFill="1" applyBorder="1" applyAlignment="1" applyProtection="1"/>
    <xf numFmtId="177" fontId="287" fillId="56" borderId="0" xfId="404" applyNumberFormat="1" applyFont="1" applyFill="1" applyBorder="1" applyAlignment="1" applyProtection="1">
      <alignment horizontal="left"/>
    </xf>
    <xf numFmtId="0" fontId="286" fillId="0" borderId="0" xfId="0" applyNumberFormat="1" applyFont="1" applyFill="1" applyBorder="1" applyAlignment="1">
      <alignment horizontal="center" vertical="center"/>
    </xf>
    <xf numFmtId="177" fontId="164" fillId="0" borderId="0" xfId="404" applyNumberFormat="1" applyFont="1" applyFill="1" applyBorder="1" applyAlignment="1" applyProtection="1"/>
    <xf numFmtId="177" fontId="187" fillId="0" borderId="0" xfId="404" applyNumberFormat="1" applyFont="1" applyFill="1" applyBorder="1" applyAlignment="1" applyProtection="1">
      <alignment horizontal="left"/>
    </xf>
    <xf numFmtId="177" fontId="164" fillId="0" borderId="0" xfId="0" applyFont="1" applyFill="1" applyBorder="1" applyAlignment="1">
      <alignment horizontal="center" wrapText="1"/>
    </xf>
    <xf numFmtId="0" fontId="163" fillId="0" borderId="7" xfId="0" applyNumberFormat="1" applyFont="1" applyFill="1" applyBorder="1" applyAlignment="1">
      <alignment horizontal="center" vertical="center" wrapText="1"/>
    </xf>
    <xf numFmtId="169" fontId="157" fillId="3" borderId="0" xfId="7" applyNumberFormat="1" applyFont="1" applyFill="1" applyAlignment="1">
      <alignment vertical="top"/>
    </xf>
    <xf numFmtId="177" fontId="165" fillId="0" borderId="9" xfId="8" applyFont="1" applyFill="1" applyBorder="1" applyAlignment="1" applyProtection="1">
      <alignment horizontal="center" vertical="center"/>
    </xf>
    <xf numFmtId="0" fontId="163" fillId="0" borderId="9" xfId="0" applyNumberFormat="1" applyFont="1" applyFill="1" applyBorder="1" applyAlignment="1">
      <alignment horizontal="center" vertical="center" wrapText="1"/>
    </xf>
    <xf numFmtId="0" fontId="163" fillId="0" borderId="7" xfId="0" applyNumberFormat="1" applyFont="1" applyFill="1" applyBorder="1" applyAlignment="1">
      <alignment horizontal="center" vertical="center"/>
    </xf>
    <xf numFmtId="169" fontId="164" fillId="3" borderId="64" xfId="7" applyNumberFormat="1" applyFont="1" applyFill="1" applyBorder="1" applyAlignment="1"/>
    <xf numFmtId="164" fontId="164" fillId="55" borderId="64" xfId="7" applyNumberFormat="1" applyFont="1" applyFill="1" applyBorder="1" applyAlignment="1">
      <alignment vertical="distributed"/>
    </xf>
    <xf numFmtId="164" fontId="162" fillId="55" borderId="7" xfId="7" applyNumberFormat="1" applyFont="1" applyFill="1" applyBorder="1" applyAlignment="1">
      <alignment vertical="distributed"/>
    </xf>
    <xf numFmtId="164" fontId="167" fillId="55" borderId="9" xfId="7" applyNumberFormat="1" applyFont="1" applyFill="1" applyBorder="1" applyAlignment="1">
      <alignment vertical="distributed"/>
    </xf>
    <xf numFmtId="164" fontId="167" fillId="55" borderId="64" xfId="7" applyNumberFormat="1" applyFont="1" applyFill="1" applyBorder="1" applyAlignment="1">
      <alignment vertical="distributed"/>
    </xf>
    <xf numFmtId="164" fontId="167" fillId="55" borderId="68" xfId="7" applyNumberFormat="1" applyFont="1" applyFill="1" applyBorder="1" applyAlignment="1">
      <alignment vertical="distributed"/>
    </xf>
    <xf numFmtId="177" fontId="188" fillId="0" borderId="0" xfId="0" applyFont="1" applyFill="1" applyAlignment="1">
      <alignment horizontal="left" vertical="center" wrapText="1"/>
    </xf>
    <xf numFmtId="180" fontId="220" fillId="0" borderId="64" xfId="0" applyNumberFormat="1" applyFont="1" applyFill="1" applyBorder="1" applyAlignment="1">
      <alignment horizontal="right" vertical="center" wrapText="1"/>
    </xf>
    <xf numFmtId="180" fontId="0" fillId="0" borderId="64" xfId="0" applyNumberFormat="1" applyFont="1" applyFill="1" applyBorder="1" applyAlignment="1">
      <alignment horizontal="right" vertical="center" wrapText="1"/>
    </xf>
    <xf numFmtId="180" fontId="0" fillId="0" borderId="64" xfId="0" applyNumberFormat="1" applyFont="1" applyFill="1" applyBorder="1"/>
    <xf numFmtId="180" fontId="0" fillId="0" borderId="64" xfId="0" applyNumberFormat="1" applyFont="1" applyFill="1" applyBorder="1" applyAlignment="1">
      <alignment horizontal="right"/>
    </xf>
    <xf numFmtId="180" fontId="220" fillId="0" borderId="7" xfId="0" applyNumberFormat="1" applyFont="1" applyFill="1" applyBorder="1" applyAlignment="1">
      <alignment horizontal="right" vertical="top"/>
    </xf>
    <xf numFmtId="180" fontId="0" fillId="0" borderId="7" xfId="0" applyNumberFormat="1" applyFont="1" applyFill="1" applyBorder="1" applyAlignment="1">
      <alignment horizontal="right"/>
    </xf>
    <xf numFmtId="164" fontId="0" fillId="0" borderId="7" xfId="0" applyNumberFormat="1" applyFont="1" applyFill="1" applyBorder="1"/>
    <xf numFmtId="180" fontId="220" fillId="0" borderId="7" xfId="0" applyNumberFormat="1" applyFont="1" applyFill="1" applyBorder="1" applyAlignment="1">
      <alignment horizontal="right"/>
    </xf>
    <xf numFmtId="3" fontId="173" fillId="0" borderId="0" xfId="0" applyNumberFormat="1" applyFont="1" applyFill="1"/>
    <xf numFmtId="4" fontId="60" fillId="0" borderId="0" xfId="0" applyNumberFormat="1" applyFont="1" applyFill="1"/>
    <xf numFmtId="4" fontId="18" fillId="0" borderId="0" xfId="0" applyNumberFormat="1" applyFont="1" applyFill="1"/>
    <xf numFmtId="177" fontId="60" fillId="0" borderId="0" xfId="0" applyFont="1" applyFill="1"/>
    <xf numFmtId="1" fontId="2" fillId="0" borderId="12" xfId="12" applyNumberFormat="1" applyFont="1" applyFill="1" applyBorder="1" applyAlignment="1" applyProtection="1">
      <alignment horizontal="center"/>
    </xf>
    <xf numFmtId="170" fontId="164" fillId="0" borderId="20" xfId="12" applyNumberFormat="1" applyFont="1" applyFill="1" applyBorder="1" applyAlignment="1" applyProtection="1">
      <alignment horizontal="left" indent="3"/>
    </xf>
    <xf numFmtId="166" fontId="164" fillId="0" borderId="46" xfId="12" quotePrefix="1" applyNumberFormat="1" applyFont="1" applyFill="1" applyBorder="1" applyAlignment="1" applyProtection="1">
      <alignment horizontal="right"/>
    </xf>
    <xf numFmtId="166" fontId="162" fillId="0" borderId="46" xfId="12" quotePrefix="1" applyNumberFormat="1" applyFont="1" applyFill="1" applyBorder="1" applyAlignment="1" applyProtection="1">
      <alignment horizontal="right"/>
    </xf>
    <xf numFmtId="170" fontId="162" fillId="0" borderId="20" xfId="12" applyNumberFormat="1" applyFont="1" applyFill="1" applyBorder="1" applyAlignment="1" applyProtection="1">
      <alignment horizontal="left"/>
    </xf>
    <xf numFmtId="180" fontId="288" fillId="0" borderId="12" xfId="204" applyNumberFormat="1" applyFont="1" applyBorder="1" applyAlignment="1">
      <alignment horizontal="right"/>
    </xf>
    <xf numFmtId="0" fontId="190" fillId="0" borderId="124" xfId="204" applyNumberFormat="1" applyFont="1" applyFill="1" applyBorder="1"/>
    <xf numFmtId="180" fontId="226" fillId="0" borderId="5" xfId="204" applyNumberFormat="1" applyFont="1" applyBorder="1" applyAlignment="1">
      <alignment horizontal="right" vertical="top"/>
    </xf>
    <xf numFmtId="180" fontId="226" fillId="0" borderId="5" xfId="204" applyNumberFormat="1" applyFont="1" applyBorder="1" applyAlignment="1">
      <alignment vertical="top"/>
    </xf>
    <xf numFmtId="0" fontId="190" fillId="0" borderId="9" xfId="204" applyNumberFormat="1" applyFont="1" applyFill="1" applyBorder="1" applyAlignment="1">
      <alignment horizontal="left" indent="1"/>
    </xf>
    <xf numFmtId="180" fontId="225" fillId="0" borderId="10" xfId="204" applyNumberFormat="1" applyFont="1" applyBorder="1" applyAlignment="1">
      <alignment horizontal="right"/>
    </xf>
    <xf numFmtId="0" fontId="226" fillId="0" borderId="124" xfId="204" applyNumberFormat="1" applyFont="1" applyBorder="1"/>
    <xf numFmtId="180" fontId="226" fillId="0" borderId="5" xfId="204" applyNumberFormat="1" applyFont="1" applyBorder="1"/>
    <xf numFmtId="0" fontId="194" fillId="0" borderId="0" xfId="404" applyNumberFormat="1" applyFont="1" applyFill="1" applyAlignment="1" applyProtection="1"/>
    <xf numFmtId="0" fontId="61" fillId="0" borderId="0" xfId="404" applyNumberFormat="1" applyFont="1" applyFill="1" applyAlignment="1" applyProtection="1"/>
    <xf numFmtId="169" fontId="15" fillId="0" borderId="0" xfId="7" applyNumberFormat="1" applyFont="1" applyFill="1"/>
    <xf numFmtId="0" fontId="17" fillId="0" borderId="0" xfId="205" applyFont="1" applyFill="1"/>
    <xf numFmtId="0" fontId="289" fillId="0" borderId="0" xfId="206" applyNumberFormat="1" applyFont="1" applyFill="1" applyAlignment="1" applyProtection="1"/>
    <xf numFmtId="0" fontId="198" fillId="0" borderId="0" xfId="205" applyFont="1" applyFill="1" applyAlignment="1">
      <alignment vertical="center" wrapText="1"/>
    </xf>
    <xf numFmtId="0" fontId="290" fillId="0" borderId="0" xfId="404" applyNumberFormat="1" applyFont="1" applyFill="1" applyAlignment="1" applyProtection="1"/>
    <xf numFmtId="177" fontId="157" fillId="0" borderId="0" xfId="0" applyFont="1" applyFill="1" applyAlignment="1"/>
    <xf numFmtId="3" fontId="18" fillId="0" borderId="0" xfId="0" applyNumberFormat="1" applyFont="1" applyFill="1"/>
    <xf numFmtId="0" fontId="205" fillId="0" borderId="0" xfId="152" applyFont="1" applyFill="1" applyAlignment="1">
      <alignment horizontal="center"/>
    </xf>
    <xf numFmtId="0" fontId="205" fillId="0" borderId="0" xfId="152" applyFont="1" applyFill="1"/>
    <xf numFmtId="0" fontId="224" fillId="0" borderId="0" xfId="152" applyFont="1" applyFill="1"/>
    <xf numFmtId="0" fontId="204" fillId="0" borderId="0" xfId="152" applyFont="1" applyFill="1"/>
    <xf numFmtId="0" fontId="0" fillId="0" borderId="0" xfId="195" applyFont="1" applyFill="1"/>
    <xf numFmtId="0" fontId="194" fillId="0" borderId="0" xfId="203" applyNumberFormat="1" applyFont="1" applyFill="1" applyAlignment="1" applyProtection="1"/>
    <xf numFmtId="177" fontId="190" fillId="0" borderId="0" xfId="204" applyFont="1" applyFill="1" applyAlignment="1">
      <alignment vertical="center" wrapText="1"/>
    </xf>
    <xf numFmtId="0" fontId="162" fillId="0" borderId="64" xfId="0" applyNumberFormat="1" applyFont="1" applyFill="1" applyBorder="1" applyAlignment="1">
      <alignment horizontal="left"/>
    </xf>
    <xf numFmtId="0" fontId="161" fillId="0" borderId="7" xfId="0" applyNumberFormat="1" applyFont="1" applyFill="1" applyBorder="1" applyAlignment="1">
      <alignment horizontal="center" vertical="center" wrapText="1"/>
    </xf>
    <xf numFmtId="0" fontId="225" fillId="0" borderId="0" xfId="550" applyNumberFormat="1" applyFont="1"/>
    <xf numFmtId="0" fontId="225" fillId="55" borderId="123" xfId="550" applyNumberFormat="1" applyFont="1" applyFill="1" applyBorder="1" applyAlignment="1">
      <alignment horizontal="center" vertical="center" wrapText="1"/>
    </xf>
    <xf numFmtId="0" fontId="225" fillId="33" borderId="123" xfId="550" applyNumberFormat="1" applyFont="1" applyFill="1" applyBorder="1" applyAlignment="1">
      <alignment horizontal="center" vertical="center" wrapText="1"/>
    </xf>
    <xf numFmtId="0" fontId="225" fillId="75" borderId="123" xfId="550" applyNumberFormat="1" applyFont="1" applyFill="1" applyBorder="1" applyAlignment="1">
      <alignment horizontal="center" vertical="center" wrapText="1"/>
    </xf>
    <xf numFmtId="0" fontId="225" fillId="76" borderId="123" xfId="550" applyNumberFormat="1" applyFont="1" applyFill="1" applyBorder="1" applyAlignment="1">
      <alignment horizontal="center" vertical="center" wrapText="1"/>
    </xf>
    <xf numFmtId="0" fontId="225" fillId="115" borderId="123" xfId="550" applyNumberFormat="1" applyFont="1" applyFill="1" applyBorder="1" applyAlignment="1">
      <alignment horizontal="center" vertical="center" wrapText="1"/>
    </xf>
    <xf numFmtId="0" fontId="225" fillId="54" borderId="124" xfId="550" applyNumberFormat="1" applyFont="1" applyFill="1" applyBorder="1" applyAlignment="1">
      <alignment horizontal="center" vertical="center" wrapText="1"/>
    </xf>
    <xf numFmtId="0" fontId="225" fillId="29" borderId="124" xfId="550" applyNumberFormat="1" applyFont="1" applyFill="1" applyBorder="1" applyAlignment="1">
      <alignment horizontal="center" vertical="center" wrapText="1"/>
    </xf>
    <xf numFmtId="0" fontId="225" fillId="78" borderId="124" xfId="550" applyNumberFormat="1" applyFont="1" applyFill="1" applyBorder="1" applyAlignment="1">
      <alignment horizontal="center" vertical="center" wrapText="1"/>
    </xf>
    <xf numFmtId="0" fontId="225" fillId="79" borderId="124" xfId="550" applyNumberFormat="1" applyFont="1" applyFill="1" applyBorder="1" applyAlignment="1">
      <alignment horizontal="center" vertical="center" wrapText="1"/>
    </xf>
    <xf numFmtId="0" fontId="225" fillId="80" borderId="124" xfId="550" applyNumberFormat="1" applyFont="1" applyFill="1" applyBorder="1" applyAlignment="1">
      <alignment horizontal="center" vertical="center" wrapText="1"/>
    </xf>
    <xf numFmtId="0" fontId="225" fillId="0" borderId="64" xfId="550" applyNumberFormat="1" applyFont="1" applyBorder="1" applyAlignment="1">
      <alignment horizontal="center" vertical="center"/>
    </xf>
    <xf numFmtId="0" fontId="225" fillId="54" borderId="5" xfId="550" applyNumberFormat="1" applyFont="1" applyFill="1" applyBorder="1" applyAlignment="1">
      <alignment horizontal="center" vertical="center" wrapText="1"/>
    </xf>
    <xf numFmtId="0" fontId="225" fillId="29" borderId="5" xfId="550" applyNumberFormat="1" applyFont="1" applyFill="1" applyBorder="1" applyAlignment="1">
      <alignment horizontal="center" vertical="center" wrapText="1"/>
    </xf>
    <xf numFmtId="0" fontId="225" fillId="78" borderId="5" xfId="550" applyNumberFormat="1" applyFont="1" applyFill="1" applyBorder="1" applyAlignment="1">
      <alignment horizontal="center" vertical="center" wrapText="1"/>
    </xf>
    <xf numFmtId="0" fontId="225" fillId="79" borderId="5" xfId="550" applyNumberFormat="1" applyFont="1" applyFill="1" applyBorder="1" applyAlignment="1">
      <alignment horizontal="center" vertical="center" wrapText="1"/>
    </xf>
    <xf numFmtId="0" fontId="225" fillId="80" borderId="5" xfId="550" applyNumberFormat="1" applyFont="1" applyFill="1" applyBorder="1" applyAlignment="1">
      <alignment horizontal="center" vertical="center" wrapText="1"/>
    </xf>
    <xf numFmtId="0" fontId="6" fillId="0" borderId="0" xfId="884" applyFont="1"/>
    <xf numFmtId="0" fontId="7" fillId="0" borderId="0" xfId="205" applyFont="1" applyFill="1"/>
    <xf numFmtId="0" fontId="6" fillId="0" borderId="0" xfId="205" applyFont="1" applyFill="1"/>
    <xf numFmtId="0" fontId="6" fillId="0" borderId="0" xfId="205" applyFont="1" applyFill="1" applyAlignment="1">
      <alignment horizontal="right"/>
    </xf>
    <xf numFmtId="49" fontId="6" fillId="0" borderId="124" xfId="205" applyNumberFormat="1" applyFont="1" applyFill="1" applyBorder="1" applyAlignment="1" applyProtection="1">
      <alignment horizontal="center" vertical="center" wrapText="1"/>
    </xf>
    <xf numFmtId="0" fontId="6" fillId="0" borderId="0" xfId="205" applyFont="1" applyFill="1" applyBorder="1"/>
    <xf numFmtId="49" fontId="6" fillId="0" borderId="0" xfId="205" applyNumberFormat="1" applyFont="1" applyFill="1" applyBorder="1" applyAlignment="1" applyProtection="1">
      <alignment horizontal="center" vertical="center" wrapText="1"/>
    </xf>
    <xf numFmtId="0" fontId="6" fillId="0" borderId="0" xfId="884" applyFont="1" applyFill="1"/>
    <xf numFmtId="0" fontId="157" fillId="0" borderId="0" xfId="550" applyNumberFormat="1" applyFont="1"/>
    <xf numFmtId="176" fontId="157" fillId="0" borderId="64" xfId="550" applyNumberFormat="1" applyFont="1" applyFill="1" applyBorder="1" applyAlignment="1" applyProtection="1">
      <alignment horizontal="left" indent="2"/>
    </xf>
    <xf numFmtId="180" fontId="17" fillId="0" borderId="12" xfId="550" applyNumberFormat="1" applyFont="1" applyBorder="1"/>
    <xf numFmtId="0" fontId="157" fillId="0" borderId="0" xfId="550" applyNumberFormat="1" applyFont="1" applyFill="1"/>
    <xf numFmtId="180" fontId="220" fillId="0" borderId="64" xfId="550" applyNumberFormat="1" applyFont="1" applyBorder="1"/>
    <xf numFmtId="180" fontId="220" fillId="0" borderId="12" xfId="550" applyNumberFormat="1" applyFont="1" applyBorder="1"/>
    <xf numFmtId="180" fontId="17" fillId="0" borderId="64" xfId="550" applyNumberFormat="1" applyFont="1" applyBorder="1"/>
    <xf numFmtId="180" fontId="157" fillId="0" borderId="64" xfId="550" applyNumberFormat="1" applyFont="1" applyFill="1" applyBorder="1" applyAlignment="1" applyProtection="1">
      <alignment horizontal="left" indent="1"/>
    </xf>
    <xf numFmtId="0" fontId="198" fillId="0" borderId="124" xfId="550" applyNumberFormat="1" applyFont="1" applyFill="1" applyBorder="1"/>
    <xf numFmtId="180" fontId="220" fillId="0" borderId="124" xfId="550" applyNumberFormat="1" applyFont="1" applyBorder="1"/>
    <xf numFmtId="180" fontId="220" fillId="0" borderId="5" xfId="550" applyNumberFormat="1" applyFont="1" applyBorder="1"/>
    <xf numFmtId="177" fontId="17" fillId="0" borderId="0" xfId="550" applyFont="1"/>
    <xf numFmtId="0" fontId="61" fillId="0" borderId="0" xfId="203" applyNumberFormat="1" applyAlignment="1" applyProtection="1"/>
    <xf numFmtId="177" fontId="3" fillId="0" borderId="0" xfId="0" applyFont="1" applyAlignment="1">
      <alignment horizontal="left" vertical="center" wrapText="1"/>
    </xf>
    <xf numFmtId="0" fontId="165" fillId="0" borderId="68" xfId="8" applyNumberFormat="1" applyFont="1" applyFill="1" applyBorder="1" applyAlignment="1" applyProtection="1">
      <alignment horizontal="center" vertical="center"/>
    </xf>
    <xf numFmtId="0" fontId="189" fillId="0" borderId="124" xfId="8" applyNumberFormat="1" applyFont="1" applyFill="1" applyBorder="1" applyAlignment="1" applyProtection="1">
      <alignment horizontal="center" vertical="center"/>
    </xf>
    <xf numFmtId="1" fontId="189" fillId="0" borderId="124" xfId="8" applyNumberFormat="1" applyFont="1" applyFill="1" applyBorder="1" applyAlignment="1" applyProtection="1">
      <alignment horizontal="center" vertical="center"/>
    </xf>
    <xf numFmtId="164" fontId="164" fillId="0" borderId="16" xfId="3" applyNumberFormat="1" applyFont="1" applyBorder="1"/>
    <xf numFmtId="164" fontId="162" fillId="0" borderId="92" xfId="3" applyNumberFormat="1" applyFont="1" applyBorder="1" applyAlignment="1">
      <alignment horizontal="left" indent="2"/>
    </xf>
    <xf numFmtId="164" fontId="162" fillId="0" borderId="64" xfId="3" applyNumberFormat="1" applyFont="1" applyFill="1" applyBorder="1" applyProtection="1"/>
    <xf numFmtId="164" fontId="164" fillId="0" borderId="64" xfId="3" applyNumberFormat="1" applyFont="1" applyFill="1" applyBorder="1" applyProtection="1"/>
    <xf numFmtId="164" fontId="164" fillId="0" borderId="92" xfId="1" applyNumberFormat="1" applyFont="1" applyBorder="1" applyAlignment="1">
      <alignment horizontal="left" indent="4"/>
    </xf>
    <xf numFmtId="164" fontId="164" fillId="0" borderId="92" xfId="3" applyNumberFormat="1" applyFont="1" applyBorder="1" applyAlignment="1">
      <alignment horizontal="left" indent="2"/>
    </xf>
    <xf numFmtId="164" fontId="164" fillId="0" borderId="65" xfId="1" applyNumberFormat="1" applyFont="1" applyBorder="1" applyAlignment="1">
      <alignment horizontal="left" indent="4"/>
    </xf>
    <xf numFmtId="164" fontId="164" fillId="0" borderId="68" xfId="3" applyNumberFormat="1" applyFont="1" applyBorder="1"/>
    <xf numFmtId="168" fontId="162" fillId="0" borderId="124" xfId="0" applyNumberFormat="1" applyFont="1" applyFill="1" applyBorder="1" applyAlignment="1">
      <alignment horizontal="center" vertical="center"/>
    </xf>
    <xf numFmtId="164" fontId="162" fillId="0" borderId="124" xfId="3" applyNumberFormat="1" applyFont="1" applyBorder="1" applyAlignment="1" applyProtection="1">
      <alignment vertical="center"/>
    </xf>
    <xf numFmtId="164" fontId="164" fillId="0" borderId="64" xfId="11" applyNumberFormat="1" applyFont="1" applyFill="1" applyBorder="1" applyAlignment="1" applyProtection="1">
      <alignment vertical="distributed"/>
      <protection locked="0"/>
    </xf>
    <xf numFmtId="164" fontId="162" fillId="0" borderId="64" xfId="11" applyNumberFormat="1" applyFont="1" applyFill="1" applyBorder="1" applyAlignment="1">
      <alignment vertical="distributed"/>
    </xf>
    <xf numFmtId="177" fontId="2" fillId="0" borderId="0" xfId="199" applyFont="1" applyAlignment="1"/>
    <xf numFmtId="177" fontId="188" fillId="0" borderId="0" xfId="0" applyFont="1" applyFill="1" applyAlignment="1">
      <alignment horizontal="left" vertical="center" wrapText="1"/>
    </xf>
    <xf numFmtId="177" fontId="2" fillId="0" borderId="0" xfId="142" applyFont="1" applyFill="1" applyAlignment="1"/>
    <xf numFmtId="0" fontId="221" fillId="0" borderId="0" xfId="152" applyFont="1" applyFill="1"/>
    <xf numFmtId="0" fontId="221" fillId="0" borderId="0" xfId="152" applyFont="1" applyFill="1" applyAlignment="1">
      <alignment horizontal="center"/>
    </xf>
    <xf numFmtId="0" fontId="294" fillId="0" borderId="0" xfId="152" applyFont="1" applyFill="1"/>
    <xf numFmtId="177" fontId="157" fillId="0" borderId="0" xfId="5" applyFont="1" applyFill="1"/>
    <xf numFmtId="4" fontId="157" fillId="0" borderId="0" xfId="152" applyNumberFormat="1" applyFont="1" applyFill="1" applyAlignment="1">
      <alignment horizontal="left" vertical="center"/>
    </xf>
    <xf numFmtId="202" fontId="221" fillId="0" borderId="0" xfId="152" applyNumberFormat="1" applyFont="1" applyFill="1"/>
    <xf numFmtId="177" fontId="164" fillId="0" borderId="0" xfId="11" applyFont="1" applyFill="1" applyBorder="1" applyAlignment="1">
      <alignment horizontal="center" vertical="center"/>
    </xf>
    <xf numFmtId="0" fontId="200" fillId="0" borderId="16" xfId="11" applyNumberFormat="1" applyFont="1" applyFill="1" applyBorder="1" applyAlignment="1">
      <alignment vertical="center"/>
    </xf>
    <xf numFmtId="0" fontId="200" fillId="0" borderId="92" xfId="11" applyNumberFormat="1" applyFont="1" applyFill="1" applyBorder="1" applyAlignment="1">
      <alignment vertical="center"/>
    </xf>
    <xf numFmtId="0" fontId="200" fillId="0" borderId="92" xfId="11" applyNumberFormat="1" applyFont="1" applyFill="1" applyBorder="1" applyAlignment="1">
      <alignment horizontal="left" vertical="center" indent="1"/>
    </xf>
    <xf numFmtId="0" fontId="157" fillId="0" borderId="0" xfId="149" applyFont="1" applyBorder="1" applyAlignment="1">
      <alignment horizontal="center"/>
    </xf>
    <xf numFmtId="177" fontId="298" fillId="0" borderId="0" xfId="0" applyFont="1"/>
    <xf numFmtId="177" fontId="298" fillId="0" borderId="0" xfId="0" applyFont="1" applyAlignment="1"/>
    <xf numFmtId="177" fontId="298" fillId="0" borderId="0" xfId="0" applyFont="1" applyAlignment="1">
      <alignment horizontal="left" vertical="center"/>
    </xf>
    <xf numFmtId="177" fontId="299" fillId="0" borderId="124" xfId="0" applyFont="1" applyBorder="1" applyAlignment="1">
      <alignment horizontal="center" vertical="center"/>
    </xf>
    <xf numFmtId="177" fontId="300" fillId="0" borderId="92" xfId="0" quotePrefix="1" applyFont="1" applyBorder="1" applyAlignment="1"/>
    <xf numFmtId="177" fontId="300" fillId="0" borderId="0" xfId="0" quotePrefix="1" applyFont="1" applyAlignment="1"/>
    <xf numFmtId="177" fontId="298" fillId="0" borderId="0" xfId="0" applyFont="1" applyBorder="1"/>
    <xf numFmtId="177" fontId="298" fillId="0" borderId="0" xfId="0" applyFont="1" applyAlignment="1">
      <alignment horizontal="left" vertical="top" wrapText="1"/>
    </xf>
    <xf numFmtId="177" fontId="300" fillId="0" borderId="92" xfId="0" quotePrefix="1" applyFont="1" applyBorder="1" applyAlignment="1">
      <alignment horizontal="left" vertical="center" wrapText="1"/>
    </xf>
    <xf numFmtId="177" fontId="300" fillId="0" borderId="0" xfId="0" quotePrefix="1" applyFont="1" applyAlignment="1">
      <alignment horizontal="left" vertical="center" wrapText="1"/>
    </xf>
    <xf numFmtId="177" fontId="301" fillId="0" borderId="124" xfId="0" applyFont="1" applyBorder="1" applyAlignment="1">
      <alignment horizontal="center" vertical="center"/>
    </xf>
    <xf numFmtId="177" fontId="301" fillId="0" borderId="124" xfId="0" applyFont="1" applyBorder="1" applyAlignment="1">
      <alignment horizontal="center"/>
    </xf>
    <xf numFmtId="177" fontId="189" fillId="116" borderId="124" xfId="0" applyFont="1" applyFill="1" applyBorder="1" applyAlignment="1">
      <alignment horizontal="center"/>
    </xf>
    <xf numFmtId="177" fontId="225" fillId="0" borderId="0" xfId="0" applyFont="1"/>
    <xf numFmtId="180" fontId="0" fillId="0" borderId="128" xfId="0" applyNumberFormat="1" applyFont="1" applyFill="1" applyBorder="1" applyAlignment="1">
      <alignment horizontal="right" vertical="center" wrapText="1"/>
    </xf>
    <xf numFmtId="180" fontId="0" fillId="55" borderId="128" xfId="0" applyNumberFormat="1" applyFont="1" applyFill="1" applyBorder="1" applyAlignment="1">
      <alignment horizontal="right" vertical="center" wrapText="1"/>
    </xf>
    <xf numFmtId="180" fontId="0" fillId="0" borderId="128" xfId="0" applyNumberFormat="1" applyFont="1" applyBorder="1"/>
    <xf numFmtId="0" fontId="0" fillId="0" borderId="64" xfId="0" applyNumberFormat="1" applyFont="1" applyBorder="1" applyAlignment="1">
      <alignment horizontal="center" vertical="center" wrapText="1"/>
    </xf>
    <xf numFmtId="0" fontId="0" fillId="0" borderId="128" xfId="0" applyNumberFormat="1" applyFont="1" applyFill="1" applyBorder="1" applyAlignment="1">
      <alignment horizontal="center" vertical="center" wrapText="1"/>
    </xf>
    <xf numFmtId="0" fontId="0" fillId="0" borderId="128" xfId="0" applyNumberFormat="1" applyFont="1" applyBorder="1" applyAlignment="1">
      <alignment horizontal="center" vertical="center" wrapText="1"/>
    </xf>
    <xf numFmtId="176" fontId="157" fillId="11" borderId="64" xfId="0" applyNumberFormat="1" applyFont="1" applyFill="1" applyBorder="1" applyAlignment="1" applyProtection="1">
      <alignment horizontal="left" indent="1"/>
    </xf>
    <xf numFmtId="180" fontId="225" fillId="0" borderId="128" xfId="204" applyNumberFormat="1" applyFont="1" applyBorder="1"/>
    <xf numFmtId="180" fontId="0" fillId="0" borderId="128" xfId="0" applyNumberFormat="1" applyFont="1" applyBorder="1" applyAlignment="1">
      <alignment horizontal="right" vertical="center" wrapText="1"/>
    </xf>
    <xf numFmtId="180" fontId="220" fillId="0" borderId="128" xfId="0" applyNumberFormat="1" applyFont="1" applyFill="1" applyBorder="1" applyAlignment="1">
      <alignment horizontal="right" vertical="center" wrapText="1"/>
    </xf>
    <xf numFmtId="180" fontId="220" fillId="0" borderId="128" xfId="0" applyNumberFormat="1" applyFont="1" applyBorder="1" applyAlignment="1">
      <alignment horizontal="right" vertical="center" wrapText="1"/>
    </xf>
    <xf numFmtId="0" fontId="0" fillId="0" borderId="0" xfId="0" applyNumberFormat="1" applyFont="1"/>
    <xf numFmtId="180" fontId="0" fillId="55" borderId="128" xfId="0" applyNumberFormat="1" applyFont="1" applyFill="1" applyBorder="1"/>
    <xf numFmtId="0" fontId="0" fillId="0" borderId="0" xfId="0" applyNumberFormat="1" applyFont="1"/>
    <xf numFmtId="0" fontId="0" fillId="0" borderId="0" xfId="0" applyNumberFormat="1" applyFont="1"/>
    <xf numFmtId="176" fontId="198" fillId="0" borderId="9" xfId="0" applyNumberFormat="1" applyFont="1" applyFill="1" applyBorder="1" applyAlignment="1" applyProtection="1">
      <alignment horizontal="left"/>
    </xf>
    <xf numFmtId="180" fontId="0" fillId="0" borderId="0" xfId="0" applyNumberFormat="1" applyFont="1"/>
    <xf numFmtId="176" fontId="157" fillId="0" borderId="64" xfId="0" applyNumberFormat="1" applyFont="1" applyFill="1" applyBorder="1" applyAlignment="1" applyProtection="1">
      <alignment horizontal="left" indent="1"/>
    </xf>
    <xf numFmtId="0" fontId="61" fillId="0" borderId="0" xfId="404" applyNumberFormat="1" applyFont="1" applyFill="1" applyAlignment="1" applyProtection="1"/>
    <xf numFmtId="177" fontId="2" fillId="0" borderId="0" xfId="0" applyFont="1" applyFill="1" applyAlignment="1"/>
    <xf numFmtId="177" fontId="2" fillId="0" borderId="0" xfId="0" applyFont="1" applyAlignment="1"/>
    <xf numFmtId="177" fontId="162" fillId="0" borderId="0" xfId="0" applyFont="1" applyAlignment="1">
      <alignment horizontal="left" vertical="center" wrapText="1"/>
    </xf>
    <xf numFmtId="177" fontId="164" fillId="0" borderId="0" xfId="0" applyFont="1" applyAlignment="1"/>
    <xf numFmtId="177" fontId="164" fillId="0" borderId="0" xfId="0" applyFont="1" applyBorder="1" applyAlignment="1">
      <alignment horizontal="right" vertical="center"/>
    </xf>
    <xf numFmtId="177" fontId="164" fillId="0" borderId="0" xfId="0" applyFont="1" applyBorder="1" applyAlignment="1">
      <alignment horizontal="left" vertical="center"/>
    </xf>
    <xf numFmtId="0" fontId="189" fillId="0" borderId="0" xfId="0" applyNumberFormat="1" applyFont="1" applyAlignment="1"/>
    <xf numFmtId="1" fontId="157" fillId="0" borderId="124" xfId="8" applyNumberFormat="1" applyFont="1" applyFill="1" applyBorder="1" applyAlignment="1" applyProtection="1">
      <alignment horizontal="center" vertical="center"/>
    </xf>
    <xf numFmtId="0" fontId="221" fillId="0" borderId="92" xfId="8" applyNumberFormat="1" applyFont="1" applyFill="1" applyBorder="1" applyProtection="1"/>
    <xf numFmtId="3" fontId="190" fillId="0" borderId="64" xfId="0" applyNumberFormat="1" applyFont="1" applyFill="1" applyBorder="1" applyAlignment="1">
      <alignment vertical="center"/>
    </xf>
    <xf numFmtId="0" fontId="190" fillId="0" borderId="92" xfId="0" applyNumberFormat="1" applyFont="1" applyFill="1" applyBorder="1" applyAlignment="1">
      <alignment vertical="center"/>
    </xf>
    <xf numFmtId="0" fontId="190" fillId="0" borderId="0" xfId="0" applyNumberFormat="1" applyFont="1" applyAlignment="1"/>
    <xf numFmtId="180" fontId="190" fillId="0" borderId="64" xfId="0" applyNumberFormat="1" applyFont="1" applyFill="1" applyBorder="1" applyAlignment="1"/>
    <xf numFmtId="180" fontId="189" fillId="0" borderId="64" xfId="0" applyNumberFormat="1" applyFont="1" applyFill="1" applyBorder="1" applyAlignment="1"/>
    <xf numFmtId="0" fontId="189" fillId="11" borderId="92" xfId="0" applyNumberFormat="1" applyFont="1" applyFill="1" applyBorder="1" applyAlignment="1">
      <alignment horizontal="left" indent="1"/>
    </xf>
    <xf numFmtId="180" fontId="189" fillId="0" borderId="64" xfId="0" applyNumberFormat="1" applyFont="1" applyFill="1" applyBorder="1" applyAlignment="1">
      <alignment vertical="center"/>
    </xf>
    <xf numFmtId="0" fontId="190" fillId="0" borderId="123" xfId="0" applyNumberFormat="1" applyFont="1" applyFill="1" applyBorder="1" applyAlignment="1">
      <alignment vertical="center"/>
    </xf>
    <xf numFmtId="164" fontId="190" fillId="0" borderId="124" xfId="0" applyNumberFormat="1" applyFont="1" applyFill="1" applyBorder="1" applyAlignment="1">
      <alignment vertical="center"/>
    </xf>
    <xf numFmtId="0" fontId="190" fillId="0" borderId="0" xfId="0" applyNumberFormat="1" applyFont="1" applyFill="1" applyAlignment="1"/>
    <xf numFmtId="164" fontId="190" fillId="0" borderId="64" xfId="0" applyNumberFormat="1" applyFont="1" applyFill="1" applyBorder="1" applyAlignment="1">
      <alignment vertical="center"/>
    </xf>
    <xf numFmtId="164" fontId="190" fillId="0" borderId="92" xfId="0" applyNumberFormat="1" applyFont="1" applyFill="1" applyBorder="1" applyAlignment="1">
      <alignment vertical="center"/>
    </xf>
    <xf numFmtId="0" fontId="189" fillId="0" borderId="0" xfId="0" applyNumberFormat="1" applyFont="1" applyFill="1" applyAlignment="1"/>
    <xf numFmtId="172" fontId="189" fillId="0" borderId="64" xfId="0" applyNumberFormat="1" applyFont="1" applyFill="1" applyBorder="1" applyAlignment="1"/>
    <xf numFmtId="172" fontId="189" fillId="0" borderId="0" xfId="0" applyNumberFormat="1" applyFont="1" applyFill="1" applyAlignment="1"/>
    <xf numFmtId="164" fontId="189" fillId="0" borderId="92" xfId="0" applyNumberFormat="1" applyFont="1" applyFill="1" applyBorder="1" applyAlignment="1">
      <alignment vertical="center"/>
    </xf>
    <xf numFmtId="164" fontId="189" fillId="0" borderId="68" xfId="0" applyNumberFormat="1" applyFont="1" applyFill="1" applyBorder="1" applyAlignment="1">
      <alignment vertical="center"/>
    </xf>
    <xf numFmtId="0" fontId="190" fillId="0" borderId="123" xfId="0" applyNumberFormat="1" applyFont="1" applyFill="1" applyBorder="1" applyAlignment="1">
      <alignment vertical="center" wrapText="1"/>
    </xf>
    <xf numFmtId="0" fontId="189" fillId="117" borderId="0" xfId="5" applyNumberFormat="1" applyFont="1" applyFill="1" applyAlignment="1"/>
    <xf numFmtId="180" fontId="190" fillId="0" borderId="124" xfId="5" applyNumberFormat="1" applyFont="1" applyFill="1" applyBorder="1" applyAlignment="1">
      <alignment vertical="center"/>
    </xf>
    <xf numFmtId="164" fontId="189" fillId="0" borderId="0" xfId="0" applyNumberFormat="1" applyFont="1" applyFill="1" applyAlignment="1"/>
    <xf numFmtId="180" fontId="190" fillId="0" borderId="124" xfId="0" applyNumberFormat="1" applyFont="1" applyFill="1" applyBorder="1" applyAlignment="1">
      <alignment vertical="center"/>
    </xf>
    <xf numFmtId="177" fontId="162" fillId="0" borderId="0" xfId="0" applyFont="1" applyFill="1" applyBorder="1" applyAlignment="1">
      <alignment vertical="center" wrapText="1"/>
    </xf>
    <xf numFmtId="0" fontId="190" fillId="0" borderId="66" xfId="0" applyNumberFormat="1" applyFont="1" applyFill="1" applyBorder="1" applyAlignment="1">
      <alignment vertical="center"/>
    </xf>
    <xf numFmtId="180" fontId="190" fillId="0" borderId="66" xfId="0" applyNumberFormat="1" applyFont="1" applyFill="1" applyBorder="1" applyAlignment="1">
      <alignment vertical="center"/>
    </xf>
    <xf numFmtId="0" fontId="157" fillId="0" borderId="124" xfId="8" applyNumberFormat="1" applyFont="1" applyFill="1" applyBorder="1" applyAlignment="1" applyProtection="1">
      <alignment horizontal="center" vertical="center"/>
    </xf>
    <xf numFmtId="169" fontId="189" fillId="0" borderId="68" xfId="7" applyNumberFormat="1" applyFont="1" applyFill="1" applyBorder="1" applyAlignment="1">
      <alignment vertical="center" wrapText="1"/>
    </xf>
    <xf numFmtId="177" fontId="2" fillId="0" borderId="0" xfId="0" applyFont="1" applyBorder="1" applyAlignment="1"/>
    <xf numFmtId="3" fontId="164" fillId="0" borderId="0" xfId="0" applyNumberFormat="1" applyFont="1" applyBorder="1" applyAlignment="1"/>
    <xf numFmtId="177" fontId="2" fillId="117" borderId="0" xfId="5" applyFont="1" applyFill="1" applyAlignment="1"/>
    <xf numFmtId="3" fontId="302" fillId="0" borderId="0" xfId="0" applyNumberFormat="1" applyFont="1" applyAlignment="1"/>
    <xf numFmtId="3" fontId="167" fillId="0" borderId="0" xfId="0" applyNumberFormat="1" applyFont="1" applyAlignment="1"/>
    <xf numFmtId="177" fontId="170" fillId="0" borderId="0" xfId="0" applyFont="1" applyFill="1" applyBorder="1" applyAlignment="1">
      <alignment horizontal="left" indent="8"/>
    </xf>
    <xf numFmtId="3" fontId="170" fillId="0" borderId="0" xfId="0" applyNumberFormat="1" applyFont="1" applyAlignment="1"/>
    <xf numFmtId="3" fontId="164" fillId="0" borderId="0" xfId="0" applyNumberFormat="1" applyFont="1" applyAlignment="1"/>
    <xf numFmtId="1" fontId="2" fillId="0" borderId="0" xfId="0" applyNumberFormat="1" applyFont="1" applyAlignment="1"/>
    <xf numFmtId="164" fontId="189" fillId="0" borderId="64" xfId="0" applyNumberFormat="1" applyFont="1" applyFill="1" applyBorder="1" applyAlignment="1">
      <alignment vertical="center"/>
    </xf>
    <xf numFmtId="179" fontId="225" fillId="0" borderId="0" xfId="0" applyNumberFormat="1" applyFont="1" applyFill="1"/>
    <xf numFmtId="180" fontId="191" fillId="0" borderId="0" xfId="0" applyNumberFormat="1" applyFont="1" applyFill="1" applyBorder="1" applyAlignment="1"/>
    <xf numFmtId="180" fontId="191" fillId="0" borderId="0" xfId="0" applyNumberFormat="1" applyFont="1" applyFill="1" applyAlignment="1"/>
    <xf numFmtId="180" fontId="189" fillId="0" borderId="68" xfId="7" applyNumberFormat="1" applyFont="1" applyFill="1" applyBorder="1" applyAlignment="1">
      <alignment vertical="center" wrapText="1"/>
    </xf>
    <xf numFmtId="3" fontId="164" fillId="0" borderId="0" xfId="0" applyNumberFormat="1" applyFont="1" applyFill="1" applyBorder="1" applyAlignment="1"/>
    <xf numFmtId="176" fontId="190" fillId="0" borderId="64" xfId="204" applyNumberFormat="1" applyFont="1" applyFill="1" applyBorder="1" applyAlignment="1" applyProtection="1">
      <alignment horizontal="left" indent="1"/>
    </xf>
    <xf numFmtId="176" fontId="189" fillId="0" borderId="64" xfId="204" applyNumberFormat="1" applyFont="1" applyFill="1" applyBorder="1" applyAlignment="1" applyProtection="1">
      <alignment horizontal="left" indent="2"/>
    </xf>
    <xf numFmtId="176" fontId="189" fillId="0" borderId="64" xfId="204" applyNumberFormat="1" applyFont="1" applyFill="1" applyBorder="1" applyAlignment="1" applyProtection="1">
      <alignment horizontal="left" indent="3"/>
    </xf>
    <xf numFmtId="180" fontId="189" fillId="0" borderId="64" xfId="204" applyNumberFormat="1" applyFont="1" applyFill="1" applyBorder="1" applyAlignment="1" applyProtection="1">
      <alignment horizontal="left" indent="1"/>
    </xf>
    <xf numFmtId="172" fontId="189" fillId="0" borderId="92" xfId="0" applyNumberFormat="1" applyFont="1" applyFill="1" applyBorder="1" applyAlignment="1"/>
    <xf numFmtId="180" fontId="189" fillId="0" borderId="92" xfId="0" applyNumberFormat="1" applyFont="1" applyFill="1" applyBorder="1" applyAlignment="1"/>
    <xf numFmtId="180" fontId="0" fillId="0" borderId="128" xfId="0" applyNumberFormat="1" applyFont="1" applyFill="1" applyBorder="1"/>
    <xf numFmtId="180" fontId="0" fillId="0" borderId="128" xfId="0" applyNumberFormat="1" applyFont="1" applyBorder="1" applyAlignment="1">
      <alignment horizontal="right"/>
    </xf>
    <xf numFmtId="177" fontId="189" fillId="11" borderId="0" xfId="0" applyFont="1" applyFill="1" applyAlignment="1"/>
    <xf numFmtId="177" fontId="190" fillId="11" borderId="119" xfId="0" applyFont="1" applyFill="1" applyBorder="1" applyAlignment="1">
      <alignment horizontal="left" vertical="center" wrapText="1"/>
    </xf>
    <xf numFmtId="177" fontId="190" fillId="11" borderId="24" xfId="0" applyFont="1" applyFill="1" applyBorder="1" applyAlignment="1">
      <alignment horizontal="left" vertical="center" wrapText="1"/>
    </xf>
    <xf numFmtId="177" fontId="190" fillId="11" borderId="24" xfId="0" applyFont="1" applyFill="1" applyBorder="1" applyAlignment="1">
      <alignment horizontal="center" vertical="center" wrapText="1"/>
    </xf>
    <xf numFmtId="177" fontId="189" fillId="11" borderId="120" xfId="0" applyFont="1" applyFill="1" applyBorder="1" applyAlignment="1"/>
    <xf numFmtId="177" fontId="190" fillId="11" borderId="0" xfId="0" applyFont="1" applyFill="1"/>
    <xf numFmtId="3" fontId="189" fillId="11" borderId="0" xfId="6" applyNumberFormat="1" applyFont="1" applyFill="1" applyAlignment="1" applyProtection="1">
      <alignment horizontal="left"/>
    </xf>
    <xf numFmtId="177" fontId="189" fillId="11" borderId="0" xfId="0" applyFont="1" applyFill="1" applyBorder="1" applyAlignment="1">
      <alignment vertical="center"/>
    </xf>
    <xf numFmtId="177" fontId="189" fillId="11" borderId="0" xfId="0" applyFont="1" applyFill="1" applyBorder="1" applyAlignment="1">
      <alignment horizontal="right" vertical="center"/>
    </xf>
    <xf numFmtId="1" fontId="162" fillId="11" borderId="9" xfId="8" applyNumberFormat="1" applyFont="1" applyFill="1" applyBorder="1" applyAlignment="1" applyProtection="1">
      <alignment horizontal="center" vertical="center"/>
    </xf>
    <xf numFmtId="0" fontId="190" fillId="11" borderId="7" xfId="8" applyNumberFormat="1" applyFont="1" applyFill="1" applyBorder="1" applyAlignment="1" applyProtection="1">
      <alignment horizontal="center" vertical="center"/>
    </xf>
    <xf numFmtId="1" fontId="190" fillId="11" borderId="7" xfId="8" applyNumberFormat="1" applyFont="1" applyFill="1" applyBorder="1" applyAlignment="1" applyProtection="1">
      <alignment horizontal="center" vertical="center"/>
    </xf>
    <xf numFmtId="177" fontId="189" fillId="11" borderId="0" xfId="8" applyFont="1" applyFill="1" applyProtection="1"/>
    <xf numFmtId="3" fontId="189" fillId="11" borderId="0" xfId="8" applyNumberFormat="1" applyFont="1" applyFill="1" applyProtection="1">
      <protection locked="0"/>
    </xf>
    <xf numFmtId="177" fontId="189" fillId="11" borderId="9" xfId="0" applyFont="1" applyFill="1" applyBorder="1" applyAlignment="1">
      <alignment vertical="center"/>
    </xf>
    <xf numFmtId="164" fontId="189" fillId="11" borderId="9" xfId="0" applyNumberFormat="1" applyFont="1" applyFill="1" applyBorder="1" applyAlignment="1">
      <alignment horizontal="right" vertical="distributed"/>
    </xf>
    <xf numFmtId="177" fontId="189" fillId="11" borderId="11" xfId="0" applyFont="1" applyFill="1" applyBorder="1" applyAlignment="1"/>
    <xf numFmtId="164" fontId="189" fillId="11" borderId="11" xfId="0" applyNumberFormat="1" applyFont="1" applyFill="1" applyBorder="1" applyAlignment="1">
      <alignment vertical="distributed"/>
    </xf>
    <xf numFmtId="164" fontId="189" fillId="11" borderId="11" xfId="0" applyNumberFormat="1" applyFont="1" applyFill="1" applyBorder="1" applyAlignment="1">
      <alignment horizontal="right" vertical="distributed"/>
    </xf>
    <xf numFmtId="164" fontId="189" fillId="11" borderId="8" xfId="0" applyNumberFormat="1" applyFont="1" applyFill="1" applyBorder="1" applyAlignment="1">
      <alignment vertical="distributed"/>
    </xf>
    <xf numFmtId="164" fontId="191" fillId="11" borderId="8" xfId="0" applyNumberFormat="1" applyFont="1" applyFill="1" applyBorder="1" applyAlignment="1">
      <alignment vertical="distributed"/>
    </xf>
    <xf numFmtId="177" fontId="190" fillId="11" borderId="7" xfId="0" applyFont="1" applyFill="1" applyBorder="1" applyAlignment="1">
      <alignment vertical="center"/>
    </xf>
    <xf numFmtId="164" fontId="190" fillId="11" borderId="7" xfId="0" applyNumberFormat="1" applyFont="1" applyFill="1" applyBorder="1" applyAlignment="1">
      <alignment vertical="distributed"/>
    </xf>
    <xf numFmtId="164" fontId="191" fillId="11" borderId="11" xfId="0" applyNumberFormat="1" applyFont="1" applyFill="1" applyBorder="1" applyAlignment="1">
      <alignment vertical="distributed"/>
    </xf>
    <xf numFmtId="177" fontId="189" fillId="11" borderId="11" xfId="0" applyFont="1" applyFill="1" applyBorder="1" applyAlignment="1">
      <alignment horizontal="left" indent="1"/>
    </xf>
    <xf numFmtId="177" fontId="189" fillId="11" borderId="11" xfId="0" applyFont="1" applyFill="1" applyBorder="1" applyAlignment="1">
      <alignment wrapText="1"/>
    </xf>
    <xf numFmtId="164" fontId="191" fillId="118" borderId="11" xfId="0" applyNumberFormat="1" applyFont="1" applyFill="1" applyBorder="1" applyAlignment="1">
      <alignment vertical="distributed"/>
    </xf>
    <xf numFmtId="164" fontId="189" fillId="118" borderId="11" xfId="0" applyNumberFormat="1" applyFont="1" applyFill="1" applyBorder="1" applyAlignment="1">
      <alignment vertical="distributed"/>
    </xf>
    <xf numFmtId="164" fontId="190" fillId="118" borderId="7" xfId="0" applyNumberFormat="1" applyFont="1" applyFill="1" applyBorder="1" applyAlignment="1">
      <alignment vertical="distributed"/>
    </xf>
    <xf numFmtId="177" fontId="189" fillId="11" borderId="63" xfId="0" applyFont="1" applyFill="1" applyBorder="1" applyAlignment="1"/>
    <xf numFmtId="177" fontId="189" fillId="11" borderId="125" xfId="0" applyFont="1" applyFill="1" applyBorder="1" applyAlignment="1"/>
    <xf numFmtId="172" fontId="189" fillId="11" borderId="125" xfId="0" applyNumberFormat="1" applyFont="1" applyFill="1" applyBorder="1" applyAlignment="1"/>
    <xf numFmtId="172" fontId="189" fillId="11" borderId="61" xfId="0" applyNumberFormat="1" applyFont="1" applyFill="1" applyBorder="1" applyAlignment="1"/>
    <xf numFmtId="177" fontId="189" fillId="11" borderId="92" xfId="0" applyFont="1" applyFill="1" applyBorder="1" applyAlignment="1">
      <alignment horizontal="left" indent="1"/>
    </xf>
    <xf numFmtId="177" fontId="189" fillId="11" borderId="0" xfId="0" applyFont="1" applyFill="1" applyBorder="1" applyAlignment="1"/>
    <xf numFmtId="172" fontId="189" fillId="11" borderId="0" xfId="0" applyNumberFormat="1" applyFont="1" applyFill="1" applyBorder="1" applyAlignment="1"/>
    <xf numFmtId="172" fontId="189" fillId="11" borderId="12" xfId="0" applyNumberFormat="1" applyFont="1" applyFill="1" applyBorder="1" applyAlignment="1"/>
    <xf numFmtId="177" fontId="189" fillId="11" borderId="65" xfId="0" applyFont="1" applyFill="1" applyBorder="1" applyAlignment="1">
      <alignment horizontal="left" indent="1"/>
    </xf>
    <xf numFmtId="177" fontId="189" fillId="11" borderId="66" xfId="0" applyFont="1" applyFill="1" applyBorder="1" applyAlignment="1"/>
    <xf numFmtId="172" fontId="189" fillId="11" borderId="66" xfId="0" applyNumberFormat="1" applyFont="1" applyFill="1" applyBorder="1" applyAlignment="1"/>
    <xf numFmtId="172" fontId="189" fillId="11" borderId="67" xfId="0" applyNumberFormat="1" applyFont="1" applyFill="1" applyBorder="1" applyAlignment="1"/>
    <xf numFmtId="177" fontId="164" fillId="11" borderId="64" xfId="0" applyFont="1" applyFill="1" applyBorder="1" applyAlignment="1">
      <alignment horizontal="left" indent="1"/>
    </xf>
    <xf numFmtId="164" fontId="164" fillId="11" borderId="64" xfId="0" applyNumberFormat="1" applyFont="1" applyFill="1" applyBorder="1" applyAlignment="1">
      <alignment horizontal="right" vertical="distributed"/>
    </xf>
    <xf numFmtId="177" fontId="164" fillId="11" borderId="11" xfId="0" applyFont="1" applyFill="1" applyBorder="1" applyAlignment="1">
      <alignment horizontal="left" indent="1"/>
    </xf>
    <xf numFmtId="164" fontId="164" fillId="11" borderId="11" xfId="0" applyNumberFormat="1" applyFont="1" applyFill="1" applyBorder="1" applyAlignment="1">
      <alignment horizontal="right" vertical="distributed"/>
    </xf>
    <xf numFmtId="177" fontId="164" fillId="11" borderId="11" xfId="0" applyFont="1" applyFill="1" applyBorder="1" applyAlignment="1"/>
    <xf numFmtId="177" fontId="164" fillId="11" borderId="11" xfId="0" applyFont="1" applyFill="1" applyBorder="1" applyAlignment="1">
      <alignment horizontal="left" indent="2"/>
    </xf>
    <xf numFmtId="177" fontId="164" fillId="11" borderId="64" xfId="14" applyFont="1" applyFill="1" applyBorder="1" applyAlignment="1">
      <alignment horizontal="left" indent="3"/>
    </xf>
    <xf numFmtId="164" fontId="164" fillId="11" borderId="64" xfId="199" applyNumberFormat="1" applyFont="1" applyFill="1" applyBorder="1" applyAlignment="1">
      <alignment horizontal="right" vertical="distributed"/>
    </xf>
    <xf numFmtId="177" fontId="164" fillId="11" borderId="64" xfId="14" applyFont="1" applyFill="1" applyBorder="1" applyAlignment="1">
      <alignment horizontal="left" indent="4"/>
    </xf>
    <xf numFmtId="177" fontId="164" fillId="11" borderId="11" xfId="0" applyFont="1" applyFill="1" applyBorder="1" applyAlignment="1">
      <alignment horizontal="left" vertical="center" wrapText="1" indent="2"/>
    </xf>
    <xf numFmtId="177" fontId="164" fillId="11" borderId="11" xfId="0" applyFont="1" applyFill="1" applyBorder="1" applyAlignment="1">
      <alignment horizontal="left"/>
    </xf>
    <xf numFmtId="177" fontId="164" fillId="11" borderId="64" xfId="0" applyFont="1" applyFill="1" applyBorder="1" applyAlignment="1">
      <alignment horizontal="center"/>
    </xf>
    <xf numFmtId="164" fontId="164" fillId="11" borderId="64" xfId="0" applyNumberFormat="1" applyFont="1" applyFill="1" applyBorder="1" applyAlignment="1">
      <alignment vertical="distributed"/>
    </xf>
    <xf numFmtId="177" fontId="164" fillId="11" borderId="68" xfId="0" applyFont="1" applyFill="1" applyBorder="1" applyAlignment="1">
      <alignment horizontal="left" indent="3"/>
    </xf>
    <xf numFmtId="164" fontId="164" fillId="11" borderId="8" xfId="0" applyNumberFormat="1" applyFont="1" applyFill="1" applyBorder="1"/>
    <xf numFmtId="164" fontId="164" fillId="11" borderId="8" xfId="139" applyNumberFormat="1" applyFont="1" applyFill="1" applyBorder="1" applyAlignment="1" applyProtection="1">
      <protection locked="0"/>
    </xf>
    <xf numFmtId="177" fontId="164" fillId="11" borderId="64" xfId="0" applyFont="1" applyFill="1" applyBorder="1" applyAlignment="1">
      <alignment horizontal="left" indent="2"/>
    </xf>
    <xf numFmtId="176" fontId="198" fillId="11" borderId="64" xfId="0" applyNumberFormat="1" applyFont="1" applyFill="1" applyBorder="1" applyAlignment="1" applyProtection="1">
      <alignment horizontal="left"/>
    </xf>
    <xf numFmtId="176" fontId="198" fillId="11" borderId="11" xfId="0" applyNumberFormat="1" applyFont="1" applyFill="1" applyBorder="1" applyAlignment="1" applyProtection="1">
      <alignment horizontal="left"/>
    </xf>
    <xf numFmtId="176" fontId="198" fillId="11" borderId="64" xfId="0" applyNumberFormat="1" applyFont="1" applyFill="1" applyBorder="1" applyAlignment="1" applyProtection="1">
      <alignment horizontal="left" indent="1"/>
    </xf>
    <xf numFmtId="176" fontId="157" fillId="11" borderId="11" xfId="0" applyNumberFormat="1" applyFont="1" applyFill="1" applyBorder="1" applyAlignment="1" applyProtection="1">
      <alignment horizontal="left"/>
    </xf>
    <xf numFmtId="176" fontId="157" fillId="11" borderId="11" xfId="0" applyNumberFormat="1" applyFont="1" applyFill="1" applyBorder="1" applyAlignment="1" applyProtection="1">
      <alignment horizontal="left" indent="2"/>
    </xf>
    <xf numFmtId="176" fontId="157" fillId="11" borderId="11" xfId="0" applyNumberFormat="1" applyFont="1" applyFill="1" applyBorder="1" applyAlignment="1" applyProtection="1">
      <alignment horizontal="left" indent="3"/>
    </xf>
    <xf numFmtId="176" fontId="165" fillId="11" borderId="11" xfId="0" applyNumberFormat="1" applyFont="1" applyFill="1" applyBorder="1" applyAlignment="1" applyProtection="1">
      <alignment horizontal="left" indent="4"/>
    </xf>
    <xf numFmtId="176" fontId="157" fillId="11" borderId="11" xfId="0" applyNumberFormat="1" applyFont="1" applyFill="1" applyBorder="1" applyAlignment="1" applyProtection="1">
      <alignment horizontal="left" indent="4"/>
    </xf>
    <xf numFmtId="176" fontId="157" fillId="11" borderId="64" xfId="0" applyNumberFormat="1" applyFont="1" applyFill="1" applyBorder="1" applyAlignment="1" applyProtection="1">
      <alignment horizontal="left" indent="3"/>
    </xf>
    <xf numFmtId="176" fontId="157" fillId="11" borderId="64" xfId="0" applyNumberFormat="1" applyFont="1" applyFill="1" applyBorder="1" applyAlignment="1" applyProtection="1">
      <alignment horizontal="left" indent="2"/>
    </xf>
    <xf numFmtId="176" fontId="157" fillId="11" borderId="11" xfId="0" applyNumberFormat="1" applyFont="1" applyFill="1" applyBorder="1" applyAlignment="1" applyProtection="1">
      <alignment horizontal="left" indent="1"/>
    </xf>
    <xf numFmtId="176" fontId="198" fillId="11" borderId="11" xfId="0" applyNumberFormat="1" applyFont="1" applyFill="1" applyBorder="1" applyAlignment="1" applyProtection="1">
      <alignment horizontal="left" indent="1"/>
    </xf>
    <xf numFmtId="0" fontId="198" fillId="11" borderId="7" xfId="0" applyNumberFormat="1" applyFont="1" applyFill="1" applyBorder="1"/>
    <xf numFmtId="0" fontId="198" fillId="11" borderId="7" xfId="0" applyNumberFormat="1" applyFont="1" applyFill="1" applyBorder="1" applyAlignment="1">
      <alignment horizontal="left" indent="1"/>
    </xf>
    <xf numFmtId="0" fontId="190" fillId="11" borderId="92" xfId="0" applyNumberFormat="1" applyFont="1" applyFill="1" applyBorder="1" applyAlignment="1"/>
    <xf numFmtId="0" fontId="190" fillId="11" borderId="123" xfId="0" applyNumberFormat="1" applyFont="1" applyFill="1" applyBorder="1" applyAlignment="1">
      <alignment vertical="center"/>
    </xf>
    <xf numFmtId="177" fontId="162" fillId="11" borderId="124" xfId="0" applyFont="1" applyFill="1" applyBorder="1" applyAlignment="1">
      <alignment vertical="center" wrapText="1"/>
    </xf>
    <xf numFmtId="0" fontId="190" fillId="11" borderId="92" xfId="0" applyNumberFormat="1" applyFont="1" applyFill="1" applyBorder="1" applyAlignment="1">
      <alignment vertical="center"/>
    </xf>
    <xf numFmtId="0" fontId="190" fillId="11" borderId="64" xfId="0" applyNumberFormat="1" applyFont="1" applyFill="1" applyBorder="1" applyAlignment="1">
      <alignment vertical="center"/>
    </xf>
    <xf numFmtId="0" fontId="189" fillId="11" borderId="92" xfId="0" applyNumberFormat="1" applyFont="1" applyFill="1" applyBorder="1" applyAlignment="1">
      <alignment horizontal="left" vertical="center" indent="1"/>
    </xf>
    <xf numFmtId="0" fontId="189" fillId="11" borderId="92" xfId="0" applyNumberFormat="1" applyFont="1" applyFill="1" applyBorder="1" applyAlignment="1">
      <alignment vertical="center"/>
    </xf>
    <xf numFmtId="179" fontId="225" fillId="11" borderId="0" xfId="0" applyNumberFormat="1" applyFont="1" applyFill="1"/>
    <xf numFmtId="0" fontId="200" fillId="11" borderId="92" xfId="11" applyNumberFormat="1" applyFont="1" applyFill="1" applyBorder="1" applyAlignment="1">
      <alignment vertical="center"/>
    </xf>
    <xf numFmtId="3" fontId="200" fillId="11" borderId="11" xfId="0" quotePrefix="1" applyNumberFormat="1" applyFont="1" applyFill="1" applyBorder="1" applyAlignment="1">
      <alignment vertical="center"/>
    </xf>
    <xf numFmtId="0" fontId="200" fillId="11" borderId="65" xfId="11" applyNumberFormat="1" applyFont="1" applyFill="1" applyBorder="1" applyAlignment="1">
      <alignment vertical="center"/>
    </xf>
    <xf numFmtId="3" fontId="200" fillId="11" borderId="68" xfId="0" quotePrefix="1" applyNumberFormat="1" applyFont="1" applyFill="1" applyBorder="1" applyAlignment="1">
      <alignment vertical="center"/>
    </xf>
    <xf numFmtId="3" fontId="223" fillId="11" borderId="64" xfId="0" applyNumberFormat="1" applyFont="1" applyFill="1" applyBorder="1" applyAlignment="1">
      <alignment vertical="center"/>
    </xf>
    <xf numFmtId="0" fontId="201" fillId="11" borderId="7" xfId="0" applyNumberFormat="1" applyFont="1" applyFill="1" applyBorder="1" applyAlignment="1">
      <alignment vertical="center"/>
    </xf>
    <xf numFmtId="3" fontId="201" fillId="11" borderId="7" xfId="0" applyNumberFormat="1" applyFont="1" applyFill="1" applyBorder="1" applyAlignment="1">
      <alignment vertical="center"/>
    </xf>
    <xf numFmtId="0" fontId="200" fillId="11" borderId="0" xfId="0" applyNumberFormat="1" applyFont="1" applyFill="1" applyAlignment="1">
      <alignment vertical="center"/>
    </xf>
    <xf numFmtId="3" fontId="200" fillId="11" borderId="55" xfId="0" applyNumberFormat="1" applyFont="1" applyFill="1" applyBorder="1" applyAlignment="1">
      <alignment vertical="center"/>
    </xf>
    <xf numFmtId="0" fontId="200" fillId="11" borderId="7" xfId="0" applyNumberFormat="1" applyFont="1" applyFill="1" applyBorder="1" applyAlignment="1">
      <alignment vertical="center"/>
    </xf>
    <xf numFmtId="3" fontId="157" fillId="11" borderId="7" xfId="151" quotePrefix="1" applyNumberFormat="1" applyFont="1" applyFill="1" applyBorder="1" applyAlignment="1">
      <alignment vertical="center"/>
    </xf>
    <xf numFmtId="3" fontId="157" fillId="11" borderId="124" xfId="151" quotePrefix="1" applyNumberFormat="1" applyFont="1" applyFill="1" applyBorder="1" applyAlignment="1">
      <alignment vertical="center"/>
    </xf>
    <xf numFmtId="0" fontId="200" fillId="11" borderId="0" xfId="0" applyNumberFormat="1" applyFont="1" applyFill="1" applyBorder="1" applyAlignment="1">
      <alignment vertical="center"/>
    </xf>
    <xf numFmtId="3" fontId="157" fillId="11" borderId="0" xfId="151" quotePrefix="1" applyNumberFormat="1" applyFont="1" applyFill="1" applyBorder="1" applyAlignment="1">
      <alignment vertical="center"/>
    </xf>
    <xf numFmtId="0" fontId="200" fillId="11" borderId="124" xfId="0" applyNumberFormat="1" applyFont="1" applyFill="1" applyBorder="1" applyAlignment="1">
      <alignment vertical="center"/>
    </xf>
    <xf numFmtId="3" fontId="200" fillId="11" borderId="124" xfId="0" quotePrefix="1" applyNumberFormat="1" applyFont="1" applyFill="1" applyBorder="1" applyAlignment="1">
      <alignment vertical="center"/>
    </xf>
    <xf numFmtId="3" fontId="200" fillId="11" borderId="7" xfId="0" quotePrefix="1" applyNumberFormat="1" applyFont="1" applyFill="1" applyBorder="1" applyAlignment="1">
      <alignment vertical="center"/>
    </xf>
    <xf numFmtId="3" fontId="201" fillId="11" borderId="7" xfId="0" quotePrefix="1" applyNumberFormat="1" applyFont="1" applyFill="1" applyBorder="1" applyAlignment="1">
      <alignment vertical="center"/>
    </xf>
    <xf numFmtId="177" fontId="0" fillId="11" borderId="0" xfId="0" applyFill="1"/>
    <xf numFmtId="3" fontId="200" fillId="11" borderId="7" xfId="0" applyNumberFormat="1" applyFont="1" applyFill="1" applyBorder="1" applyAlignment="1">
      <alignment vertical="center"/>
    </xf>
    <xf numFmtId="0" fontId="205" fillId="11" borderId="0" xfId="0" applyNumberFormat="1" applyFont="1" applyFill="1"/>
    <xf numFmtId="3" fontId="204" fillId="11" borderId="0" xfId="0" applyNumberFormat="1" applyFont="1" applyFill="1"/>
    <xf numFmtId="0" fontId="200" fillId="11" borderId="16" xfId="11" applyNumberFormat="1" applyFont="1" applyFill="1" applyBorder="1" applyAlignment="1">
      <alignment vertical="center"/>
    </xf>
    <xf numFmtId="3" fontId="200" fillId="11" borderId="9" xfId="0" quotePrefix="1" applyNumberFormat="1" applyFont="1" applyFill="1" applyBorder="1" applyAlignment="1">
      <alignment vertical="center"/>
    </xf>
    <xf numFmtId="164" fontId="200" fillId="11" borderId="64" xfId="11" quotePrefix="1" applyNumberFormat="1" applyFont="1" applyFill="1" applyBorder="1" applyAlignment="1">
      <alignment vertical="center"/>
    </xf>
    <xf numFmtId="10" fontId="200" fillId="11" borderId="64" xfId="887" quotePrefix="1" applyNumberFormat="1" applyFont="1" applyFill="1" applyBorder="1" applyAlignment="1">
      <alignment vertical="center"/>
    </xf>
    <xf numFmtId="3" fontId="200" fillId="11" borderId="64" xfId="11" quotePrefix="1" applyNumberFormat="1" applyFont="1" applyFill="1" applyBorder="1" applyAlignment="1">
      <alignment vertical="center"/>
    </xf>
    <xf numFmtId="172" fontId="200" fillId="11" borderId="64" xfId="11" quotePrefix="1" applyNumberFormat="1" applyFont="1" applyFill="1" applyBorder="1" applyAlignment="1">
      <alignment vertical="center"/>
    </xf>
    <xf numFmtId="172" fontId="200" fillId="11" borderId="68" xfId="11" quotePrefix="1" applyNumberFormat="1" applyFont="1" applyFill="1" applyBorder="1" applyAlignment="1">
      <alignment vertical="center"/>
    </xf>
    <xf numFmtId="0" fontId="200" fillId="11" borderId="2" xfId="11" applyNumberFormat="1" applyFont="1" applyFill="1" applyBorder="1" applyAlignment="1">
      <alignment vertical="center"/>
    </xf>
    <xf numFmtId="3" fontId="200" fillId="11" borderId="2" xfId="11" applyNumberFormat="1" applyFont="1" applyFill="1" applyBorder="1" applyAlignment="1">
      <alignment vertical="center"/>
    </xf>
    <xf numFmtId="0" fontId="201" fillId="11" borderId="124" xfId="11" applyNumberFormat="1" applyFont="1" applyFill="1" applyBorder="1" applyAlignment="1">
      <alignment vertical="center"/>
    </xf>
    <xf numFmtId="0" fontId="200" fillId="11" borderId="0" xfId="11" applyNumberFormat="1" applyFont="1" applyFill="1" applyAlignment="1">
      <alignment vertical="center"/>
    </xf>
    <xf numFmtId="0" fontId="200" fillId="11" borderId="124" xfId="11" applyNumberFormat="1" applyFont="1" applyFill="1" applyBorder="1" applyAlignment="1">
      <alignment vertical="center"/>
    </xf>
    <xf numFmtId="3" fontId="157" fillId="11" borderId="124" xfId="888" quotePrefix="1" applyNumberFormat="1" applyFont="1" applyFill="1" applyBorder="1" applyAlignment="1">
      <alignment vertical="center"/>
    </xf>
    <xf numFmtId="172" fontId="200" fillId="11" borderId="124" xfId="11" quotePrefix="1" applyNumberFormat="1" applyFont="1" applyFill="1" applyBorder="1" applyAlignment="1">
      <alignment vertical="center"/>
    </xf>
    <xf numFmtId="172" fontId="201" fillId="11" borderId="124" xfId="11" quotePrefix="1" applyNumberFormat="1" applyFont="1" applyFill="1" applyBorder="1" applyAlignment="1">
      <alignment vertical="center"/>
    </xf>
    <xf numFmtId="0" fontId="8" fillId="11" borderId="11" xfId="153" applyFont="1" applyFill="1" applyBorder="1" applyAlignment="1">
      <alignment vertical="center"/>
    </xf>
    <xf numFmtId="3" fontId="8" fillId="11" borderId="11" xfId="153" applyNumberFormat="1" applyFont="1" applyFill="1" applyBorder="1" applyAlignment="1">
      <alignment vertical="center"/>
    </xf>
    <xf numFmtId="0" fontId="8" fillId="11" borderId="11" xfId="153" applyFont="1" applyFill="1" applyBorder="1" applyAlignment="1">
      <alignment horizontal="left" vertical="center" indent="3"/>
    </xf>
    <xf numFmtId="0" fontId="8" fillId="11" borderId="11" xfId="152" applyFont="1" applyFill="1" applyBorder="1" applyAlignment="1">
      <alignment horizontal="left" vertical="center" indent="3"/>
    </xf>
    <xf numFmtId="0" fontId="8" fillId="11" borderId="11" xfId="153" applyFont="1" applyFill="1" applyBorder="1" applyAlignment="1">
      <alignment horizontal="left" vertical="center" wrapText="1"/>
    </xf>
    <xf numFmtId="0" fontId="202" fillId="11" borderId="9" xfId="153" applyFont="1" applyFill="1" applyBorder="1" applyAlignment="1">
      <alignment vertical="center" wrapText="1"/>
    </xf>
    <xf numFmtId="3" fontId="157" fillId="11" borderId="9" xfId="151" applyNumberFormat="1" applyFont="1" applyFill="1" applyBorder="1" applyAlignment="1">
      <alignment vertical="center"/>
    </xf>
    <xf numFmtId="0" fontId="201" fillId="11" borderId="7" xfId="152" applyFont="1" applyFill="1" applyBorder="1" applyAlignment="1">
      <alignment vertical="center"/>
    </xf>
    <xf numFmtId="3" fontId="201" fillId="11" borderId="7" xfId="152" applyNumberFormat="1" applyFont="1" applyFill="1" applyBorder="1" applyAlignment="1">
      <alignment vertical="center"/>
    </xf>
    <xf numFmtId="0" fontId="204" fillId="11" borderId="0" xfId="152" applyFont="1" applyFill="1"/>
    <xf numFmtId="3" fontId="204" fillId="11" borderId="0" xfId="152" applyNumberFormat="1" applyFont="1" applyFill="1"/>
    <xf numFmtId="3" fontId="202" fillId="11" borderId="9" xfId="153" applyNumberFormat="1" applyFont="1" applyFill="1" applyBorder="1" applyAlignment="1">
      <alignment vertical="center"/>
    </xf>
    <xf numFmtId="0" fontId="8" fillId="11" borderId="11" xfId="153" applyFont="1" applyFill="1" applyBorder="1" applyAlignment="1">
      <alignment horizontal="left" vertical="center"/>
    </xf>
    <xf numFmtId="0" fontId="295" fillId="11" borderId="9" xfId="153" applyFont="1" applyFill="1" applyBorder="1" applyAlignment="1">
      <alignment vertical="center" wrapText="1"/>
    </xf>
    <xf numFmtId="172" fontId="295" fillId="11" borderId="9" xfId="153" applyNumberFormat="1" applyFont="1" applyFill="1" applyBorder="1" applyAlignment="1">
      <alignment vertical="center"/>
    </xf>
    <xf numFmtId="0" fontId="296" fillId="11" borderId="64" xfId="153" applyFont="1" applyFill="1" applyBorder="1" applyAlignment="1">
      <alignment horizontal="left" vertical="center"/>
    </xf>
    <xf numFmtId="172" fontId="296" fillId="11" borderId="64" xfId="153" applyNumberFormat="1" applyFont="1" applyFill="1" applyBorder="1" applyAlignment="1">
      <alignment vertical="center"/>
    </xf>
    <xf numFmtId="0" fontId="296" fillId="11" borderId="64" xfId="153" applyFont="1" applyFill="1" applyBorder="1" applyAlignment="1">
      <alignment horizontal="left" vertical="center" wrapText="1"/>
    </xf>
    <xf numFmtId="172" fontId="296" fillId="11" borderId="9" xfId="888" applyNumberFormat="1" applyFont="1" applyFill="1" applyBorder="1" applyAlignment="1">
      <alignment vertical="center"/>
    </xf>
    <xf numFmtId="0" fontId="295" fillId="11" borderId="124" xfId="152" applyFont="1" applyFill="1" applyBorder="1" applyAlignment="1">
      <alignment vertical="center"/>
    </xf>
    <xf numFmtId="172" fontId="295" fillId="11" borderId="124" xfId="152" applyNumberFormat="1" applyFont="1" applyFill="1" applyBorder="1" applyAlignment="1">
      <alignment vertical="center"/>
    </xf>
    <xf numFmtId="177" fontId="190" fillId="11" borderId="9" xfId="0" applyFont="1" applyFill="1" applyBorder="1" applyAlignment="1">
      <alignment horizontal="center" vertical="center" wrapText="1"/>
    </xf>
    <xf numFmtId="177" fontId="188" fillId="11" borderId="128" xfId="0" applyFont="1" applyFill="1" applyBorder="1" applyAlignment="1">
      <alignment horizontal="center" vertical="center" wrapText="1"/>
    </xf>
    <xf numFmtId="177" fontId="189" fillId="11" borderId="68" xfId="0" applyFont="1" applyFill="1" applyBorder="1" applyAlignment="1">
      <alignment horizontal="left" indent="1"/>
    </xf>
    <xf numFmtId="177" fontId="189" fillId="11" borderId="120" xfId="0" applyFont="1" applyFill="1" applyBorder="1" applyAlignment="1">
      <alignment horizontal="left" vertical="center"/>
    </xf>
    <xf numFmtId="177" fontId="189" fillId="11" borderId="68" xfId="0" applyFont="1" applyFill="1" applyBorder="1" applyAlignment="1">
      <alignment horizontal="center" vertical="center"/>
    </xf>
    <xf numFmtId="177" fontId="189" fillId="11" borderId="65" xfId="0" applyFont="1" applyFill="1" applyBorder="1" applyAlignment="1">
      <alignment horizontal="center" vertical="center"/>
    </xf>
    <xf numFmtId="0" fontId="7" fillId="11" borderId="9" xfId="205" applyFont="1" applyFill="1" applyBorder="1" applyAlignment="1">
      <alignment vertical="center"/>
    </xf>
    <xf numFmtId="0" fontId="6" fillId="11" borderId="9" xfId="205" applyFont="1" applyFill="1" applyBorder="1"/>
    <xf numFmtId="176" fontId="198" fillId="11" borderId="64" xfId="550" applyNumberFormat="1" applyFont="1" applyFill="1" applyBorder="1" applyAlignment="1" applyProtection="1">
      <alignment horizontal="left" indent="1"/>
    </xf>
    <xf numFmtId="180" fontId="17" fillId="11" borderId="12" xfId="550" applyNumberFormat="1" applyFont="1" applyFill="1" applyBorder="1" applyAlignment="1">
      <alignment horizontal="right"/>
    </xf>
    <xf numFmtId="180" fontId="17" fillId="11" borderId="12" xfId="550" applyNumberFormat="1" applyFont="1" applyFill="1" applyBorder="1"/>
    <xf numFmtId="180" fontId="17" fillId="11" borderId="128" xfId="550" applyNumberFormat="1" applyFont="1" applyFill="1" applyBorder="1"/>
    <xf numFmtId="176" fontId="157" fillId="11" borderId="64" xfId="550" applyNumberFormat="1" applyFont="1" applyFill="1" applyBorder="1" applyAlignment="1" applyProtection="1">
      <alignment horizontal="left"/>
    </xf>
    <xf numFmtId="180" fontId="220" fillId="11" borderId="64" xfId="550" applyNumberFormat="1" applyFont="1" applyFill="1" applyBorder="1"/>
    <xf numFmtId="180" fontId="220" fillId="11" borderId="12" xfId="550" applyNumberFormat="1" applyFont="1" applyFill="1" applyBorder="1"/>
    <xf numFmtId="180" fontId="17" fillId="11" borderId="64" xfId="550" applyNumberFormat="1" applyFont="1" applyFill="1" applyBorder="1"/>
    <xf numFmtId="180" fontId="220" fillId="11" borderId="128" xfId="550" applyNumberFormat="1" applyFont="1" applyFill="1" applyBorder="1"/>
    <xf numFmtId="49" fontId="6" fillId="11" borderId="124" xfId="205" applyNumberFormat="1" applyFont="1" applyFill="1" applyBorder="1" applyAlignment="1" applyProtection="1">
      <alignment horizontal="center" vertical="center" wrapText="1"/>
    </xf>
    <xf numFmtId="176" fontId="189" fillId="11" borderId="64" xfId="204" applyNumberFormat="1" applyFont="1" applyFill="1" applyBorder="1" applyAlignment="1" applyProtection="1">
      <alignment horizontal="left" indent="2"/>
    </xf>
    <xf numFmtId="176" fontId="189" fillId="11" borderId="64" xfId="204" applyNumberFormat="1" applyFont="1" applyFill="1" applyBorder="1" applyAlignment="1" applyProtection="1">
      <alignment horizontal="left" indent="3"/>
    </xf>
    <xf numFmtId="176" fontId="190" fillId="11" borderId="64" xfId="204" applyNumberFormat="1" applyFont="1" applyFill="1" applyBorder="1" applyAlignment="1" applyProtection="1">
      <alignment horizontal="left" indent="1"/>
    </xf>
    <xf numFmtId="176" fontId="189" fillId="11" borderId="64" xfId="204" applyNumberFormat="1" applyFont="1" applyFill="1" applyBorder="1" applyAlignment="1" applyProtection="1">
      <alignment horizontal="left"/>
    </xf>
    <xf numFmtId="176" fontId="157" fillId="11" borderId="64" xfId="0" applyNumberFormat="1" applyFont="1" applyFill="1" applyBorder="1" applyAlignment="1" applyProtection="1">
      <alignment horizontal="left" wrapText="1" indent="3"/>
    </xf>
    <xf numFmtId="176" fontId="157" fillId="11" borderId="11" xfId="0" applyNumberFormat="1" applyFont="1" applyFill="1" applyBorder="1" applyAlignment="1" applyProtection="1">
      <alignment horizontal="left" wrapText="1" indent="3"/>
    </xf>
    <xf numFmtId="164" fontId="190" fillId="0" borderId="9" xfId="0" applyNumberFormat="1" applyFont="1" applyFill="1" applyBorder="1" applyAlignment="1">
      <alignment vertical="center"/>
    </xf>
    <xf numFmtId="177" fontId="189" fillId="11" borderId="123" xfId="0" applyFont="1" applyFill="1" applyBorder="1" applyAlignment="1">
      <alignment horizontal="center" vertical="center"/>
    </xf>
    <xf numFmtId="177" fontId="189" fillId="11" borderId="123" xfId="0" applyFont="1" applyFill="1" applyBorder="1" applyAlignment="1">
      <alignment vertical="center"/>
    </xf>
    <xf numFmtId="180" fontId="17" fillId="11" borderId="128" xfId="550" applyNumberFormat="1" applyFont="1" applyFill="1" applyBorder="1" applyAlignment="1">
      <alignment horizontal="right"/>
    </xf>
    <xf numFmtId="180" fontId="220" fillId="0" borderId="128" xfId="550" applyNumberFormat="1" applyFont="1" applyBorder="1"/>
    <xf numFmtId="180" fontId="17" fillId="0" borderId="128" xfId="550" applyNumberFormat="1" applyFont="1" applyBorder="1"/>
    <xf numFmtId="176" fontId="198" fillId="11" borderId="64" xfId="0" applyNumberFormat="1" applyFont="1" applyFill="1" applyBorder="1" applyAlignment="1" applyProtection="1">
      <alignment horizontal="left" indent="2"/>
    </xf>
    <xf numFmtId="176" fontId="198" fillId="0" borderId="124" xfId="550" applyNumberFormat="1" applyFont="1" applyFill="1" applyBorder="1" applyAlignment="1" applyProtection="1">
      <alignment horizontal="left" indent="1"/>
    </xf>
    <xf numFmtId="1" fontId="2" fillId="0" borderId="128" xfId="12" applyNumberFormat="1" applyFont="1" applyBorder="1" applyAlignment="1" applyProtection="1">
      <alignment horizontal="center"/>
    </xf>
    <xf numFmtId="4" fontId="165" fillId="0" borderId="0" xfId="0" applyNumberFormat="1" applyFont="1" applyFill="1"/>
    <xf numFmtId="177" fontId="162" fillId="11" borderId="7" xfId="0" applyFont="1" applyFill="1" applyBorder="1" applyAlignment="1">
      <alignment horizontal="left" vertical="center" wrapText="1"/>
    </xf>
    <xf numFmtId="0" fontId="0" fillId="11" borderId="7" xfId="0" applyNumberFormat="1" applyFont="1" applyFill="1" applyBorder="1" applyAlignment="1">
      <alignment horizontal="center" vertical="center" wrapText="1"/>
    </xf>
    <xf numFmtId="0" fontId="0" fillId="11" borderId="124" xfId="0" applyNumberFormat="1" applyFont="1" applyFill="1" applyBorder="1" applyAlignment="1">
      <alignment horizontal="center" vertical="center" wrapText="1"/>
    </xf>
    <xf numFmtId="170" fontId="162" fillId="11" borderId="20" xfId="12" applyNumberFormat="1" applyFont="1" applyFill="1" applyBorder="1" applyAlignment="1" applyProtection="1">
      <alignment horizontal="left" indent="1"/>
    </xf>
    <xf numFmtId="166" fontId="162" fillId="11" borderId="46" xfId="12" quotePrefix="1" applyNumberFormat="1" applyFont="1" applyFill="1" applyBorder="1" applyAlignment="1" applyProtection="1">
      <alignment horizontal="right"/>
    </xf>
    <xf numFmtId="170" fontId="164" fillId="11" borderId="20" xfId="12" applyNumberFormat="1" applyFont="1" applyFill="1" applyBorder="1" applyAlignment="1" applyProtection="1">
      <alignment horizontal="left" indent="3"/>
    </xf>
    <xf numFmtId="164" fontId="7" fillId="0" borderId="0" xfId="3" quotePrefix="1" applyNumberFormat="1" applyFont="1" applyAlignment="1">
      <alignment horizontal="center"/>
    </xf>
    <xf numFmtId="177" fontId="91" fillId="0" borderId="0" xfId="143" applyFont="1" applyAlignment="1">
      <alignment horizontal="center"/>
    </xf>
    <xf numFmtId="177" fontId="7" fillId="0" borderId="0" xfId="143" applyFont="1" applyBorder="1" applyAlignment="1">
      <alignment horizontal="center" vertical="center" wrapText="1"/>
    </xf>
    <xf numFmtId="177" fontId="44" fillId="0" borderId="0" xfId="143" applyFont="1" applyBorder="1" applyAlignment="1">
      <alignment horizontal="center" vertical="top"/>
    </xf>
    <xf numFmtId="177" fontId="101" fillId="0" borderId="0" xfId="143" applyFont="1" applyAlignment="1">
      <alignment horizontal="center"/>
    </xf>
    <xf numFmtId="177" fontId="101" fillId="0" borderId="0" xfId="143" applyFont="1" applyAlignment="1">
      <alignment horizontal="center" vertical="top"/>
    </xf>
    <xf numFmtId="164" fontId="142" fillId="2" borderId="17" xfId="3" applyNumberFormat="1" applyFont="1" applyFill="1" applyBorder="1" applyAlignment="1">
      <alignment horizontal="center" vertical="center" wrapText="1"/>
    </xf>
    <xf numFmtId="177" fontId="142" fillId="2" borderId="4" xfId="145" applyFont="1" applyFill="1" applyBorder="1" applyAlignment="1">
      <alignment horizontal="center" vertical="center" wrapText="1"/>
    </xf>
    <xf numFmtId="164" fontId="142" fillId="2" borderId="40" xfId="3" applyNumberFormat="1" applyFont="1" applyFill="1" applyBorder="1" applyAlignment="1">
      <alignment horizontal="center" vertical="center" wrapText="1"/>
    </xf>
    <xf numFmtId="177" fontId="142" fillId="2" borderId="41" xfId="145" applyFont="1" applyFill="1" applyBorder="1" applyAlignment="1">
      <alignment horizontal="center" vertical="center" wrapText="1"/>
    </xf>
    <xf numFmtId="164" fontId="142" fillId="2" borderId="4" xfId="3" applyNumberFormat="1" applyFont="1" applyFill="1" applyBorder="1" applyAlignment="1">
      <alignment horizontal="center" vertical="center" wrapText="1"/>
    </xf>
    <xf numFmtId="3" fontId="285" fillId="0" borderId="0" xfId="5" applyNumberFormat="1" applyFont="1" applyBorder="1" applyAlignment="1">
      <alignment horizontal="left" vertical="center" wrapText="1"/>
    </xf>
    <xf numFmtId="177" fontId="175" fillId="0" borderId="0" xfId="0" applyFont="1" applyAlignment="1">
      <alignment horizontal="center"/>
    </xf>
    <xf numFmtId="177" fontId="188" fillId="11" borderId="0" xfId="0" applyFont="1" applyFill="1" applyAlignment="1">
      <alignment horizontal="left" vertical="center" wrapText="1"/>
    </xf>
    <xf numFmtId="177" fontId="190" fillId="11" borderId="9" xfId="8" applyFont="1" applyFill="1" applyBorder="1" applyAlignment="1" applyProtection="1">
      <alignment horizontal="center" vertical="center"/>
    </xf>
    <xf numFmtId="177" fontId="190" fillId="11" borderId="8" xfId="8" applyFont="1" applyFill="1" applyBorder="1" applyAlignment="1" applyProtection="1">
      <alignment horizontal="center" vertical="center"/>
    </xf>
    <xf numFmtId="169" fontId="189" fillId="11" borderId="0" xfId="7" applyNumberFormat="1" applyFont="1" applyFill="1" applyAlignment="1">
      <alignment horizontal="left" vertical="center" wrapText="1"/>
    </xf>
    <xf numFmtId="3" fontId="190" fillId="11" borderId="7" xfId="8" applyNumberFormat="1" applyFont="1" applyFill="1" applyBorder="1" applyAlignment="1" applyProtection="1">
      <alignment horizontal="center" vertical="center" wrapText="1"/>
    </xf>
    <xf numFmtId="177" fontId="188" fillId="0" borderId="0" xfId="0" applyFont="1" applyFill="1" applyAlignment="1">
      <alignment horizontal="left" vertical="center" wrapText="1"/>
    </xf>
    <xf numFmtId="0" fontId="163" fillId="0" borderId="7" xfId="0" applyNumberFormat="1" applyFont="1" applyFill="1" applyBorder="1" applyAlignment="1">
      <alignment horizontal="center" vertical="center" wrapText="1"/>
    </xf>
    <xf numFmtId="0" fontId="232" fillId="0" borderId="7" xfId="205" quotePrefix="1" applyFont="1" applyBorder="1" applyAlignment="1">
      <alignment horizontal="center" vertical="center" wrapText="1"/>
    </xf>
    <xf numFmtId="177" fontId="198" fillId="0" borderId="0" xfId="0" applyFont="1" applyFill="1" applyAlignment="1">
      <alignment horizontal="left" vertical="center" wrapText="1"/>
    </xf>
    <xf numFmtId="0" fontId="232" fillId="0" borderId="7" xfId="205" applyFont="1" applyBorder="1" applyAlignment="1">
      <alignment horizontal="center" vertical="center" wrapText="1"/>
    </xf>
    <xf numFmtId="0" fontId="232" fillId="0" borderId="7" xfId="205" quotePrefix="1" applyFont="1" applyFill="1" applyBorder="1" applyAlignment="1">
      <alignment horizontal="center" vertical="center" wrapText="1"/>
    </xf>
    <xf numFmtId="0" fontId="232" fillId="0" borderId="7" xfId="205" applyFont="1" applyFill="1" applyBorder="1" applyAlignment="1">
      <alignment horizontal="center" vertical="center" wrapText="1"/>
    </xf>
    <xf numFmtId="0" fontId="245" fillId="0" borderId="108" xfId="205" applyFont="1" applyBorder="1" applyAlignment="1">
      <alignment horizontal="center" vertical="center"/>
    </xf>
    <xf numFmtId="0" fontId="6" fillId="0" borderId="86" xfId="205" applyBorder="1" applyAlignment="1"/>
    <xf numFmtId="0" fontId="245" fillId="0" borderId="109" xfId="205" applyFont="1" applyBorder="1" applyAlignment="1">
      <alignment horizontal="center" vertical="center"/>
    </xf>
    <xf numFmtId="0" fontId="6" fillId="0" borderId="93" xfId="205" applyBorder="1" applyAlignment="1"/>
    <xf numFmtId="0" fontId="6" fillId="0" borderId="110" xfId="205" applyBorder="1" applyAlignment="1"/>
    <xf numFmtId="0" fontId="6" fillId="0" borderId="81" xfId="205" applyBorder="1" applyAlignment="1"/>
    <xf numFmtId="0" fontId="232" fillId="0" borderId="108" xfId="205" applyFont="1" applyBorder="1" applyAlignment="1">
      <alignment horizontal="center" vertical="center"/>
    </xf>
    <xf numFmtId="0" fontId="232" fillId="0" borderId="109" xfId="205" applyFont="1" applyBorder="1" applyAlignment="1">
      <alignment horizontal="center" vertical="center"/>
    </xf>
    <xf numFmtId="0" fontId="200" fillId="0" borderId="80" xfId="205" applyFont="1" applyBorder="1" applyAlignment="1"/>
    <xf numFmtId="169" fontId="164" fillId="3" borderId="0" xfId="7" applyNumberFormat="1" applyFont="1" applyFill="1" applyAlignment="1">
      <alignment horizontal="left" vertical="center" wrapText="1"/>
    </xf>
    <xf numFmtId="3" fontId="165" fillId="0" borderId="16" xfId="8" applyNumberFormat="1" applyFont="1" applyFill="1" applyBorder="1" applyAlignment="1" applyProtection="1">
      <alignment horizontal="center" vertical="center" wrapText="1"/>
    </xf>
    <xf numFmtId="3" fontId="165" fillId="0" borderId="17" xfId="8" applyNumberFormat="1" applyFont="1" applyFill="1" applyBorder="1" applyAlignment="1" applyProtection="1">
      <alignment horizontal="center" vertical="center" wrapText="1"/>
    </xf>
    <xf numFmtId="177" fontId="163" fillId="0" borderId="9" xfId="8" applyFont="1" applyFill="1" applyBorder="1" applyAlignment="1" applyProtection="1">
      <alignment horizontal="center" vertical="center"/>
    </xf>
    <xf numFmtId="177" fontId="163" fillId="0" borderId="8" xfId="8" applyFont="1" applyFill="1" applyBorder="1" applyAlignment="1" applyProtection="1">
      <alignment horizontal="center" vertical="center"/>
    </xf>
    <xf numFmtId="3" fontId="165" fillId="0" borderId="7" xfId="8" applyNumberFormat="1" applyFont="1" applyFill="1" applyBorder="1" applyAlignment="1" applyProtection="1">
      <alignment horizontal="center" vertical="center" wrapText="1"/>
    </xf>
    <xf numFmtId="177" fontId="15" fillId="0" borderId="0" xfId="0" applyFont="1" applyAlignment="1">
      <alignment horizontal="left" vertical="top" wrapText="1"/>
    </xf>
    <xf numFmtId="0" fontId="165" fillId="0" borderId="7" xfId="8" applyNumberFormat="1" applyFont="1" applyFill="1" applyBorder="1" applyAlignment="1" applyProtection="1">
      <alignment horizontal="center" vertical="center"/>
    </xf>
    <xf numFmtId="177" fontId="163" fillId="0" borderId="11" xfId="8" applyFont="1" applyFill="1" applyBorder="1" applyAlignment="1" applyProtection="1">
      <alignment horizontal="center" vertical="center"/>
    </xf>
    <xf numFmtId="3" fontId="165" fillId="0" borderId="7" xfId="8" applyNumberFormat="1" applyFont="1" applyFill="1" applyBorder="1" applyAlignment="1" applyProtection="1">
      <alignment horizontal="center" vertical="center"/>
    </xf>
    <xf numFmtId="3" fontId="165" fillId="0" borderId="14" xfId="8" applyNumberFormat="1" applyFont="1" applyFill="1" applyBorder="1" applyAlignment="1" applyProtection="1">
      <alignment horizontal="center" vertical="center"/>
    </xf>
    <xf numFmtId="3" fontId="165" fillId="0" borderId="5" xfId="8" applyNumberFormat="1" applyFont="1" applyFill="1" applyBorder="1" applyAlignment="1" applyProtection="1">
      <alignment horizontal="center" vertical="center"/>
    </xf>
    <xf numFmtId="0" fontId="173" fillId="0" borderId="14" xfId="14" applyNumberFormat="1" applyFont="1" applyFill="1" applyBorder="1" applyAlignment="1">
      <alignment horizontal="center"/>
    </xf>
    <xf numFmtId="0" fontId="173" fillId="0" borderId="2" xfId="14" applyNumberFormat="1" applyFont="1" applyFill="1" applyBorder="1" applyAlignment="1">
      <alignment horizontal="center"/>
    </xf>
    <xf numFmtId="0" fontId="173" fillId="0" borderId="5" xfId="14" applyNumberFormat="1" applyFont="1" applyFill="1" applyBorder="1" applyAlignment="1">
      <alignment horizontal="center"/>
    </xf>
    <xf numFmtId="0" fontId="173" fillId="0" borderId="14" xfId="14" applyNumberFormat="1" applyFont="1" applyFill="1" applyBorder="1" applyAlignment="1">
      <alignment horizontal="center" vertical="distributed"/>
    </xf>
    <xf numFmtId="0" fontId="173" fillId="0" borderId="2" xfId="14" applyNumberFormat="1" applyFont="1" applyFill="1" applyBorder="1" applyAlignment="1">
      <alignment horizontal="center" vertical="distributed"/>
    </xf>
    <xf numFmtId="0" fontId="173" fillId="0" borderId="5" xfId="14" applyNumberFormat="1" applyFont="1" applyFill="1" applyBorder="1" applyAlignment="1">
      <alignment horizontal="center" vertical="distributed"/>
    </xf>
    <xf numFmtId="164" fontId="173" fillId="0" borderId="14" xfId="14" applyNumberFormat="1" applyFont="1" applyBorder="1" applyAlignment="1">
      <alignment horizontal="center" vertical="distributed"/>
    </xf>
    <xf numFmtId="164" fontId="173" fillId="0" borderId="2" xfId="14" applyNumberFormat="1" applyFont="1" applyBorder="1" applyAlignment="1">
      <alignment horizontal="center" vertical="distributed"/>
    </xf>
    <xf numFmtId="164" fontId="173" fillId="0" borderId="5" xfId="14" applyNumberFormat="1" applyFont="1" applyBorder="1" applyAlignment="1">
      <alignment horizontal="center" vertical="distributed"/>
    </xf>
    <xf numFmtId="177" fontId="173" fillId="0" borderId="14" xfId="14" applyFont="1" applyBorder="1" applyAlignment="1">
      <alignment horizontal="center"/>
    </xf>
    <xf numFmtId="177" fontId="173" fillId="0" borderId="2" xfId="14" applyFont="1" applyBorder="1" applyAlignment="1">
      <alignment horizontal="center"/>
    </xf>
    <xf numFmtId="177" fontId="173" fillId="0" borderId="5" xfId="14" applyFont="1" applyBorder="1" applyAlignment="1">
      <alignment horizontal="center"/>
    </xf>
    <xf numFmtId="177" fontId="175" fillId="0" borderId="0" xfId="0" applyFont="1" applyAlignment="1">
      <alignment horizontal="center" wrapText="1"/>
    </xf>
    <xf numFmtId="3" fontId="2" fillId="3" borderId="0" xfId="7" applyNumberFormat="1" applyFont="1" applyFill="1" applyAlignment="1">
      <alignment horizontal="left" vertical="center" wrapText="1"/>
    </xf>
    <xf numFmtId="177" fontId="162" fillId="0" borderId="9" xfId="8" applyFont="1" applyFill="1" applyBorder="1" applyAlignment="1" applyProtection="1">
      <alignment horizontal="center" vertical="center"/>
    </xf>
    <xf numFmtId="177" fontId="162" fillId="0" borderId="8" xfId="8" applyFont="1" applyFill="1" applyBorder="1" applyAlignment="1" applyProtection="1">
      <alignment horizontal="center" vertical="center"/>
    </xf>
    <xf numFmtId="3" fontId="165" fillId="0" borderId="14" xfId="8" applyNumberFormat="1" applyFont="1" applyFill="1" applyBorder="1" applyAlignment="1" applyProtection="1">
      <alignment horizontal="center" vertical="center" wrapText="1"/>
    </xf>
    <xf numFmtId="3" fontId="165" fillId="0" borderId="5" xfId="8" applyNumberFormat="1" applyFont="1" applyFill="1" applyBorder="1" applyAlignment="1" applyProtection="1">
      <alignment horizontal="center" vertical="center" wrapText="1"/>
    </xf>
    <xf numFmtId="164" fontId="163" fillId="0" borderId="9" xfId="8" applyNumberFormat="1" applyFont="1" applyFill="1" applyBorder="1" applyAlignment="1" applyProtection="1">
      <alignment horizontal="center" vertical="center"/>
    </xf>
    <xf numFmtId="164" fontId="163" fillId="0" borderId="8" xfId="8" applyNumberFormat="1" applyFont="1" applyFill="1" applyBorder="1" applyAlignment="1" applyProtection="1">
      <alignment horizontal="center" vertical="center"/>
    </xf>
    <xf numFmtId="164" fontId="165" fillId="0" borderId="7" xfId="8" applyNumberFormat="1" applyFont="1" applyFill="1" applyBorder="1" applyAlignment="1" applyProtection="1">
      <alignment horizontal="center" vertical="center" wrapText="1"/>
    </xf>
    <xf numFmtId="164" fontId="165" fillId="0" borderId="14" xfId="8" applyNumberFormat="1" applyFont="1" applyFill="1" applyBorder="1" applyAlignment="1" applyProtection="1">
      <alignment horizontal="center" vertical="center" wrapText="1"/>
    </xf>
    <xf numFmtId="164" fontId="165" fillId="0" borderId="5" xfId="8" applyNumberFormat="1" applyFont="1" applyFill="1" applyBorder="1" applyAlignment="1" applyProtection="1">
      <alignment horizontal="center" vertical="center" wrapText="1"/>
    </xf>
    <xf numFmtId="3" fontId="162" fillId="0" borderId="14" xfId="139" applyNumberFormat="1" applyFont="1" applyFill="1" applyBorder="1" applyAlignment="1" applyProtection="1">
      <alignment horizontal="center" vertical="center" wrapText="1"/>
    </xf>
    <xf numFmtId="3" fontId="162" fillId="0" borderId="2" xfId="139" applyNumberFormat="1" applyFont="1" applyFill="1" applyBorder="1" applyAlignment="1" applyProtection="1">
      <alignment horizontal="center" vertical="center" wrapText="1"/>
    </xf>
    <xf numFmtId="3" fontId="164" fillId="0" borderId="9" xfId="139" applyNumberFormat="1" applyFont="1" applyFill="1" applyBorder="1" applyAlignment="1" applyProtection="1">
      <alignment horizontal="center" vertical="center" wrapText="1"/>
    </xf>
    <xf numFmtId="3" fontId="164" fillId="0" borderId="11" xfId="139" applyNumberFormat="1" applyFont="1" applyFill="1" applyBorder="1" applyAlignment="1" applyProtection="1">
      <alignment horizontal="center" vertical="center" wrapText="1"/>
    </xf>
    <xf numFmtId="3" fontId="164" fillId="0" borderId="8" xfId="139" applyNumberFormat="1" applyFont="1" applyFill="1" applyBorder="1" applyAlignment="1" applyProtection="1">
      <alignment horizontal="center" vertical="center" wrapText="1"/>
    </xf>
    <xf numFmtId="177" fontId="164" fillId="0" borderId="9" xfId="0" applyFont="1" applyFill="1" applyBorder="1" applyAlignment="1">
      <alignment horizontal="center" vertical="center" wrapText="1"/>
    </xf>
    <xf numFmtId="177" fontId="164" fillId="0" borderId="8" xfId="0" applyFont="1" applyFill="1" applyBorder="1" applyAlignment="1">
      <alignment horizontal="center" vertical="center" wrapText="1"/>
    </xf>
    <xf numFmtId="177" fontId="163" fillId="0" borderId="68" xfId="8" applyFont="1" applyFill="1" applyBorder="1" applyAlignment="1" applyProtection="1">
      <alignment horizontal="center" vertical="center"/>
    </xf>
    <xf numFmtId="0" fontId="157" fillId="0" borderId="123" xfId="8" applyNumberFormat="1" applyFont="1" applyFill="1" applyBorder="1" applyAlignment="1" applyProtection="1">
      <alignment horizontal="center" vertical="center"/>
    </xf>
    <xf numFmtId="0" fontId="157" fillId="0" borderId="2" xfId="8" applyNumberFormat="1" applyFont="1" applyFill="1" applyBorder="1" applyAlignment="1" applyProtection="1">
      <alignment horizontal="center" vertical="center"/>
    </xf>
    <xf numFmtId="0" fontId="157" fillId="0" borderId="5" xfId="8" applyNumberFormat="1" applyFont="1" applyFill="1" applyBorder="1" applyAlignment="1" applyProtection="1">
      <alignment horizontal="center" vertical="center"/>
    </xf>
    <xf numFmtId="164" fontId="161" fillId="0" borderId="0" xfId="3" applyNumberFormat="1" applyFont="1" applyFill="1" applyAlignment="1">
      <alignment horizontal="center"/>
    </xf>
    <xf numFmtId="177" fontId="163" fillId="0" borderId="9" xfId="0" applyFont="1" applyFill="1" applyBorder="1" applyAlignment="1">
      <alignment horizontal="center" vertical="center"/>
    </xf>
    <xf numFmtId="177" fontId="163" fillId="0" borderId="64" xfId="0" applyFont="1" applyFill="1" applyBorder="1" applyAlignment="1">
      <alignment horizontal="center" vertical="center"/>
    </xf>
    <xf numFmtId="177" fontId="163" fillId="0" borderId="68" xfId="0" applyFont="1" applyFill="1" applyBorder="1" applyAlignment="1">
      <alignment horizontal="center" vertical="center"/>
    </xf>
    <xf numFmtId="177" fontId="165" fillId="0" borderId="16" xfId="8" applyNumberFormat="1" applyFont="1" applyFill="1" applyBorder="1" applyAlignment="1" applyProtection="1">
      <alignment horizontal="center" vertical="center" wrapText="1"/>
    </xf>
    <xf numFmtId="177" fontId="165" fillId="0" borderId="10" xfId="8" applyNumberFormat="1" applyFont="1" applyFill="1" applyBorder="1" applyAlignment="1" applyProtection="1">
      <alignment horizontal="center" vertical="center" wrapText="1"/>
    </xf>
    <xf numFmtId="177" fontId="165" fillId="0" borderId="65" xfId="8" applyNumberFormat="1" applyFont="1" applyFill="1" applyBorder="1" applyAlignment="1" applyProtection="1">
      <alignment horizontal="center" vertical="center" wrapText="1"/>
    </xf>
    <xf numFmtId="177" fontId="165" fillId="0" borderId="67" xfId="8" applyNumberFormat="1" applyFont="1" applyFill="1" applyBorder="1" applyAlignment="1" applyProtection="1">
      <alignment horizontal="center" vertical="center" wrapText="1"/>
    </xf>
    <xf numFmtId="177" fontId="165" fillId="0" borderId="124" xfId="8" applyNumberFormat="1" applyFont="1" applyFill="1" applyBorder="1" applyAlignment="1" applyProtection="1">
      <alignment horizontal="center" vertical="center" wrapText="1"/>
    </xf>
    <xf numFmtId="0" fontId="165" fillId="0" borderId="9" xfId="8" applyNumberFormat="1" applyFont="1" applyFill="1" applyBorder="1" applyAlignment="1" applyProtection="1">
      <alignment horizontal="center" vertical="center"/>
    </xf>
    <xf numFmtId="0" fontId="165" fillId="0" borderId="68" xfId="8" applyNumberFormat="1" applyFont="1" applyFill="1" applyBorder="1" applyAlignment="1" applyProtection="1">
      <alignment horizontal="center" vertical="center"/>
    </xf>
    <xf numFmtId="3" fontId="13" fillId="0" borderId="0" xfId="8" applyNumberFormat="1" applyFont="1" applyFill="1" applyBorder="1" applyAlignment="1" applyProtection="1">
      <alignment horizontal="center" vertical="center" wrapText="1"/>
    </xf>
    <xf numFmtId="177" fontId="163" fillId="0" borderId="9" xfId="11" applyFont="1" applyFill="1" applyBorder="1" applyAlignment="1">
      <alignment horizontal="center" vertical="center"/>
    </xf>
    <xf numFmtId="177" fontId="163" fillId="0" borderId="11" xfId="11" applyFont="1" applyFill="1" applyBorder="1" applyAlignment="1">
      <alignment horizontal="center" vertical="center"/>
    </xf>
    <xf numFmtId="177" fontId="163" fillId="0" borderId="8" xfId="11" applyFont="1" applyFill="1" applyBorder="1" applyAlignment="1">
      <alignment horizontal="center" vertical="center"/>
    </xf>
    <xf numFmtId="177" fontId="165" fillId="0" borderId="63" xfId="8" applyNumberFormat="1" applyFont="1" applyFill="1" applyBorder="1" applyAlignment="1" applyProtection="1">
      <alignment horizontal="center" vertical="center" wrapText="1"/>
    </xf>
    <xf numFmtId="177" fontId="165" fillId="0" borderId="61" xfId="8" applyNumberFormat="1" applyFont="1" applyFill="1" applyBorder="1" applyAlignment="1" applyProtection="1">
      <alignment horizontal="center" vertical="center" wrapText="1"/>
    </xf>
    <xf numFmtId="177" fontId="165" fillId="0" borderId="6" xfId="8" applyNumberFormat="1" applyFont="1" applyFill="1" applyBorder="1" applyAlignment="1" applyProtection="1">
      <alignment horizontal="center" vertical="center" wrapText="1"/>
    </xf>
    <xf numFmtId="177" fontId="165" fillId="0" borderId="13" xfId="8" applyNumberFormat="1" applyFont="1" applyFill="1" applyBorder="1" applyAlignment="1" applyProtection="1">
      <alignment horizontal="center" vertical="center" wrapText="1"/>
    </xf>
    <xf numFmtId="0" fontId="165" fillId="0" borderId="124" xfId="8" applyNumberFormat="1" applyFont="1" applyFill="1" applyBorder="1" applyAlignment="1" applyProtection="1">
      <alignment horizontal="center" vertical="center"/>
    </xf>
    <xf numFmtId="177" fontId="165" fillId="0" borderId="124" xfId="8" applyNumberFormat="1" applyFont="1" applyFill="1" applyBorder="1" applyAlignment="1" applyProtection="1">
      <alignment horizontal="center" vertical="center"/>
    </xf>
    <xf numFmtId="177" fontId="171" fillId="0" borderId="7" xfId="0" applyFont="1" applyBorder="1" applyAlignment="1">
      <alignment horizontal="center"/>
    </xf>
    <xf numFmtId="177" fontId="171" fillId="0" borderId="14" xfId="0" applyFont="1" applyBorder="1" applyAlignment="1">
      <alignment horizontal="center"/>
    </xf>
    <xf numFmtId="177" fontId="171" fillId="0" borderId="5" xfId="0" applyFont="1" applyBorder="1" applyAlignment="1">
      <alignment horizontal="center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center" vertical="center" wrapText="1"/>
    </xf>
    <xf numFmtId="0" fontId="0" fillId="0" borderId="14" xfId="0" applyNumberFormat="1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5" xfId="0" applyNumberFormat="1" applyFont="1" applyBorder="1" applyAlignment="1">
      <alignment horizontal="center" vertical="center" wrapText="1"/>
    </xf>
    <xf numFmtId="0" fontId="0" fillId="0" borderId="68" xfId="0" applyNumberFormat="1" applyFont="1" applyBorder="1" applyAlignment="1">
      <alignment horizontal="center" vertical="center" wrapText="1"/>
    </xf>
    <xf numFmtId="0" fontId="0" fillId="0" borderId="14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9" xfId="0" applyNumberFormat="1" applyFont="1" applyBorder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/>
    </xf>
    <xf numFmtId="0" fontId="0" fillId="0" borderId="8" xfId="0" applyNumberFormat="1" applyFont="1" applyBorder="1" applyAlignment="1">
      <alignment horizontal="center" vertical="center"/>
    </xf>
    <xf numFmtId="0" fontId="0" fillId="0" borderId="58" xfId="0" applyNumberFormat="1" applyFont="1" applyBorder="1" applyAlignment="1">
      <alignment horizontal="center" vertical="center" wrapText="1"/>
    </xf>
    <xf numFmtId="0" fontId="0" fillId="0" borderId="63" xfId="0" applyNumberFormat="1" applyFont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center" vertical="center" wrapText="1"/>
    </xf>
    <xf numFmtId="0" fontId="0" fillId="0" borderId="60" xfId="0" applyNumberFormat="1" applyFont="1" applyBorder="1" applyAlignment="1">
      <alignment horizontal="center" vertical="center" wrapText="1"/>
    </xf>
    <xf numFmtId="0" fontId="0" fillId="0" borderId="61" xfId="0" applyNumberFormat="1" applyFont="1" applyBorder="1" applyAlignment="1">
      <alignment horizontal="center" vertical="center" wrapText="1"/>
    </xf>
    <xf numFmtId="0" fontId="0" fillId="0" borderId="13" xfId="0" applyNumberFormat="1" applyFont="1" applyBorder="1" applyAlignment="1">
      <alignment horizontal="center" vertical="center" wrapText="1"/>
    </xf>
    <xf numFmtId="0" fontId="0" fillId="0" borderId="60" xfId="0" applyNumberFormat="1" applyFont="1" applyFill="1" applyBorder="1" applyAlignment="1">
      <alignment horizontal="center" vertical="center" wrapText="1"/>
    </xf>
    <xf numFmtId="0" fontId="0" fillId="0" borderId="8" xfId="0" applyNumberFormat="1" applyFont="1" applyFill="1" applyBorder="1" applyAlignment="1">
      <alignment horizontal="center" vertical="center" wrapText="1"/>
    </xf>
    <xf numFmtId="3" fontId="157" fillId="0" borderId="123" xfId="8" applyNumberFormat="1" applyFont="1" applyFill="1" applyBorder="1" applyAlignment="1" applyProtection="1">
      <alignment horizontal="center" vertical="center"/>
    </xf>
    <xf numFmtId="3" fontId="157" fillId="0" borderId="5" xfId="8" applyNumberFormat="1" applyFont="1" applyFill="1" applyBorder="1" applyAlignment="1" applyProtection="1">
      <alignment horizontal="center" vertical="center"/>
    </xf>
    <xf numFmtId="178" fontId="170" fillId="0" borderId="0" xfId="7" applyNumberFormat="1" applyFont="1" applyFill="1" applyAlignment="1">
      <alignment horizontal="left" vertical="center" wrapText="1"/>
    </xf>
    <xf numFmtId="178" fontId="170" fillId="3" borderId="0" xfId="7" applyNumberFormat="1" applyFont="1" applyFill="1" applyAlignment="1">
      <alignment horizontal="left" vertical="center" wrapText="1"/>
    </xf>
    <xf numFmtId="0" fontId="198" fillId="0" borderId="9" xfId="8" applyNumberFormat="1" applyFont="1" applyFill="1" applyBorder="1" applyAlignment="1" applyProtection="1">
      <alignment horizontal="center" vertical="center"/>
    </xf>
    <xf numFmtId="0" fontId="198" fillId="0" borderId="68" xfId="8" applyNumberFormat="1" applyFont="1" applyFill="1" applyBorder="1" applyAlignment="1" applyProtection="1">
      <alignment horizontal="center" vertical="center"/>
    </xf>
    <xf numFmtId="3" fontId="157" fillId="0" borderId="2" xfId="8" applyNumberFormat="1" applyFont="1" applyFill="1" applyBorder="1" applyAlignment="1" applyProtection="1">
      <alignment horizontal="center" vertical="center"/>
    </xf>
    <xf numFmtId="177" fontId="189" fillId="11" borderId="126" xfId="0" applyFont="1" applyFill="1" applyBorder="1" applyAlignment="1">
      <alignment horizontal="center" vertical="center"/>
    </xf>
    <xf numFmtId="177" fontId="189" fillId="11" borderId="129" xfId="0" applyFont="1" applyFill="1" applyBorder="1" applyAlignment="1">
      <alignment horizontal="center" vertical="center"/>
    </xf>
    <xf numFmtId="177" fontId="189" fillId="11" borderId="127" xfId="0" applyFont="1" applyFill="1" applyBorder="1" applyAlignment="1">
      <alignment horizontal="center" vertical="center"/>
    </xf>
    <xf numFmtId="177" fontId="190" fillId="11" borderId="119" xfId="0" applyFont="1" applyFill="1" applyBorder="1" applyAlignment="1">
      <alignment horizontal="center" vertical="center" wrapText="1"/>
    </xf>
    <xf numFmtId="177" fontId="190" fillId="11" borderId="24" xfId="0" applyFont="1" applyFill="1" applyBorder="1" applyAlignment="1">
      <alignment horizontal="center" vertical="center" wrapText="1"/>
    </xf>
    <xf numFmtId="177" fontId="188" fillId="11" borderId="0" xfId="0" applyFont="1" applyFill="1" applyBorder="1" applyAlignment="1">
      <alignment horizontal="center" vertical="center" wrapText="1"/>
    </xf>
    <xf numFmtId="177" fontId="188" fillId="11" borderId="128" xfId="0" applyFont="1" applyFill="1" applyBorder="1" applyAlignment="1">
      <alignment horizontal="center" vertical="center" wrapText="1"/>
    </xf>
    <xf numFmtId="177" fontId="188" fillId="11" borderId="66" xfId="0" applyFont="1" applyFill="1" applyBorder="1" applyAlignment="1">
      <alignment horizontal="center" vertical="center" wrapText="1"/>
    </xf>
    <xf numFmtId="177" fontId="188" fillId="11" borderId="67" xfId="0" applyFont="1" applyFill="1" applyBorder="1" applyAlignment="1">
      <alignment horizontal="center" vertical="center" wrapText="1"/>
    </xf>
    <xf numFmtId="170" fontId="162" fillId="0" borderId="0" xfId="12" applyNumberFormat="1" applyFont="1" applyBorder="1" applyAlignment="1" applyProtection="1">
      <alignment horizontal="left" vertical="center" wrapText="1"/>
    </xf>
    <xf numFmtId="177" fontId="188" fillId="11" borderId="0" xfId="0" applyFont="1" applyFill="1" applyAlignment="1">
      <alignment horizontal="center" vertical="center" wrapText="1"/>
    </xf>
    <xf numFmtId="170" fontId="162" fillId="0" borderId="123" xfId="12" applyNumberFormat="1" applyFont="1" applyBorder="1" applyAlignment="1" applyProtection="1">
      <alignment horizontal="center" vertical="center"/>
    </xf>
    <xf numFmtId="170" fontId="162" fillId="0" borderId="5" xfId="12" applyNumberFormat="1" applyFont="1" applyBorder="1" applyAlignment="1" applyProtection="1">
      <alignment horizontal="center" vertical="center"/>
    </xf>
    <xf numFmtId="177" fontId="163" fillId="0" borderId="8" xfId="0" applyFont="1" applyFill="1" applyBorder="1" applyAlignment="1">
      <alignment horizontal="center" vertical="center"/>
    </xf>
    <xf numFmtId="1" fontId="163" fillId="0" borderId="14" xfId="8" applyNumberFormat="1" applyFont="1" applyFill="1" applyBorder="1" applyAlignment="1" applyProtection="1">
      <alignment horizontal="center" vertical="center" wrapText="1"/>
    </xf>
    <xf numFmtId="1" fontId="163" fillId="0" borderId="5" xfId="8" applyNumberFormat="1" applyFont="1" applyFill="1" applyBorder="1" applyAlignment="1" applyProtection="1">
      <alignment horizontal="center" vertical="center" wrapText="1"/>
    </xf>
    <xf numFmtId="0" fontId="226" fillId="0" borderId="59" xfId="195" applyFont="1" applyBorder="1" applyAlignment="1">
      <alignment horizontal="right"/>
    </xf>
    <xf numFmtId="0" fontId="226" fillId="0" borderId="58" xfId="195" applyFont="1" applyBorder="1" applyAlignment="1">
      <alignment horizontal="right"/>
    </xf>
    <xf numFmtId="0" fontId="226" fillId="0" borderId="57" xfId="195" applyFont="1" applyBorder="1" applyAlignment="1">
      <alignment horizontal="right"/>
    </xf>
    <xf numFmtId="0" fontId="227" fillId="0" borderId="0" xfId="195" applyFont="1" applyFill="1" applyAlignment="1">
      <alignment horizontal="left"/>
    </xf>
    <xf numFmtId="0" fontId="225" fillId="0" borderId="63" xfId="195" applyFont="1" applyBorder="1" applyAlignment="1">
      <alignment horizontal="left"/>
    </xf>
    <xf numFmtId="0" fontId="225" fillId="0" borderId="62" xfId="195" applyFont="1" applyBorder="1" applyAlignment="1">
      <alignment horizontal="left"/>
    </xf>
    <xf numFmtId="0" fontId="225" fillId="0" borderId="61" xfId="195" applyFont="1" applyBorder="1" applyAlignment="1">
      <alignment horizontal="left"/>
    </xf>
    <xf numFmtId="0" fontId="225" fillId="0" borderId="15" xfId="195" applyFont="1" applyBorder="1" applyAlignment="1">
      <alignment horizontal="left"/>
    </xf>
    <xf numFmtId="0" fontId="225" fillId="0" borderId="0" xfId="195" applyFont="1" applyBorder="1" applyAlignment="1">
      <alignment horizontal="left"/>
    </xf>
    <xf numFmtId="0" fontId="225" fillId="0" borderId="12" xfId="195" applyFont="1" applyBorder="1" applyAlignment="1">
      <alignment horizontal="left"/>
    </xf>
    <xf numFmtId="0" fontId="0" fillId="0" borderId="56" xfId="195" applyFont="1" applyBorder="1" applyAlignment="1">
      <alignment horizontal="center"/>
    </xf>
    <xf numFmtId="0" fontId="6" fillId="0" borderId="123" xfId="205" applyFont="1" applyFill="1" applyBorder="1" applyAlignment="1">
      <alignment horizontal="center" vertical="center"/>
    </xf>
    <xf numFmtId="0" fontId="6" fillId="0" borderId="2" xfId="205" applyFont="1" applyFill="1" applyBorder="1" applyAlignment="1">
      <alignment horizontal="center" vertical="center"/>
    </xf>
    <xf numFmtId="0" fontId="6" fillId="0" borderId="5" xfId="205" applyFont="1" applyFill="1" applyBorder="1" applyAlignment="1">
      <alignment horizontal="center" vertical="center"/>
    </xf>
    <xf numFmtId="49" fontId="6" fillId="0" borderId="9" xfId="205" applyNumberFormat="1" applyFont="1" applyFill="1" applyBorder="1" applyAlignment="1" applyProtection="1">
      <alignment horizontal="center" vertical="center"/>
    </xf>
    <xf numFmtId="49" fontId="6" fillId="0" borderId="68" xfId="205" applyNumberFormat="1" applyFont="1" applyFill="1" applyBorder="1" applyAlignment="1" applyProtection="1">
      <alignment horizontal="center" vertical="center"/>
    </xf>
    <xf numFmtId="49" fontId="6" fillId="0" borderId="63" xfId="205" applyNumberFormat="1" applyFont="1" applyFill="1" applyBorder="1" applyAlignment="1" applyProtection="1">
      <alignment horizontal="center" vertical="center" wrapText="1"/>
    </xf>
    <xf numFmtId="49" fontId="6" fillId="0" borderId="61" xfId="205" applyNumberFormat="1" applyFont="1" applyFill="1" applyBorder="1" applyAlignment="1" applyProtection="1">
      <alignment horizontal="center" vertical="center" wrapText="1"/>
    </xf>
    <xf numFmtId="49" fontId="6" fillId="0" borderId="123" xfId="205" applyNumberFormat="1" applyFont="1" applyFill="1" applyBorder="1" applyAlignment="1" applyProtection="1">
      <alignment horizontal="center" vertical="center"/>
    </xf>
    <xf numFmtId="49" fontId="6" fillId="0" borderId="5" xfId="205" applyNumberFormat="1" applyFont="1" applyFill="1" applyBorder="1" applyAlignment="1" applyProtection="1">
      <alignment horizontal="center" vertical="center"/>
    </xf>
    <xf numFmtId="49" fontId="6" fillId="11" borderId="10" xfId="205" applyNumberFormat="1" applyFont="1" applyFill="1" applyBorder="1" applyAlignment="1" applyProtection="1">
      <alignment horizontal="center" vertical="center" wrapText="1"/>
    </xf>
    <xf numFmtId="49" fontId="6" fillId="11" borderId="67" xfId="205" applyNumberFormat="1" applyFont="1" applyFill="1" applyBorder="1" applyAlignment="1" applyProtection="1">
      <alignment horizontal="center" vertical="center" wrapText="1"/>
    </xf>
    <xf numFmtId="0" fontId="225" fillId="77" borderId="16" xfId="550" applyNumberFormat="1" applyFont="1" applyFill="1" applyBorder="1" applyAlignment="1">
      <alignment horizontal="center" vertical="center" wrapText="1"/>
    </xf>
    <xf numFmtId="0" fontId="225" fillId="77" borderId="17" xfId="550" applyNumberFormat="1" applyFont="1" applyFill="1" applyBorder="1" applyAlignment="1">
      <alignment horizontal="center" vertical="center" wrapText="1"/>
    </xf>
    <xf numFmtId="0" fontId="225" fillId="77" borderId="10" xfId="550" applyNumberFormat="1" applyFont="1" applyFill="1" applyBorder="1" applyAlignment="1">
      <alignment horizontal="center" vertical="center" wrapText="1"/>
    </xf>
    <xf numFmtId="0" fontId="225" fillId="77" borderId="65" xfId="550" applyNumberFormat="1" applyFont="1" applyFill="1" applyBorder="1" applyAlignment="1">
      <alignment horizontal="center" vertical="center" wrapText="1"/>
    </xf>
    <xf numFmtId="0" fontId="225" fillId="77" borderId="66" xfId="550" applyNumberFormat="1" applyFont="1" applyFill="1" applyBorder="1" applyAlignment="1">
      <alignment horizontal="center" vertical="center" wrapText="1"/>
    </xf>
    <xf numFmtId="0" fontId="225" fillId="77" borderId="67" xfId="550" applyNumberFormat="1" applyFont="1" applyFill="1" applyBorder="1" applyAlignment="1">
      <alignment horizontal="center" vertical="center" wrapText="1"/>
    </xf>
    <xf numFmtId="0" fontId="225" fillId="55" borderId="123" xfId="550" applyNumberFormat="1" applyFont="1" applyFill="1" applyBorder="1" applyAlignment="1">
      <alignment horizontal="center" vertical="center" wrapText="1"/>
    </xf>
    <xf numFmtId="0" fontId="225" fillId="55" borderId="5" xfId="550" applyNumberFormat="1" applyFont="1" applyFill="1" applyBorder="1" applyAlignment="1">
      <alignment horizontal="center" vertical="center" wrapText="1"/>
    </xf>
    <xf numFmtId="0" fontId="225" fillId="55" borderId="2" xfId="550" applyNumberFormat="1" applyFont="1" applyFill="1" applyBorder="1" applyAlignment="1">
      <alignment horizontal="center" vertical="center" wrapText="1"/>
    </xf>
    <xf numFmtId="0" fontId="225" fillId="33" borderId="123" xfId="550" applyNumberFormat="1" applyFont="1" applyFill="1" applyBorder="1" applyAlignment="1">
      <alignment horizontal="center" vertical="center" wrapText="1"/>
    </xf>
    <xf numFmtId="0" fontId="225" fillId="33" borderId="5" xfId="550" applyNumberFormat="1" applyFont="1" applyFill="1" applyBorder="1" applyAlignment="1">
      <alignment horizontal="center" vertical="center" wrapText="1"/>
    </xf>
    <xf numFmtId="0" fontId="225" fillId="33" borderId="2" xfId="550" applyNumberFormat="1" applyFont="1" applyFill="1" applyBorder="1" applyAlignment="1">
      <alignment horizontal="center" vertical="center" wrapText="1"/>
    </xf>
    <xf numFmtId="0" fontId="225" fillId="75" borderId="123" xfId="550" applyNumberFormat="1" applyFont="1" applyFill="1" applyBorder="1" applyAlignment="1">
      <alignment horizontal="center" vertical="center" wrapText="1"/>
    </xf>
    <xf numFmtId="0" fontId="225" fillId="75" borderId="5" xfId="550" applyNumberFormat="1" applyFont="1" applyFill="1" applyBorder="1" applyAlignment="1">
      <alignment horizontal="center" vertical="center" wrapText="1"/>
    </xf>
    <xf numFmtId="0" fontId="225" fillId="33" borderId="16" xfId="550" applyNumberFormat="1" applyFont="1" applyFill="1" applyBorder="1" applyAlignment="1">
      <alignment horizontal="center" vertical="center" wrapText="1"/>
    </xf>
    <xf numFmtId="0" fontId="225" fillId="33" borderId="17" xfId="550" applyNumberFormat="1" applyFont="1" applyFill="1" applyBorder="1" applyAlignment="1">
      <alignment horizontal="center" vertical="center" wrapText="1"/>
    </xf>
    <xf numFmtId="0" fontId="225" fillId="33" borderId="10" xfId="550" applyNumberFormat="1" applyFont="1" applyFill="1" applyBorder="1" applyAlignment="1">
      <alignment horizontal="center" vertical="center" wrapText="1"/>
    </xf>
    <xf numFmtId="0" fontId="225" fillId="33" borderId="65" xfId="550" applyNumberFormat="1" applyFont="1" applyFill="1" applyBorder="1" applyAlignment="1">
      <alignment horizontal="center" vertical="center" wrapText="1"/>
    </xf>
    <xf numFmtId="0" fontId="225" fillId="33" borderId="66" xfId="550" applyNumberFormat="1" applyFont="1" applyFill="1" applyBorder="1" applyAlignment="1">
      <alignment horizontal="center" vertical="center" wrapText="1"/>
    </xf>
    <xf numFmtId="0" fontId="225" fillId="33" borderId="67" xfId="550" applyNumberFormat="1" applyFont="1" applyFill="1" applyBorder="1" applyAlignment="1">
      <alignment horizontal="center" vertical="center" wrapText="1"/>
    </xf>
    <xf numFmtId="0" fontId="225" fillId="75" borderId="16" xfId="550" applyNumberFormat="1" applyFont="1" applyFill="1" applyBorder="1" applyAlignment="1">
      <alignment horizontal="center" vertical="center" wrapText="1"/>
    </xf>
    <xf numFmtId="0" fontId="225" fillId="75" borderId="17" xfId="550" applyNumberFormat="1" applyFont="1" applyFill="1" applyBorder="1" applyAlignment="1">
      <alignment horizontal="center" vertical="center" wrapText="1"/>
    </xf>
    <xf numFmtId="0" fontId="225" fillId="75" borderId="10" xfId="550" applyNumberFormat="1" applyFont="1" applyFill="1" applyBorder="1" applyAlignment="1">
      <alignment horizontal="center" vertical="center" wrapText="1"/>
    </xf>
    <xf numFmtId="0" fontId="225" fillId="75" borderId="65" xfId="550" applyNumberFormat="1" applyFont="1" applyFill="1" applyBorder="1" applyAlignment="1">
      <alignment horizontal="center" vertical="center" wrapText="1"/>
    </xf>
    <xf numFmtId="0" fontId="225" fillId="75" borderId="66" xfId="550" applyNumberFormat="1" applyFont="1" applyFill="1" applyBorder="1" applyAlignment="1">
      <alignment horizontal="center" vertical="center" wrapText="1"/>
    </xf>
    <xf numFmtId="0" fontId="225" fillId="75" borderId="67" xfId="550" applyNumberFormat="1" applyFont="1" applyFill="1" applyBorder="1" applyAlignment="1">
      <alignment horizontal="center" vertical="center" wrapText="1"/>
    </xf>
    <xf numFmtId="0" fontId="225" fillId="75" borderId="2" xfId="550" applyNumberFormat="1" applyFont="1" applyFill="1" applyBorder="1" applyAlignment="1">
      <alignment horizontal="center" vertical="center" wrapText="1"/>
    </xf>
    <xf numFmtId="0" fontId="225" fillId="76" borderId="16" xfId="550" applyNumberFormat="1" applyFont="1" applyFill="1" applyBorder="1" applyAlignment="1">
      <alignment horizontal="center" vertical="center" wrapText="1"/>
    </xf>
    <xf numFmtId="0" fontId="225" fillId="76" borderId="17" xfId="550" applyNumberFormat="1" applyFont="1" applyFill="1" applyBorder="1" applyAlignment="1">
      <alignment horizontal="center" vertical="center" wrapText="1"/>
    </xf>
    <xf numFmtId="0" fontId="225" fillId="76" borderId="10" xfId="550" applyNumberFormat="1" applyFont="1" applyFill="1" applyBorder="1" applyAlignment="1">
      <alignment horizontal="center" vertical="center" wrapText="1"/>
    </xf>
    <xf numFmtId="0" fontId="225" fillId="76" borderId="65" xfId="550" applyNumberFormat="1" applyFont="1" applyFill="1" applyBorder="1" applyAlignment="1">
      <alignment horizontal="center" vertical="center" wrapText="1"/>
    </xf>
    <xf numFmtId="0" fontId="225" fillId="76" borderId="66" xfId="550" applyNumberFormat="1" applyFont="1" applyFill="1" applyBorder="1" applyAlignment="1">
      <alignment horizontal="center" vertical="center" wrapText="1"/>
    </xf>
    <xf numFmtId="0" fontId="225" fillId="76" borderId="67" xfId="550" applyNumberFormat="1" applyFont="1" applyFill="1" applyBorder="1" applyAlignment="1">
      <alignment horizontal="center" vertical="center" wrapText="1"/>
    </xf>
    <xf numFmtId="0" fontId="225" fillId="55" borderId="16" xfId="550" applyNumberFormat="1" applyFont="1" applyFill="1" applyBorder="1" applyAlignment="1">
      <alignment horizontal="center" vertical="center" wrapText="1"/>
    </xf>
    <xf numFmtId="0" fontId="225" fillId="55" borderId="17" xfId="550" applyNumberFormat="1" applyFont="1" applyFill="1" applyBorder="1" applyAlignment="1">
      <alignment horizontal="center" vertical="center" wrapText="1"/>
    </xf>
    <xf numFmtId="0" fontId="225" fillId="55" borderId="10" xfId="550" applyNumberFormat="1" applyFont="1" applyFill="1" applyBorder="1" applyAlignment="1">
      <alignment horizontal="center" vertical="center" wrapText="1"/>
    </xf>
    <xf numFmtId="0" fontId="225" fillId="55" borderId="65" xfId="550" applyNumberFormat="1" applyFont="1" applyFill="1" applyBorder="1" applyAlignment="1">
      <alignment horizontal="center" vertical="center" wrapText="1"/>
    </xf>
    <xf numFmtId="0" fontId="225" fillId="55" borderId="66" xfId="550" applyNumberFormat="1" applyFont="1" applyFill="1" applyBorder="1" applyAlignment="1">
      <alignment horizontal="center" vertical="center" wrapText="1"/>
    </xf>
    <xf numFmtId="0" fontId="225" fillId="55" borderId="67" xfId="550" applyNumberFormat="1" applyFont="1" applyFill="1" applyBorder="1" applyAlignment="1">
      <alignment horizontal="center" vertical="center" wrapText="1"/>
    </xf>
    <xf numFmtId="0" fontId="225" fillId="76" borderId="123" xfId="550" applyNumberFormat="1" applyFont="1" applyFill="1" applyBorder="1" applyAlignment="1">
      <alignment horizontal="center" vertical="center" wrapText="1"/>
    </xf>
    <xf numFmtId="0" fontId="225" fillId="76" borderId="5" xfId="550" applyNumberFormat="1" applyFont="1" applyFill="1" applyBorder="1" applyAlignment="1">
      <alignment horizontal="center" vertical="center" wrapText="1"/>
    </xf>
    <xf numFmtId="0" fontId="225" fillId="76" borderId="2" xfId="550" applyNumberFormat="1" applyFont="1" applyFill="1" applyBorder="1" applyAlignment="1">
      <alignment horizontal="center" vertical="center" wrapText="1"/>
    </xf>
    <xf numFmtId="0" fontId="225" fillId="77" borderId="123" xfId="550" applyNumberFormat="1" applyFont="1" applyFill="1" applyBorder="1" applyAlignment="1">
      <alignment horizontal="center" vertical="center" wrapText="1"/>
    </xf>
    <xf numFmtId="0" fontId="225" fillId="77" borderId="5" xfId="550" applyNumberFormat="1" applyFont="1" applyFill="1" applyBorder="1" applyAlignment="1">
      <alignment horizontal="center" vertical="center" wrapText="1"/>
    </xf>
    <xf numFmtId="0" fontId="225" fillId="77" borderId="2" xfId="550" applyNumberFormat="1" applyFont="1" applyFill="1" applyBorder="1" applyAlignment="1">
      <alignment horizontal="center" vertical="center" wrapText="1"/>
    </xf>
    <xf numFmtId="0" fontId="225" fillId="0" borderId="9" xfId="550" applyNumberFormat="1" applyFont="1" applyBorder="1" applyAlignment="1">
      <alignment horizontal="center" vertical="center"/>
    </xf>
    <xf numFmtId="0" fontId="225" fillId="0" borderId="64" xfId="550" applyNumberFormat="1" applyFont="1" applyBorder="1" applyAlignment="1">
      <alignment horizontal="center" vertical="center"/>
    </xf>
    <xf numFmtId="0" fontId="225" fillId="0" borderId="68" xfId="550" applyNumberFormat="1" applyFont="1" applyBorder="1" applyAlignment="1">
      <alignment horizontal="center" vertical="center"/>
    </xf>
    <xf numFmtId="0" fontId="225" fillId="72" borderId="123" xfId="550" applyNumberFormat="1" applyFont="1" applyFill="1" applyBorder="1" applyAlignment="1">
      <alignment horizontal="center" vertical="center" wrapText="1"/>
    </xf>
    <xf numFmtId="0" fontId="225" fillId="72" borderId="2" xfId="550" applyNumberFormat="1" applyFont="1" applyFill="1" applyBorder="1" applyAlignment="1">
      <alignment horizontal="center" vertical="center" wrapText="1"/>
    </xf>
    <xf numFmtId="0" fontId="225" fillId="72" borderId="5" xfId="550" applyNumberFormat="1" applyFont="1" applyFill="1" applyBorder="1" applyAlignment="1">
      <alignment horizontal="center" vertical="center" wrapText="1"/>
    </xf>
    <xf numFmtId="0" fontId="225" fillId="73" borderId="123" xfId="550" applyNumberFormat="1" applyFont="1" applyFill="1" applyBorder="1" applyAlignment="1">
      <alignment horizontal="center" vertical="center" wrapText="1"/>
    </xf>
    <xf numFmtId="0" fontId="225" fillId="73" borderId="2" xfId="550" applyNumberFormat="1" applyFont="1" applyFill="1" applyBorder="1" applyAlignment="1">
      <alignment horizontal="center" vertical="center" wrapText="1"/>
    </xf>
    <xf numFmtId="0" fontId="225" fillId="73" borderId="5" xfId="550" applyNumberFormat="1" applyFont="1" applyFill="1" applyBorder="1" applyAlignment="1">
      <alignment horizontal="center" vertical="center" wrapText="1"/>
    </xf>
    <xf numFmtId="0" fontId="225" fillId="74" borderId="123" xfId="550" applyNumberFormat="1" applyFont="1" applyFill="1" applyBorder="1" applyAlignment="1">
      <alignment horizontal="center" vertical="center" wrapText="1"/>
    </xf>
    <xf numFmtId="0" fontId="225" fillId="74" borderId="2" xfId="550" applyNumberFormat="1" applyFont="1" applyFill="1" applyBorder="1" applyAlignment="1">
      <alignment horizontal="center" vertical="center" wrapText="1"/>
    </xf>
    <xf numFmtId="0" fontId="225" fillId="74" borderId="5" xfId="550" applyNumberFormat="1" applyFont="1" applyFill="1" applyBorder="1" applyAlignment="1">
      <alignment horizontal="center" vertical="center" wrapText="1"/>
    </xf>
  </cellXfs>
  <cellStyles count="989">
    <cellStyle name="%" xfId="208"/>
    <cellStyle name="% 2" xfId="209"/>
    <cellStyle name="% 3" xfId="210"/>
    <cellStyle name="% 4" xfId="211"/>
    <cellStyle name="%_Risco de liquidez_juros_financiamentos_2006" xfId="212"/>
    <cellStyle name="%_Risco de liquidez_juros_financiamentos_2006 2" xfId="213"/>
    <cellStyle name="%_Risco de liquidez_juros_financiamentos_2006 3" xfId="214"/>
    <cellStyle name="%_sensibilidade tx juro_resultados_sierra_vfinal_2007+75" xfId="215"/>
    <cellStyle name="%_sensibilidade tx juro_resultados_sierra_vfinal_2007+75 2" xfId="216"/>
    <cellStyle name="%_sensibilidade tx juro_resultados_sierra_vfinal_2007+75 3" xfId="217"/>
    <cellStyle name="_EDPP 2009-12 020908" xfId="16"/>
    <cellStyle name="_EDPP 2009-12 180808" xfId="17"/>
    <cellStyle name="_EDPP 2009-12 210808" xfId="18"/>
    <cellStyle name="_Sheet1" xfId="19"/>
    <cellStyle name="0;(0);&quot;–&quot;" xfId="20"/>
    <cellStyle name="0;(0);&quot;–&quot;;Fórmula" xfId="21"/>
    <cellStyle name="20% - Accent1" xfId="157"/>
    <cellStyle name="20% - Accent1 2" xfId="218"/>
    <cellStyle name="20% - Accent1 2 2" xfId="219"/>
    <cellStyle name="20% - Accent1 3" xfId="220"/>
    <cellStyle name="20% - Accent1 3 2" xfId="221"/>
    <cellStyle name="20% - Accent1 4" xfId="222"/>
    <cellStyle name="20% - Accent2" xfId="158"/>
    <cellStyle name="20% - Accent2 2" xfId="223"/>
    <cellStyle name="20% - Accent2 2 2" xfId="224"/>
    <cellStyle name="20% - Accent2 3" xfId="225"/>
    <cellStyle name="20% - Accent2 3 2" xfId="226"/>
    <cellStyle name="20% - Accent2 4" xfId="227"/>
    <cellStyle name="20% - Accent3" xfId="159"/>
    <cellStyle name="20% - Accent3 2" xfId="228"/>
    <cellStyle name="20% - Accent3 2 2" xfId="229"/>
    <cellStyle name="20% - Accent3 3" xfId="230"/>
    <cellStyle name="20% - Accent3 3 2" xfId="231"/>
    <cellStyle name="20% - Accent3 4" xfId="232"/>
    <cellStyle name="20% - Accent4" xfId="160"/>
    <cellStyle name="20% - Accent4 2" xfId="233"/>
    <cellStyle name="20% - Accent4 2 2" xfId="234"/>
    <cellStyle name="20% - Accent4 3" xfId="235"/>
    <cellStyle name="20% - Accent4 3 2" xfId="236"/>
    <cellStyle name="20% - Accent4 4" xfId="237"/>
    <cellStyle name="20% - Accent5" xfId="161"/>
    <cellStyle name="20% - Accent5 2" xfId="238"/>
    <cellStyle name="20% - Accent5 2 2" xfId="239"/>
    <cellStyle name="20% - Accent5 3" xfId="240"/>
    <cellStyle name="20% - Accent5 3 2" xfId="241"/>
    <cellStyle name="20% - Accent5 4" xfId="242"/>
    <cellStyle name="20% - Accent6" xfId="162"/>
    <cellStyle name="20% - Accent6 2" xfId="243"/>
    <cellStyle name="20% - Accent6 2 2" xfId="244"/>
    <cellStyle name="20% - Accent6 3" xfId="245"/>
    <cellStyle name="20% - Accent6 3 2" xfId="246"/>
    <cellStyle name="20% - Accent6 4" xfId="247"/>
    <cellStyle name="20% - Cor1 2" xfId="248"/>
    <cellStyle name="20% - Cor1 3" xfId="249"/>
    <cellStyle name="20% - Cor2 2" xfId="250"/>
    <cellStyle name="20% - Cor2 3" xfId="251"/>
    <cellStyle name="20% - Cor3 2" xfId="252"/>
    <cellStyle name="20% - Cor3 3" xfId="253"/>
    <cellStyle name="20% - Cor4 2" xfId="254"/>
    <cellStyle name="20% - Cor4 3" xfId="255"/>
    <cellStyle name="20% - Cor5 2" xfId="256"/>
    <cellStyle name="20% - Cor5 3" xfId="257"/>
    <cellStyle name="20% - Cor6 2" xfId="258"/>
    <cellStyle name="20% - Cor6 3" xfId="259"/>
    <cellStyle name="40% - Accent1" xfId="163"/>
    <cellStyle name="40% - Accent1 2" xfId="260"/>
    <cellStyle name="40% - Accent1 2 2" xfId="261"/>
    <cellStyle name="40% - Accent1 3" xfId="262"/>
    <cellStyle name="40% - Accent1 3 2" xfId="263"/>
    <cellStyle name="40% - Accent1 4" xfId="264"/>
    <cellStyle name="40% - Accent2" xfId="164"/>
    <cellStyle name="40% - Accent2 2" xfId="265"/>
    <cellStyle name="40% - Accent2 2 2" xfId="266"/>
    <cellStyle name="40% - Accent2 3" xfId="267"/>
    <cellStyle name="40% - Accent2 3 2" xfId="268"/>
    <cellStyle name="40% - Accent2 4" xfId="269"/>
    <cellStyle name="40% - Accent3" xfId="165"/>
    <cellStyle name="40% - Accent3 2" xfId="270"/>
    <cellStyle name="40% - Accent3 2 2" xfId="271"/>
    <cellStyle name="40% - Accent3 3" xfId="272"/>
    <cellStyle name="40% - Accent3 3 2" xfId="273"/>
    <cellStyle name="40% - Accent3 4" xfId="274"/>
    <cellStyle name="40% - Accent4" xfId="166"/>
    <cellStyle name="40% - Accent4 2" xfId="275"/>
    <cellStyle name="40% - Accent4 2 2" xfId="276"/>
    <cellStyle name="40% - Accent4 3" xfId="277"/>
    <cellStyle name="40% - Accent4 3 2" xfId="278"/>
    <cellStyle name="40% - Accent4 4" xfId="279"/>
    <cellStyle name="40% - Accent5" xfId="167"/>
    <cellStyle name="40% - Accent5 2" xfId="280"/>
    <cellStyle name="40% - Accent5 2 2" xfId="281"/>
    <cellStyle name="40% - Accent5 3" xfId="282"/>
    <cellStyle name="40% - Accent5 3 2" xfId="283"/>
    <cellStyle name="40% - Accent5 4" xfId="284"/>
    <cellStyle name="40% - Accent6" xfId="168"/>
    <cellStyle name="40% - Accent6 2" xfId="285"/>
    <cellStyle name="40% - Accent6 2 2" xfId="286"/>
    <cellStyle name="40% - Accent6 3" xfId="287"/>
    <cellStyle name="40% - Accent6 3 2" xfId="288"/>
    <cellStyle name="40% - Accent6 4" xfId="289"/>
    <cellStyle name="40% - Cor1 2" xfId="290"/>
    <cellStyle name="40% - Cor1 3" xfId="291"/>
    <cellStyle name="40% - Cor2 2" xfId="292"/>
    <cellStyle name="40% - Cor2 3" xfId="293"/>
    <cellStyle name="40% - Cor3 2" xfId="150"/>
    <cellStyle name="40% - Cor3 3" xfId="294"/>
    <cellStyle name="40% - Cor4 2" xfId="295"/>
    <cellStyle name="40% - Cor4 3" xfId="296"/>
    <cellStyle name="40% - Cor5" xfId="22"/>
    <cellStyle name="40% - Cor5 2" xfId="297"/>
    <cellStyle name="40% - Cor5 3" xfId="298"/>
    <cellStyle name="40% - Cor6 2" xfId="299"/>
    <cellStyle name="40% - Cor6 3" xfId="300"/>
    <cellStyle name="60% - Accent1" xfId="169"/>
    <cellStyle name="60% - Accent1 2" xfId="301"/>
    <cellStyle name="60% - Accent1 3" xfId="302"/>
    <cellStyle name="60% - Accent2" xfId="170"/>
    <cellStyle name="60% - Accent2 2" xfId="303"/>
    <cellStyle name="60% - Accent2 3" xfId="304"/>
    <cellStyle name="60% - Accent3" xfId="171"/>
    <cellStyle name="60% - Accent3 2" xfId="305"/>
    <cellStyle name="60% - Accent3 3" xfId="306"/>
    <cellStyle name="60% - Accent4" xfId="172"/>
    <cellStyle name="60% - Accent4 2" xfId="307"/>
    <cellStyle name="60% - Accent4 3" xfId="308"/>
    <cellStyle name="60% - Accent5" xfId="173"/>
    <cellStyle name="60% - Accent5 2" xfId="309"/>
    <cellStyle name="60% - Accent5 3" xfId="310"/>
    <cellStyle name="60% - Accent6" xfId="174"/>
    <cellStyle name="60% - Accent6 2" xfId="311"/>
    <cellStyle name="60% - Accent6 3" xfId="312"/>
    <cellStyle name="60% - Cor1 2" xfId="313"/>
    <cellStyle name="60% - Cor2 2" xfId="314"/>
    <cellStyle name="60% - Cor3 2" xfId="315"/>
    <cellStyle name="60% - Cor4 2" xfId="316"/>
    <cellStyle name="60% - Cor5 2" xfId="317"/>
    <cellStyle name="60% - Cor6 2" xfId="318"/>
    <cellStyle name="A3 297 x 420 mm" xfId="23"/>
    <cellStyle name="Accent1" xfId="175"/>
    <cellStyle name="Accent1 2" xfId="319"/>
    <cellStyle name="Accent1 3" xfId="320"/>
    <cellStyle name="Accent2" xfId="176"/>
    <cellStyle name="Accent2 2" xfId="321"/>
    <cellStyle name="Accent2 3" xfId="322"/>
    <cellStyle name="Accent3" xfId="177"/>
    <cellStyle name="Accent3 2" xfId="323"/>
    <cellStyle name="Accent3 3" xfId="324"/>
    <cellStyle name="Accent4" xfId="178"/>
    <cellStyle name="Accent4 2" xfId="325"/>
    <cellStyle name="Accent4 3" xfId="326"/>
    <cellStyle name="Accent5" xfId="179"/>
    <cellStyle name="Accent5 2" xfId="327"/>
    <cellStyle name="Accent5 3" xfId="328"/>
    <cellStyle name="Accent6" xfId="180"/>
    <cellStyle name="Accent6 2" xfId="329"/>
    <cellStyle name="Accent6 3" xfId="330"/>
    <cellStyle name="Anos" xfId="24"/>
    <cellStyle name="Bad" xfId="155"/>
    <cellStyle name="Bad 2" xfId="331"/>
    <cellStyle name="Bad 3" xfId="332"/>
    <cellStyle name="Besuchter Hyperlink" xfId="333"/>
    <cellStyle name="BlackText" xfId="25"/>
    <cellStyle name="Body" xfId="334"/>
    <cellStyle name="BoldText" xfId="26"/>
    <cellStyle name="BoldText 2" xfId="893"/>
    <cellStyle name="Cabeçalho 1 2" xfId="335"/>
    <cellStyle name="Cabeçalho 2 2" xfId="336"/>
    <cellStyle name="Cabeçalho 3 2" xfId="337"/>
    <cellStyle name="Cabeçalho 4 2" xfId="338"/>
    <cellStyle name="Calculation" xfId="181"/>
    <cellStyle name="Calculation 2" xfId="339"/>
    <cellStyle name="Calculation 3" xfId="340"/>
    <cellStyle name="Calculation 3 2" xfId="902"/>
    <cellStyle name="Cálculo 2" xfId="341"/>
    <cellStyle name="Célula Ligada 2" xfId="342"/>
    <cellStyle name="Check Cell" xfId="182"/>
    <cellStyle name="Check Cell 2" xfId="343"/>
    <cellStyle name="Check Cell 3" xfId="344"/>
    <cellStyle name="Comma  - Style1" xfId="345"/>
    <cellStyle name="Comma  - Style2" xfId="346"/>
    <cellStyle name="Comma  - Style3" xfId="347"/>
    <cellStyle name="Comma 2" xfId="1"/>
    <cellStyle name="Comma 2 10" xfId="889"/>
    <cellStyle name="Comma 2 2" xfId="2"/>
    <cellStyle name="Comma 2 2 2" xfId="890"/>
    <cellStyle name="Comma 2 3" xfId="348"/>
    <cellStyle name="Comma 2 3 2" xfId="903"/>
    <cellStyle name="Comma 2 4" xfId="349"/>
    <cellStyle name="Comma 2 4 2" xfId="904"/>
    <cellStyle name="Comma 2 5" xfId="350"/>
    <cellStyle name="Comma 2 5 2" xfId="905"/>
    <cellStyle name="Comma 2 6" xfId="351"/>
    <cellStyle name="Comma 2 6 2" xfId="906"/>
    <cellStyle name="Comma 2 7" xfId="352"/>
    <cellStyle name="Comma 2 7 2" xfId="907"/>
    <cellStyle name="Comma 2 8" xfId="353"/>
    <cellStyle name="Comma 2 8 2" xfId="908"/>
    <cellStyle name="Comma 2 9" xfId="354"/>
    <cellStyle name="Comma 2 9 2" xfId="909"/>
    <cellStyle name="Comma 2_MAPA SWAPS_Copy of Mapas Junho2010(1)" xfId="355"/>
    <cellStyle name="Comma 3" xfId="3"/>
    <cellStyle name="Comma 3 2" xfId="27"/>
    <cellStyle name="Comma 3 2 2" xfId="894"/>
    <cellStyle name="Comma 3 3" xfId="891"/>
    <cellStyle name="Comma 4" xfId="4"/>
    <cellStyle name="Comma 4 2" xfId="892"/>
    <cellStyle name="Comma 5" xfId="28"/>
    <cellStyle name="Comma 5 2" xfId="895"/>
    <cellStyle name="Comma 6" xfId="144"/>
    <cellStyle name="Comma 6 2" xfId="900"/>
    <cellStyle name="Comma 7" xfId="356"/>
    <cellStyle name="Comma 7 2" xfId="910"/>
    <cellStyle name="Comma 8" xfId="357"/>
    <cellStyle name="Comma 8 2" xfId="911"/>
    <cellStyle name="Comma 9" xfId="358"/>
    <cellStyle name="Comma 9 2" xfId="912"/>
    <cellStyle name="Comma(%)" xfId="29"/>
    <cellStyle name="Cor1 2" xfId="359"/>
    <cellStyle name="Cor2 2" xfId="360"/>
    <cellStyle name="Cor3 2" xfId="361"/>
    <cellStyle name="Cor4 2" xfId="362"/>
    <cellStyle name="Cor5 2" xfId="363"/>
    <cellStyle name="Cor6 2" xfId="364"/>
    <cellStyle name="Correcto 2" xfId="156"/>
    <cellStyle name="Curren - Style2" xfId="365"/>
    <cellStyle name="Curren - Style7" xfId="366"/>
    <cellStyle name="Curren - Style8" xfId="367"/>
    <cellStyle name="Currency 2" xfId="368"/>
    <cellStyle name="Currency 2 2" xfId="913"/>
    <cellStyle name="Data" xfId="30"/>
    <cellStyle name="Date" xfId="369"/>
    <cellStyle name="DateDMY" xfId="31"/>
    <cellStyle name="Dezimal [0]_RESULTS" xfId="370"/>
    <cellStyle name="Dezimal_RESULTS" xfId="371"/>
    <cellStyle name="Entrada 2" xfId="372"/>
    <cellStyle name="Estilo 1" xfId="196"/>
    <cellStyle name="Euro" xfId="32"/>
    <cellStyle name="Euro 2" xfId="373"/>
    <cellStyle name="Explanatory Text" xfId="183"/>
    <cellStyle name="Explanatory Text 2" xfId="374"/>
    <cellStyle name="Explanatory Text 3" xfId="375"/>
    <cellStyle name="EY House" xfId="33"/>
    <cellStyle name="F2" xfId="376"/>
    <cellStyle name="F3" xfId="377"/>
    <cellStyle name="F4" xfId="378"/>
    <cellStyle name="F5" xfId="379"/>
    <cellStyle name="F6" xfId="380"/>
    <cellStyle name="F7" xfId="381"/>
    <cellStyle name="F8" xfId="382"/>
    <cellStyle name="Fixed" xfId="383"/>
    <cellStyle name="Followed Hyperlink" xfId="384"/>
    <cellStyle name="Form Title" xfId="34"/>
    <cellStyle name="Good 2" xfId="385"/>
    <cellStyle name="Good 3" xfId="386"/>
    <cellStyle name="Grandtotal" xfId="35"/>
    <cellStyle name="Grayed" xfId="36"/>
    <cellStyle name="GrayLine" xfId="37"/>
    <cellStyle name="Grey" xfId="38"/>
    <cellStyle name="Group" xfId="39"/>
    <cellStyle name="Group 2" xfId="896"/>
    <cellStyle name="gs]_x000a__x000a_Window=0,0,640,480, , ,3_x000a__x000a_dir1=5,7,637,250,-1,-1,1,30,201,1905,231,G:\UGRC\RB\B-DADOS\FOX-PRO\CRED-VEN\KP" xfId="387"/>
    <cellStyle name="gs]_x000d__x000a_Window=0,0,640,480, , ,3_x000d__x000a_dir1=5,7,637,250,-1,-1,1,30,201,1905,231,G:\UGRC\RB\B-DADOS\FOX-PRO\CRED-VEN\KP" xfId="40"/>
    <cellStyle name="gs]_x000d__x000a_Window=0,0,640,480, , ,3_x000d__x000a_dir1=5,7,637,250,-1,-1,1,30,201,1905,231,G:\UGRC\RB\B-DADOS\FOX-PRO\CRED-VEN\KP 2" xfId="388"/>
    <cellStyle name="gs]_x000d__x000a_Window=0,0,640,480, , ,3_x000d__x000a_dir1=5,7,637,250,-1,-1,1,30,201,1905,231,G:\UGRC\RB\B-DADOS\FOX-PRO\CRED-VEN\KP 3" xfId="389"/>
    <cellStyle name="gs]_x000d__x000a_Window=0,0,640,480, , ,3_x000d__x000a_dir1=5,7,637,250,-1,-1,1,30,201,1905,231,G:\UGRC\RB\B-DADOS\FOX-PRO\CRED-VEN\KP 4" xfId="390"/>
    <cellStyle name="Header1" xfId="391"/>
    <cellStyle name="Header2" xfId="392"/>
    <cellStyle name="Heading" xfId="41"/>
    <cellStyle name="Heading 1" xfId="184"/>
    <cellStyle name="Heading 1 2" xfId="393"/>
    <cellStyle name="Heading 1 3" xfId="394"/>
    <cellStyle name="Heading 2" xfId="185"/>
    <cellStyle name="Heading 2 2" xfId="395"/>
    <cellStyle name="Heading 2 3" xfId="396"/>
    <cellStyle name="Heading 3" xfId="186"/>
    <cellStyle name="Heading 3 2" xfId="397"/>
    <cellStyle name="Heading 3 3" xfId="398"/>
    <cellStyle name="Heading 4" xfId="187"/>
    <cellStyle name="Heading 4 2" xfId="399"/>
    <cellStyle name="Heading 4 3" xfId="400"/>
    <cellStyle name="Heading1" xfId="401"/>
    <cellStyle name="Heading2" xfId="402"/>
    <cellStyle name="Hiperligação" xfId="404" builtinId="8"/>
    <cellStyle name="Hiperligação 2" xfId="197"/>
    <cellStyle name="Hiperligação 2 2" xfId="203"/>
    <cellStyle name="Hiperligação 2 2 2" xfId="206"/>
    <cellStyle name="Hiperligação 2 3" xfId="403"/>
    <cellStyle name="Hiperligação 3" xfId="202"/>
    <cellStyle name="Hipervínculo" xfId="42"/>
    <cellStyle name="Hipervínculo visitado" xfId="188"/>
    <cellStyle name="Hyperlink" xfId="886"/>
    <cellStyle name="Incorrecto 2" xfId="405"/>
    <cellStyle name="Indefinido" xfId="43"/>
    <cellStyle name="Index" xfId="198"/>
    <cellStyle name="Input" xfId="189"/>
    <cellStyle name="Input [yellow]" xfId="44"/>
    <cellStyle name="Input [yellow] 2" xfId="897"/>
    <cellStyle name="Input 2" xfId="406"/>
    <cellStyle name="Input 3" xfId="407"/>
    <cellStyle name="Input 3 2" xfId="914"/>
    <cellStyle name="Komma (0)" xfId="45"/>
    <cellStyle name="KPMG Heading 1" xfId="46"/>
    <cellStyle name="KPMG Heading 2" xfId="47"/>
    <cellStyle name="KPMG Heading 3" xfId="48"/>
    <cellStyle name="KPMG Heading 4" xfId="49"/>
    <cellStyle name="KPMG Normal" xfId="50"/>
    <cellStyle name="KPMG Normal Text" xfId="51"/>
    <cellStyle name="Linked Cell" xfId="190"/>
    <cellStyle name="Linked Cell 2" xfId="408"/>
    <cellStyle name="Linked Cell 3" xfId="409"/>
    <cellStyle name="Meu" xfId="52"/>
    <cellStyle name="Millares [0]_ Distribution of revenue" xfId="410"/>
    <cellStyle name="Millares_ Distribution of revenue" xfId="411"/>
    <cellStyle name="Milliers [0]_Feuil1" xfId="53"/>
    <cellStyle name="Milliers_Feuil1" xfId="54"/>
    <cellStyle name="Moeda 2" xfId="412"/>
    <cellStyle name="Moneda [0]_ Distribution of revenue" xfId="413"/>
    <cellStyle name="Moneda_ Distribution of revenue" xfId="414"/>
    <cellStyle name="Monétaire [0]_Feuil1" xfId="55"/>
    <cellStyle name="Monétaire_Feuil1" xfId="56"/>
    <cellStyle name="Month" xfId="57"/>
    <cellStyle name="Neutral" xfId="151"/>
    <cellStyle name="Neutral 2" xfId="415"/>
    <cellStyle name="Neutral 3" xfId="416"/>
    <cellStyle name="Neutro" xfId="888" builtinId="28"/>
    <cellStyle name="Neutro 2" xfId="417"/>
    <cellStyle name="NivelFila_2_Consejo2001" xfId="58"/>
    <cellStyle name="no dec" xfId="418"/>
    <cellStyle name="No-definido" xfId="59"/>
    <cellStyle name="NonPrintingArea" xfId="60"/>
    <cellStyle name="Normal" xfId="0" builtinId="0"/>
    <cellStyle name="Normal - Style1" xfId="61"/>
    <cellStyle name="Normal 10" xfId="199"/>
    <cellStyle name="Normal 10 2" xfId="419"/>
    <cellStyle name="Normal 10 2 2" xfId="205"/>
    <cellStyle name="Normal 10 3" xfId="420"/>
    <cellStyle name="Normal 11" xfId="201"/>
    <cellStyle name="Normal 11 2" xfId="421"/>
    <cellStyle name="Normal 11 2 2" xfId="422"/>
    <cellStyle name="Normal 11 2 3" xfId="423"/>
    <cellStyle name="Normal 11 3" xfId="424"/>
    <cellStyle name="Normal 11 4" xfId="425"/>
    <cellStyle name="Normal 11 5" xfId="901"/>
    <cellStyle name="Normal 12" xfId="426"/>
    <cellStyle name="Normal 12 2" xfId="427"/>
    <cellStyle name="Normal 12 3" xfId="428"/>
    <cellStyle name="Normal 12 3 2" xfId="429"/>
    <cellStyle name="Normal 12 3_#64 CEE 2008 - Transferir_vFinal" xfId="430"/>
    <cellStyle name="Normal 12_#64 CEE 2008 - Transferir_vFinal" xfId="431"/>
    <cellStyle name="Normal 13" xfId="432"/>
    <cellStyle name="Normal 13 2" xfId="433"/>
    <cellStyle name="Normal 13 2 2" xfId="434"/>
    <cellStyle name="Normal 13 2_#64 CEE 2008 - Transferir_vFinal" xfId="435"/>
    <cellStyle name="Normal 13_#64 CEE 2008 - Transferir_vFinal" xfId="436"/>
    <cellStyle name="Normal 14" xfId="437"/>
    <cellStyle name="Normal 14 2" xfId="207"/>
    <cellStyle name="Normal 15" xfId="438"/>
    <cellStyle name="Normal 15 2" xfId="439"/>
    <cellStyle name="Normal 16" xfId="440"/>
    <cellStyle name="Normal 16 2" xfId="441"/>
    <cellStyle name="Normal 16 2 2" xfId="442"/>
    <cellStyle name="Normal 16 2_Validação Ajustamento de 2008_vFinal01" xfId="443"/>
    <cellStyle name="Normal 16 3" xfId="444"/>
    <cellStyle name="Normal 16_#64 CEE 2008 - Transferir_vFinal TP" xfId="445"/>
    <cellStyle name="Normal 17" xfId="446"/>
    <cellStyle name="Normal 18" xfId="447"/>
    <cellStyle name="Normal 19" xfId="448"/>
    <cellStyle name="Normal 2" xfId="5"/>
    <cellStyle name="Normal 2 10" xfId="449"/>
    <cellStyle name="Normal 2 11" xfId="450"/>
    <cellStyle name="Normal 2 12" xfId="451"/>
    <cellStyle name="Normal 2 13" xfId="452"/>
    <cellStyle name="Normal 2 14" xfId="453"/>
    <cellStyle name="Normal 2 15" xfId="454"/>
    <cellStyle name="Normal 2 16" xfId="455"/>
    <cellStyle name="Normal 2 17" xfId="456"/>
    <cellStyle name="Normal 2 18" xfId="457"/>
    <cellStyle name="Normal 2 19" xfId="458"/>
    <cellStyle name="Normal 2 2" xfId="62"/>
    <cellStyle name="Normal 2 2 10" xfId="459"/>
    <cellStyle name="Normal 2 2 11" xfId="460"/>
    <cellStyle name="Normal 2 2 12" xfId="461"/>
    <cellStyle name="Normal 2 2 13" xfId="462"/>
    <cellStyle name="Normal 2 2 2" xfId="463"/>
    <cellStyle name="Normal 2 2 2 10" xfId="464"/>
    <cellStyle name="Normal 2 2 2 2" xfId="465"/>
    <cellStyle name="Normal 2 2 2 2 2" xfId="466"/>
    <cellStyle name="Normal 2 2 2 2 2 2" xfId="467"/>
    <cellStyle name="Normal 2 2 2 2 2 2 2" xfId="468"/>
    <cellStyle name="Normal 2 2 2 2 2 2 3" xfId="469"/>
    <cellStyle name="Normal 2 2 2 2 2 2 4" xfId="470"/>
    <cellStyle name="Normal 2 2 2 2 2 2 5" xfId="471"/>
    <cellStyle name="Normal 2 2 2 2 2 3" xfId="472"/>
    <cellStyle name="Normal 2 2 2 2 2 4" xfId="473"/>
    <cellStyle name="Normal 2 2 2 2 2 5" xfId="474"/>
    <cellStyle name="Normal 2 2 2 2 2 6" xfId="475"/>
    <cellStyle name="Normal 2 2 2 2 3" xfId="476"/>
    <cellStyle name="Normal 2 2 2 2 4" xfId="477"/>
    <cellStyle name="Normal 2 2 2 2 5" xfId="478"/>
    <cellStyle name="Normal 2 2 2 2 6" xfId="479"/>
    <cellStyle name="Normal 2 2 2 3" xfId="480"/>
    <cellStyle name="Normal 2 2 2 4" xfId="481"/>
    <cellStyle name="Normal 2 2 2 5" xfId="482"/>
    <cellStyle name="Normal 2 2 2 6" xfId="483"/>
    <cellStyle name="Normal 2 2 2 7" xfId="484"/>
    <cellStyle name="Normal 2 2 2 8" xfId="485"/>
    <cellStyle name="Normal 2 2 2 9" xfId="486"/>
    <cellStyle name="Normal 2 2 3" xfId="487"/>
    <cellStyle name="Normal 2 2 4" xfId="488"/>
    <cellStyle name="Normal 2 2 5" xfId="489"/>
    <cellStyle name="Normal 2 2 6" xfId="490"/>
    <cellStyle name="Normal 2 2 6 2" xfId="491"/>
    <cellStyle name="Normal 2 2 6 2 2" xfId="492"/>
    <cellStyle name="Normal 2 2 6 2 3" xfId="493"/>
    <cellStyle name="Normal 2 2 6 3" xfId="494"/>
    <cellStyle name="Normal 2 2 7" xfId="495"/>
    <cellStyle name="Normal 2 2 8" xfId="496"/>
    <cellStyle name="Normal 2 2 9" xfId="497"/>
    <cellStyle name="Normal 2 2_MAPA SWAPS_Copy of Mapas Junho2010(1)" xfId="498"/>
    <cellStyle name="Normal 2 20" xfId="499"/>
    <cellStyle name="Normal 2 21" xfId="500"/>
    <cellStyle name="Normal 2 22" xfId="501"/>
    <cellStyle name="Normal 2 23" xfId="502"/>
    <cellStyle name="Normal 2 24" xfId="503"/>
    <cellStyle name="Normal 2 25" xfId="504"/>
    <cellStyle name="Normal 2 27" xfId="885"/>
    <cellStyle name="Normal 2 3" xfId="146"/>
    <cellStyle name="Normal 2 3 10" xfId="505"/>
    <cellStyle name="Normal 2 3 11" xfId="506"/>
    <cellStyle name="Normal 2 3 2" xfId="507"/>
    <cellStyle name="Normal 2 3 2 2" xfId="508"/>
    <cellStyle name="Normal 2 3 2 2 2" xfId="509"/>
    <cellStyle name="Normal 2 3 2 2 2 2" xfId="510"/>
    <cellStyle name="Normal 2 3 2 2 2 3" xfId="511"/>
    <cellStyle name="Normal 2 3 2 2 2 4" xfId="512"/>
    <cellStyle name="Normal 2 3 2 2 2 5" xfId="513"/>
    <cellStyle name="Normal 2 3 2 2 3" xfId="514"/>
    <cellStyle name="Normal 2 3 2 2 4" xfId="515"/>
    <cellStyle name="Normal 2 3 2 2 5" xfId="516"/>
    <cellStyle name="Normal 2 3 2 2 6" xfId="517"/>
    <cellStyle name="Normal 2 3 2 3" xfId="518"/>
    <cellStyle name="Normal 2 3 2 4" xfId="519"/>
    <cellStyle name="Normal 2 3 2 5" xfId="520"/>
    <cellStyle name="Normal 2 3 2 6" xfId="521"/>
    <cellStyle name="Normal 2 3 3" xfId="522"/>
    <cellStyle name="Normal 2 3 4" xfId="523"/>
    <cellStyle name="Normal 2 3 5" xfId="524"/>
    <cellStyle name="Normal 2 3 6" xfId="525"/>
    <cellStyle name="Normal 2 3 7" xfId="526"/>
    <cellStyle name="Normal 2 3 8" xfId="527"/>
    <cellStyle name="Normal 2 3 9" xfId="528"/>
    <cellStyle name="Normal 2 3_Contadores 2009_2010v2" xfId="529"/>
    <cellStyle name="Normal 2 4" xfId="153"/>
    <cellStyle name="Normal 2 5" xfId="530"/>
    <cellStyle name="Normal 2 6" xfId="531"/>
    <cellStyle name="Normal 2 6 2" xfId="532"/>
    <cellStyle name="Normal 2 6 2 2" xfId="533"/>
    <cellStyle name="Normal 2 6 2 3" xfId="534"/>
    <cellStyle name="Normal 2 6 3" xfId="535"/>
    <cellStyle name="Normal 2 7" xfId="536"/>
    <cellStyle name="Normal 2 8" xfId="537"/>
    <cellStyle name="Normal 2 9" xfId="538"/>
    <cellStyle name="Normal 2_Contadores 2009_2010v2" xfId="539"/>
    <cellStyle name="Normal 20" xfId="540"/>
    <cellStyle name="Normal 20 2" xfId="541"/>
    <cellStyle name="Normal 20 2 2" xfId="542"/>
    <cellStyle name="Normal 21" xfId="543"/>
    <cellStyle name="Normal 22" xfId="544"/>
    <cellStyle name="Normal 23" xfId="545"/>
    <cellStyle name="Normal 23 2" xfId="546"/>
    <cellStyle name="Normal 24" xfId="547"/>
    <cellStyle name="Normal 25" xfId="548"/>
    <cellStyle name="Normal 25 2" xfId="549"/>
    <cellStyle name="Normal 26" xfId="204"/>
    <cellStyle name="Normal 26 2" xfId="550"/>
    <cellStyle name="Normal 27" xfId="551"/>
    <cellStyle name="Normal 28" xfId="552"/>
    <cellStyle name="Normal 29" xfId="553"/>
    <cellStyle name="Normal 3" xfId="11"/>
    <cellStyle name="Normal 3 10" xfId="554"/>
    <cellStyle name="Normal 3 11" xfId="555"/>
    <cellStyle name="Normal 3 12" xfId="556"/>
    <cellStyle name="Normal 3 13" xfId="557"/>
    <cellStyle name="Normal 3 14" xfId="558"/>
    <cellStyle name="Normal 3 15" xfId="559"/>
    <cellStyle name="Normal 3 2" xfId="147"/>
    <cellStyle name="Normal 3 2 2" xfId="560"/>
    <cellStyle name="Normal 3 2 3" xfId="561"/>
    <cellStyle name="Normal 3 2 4" xfId="562"/>
    <cellStyle name="Normal 3 2 5" xfId="563"/>
    <cellStyle name="Normal 3 2 6" xfId="564"/>
    <cellStyle name="Normal 3 2 7" xfId="565"/>
    <cellStyle name="Normal 3 2_Contadores 2009_2010v2" xfId="566"/>
    <cellStyle name="Normal 3 3" xfId="567"/>
    <cellStyle name="Normal 3 3 2" xfId="568"/>
    <cellStyle name="Normal 3 3 3" xfId="569"/>
    <cellStyle name="Normal 3 3 4" xfId="570"/>
    <cellStyle name="Normal 3 3 5" xfId="571"/>
    <cellStyle name="Normal 3 4" xfId="572"/>
    <cellStyle name="Normal 3 4 2" xfId="573"/>
    <cellStyle name="Normal 3 4 3" xfId="574"/>
    <cellStyle name="Normal 3 4 4" xfId="575"/>
    <cellStyle name="Normal 3 4 5" xfId="576"/>
    <cellStyle name="Normal 3 5" xfId="577"/>
    <cellStyle name="Normal 3 5 2" xfId="578"/>
    <cellStyle name="Normal 3 5 3" xfId="579"/>
    <cellStyle name="Normal 3 5 4" xfId="580"/>
    <cellStyle name="Normal 3 5 5" xfId="581"/>
    <cellStyle name="Normal 3 6" xfId="582"/>
    <cellStyle name="Normal 3 7" xfId="583"/>
    <cellStyle name="Normal 3 8" xfId="584"/>
    <cellStyle name="Normal 3 9" xfId="585"/>
    <cellStyle name="Normal 3_#64 CEE 2008 - Transferir_vFinal" xfId="586"/>
    <cellStyle name="Normal 30" xfId="587"/>
    <cellStyle name="Normal 31" xfId="588"/>
    <cellStyle name="Normal 32" xfId="589"/>
    <cellStyle name="Normal 33" xfId="590"/>
    <cellStyle name="Normal 34" xfId="591"/>
    <cellStyle name="Normal 34 2" xfId="592"/>
    <cellStyle name="Normal 34 2 2" xfId="593"/>
    <cellStyle name="Normal 34 2 2 2" xfId="594"/>
    <cellStyle name="Normal 34 2 2 2 2" xfId="595"/>
    <cellStyle name="Normal 34 2 2 2 3" xfId="596"/>
    <cellStyle name="Normal 34 2 2 2 4" xfId="597"/>
    <cellStyle name="Normal 34 2 2 2 5" xfId="598"/>
    <cellStyle name="Normal 34 2 2 3" xfId="599"/>
    <cellStyle name="Normal 34 2 2 4" xfId="600"/>
    <cellStyle name="Normal 34 2 2 5" xfId="601"/>
    <cellStyle name="Normal 34 2 2 6" xfId="602"/>
    <cellStyle name="Normal 34 2 2 7" xfId="884"/>
    <cellStyle name="Normal 34 2 3" xfId="603"/>
    <cellStyle name="Normal 34 2 3 2" xfId="604"/>
    <cellStyle name="Normal 34 2 3 3" xfId="605"/>
    <cellStyle name="Normal 34 2 3 4" xfId="606"/>
    <cellStyle name="Normal 34 2 3 5" xfId="607"/>
    <cellStyle name="Normal 34 2 4" xfId="608"/>
    <cellStyle name="Normal 34 2 5" xfId="609"/>
    <cellStyle name="Normal 34 2 6" xfId="610"/>
    <cellStyle name="Normal 34 2 7" xfId="611"/>
    <cellStyle name="Normal 34 3" xfId="612"/>
    <cellStyle name="Normal 34 3 2" xfId="613"/>
    <cellStyle name="Normal 34 3 2 2" xfId="614"/>
    <cellStyle name="Normal 34 3 2 2 2" xfId="615"/>
    <cellStyle name="Normal 34 3 2 2 3" xfId="616"/>
    <cellStyle name="Normal 34 3 2 2 4" xfId="617"/>
    <cellStyle name="Normal 34 3 2 2 5" xfId="618"/>
    <cellStyle name="Normal 34 3 2 3" xfId="619"/>
    <cellStyle name="Normal 34 3 2 4" xfId="620"/>
    <cellStyle name="Normal 34 3 2 5" xfId="621"/>
    <cellStyle name="Normal 34 3 2 6" xfId="622"/>
    <cellStyle name="Normal 34 3 3" xfId="623"/>
    <cellStyle name="Normal 34 3 3 2" xfId="624"/>
    <cellStyle name="Normal 34 3 3 3" xfId="625"/>
    <cellStyle name="Normal 34 3 3 4" xfId="626"/>
    <cellStyle name="Normal 34 3 3 5" xfId="627"/>
    <cellStyle name="Normal 34 3 4" xfId="628"/>
    <cellStyle name="Normal 34 3 5" xfId="629"/>
    <cellStyle name="Normal 34 3 6" xfId="630"/>
    <cellStyle name="Normal 34 3 7" xfId="631"/>
    <cellStyle name="Normal 34 4" xfId="632"/>
    <cellStyle name="Normal 34 4 2" xfId="633"/>
    <cellStyle name="Normal 34 4 2 2" xfId="634"/>
    <cellStyle name="Normal 34 4 2 3" xfId="635"/>
    <cellStyle name="Normal 34 4 2 4" xfId="636"/>
    <cellStyle name="Normal 34 4 2 5" xfId="637"/>
    <cellStyle name="Normal 34 4 3" xfId="638"/>
    <cellStyle name="Normal 34 4 4" xfId="639"/>
    <cellStyle name="Normal 34 4 5" xfId="640"/>
    <cellStyle name="Normal 34 4 6" xfId="641"/>
    <cellStyle name="Normal 34 5" xfId="642"/>
    <cellStyle name="Normal 34 5 2" xfId="643"/>
    <cellStyle name="Normal 34 5 3" xfId="644"/>
    <cellStyle name="Normal 34 5 4" xfId="645"/>
    <cellStyle name="Normal 34 5 5" xfId="646"/>
    <cellStyle name="Normal 34 6" xfId="647"/>
    <cellStyle name="Normal 34 7" xfId="648"/>
    <cellStyle name="Normal 34 8" xfId="649"/>
    <cellStyle name="Normal 34 9" xfId="650"/>
    <cellStyle name="Normal 35" xfId="651"/>
    <cellStyle name="Normal 36" xfId="652"/>
    <cellStyle name="Normal 37" xfId="653"/>
    <cellStyle name="Normal 38" xfId="654"/>
    <cellStyle name="Normal 39" xfId="655"/>
    <cellStyle name="Normal 4" xfId="14"/>
    <cellStyle name="Normal 4 2" xfId="200"/>
    <cellStyle name="Normal 4 2 2" xfId="656"/>
    <cellStyle name="Normal 4 2 3" xfId="657"/>
    <cellStyle name="Normal 4 2 4" xfId="658"/>
    <cellStyle name="Normal 4 2 5" xfId="659"/>
    <cellStyle name="Normal 4 2 6" xfId="660"/>
    <cellStyle name="Normal 4 3" xfId="661"/>
    <cellStyle name="Normal 4 3 2" xfId="662"/>
    <cellStyle name="Normal 4 3 3" xfId="663"/>
    <cellStyle name="Normal 4 3 4" xfId="664"/>
    <cellStyle name="Normal 4 3 5" xfId="665"/>
    <cellStyle name="Normal 4 4" xfId="666"/>
    <cellStyle name="Normal 4 4 2" xfId="667"/>
    <cellStyle name="Normal 4 4 3" xfId="668"/>
    <cellStyle name="Normal 4 4 4" xfId="669"/>
    <cellStyle name="Normal 4 4 5" xfId="670"/>
    <cellStyle name="Normal 4 5" xfId="671"/>
    <cellStyle name="Normal 4 5 2" xfId="672"/>
    <cellStyle name="Normal 4 5 3" xfId="673"/>
    <cellStyle name="Normal 4 5 4" xfId="674"/>
    <cellStyle name="Normal 4 5 5" xfId="675"/>
    <cellStyle name="Normal 4 6" xfId="676"/>
    <cellStyle name="Normal 4 7" xfId="677"/>
    <cellStyle name="Normal 4 8" xfId="678"/>
    <cellStyle name="Normal 4 9" xfId="679"/>
    <cellStyle name="Normal 4_Repartição Pessoal 2009_2010_v05" xfId="680"/>
    <cellStyle name="Normal 40" xfId="681"/>
    <cellStyle name="Normal 41" xfId="682"/>
    <cellStyle name="Normal 42" xfId="683"/>
    <cellStyle name="Normal 43" xfId="684"/>
    <cellStyle name="Normal 44" xfId="685"/>
    <cellStyle name="Normal 45" xfId="686"/>
    <cellStyle name="Normal 46" xfId="687"/>
    <cellStyle name="Normal 47" xfId="688"/>
    <cellStyle name="Normal 48" xfId="689"/>
    <cellStyle name="Normal 49" xfId="690"/>
    <cellStyle name="Normal 5" xfId="142"/>
    <cellStyle name="Normal 5 2" xfId="691"/>
    <cellStyle name="Normal 5 2 2" xfId="692"/>
    <cellStyle name="Normal 5 2 3" xfId="693"/>
    <cellStyle name="Normal 5 3" xfId="694"/>
    <cellStyle name="Normal 5 4" xfId="898"/>
    <cellStyle name="Normal 50" xfId="695"/>
    <cellStyle name="Normal 51" xfId="696"/>
    <cellStyle name="Normal 52" xfId="697"/>
    <cellStyle name="Normal 53" xfId="698"/>
    <cellStyle name="Normal 54" xfId="699"/>
    <cellStyle name="Normal 55" xfId="700"/>
    <cellStyle name="Normal 56" xfId="701"/>
    <cellStyle name="Normal 57" xfId="702"/>
    <cellStyle name="Normal 58" xfId="703"/>
    <cellStyle name="Normal 59" xfId="704"/>
    <cellStyle name="Normal 6" xfId="143"/>
    <cellStyle name="Normal 6 2" xfId="705"/>
    <cellStyle name="Normal 6 3" xfId="706"/>
    <cellStyle name="Normal 6 4" xfId="899"/>
    <cellStyle name="Normal 6_#64 CEE 2008 - Transferir_vFinal" xfId="707"/>
    <cellStyle name="Normal 60" xfId="708"/>
    <cellStyle name="Normal 61" xfId="709"/>
    <cellStyle name="Normal 62" xfId="710"/>
    <cellStyle name="Normal 63" xfId="711"/>
    <cellStyle name="Normal 64" xfId="712"/>
    <cellStyle name="Normal 65" xfId="713"/>
    <cellStyle name="Normal 66" xfId="714"/>
    <cellStyle name="Normal 67" xfId="715"/>
    <cellStyle name="Normal 68" xfId="716"/>
    <cellStyle name="Normal 69" xfId="717"/>
    <cellStyle name="Normal 7" xfId="149"/>
    <cellStyle name="Normal 7 2" xfId="718"/>
    <cellStyle name="Normal 7_#64 CEE 2008 - Transferir_vFinal TP" xfId="719"/>
    <cellStyle name="Normal 70" xfId="720"/>
    <cellStyle name="Normal 71" xfId="721"/>
    <cellStyle name="Normal 72" xfId="722"/>
    <cellStyle name="Normal 73" xfId="723"/>
    <cellStyle name="Normal 74" xfId="724"/>
    <cellStyle name="Normal 75" xfId="725"/>
    <cellStyle name="Normal 76" xfId="726"/>
    <cellStyle name="Normal 77" xfId="727"/>
    <cellStyle name="Normal 8" xfId="152"/>
    <cellStyle name="Normal 8 2" xfId="728"/>
    <cellStyle name="Normal 8 2 2" xfId="729"/>
    <cellStyle name="Normal 8 2_Validação Ajustamento de 2008_vFinal01" xfId="730"/>
    <cellStyle name="Normal 8 3" xfId="731"/>
    <cellStyle name="Normal 8 4" xfId="732"/>
    <cellStyle name="Normal 8 5" xfId="733"/>
    <cellStyle name="Normal 9" xfId="195"/>
    <cellStyle name="Normal 9 2" xfId="734"/>
    <cellStyle name="Normal 9 3" xfId="735"/>
    <cellStyle name="Normal 9 4" xfId="736"/>
    <cellStyle name="Normal_Bal_e_Desc_Dez97" xfId="13"/>
    <cellStyle name="Normal_BE_D1_12_1999_v3" xfId="12"/>
    <cellStyle name="Normal_Book4" xfId="145"/>
    <cellStyle name="Normal_Finais" xfId="6"/>
    <cellStyle name="Normal_REAV9497" xfId="139"/>
    <cellStyle name="Normal_Relatório Grupo NB 31 DEZ 2002" xfId="7"/>
    <cellStyle name="Normal_Sheet1" xfId="141"/>
    <cellStyle name="Normal_Sheet3" xfId="140"/>
    <cellStyle name="Normal_tren96" xfId="8"/>
    <cellStyle name="Normal1" xfId="63"/>
    <cellStyle name="Normal2" xfId="64"/>
    <cellStyle name="Nota 2" xfId="737"/>
    <cellStyle name="Note" xfId="191"/>
    <cellStyle name="Note 10" xfId="738"/>
    <cellStyle name="Note 2" xfId="739"/>
    <cellStyle name="Note 2 2" xfId="740"/>
    <cellStyle name="Note 3" xfId="741"/>
    <cellStyle name="Note 3 2" xfId="742"/>
    <cellStyle name="Note 4" xfId="743"/>
    <cellStyle name="Note 4 2" xfId="744"/>
    <cellStyle name="Note 5" xfId="745"/>
    <cellStyle name="Note 5 2" xfId="746"/>
    <cellStyle name="Note 6" xfId="747"/>
    <cellStyle name="Note 7" xfId="748"/>
    <cellStyle name="Note 8" xfId="749"/>
    <cellStyle name="Note 9" xfId="750"/>
    <cellStyle name="number" xfId="751"/>
    <cellStyle name="Output" xfId="192"/>
    <cellStyle name="Output 2" xfId="752"/>
    <cellStyle name="Output 3" xfId="753"/>
    <cellStyle name="Output 3 2" xfId="915"/>
    <cellStyle name="Parentesis de fora" xfId="65"/>
    <cellStyle name="pb_table_format_total" xfId="66"/>
    <cellStyle name="Percent (0)" xfId="754"/>
    <cellStyle name="Percent (0) 2" xfId="755"/>
    <cellStyle name="Percent (0) 3" xfId="756"/>
    <cellStyle name="Percent (0) 4" xfId="757"/>
    <cellStyle name="Percent [0%]" xfId="9"/>
    <cellStyle name="Percent [0.00%]" xfId="67"/>
    <cellStyle name="Percent [2]" xfId="68"/>
    <cellStyle name="Percent 13" xfId="148"/>
    <cellStyle name="Percent 2" xfId="10"/>
    <cellStyle name="Percent 2 2" xfId="69"/>
    <cellStyle name="Percent 2 2 2" xfId="758"/>
    <cellStyle name="Percent 2 3" xfId="70"/>
    <cellStyle name="Percent 2 4" xfId="759"/>
    <cellStyle name="Percent 2 5" xfId="760"/>
    <cellStyle name="Percent 2 6" xfId="761"/>
    <cellStyle name="Percent 2 7" xfId="762"/>
    <cellStyle name="Percent 2 8" xfId="763"/>
    <cellStyle name="Percent 3" xfId="15"/>
    <cellStyle name="Percent 3 2" xfId="71"/>
    <cellStyle name="Percent 4" xfId="72"/>
    <cellStyle name="Percent 4 2" xfId="764"/>
    <cellStyle name="Percent 5" xfId="73"/>
    <cellStyle name="Percent 5 2" xfId="765"/>
    <cellStyle name="Percent 6" xfId="766"/>
    <cellStyle name="Percentagem" xfId="887" builtinId="5"/>
    <cellStyle name="Percentagem 2" xfId="154"/>
    <cellStyle name="Percentagem 2 2" xfId="767"/>
    <cellStyle name="Percentagem 2 2 2" xfId="768"/>
    <cellStyle name="Percentagem 2 4" xfId="769"/>
    <cellStyle name="Percentagem 3" xfId="770"/>
    <cellStyle name="Percentagem 3 2" xfId="771"/>
    <cellStyle name="Percentagem 3 2 2" xfId="772"/>
    <cellStyle name="Percentagem 3 2 3" xfId="773"/>
    <cellStyle name="Percentagem 3 3" xfId="774"/>
    <cellStyle name="Percentagem 4" xfId="775"/>
    <cellStyle name="Percentagem 4 2" xfId="776"/>
    <cellStyle name="Percentagem 4 3" xfId="777"/>
    <cellStyle name="Percentagem 4 4" xfId="778"/>
    <cellStyle name="Percentagem 5" xfId="779"/>
    <cellStyle name="Percentagem 5 2" xfId="780"/>
    <cellStyle name="Percentagem 5 2 2" xfId="781"/>
    <cellStyle name="Percentagem 6" xfId="782"/>
    <cellStyle name="Percentagem 7" xfId="783"/>
    <cellStyle name="Saída 2" xfId="784"/>
    <cellStyle name="SAN" xfId="74"/>
    <cellStyle name="SAPBEXaggData" xfId="75"/>
    <cellStyle name="SAPBEXaggData 2" xfId="785"/>
    <cellStyle name="SAPBEXaggData 2 2" xfId="786"/>
    <cellStyle name="SAPBEXaggData 2 2 2" xfId="917"/>
    <cellStyle name="SAPBEXaggData 2 3" xfId="916"/>
    <cellStyle name="SAPBEXaggData 3" xfId="787"/>
    <cellStyle name="SAPBEXaggData 3 2" xfId="918"/>
    <cellStyle name="SAPBEXaggDataEmph" xfId="76"/>
    <cellStyle name="SAPBEXaggDataEmph 2" xfId="788"/>
    <cellStyle name="SAPBEXaggDataEmph 2 2" xfId="789"/>
    <cellStyle name="SAPBEXaggDataEmph 2 2 2" xfId="920"/>
    <cellStyle name="SAPBEXaggDataEmph 2 3" xfId="919"/>
    <cellStyle name="SAPBEXaggDataEmph 3" xfId="790"/>
    <cellStyle name="SAPBEXaggDataEmph 3 2" xfId="921"/>
    <cellStyle name="SAPBEXaggItem" xfId="77"/>
    <cellStyle name="SAPBEXaggItem 2" xfId="791"/>
    <cellStyle name="SAPBEXaggItem 2 2" xfId="792"/>
    <cellStyle name="SAPBEXaggItem 2 2 2" xfId="923"/>
    <cellStyle name="SAPBEXaggItem 2 3" xfId="922"/>
    <cellStyle name="SAPBEXaggItem 3" xfId="793"/>
    <cellStyle name="SAPBEXaggItem 3 2" xfId="924"/>
    <cellStyle name="SAPBEXaggItemX" xfId="78"/>
    <cellStyle name="SAPBEXchaText" xfId="79"/>
    <cellStyle name="SAPBEXchaText 2" xfId="794"/>
    <cellStyle name="SAPBEXchaText 2 2" xfId="795"/>
    <cellStyle name="SAPBEXchaText 2 2 2" xfId="926"/>
    <cellStyle name="SAPBEXchaText 2 3" xfId="925"/>
    <cellStyle name="SAPBEXchaText 3" xfId="796"/>
    <cellStyle name="SAPBEXchaText 3 2" xfId="927"/>
    <cellStyle name="SAPBEXexcBad7" xfId="80"/>
    <cellStyle name="SAPBEXexcBad7 2" xfId="797"/>
    <cellStyle name="SAPBEXexcBad7 2 2" xfId="798"/>
    <cellStyle name="SAPBEXexcBad7 2 2 2" xfId="929"/>
    <cellStyle name="SAPBEXexcBad7 2 3" xfId="928"/>
    <cellStyle name="SAPBEXexcBad7 3" xfId="799"/>
    <cellStyle name="SAPBEXexcBad7 3 2" xfId="930"/>
    <cellStyle name="SAPBEXexcBad8" xfId="81"/>
    <cellStyle name="SAPBEXexcBad8 2" xfId="800"/>
    <cellStyle name="SAPBEXexcBad8 2 2" xfId="801"/>
    <cellStyle name="SAPBEXexcBad8 2 2 2" xfId="932"/>
    <cellStyle name="SAPBEXexcBad8 2 3" xfId="931"/>
    <cellStyle name="SAPBEXexcBad8 3" xfId="802"/>
    <cellStyle name="SAPBEXexcBad8 3 2" xfId="933"/>
    <cellStyle name="SAPBEXexcBad9" xfId="82"/>
    <cellStyle name="SAPBEXexcBad9 2" xfId="803"/>
    <cellStyle name="SAPBEXexcBad9 2 2" xfId="804"/>
    <cellStyle name="SAPBEXexcBad9 2 2 2" xfId="935"/>
    <cellStyle name="SAPBEXexcBad9 2 3" xfId="934"/>
    <cellStyle name="SAPBEXexcBad9 3" xfId="805"/>
    <cellStyle name="SAPBEXexcBad9 3 2" xfId="936"/>
    <cellStyle name="SAPBEXexcCritical4" xfId="83"/>
    <cellStyle name="SAPBEXexcCritical4 2" xfId="806"/>
    <cellStyle name="SAPBEXexcCritical4 2 2" xfId="807"/>
    <cellStyle name="SAPBEXexcCritical4 2 2 2" xfId="938"/>
    <cellStyle name="SAPBEXexcCritical4 2 3" xfId="937"/>
    <cellStyle name="SAPBEXexcCritical4 3" xfId="808"/>
    <cellStyle name="SAPBEXexcCritical4 3 2" xfId="939"/>
    <cellStyle name="SAPBEXexcCritical5" xfId="84"/>
    <cellStyle name="SAPBEXexcCritical5 2" xfId="809"/>
    <cellStyle name="SAPBEXexcCritical5 2 2" xfId="810"/>
    <cellStyle name="SAPBEXexcCritical5 2 2 2" xfId="941"/>
    <cellStyle name="SAPBEXexcCritical5 2 3" xfId="940"/>
    <cellStyle name="SAPBEXexcCritical5 3" xfId="811"/>
    <cellStyle name="SAPBEXexcCritical5 3 2" xfId="942"/>
    <cellStyle name="SAPBEXexcCritical6" xfId="85"/>
    <cellStyle name="SAPBEXexcCritical6 2" xfId="812"/>
    <cellStyle name="SAPBEXexcCritical6 2 2" xfId="813"/>
    <cellStyle name="SAPBEXexcCritical6 2 2 2" xfId="944"/>
    <cellStyle name="SAPBEXexcCritical6 2 3" xfId="943"/>
    <cellStyle name="SAPBEXexcCritical6 3" xfId="814"/>
    <cellStyle name="SAPBEXexcCritical6 3 2" xfId="945"/>
    <cellStyle name="SAPBEXexcGood1" xfId="86"/>
    <cellStyle name="SAPBEXexcGood1 2" xfId="815"/>
    <cellStyle name="SAPBEXexcGood1 2 2" xfId="816"/>
    <cellStyle name="SAPBEXexcGood1 2 2 2" xfId="947"/>
    <cellStyle name="SAPBEXexcGood1 2 3" xfId="946"/>
    <cellStyle name="SAPBEXexcGood1 3" xfId="817"/>
    <cellStyle name="SAPBEXexcGood1 3 2" xfId="948"/>
    <cellStyle name="SAPBEXexcGood2" xfId="87"/>
    <cellStyle name="SAPBEXexcGood2 2" xfId="818"/>
    <cellStyle name="SAPBEXexcGood2 2 2" xfId="819"/>
    <cellStyle name="SAPBEXexcGood2 2 2 2" xfId="950"/>
    <cellStyle name="SAPBEXexcGood2 2 3" xfId="949"/>
    <cellStyle name="SAPBEXexcGood2 3" xfId="820"/>
    <cellStyle name="SAPBEXexcGood2 3 2" xfId="951"/>
    <cellStyle name="SAPBEXexcGood3" xfId="88"/>
    <cellStyle name="SAPBEXexcGood3 2" xfId="821"/>
    <cellStyle name="SAPBEXexcGood3 2 2" xfId="822"/>
    <cellStyle name="SAPBEXexcGood3 2 2 2" xfId="953"/>
    <cellStyle name="SAPBEXexcGood3 2 3" xfId="952"/>
    <cellStyle name="SAPBEXexcGood3 3" xfId="823"/>
    <cellStyle name="SAPBEXexcGood3 3 2" xfId="954"/>
    <cellStyle name="SAPBEXfilterDrill" xfId="89"/>
    <cellStyle name="SAPBEXfilterItem" xfId="90"/>
    <cellStyle name="SAPBEXfilterText" xfId="91"/>
    <cellStyle name="SAPBEXformats" xfId="92"/>
    <cellStyle name="SAPBEXformats 2" xfId="824"/>
    <cellStyle name="SAPBEXformats 2 2" xfId="825"/>
    <cellStyle name="SAPBEXformats 2 2 2" xfId="956"/>
    <cellStyle name="SAPBEXformats 2 3" xfId="955"/>
    <cellStyle name="SAPBEXformats 3" xfId="826"/>
    <cellStyle name="SAPBEXformats 3 2" xfId="957"/>
    <cellStyle name="SAPBEXheaderItem" xfId="93"/>
    <cellStyle name="SAPBEXheaderText" xfId="94"/>
    <cellStyle name="SAPBEXHLevel0" xfId="95"/>
    <cellStyle name="SAPBEXHLevel0X" xfId="96"/>
    <cellStyle name="SAPBEXHLevel1" xfId="97"/>
    <cellStyle name="SAPBEXHLevel1X" xfId="98"/>
    <cellStyle name="SAPBEXHLevel2" xfId="99"/>
    <cellStyle name="SAPBEXHLevel2X" xfId="100"/>
    <cellStyle name="SAPBEXHLevel3" xfId="101"/>
    <cellStyle name="SAPBEXHLevel3X" xfId="102"/>
    <cellStyle name="SAPBEXinputData" xfId="103"/>
    <cellStyle name="SAPBEXresData" xfId="104"/>
    <cellStyle name="SAPBEXresData 2" xfId="827"/>
    <cellStyle name="SAPBEXresData 2 2" xfId="828"/>
    <cellStyle name="SAPBEXresData 2 2 2" xfId="959"/>
    <cellStyle name="SAPBEXresData 2 3" xfId="958"/>
    <cellStyle name="SAPBEXresData 3" xfId="829"/>
    <cellStyle name="SAPBEXresData 3 2" xfId="960"/>
    <cellStyle name="SAPBEXresDataEmph" xfId="105"/>
    <cellStyle name="SAPBEXresDataEmph 2" xfId="830"/>
    <cellStyle name="SAPBEXresDataEmph 2 2" xfId="831"/>
    <cellStyle name="SAPBEXresDataEmph 2 2 2" xfId="962"/>
    <cellStyle name="SAPBEXresDataEmph 2 3" xfId="961"/>
    <cellStyle name="SAPBEXresDataEmph 3" xfId="832"/>
    <cellStyle name="SAPBEXresDataEmph 3 2" xfId="963"/>
    <cellStyle name="SAPBEXresItem" xfId="106"/>
    <cellStyle name="SAPBEXresItem 2" xfId="833"/>
    <cellStyle name="SAPBEXresItem 2 2" xfId="834"/>
    <cellStyle name="SAPBEXresItem 2 2 2" xfId="965"/>
    <cellStyle name="SAPBEXresItem 2 3" xfId="964"/>
    <cellStyle name="SAPBEXresItem 3" xfId="835"/>
    <cellStyle name="SAPBEXresItem 3 2" xfId="966"/>
    <cellStyle name="SAPBEXresItemX" xfId="107"/>
    <cellStyle name="SAPBEXstdData" xfId="108"/>
    <cellStyle name="SAPBEXstdData 2" xfId="836"/>
    <cellStyle name="SAPBEXstdData 2 2" xfId="837"/>
    <cellStyle name="SAPBEXstdData 2 2 2" xfId="968"/>
    <cellStyle name="SAPBEXstdData 2 3" xfId="967"/>
    <cellStyle name="SAPBEXstdData 3" xfId="838"/>
    <cellStyle name="SAPBEXstdData 3 2" xfId="969"/>
    <cellStyle name="SAPBEXstdDataEmph" xfId="109"/>
    <cellStyle name="SAPBEXstdDataEmph 2" xfId="839"/>
    <cellStyle name="SAPBEXstdDataEmph 2 2" xfId="840"/>
    <cellStyle name="SAPBEXstdDataEmph 2 2 2" xfId="971"/>
    <cellStyle name="SAPBEXstdDataEmph 2 3" xfId="970"/>
    <cellStyle name="SAPBEXstdDataEmph 3" xfId="841"/>
    <cellStyle name="SAPBEXstdDataEmph 3 2" xfId="972"/>
    <cellStyle name="SAPBEXstdItem" xfId="110"/>
    <cellStyle name="SAPBEXstdItem 2" xfId="842"/>
    <cellStyle name="SAPBEXstdItem 2 2" xfId="843"/>
    <cellStyle name="SAPBEXstdItem 2 2 2" xfId="974"/>
    <cellStyle name="SAPBEXstdItem 2 3" xfId="973"/>
    <cellStyle name="SAPBEXstdItem 3" xfId="844"/>
    <cellStyle name="SAPBEXstdItem 3 2" xfId="975"/>
    <cellStyle name="SAPBEXstdItemX" xfId="111"/>
    <cellStyle name="SAPBEXtitle" xfId="112"/>
    <cellStyle name="SAPBEXtitle 2" xfId="845"/>
    <cellStyle name="SAPBEXtitle 2 2" xfId="846"/>
    <cellStyle name="SAPBEXtitle 2 2 2" xfId="977"/>
    <cellStyle name="SAPBEXtitle 2 3" xfId="976"/>
    <cellStyle name="SAPBEXtitle 3" xfId="847"/>
    <cellStyle name="SAPBEXtitle 3 2" xfId="978"/>
    <cellStyle name="SAPBEXundefined" xfId="113"/>
    <cellStyle name="SAPBEXundefined 2" xfId="848"/>
    <cellStyle name="SAPBEXundefined 2 2" xfId="849"/>
    <cellStyle name="SAPBEXundefined 2 2 2" xfId="980"/>
    <cellStyle name="SAPBEXundefined 2 3" xfId="979"/>
    <cellStyle name="SAPBEXundefined 3" xfId="850"/>
    <cellStyle name="SAPBEXundefined 3 2" xfId="981"/>
    <cellStyle name="SAPKey" xfId="114"/>
    <cellStyle name="SAPLocked" xfId="115"/>
    <cellStyle name="SAPOutput" xfId="116"/>
    <cellStyle name="SAPSpace" xfId="117"/>
    <cellStyle name="SAPText" xfId="118"/>
    <cellStyle name="SAPUnLocked" xfId="119"/>
    <cellStyle name="Section" xfId="120"/>
    <cellStyle name="SectionTitle" xfId="121"/>
    <cellStyle name="SheetTitle" xfId="122"/>
    <cellStyle name="Standard__Utopia Index Index und Guidance (Deutsch)" xfId="851"/>
    <cellStyle name="Style 1" xfId="123"/>
    <cellStyle name="Sub-section" xfId="124"/>
    <cellStyle name="SubSectionTitle" xfId="125"/>
    <cellStyle name="Subtotal" xfId="126"/>
    <cellStyle name="TableBorder" xfId="127"/>
    <cellStyle name="TableColumnHeader" xfId="128"/>
    <cellStyle name="TableHead" xfId="129"/>
    <cellStyle name="Texto de Aviso 2" xfId="852"/>
    <cellStyle name="Texto Explicativo 2" xfId="853"/>
    <cellStyle name="Tickmark" xfId="854"/>
    <cellStyle name="Time" xfId="130"/>
    <cellStyle name="Title" xfId="193"/>
    <cellStyle name="Title 2" xfId="855"/>
    <cellStyle name="Title 3" xfId="856"/>
    <cellStyle name="Title1" xfId="857"/>
    <cellStyle name="Titles" xfId="131"/>
    <cellStyle name="Titulo" xfId="132"/>
    <cellStyle name="Título 2" xfId="858"/>
    <cellStyle name="TITULO1" xfId="133"/>
    <cellStyle name="Titulo2" xfId="134"/>
    <cellStyle name="Total 10" xfId="859"/>
    <cellStyle name="Total 2" xfId="860"/>
    <cellStyle name="Total 2 2" xfId="861"/>
    <cellStyle name="Total 3" xfId="862"/>
    <cellStyle name="Total 3 2" xfId="982"/>
    <cellStyle name="Total 4" xfId="863"/>
    <cellStyle name="Total 4 2" xfId="983"/>
    <cellStyle name="Total 5" xfId="864"/>
    <cellStyle name="Total 5 2" xfId="984"/>
    <cellStyle name="Total 6" xfId="865"/>
    <cellStyle name="Total 6 2" xfId="985"/>
    <cellStyle name="Total 7" xfId="866"/>
    <cellStyle name="Total 7 2" xfId="986"/>
    <cellStyle name="Total 8" xfId="867"/>
    <cellStyle name="Total 8 2" xfId="987"/>
    <cellStyle name="Total 9" xfId="868"/>
    <cellStyle name="Total 9 2" xfId="988"/>
    <cellStyle name="Tusental (0)_Blad1" xfId="135"/>
    <cellStyle name="Tusental_Blad1" xfId="136"/>
    <cellStyle name="user" xfId="869"/>
    <cellStyle name="Valuta (0)_Blad1" xfId="137"/>
    <cellStyle name="Valuta_Blad1" xfId="138"/>
    <cellStyle name="Verificar Célula 2" xfId="870"/>
    <cellStyle name="Vírgula 2" xfId="871"/>
    <cellStyle name="Vírgula 2 2" xfId="872"/>
    <cellStyle name="Vírgula 3" xfId="873"/>
    <cellStyle name="Vírgula 3 2" xfId="874"/>
    <cellStyle name="Vírgula 4" xfId="875"/>
    <cellStyle name="Vírgula 4 2" xfId="876"/>
    <cellStyle name="Vírgula 5" xfId="877"/>
    <cellStyle name="Vírgula 6" xfId="878"/>
    <cellStyle name="Währung [0]_RESULTS" xfId="879"/>
    <cellStyle name="Währung_RESULTS" xfId="880"/>
    <cellStyle name="Warning Text" xfId="194"/>
    <cellStyle name="Warning Text 2" xfId="881"/>
    <cellStyle name="Warning Text 3" xfId="882"/>
    <cellStyle name="year" xfId="883"/>
  </cellStyles>
  <dxfs count="1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C0C0C0"/>
      <color rgb="FFFFFFCC"/>
      <color rgb="FFFF330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</xdr:colOff>
      <xdr:row>131</xdr:row>
      <xdr:rowOff>47625</xdr:rowOff>
    </xdr:from>
    <xdr:to>
      <xdr:col>7</xdr:col>
      <xdr:colOff>3943350</xdr:colOff>
      <xdr:row>144</xdr:row>
      <xdr:rowOff>47625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2451" r="14453" b="65576"/>
        <a:stretch>
          <a:fillRect/>
        </a:stretch>
      </xdr:blipFill>
      <xdr:spPr bwMode="auto">
        <a:xfrm>
          <a:off x="2095500" y="21507450"/>
          <a:ext cx="104298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47625</xdr:colOff>
      <xdr:row>3</xdr:row>
      <xdr:rowOff>0</xdr:rowOff>
    </xdr:from>
    <xdr:to>
      <xdr:col>12</xdr:col>
      <xdr:colOff>552450</xdr:colOff>
      <xdr:row>91</xdr:row>
      <xdr:rowOff>123825</xdr:rowOff>
    </xdr:to>
    <xdr:sp macro="" textlink="">
      <xdr:nvSpPr>
        <xdr:cNvPr id="3" name="WordArt 12"/>
        <xdr:cNvSpPr>
          <a:spLocks noChangeArrowheads="1" noChangeShapeType="1" noTextEdit="1"/>
        </xdr:cNvSpPr>
      </xdr:nvSpPr>
      <xdr:spPr bwMode="auto">
        <a:xfrm rot="5400000">
          <a:off x="11368088" y="7310437"/>
          <a:ext cx="14439900" cy="1114425"/>
        </a:xfrm>
        <a:prstGeom prst="rect">
          <a:avLst/>
        </a:prstGeom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Verificar valores todos os Meses</a:t>
          </a:r>
        </a:p>
      </xdr:txBody>
    </xdr:sp>
    <xdr:clientData/>
  </xdr:twoCellAnchor>
  <xdr:twoCellAnchor editAs="oneCell">
    <xdr:from>
      <xdr:col>2</xdr:col>
      <xdr:colOff>228600</xdr:colOff>
      <xdr:row>93</xdr:row>
      <xdr:rowOff>104775</xdr:rowOff>
    </xdr:from>
    <xdr:to>
      <xdr:col>7</xdr:col>
      <xdr:colOff>3990975</xdr:colOff>
      <xdr:row>107</xdr:row>
      <xdr:rowOff>76200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5381" r="12695" b="61182"/>
        <a:stretch>
          <a:fillRect/>
        </a:stretch>
      </xdr:blipFill>
      <xdr:spPr bwMode="auto">
        <a:xfrm>
          <a:off x="1933575" y="15411450"/>
          <a:ext cx="1063942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50800</xdr:colOff>
      <xdr:row>99</xdr:row>
      <xdr:rowOff>38100</xdr:rowOff>
    </xdr:from>
    <xdr:to>
      <xdr:col>7</xdr:col>
      <xdr:colOff>4064000</xdr:colOff>
      <xdr:row>100</xdr:row>
      <xdr:rowOff>139700</xdr:rowOff>
    </xdr:to>
    <xdr:sp macro="" textlink="">
      <xdr:nvSpPr>
        <xdr:cNvPr id="5" name="Rectangle 4"/>
        <xdr:cNvSpPr/>
      </xdr:nvSpPr>
      <xdr:spPr>
        <a:xfrm>
          <a:off x="6861175" y="16316325"/>
          <a:ext cx="5784850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88900</xdr:colOff>
      <xdr:row>101</xdr:row>
      <xdr:rowOff>127000</xdr:rowOff>
    </xdr:from>
    <xdr:to>
      <xdr:col>7</xdr:col>
      <xdr:colOff>4102100</xdr:colOff>
      <xdr:row>102</xdr:row>
      <xdr:rowOff>88900</xdr:rowOff>
    </xdr:to>
    <xdr:sp macro="" textlink="">
      <xdr:nvSpPr>
        <xdr:cNvPr id="6" name="Rectangle 5"/>
        <xdr:cNvSpPr/>
      </xdr:nvSpPr>
      <xdr:spPr>
        <a:xfrm>
          <a:off x="6899275" y="16729075"/>
          <a:ext cx="5784850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4508500</xdr:colOff>
      <xdr:row>95</xdr:row>
      <xdr:rowOff>25400</xdr:rowOff>
    </xdr:from>
    <xdr:to>
      <xdr:col>7</xdr:col>
      <xdr:colOff>6921500</xdr:colOff>
      <xdr:row>97</xdr:row>
      <xdr:rowOff>114300</xdr:rowOff>
    </xdr:to>
    <xdr:sp macro="" textlink="">
      <xdr:nvSpPr>
        <xdr:cNvPr id="7" name="Rectangular Callout 6"/>
        <xdr:cNvSpPr/>
      </xdr:nvSpPr>
      <xdr:spPr>
        <a:xfrm>
          <a:off x="13090525" y="1565592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7</xdr:col>
      <xdr:colOff>4318000</xdr:colOff>
      <xdr:row>104</xdr:row>
      <xdr:rowOff>127000</xdr:rowOff>
    </xdr:from>
    <xdr:to>
      <xdr:col>7</xdr:col>
      <xdr:colOff>6121400</xdr:colOff>
      <xdr:row>108</xdr:row>
      <xdr:rowOff>12700</xdr:rowOff>
    </xdr:to>
    <xdr:sp macro="" textlink="">
      <xdr:nvSpPr>
        <xdr:cNvPr id="8" name="Rectangular Callout 7"/>
        <xdr:cNvSpPr/>
      </xdr:nvSpPr>
      <xdr:spPr>
        <a:xfrm>
          <a:off x="12900025" y="17214850"/>
          <a:ext cx="1803400" cy="533400"/>
        </a:xfrm>
        <a:prstGeom prst="wedgeRectCallout">
          <a:avLst>
            <a:gd name="adj1" fmla="val -62908"/>
            <a:gd name="adj2" fmla="val -1225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 editAs="oneCell">
    <xdr:from>
      <xdr:col>2</xdr:col>
      <xdr:colOff>190500</xdr:colOff>
      <xdr:row>108</xdr:row>
      <xdr:rowOff>28575</xdr:rowOff>
    </xdr:from>
    <xdr:to>
      <xdr:col>7</xdr:col>
      <xdr:colOff>3971925</xdr:colOff>
      <xdr:row>118</xdr:row>
      <xdr:rowOff>95250</xdr:rowOff>
    </xdr:to>
    <xdr:pic>
      <xdr:nvPicPr>
        <xdr:cNvPr id="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12646" r="20703" b="69775"/>
        <a:stretch>
          <a:fillRect/>
        </a:stretch>
      </xdr:blipFill>
      <xdr:spPr bwMode="auto">
        <a:xfrm>
          <a:off x="1895475" y="17764125"/>
          <a:ext cx="106584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127000</xdr:colOff>
      <xdr:row>114</xdr:row>
      <xdr:rowOff>88900</xdr:rowOff>
    </xdr:from>
    <xdr:to>
      <xdr:col>7</xdr:col>
      <xdr:colOff>4140200</xdr:colOff>
      <xdr:row>116</xdr:row>
      <xdr:rowOff>25400</xdr:rowOff>
    </xdr:to>
    <xdr:sp macro="" textlink="">
      <xdr:nvSpPr>
        <xdr:cNvPr id="10" name="Rectangle 9"/>
        <xdr:cNvSpPr/>
      </xdr:nvSpPr>
      <xdr:spPr>
        <a:xfrm>
          <a:off x="6937375" y="18796000"/>
          <a:ext cx="5784850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4546600</xdr:colOff>
      <xdr:row>110</xdr:row>
      <xdr:rowOff>101600</xdr:rowOff>
    </xdr:from>
    <xdr:to>
      <xdr:col>7</xdr:col>
      <xdr:colOff>6959600</xdr:colOff>
      <xdr:row>113</xdr:row>
      <xdr:rowOff>25400</xdr:rowOff>
    </xdr:to>
    <xdr:sp macro="" textlink="">
      <xdr:nvSpPr>
        <xdr:cNvPr id="11" name="Rectangular Callout 10"/>
        <xdr:cNvSpPr/>
      </xdr:nvSpPr>
      <xdr:spPr>
        <a:xfrm>
          <a:off x="13128625" y="18161000"/>
          <a:ext cx="2413000" cy="409575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 editAs="oneCell">
    <xdr:from>
      <xdr:col>2</xdr:col>
      <xdr:colOff>238125</xdr:colOff>
      <xdr:row>118</xdr:row>
      <xdr:rowOff>123825</xdr:rowOff>
    </xdr:from>
    <xdr:to>
      <xdr:col>7</xdr:col>
      <xdr:colOff>3924300</xdr:colOff>
      <xdr:row>131</xdr:row>
      <xdr:rowOff>57150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3184" r="20898" b="65576"/>
        <a:stretch>
          <a:fillRect/>
        </a:stretch>
      </xdr:blipFill>
      <xdr:spPr bwMode="auto">
        <a:xfrm>
          <a:off x="1943100" y="19478625"/>
          <a:ext cx="1056322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965200</xdr:colOff>
      <xdr:row>127</xdr:row>
      <xdr:rowOff>88900</xdr:rowOff>
    </xdr:from>
    <xdr:to>
      <xdr:col>7</xdr:col>
      <xdr:colOff>3822700</xdr:colOff>
      <xdr:row>128</xdr:row>
      <xdr:rowOff>50800</xdr:rowOff>
    </xdr:to>
    <xdr:sp macro="" textlink="">
      <xdr:nvSpPr>
        <xdr:cNvPr id="13" name="Rectangle 12"/>
        <xdr:cNvSpPr/>
      </xdr:nvSpPr>
      <xdr:spPr>
        <a:xfrm>
          <a:off x="6623050" y="20901025"/>
          <a:ext cx="578167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4381500</xdr:colOff>
      <xdr:row>122</xdr:row>
      <xdr:rowOff>12700</xdr:rowOff>
    </xdr:from>
    <xdr:to>
      <xdr:col>7</xdr:col>
      <xdr:colOff>6184900</xdr:colOff>
      <xdr:row>125</xdr:row>
      <xdr:rowOff>63500</xdr:rowOff>
    </xdr:to>
    <xdr:sp macro="" textlink="">
      <xdr:nvSpPr>
        <xdr:cNvPr id="14" name="Rectangular Callout 13"/>
        <xdr:cNvSpPr/>
      </xdr:nvSpPr>
      <xdr:spPr>
        <a:xfrm>
          <a:off x="12963525" y="20015200"/>
          <a:ext cx="1803400" cy="536575"/>
        </a:xfrm>
        <a:prstGeom prst="wedgeRectCallout">
          <a:avLst>
            <a:gd name="adj1" fmla="val -81218"/>
            <a:gd name="adj2" fmla="val 12160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4</xdr:col>
      <xdr:colOff>127000</xdr:colOff>
      <xdr:row>137</xdr:row>
      <xdr:rowOff>127000</xdr:rowOff>
    </xdr:from>
    <xdr:to>
      <xdr:col>7</xdr:col>
      <xdr:colOff>3987800</xdr:colOff>
      <xdr:row>139</xdr:row>
      <xdr:rowOff>63500</xdr:rowOff>
    </xdr:to>
    <xdr:sp macro="" textlink="">
      <xdr:nvSpPr>
        <xdr:cNvPr id="15" name="Rectangle 14"/>
        <xdr:cNvSpPr/>
      </xdr:nvSpPr>
      <xdr:spPr>
        <a:xfrm>
          <a:off x="6784975" y="22558375"/>
          <a:ext cx="5784850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4457700</xdr:colOff>
      <xdr:row>133</xdr:row>
      <xdr:rowOff>88900</xdr:rowOff>
    </xdr:from>
    <xdr:to>
      <xdr:col>7</xdr:col>
      <xdr:colOff>6870700</xdr:colOff>
      <xdr:row>136</xdr:row>
      <xdr:rowOff>12700</xdr:rowOff>
    </xdr:to>
    <xdr:sp macro="" textlink="">
      <xdr:nvSpPr>
        <xdr:cNvPr id="16" name="Rectangular Callout 15"/>
        <xdr:cNvSpPr/>
      </xdr:nvSpPr>
      <xdr:spPr>
        <a:xfrm>
          <a:off x="13039725" y="21872575"/>
          <a:ext cx="2413000" cy="409575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5</xdr:col>
      <xdr:colOff>38100</xdr:colOff>
      <xdr:row>141</xdr:row>
      <xdr:rowOff>50800</xdr:rowOff>
    </xdr:from>
    <xdr:to>
      <xdr:col>7</xdr:col>
      <xdr:colOff>4051300</xdr:colOff>
      <xdr:row>142</xdr:row>
      <xdr:rowOff>12700</xdr:rowOff>
    </xdr:to>
    <xdr:sp macro="" textlink="">
      <xdr:nvSpPr>
        <xdr:cNvPr id="17" name="Rectangle 16"/>
        <xdr:cNvSpPr/>
      </xdr:nvSpPr>
      <xdr:spPr>
        <a:xfrm>
          <a:off x="6848475" y="23129875"/>
          <a:ext cx="5784850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4622800</xdr:colOff>
      <xdr:row>138</xdr:row>
      <xdr:rowOff>25400</xdr:rowOff>
    </xdr:from>
    <xdr:to>
      <xdr:col>7</xdr:col>
      <xdr:colOff>6426200</xdr:colOff>
      <xdr:row>141</xdr:row>
      <xdr:rowOff>76200</xdr:rowOff>
    </xdr:to>
    <xdr:sp macro="" textlink="">
      <xdr:nvSpPr>
        <xdr:cNvPr id="18" name="Rectangular Callout 17"/>
        <xdr:cNvSpPr/>
      </xdr:nvSpPr>
      <xdr:spPr>
        <a:xfrm>
          <a:off x="13204825" y="22618700"/>
          <a:ext cx="1803400" cy="536575"/>
        </a:xfrm>
        <a:prstGeom prst="wedgeRectCallout">
          <a:avLst>
            <a:gd name="adj1" fmla="val -81218"/>
            <a:gd name="adj2" fmla="val 657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3606800</xdr:colOff>
      <xdr:row>146</xdr:row>
      <xdr:rowOff>25400</xdr:rowOff>
    </xdr:from>
    <xdr:to>
      <xdr:col>7</xdr:col>
      <xdr:colOff>6019800</xdr:colOff>
      <xdr:row>148</xdr:row>
      <xdr:rowOff>114300</xdr:rowOff>
    </xdr:to>
    <xdr:sp macro="" textlink="">
      <xdr:nvSpPr>
        <xdr:cNvPr id="19" name="Rectangular Callout 18"/>
        <xdr:cNvSpPr/>
      </xdr:nvSpPr>
      <xdr:spPr>
        <a:xfrm>
          <a:off x="12188825" y="23914100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 editAs="oneCell">
    <xdr:from>
      <xdr:col>1</xdr:col>
      <xdr:colOff>762000</xdr:colOff>
      <xdr:row>145</xdr:row>
      <xdr:rowOff>127000</xdr:rowOff>
    </xdr:from>
    <xdr:to>
      <xdr:col>7</xdr:col>
      <xdr:colOff>3235396</xdr:colOff>
      <xdr:row>157</xdr:row>
      <xdr:rowOff>74596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1667" r="26041" b="55833"/>
        <a:stretch>
          <a:fillRect/>
        </a:stretch>
      </xdr:blipFill>
      <xdr:spPr bwMode="auto">
        <a:xfrm>
          <a:off x="1676400" y="23853775"/>
          <a:ext cx="10141021" cy="1890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685800</xdr:colOff>
      <xdr:row>149</xdr:row>
      <xdr:rowOff>38100</xdr:rowOff>
    </xdr:from>
    <xdr:to>
      <xdr:col>7</xdr:col>
      <xdr:colOff>3162300</xdr:colOff>
      <xdr:row>150</xdr:row>
      <xdr:rowOff>139700</xdr:rowOff>
    </xdr:to>
    <xdr:sp macro="" textlink="">
      <xdr:nvSpPr>
        <xdr:cNvPr id="21" name="Rectangle 20"/>
        <xdr:cNvSpPr/>
      </xdr:nvSpPr>
      <xdr:spPr>
        <a:xfrm>
          <a:off x="6343650" y="24412575"/>
          <a:ext cx="5400675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3822700</xdr:colOff>
      <xdr:row>150</xdr:row>
      <xdr:rowOff>63500</xdr:rowOff>
    </xdr:from>
    <xdr:to>
      <xdr:col>7</xdr:col>
      <xdr:colOff>5626100</xdr:colOff>
      <xdr:row>153</xdr:row>
      <xdr:rowOff>114300</xdr:rowOff>
    </xdr:to>
    <xdr:sp macro="" textlink="">
      <xdr:nvSpPr>
        <xdr:cNvPr id="22" name="Rectangular Callout 21"/>
        <xdr:cNvSpPr/>
      </xdr:nvSpPr>
      <xdr:spPr>
        <a:xfrm>
          <a:off x="12404725" y="24599900"/>
          <a:ext cx="1803400" cy="536575"/>
        </a:xfrm>
        <a:prstGeom prst="wedgeRectCallout">
          <a:avLst>
            <a:gd name="adj1" fmla="val -81922"/>
            <a:gd name="adj2" fmla="val 2857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444500</xdr:colOff>
      <xdr:row>152</xdr:row>
      <xdr:rowOff>114300</xdr:rowOff>
    </xdr:from>
    <xdr:to>
      <xdr:col>7</xdr:col>
      <xdr:colOff>3302000</xdr:colOff>
      <xdr:row>153</xdr:row>
      <xdr:rowOff>76200</xdr:rowOff>
    </xdr:to>
    <xdr:sp macro="" textlink="">
      <xdr:nvSpPr>
        <xdr:cNvPr id="23" name="Rectangle 22"/>
        <xdr:cNvSpPr/>
      </xdr:nvSpPr>
      <xdr:spPr>
        <a:xfrm>
          <a:off x="6102350" y="24974550"/>
          <a:ext cx="578167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139700</xdr:colOff>
      <xdr:row>159</xdr:row>
      <xdr:rowOff>114300</xdr:rowOff>
    </xdr:from>
    <xdr:to>
      <xdr:col>7</xdr:col>
      <xdr:colOff>6184900</xdr:colOff>
      <xdr:row>194</xdr:row>
      <xdr:rowOff>122254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b="32500"/>
        <a:stretch>
          <a:fillRect/>
        </a:stretch>
      </xdr:blipFill>
      <xdr:spPr bwMode="auto">
        <a:xfrm>
          <a:off x="1054100" y="26108025"/>
          <a:ext cx="13712825" cy="5675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141</xdr:row>
      <xdr:rowOff>139700</xdr:rowOff>
    </xdr:from>
    <xdr:to>
      <xdr:col>7</xdr:col>
      <xdr:colOff>2667036</xdr:colOff>
      <xdr:row>149</xdr:row>
      <xdr:rowOff>104760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75000" r="26389" b="10000"/>
        <a:stretch>
          <a:fillRect/>
        </a:stretch>
      </xdr:blipFill>
      <xdr:spPr bwMode="auto">
        <a:xfrm>
          <a:off x="1371600" y="23218775"/>
          <a:ext cx="10096536" cy="126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431800</xdr:colOff>
      <xdr:row>126</xdr:row>
      <xdr:rowOff>101600</xdr:rowOff>
    </xdr:from>
    <xdr:to>
      <xdr:col>7</xdr:col>
      <xdr:colOff>2617858</xdr:colOff>
      <xdr:row>136</xdr:row>
      <xdr:rowOff>93674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1667" r="26562" b="59166"/>
        <a:stretch>
          <a:fillRect/>
        </a:stretch>
      </xdr:blipFill>
      <xdr:spPr bwMode="auto">
        <a:xfrm>
          <a:off x="1346200" y="20751800"/>
          <a:ext cx="10072758" cy="1611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47625</xdr:colOff>
      <xdr:row>3</xdr:row>
      <xdr:rowOff>0</xdr:rowOff>
    </xdr:from>
    <xdr:to>
      <xdr:col>12</xdr:col>
      <xdr:colOff>552450</xdr:colOff>
      <xdr:row>111</xdr:row>
      <xdr:rowOff>123825</xdr:rowOff>
    </xdr:to>
    <xdr:sp macro="" textlink="">
      <xdr:nvSpPr>
        <xdr:cNvPr id="4" name="WordArt 12"/>
        <xdr:cNvSpPr>
          <a:spLocks noChangeArrowheads="1" noChangeShapeType="1" noTextEdit="1"/>
        </xdr:cNvSpPr>
      </xdr:nvSpPr>
      <xdr:spPr bwMode="auto">
        <a:xfrm rot="5400000">
          <a:off x="9967913" y="8929687"/>
          <a:ext cx="17678400" cy="1114425"/>
        </a:xfrm>
        <a:prstGeom prst="rect">
          <a:avLst/>
        </a:prstGeom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/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/>
            </a:rPr>
            <a:t>Verificar valores todos os Meses</a:t>
          </a:r>
        </a:p>
      </xdr:txBody>
    </xdr:sp>
    <xdr:clientData/>
  </xdr:twoCellAnchor>
  <xdr:twoCellAnchor>
    <xdr:from>
      <xdr:col>4</xdr:col>
      <xdr:colOff>114300</xdr:colOff>
      <xdr:row>129</xdr:row>
      <xdr:rowOff>38100</xdr:rowOff>
    </xdr:from>
    <xdr:to>
      <xdr:col>7</xdr:col>
      <xdr:colOff>3975100</xdr:colOff>
      <xdr:row>130</xdr:row>
      <xdr:rowOff>139700</xdr:rowOff>
    </xdr:to>
    <xdr:sp macro="" textlink="">
      <xdr:nvSpPr>
        <xdr:cNvPr id="5" name="Rectangle 4"/>
        <xdr:cNvSpPr/>
      </xdr:nvSpPr>
      <xdr:spPr>
        <a:xfrm>
          <a:off x="6972300" y="21174075"/>
          <a:ext cx="5803900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965200</xdr:colOff>
      <xdr:row>131</xdr:row>
      <xdr:rowOff>127000</xdr:rowOff>
    </xdr:from>
    <xdr:to>
      <xdr:col>7</xdr:col>
      <xdr:colOff>3924300</xdr:colOff>
      <xdr:row>132</xdr:row>
      <xdr:rowOff>101600</xdr:rowOff>
    </xdr:to>
    <xdr:sp macro="" textlink="">
      <xdr:nvSpPr>
        <xdr:cNvPr id="6" name="Rectangle 5"/>
        <xdr:cNvSpPr/>
      </xdr:nvSpPr>
      <xdr:spPr>
        <a:xfrm>
          <a:off x="6823075" y="21586825"/>
          <a:ext cx="5902325" cy="136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4508500</xdr:colOff>
      <xdr:row>125</xdr:row>
      <xdr:rowOff>25400</xdr:rowOff>
    </xdr:from>
    <xdr:to>
      <xdr:col>7</xdr:col>
      <xdr:colOff>6921500</xdr:colOff>
      <xdr:row>127</xdr:row>
      <xdr:rowOff>114300</xdr:rowOff>
    </xdr:to>
    <xdr:sp macro="" textlink="">
      <xdr:nvSpPr>
        <xdr:cNvPr id="7" name="Rectangular Callout 6"/>
        <xdr:cNvSpPr/>
      </xdr:nvSpPr>
      <xdr:spPr>
        <a:xfrm>
          <a:off x="13309600" y="2051367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7</xdr:col>
      <xdr:colOff>4318000</xdr:colOff>
      <xdr:row>134</xdr:row>
      <xdr:rowOff>127000</xdr:rowOff>
    </xdr:from>
    <xdr:to>
      <xdr:col>7</xdr:col>
      <xdr:colOff>6121400</xdr:colOff>
      <xdr:row>138</xdr:row>
      <xdr:rowOff>12700</xdr:rowOff>
    </xdr:to>
    <xdr:sp macro="" textlink="">
      <xdr:nvSpPr>
        <xdr:cNvPr id="8" name="Rectangular Callout 7"/>
        <xdr:cNvSpPr/>
      </xdr:nvSpPr>
      <xdr:spPr>
        <a:xfrm>
          <a:off x="13119100" y="22072600"/>
          <a:ext cx="1803400" cy="533400"/>
        </a:xfrm>
        <a:prstGeom prst="wedgeRectCallout">
          <a:avLst>
            <a:gd name="adj1" fmla="val -62908"/>
            <a:gd name="adj2" fmla="val -1225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838200</xdr:colOff>
      <xdr:row>145</xdr:row>
      <xdr:rowOff>76200</xdr:rowOff>
    </xdr:from>
    <xdr:to>
      <xdr:col>7</xdr:col>
      <xdr:colOff>3695700</xdr:colOff>
      <xdr:row>147</xdr:row>
      <xdr:rowOff>12700</xdr:rowOff>
    </xdr:to>
    <xdr:sp macro="" textlink="">
      <xdr:nvSpPr>
        <xdr:cNvPr id="9" name="Rectangle 8"/>
        <xdr:cNvSpPr/>
      </xdr:nvSpPr>
      <xdr:spPr>
        <a:xfrm>
          <a:off x="6696075" y="2380297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4191000</xdr:colOff>
      <xdr:row>140</xdr:row>
      <xdr:rowOff>50800</xdr:rowOff>
    </xdr:from>
    <xdr:to>
      <xdr:col>7</xdr:col>
      <xdr:colOff>6604000</xdr:colOff>
      <xdr:row>142</xdr:row>
      <xdr:rowOff>139700</xdr:rowOff>
    </xdr:to>
    <xdr:sp macro="" textlink="">
      <xdr:nvSpPr>
        <xdr:cNvPr id="10" name="Rectangular Callout 9"/>
        <xdr:cNvSpPr/>
      </xdr:nvSpPr>
      <xdr:spPr>
        <a:xfrm>
          <a:off x="12992100" y="22967950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812800</xdr:colOff>
      <xdr:row>144</xdr:row>
      <xdr:rowOff>76200</xdr:rowOff>
    </xdr:from>
    <xdr:to>
      <xdr:col>7</xdr:col>
      <xdr:colOff>3670300</xdr:colOff>
      <xdr:row>145</xdr:row>
      <xdr:rowOff>38100</xdr:rowOff>
    </xdr:to>
    <xdr:sp macro="" textlink="">
      <xdr:nvSpPr>
        <xdr:cNvPr id="11" name="Rectangle 10"/>
        <xdr:cNvSpPr/>
      </xdr:nvSpPr>
      <xdr:spPr>
        <a:xfrm>
          <a:off x="6670675" y="2364105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4292600</xdr:colOff>
      <xdr:row>143</xdr:row>
      <xdr:rowOff>127000</xdr:rowOff>
    </xdr:from>
    <xdr:to>
      <xdr:col>7</xdr:col>
      <xdr:colOff>6096000</xdr:colOff>
      <xdr:row>147</xdr:row>
      <xdr:rowOff>12700</xdr:rowOff>
    </xdr:to>
    <xdr:sp macro="" textlink="">
      <xdr:nvSpPr>
        <xdr:cNvPr id="12" name="Rectangular Callout 11"/>
        <xdr:cNvSpPr/>
      </xdr:nvSpPr>
      <xdr:spPr>
        <a:xfrm>
          <a:off x="13093700" y="23529925"/>
          <a:ext cx="1803400" cy="533400"/>
        </a:xfrm>
        <a:prstGeom prst="wedgeRectCallout">
          <a:avLst>
            <a:gd name="adj1" fmla="val -81218"/>
            <a:gd name="adj2" fmla="val 12160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4254500</xdr:colOff>
      <xdr:row>151</xdr:row>
      <xdr:rowOff>63500</xdr:rowOff>
    </xdr:from>
    <xdr:to>
      <xdr:col>7</xdr:col>
      <xdr:colOff>6667500</xdr:colOff>
      <xdr:row>153</xdr:row>
      <xdr:rowOff>152400</xdr:rowOff>
    </xdr:to>
    <xdr:sp macro="" textlink="">
      <xdr:nvSpPr>
        <xdr:cNvPr id="13" name="Rectangular Callout 12"/>
        <xdr:cNvSpPr/>
      </xdr:nvSpPr>
      <xdr:spPr>
        <a:xfrm>
          <a:off x="13055600" y="2476182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69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800100</xdr:colOff>
      <xdr:row>148</xdr:row>
      <xdr:rowOff>127000</xdr:rowOff>
    </xdr:from>
    <xdr:to>
      <xdr:col>7</xdr:col>
      <xdr:colOff>3657600</xdr:colOff>
      <xdr:row>149</xdr:row>
      <xdr:rowOff>88900</xdr:rowOff>
    </xdr:to>
    <xdr:sp macro="" textlink="">
      <xdr:nvSpPr>
        <xdr:cNvPr id="14" name="Rectangle 13"/>
        <xdr:cNvSpPr/>
      </xdr:nvSpPr>
      <xdr:spPr>
        <a:xfrm>
          <a:off x="6657975" y="2433955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4292600</xdr:colOff>
      <xdr:row>155</xdr:row>
      <xdr:rowOff>25400</xdr:rowOff>
    </xdr:from>
    <xdr:to>
      <xdr:col>7</xdr:col>
      <xdr:colOff>6096000</xdr:colOff>
      <xdr:row>158</xdr:row>
      <xdr:rowOff>76200</xdr:rowOff>
    </xdr:to>
    <xdr:sp macro="" textlink="">
      <xdr:nvSpPr>
        <xdr:cNvPr id="15" name="Rectangular Callout 14"/>
        <xdr:cNvSpPr/>
      </xdr:nvSpPr>
      <xdr:spPr>
        <a:xfrm>
          <a:off x="13093700" y="25371425"/>
          <a:ext cx="1803400" cy="536575"/>
        </a:xfrm>
        <a:prstGeom prst="wedgeRectCallout">
          <a:avLst>
            <a:gd name="adj1" fmla="val -81218"/>
            <a:gd name="adj2" fmla="val 65786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70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7</xdr:col>
      <xdr:colOff>3606800</xdr:colOff>
      <xdr:row>165</xdr:row>
      <xdr:rowOff>25400</xdr:rowOff>
    </xdr:from>
    <xdr:to>
      <xdr:col>7</xdr:col>
      <xdr:colOff>6019800</xdr:colOff>
      <xdr:row>167</xdr:row>
      <xdr:rowOff>114300</xdr:rowOff>
    </xdr:to>
    <xdr:sp macro="" textlink="">
      <xdr:nvSpPr>
        <xdr:cNvPr id="16" name="Rectangular Callout 15"/>
        <xdr:cNvSpPr/>
      </xdr:nvSpPr>
      <xdr:spPr>
        <a:xfrm>
          <a:off x="12407900" y="26990675"/>
          <a:ext cx="2413000" cy="412750"/>
        </a:xfrm>
        <a:prstGeom prst="wedgeRectCallout">
          <a:avLst>
            <a:gd name="adj1" fmla="val -69400"/>
            <a:gd name="adj2" fmla="val 110113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60</a:t>
          </a:r>
        </a:p>
        <a:p>
          <a:pPr algn="ctr"/>
          <a:r>
            <a:rPr lang="en-US" sz="1100">
              <a:solidFill>
                <a:schemeClr val="tx1"/>
              </a:solidFill>
            </a:rPr>
            <a:t>redução de Provisão Imob. Incorpóreos </a:t>
          </a:r>
        </a:p>
      </xdr:txBody>
    </xdr:sp>
    <xdr:clientData/>
  </xdr:twoCellAnchor>
  <xdr:twoCellAnchor>
    <xdr:from>
      <xdr:col>3</xdr:col>
      <xdr:colOff>685800</xdr:colOff>
      <xdr:row>168</xdr:row>
      <xdr:rowOff>38100</xdr:rowOff>
    </xdr:from>
    <xdr:to>
      <xdr:col>7</xdr:col>
      <xdr:colOff>3162300</xdr:colOff>
      <xdr:row>169</xdr:row>
      <xdr:rowOff>139700</xdr:rowOff>
    </xdr:to>
    <xdr:sp macro="" textlink="">
      <xdr:nvSpPr>
        <xdr:cNvPr id="17" name="Rectangle 16"/>
        <xdr:cNvSpPr/>
      </xdr:nvSpPr>
      <xdr:spPr>
        <a:xfrm>
          <a:off x="6543675" y="27489150"/>
          <a:ext cx="5419725" cy="2635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3822700</xdr:colOff>
      <xdr:row>169</xdr:row>
      <xdr:rowOff>63500</xdr:rowOff>
    </xdr:from>
    <xdr:to>
      <xdr:col>7</xdr:col>
      <xdr:colOff>5626100</xdr:colOff>
      <xdr:row>172</xdr:row>
      <xdr:rowOff>114300</xdr:rowOff>
    </xdr:to>
    <xdr:sp macro="" textlink="">
      <xdr:nvSpPr>
        <xdr:cNvPr id="18" name="Rectangular Callout 17"/>
        <xdr:cNvSpPr/>
      </xdr:nvSpPr>
      <xdr:spPr>
        <a:xfrm>
          <a:off x="12623800" y="27676475"/>
          <a:ext cx="1803400" cy="536575"/>
        </a:xfrm>
        <a:prstGeom prst="wedgeRectCallout">
          <a:avLst>
            <a:gd name="adj1" fmla="val -81922"/>
            <a:gd name="adj2" fmla="val 2857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Valor referente á linha 59</a:t>
          </a:r>
        </a:p>
        <a:p>
          <a:pPr algn="ctr"/>
          <a:r>
            <a:rPr lang="en-US" sz="1100">
              <a:solidFill>
                <a:schemeClr val="tx1"/>
              </a:solidFill>
            </a:rPr>
            <a:t>Provisão Imob. Incorpóreos </a:t>
          </a:r>
        </a:p>
      </xdr:txBody>
    </xdr:sp>
    <xdr:clientData/>
  </xdr:twoCellAnchor>
  <xdr:twoCellAnchor>
    <xdr:from>
      <xdr:col>3</xdr:col>
      <xdr:colOff>444500</xdr:colOff>
      <xdr:row>171</xdr:row>
      <xdr:rowOff>114300</xdr:rowOff>
    </xdr:from>
    <xdr:to>
      <xdr:col>7</xdr:col>
      <xdr:colOff>3302000</xdr:colOff>
      <xdr:row>172</xdr:row>
      <xdr:rowOff>76200</xdr:rowOff>
    </xdr:to>
    <xdr:sp macro="" textlink="">
      <xdr:nvSpPr>
        <xdr:cNvPr id="19" name="Rectangle 18"/>
        <xdr:cNvSpPr/>
      </xdr:nvSpPr>
      <xdr:spPr>
        <a:xfrm>
          <a:off x="6302375" y="28051125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889000</xdr:colOff>
      <xdr:row>141</xdr:row>
      <xdr:rowOff>127000</xdr:rowOff>
    </xdr:from>
    <xdr:to>
      <xdr:col>7</xdr:col>
      <xdr:colOff>3746500</xdr:colOff>
      <xdr:row>143</xdr:row>
      <xdr:rowOff>63500</xdr:rowOff>
    </xdr:to>
    <xdr:sp macro="" textlink="">
      <xdr:nvSpPr>
        <xdr:cNvPr id="20" name="Rectangle 19"/>
        <xdr:cNvSpPr/>
      </xdr:nvSpPr>
      <xdr:spPr>
        <a:xfrm>
          <a:off x="6746875" y="2320607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457200</xdr:colOff>
      <xdr:row>152</xdr:row>
      <xdr:rowOff>152400</xdr:rowOff>
    </xdr:from>
    <xdr:to>
      <xdr:col>7</xdr:col>
      <xdr:colOff>2476500</xdr:colOff>
      <xdr:row>161</xdr:row>
      <xdr:rowOff>23822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21666" r="27778" b="62500"/>
        <a:stretch>
          <a:fillRect/>
        </a:stretch>
      </xdr:blipFill>
      <xdr:spPr bwMode="auto">
        <a:xfrm>
          <a:off x="1371600" y="25012650"/>
          <a:ext cx="9906000" cy="1328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965200</xdr:colOff>
      <xdr:row>155</xdr:row>
      <xdr:rowOff>88900</xdr:rowOff>
    </xdr:from>
    <xdr:to>
      <xdr:col>7</xdr:col>
      <xdr:colOff>3822700</xdr:colOff>
      <xdr:row>157</xdr:row>
      <xdr:rowOff>25400</xdr:rowOff>
    </xdr:to>
    <xdr:sp macro="" textlink="">
      <xdr:nvSpPr>
        <xdr:cNvPr id="22" name="Rectangle 21"/>
        <xdr:cNvSpPr/>
      </xdr:nvSpPr>
      <xdr:spPr>
        <a:xfrm>
          <a:off x="6823075" y="25434925"/>
          <a:ext cx="5800725" cy="260350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863600</xdr:colOff>
      <xdr:row>158</xdr:row>
      <xdr:rowOff>38100</xdr:rowOff>
    </xdr:from>
    <xdr:to>
      <xdr:col>7</xdr:col>
      <xdr:colOff>3721100</xdr:colOff>
      <xdr:row>159</xdr:row>
      <xdr:rowOff>0</xdr:rowOff>
    </xdr:to>
    <xdr:sp macro="" textlink="">
      <xdr:nvSpPr>
        <xdr:cNvPr id="23" name="Rectangle 22"/>
        <xdr:cNvSpPr/>
      </xdr:nvSpPr>
      <xdr:spPr>
        <a:xfrm>
          <a:off x="6721475" y="25869900"/>
          <a:ext cx="5800725" cy="123825"/>
        </a:xfrm>
        <a:prstGeom prst="rect">
          <a:avLst/>
        </a:prstGeom>
        <a:solidFill>
          <a:schemeClr val="bg1">
            <a:alpha val="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2839511</xdr:colOff>
      <xdr:row>0</xdr:row>
      <xdr:rowOff>133350</xdr:rowOff>
    </xdr:from>
    <xdr:to>
      <xdr:col>1</xdr:col>
      <xdr:colOff>2839511</xdr:colOff>
      <xdr:row>2</xdr:row>
      <xdr:rowOff>136151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3911" y="133350"/>
          <a:ext cx="0" cy="431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2839511</xdr:colOff>
      <xdr:row>1</xdr:row>
      <xdr:rowOff>133350</xdr:rowOff>
    </xdr:from>
    <xdr:to>
      <xdr:col>2</xdr:col>
      <xdr:colOff>3177</xdr:colOff>
      <xdr:row>3</xdr:row>
      <xdr:rowOff>178485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3911" y="133350"/>
          <a:ext cx="0" cy="431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centivos\Incentivo%20&#224;%20extens&#227;o%20de%20vida%20&#250;til\2014\Linhas\acompanhamento_linh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GC\Administracao\Apoio%20-%20CGC%20-%20Jos&#233;%20Maria\Relat&#243;rios\Relat&#243;rios%20Gerenciais\Relat%2010%20Out\Relat%20VitorJorge%209Set03\auxiliar_ajusteI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O%20ECONOMICO-FINANCEIRO\IAS\2009\Dez\V4\DR\DR_Ajustes_Dez09_V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200_REN_Atl&#226;ntico\10_Outubro\TITULOS\TIT96\TIT0796\CARTEI~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200_REN_Atl&#226;ntico\10_Outubro\TITULOS\TIT96\TIT0796\CARTEI~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UM/Normas%20complementares%20do%20SE/Normas%20enviadas+respostas/Enviadas%20&#224;s%20empresas/1&#186;%20envio/EDP%20D/EDP%20D_Norma%204_Informa&#231;&#227;o%20real%20-%20C&#243;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"/>
      <sheetName val="2013"/>
      <sheetName val="Resum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03"/>
      <sheetName val="abr03"/>
      <sheetName val="mai03"/>
      <sheetName val="jun03"/>
      <sheetName val="jul03"/>
      <sheetName val="ago03"/>
      <sheetName val="set03"/>
      <sheetName val="out03"/>
      <sheetName val="nov03"/>
      <sheetName val="dez03"/>
      <sheetName val="#REF"/>
      <sheetName val="auxiliar_ajusteIP"/>
      <sheetName val="AV_NVin"/>
      <sheetName val="receita 6M"/>
      <sheetName val="receita 9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IS09"/>
      <sheetName val="EDIS08"/>
      <sheetName val="EME2_09"/>
      <sheetName val="InovGrid_09"/>
      <sheetName val="EME2_08"/>
      <sheetName val="Ajust 2009"/>
      <sheetName val="Ajust 2008"/>
      <sheetName val="Ajust 09_Mensal"/>
      <sheetName val="Intra_Grupo"/>
      <sheetName val="Intra_Grupo2008"/>
      <sheetName val="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Nº conta</v>
          </cell>
        </row>
        <row r="4">
          <cell r="F4">
            <v>1378.12</v>
          </cell>
        </row>
        <row r="5">
          <cell r="F5">
            <v>48000</v>
          </cell>
        </row>
        <row r="6">
          <cell r="F6">
            <v>2400</v>
          </cell>
        </row>
        <row r="7">
          <cell r="F7">
            <v>50852.2</v>
          </cell>
        </row>
        <row r="8">
          <cell r="F8">
            <v>18000</v>
          </cell>
        </row>
        <row r="9">
          <cell r="F9">
            <v>0</v>
          </cell>
        </row>
        <row r="10">
          <cell r="F10">
            <v>299.67</v>
          </cell>
        </row>
        <row r="11">
          <cell r="F11">
            <v>0</v>
          </cell>
        </row>
        <row r="12">
          <cell r="F12">
            <v>492.98</v>
          </cell>
        </row>
        <row r="13">
          <cell r="F13">
            <v>0</v>
          </cell>
        </row>
        <row r="14">
          <cell r="F14">
            <v>397736.42</v>
          </cell>
        </row>
      </sheetData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G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Edis09"/>
      <sheetName val="Ajust Bal 2009"/>
      <sheetName val="DR EDIS09"/>
      <sheetName val="Ajust DR 2009"/>
      <sheetName val=" "/>
      <sheetName val="Bal Edis10"/>
      <sheetName val="Ajust Bal 2010"/>
      <sheetName val="Flash"/>
      <sheetName val="DR EDIS10"/>
      <sheetName val="Ajust DR 2010"/>
      <sheetName val="Sheet1"/>
      <sheetName val="Índice"/>
      <sheetName val="Atividades globais"/>
      <sheetName val="N4-01-DV - DR"/>
      <sheetName val="N4-02-DV - Balanço"/>
      <sheetName val="N4-03-DV - Alterações Cap Prop"/>
      <sheetName val="Capa Actividades Reguladas"/>
      <sheetName val="N4-04-Reg - DR Operac"/>
      <sheetName val="N4-05-Reg - Base Custos "/>
      <sheetName val="N4-06-Reg - Base Activos"/>
      <sheetName val="N4-07-Reg - EBIT&amp;ROA"/>
      <sheetName val="N4-08-Reg - Ajustamentos"/>
      <sheetName val="Capa Actividades e NT"/>
      <sheetName val="N4-09-DEE - DR Operacional"/>
      <sheetName val="N4-10-CVAT - DR Operacional"/>
      <sheetName val="N4-11-Reg - Vendas"/>
      <sheetName val="N4-12-DEE - Base Custos"/>
      <sheetName val="N4-13-DEE - FSE"/>
      <sheetName val="N4-14-DEE - Pessoal"/>
      <sheetName val="N4-15-DEE  - Custos O&amp;M"/>
      <sheetName val="N4-DV-16 - Investimento"/>
      <sheetName val="N4-DV-17 - Imob Curso"/>
      <sheetName val="N4-DV-18 - Imob Exploração"/>
      <sheetName val="N4-DV-19 - Imob inf adicional"/>
      <sheetName val="N4-DV-20 - Amortiz Imobiliz"/>
      <sheetName val="N4-DV-21 - Amort inf adicional"/>
      <sheetName val="N4-DEE-22 - Base Activos"/>
      <sheetName val="N4-DEE-23-Ajustamento"/>
      <sheetName val="N4-CVAT-24-Ajustamento"/>
      <sheetName val="Capa Informação Estatística"/>
      <sheetName val="N4-DV-25 - Balanço Energia"/>
      <sheetName val="N4-DV-26 - Clientes"/>
      <sheetName val="N4-DEE-27 - Efectivos"/>
      <sheetName val="N4-DEE-28 - Ind custos"/>
      <sheetName val="EDPD-SISE IN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3">
          <cell r="C23" t="str">
            <v>Quadro N4-13-DEE - Fornecimentos e serviços externos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O3619"/>
  <sheetViews>
    <sheetView zoomScale="85" workbookViewId="0">
      <pane xSplit="2" ySplit="3" topLeftCell="C985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2.33203125" style="30" customWidth="1"/>
    <col min="2" max="2" width="49" style="30" customWidth="1"/>
    <col min="3" max="3" width="14.5546875" style="55" customWidth="1"/>
    <col min="4" max="4" width="0.109375" style="55" customWidth="1"/>
    <col min="5" max="5" width="13.5546875" style="55" customWidth="1"/>
    <col min="6" max="6" width="3.6640625" style="64" customWidth="1"/>
    <col min="7" max="7" width="13.5546875" style="55" customWidth="1"/>
    <col min="8" max="8" width="3.33203125" style="55" customWidth="1"/>
    <col min="9" max="9" width="16.44140625" style="56" customWidth="1"/>
    <col min="10" max="10" width="13.5546875" style="55" bestFit="1" customWidth="1"/>
    <col min="11" max="12" width="10.88671875" style="57" bestFit="1" customWidth="1"/>
    <col min="13" max="13" width="12.6640625" style="55" bestFit="1" customWidth="1"/>
    <col min="14" max="14" width="10.88671875" style="55" bestFit="1" customWidth="1"/>
    <col min="15" max="15" width="9.88671875" style="55" bestFit="1" customWidth="1"/>
    <col min="16" max="16384" width="9.109375" style="55"/>
  </cols>
  <sheetData>
    <row r="1" spans="1:12">
      <c r="A1" s="1424" t="s">
        <v>4423</v>
      </c>
      <c r="B1" s="1424"/>
      <c r="C1" s="1424"/>
      <c r="D1" s="1424"/>
      <c r="E1" s="1424"/>
      <c r="F1" s="1424"/>
      <c r="G1" s="1424"/>
    </row>
    <row r="2" spans="1:12">
      <c r="A2" s="27" t="s">
        <v>177</v>
      </c>
      <c r="B2" s="27"/>
      <c r="F2" s="58"/>
      <c r="K2" s="59"/>
      <c r="L2" s="59"/>
    </row>
    <row r="3" spans="1:12" ht="27" customHeight="1">
      <c r="A3" s="28"/>
      <c r="B3" s="28"/>
      <c r="C3" s="60" t="s">
        <v>2759</v>
      </c>
      <c r="D3" s="60" t="s">
        <v>2760</v>
      </c>
      <c r="E3" s="60" t="s">
        <v>2761</v>
      </c>
      <c r="F3" s="61"/>
      <c r="G3" s="60" t="s">
        <v>2762</v>
      </c>
      <c r="I3" s="62" t="s">
        <v>2764</v>
      </c>
      <c r="J3" s="63" t="s">
        <v>2765</v>
      </c>
      <c r="K3" s="59"/>
      <c r="L3" s="59" t="s">
        <v>2766</v>
      </c>
    </row>
    <row r="4" spans="1:12">
      <c r="A4" s="29" t="s">
        <v>184</v>
      </c>
      <c r="B4" s="44"/>
      <c r="K4" s="65"/>
      <c r="L4" s="65"/>
    </row>
    <row r="5" spans="1:12">
      <c r="K5" s="65"/>
      <c r="L5" s="65"/>
    </row>
    <row r="6" spans="1:12" outlineLevel="1">
      <c r="A6" s="66" t="s">
        <v>185</v>
      </c>
      <c r="B6" s="35" t="s">
        <v>5435</v>
      </c>
      <c r="C6" s="67">
        <f>C7</f>
        <v>213774318.66</v>
      </c>
      <c r="E6" s="67"/>
      <c r="G6" s="67">
        <f>C6+E6</f>
        <v>213774318.66</v>
      </c>
      <c r="I6" s="68">
        <v>213774318.66</v>
      </c>
      <c r="J6" s="69">
        <f>I6-G6</f>
        <v>0</v>
      </c>
      <c r="K6" s="65"/>
      <c r="L6" s="65">
        <v>0</v>
      </c>
    </row>
    <row r="7" spans="1:12" hidden="1" outlineLevel="2">
      <c r="A7" s="31">
        <v>4205000000</v>
      </c>
      <c r="B7" s="45" t="s">
        <v>564</v>
      </c>
      <c r="C7" s="70">
        <v>213774318.66</v>
      </c>
      <c r="E7" s="70"/>
      <c r="G7" s="70">
        <f t="shared" ref="G7:G70" si="0">C7+E7</f>
        <v>213774318.66</v>
      </c>
      <c r="I7" s="68">
        <v>0</v>
      </c>
      <c r="J7" s="69">
        <f t="shared" ref="J7:J70" si="1">I7-G7</f>
        <v>-213774318.66</v>
      </c>
      <c r="K7" s="65"/>
      <c r="L7" s="65" t="s">
        <v>185</v>
      </c>
    </row>
    <row r="8" spans="1:12" outlineLevel="1" collapsed="1">
      <c r="A8" s="66" t="s">
        <v>186</v>
      </c>
      <c r="B8" s="35" t="s">
        <v>5436</v>
      </c>
      <c r="C8" s="67">
        <f>C9</f>
        <v>9645702.5399999898</v>
      </c>
      <c r="E8" s="67"/>
      <c r="G8" s="67">
        <f t="shared" si="0"/>
        <v>9645702.5399999898</v>
      </c>
      <c r="I8" s="68">
        <v>9645702.5399999991</v>
      </c>
      <c r="J8" s="69">
        <f t="shared" si="1"/>
        <v>0</v>
      </c>
      <c r="K8" s="65"/>
      <c r="L8" s="65">
        <v>0</v>
      </c>
    </row>
    <row r="9" spans="1:12" hidden="1" outlineLevel="2">
      <c r="A9" s="31">
        <v>4207000000</v>
      </c>
      <c r="B9" s="45" t="s">
        <v>565</v>
      </c>
      <c r="C9" s="70">
        <v>9645702.5399999898</v>
      </c>
      <c r="E9" s="70"/>
      <c r="G9" s="70">
        <f t="shared" si="0"/>
        <v>9645702.5399999898</v>
      </c>
      <c r="I9" s="68">
        <v>0</v>
      </c>
      <c r="J9" s="69">
        <f t="shared" si="1"/>
        <v>-9645702.5399999898</v>
      </c>
      <c r="K9" s="65"/>
      <c r="L9" s="65" t="s">
        <v>186</v>
      </c>
    </row>
    <row r="10" spans="1:12" outlineLevel="1" collapsed="1">
      <c r="A10" s="66" t="s">
        <v>187</v>
      </c>
      <c r="B10" s="35" t="s">
        <v>5437</v>
      </c>
      <c r="C10" s="67">
        <f>C11</f>
        <v>16928708.260000002</v>
      </c>
      <c r="E10" s="67"/>
      <c r="G10" s="67">
        <f t="shared" si="0"/>
        <v>16928708.260000002</v>
      </c>
      <c r="I10" s="68">
        <v>16928708.260000002</v>
      </c>
      <c r="J10" s="69">
        <f t="shared" si="1"/>
        <v>0</v>
      </c>
      <c r="K10" s="65"/>
      <c r="L10" s="65">
        <v>0</v>
      </c>
    </row>
    <row r="11" spans="1:12" hidden="1" outlineLevel="2">
      <c r="A11" s="31">
        <v>4210000000</v>
      </c>
      <c r="B11" s="45" t="s">
        <v>566</v>
      </c>
      <c r="C11" s="70">
        <v>16928708.260000002</v>
      </c>
      <c r="E11" s="70"/>
      <c r="G11" s="70">
        <f t="shared" si="0"/>
        <v>16928708.260000002</v>
      </c>
      <c r="I11" s="68">
        <v>0</v>
      </c>
      <c r="J11" s="69">
        <f t="shared" si="1"/>
        <v>-16928708.260000002</v>
      </c>
      <c r="K11" s="65"/>
      <c r="L11" s="65" t="s">
        <v>187</v>
      </c>
    </row>
    <row r="12" spans="1:12" outlineLevel="1" collapsed="1">
      <c r="A12" s="66" t="s">
        <v>188</v>
      </c>
      <c r="B12" s="35" t="s">
        <v>5438</v>
      </c>
      <c r="C12" s="67">
        <f>C13</f>
        <v>148101947.889999</v>
      </c>
      <c r="E12" s="67"/>
      <c r="G12" s="67">
        <f t="shared" si="0"/>
        <v>148101947.889999</v>
      </c>
      <c r="I12" s="68">
        <v>148101947.88999999</v>
      </c>
      <c r="J12" s="69">
        <f t="shared" si="1"/>
        <v>9.8347663879394531E-7</v>
      </c>
      <c r="K12" s="65"/>
      <c r="L12" s="65">
        <v>0</v>
      </c>
    </row>
    <row r="13" spans="1:12" hidden="1" outlineLevel="2">
      <c r="A13" s="31">
        <v>4220000000</v>
      </c>
      <c r="B13" s="45" t="s">
        <v>567</v>
      </c>
      <c r="C13" s="70">
        <v>148101947.889999</v>
      </c>
      <c r="E13" s="70"/>
      <c r="G13" s="70">
        <f t="shared" si="0"/>
        <v>148101947.889999</v>
      </c>
      <c r="I13" s="68">
        <v>0</v>
      </c>
      <c r="J13" s="69">
        <f t="shared" si="1"/>
        <v>-148101947.889999</v>
      </c>
      <c r="K13" s="65"/>
      <c r="L13" s="65" t="s">
        <v>188</v>
      </c>
    </row>
    <row r="14" spans="1:12" outlineLevel="1" collapsed="1">
      <c r="A14" s="66" t="s">
        <v>189</v>
      </c>
      <c r="B14" s="35" t="s">
        <v>5439</v>
      </c>
      <c r="C14" s="67">
        <f>C15</f>
        <v>0</v>
      </c>
      <c r="E14" s="67"/>
      <c r="G14" s="67">
        <f t="shared" si="0"/>
        <v>0</v>
      </c>
      <c r="I14" s="68">
        <v>0</v>
      </c>
      <c r="J14" s="69">
        <f t="shared" si="1"/>
        <v>0</v>
      </c>
      <c r="K14" s="65"/>
      <c r="L14" s="65">
        <v>0</v>
      </c>
    </row>
    <row r="15" spans="1:12" hidden="1" outlineLevel="2">
      <c r="A15" s="31">
        <v>4231110000</v>
      </c>
      <c r="B15" s="45" t="s">
        <v>568</v>
      </c>
      <c r="C15" s="70">
        <v>0</v>
      </c>
      <c r="E15" s="70"/>
      <c r="G15" s="70">
        <f t="shared" si="0"/>
        <v>0</v>
      </c>
      <c r="I15" s="68">
        <v>0</v>
      </c>
      <c r="J15" s="69">
        <f t="shared" si="1"/>
        <v>0</v>
      </c>
      <c r="K15" s="65"/>
      <c r="L15" s="65" t="s">
        <v>189</v>
      </c>
    </row>
    <row r="16" spans="1:12" hidden="1" outlineLevel="2">
      <c r="A16" s="31">
        <v>4231110099</v>
      </c>
      <c r="B16" s="45" t="s">
        <v>569</v>
      </c>
      <c r="C16" s="70">
        <v>0</v>
      </c>
      <c r="E16" s="70"/>
      <c r="G16" s="70">
        <f t="shared" si="0"/>
        <v>0</v>
      </c>
      <c r="I16" s="68">
        <v>0</v>
      </c>
      <c r="J16" s="69">
        <f t="shared" si="1"/>
        <v>0</v>
      </c>
      <c r="K16" s="65"/>
      <c r="L16" s="65" t="s">
        <v>189</v>
      </c>
    </row>
    <row r="17" spans="1:12" outlineLevel="1" collapsed="1">
      <c r="A17" s="66" t="s">
        <v>190</v>
      </c>
      <c r="B17" s="35" t="s">
        <v>5440</v>
      </c>
      <c r="C17" s="67">
        <f>C18+C19</f>
        <v>0</v>
      </c>
      <c r="E17" s="67"/>
      <c r="G17" s="67">
        <f t="shared" si="0"/>
        <v>0</v>
      </c>
      <c r="I17" s="68">
        <v>0</v>
      </c>
      <c r="J17" s="69">
        <f t="shared" si="1"/>
        <v>0</v>
      </c>
      <c r="K17" s="65"/>
      <c r="L17" s="65">
        <v>0</v>
      </c>
    </row>
    <row r="18" spans="1:12" hidden="1" outlineLevel="2">
      <c r="A18" s="31">
        <v>4231120000</v>
      </c>
      <c r="B18" s="45" t="s">
        <v>570</v>
      </c>
      <c r="C18" s="70">
        <v>0</v>
      </c>
      <c r="E18" s="70"/>
      <c r="G18" s="70">
        <f t="shared" si="0"/>
        <v>0</v>
      </c>
      <c r="I18" s="68">
        <v>0</v>
      </c>
      <c r="J18" s="69">
        <f t="shared" si="1"/>
        <v>0</v>
      </c>
      <c r="K18" s="65"/>
      <c r="L18" s="65" t="s">
        <v>190</v>
      </c>
    </row>
    <row r="19" spans="1:12" hidden="1" outlineLevel="2">
      <c r="A19" s="31">
        <v>4231120099</v>
      </c>
      <c r="B19" s="45" t="s">
        <v>571</v>
      </c>
      <c r="C19" s="70">
        <v>0</v>
      </c>
      <c r="E19" s="70"/>
      <c r="G19" s="70">
        <f t="shared" si="0"/>
        <v>0</v>
      </c>
      <c r="I19" s="68">
        <v>0</v>
      </c>
      <c r="J19" s="69">
        <f t="shared" si="1"/>
        <v>0</v>
      </c>
      <c r="K19" s="65"/>
      <c r="L19" s="65" t="s">
        <v>190</v>
      </c>
    </row>
    <row r="20" spans="1:12" outlineLevel="1" collapsed="1">
      <c r="A20" s="66" t="s">
        <v>191</v>
      </c>
      <c r="B20" s="35" t="s">
        <v>5441</v>
      </c>
      <c r="C20" s="67">
        <f>C21</f>
        <v>0</v>
      </c>
      <c r="E20" s="67"/>
      <c r="G20" s="67">
        <f t="shared" si="0"/>
        <v>0</v>
      </c>
      <c r="I20" s="68">
        <v>0</v>
      </c>
      <c r="J20" s="69">
        <f t="shared" si="1"/>
        <v>0</v>
      </c>
      <c r="K20" s="65"/>
      <c r="L20" s="65">
        <v>0</v>
      </c>
    </row>
    <row r="21" spans="1:12" hidden="1" outlineLevel="2">
      <c r="A21" s="31">
        <v>4231130000</v>
      </c>
      <c r="B21" s="45" t="s">
        <v>572</v>
      </c>
      <c r="C21" s="70">
        <v>0</v>
      </c>
      <c r="E21" s="70"/>
      <c r="G21" s="70">
        <f t="shared" si="0"/>
        <v>0</v>
      </c>
      <c r="I21" s="68">
        <v>0</v>
      </c>
      <c r="J21" s="69">
        <f t="shared" si="1"/>
        <v>0</v>
      </c>
      <c r="K21" s="65"/>
      <c r="L21" s="65" t="s">
        <v>191</v>
      </c>
    </row>
    <row r="22" spans="1:12" outlineLevel="1" collapsed="1">
      <c r="A22" s="66" t="s">
        <v>192</v>
      </c>
      <c r="B22" s="35" t="s">
        <v>5442</v>
      </c>
      <c r="C22" s="67">
        <f>C23</f>
        <v>0</v>
      </c>
      <c r="E22" s="67"/>
      <c r="G22" s="67">
        <f t="shared" si="0"/>
        <v>0</v>
      </c>
      <c r="I22" s="68">
        <v>0</v>
      </c>
      <c r="J22" s="69">
        <f t="shared" si="1"/>
        <v>0</v>
      </c>
      <c r="K22" s="65"/>
      <c r="L22" s="65">
        <v>0</v>
      </c>
    </row>
    <row r="23" spans="1:12" hidden="1" outlineLevel="2">
      <c r="A23" s="31">
        <v>4231180000</v>
      </c>
      <c r="B23" s="45" t="s">
        <v>573</v>
      </c>
      <c r="C23" s="70">
        <v>0</v>
      </c>
      <c r="E23" s="70"/>
      <c r="G23" s="70">
        <f t="shared" si="0"/>
        <v>0</v>
      </c>
      <c r="I23" s="68">
        <v>0</v>
      </c>
      <c r="J23" s="69">
        <f t="shared" si="1"/>
        <v>0</v>
      </c>
      <c r="K23" s="65"/>
      <c r="L23" s="65" t="s">
        <v>192</v>
      </c>
    </row>
    <row r="24" spans="1:12" outlineLevel="1" collapsed="1">
      <c r="A24" s="66" t="s">
        <v>193</v>
      </c>
      <c r="B24" s="35" t="s">
        <v>5443</v>
      </c>
      <c r="C24" s="67">
        <f>C25</f>
        <v>0</v>
      </c>
      <c r="E24" s="67"/>
      <c r="G24" s="67">
        <f t="shared" si="0"/>
        <v>0</v>
      </c>
      <c r="I24" s="68">
        <v>0</v>
      </c>
      <c r="J24" s="69">
        <f t="shared" si="1"/>
        <v>0</v>
      </c>
      <c r="K24" s="65"/>
      <c r="L24" s="65">
        <v>0</v>
      </c>
    </row>
    <row r="25" spans="1:12" hidden="1" outlineLevel="2">
      <c r="A25" s="31">
        <v>4231140000</v>
      </c>
      <c r="B25" s="45" t="s">
        <v>574</v>
      </c>
      <c r="C25" s="70">
        <v>0</v>
      </c>
      <c r="E25" s="70"/>
      <c r="G25" s="70">
        <f t="shared" si="0"/>
        <v>0</v>
      </c>
      <c r="I25" s="68">
        <v>0</v>
      </c>
      <c r="J25" s="69">
        <f t="shared" si="1"/>
        <v>0</v>
      </c>
      <c r="K25" s="65"/>
      <c r="L25" s="65" t="s">
        <v>193</v>
      </c>
    </row>
    <row r="26" spans="1:12" outlineLevel="1" collapsed="1">
      <c r="A26" s="66" t="s">
        <v>194</v>
      </c>
      <c r="B26" s="35" t="s">
        <v>5444</v>
      </c>
      <c r="C26" s="67">
        <f>C27</f>
        <v>0</v>
      </c>
      <c r="E26" s="67"/>
      <c r="G26" s="67">
        <f t="shared" si="0"/>
        <v>0</v>
      </c>
      <c r="I26" s="68">
        <v>0</v>
      </c>
      <c r="J26" s="69">
        <f t="shared" si="1"/>
        <v>0</v>
      </c>
      <c r="K26" s="65"/>
      <c r="L26" s="65">
        <v>0</v>
      </c>
    </row>
    <row r="27" spans="1:12" hidden="1" outlineLevel="2">
      <c r="A27" s="31">
        <v>4231210000</v>
      </c>
      <c r="B27" s="45" t="s">
        <v>575</v>
      </c>
      <c r="C27" s="70">
        <v>0</v>
      </c>
      <c r="E27" s="70"/>
      <c r="G27" s="70">
        <f t="shared" si="0"/>
        <v>0</v>
      </c>
      <c r="I27" s="68">
        <v>0</v>
      </c>
      <c r="J27" s="69">
        <f t="shared" si="1"/>
        <v>0</v>
      </c>
      <c r="K27" s="65"/>
      <c r="L27" s="65" t="s">
        <v>194</v>
      </c>
    </row>
    <row r="28" spans="1:12" outlineLevel="1" collapsed="1">
      <c r="A28" s="66" t="s">
        <v>195</v>
      </c>
      <c r="B28" s="35" t="s">
        <v>5445</v>
      </c>
      <c r="C28" s="67">
        <f>C29</f>
        <v>0</v>
      </c>
      <c r="E28" s="67"/>
      <c r="G28" s="67">
        <f t="shared" si="0"/>
        <v>0</v>
      </c>
      <c r="I28" s="68">
        <v>0</v>
      </c>
      <c r="J28" s="69">
        <f t="shared" si="1"/>
        <v>0</v>
      </c>
      <c r="K28" s="65"/>
      <c r="L28" s="65">
        <v>0</v>
      </c>
    </row>
    <row r="29" spans="1:12" hidden="1" outlineLevel="2">
      <c r="A29" s="31">
        <v>4231220000</v>
      </c>
      <c r="B29" s="45" t="s">
        <v>576</v>
      </c>
      <c r="C29" s="70">
        <v>0</v>
      </c>
      <c r="E29" s="70"/>
      <c r="G29" s="70">
        <f t="shared" si="0"/>
        <v>0</v>
      </c>
      <c r="I29" s="68">
        <v>0</v>
      </c>
      <c r="J29" s="69">
        <f t="shared" si="1"/>
        <v>0</v>
      </c>
      <c r="K29" s="65"/>
      <c r="L29" s="65" t="s">
        <v>195</v>
      </c>
    </row>
    <row r="30" spans="1:12" outlineLevel="1" collapsed="1">
      <c r="A30" s="66" t="s">
        <v>196</v>
      </c>
      <c r="B30" s="35" t="s">
        <v>5446</v>
      </c>
      <c r="C30" s="67">
        <f>C31</f>
        <v>0</v>
      </c>
      <c r="E30" s="67"/>
      <c r="G30" s="67">
        <f t="shared" si="0"/>
        <v>0</v>
      </c>
      <c r="I30" s="68">
        <v>0</v>
      </c>
      <c r="J30" s="69">
        <f t="shared" si="1"/>
        <v>0</v>
      </c>
      <c r="K30" s="65"/>
      <c r="L30" s="65">
        <v>0</v>
      </c>
    </row>
    <row r="31" spans="1:12" hidden="1" outlineLevel="2">
      <c r="A31" s="31">
        <v>4231240000</v>
      </c>
      <c r="B31" s="45" t="s">
        <v>577</v>
      </c>
      <c r="C31" s="70">
        <v>0</v>
      </c>
      <c r="E31" s="70"/>
      <c r="G31" s="70">
        <f t="shared" si="0"/>
        <v>0</v>
      </c>
      <c r="I31" s="68">
        <v>0</v>
      </c>
      <c r="J31" s="69">
        <f t="shared" si="1"/>
        <v>0</v>
      </c>
      <c r="K31" s="65"/>
      <c r="L31" s="65" t="s">
        <v>196</v>
      </c>
    </row>
    <row r="32" spans="1:12" outlineLevel="1" collapsed="1">
      <c r="A32" s="66" t="s">
        <v>197</v>
      </c>
      <c r="B32" s="35" t="s">
        <v>5447</v>
      </c>
      <c r="C32" s="67">
        <f>C33</f>
        <v>0</v>
      </c>
      <c r="E32" s="67"/>
      <c r="G32" s="67">
        <f t="shared" si="0"/>
        <v>0</v>
      </c>
      <c r="I32" s="68">
        <v>0</v>
      </c>
      <c r="J32" s="69">
        <f t="shared" si="1"/>
        <v>0</v>
      </c>
      <c r="K32" s="65"/>
      <c r="L32" s="65">
        <v>0</v>
      </c>
    </row>
    <row r="33" spans="1:12" hidden="1" outlineLevel="2">
      <c r="A33" s="31">
        <v>4231250000</v>
      </c>
      <c r="B33" s="45" t="s">
        <v>578</v>
      </c>
      <c r="C33" s="70">
        <v>0</v>
      </c>
      <c r="E33" s="70"/>
      <c r="G33" s="70">
        <f t="shared" si="0"/>
        <v>0</v>
      </c>
      <c r="I33" s="68">
        <v>0</v>
      </c>
      <c r="J33" s="69">
        <f t="shared" si="1"/>
        <v>0</v>
      </c>
      <c r="K33" s="65"/>
      <c r="L33" s="65" t="s">
        <v>197</v>
      </c>
    </row>
    <row r="34" spans="1:12" outlineLevel="1" collapsed="1">
      <c r="A34" s="66" t="s">
        <v>198</v>
      </c>
      <c r="B34" s="35" t="s">
        <v>5448</v>
      </c>
      <c r="C34" s="67">
        <f>C35</f>
        <v>0</v>
      </c>
      <c r="E34" s="67"/>
      <c r="G34" s="67">
        <f t="shared" si="0"/>
        <v>0</v>
      </c>
      <c r="I34" s="68">
        <v>0</v>
      </c>
      <c r="J34" s="69">
        <f t="shared" si="1"/>
        <v>0</v>
      </c>
      <c r="K34" s="65"/>
      <c r="L34" s="65">
        <v>0</v>
      </c>
    </row>
    <row r="35" spans="1:12" hidden="1" outlineLevel="2">
      <c r="A35" s="31">
        <v>4231260000</v>
      </c>
      <c r="B35" s="45" t="s">
        <v>579</v>
      </c>
      <c r="C35" s="70">
        <v>0</v>
      </c>
      <c r="E35" s="70"/>
      <c r="G35" s="70">
        <f t="shared" si="0"/>
        <v>0</v>
      </c>
      <c r="I35" s="68">
        <v>0</v>
      </c>
      <c r="J35" s="69">
        <f t="shared" si="1"/>
        <v>0</v>
      </c>
      <c r="K35" s="65"/>
      <c r="L35" s="65" t="s">
        <v>198</v>
      </c>
    </row>
    <row r="36" spans="1:12" outlineLevel="1" collapsed="1">
      <c r="A36" s="66" t="s">
        <v>199</v>
      </c>
      <c r="B36" s="35" t="s">
        <v>5449</v>
      </c>
      <c r="C36" s="67">
        <f>C37</f>
        <v>0</v>
      </c>
      <c r="E36" s="67"/>
      <c r="G36" s="67">
        <f t="shared" si="0"/>
        <v>0</v>
      </c>
      <c r="I36" s="68">
        <v>0</v>
      </c>
      <c r="J36" s="69">
        <f t="shared" si="1"/>
        <v>0</v>
      </c>
      <c r="K36" s="65"/>
      <c r="L36" s="65">
        <v>0</v>
      </c>
    </row>
    <row r="37" spans="1:12" hidden="1" outlineLevel="2">
      <c r="A37" s="31">
        <v>4231290000</v>
      </c>
      <c r="B37" s="45" t="s">
        <v>580</v>
      </c>
      <c r="C37" s="70">
        <v>0</v>
      </c>
      <c r="E37" s="70"/>
      <c r="G37" s="70">
        <f t="shared" si="0"/>
        <v>0</v>
      </c>
      <c r="I37" s="68">
        <v>0</v>
      </c>
      <c r="J37" s="69">
        <f t="shared" si="1"/>
        <v>0</v>
      </c>
      <c r="K37" s="65"/>
      <c r="L37" s="65" t="s">
        <v>199</v>
      </c>
    </row>
    <row r="38" spans="1:12" outlineLevel="1" collapsed="1">
      <c r="A38" s="66" t="s">
        <v>200</v>
      </c>
      <c r="B38" s="35" t="s">
        <v>5450</v>
      </c>
      <c r="C38" s="67">
        <f>C39</f>
        <v>2176156657.5999899</v>
      </c>
      <c r="E38" s="67"/>
      <c r="G38" s="67">
        <f t="shared" si="0"/>
        <v>2176156657.5999899</v>
      </c>
      <c r="I38" s="68">
        <v>2176156657.5999999</v>
      </c>
      <c r="J38" s="69">
        <f t="shared" si="1"/>
        <v>1.0013580322265625E-5</v>
      </c>
      <c r="K38" s="65"/>
      <c r="L38" s="65">
        <v>0</v>
      </c>
    </row>
    <row r="39" spans="1:12" hidden="1" outlineLevel="2">
      <c r="A39" s="31">
        <v>4231310000</v>
      </c>
      <c r="B39" s="45" t="s">
        <v>581</v>
      </c>
      <c r="C39" s="70">
        <v>2176156657.5999899</v>
      </c>
      <c r="E39" s="70"/>
      <c r="G39" s="70">
        <f t="shared" si="0"/>
        <v>2176156657.5999899</v>
      </c>
      <c r="I39" s="68">
        <v>0</v>
      </c>
      <c r="J39" s="69">
        <f t="shared" si="1"/>
        <v>-2176156657.5999899</v>
      </c>
      <c r="K39" s="65"/>
      <c r="L39" s="65" t="s">
        <v>200</v>
      </c>
    </row>
    <row r="40" spans="1:12" outlineLevel="1" collapsed="1">
      <c r="A40" s="66" t="s">
        <v>201</v>
      </c>
      <c r="B40" s="35" t="s">
        <v>5451</v>
      </c>
      <c r="C40" s="67">
        <f>C41</f>
        <v>2880121876.6199899</v>
      </c>
      <c r="E40" s="67"/>
      <c r="G40" s="67">
        <f t="shared" si="0"/>
        <v>2880121876.6199899</v>
      </c>
      <c r="I40" s="68">
        <v>2880121876.6199999</v>
      </c>
      <c r="J40" s="69">
        <f t="shared" si="1"/>
        <v>1.0013580322265625E-5</v>
      </c>
      <c r="K40" s="65"/>
      <c r="L40" s="65">
        <v>0</v>
      </c>
    </row>
    <row r="41" spans="1:12" hidden="1" outlineLevel="2">
      <c r="A41" s="31">
        <v>4231320000</v>
      </c>
      <c r="B41" s="45" t="s">
        <v>582</v>
      </c>
      <c r="C41" s="70">
        <v>2880121876.6199899</v>
      </c>
      <c r="E41" s="70"/>
      <c r="G41" s="70">
        <f t="shared" si="0"/>
        <v>2880121876.6199899</v>
      </c>
      <c r="I41" s="68">
        <v>0</v>
      </c>
      <c r="J41" s="69">
        <f t="shared" si="1"/>
        <v>-2880121876.6199899</v>
      </c>
      <c r="K41" s="65"/>
      <c r="L41" s="65" t="s">
        <v>201</v>
      </c>
    </row>
    <row r="42" spans="1:12" outlineLevel="1" collapsed="1">
      <c r="A42" s="66" t="s">
        <v>202</v>
      </c>
      <c r="B42" s="35" t="s">
        <v>5452</v>
      </c>
      <c r="C42" s="67">
        <f>C43</f>
        <v>5956036653.4300003</v>
      </c>
      <c r="E42" s="67">
        <f>E43</f>
        <v>-776289993.69749999</v>
      </c>
      <c r="G42" s="67">
        <f t="shared" si="0"/>
        <v>5179746659.7325001</v>
      </c>
      <c r="I42" s="68">
        <v>5179746659.4300003</v>
      </c>
      <c r="J42" s="69">
        <f t="shared" si="1"/>
        <v>-0.30249977111816406</v>
      </c>
      <c r="K42" s="65"/>
      <c r="L42" s="65">
        <v>0</v>
      </c>
    </row>
    <row r="43" spans="1:12" hidden="1" outlineLevel="2">
      <c r="A43" s="31">
        <v>4231330000</v>
      </c>
      <c r="B43" s="45" t="s">
        <v>583</v>
      </c>
      <c r="C43" s="70">
        <v>5956036653.4300003</v>
      </c>
      <c r="E43" s="70">
        <v>-776289993.69749999</v>
      </c>
      <c r="G43" s="70">
        <f t="shared" si="0"/>
        <v>5179746659.7325001</v>
      </c>
      <c r="I43" s="68">
        <v>0</v>
      </c>
      <c r="J43" s="69">
        <f t="shared" si="1"/>
        <v>-5179746659.7325001</v>
      </c>
      <c r="K43" s="65"/>
      <c r="L43" s="65" t="s">
        <v>202</v>
      </c>
    </row>
    <row r="44" spans="1:12" outlineLevel="1" collapsed="1">
      <c r="A44" s="66" t="s">
        <v>203</v>
      </c>
      <c r="B44" s="35" t="s">
        <v>5453</v>
      </c>
      <c r="C44" s="67">
        <f>C45</f>
        <v>701848657.67999899</v>
      </c>
      <c r="E44" s="67"/>
      <c r="G44" s="67">
        <f t="shared" si="0"/>
        <v>701848657.67999899</v>
      </c>
      <c r="I44" s="68">
        <v>701848657.67999995</v>
      </c>
      <c r="J44" s="69">
        <f t="shared" si="1"/>
        <v>9.5367431640625E-7</v>
      </c>
      <c r="K44" s="65"/>
      <c r="L44" s="65">
        <v>0</v>
      </c>
    </row>
    <row r="45" spans="1:12" hidden="1" outlineLevel="2">
      <c r="A45" s="31">
        <v>4231340000</v>
      </c>
      <c r="B45" s="45" t="s">
        <v>584</v>
      </c>
      <c r="C45" s="70">
        <v>701848657.67999899</v>
      </c>
      <c r="E45" s="70"/>
      <c r="G45" s="70">
        <f t="shared" si="0"/>
        <v>701848657.67999899</v>
      </c>
      <c r="I45" s="68">
        <v>0</v>
      </c>
      <c r="J45" s="69">
        <f t="shared" si="1"/>
        <v>-701848657.67999899</v>
      </c>
      <c r="K45" s="65"/>
      <c r="L45" s="65" t="s">
        <v>203</v>
      </c>
    </row>
    <row r="46" spans="1:12" outlineLevel="1" collapsed="1">
      <c r="A46" s="66" t="s">
        <v>204</v>
      </c>
      <c r="B46" s="35" t="s">
        <v>5454</v>
      </c>
      <c r="C46" s="67">
        <f>C47</f>
        <v>328217818.29000002</v>
      </c>
      <c r="E46" s="67"/>
      <c r="G46" s="67">
        <f t="shared" si="0"/>
        <v>328217818.29000002</v>
      </c>
      <c r="I46" s="68">
        <v>328217818.29000002</v>
      </c>
      <c r="J46" s="69">
        <f t="shared" si="1"/>
        <v>0</v>
      </c>
      <c r="K46" s="65"/>
      <c r="L46" s="65">
        <v>0</v>
      </c>
    </row>
    <row r="47" spans="1:12" hidden="1" outlineLevel="2">
      <c r="A47" s="31">
        <v>4231350000</v>
      </c>
      <c r="B47" s="45" t="s">
        <v>585</v>
      </c>
      <c r="C47" s="70">
        <v>328217818.29000002</v>
      </c>
      <c r="E47" s="70"/>
      <c r="G47" s="70">
        <f t="shared" si="0"/>
        <v>328217818.29000002</v>
      </c>
      <c r="I47" s="68">
        <v>0</v>
      </c>
      <c r="J47" s="69">
        <f t="shared" si="1"/>
        <v>-328217818.29000002</v>
      </c>
      <c r="K47" s="65"/>
      <c r="L47" s="65" t="s">
        <v>204</v>
      </c>
    </row>
    <row r="48" spans="1:12" outlineLevel="1" collapsed="1">
      <c r="A48" s="66" t="s">
        <v>205</v>
      </c>
      <c r="B48" s="35" t="s">
        <v>5455</v>
      </c>
      <c r="C48" s="67">
        <f>C49</f>
        <v>6237353.6100000003</v>
      </c>
      <c r="E48" s="67"/>
      <c r="G48" s="67">
        <f t="shared" si="0"/>
        <v>6237353.6100000003</v>
      </c>
      <c r="I48" s="68">
        <v>6237353.6100000003</v>
      </c>
      <c r="J48" s="69">
        <f t="shared" si="1"/>
        <v>0</v>
      </c>
      <c r="K48" s="65"/>
      <c r="L48" s="65">
        <v>0</v>
      </c>
    </row>
    <row r="49" spans="1:12" hidden="1" outlineLevel="2">
      <c r="A49" s="31">
        <v>4231390000</v>
      </c>
      <c r="B49" s="45" t="s">
        <v>586</v>
      </c>
      <c r="C49" s="70">
        <v>6237353.6100000003</v>
      </c>
      <c r="E49" s="70"/>
      <c r="G49" s="70">
        <f t="shared" si="0"/>
        <v>6237353.6100000003</v>
      </c>
      <c r="I49" s="68">
        <v>0</v>
      </c>
      <c r="J49" s="69">
        <f t="shared" si="1"/>
        <v>-6237353.6100000003</v>
      </c>
      <c r="K49" s="65"/>
      <c r="L49" s="65" t="s">
        <v>205</v>
      </c>
    </row>
    <row r="50" spans="1:12" outlineLevel="1" collapsed="1">
      <c r="A50" s="66" t="s">
        <v>206</v>
      </c>
      <c r="B50" s="35" t="s">
        <v>5456</v>
      </c>
      <c r="C50" s="67">
        <f>C51</f>
        <v>0</v>
      </c>
      <c r="E50" s="67"/>
      <c r="G50" s="67">
        <f t="shared" si="0"/>
        <v>0</v>
      </c>
      <c r="I50" s="68">
        <v>0</v>
      </c>
      <c r="J50" s="69">
        <f t="shared" si="1"/>
        <v>0</v>
      </c>
      <c r="K50" s="65"/>
      <c r="L50" s="65">
        <v>0</v>
      </c>
    </row>
    <row r="51" spans="1:12" hidden="1" outlineLevel="2">
      <c r="A51" s="31">
        <v>4232110000</v>
      </c>
      <c r="B51" s="45" t="s">
        <v>587</v>
      </c>
      <c r="C51" s="70">
        <v>0</v>
      </c>
      <c r="E51" s="70"/>
      <c r="G51" s="70">
        <f t="shared" si="0"/>
        <v>0</v>
      </c>
      <c r="I51" s="68">
        <v>0</v>
      </c>
      <c r="J51" s="69">
        <f t="shared" si="1"/>
        <v>0</v>
      </c>
      <c r="K51" s="65"/>
      <c r="L51" s="65" t="s">
        <v>206</v>
      </c>
    </row>
    <row r="52" spans="1:12" outlineLevel="1" collapsed="1">
      <c r="A52" s="66" t="s">
        <v>207</v>
      </c>
      <c r="B52" s="35" t="s">
        <v>5457</v>
      </c>
      <c r="C52" s="67">
        <f>SUM(C53:C54)</f>
        <v>0</v>
      </c>
      <c r="E52" s="67"/>
      <c r="G52" s="67">
        <f t="shared" si="0"/>
        <v>0</v>
      </c>
      <c r="I52" s="68">
        <v>0</v>
      </c>
      <c r="J52" s="69">
        <f t="shared" si="1"/>
        <v>0</v>
      </c>
      <c r="K52" s="65"/>
      <c r="L52" s="65">
        <v>0</v>
      </c>
    </row>
    <row r="53" spans="1:12" hidden="1" outlineLevel="2">
      <c r="A53" s="31">
        <v>4235100000</v>
      </c>
      <c r="B53" s="45" t="s">
        <v>588</v>
      </c>
      <c r="C53" s="70">
        <v>0</v>
      </c>
      <c r="E53" s="70"/>
      <c r="G53" s="70">
        <f t="shared" si="0"/>
        <v>0</v>
      </c>
      <c r="I53" s="68">
        <v>0</v>
      </c>
      <c r="J53" s="69">
        <f t="shared" si="1"/>
        <v>0</v>
      </c>
      <c r="K53" s="65"/>
      <c r="L53" s="65" t="s">
        <v>207</v>
      </c>
    </row>
    <row r="54" spans="1:12" hidden="1" outlineLevel="2">
      <c r="A54" s="31">
        <v>4235200000</v>
      </c>
      <c r="B54" s="45" t="s">
        <v>589</v>
      </c>
      <c r="C54" s="70">
        <v>0</v>
      </c>
      <c r="E54" s="70"/>
      <c r="G54" s="70">
        <f t="shared" si="0"/>
        <v>0</v>
      </c>
      <c r="I54" s="68">
        <v>0</v>
      </c>
      <c r="J54" s="69">
        <f t="shared" si="1"/>
        <v>0</v>
      </c>
      <c r="K54" s="65"/>
      <c r="L54" s="65" t="s">
        <v>207</v>
      </c>
    </row>
    <row r="55" spans="1:12" outlineLevel="1" collapsed="1">
      <c r="A55" s="66" t="s">
        <v>208</v>
      </c>
      <c r="B55" s="35" t="s">
        <v>5458</v>
      </c>
      <c r="C55" s="67">
        <f>C56</f>
        <v>0</v>
      </c>
      <c r="E55" s="67"/>
      <c r="G55" s="67">
        <f t="shared" si="0"/>
        <v>0</v>
      </c>
      <c r="I55" s="68">
        <v>0</v>
      </c>
      <c r="J55" s="69">
        <f t="shared" si="1"/>
        <v>0</v>
      </c>
      <c r="K55" s="65"/>
      <c r="L55" s="65">
        <v>0</v>
      </c>
    </row>
    <row r="56" spans="1:12" hidden="1" outlineLevel="2">
      <c r="A56" s="31">
        <v>4236100000</v>
      </c>
      <c r="B56" s="45" t="s">
        <v>590</v>
      </c>
      <c r="C56" s="70">
        <v>0</v>
      </c>
      <c r="E56" s="70"/>
      <c r="G56" s="70">
        <f t="shared" si="0"/>
        <v>0</v>
      </c>
      <c r="I56" s="68">
        <v>0</v>
      </c>
      <c r="J56" s="69">
        <f t="shared" si="1"/>
        <v>0</v>
      </c>
      <c r="K56" s="65"/>
      <c r="L56" s="65" t="s">
        <v>208</v>
      </c>
    </row>
    <row r="57" spans="1:12" outlineLevel="1" collapsed="1">
      <c r="A57" s="66" t="s">
        <v>209</v>
      </c>
      <c r="B57" s="35" t="s">
        <v>5459</v>
      </c>
      <c r="C57" s="67">
        <f>C58</f>
        <v>0</v>
      </c>
      <c r="E57" s="67"/>
      <c r="G57" s="67">
        <f t="shared" si="0"/>
        <v>0</v>
      </c>
      <c r="I57" s="68">
        <v>0</v>
      </c>
      <c r="J57" s="69">
        <f t="shared" si="1"/>
        <v>0</v>
      </c>
      <c r="K57" s="65"/>
      <c r="L57" s="65">
        <v>0</v>
      </c>
    </row>
    <row r="58" spans="1:12" hidden="1" outlineLevel="2">
      <c r="A58" s="31">
        <v>4236200000</v>
      </c>
      <c r="B58" s="45" t="s">
        <v>591</v>
      </c>
      <c r="C58" s="70">
        <v>0</v>
      </c>
      <c r="E58" s="70"/>
      <c r="G58" s="70">
        <f t="shared" si="0"/>
        <v>0</v>
      </c>
      <c r="I58" s="68">
        <v>0</v>
      </c>
      <c r="J58" s="69">
        <f t="shared" si="1"/>
        <v>0</v>
      </c>
      <c r="K58" s="65"/>
      <c r="L58" s="65" t="s">
        <v>209</v>
      </c>
    </row>
    <row r="59" spans="1:12" outlineLevel="1" collapsed="1">
      <c r="A59" s="66" t="s">
        <v>210</v>
      </c>
      <c r="B59" s="35" t="s">
        <v>5460</v>
      </c>
      <c r="C59" s="67">
        <f>C60</f>
        <v>0</v>
      </c>
      <c r="E59" s="67"/>
      <c r="G59" s="67">
        <f t="shared" si="0"/>
        <v>0</v>
      </c>
      <c r="I59" s="68">
        <v>0</v>
      </c>
      <c r="J59" s="69">
        <f t="shared" si="1"/>
        <v>0</v>
      </c>
      <c r="K59" s="65"/>
      <c r="L59" s="65">
        <v>0</v>
      </c>
    </row>
    <row r="60" spans="1:12" hidden="1" outlineLevel="2">
      <c r="A60" s="31">
        <v>4236300000</v>
      </c>
      <c r="B60" s="45" t="s">
        <v>592</v>
      </c>
      <c r="C60" s="70">
        <v>0</v>
      </c>
      <c r="E60" s="70"/>
      <c r="G60" s="70">
        <f t="shared" si="0"/>
        <v>0</v>
      </c>
      <c r="I60" s="68">
        <v>0</v>
      </c>
      <c r="J60" s="69">
        <f t="shared" si="1"/>
        <v>0</v>
      </c>
      <c r="K60" s="65"/>
      <c r="L60" s="65" t="s">
        <v>210</v>
      </c>
    </row>
    <row r="61" spans="1:12" outlineLevel="1" collapsed="1">
      <c r="A61" s="66" t="s">
        <v>211</v>
      </c>
      <c r="B61" s="35" t="s">
        <v>5461</v>
      </c>
      <c r="C61" s="67">
        <f>C62</f>
        <v>0</v>
      </c>
      <c r="E61" s="67"/>
      <c r="G61" s="67">
        <f t="shared" si="0"/>
        <v>0</v>
      </c>
      <c r="I61" s="68">
        <v>0</v>
      </c>
      <c r="J61" s="69">
        <f t="shared" si="1"/>
        <v>0</v>
      </c>
      <c r="K61" s="65"/>
      <c r="L61" s="65">
        <v>0</v>
      </c>
    </row>
    <row r="62" spans="1:12" hidden="1" outlineLevel="2">
      <c r="A62" s="31">
        <v>4236400000</v>
      </c>
      <c r="B62" s="45" t="s">
        <v>593</v>
      </c>
      <c r="C62" s="70">
        <v>0</v>
      </c>
      <c r="E62" s="70"/>
      <c r="G62" s="70">
        <f t="shared" si="0"/>
        <v>0</v>
      </c>
      <c r="I62" s="68">
        <v>0</v>
      </c>
      <c r="J62" s="69">
        <f t="shared" si="1"/>
        <v>0</v>
      </c>
      <c r="K62" s="65"/>
      <c r="L62" s="65" t="s">
        <v>211</v>
      </c>
    </row>
    <row r="63" spans="1:12" outlineLevel="1" collapsed="1">
      <c r="A63" s="66" t="s">
        <v>212</v>
      </c>
      <c r="B63" s="35" t="s">
        <v>5462</v>
      </c>
      <c r="C63" s="67">
        <f>C64</f>
        <v>8047743.6100000003</v>
      </c>
      <c r="E63" s="67"/>
      <c r="G63" s="67">
        <f t="shared" si="0"/>
        <v>8047743.6100000003</v>
      </c>
      <c r="I63" s="68">
        <v>8047743.6100000003</v>
      </c>
      <c r="J63" s="69">
        <f t="shared" si="1"/>
        <v>0</v>
      </c>
      <c r="K63" s="65"/>
      <c r="L63" s="65">
        <v>0</v>
      </c>
    </row>
    <row r="64" spans="1:12" hidden="1" outlineLevel="2">
      <c r="A64" s="31">
        <v>4239000000</v>
      </c>
      <c r="B64" s="45" t="s">
        <v>594</v>
      </c>
      <c r="C64" s="70">
        <v>8047743.6100000003</v>
      </c>
      <c r="E64" s="70"/>
      <c r="G64" s="70">
        <f t="shared" si="0"/>
        <v>8047743.6100000003</v>
      </c>
      <c r="I64" s="68">
        <v>0</v>
      </c>
      <c r="J64" s="69">
        <f t="shared" si="1"/>
        <v>-8047743.6100000003</v>
      </c>
      <c r="K64" s="65"/>
      <c r="L64" s="65" t="s">
        <v>212</v>
      </c>
    </row>
    <row r="65" spans="1:12" outlineLevel="1" collapsed="1">
      <c r="A65" s="66" t="s">
        <v>213</v>
      </c>
      <c r="B65" s="35" t="s">
        <v>5463</v>
      </c>
      <c r="C65" s="67">
        <f>SUM(C66:C70)</f>
        <v>38391957.469999999</v>
      </c>
      <c r="E65" s="67"/>
      <c r="G65" s="67">
        <f t="shared" si="0"/>
        <v>38391957.469999999</v>
      </c>
      <c r="I65" s="68">
        <v>38391957.469999999</v>
      </c>
      <c r="J65" s="69">
        <f t="shared" si="1"/>
        <v>0</v>
      </c>
      <c r="K65" s="65"/>
      <c r="L65" s="65">
        <v>0</v>
      </c>
    </row>
    <row r="66" spans="1:12" hidden="1" outlineLevel="2">
      <c r="A66" s="31">
        <v>4241100000</v>
      </c>
      <c r="B66" s="45" t="s">
        <v>595</v>
      </c>
      <c r="C66" s="70">
        <v>30721881.5</v>
      </c>
      <c r="E66" s="70"/>
      <c r="G66" s="70">
        <f t="shared" si="0"/>
        <v>30721881.5</v>
      </c>
      <c r="I66" s="68">
        <v>0</v>
      </c>
      <c r="J66" s="69">
        <f t="shared" si="1"/>
        <v>-30721881.5</v>
      </c>
      <c r="K66" s="65"/>
      <c r="L66" s="65" t="s">
        <v>213</v>
      </c>
    </row>
    <row r="67" spans="1:12" hidden="1" outlineLevel="2">
      <c r="A67" s="31">
        <v>4241200000</v>
      </c>
      <c r="B67" s="45" t="s">
        <v>596</v>
      </c>
      <c r="C67" s="70">
        <v>3635992.66</v>
      </c>
      <c r="E67" s="70"/>
      <c r="G67" s="70">
        <f t="shared" si="0"/>
        <v>3635992.66</v>
      </c>
      <c r="I67" s="68">
        <v>0</v>
      </c>
      <c r="J67" s="69">
        <f t="shared" si="1"/>
        <v>-3635992.66</v>
      </c>
      <c r="K67" s="65"/>
      <c r="L67" s="65" t="s">
        <v>213</v>
      </c>
    </row>
    <row r="68" spans="1:12" hidden="1" outlineLevel="2">
      <c r="A68" s="31">
        <v>4241900000</v>
      </c>
      <c r="B68" s="45" t="s">
        <v>597</v>
      </c>
      <c r="C68" s="70">
        <v>847134.38</v>
      </c>
      <c r="E68" s="70"/>
      <c r="G68" s="70">
        <f t="shared" si="0"/>
        <v>847134.38</v>
      </c>
      <c r="I68" s="68">
        <v>0</v>
      </c>
      <c r="J68" s="69">
        <f t="shared" si="1"/>
        <v>-847134.38</v>
      </c>
      <c r="K68" s="65"/>
      <c r="L68" s="65" t="s">
        <v>213</v>
      </c>
    </row>
    <row r="69" spans="1:12" hidden="1" outlineLevel="2">
      <c r="A69" s="31">
        <v>4242100000</v>
      </c>
      <c r="B69" s="45" t="s">
        <v>598</v>
      </c>
      <c r="C69" s="70">
        <v>3186948.93</v>
      </c>
      <c r="E69" s="70"/>
      <c r="G69" s="70">
        <f t="shared" si="0"/>
        <v>3186948.93</v>
      </c>
      <c r="I69" s="68">
        <v>0</v>
      </c>
      <c r="J69" s="69">
        <f t="shared" si="1"/>
        <v>-3186948.93</v>
      </c>
      <c r="K69" s="65"/>
      <c r="L69" s="65" t="s">
        <v>213</v>
      </c>
    </row>
    <row r="70" spans="1:12" hidden="1" outlineLevel="2">
      <c r="A70" s="31">
        <v>4242200000</v>
      </c>
      <c r="B70" s="45" t="s">
        <v>599</v>
      </c>
      <c r="C70" s="70">
        <v>0</v>
      </c>
      <c r="E70" s="70"/>
      <c r="G70" s="70">
        <f t="shared" si="0"/>
        <v>0</v>
      </c>
      <c r="I70" s="68">
        <v>0</v>
      </c>
      <c r="J70" s="69">
        <f t="shared" si="1"/>
        <v>0</v>
      </c>
      <c r="K70" s="65"/>
      <c r="L70" s="65" t="s">
        <v>213</v>
      </c>
    </row>
    <row r="71" spans="1:12" outlineLevel="1" collapsed="1">
      <c r="A71" s="66" t="s">
        <v>214</v>
      </c>
      <c r="B71" s="35" t="s">
        <v>5465</v>
      </c>
      <c r="C71" s="67">
        <f>C72</f>
        <v>3798925.98</v>
      </c>
      <c r="E71" s="67"/>
      <c r="G71" s="67">
        <f t="shared" ref="G71:G134" si="2">C71+E71</f>
        <v>3798925.98</v>
      </c>
      <c r="I71" s="68">
        <v>3798925.98</v>
      </c>
      <c r="J71" s="69">
        <f t="shared" ref="J71:J134" si="3">I71-G71</f>
        <v>0</v>
      </c>
      <c r="K71" s="65"/>
      <c r="L71" s="65">
        <v>0</v>
      </c>
    </row>
    <row r="72" spans="1:12" hidden="1" outlineLevel="2">
      <c r="A72" s="31">
        <v>4250000000</v>
      </c>
      <c r="B72" s="45" t="s">
        <v>600</v>
      </c>
      <c r="C72" s="70">
        <v>3798925.98</v>
      </c>
      <c r="E72" s="70"/>
      <c r="G72" s="70">
        <f t="shared" si="2"/>
        <v>3798925.98</v>
      </c>
      <c r="I72" s="68">
        <v>0</v>
      </c>
      <c r="J72" s="69">
        <f t="shared" si="3"/>
        <v>-3798925.98</v>
      </c>
      <c r="K72" s="65"/>
      <c r="L72" s="65" t="s">
        <v>214</v>
      </c>
    </row>
    <row r="73" spans="1:12" outlineLevel="1" collapsed="1">
      <c r="A73" s="66" t="s">
        <v>215</v>
      </c>
      <c r="B73" s="35" t="s">
        <v>5466</v>
      </c>
      <c r="C73" s="67">
        <f>C74</f>
        <v>116486087.75</v>
      </c>
      <c r="E73" s="67"/>
      <c r="G73" s="67">
        <f t="shared" si="2"/>
        <v>116486087.75</v>
      </c>
      <c r="I73" s="68">
        <v>116486087.75</v>
      </c>
      <c r="J73" s="69">
        <f t="shared" si="3"/>
        <v>0</v>
      </c>
      <c r="K73" s="65"/>
      <c r="L73" s="65">
        <v>0</v>
      </c>
    </row>
    <row r="74" spans="1:12" hidden="1" outlineLevel="2">
      <c r="A74" s="31">
        <v>4261100000</v>
      </c>
      <c r="B74" s="45" t="s">
        <v>601</v>
      </c>
      <c r="C74" s="70">
        <v>116486087.75</v>
      </c>
      <c r="E74" s="70"/>
      <c r="G74" s="70">
        <f t="shared" si="2"/>
        <v>116486087.75</v>
      </c>
      <c r="I74" s="68">
        <v>0</v>
      </c>
      <c r="J74" s="69">
        <f t="shared" si="3"/>
        <v>-116486087.75</v>
      </c>
      <c r="K74" s="65"/>
      <c r="L74" s="65" t="s">
        <v>215</v>
      </c>
    </row>
    <row r="75" spans="1:12" outlineLevel="1" collapsed="1">
      <c r="A75" s="66" t="s">
        <v>216</v>
      </c>
      <c r="B75" s="35" t="s">
        <v>5467</v>
      </c>
      <c r="C75" s="67">
        <f>SUM(C76:C77)</f>
        <v>7513546.7400000002</v>
      </c>
      <c r="E75" s="67"/>
      <c r="G75" s="67">
        <f t="shared" si="2"/>
        <v>7513546.7400000002</v>
      </c>
      <c r="I75" s="68">
        <v>7513546.7400000002</v>
      </c>
      <c r="J75" s="69">
        <f t="shared" si="3"/>
        <v>0</v>
      </c>
      <c r="K75" s="65"/>
      <c r="L75" s="65">
        <v>0</v>
      </c>
    </row>
    <row r="76" spans="1:12" hidden="1" outlineLevel="2">
      <c r="A76" s="31">
        <v>4261200000</v>
      </c>
      <c r="B76" s="45" t="s">
        <v>602</v>
      </c>
      <c r="C76" s="70">
        <v>7513546.7400000002</v>
      </c>
      <c r="E76" s="70"/>
      <c r="G76" s="70">
        <f t="shared" si="2"/>
        <v>7513546.7400000002</v>
      </c>
      <c r="I76" s="68">
        <v>0</v>
      </c>
      <c r="J76" s="69">
        <f t="shared" si="3"/>
        <v>-7513546.7400000002</v>
      </c>
      <c r="K76" s="65"/>
      <c r="L76" s="65" t="s">
        <v>216</v>
      </c>
    </row>
    <row r="77" spans="1:12" hidden="1" outlineLevel="2">
      <c r="A77" s="31">
        <v>4262200000</v>
      </c>
      <c r="B77" s="45" t="s">
        <v>603</v>
      </c>
      <c r="C77" s="70">
        <v>0</v>
      </c>
      <c r="E77" s="70"/>
      <c r="G77" s="70">
        <f t="shared" si="2"/>
        <v>0</v>
      </c>
      <c r="I77" s="68">
        <v>0</v>
      </c>
      <c r="J77" s="69">
        <f t="shared" si="3"/>
        <v>0</v>
      </c>
      <c r="K77" s="65"/>
      <c r="L77" s="65" t="s">
        <v>216</v>
      </c>
    </row>
    <row r="78" spans="1:12" outlineLevel="1" collapsed="1">
      <c r="A78" s="66" t="s">
        <v>217</v>
      </c>
      <c r="B78" s="35" t="s">
        <v>5468</v>
      </c>
      <c r="C78" s="67">
        <f>SUM(C79:C80)</f>
        <v>9715831.3800000008</v>
      </c>
      <c r="E78" s="67"/>
      <c r="G78" s="67">
        <f t="shared" si="2"/>
        <v>9715831.3800000008</v>
      </c>
      <c r="I78" s="68">
        <v>9715831.3800000008</v>
      </c>
      <c r="J78" s="69">
        <f t="shared" si="3"/>
        <v>0</v>
      </c>
      <c r="K78" s="65"/>
      <c r="L78" s="65">
        <v>0</v>
      </c>
    </row>
    <row r="79" spans="1:12" hidden="1" outlineLevel="2">
      <c r="A79" s="31">
        <v>4261300000</v>
      </c>
      <c r="B79" s="45" t="s">
        <v>604</v>
      </c>
      <c r="C79" s="70">
        <v>9715831.3800000008</v>
      </c>
      <c r="E79" s="70"/>
      <c r="G79" s="70">
        <f t="shared" si="2"/>
        <v>9715831.3800000008</v>
      </c>
      <c r="I79" s="68">
        <v>0</v>
      </c>
      <c r="J79" s="69">
        <f t="shared" si="3"/>
        <v>-9715831.3800000008</v>
      </c>
      <c r="K79" s="65"/>
      <c r="L79" s="65" t="s">
        <v>217</v>
      </c>
    </row>
    <row r="80" spans="1:12" hidden="1" outlineLevel="2">
      <c r="A80" s="31">
        <v>4262300000</v>
      </c>
      <c r="B80" s="45" t="s">
        <v>605</v>
      </c>
      <c r="C80" s="70">
        <v>0</v>
      </c>
      <c r="E80" s="70"/>
      <c r="G80" s="70">
        <f t="shared" si="2"/>
        <v>0</v>
      </c>
      <c r="I80" s="68">
        <v>0</v>
      </c>
      <c r="J80" s="69">
        <f t="shared" si="3"/>
        <v>0</v>
      </c>
      <c r="K80" s="65"/>
      <c r="L80" s="65" t="s">
        <v>217</v>
      </c>
    </row>
    <row r="81" spans="1:12" outlineLevel="1" collapsed="1">
      <c r="A81" s="66" t="s">
        <v>218</v>
      </c>
      <c r="B81" s="35" t="s">
        <v>5469</v>
      </c>
      <c r="C81" s="67">
        <f>C82</f>
        <v>730109.06</v>
      </c>
      <c r="E81" s="67"/>
      <c r="G81" s="67">
        <f t="shared" si="2"/>
        <v>730109.06</v>
      </c>
      <c r="I81" s="68">
        <v>730109.06</v>
      </c>
      <c r="J81" s="69">
        <f t="shared" si="3"/>
        <v>0</v>
      </c>
      <c r="K81" s="65"/>
      <c r="L81" s="65">
        <v>0</v>
      </c>
    </row>
    <row r="82" spans="1:12" hidden="1" outlineLevel="2">
      <c r="A82" s="31">
        <v>4261400000</v>
      </c>
      <c r="B82" s="45" t="s">
        <v>606</v>
      </c>
      <c r="C82" s="70">
        <v>730109.06</v>
      </c>
      <c r="E82" s="70"/>
      <c r="G82" s="70">
        <f t="shared" si="2"/>
        <v>730109.06</v>
      </c>
      <c r="I82" s="68">
        <v>0</v>
      </c>
      <c r="J82" s="69">
        <f t="shared" si="3"/>
        <v>-730109.06</v>
      </c>
      <c r="K82" s="65"/>
      <c r="L82" s="65" t="s">
        <v>218</v>
      </c>
    </row>
    <row r="83" spans="1:12" outlineLevel="1" collapsed="1">
      <c r="A83" s="66" t="s">
        <v>219</v>
      </c>
      <c r="B83" s="35" t="s">
        <v>5470</v>
      </c>
      <c r="C83" s="67">
        <f>C84</f>
        <v>3161212.02</v>
      </c>
      <c r="E83" s="67"/>
      <c r="G83" s="67">
        <f t="shared" si="2"/>
        <v>3161212.02</v>
      </c>
      <c r="I83" s="68">
        <v>3161212.02</v>
      </c>
      <c r="J83" s="69">
        <f t="shared" si="3"/>
        <v>0</v>
      </c>
      <c r="K83" s="65"/>
      <c r="L83" s="65">
        <v>0</v>
      </c>
    </row>
    <row r="84" spans="1:12" hidden="1" outlineLevel="2">
      <c r="A84" s="31">
        <v>4261900000</v>
      </c>
      <c r="B84" s="45" t="s">
        <v>607</v>
      </c>
      <c r="C84" s="70">
        <v>3161212.02</v>
      </c>
      <c r="E84" s="70"/>
      <c r="G84" s="70">
        <f t="shared" si="2"/>
        <v>3161212.02</v>
      </c>
      <c r="I84" s="68">
        <v>0</v>
      </c>
      <c r="J84" s="69">
        <f t="shared" si="3"/>
        <v>-3161212.02</v>
      </c>
      <c r="K84" s="65"/>
      <c r="L84" s="65" t="s">
        <v>219</v>
      </c>
    </row>
    <row r="85" spans="1:12" outlineLevel="1" collapsed="1">
      <c r="A85" s="66" t="s">
        <v>220</v>
      </c>
      <c r="B85" s="35" t="s">
        <v>2779</v>
      </c>
      <c r="C85" s="67">
        <f>C86</f>
        <v>138317.84</v>
      </c>
      <c r="E85" s="67">
        <f>E86</f>
        <v>-138317.84</v>
      </c>
      <c r="G85" s="67">
        <f t="shared" si="2"/>
        <v>0</v>
      </c>
      <c r="I85" s="68">
        <v>0.260000000009313</v>
      </c>
      <c r="J85" s="69">
        <f t="shared" si="3"/>
        <v>0.260000000009313</v>
      </c>
      <c r="K85" s="65"/>
      <c r="L85" s="65">
        <v>0</v>
      </c>
    </row>
    <row r="86" spans="1:12" hidden="1" outlineLevel="2">
      <c r="A86" s="31">
        <v>4282000000</v>
      </c>
      <c r="B86" s="45" t="s">
        <v>608</v>
      </c>
      <c r="C86" s="70">
        <v>138317.84</v>
      </c>
      <c r="E86" s="70">
        <v>-138317.84</v>
      </c>
      <c r="G86" s="70">
        <f t="shared" si="2"/>
        <v>0</v>
      </c>
      <c r="I86" s="68">
        <v>0</v>
      </c>
      <c r="J86" s="69">
        <f t="shared" si="3"/>
        <v>0</v>
      </c>
      <c r="K86" s="65"/>
      <c r="L86" s="65" t="s">
        <v>220</v>
      </c>
    </row>
    <row r="87" spans="1:12" outlineLevel="1" collapsed="1">
      <c r="A87" s="66" t="s">
        <v>221</v>
      </c>
      <c r="B87" s="35" t="s">
        <v>2781</v>
      </c>
      <c r="C87" s="67">
        <f>C88</f>
        <v>10236385.42</v>
      </c>
      <c r="E87" s="67">
        <f>E88</f>
        <v>-10236385.42</v>
      </c>
      <c r="G87" s="67">
        <f t="shared" si="2"/>
        <v>0</v>
      </c>
      <c r="I87" s="68">
        <v>0</v>
      </c>
      <c r="J87" s="69">
        <f t="shared" si="3"/>
        <v>0</v>
      </c>
      <c r="K87" s="65"/>
      <c r="L87" s="65">
        <v>0</v>
      </c>
    </row>
    <row r="88" spans="1:12" hidden="1" outlineLevel="2">
      <c r="A88" s="31">
        <v>4283000000</v>
      </c>
      <c r="B88" s="45" t="s">
        <v>609</v>
      </c>
      <c r="C88" s="70">
        <v>10236385.42</v>
      </c>
      <c r="E88" s="70">
        <v>-10236385.42</v>
      </c>
      <c r="G88" s="70">
        <f t="shared" si="2"/>
        <v>0</v>
      </c>
      <c r="I88" s="68">
        <v>0</v>
      </c>
      <c r="J88" s="69">
        <f t="shared" si="3"/>
        <v>0</v>
      </c>
      <c r="K88" s="65"/>
      <c r="L88" s="65" t="s">
        <v>221</v>
      </c>
    </row>
    <row r="89" spans="1:12" outlineLevel="1" collapsed="1">
      <c r="A89" s="66" t="s">
        <v>222</v>
      </c>
      <c r="B89" s="35" t="s">
        <v>617</v>
      </c>
      <c r="C89" s="67">
        <f>SUM(C90:C91)</f>
        <v>13478934.17</v>
      </c>
      <c r="E89" s="67">
        <f>E90</f>
        <v>0</v>
      </c>
      <c r="G89" s="67">
        <f t="shared" si="2"/>
        <v>13478934.17</v>
      </c>
      <c r="I89" s="68">
        <v>13478935.17</v>
      </c>
      <c r="J89" s="69">
        <f t="shared" si="3"/>
        <v>1</v>
      </c>
      <c r="K89" s="65"/>
      <c r="L89" s="65">
        <v>0</v>
      </c>
    </row>
    <row r="90" spans="1:12" hidden="1" outlineLevel="2">
      <c r="A90" s="31">
        <v>4290000000</v>
      </c>
      <c r="B90" s="45" t="s">
        <v>610</v>
      </c>
      <c r="C90" s="70">
        <v>13478934.17</v>
      </c>
      <c r="E90" s="70">
        <v>0</v>
      </c>
      <c r="G90" s="70">
        <f t="shared" si="2"/>
        <v>13478934.17</v>
      </c>
      <c r="I90" s="68">
        <v>0</v>
      </c>
      <c r="J90" s="69">
        <f t="shared" si="3"/>
        <v>-13478934.17</v>
      </c>
      <c r="K90" s="65"/>
      <c r="L90" s="65" t="s">
        <v>222</v>
      </c>
    </row>
    <row r="91" spans="1:12" hidden="1" outlineLevel="2">
      <c r="A91" s="31">
        <v>4299994000</v>
      </c>
      <c r="B91" s="45" t="s">
        <v>611</v>
      </c>
      <c r="C91" s="70">
        <v>0</v>
      </c>
      <c r="E91" s="70"/>
      <c r="G91" s="70">
        <f t="shared" si="2"/>
        <v>0</v>
      </c>
      <c r="I91" s="68">
        <v>0</v>
      </c>
      <c r="J91" s="69">
        <f t="shared" si="3"/>
        <v>0</v>
      </c>
      <c r="K91" s="65"/>
      <c r="L91" s="65" t="s">
        <v>222</v>
      </c>
    </row>
    <row r="92" spans="1:12" outlineLevel="1" collapsed="1">
      <c r="A92" s="66" t="s">
        <v>223</v>
      </c>
      <c r="B92" s="35" t="s">
        <v>5471</v>
      </c>
      <c r="C92" s="67">
        <f>C93</f>
        <v>5621979.8899999904</v>
      </c>
      <c r="E92" s="67"/>
      <c r="G92" s="67">
        <f t="shared" si="2"/>
        <v>5621979.8899999904</v>
      </c>
      <c r="I92" s="68">
        <v>5621979.8899999997</v>
      </c>
      <c r="J92" s="69">
        <f t="shared" si="3"/>
        <v>9.3132257461547852E-9</v>
      </c>
      <c r="K92" s="65"/>
      <c r="L92" s="65">
        <v>0</v>
      </c>
    </row>
    <row r="93" spans="1:12" hidden="1" outlineLevel="2">
      <c r="A93" s="31">
        <v>4422000000</v>
      </c>
      <c r="B93" s="45" t="s">
        <v>567</v>
      </c>
      <c r="C93" s="70">
        <v>5621979.8899999904</v>
      </c>
      <c r="E93" s="70"/>
      <c r="G93" s="70">
        <f t="shared" si="2"/>
        <v>5621979.8899999904</v>
      </c>
      <c r="I93" s="68">
        <v>0</v>
      </c>
      <c r="J93" s="69">
        <f t="shared" si="3"/>
        <v>-5621979.8899999904</v>
      </c>
      <c r="K93" s="65"/>
      <c r="L93" s="65" t="s">
        <v>223</v>
      </c>
    </row>
    <row r="94" spans="1:12" outlineLevel="1" collapsed="1">
      <c r="A94" s="66" t="s">
        <v>224</v>
      </c>
      <c r="B94" s="35" t="s">
        <v>5472</v>
      </c>
      <c r="C94" s="67">
        <f>C95</f>
        <v>0</v>
      </c>
      <c r="E94" s="67"/>
      <c r="G94" s="67">
        <f t="shared" si="2"/>
        <v>0</v>
      </c>
      <c r="I94" s="68">
        <v>0</v>
      </c>
      <c r="J94" s="69">
        <f t="shared" si="3"/>
        <v>0</v>
      </c>
      <c r="K94" s="65"/>
      <c r="L94" s="65">
        <v>0</v>
      </c>
    </row>
    <row r="95" spans="1:12" hidden="1" outlineLevel="2">
      <c r="A95" s="31">
        <v>4423111000</v>
      </c>
      <c r="B95" s="45" t="s">
        <v>568</v>
      </c>
      <c r="C95" s="70">
        <v>0</v>
      </c>
      <c r="E95" s="70"/>
      <c r="G95" s="70">
        <f t="shared" si="2"/>
        <v>0</v>
      </c>
      <c r="I95" s="68">
        <v>0</v>
      </c>
      <c r="J95" s="69">
        <f t="shared" si="3"/>
        <v>0</v>
      </c>
      <c r="K95" s="65"/>
      <c r="L95" s="65" t="s">
        <v>224</v>
      </c>
    </row>
    <row r="96" spans="1:12" outlineLevel="1" collapsed="1">
      <c r="A96" s="66" t="s">
        <v>225</v>
      </c>
      <c r="B96" s="35" t="s">
        <v>5473</v>
      </c>
      <c r="C96" s="67">
        <f>C97</f>
        <v>0</v>
      </c>
      <c r="E96" s="67"/>
      <c r="G96" s="67">
        <f t="shared" si="2"/>
        <v>0</v>
      </c>
      <c r="I96" s="68">
        <v>0</v>
      </c>
      <c r="J96" s="69">
        <f t="shared" si="3"/>
        <v>0</v>
      </c>
      <c r="K96" s="65"/>
      <c r="L96" s="65">
        <v>0</v>
      </c>
    </row>
    <row r="97" spans="1:12" hidden="1" outlineLevel="2">
      <c r="A97" s="31">
        <v>4423112000</v>
      </c>
      <c r="B97" s="45" t="s">
        <v>570</v>
      </c>
      <c r="C97" s="70">
        <v>0</v>
      </c>
      <c r="E97" s="70"/>
      <c r="G97" s="70">
        <f t="shared" si="2"/>
        <v>0</v>
      </c>
      <c r="I97" s="68">
        <v>0</v>
      </c>
      <c r="J97" s="69">
        <f t="shared" si="3"/>
        <v>0</v>
      </c>
      <c r="K97" s="65"/>
      <c r="L97" s="65" t="s">
        <v>225</v>
      </c>
    </row>
    <row r="98" spans="1:12" outlineLevel="1" collapsed="1">
      <c r="A98" s="66" t="s">
        <v>226</v>
      </c>
      <c r="B98" s="35" t="s">
        <v>5474</v>
      </c>
      <c r="C98" s="67">
        <f>C99</f>
        <v>0</v>
      </c>
      <c r="E98" s="67"/>
      <c r="G98" s="67">
        <f t="shared" si="2"/>
        <v>0</v>
      </c>
      <c r="I98" s="68">
        <v>0</v>
      </c>
      <c r="J98" s="69">
        <f t="shared" si="3"/>
        <v>0</v>
      </c>
      <c r="K98" s="65"/>
      <c r="L98" s="65">
        <v>0</v>
      </c>
    </row>
    <row r="99" spans="1:12" hidden="1" outlineLevel="2">
      <c r="A99" s="31">
        <v>4423113000</v>
      </c>
      <c r="B99" s="45" t="s">
        <v>572</v>
      </c>
      <c r="C99" s="70">
        <v>0</v>
      </c>
      <c r="E99" s="70"/>
      <c r="G99" s="70">
        <f t="shared" si="2"/>
        <v>0</v>
      </c>
      <c r="I99" s="68">
        <v>0</v>
      </c>
      <c r="J99" s="69">
        <f t="shared" si="3"/>
        <v>0</v>
      </c>
      <c r="K99" s="65"/>
      <c r="L99" s="65" t="s">
        <v>226</v>
      </c>
    </row>
    <row r="100" spans="1:12" outlineLevel="1" collapsed="1">
      <c r="A100" s="66" t="s">
        <v>227</v>
      </c>
      <c r="B100" s="35" t="s">
        <v>5475</v>
      </c>
      <c r="C100" s="67">
        <f>C101</f>
        <v>0</v>
      </c>
      <c r="E100" s="67"/>
      <c r="G100" s="67">
        <f t="shared" si="2"/>
        <v>0</v>
      </c>
      <c r="I100" s="68">
        <v>0</v>
      </c>
      <c r="J100" s="69">
        <f t="shared" si="3"/>
        <v>0</v>
      </c>
      <c r="K100" s="65"/>
      <c r="L100" s="65">
        <v>0</v>
      </c>
    </row>
    <row r="101" spans="1:12" hidden="1" outlineLevel="2">
      <c r="A101" s="31">
        <v>4423114000</v>
      </c>
      <c r="B101" s="45" t="s">
        <v>574</v>
      </c>
      <c r="C101" s="70">
        <v>0</v>
      </c>
      <c r="E101" s="70"/>
      <c r="G101" s="70">
        <f t="shared" si="2"/>
        <v>0</v>
      </c>
      <c r="I101" s="68">
        <v>0</v>
      </c>
      <c r="J101" s="69">
        <f t="shared" si="3"/>
        <v>0</v>
      </c>
      <c r="K101" s="65"/>
      <c r="L101" s="65" t="s">
        <v>227</v>
      </c>
    </row>
    <row r="102" spans="1:12" outlineLevel="1" collapsed="1">
      <c r="A102" s="66" t="s">
        <v>228</v>
      </c>
      <c r="B102" s="35" t="s">
        <v>5476</v>
      </c>
      <c r="C102" s="67">
        <f>C103</f>
        <v>0</v>
      </c>
      <c r="E102" s="67"/>
      <c r="G102" s="67">
        <f t="shared" si="2"/>
        <v>0</v>
      </c>
      <c r="I102" s="68">
        <v>0</v>
      </c>
      <c r="J102" s="69">
        <f t="shared" si="3"/>
        <v>0</v>
      </c>
      <c r="K102" s="65"/>
      <c r="L102" s="65">
        <v>0</v>
      </c>
    </row>
    <row r="103" spans="1:12" hidden="1" outlineLevel="2">
      <c r="A103" s="31">
        <v>4423118000</v>
      </c>
      <c r="B103" s="45" t="s">
        <v>573</v>
      </c>
      <c r="C103" s="70">
        <v>0</v>
      </c>
      <c r="E103" s="70"/>
      <c r="G103" s="70">
        <f t="shared" si="2"/>
        <v>0</v>
      </c>
      <c r="I103" s="68">
        <v>0</v>
      </c>
      <c r="J103" s="69">
        <f t="shared" si="3"/>
        <v>0</v>
      </c>
      <c r="K103" s="65"/>
      <c r="L103" s="65" t="s">
        <v>228</v>
      </c>
    </row>
    <row r="104" spans="1:12" outlineLevel="1" collapsed="1">
      <c r="A104" s="66" t="s">
        <v>229</v>
      </c>
      <c r="B104" s="35" t="s">
        <v>5477</v>
      </c>
      <c r="C104" s="67">
        <f>C105</f>
        <v>0</v>
      </c>
      <c r="E104" s="67"/>
      <c r="G104" s="67">
        <f t="shared" si="2"/>
        <v>0</v>
      </c>
      <c r="I104" s="68">
        <v>0</v>
      </c>
      <c r="J104" s="69">
        <f t="shared" si="3"/>
        <v>0</v>
      </c>
      <c r="K104" s="65"/>
      <c r="L104" s="65">
        <v>0</v>
      </c>
    </row>
    <row r="105" spans="1:12" hidden="1" outlineLevel="2">
      <c r="A105" s="31">
        <v>4423119000</v>
      </c>
      <c r="B105" s="45" t="s">
        <v>612</v>
      </c>
      <c r="C105" s="70">
        <v>0</v>
      </c>
      <c r="E105" s="70"/>
      <c r="G105" s="70">
        <f t="shared" si="2"/>
        <v>0</v>
      </c>
      <c r="I105" s="68">
        <v>0</v>
      </c>
      <c r="J105" s="69">
        <f t="shared" si="3"/>
        <v>0</v>
      </c>
      <c r="K105" s="65"/>
      <c r="L105" s="65" t="s">
        <v>229</v>
      </c>
    </row>
    <row r="106" spans="1:12" outlineLevel="1" collapsed="1">
      <c r="A106" s="66" t="s">
        <v>230</v>
      </c>
      <c r="B106" s="35" t="s">
        <v>5478</v>
      </c>
      <c r="C106" s="67">
        <f>C107</f>
        <v>0</v>
      </c>
      <c r="E106" s="67"/>
      <c r="G106" s="67">
        <f t="shared" si="2"/>
        <v>0</v>
      </c>
      <c r="I106" s="68">
        <v>0</v>
      </c>
      <c r="J106" s="69">
        <f t="shared" si="3"/>
        <v>0</v>
      </c>
      <c r="K106" s="65"/>
      <c r="L106" s="65">
        <v>0</v>
      </c>
    </row>
    <row r="107" spans="1:12" hidden="1" outlineLevel="2">
      <c r="A107" s="31">
        <v>4423121000</v>
      </c>
      <c r="B107" s="45" t="s">
        <v>575</v>
      </c>
      <c r="C107" s="70">
        <v>0</v>
      </c>
      <c r="E107" s="70"/>
      <c r="G107" s="70">
        <f t="shared" si="2"/>
        <v>0</v>
      </c>
      <c r="I107" s="68">
        <v>0</v>
      </c>
      <c r="J107" s="69">
        <f t="shared" si="3"/>
        <v>0</v>
      </c>
      <c r="K107" s="65"/>
      <c r="L107" s="65" t="s">
        <v>230</v>
      </c>
    </row>
    <row r="108" spans="1:12" outlineLevel="1" collapsed="1">
      <c r="A108" s="66" t="s">
        <v>231</v>
      </c>
      <c r="B108" s="35" t="s">
        <v>5479</v>
      </c>
      <c r="C108" s="67">
        <f>C109</f>
        <v>0</v>
      </c>
      <c r="E108" s="67"/>
      <c r="G108" s="67">
        <f t="shared" si="2"/>
        <v>0</v>
      </c>
      <c r="I108" s="68">
        <v>0</v>
      </c>
      <c r="J108" s="69">
        <f t="shared" si="3"/>
        <v>0</v>
      </c>
      <c r="K108" s="65"/>
      <c r="L108" s="65">
        <v>0</v>
      </c>
    </row>
    <row r="109" spans="1:12" hidden="1" outlineLevel="2">
      <c r="A109" s="31">
        <v>4423122000</v>
      </c>
      <c r="B109" s="45" t="s">
        <v>576</v>
      </c>
      <c r="C109" s="70">
        <v>0</v>
      </c>
      <c r="E109" s="70"/>
      <c r="G109" s="70">
        <f t="shared" si="2"/>
        <v>0</v>
      </c>
      <c r="I109" s="68">
        <v>0</v>
      </c>
      <c r="J109" s="69">
        <f t="shared" si="3"/>
        <v>0</v>
      </c>
      <c r="K109" s="65"/>
      <c r="L109" s="65" t="s">
        <v>231</v>
      </c>
    </row>
    <row r="110" spans="1:12" outlineLevel="1" collapsed="1">
      <c r="A110" s="66" t="s">
        <v>232</v>
      </c>
      <c r="B110" s="35" t="s">
        <v>5480</v>
      </c>
      <c r="C110" s="67">
        <f>C111</f>
        <v>0</v>
      </c>
      <c r="E110" s="67"/>
      <c r="G110" s="67">
        <f t="shared" si="2"/>
        <v>0</v>
      </c>
      <c r="I110" s="68">
        <v>0</v>
      </c>
      <c r="J110" s="69">
        <f t="shared" si="3"/>
        <v>0</v>
      </c>
      <c r="K110" s="65"/>
      <c r="L110" s="65">
        <v>0</v>
      </c>
    </row>
    <row r="111" spans="1:12" hidden="1" outlineLevel="2">
      <c r="A111" s="31">
        <v>4423124000</v>
      </c>
      <c r="B111" s="45" t="s">
        <v>577</v>
      </c>
      <c r="C111" s="70">
        <v>0</v>
      </c>
      <c r="E111" s="70"/>
      <c r="G111" s="70">
        <f t="shared" si="2"/>
        <v>0</v>
      </c>
      <c r="I111" s="68">
        <v>0</v>
      </c>
      <c r="J111" s="69">
        <f t="shared" si="3"/>
        <v>0</v>
      </c>
      <c r="K111" s="65"/>
      <c r="L111" s="65" t="s">
        <v>232</v>
      </c>
    </row>
    <row r="112" spans="1:12" outlineLevel="1" collapsed="1">
      <c r="A112" s="66" t="s">
        <v>233</v>
      </c>
      <c r="B112" s="35" t="s">
        <v>5481</v>
      </c>
      <c r="C112" s="67">
        <f>C113</f>
        <v>0</v>
      </c>
      <c r="E112" s="67"/>
      <c r="G112" s="67">
        <f t="shared" si="2"/>
        <v>0</v>
      </c>
      <c r="I112" s="68">
        <v>0</v>
      </c>
      <c r="J112" s="69">
        <f t="shared" si="3"/>
        <v>0</v>
      </c>
      <c r="K112" s="65"/>
      <c r="L112" s="65">
        <v>0</v>
      </c>
    </row>
    <row r="113" spans="1:12" hidden="1" outlineLevel="2">
      <c r="A113" s="31">
        <v>4423125000</v>
      </c>
      <c r="B113" s="45" t="s">
        <v>578</v>
      </c>
      <c r="C113" s="70">
        <v>0</v>
      </c>
      <c r="E113" s="70"/>
      <c r="G113" s="70">
        <f t="shared" si="2"/>
        <v>0</v>
      </c>
      <c r="I113" s="68">
        <v>0</v>
      </c>
      <c r="J113" s="69">
        <f t="shared" si="3"/>
        <v>0</v>
      </c>
      <c r="K113" s="65"/>
      <c r="L113" s="65" t="s">
        <v>233</v>
      </c>
    </row>
    <row r="114" spans="1:12" outlineLevel="1" collapsed="1">
      <c r="A114" s="66" t="s">
        <v>234</v>
      </c>
      <c r="B114" s="35" t="s">
        <v>5482</v>
      </c>
      <c r="C114" s="67">
        <f>C115</f>
        <v>0</v>
      </c>
      <c r="E114" s="67"/>
      <c r="G114" s="67">
        <f t="shared" si="2"/>
        <v>0</v>
      </c>
      <c r="I114" s="68">
        <v>0</v>
      </c>
      <c r="J114" s="69">
        <f t="shared" si="3"/>
        <v>0</v>
      </c>
      <c r="K114" s="65"/>
      <c r="L114" s="65">
        <v>0</v>
      </c>
    </row>
    <row r="115" spans="1:12" hidden="1" outlineLevel="2">
      <c r="A115" s="31">
        <v>4423126000</v>
      </c>
      <c r="B115" s="45" t="s">
        <v>579</v>
      </c>
      <c r="C115" s="70">
        <v>0</v>
      </c>
      <c r="E115" s="70"/>
      <c r="G115" s="70">
        <f t="shared" si="2"/>
        <v>0</v>
      </c>
      <c r="I115" s="68">
        <v>0</v>
      </c>
      <c r="J115" s="69">
        <f t="shared" si="3"/>
        <v>0</v>
      </c>
      <c r="K115" s="65"/>
      <c r="L115" s="65" t="s">
        <v>234</v>
      </c>
    </row>
    <row r="116" spans="1:12" outlineLevel="1" collapsed="1">
      <c r="A116" s="66" t="s">
        <v>235</v>
      </c>
      <c r="B116" s="35" t="s">
        <v>5483</v>
      </c>
      <c r="C116" s="67">
        <f>C117</f>
        <v>0</v>
      </c>
      <c r="E116" s="67"/>
      <c r="G116" s="67">
        <f t="shared" si="2"/>
        <v>0</v>
      </c>
      <c r="I116" s="68">
        <v>0</v>
      </c>
      <c r="J116" s="69">
        <f t="shared" si="3"/>
        <v>0</v>
      </c>
      <c r="K116" s="65"/>
      <c r="L116" s="65">
        <v>0</v>
      </c>
    </row>
    <row r="117" spans="1:12" hidden="1" outlineLevel="2">
      <c r="A117" s="31">
        <v>4423129000</v>
      </c>
      <c r="B117" s="45" t="s">
        <v>613</v>
      </c>
      <c r="C117" s="70">
        <v>0</v>
      </c>
      <c r="E117" s="70"/>
      <c r="G117" s="70">
        <f t="shared" si="2"/>
        <v>0</v>
      </c>
      <c r="I117" s="68">
        <v>0</v>
      </c>
      <c r="J117" s="69">
        <f t="shared" si="3"/>
        <v>0</v>
      </c>
      <c r="K117" s="65"/>
      <c r="L117" s="65" t="s">
        <v>235</v>
      </c>
    </row>
    <row r="118" spans="1:12" outlineLevel="1" collapsed="1">
      <c r="A118" s="66" t="s">
        <v>236</v>
      </c>
      <c r="B118" s="35" t="s">
        <v>5484</v>
      </c>
      <c r="C118" s="67">
        <f>C119</f>
        <v>100256279.87</v>
      </c>
      <c r="E118" s="67"/>
      <c r="G118" s="67">
        <f t="shared" si="2"/>
        <v>100256279.87</v>
      </c>
      <c r="I118" s="68">
        <v>100256279.87</v>
      </c>
      <c r="J118" s="69">
        <f t="shared" si="3"/>
        <v>0</v>
      </c>
      <c r="K118" s="65"/>
      <c r="L118" s="65">
        <v>0</v>
      </c>
    </row>
    <row r="119" spans="1:12" hidden="1" outlineLevel="2">
      <c r="A119" s="31">
        <v>4423131000</v>
      </c>
      <c r="B119" s="45" t="s">
        <v>581</v>
      </c>
      <c r="C119" s="70">
        <v>100256279.87</v>
      </c>
      <c r="E119" s="70"/>
      <c r="G119" s="70">
        <f t="shared" si="2"/>
        <v>100256279.87</v>
      </c>
      <c r="I119" s="68">
        <v>0</v>
      </c>
      <c r="J119" s="69">
        <f t="shared" si="3"/>
        <v>-100256279.87</v>
      </c>
      <c r="K119" s="65"/>
      <c r="L119" s="65" t="s">
        <v>236</v>
      </c>
    </row>
    <row r="120" spans="1:12" outlineLevel="1" collapsed="1">
      <c r="A120" s="66" t="s">
        <v>237</v>
      </c>
      <c r="B120" s="35" t="s">
        <v>5485</v>
      </c>
      <c r="C120" s="67">
        <f>C121</f>
        <v>26657362.07</v>
      </c>
      <c r="E120" s="67"/>
      <c r="G120" s="67">
        <f t="shared" si="2"/>
        <v>26657362.07</v>
      </c>
      <c r="I120" s="68">
        <v>26657362.07</v>
      </c>
      <c r="J120" s="69">
        <f t="shared" si="3"/>
        <v>0</v>
      </c>
      <c r="K120" s="65"/>
      <c r="L120" s="65">
        <v>0</v>
      </c>
    </row>
    <row r="121" spans="1:12" hidden="1" outlineLevel="2">
      <c r="A121" s="31">
        <v>4423132000</v>
      </c>
      <c r="B121" s="45" t="s">
        <v>582</v>
      </c>
      <c r="C121" s="70">
        <v>26657362.07</v>
      </c>
      <c r="E121" s="70"/>
      <c r="G121" s="70">
        <f t="shared" si="2"/>
        <v>26657362.07</v>
      </c>
      <c r="I121" s="68">
        <v>0</v>
      </c>
      <c r="J121" s="69">
        <f t="shared" si="3"/>
        <v>-26657362.07</v>
      </c>
      <c r="K121" s="65"/>
      <c r="L121" s="65" t="s">
        <v>237</v>
      </c>
    </row>
    <row r="122" spans="1:12" outlineLevel="1" collapsed="1">
      <c r="A122" s="66" t="s">
        <v>238</v>
      </c>
      <c r="B122" s="35" t="s">
        <v>5486</v>
      </c>
      <c r="C122" s="67">
        <f>C123</f>
        <v>24331110.469999898</v>
      </c>
      <c r="E122" s="67"/>
      <c r="G122" s="67">
        <f t="shared" si="2"/>
        <v>24331110.469999898</v>
      </c>
      <c r="I122" s="68">
        <v>24331110.469999999</v>
      </c>
      <c r="J122" s="69">
        <f t="shared" si="3"/>
        <v>1.0058283805847168E-7</v>
      </c>
      <c r="K122" s="65"/>
      <c r="L122" s="65">
        <v>0</v>
      </c>
    </row>
    <row r="123" spans="1:12" hidden="1" outlineLevel="2">
      <c r="A123" s="31">
        <v>4423133000</v>
      </c>
      <c r="B123" s="45" t="s">
        <v>583</v>
      </c>
      <c r="C123" s="70">
        <v>24331110.469999898</v>
      </c>
      <c r="E123" s="70"/>
      <c r="G123" s="70">
        <f t="shared" si="2"/>
        <v>24331110.469999898</v>
      </c>
      <c r="I123" s="68">
        <v>0</v>
      </c>
      <c r="J123" s="69">
        <f t="shared" si="3"/>
        <v>-24331110.469999898</v>
      </c>
      <c r="K123" s="65"/>
      <c r="L123" s="65" t="s">
        <v>238</v>
      </c>
    </row>
    <row r="124" spans="1:12" outlineLevel="1" collapsed="1">
      <c r="A124" s="66" t="s">
        <v>239</v>
      </c>
      <c r="B124" s="35" t="s">
        <v>5487</v>
      </c>
      <c r="C124" s="67">
        <f>C125</f>
        <v>4122572.52999999</v>
      </c>
      <c r="E124" s="67"/>
      <c r="G124" s="67">
        <f t="shared" si="2"/>
        <v>4122572.52999999</v>
      </c>
      <c r="I124" s="68">
        <v>4122572.53</v>
      </c>
      <c r="J124" s="69">
        <f t="shared" si="3"/>
        <v>9.7788870334625244E-9</v>
      </c>
      <c r="K124" s="65"/>
      <c r="L124" s="65">
        <v>0</v>
      </c>
    </row>
    <row r="125" spans="1:12" hidden="1" outlineLevel="2">
      <c r="A125" s="31">
        <v>4423134000</v>
      </c>
      <c r="B125" s="45" t="s">
        <v>584</v>
      </c>
      <c r="C125" s="70">
        <v>4122572.52999999</v>
      </c>
      <c r="E125" s="70"/>
      <c r="G125" s="70">
        <f t="shared" si="2"/>
        <v>4122572.52999999</v>
      </c>
      <c r="I125" s="68">
        <v>0</v>
      </c>
      <c r="J125" s="69">
        <f t="shared" si="3"/>
        <v>-4122572.52999999</v>
      </c>
      <c r="K125" s="65"/>
      <c r="L125" s="65" t="s">
        <v>239</v>
      </c>
    </row>
    <row r="126" spans="1:12" outlineLevel="1" collapsed="1">
      <c r="A126" s="66" t="s">
        <v>240</v>
      </c>
      <c r="B126" s="35" t="s">
        <v>5488</v>
      </c>
      <c r="C126" s="67">
        <f>C127</f>
        <v>12349271.6</v>
      </c>
      <c r="E126" s="67"/>
      <c r="G126" s="67">
        <f t="shared" si="2"/>
        <v>12349271.6</v>
      </c>
      <c r="I126" s="68">
        <v>12349271.6</v>
      </c>
      <c r="J126" s="69">
        <f t="shared" si="3"/>
        <v>0</v>
      </c>
      <c r="K126" s="65"/>
      <c r="L126" s="65">
        <v>0</v>
      </c>
    </row>
    <row r="127" spans="1:12" hidden="1" outlineLevel="2">
      <c r="A127" s="31">
        <v>4423135000</v>
      </c>
      <c r="B127" s="45" t="s">
        <v>585</v>
      </c>
      <c r="C127" s="70">
        <v>12349271.6</v>
      </c>
      <c r="E127" s="70"/>
      <c r="G127" s="70">
        <f t="shared" si="2"/>
        <v>12349271.6</v>
      </c>
      <c r="I127" s="68">
        <v>0</v>
      </c>
      <c r="J127" s="69">
        <f t="shared" si="3"/>
        <v>-12349271.6</v>
      </c>
      <c r="K127" s="65"/>
      <c r="L127" s="65" t="s">
        <v>240</v>
      </c>
    </row>
    <row r="128" spans="1:12" outlineLevel="1" collapsed="1">
      <c r="A128" s="66" t="s">
        <v>241</v>
      </c>
      <c r="B128" s="35" t="s">
        <v>5489</v>
      </c>
      <c r="C128" s="67">
        <f>C129</f>
        <v>0</v>
      </c>
      <c r="E128" s="67"/>
      <c r="G128" s="67">
        <f t="shared" si="2"/>
        <v>0</v>
      </c>
      <c r="I128" s="68">
        <v>0</v>
      </c>
      <c r="J128" s="69">
        <f t="shared" si="3"/>
        <v>0</v>
      </c>
      <c r="K128" s="65"/>
      <c r="L128" s="65">
        <v>0</v>
      </c>
    </row>
    <row r="129" spans="1:12" hidden="1" outlineLevel="2">
      <c r="A129" s="31">
        <v>4423139000</v>
      </c>
      <c r="B129" s="45" t="s">
        <v>614</v>
      </c>
      <c r="C129" s="70">
        <v>0</v>
      </c>
      <c r="E129" s="70"/>
      <c r="G129" s="70">
        <f t="shared" si="2"/>
        <v>0</v>
      </c>
      <c r="I129" s="68">
        <v>0</v>
      </c>
      <c r="J129" s="69">
        <f t="shared" si="3"/>
        <v>0</v>
      </c>
      <c r="K129" s="65"/>
      <c r="L129" s="65" t="s">
        <v>241</v>
      </c>
    </row>
    <row r="130" spans="1:12" outlineLevel="1" collapsed="1">
      <c r="A130" s="66" t="s">
        <v>242</v>
      </c>
      <c r="B130" s="35" t="s">
        <v>5490</v>
      </c>
      <c r="C130" s="67">
        <f>SUM(C131:C132)</f>
        <v>11610326.98</v>
      </c>
      <c r="E130" s="67"/>
      <c r="G130" s="67">
        <f t="shared" si="2"/>
        <v>11610326.98</v>
      </c>
      <c r="I130" s="68">
        <v>11610326.98</v>
      </c>
      <c r="J130" s="69">
        <f t="shared" si="3"/>
        <v>0</v>
      </c>
      <c r="K130" s="65"/>
      <c r="L130" s="65">
        <v>0</v>
      </c>
    </row>
    <row r="131" spans="1:12" hidden="1" outlineLevel="2">
      <c r="A131" s="31">
        <v>4423519000</v>
      </c>
      <c r="B131" s="45" t="s">
        <v>615</v>
      </c>
      <c r="C131" s="70">
        <v>0</v>
      </c>
      <c r="E131" s="70"/>
      <c r="G131" s="70">
        <f t="shared" si="2"/>
        <v>0</v>
      </c>
      <c r="I131" s="68">
        <v>0</v>
      </c>
      <c r="J131" s="69">
        <f t="shared" si="3"/>
        <v>0</v>
      </c>
      <c r="K131" s="65"/>
      <c r="L131" s="65" t="s">
        <v>242</v>
      </c>
    </row>
    <row r="132" spans="1:12" hidden="1" outlineLevel="2">
      <c r="A132" s="31">
        <v>4426110000</v>
      </c>
      <c r="B132" s="45" t="s">
        <v>616</v>
      </c>
      <c r="C132" s="70">
        <v>11610326.98</v>
      </c>
      <c r="E132" s="70"/>
      <c r="G132" s="70">
        <f t="shared" si="2"/>
        <v>11610326.98</v>
      </c>
      <c r="I132" s="68">
        <v>0</v>
      </c>
      <c r="J132" s="69">
        <f t="shared" si="3"/>
        <v>-11610326.98</v>
      </c>
      <c r="K132" s="65"/>
      <c r="L132" s="65" t="s">
        <v>242</v>
      </c>
    </row>
    <row r="133" spans="1:12" outlineLevel="1" collapsed="1">
      <c r="A133" s="66" t="s">
        <v>243</v>
      </c>
      <c r="B133" s="35" t="s">
        <v>5491</v>
      </c>
      <c r="C133" s="67">
        <f>C134</f>
        <v>0</v>
      </c>
      <c r="E133" s="67"/>
      <c r="G133" s="67">
        <f t="shared" si="2"/>
        <v>0</v>
      </c>
      <c r="I133" s="68">
        <v>0</v>
      </c>
      <c r="J133" s="69">
        <f t="shared" si="3"/>
        <v>0</v>
      </c>
      <c r="K133" s="65"/>
      <c r="L133" s="65">
        <v>0</v>
      </c>
    </row>
    <row r="134" spans="1:12" hidden="1" outlineLevel="2">
      <c r="A134" s="31">
        <v>4423211000</v>
      </c>
      <c r="B134" s="45" t="s">
        <v>587</v>
      </c>
      <c r="C134" s="70">
        <v>0</v>
      </c>
      <c r="E134" s="70"/>
      <c r="G134" s="70">
        <f t="shared" si="2"/>
        <v>0</v>
      </c>
      <c r="I134" s="68">
        <v>0</v>
      </c>
      <c r="J134" s="69">
        <f t="shared" si="3"/>
        <v>0</v>
      </c>
      <c r="K134" s="65"/>
      <c r="L134" s="65" t="s">
        <v>243</v>
      </c>
    </row>
    <row r="135" spans="1:12" outlineLevel="1" collapsed="1">
      <c r="A135" s="66" t="s">
        <v>244</v>
      </c>
      <c r="B135" s="35" t="s">
        <v>5492</v>
      </c>
      <c r="C135" s="67">
        <f>C136</f>
        <v>0</v>
      </c>
      <c r="E135" s="67"/>
      <c r="G135" s="67">
        <f t="shared" ref="G135:G198" si="4">C135+E135</f>
        <v>0</v>
      </c>
      <c r="I135" s="68">
        <v>0</v>
      </c>
      <c r="J135" s="69">
        <f t="shared" ref="J135:J198" si="5">I135-G135</f>
        <v>0</v>
      </c>
      <c r="K135" s="65"/>
      <c r="L135" s="65">
        <v>0</v>
      </c>
    </row>
    <row r="136" spans="1:12" hidden="1" outlineLevel="2">
      <c r="A136" s="31">
        <v>4429000000</v>
      </c>
      <c r="B136" s="45" t="s">
        <v>617</v>
      </c>
      <c r="C136" s="70">
        <v>0</v>
      </c>
      <c r="E136" s="70"/>
      <c r="G136" s="70">
        <f t="shared" si="4"/>
        <v>0</v>
      </c>
      <c r="I136" s="68">
        <v>0</v>
      </c>
      <c r="J136" s="69">
        <f t="shared" si="5"/>
        <v>0</v>
      </c>
      <c r="K136" s="65"/>
      <c r="L136" s="65" t="s">
        <v>244</v>
      </c>
    </row>
    <row r="137" spans="1:12" outlineLevel="1" collapsed="1">
      <c r="A137" s="66" t="s">
        <v>245</v>
      </c>
      <c r="B137" s="35" t="s">
        <v>5493</v>
      </c>
      <c r="C137" s="67">
        <f>SUM(C138:C151)</f>
        <v>368023.78999999899</v>
      </c>
      <c r="E137" s="67"/>
      <c r="G137" s="67">
        <f t="shared" si="4"/>
        <v>368023.78999999899</v>
      </c>
      <c r="I137" s="68">
        <v>368023.79</v>
      </c>
      <c r="J137" s="69">
        <f t="shared" si="5"/>
        <v>9.8953023552894592E-10</v>
      </c>
      <c r="K137" s="65"/>
      <c r="L137" s="65">
        <v>0</v>
      </c>
    </row>
    <row r="138" spans="1:12" hidden="1" outlineLevel="2">
      <c r="A138" s="31">
        <v>4481000000</v>
      </c>
      <c r="B138" s="45" t="s">
        <v>618</v>
      </c>
      <c r="C138" s="70">
        <v>0</v>
      </c>
      <c r="E138" s="70"/>
      <c r="G138" s="70">
        <f t="shared" si="4"/>
        <v>0</v>
      </c>
      <c r="I138" s="68">
        <v>0</v>
      </c>
      <c r="J138" s="69">
        <f t="shared" si="5"/>
        <v>0</v>
      </c>
      <c r="K138" s="65"/>
      <c r="L138" s="65" t="s">
        <v>245</v>
      </c>
    </row>
    <row r="139" spans="1:12" hidden="1" outlineLevel="2">
      <c r="A139" s="31">
        <v>4482000000</v>
      </c>
      <c r="B139" s="45" t="s">
        <v>619</v>
      </c>
      <c r="C139" s="70">
        <v>0</v>
      </c>
      <c r="E139" s="70"/>
      <c r="G139" s="70">
        <f t="shared" si="4"/>
        <v>0</v>
      </c>
      <c r="I139" s="68">
        <v>0</v>
      </c>
      <c r="J139" s="69">
        <f t="shared" si="5"/>
        <v>0</v>
      </c>
      <c r="K139" s="65"/>
      <c r="L139" s="65" t="s">
        <v>245</v>
      </c>
    </row>
    <row r="140" spans="1:12" hidden="1" outlineLevel="2">
      <c r="A140" s="31">
        <v>4483111000</v>
      </c>
      <c r="B140" s="45" t="s">
        <v>620</v>
      </c>
      <c r="C140" s="70">
        <v>0</v>
      </c>
      <c r="E140" s="70"/>
      <c r="G140" s="70">
        <f t="shared" si="4"/>
        <v>0</v>
      </c>
      <c r="I140" s="68">
        <v>0</v>
      </c>
      <c r="J140" s="69">
        <f t="shared" si="5"/>
        <v>0</v>
      </c>
      <c r="K140" s="65"/>
      <c r="L140" s="65" t="s">
        <v>245</v>
      </c>
    </row>
    <row r="141" spans="1:12" hidden="1" outlineLevel="2">
      <c r="A141" s="31">
        <v>4483112000</v>
      </c>
      <c r="B141" s="45" t="s">
        <v>621</v>
      </c>
      <c r="C141" s="70">
        <v>0</v>
      </c>
      <c r="E141" s="70"/>
      <c r="G141" s="70">
        <f t="shared" si="4"/>
        <v>0</v>
      </c>
      <c r="I141" s="68">
        <v>0</v>
      </c>
      <c r="J141" s="69">
        <f t="shared" si="5"/>
        <v>0</v>
      </c>
      <c r="K141" s="65"/>
      <c r="L141" s="65" t="s">
        <v>245</v>
      </c>
    </row>
    <row r="142" spans="1:12" hidden="1" outlineLevel="2">
      <c r="A142" s="31">
        <v>4483113000</v>
      </c>
      <c r="B142" s="45" t="s">
        <v>622</v>
      </c>
      <c r="C142" s="70">
        <v>0</v>
      </c>
      <c r="E142" s="70"/>
      <c r="G142" s="70">
        <f t="shared" si="4"/>
        <v>0</v>
      </c>
      <c r="I142" s="68">
        <v>0</v>
      </c>
      <c r="J142" s="69">
        <f t="shared" si="5"/>
        <v>0</v>
      </c>
      <c r="K142" s="65"/>
      <c r="L142" s="65" t="s">
        <v>245</v>
      </c>
    </row>
    <row r="143" spans="1:12" hidden="1" outlineLevel="2">
      <c r="A143" s="31">
        <v>4483114000</v>
      </c>
      <c r="B143" s="45" t="s">
        <v>623</v>
      </c>
      <c r="C143" s="70">
        <v>0</v>
      </c>
      <c r="E143" s="70"/>
      <c r="G143" s="70">
        <f t="shared" si="4"/>
        <v>0</v>
      </c>
      <c r="I143" s="68">
        <v>0</v>
      </c>
      <c r="J143" s="69">
        <f t="shared" si="5"/>
        <v>0</v>
      </c>
      <c r="K143" s="65"/>
      <c r="L143" s="65" t="s">
        <v>245</v>
      </c>
    </row>
    <row r="144" spans="1:12" hidden="1" outlineLevel="2">
      <c r="A144" s="31">
        <v>4483121000</v>
      </c>
      <c r="B144" s="45" t="s">
        <v>624</v>
      </c>
      <c r="C144" s="70">
        <v>0</v>
      </c>
      <c r="E144" s="70"/>
      <c r="G144" s="70">
        <f t="shared" si="4"/>
        <v>0</v>
      </c>
      <c r="I144" s="68">
        <v>0</v>
      </c>
      <c r="J144" s="69">
        <f t="shared" si="5"/>
        <v>0</v>
      </c>
      <c r="K144" s="65"/>
      <c r="L144" s="65" t="s">
        <v>245</v>
      </c>
    </row>
    <row r="145" spans="1:12" hidden="1" outlineLevel="2">
      <c r="A145" s="31">
        <v>4483122000</v>
      </c>
      <c r="B145" s="45" t="s">
        <v>625</v>
      </c>
      <c r="C145" s="70">
        <v>0</v>
      </c>
      <c r="E145" s="70"/>
      <c r="G145" s="70">
        <f t="shared" si="4"/>
        <v>0</v>
      </c>
      <c r="I145" s="68">
        <v>0</v>
      </c>
      <c r="J145" s="69">
        <f t="shared" si="5"/>
        <v>0</v>
      </c>
      <c r="K145" s="65"/>
      <c r="L145" s="65" t="s">
        <v>245</v>
      </c>
    </row>
    <row r="146" spans="1:12" hidden="1" outlineLevel="2">
      <c r="A146" s="31">
        <v>4483130000</v>
      </c>
      <c r="B146" s="45" t="s">
        <v>626</v>
      </c>
      <c r="C146" s="70">
        <v>0</v>
      </c>
      <c r="E146" s="70"/>
      <c r="G146" s="70">
        <f t="shared" si="4"/>
        <v>0</v>
      </c>
      <c r="I146" s="68">
        <v>0</v>
      </c>
      <c r="J146" s="69">
        <f t="shared" si="5"/>
        <v>0</v>
      </c>
      <c r="K146" s="65"/>
      <c r="L146" s="65" t="s">
        <v>245</v>
      </c>
    </row>
    <row r="147" spans="1:12" hidden="1" outlineLevel="2">
      <c r="A147" s="31">
        <v>4483500000</v>
      </c>
      <c r="B147" s="45" t="s">
        <v>627</v>
      </c>
      <c r="C147" s="70">
        <v>0</v>
      </c>
      <c r="E147" s="70"/>
      <c r="G147" s="70">
        <f t="shared" si="4"/>
        <v>0</v>
      </c>
      <c r="I147" s="68">
        <v>0</v>
      </c>
      <c r="J147" s="69">
        <f t="shared" si="5"/>
        <v>0</v>
      </c>
      <c r="K147" s="65"/>
      <c r="L147" s="65" t="s">
        <v>245</v>
      </c>
    </row>
    <row r="148" spans="1:12" hidden="1" outlineLevel="2">
      <c r="A148" s="31">
        <v>4483900000</v>
      </c>
      <c r="B148" s="45" t="s">
        <v>628</v>
      </c>
      <c r="C148" s="70">
        <v>0</v>
      </c>
      <c r="E148" s="70"/>
      <c r="G148" s="70">
        <f t="shared" si="4"/>
        <v>0</v>
      </c>
      <c r="I148" s="68">
        <v>0</v>
      </c>
      <c r="J148" s="69">
        <f t="shared" si="5"/>
        <v>0</v>
      </c>
      <c r="K148" s="65"/>
      <c r="L148" s="65" t="s">
        <v>245</v>
      </c>
    </row>
    <row r="149" spans="1:12" hidden="1" outlineLevel="2">
      <c r="A149" s="31">
        <v>4484000000</v>
      </c>
      <c r="B149" s="45" t="s">
        <v>629</v>
      </c>
      <c r="C149" s="70">
        <v>0</v>
      </c>
      <c r="E149" s="70"/>
      <c r="G149" s="70">
        <f t="shared" si="4"/>
        <v>0</v>
      </c>
      <c r="I149" s="68">
        <v>0</v>
      </c>
      <c r="J149" s="69">
        <f t="shared" si="5"/>
        <v>0</v>
      </c>
      <c r="K149" s="65"/>
      <c r="L149" s="65" t="s">
        <v>245</v>
      </c>
    </row>
    <row r="150" spans="1:12" hidden="1" outlineLevel="2">
      <c r="A150" s="31">
        <v>4485000000</v>
      </c>
      <c r="B150" s="45" t="s">
        <v>630</v>
      </c>
      <c r="C150" s="70">
        <v>0</v>
      </c>
      <c r="E150" s="70"/>
      <c r="G150" s="70">
        <f t="shared" si="4"/>
        <v>0</v>
      </c>
      <c r="I150" s="68">
        <v>0</v>
      </c>
      <c r="J150" s="69">
        <f t="shared" si="5"/>
        <v>0</v>
      </c>
      <c r="K150" s="65"/>
      <c r="L150" s="65" t="s">
        <v>245</v>
      </c>
    </row>
    <row r="151" spans="1:12" hidden="1" outlineLevel="2">
      <c r="A151" s="31">
        <v>4486000000</v>
      </c>
      <c r="B151" s="45" t="s">
        <v>631</v>
      </c>
      <c r="C151" s="70">
        <v>368023.78999999899</v>
      </c>
      <c r="E151" s="70"/>
      <c r="G151" s="70">
        <f t="shared" si="4"/>
        <v>368023.78999999899</v>
      </c>
      <c r="I151" s="68">
        <v>0</v>
      </c>
      <c r="J151" s="69">
        <f t="shared" si="5"/>
        <v>-368023.78999999899</v>
      </c>
      <c r="K151" s="65"/>
      <c r="L151" s="65" t="s">
        <v>245</v>
      </c>
    </row>
    <row r="152" spans="1:12" outlineLevel="1" collapsed="1">
      <c r="A152" s="66" t="s">
        <v>246</v>
      </c>
      <c r="B152" s="35" t="s">
        <v>5494</v>
      </c>
      <c r="C152" s="67">
        <f>C153</f>
        <v>-213290549.40000001</v>
      </c>
      <c r="E152" s="67"/>
      <c r="G152" s="67">
        <f t="shared" si="4"/>
        <v>-213290549.40000001</v>
      </c>
      <c r="I152" s="68">
        <v>-213290549.40000001</v>
      </c>
      <c r="J152" s="69">
        <f t="shared" si="5"/>
        <v>0</v>
      </c>
      <c r="K152" s="65"/>
      <c r="L152" s="65">
        <v>0</v>
      </c>
    </row>
    <row r="153" spans="1:12" hidden="1" outlineLevel="2">
      <c r="A153" s="31">
        <v>4820500000</v>
      </c>
      <c r="B153" s="45" t="s">
        <v>564</v>
      </c>
      <c r="C153" s="70">
        <v>-213290549.40000001</v>
      </c>
      <c r="E153" s="70"/>
      <c r="G153" s="70">
        <f t="shared" si="4"/>
        <v>-213290549.40000001</v>
      </c>
      <c r="I153" s="68">
        <v>0</v>
      </c>
      <c r="J153" s="69">
        <f t="shared" si="5"/>
        <v>213290549.40000001</v>
      </c>
      <c r="K153" s="65"/>
      <c r="L153" s="65" t="s">
        <v>246</v>
      </c>
    </row>
    <row r="154" spans="1:12" outlineLevel="1" collapsed="1">
      <c r="A154" s="66" t="s">
        <v>247</v>
      </c>
      <c r="B154" s="35" t="s">
        <v>5495</v>
      </c>
      <c r="C154" s="67">
        <f>C155</f>
        <v>-9590632</v>
      </c>
      <c r="E154" s="67"/>
      <c r="G154" s="67">
        <f t="shared" si="4"/>
        <v>-9590632</v>
      </c>
      <c r="I154" s="68">
        <v>-9590632</v>
      </c>
      <c r="J154" s="69">
        <f t="shared" si="5"/>
        <v>0</v>
      </c>
      <c r="K154" s="65"/>
      <c r="L154" s="65">
        <v>0</v>
      </c>
    </row>
    <row r="155" spans="1:12" hidden="1" outlineLevel="2">
      <c r="A155" s="31">
        <v>4820700000</v>
      </c>
      <c r="B155" s="45" t="s">
        <v>565</v>
      </c>
      <c r="C155" s="70">
        <v>-9590632</v>
      </c>
      <c r="E155" s="70"/>
      <c r="G155" s="70">
        <f t="shared" si="4"/>
        <v>-9590632</v>
      </c>
      <c r="I155" s="68">
        <v>0</v>
      </c>
      <c r="J155" s="69">
        <f t="shared" si="5"/>
        <v>9590632</v>
      </c>
      <c r="K155" s="65"/>
      <c r="L155" s="65" t="s">
        <v>247</v>
      </c>
    </row>
    <row r="156" spans="1:12" outlineLevel="1" collapsed="1">
      <c r="A156" s="66" t="s">
        <v>248</v>
      </c>
      <c r="B156" s="35" t="s">
        <v>5496</v>
      </c>
      <c r="C156" s="67">
        <f>C157</f>
        <v>-81929346.420000002</v>
      </c>
      <c r="E156" s="67"/>
      <c r="G156" s="67">
        <f t="shared" si="4"/>
        <v>-81929346.420000002</v>
      </c>
      <c r="I156" s="68">
        <v>-81929346.420000002</v>
      </c>
      <c r="J156" s="69">
        <f t="shared" si="5"/>
        <v>0</v>
      </c>
      <c r="K156" s="65"/>
      <c r="L156" s="65">
        <v>0</v>
      </c>
    </row>
    <row r="157" spans="1:12" hidden="1" outlineLevel="2">
      <c r="A157" s="31">
        <v>4822000000</v>
      </c>
      <c r="B157" s="45" t="s">
        <v>567</v>
      </c>
      <c r="C157" s="70">
        <v>-81929346.420000002</v>
      </c>
      <c r="E157" s="70"/>
      <c r="G157" s="70">
        <f t="shared" si="4"/>
        <v>-81929346.420000002</v>
      </c>
      <c r="I157" s="68">
        <v>0</v>
      </c>
      <c r="J157" s="69">
        <f t="shared" si="5"/>
        <v>81929346.420000002</v>
      </c>
      <c r="K157" s="65"/>
      <c r="L157" s="65" t="s">
        <v>248</v>
      </c>
    </row>
    <row r="158" spans="1:12" outlineLevel="1" collapsed="1">
      <c r="A158" s="66" t="s">
        <v>249</v>
      </c>
      <c r="B158" s="35" t="s">
        <v>5497</v>
      </c>
      <c r="C158" s="67">
        <f>SUM(C159:C160)</f>
        <v>0</v>
      </c>
      <c r="E158" s="67"/>
      <c r="G158" s="67">
        <f t="shared" si="4"/>
        <v>0</v>
      </c>
      <c r="I158" s="68">
        <v>0</v>
      </c>
      <c r="J158" s="69">
        <f t="shared" si="5"/>
        <v>0</v>
      </c>
      <c r="K158" s="65"/>
      <c r="L158" s="65">
        <v>0</v>
      </c>
    </row>
    <row r="159" spans="1:12" hidden="1" outlineLevel="2">
      <c r="A159" s="31">
        <v>4823111000</v>
      </c>
      <c r="B159" s="45" t="s">
        <v>568</v>
      </c>
      <c r="C159" s="70">
        <v>0</v>
      </c>
      <c r="E159" s="70"/>
      <c r="G159" s="70">
        <f t="shared" si="4"/>
        <v>0</v>
      </c>
      <c r="I159" s="68">
        <v>0</v>
      </c>
      <c r="J159" s="69">
        <f t="shared" si="5"/>
        <v>0</v>
      </c>
      <c r="K159" s="65"/>
      <c r="L159" s="65" t="s">
        <v>249</v>
      </c>
    </row>
    <row r="160" spans="1:12" hidden="1" outlineLevel="2">
      <c r="A160" s="31">
        <v>4823111099</v>
      </c>
      <c r="B160" s="45" t="s">
        <v>569</v>
      </c>
      <c r="C160" s="70">
        <v>0</v>
      </c>
      <c r="E160" s="70"/>
      <c r="G160" s="70">
        <f t="shared" si="4"/>
        <v>0</v>
      </c>
      <c r="I160" s="68">
        <v>0</v>
      </c>
      <c r="J160" s="69">
        <f t="shared" si="5"/>
        <v>0</v>
      </c>
      <c r="K160" s="65"/>
      <c r="L160" s="65" t="s">
        <v>249</v>
      </c>
    </row>
    <row r="161" spans="1:12" outlineLevel="1" collapsed="1">
      <c r="A161" s="66" t="s">
        <v>250</v>
      </c>
      <c r="B161" s="35" t="s">
        <v>5498</v>
      </c>
      <c r="C161" s="67">
        <f>SUM(C162:C163)</f>
        <v>0</v>
      </c>
      <c r="E161" s="67"/>
      <c r="G161" s="67">
        <f t="shared" si="4"/>
        <v>0</v>
      </c>
      <c r="I161" s="68">
        <v>0</v>
      </c>
      <c r="J161" s="69">
        <f t="shared" si="5"/>
        <v>0</v>
      </c>
      <c r="K161" s="65"/>
      <c r="L161" s="65">
        <v>0</v>
      </c>
    </row>
    <row r="162" spans="1:12" hidden="1" outlineLevel="2">
      <c r="A162" s="31">
        <v>4823112000</v>
      </c>
      <c r="B162" s="45" t="s">
        <v>570</v>
      </c>
      <c r="C162" s="70">
        <v>0</v>
      </c>
      <c r="E162" s="70"/>
      <c r="G162" s="70">
        <f t="shared" si="4"/>
        <v>0</v>
      </c>
      <c r="I162" s="68">
        <v>0</v>
      </c>
      <c r="J162" s="69">
        <f t="shared" si="5"/>
        <v>0</v>
      </c>
      <c r="K162" s="65"/>
      <c r="L162" s="65" t="s">
        <v>250</v>
      </c>
    </row>
    <row r="163" spans="1:12" hidden="1" outlineLevel="2">
      <c r="A163" s="31">
        <v>4823112099</v>
      </c>
      <c r="B163" s="45" t="s">
        <v>571</v>
      </c>
      <c r="C163" s="70">
        <v>0</v>
      </c>
      <c r="E163" s="70"/>
      <c r="G163" s="70">
        <f t="shared" si="4"/>
        <v>0</v>
      </c>
      <c r="I163" s="68">
        <v>0</v>
      </c>
      <c r="J163" s="69">
        <f t="shared" si="5"/>
        <v>0</v>
      </c>
      <c r="K163" s="65"/>
      <c r="L163" s="65" t="s">
        <v>250</v>
      </c>
    </row>
    <row r="164" spans="1:12" outlineLevel="1" collapsed="1">
      <c r="A164" s="66" t="s">
        <v>251</v>
      </c>
      <c r="B164" s="35" t="s">
        <v>5499</v>
      </c>
      <c r="C164" s="67">
        <f>C165</f>
        <v>0</v>
      </c>
      <c r="E164" s="67"/>
      <c r="G164" s="67">
        <f t="shared" si="4"/>
        <v>0</v>
      </c>
      <c r="I164" s="68">
        <v>0</v>
      </c>
      <c r="J164" s="69">
        <f t="shared" si="5"/>
        <v>0</v>
      </c>
      <c r="K164" s="65"/>
      <c r="L164" s="65">
        <v>0</v>
      </c>
    </row>
    <row r="165" spans="1:12" hidden="1" outlineLevel="2">
      <c r="A165" s="31">
        <v>4823113000</v>
      </c>
      <c r="B165" s="45" t="s">
        <v>572</v>
      </c>
      <c r="C165" s="70">
        <v>0</v>
      </c>
      <c r="E165" s="70"/>
      <c r="G165" s="70">
        <f t="shared" si="4"/>
        <v>0</v>
      </c>
      <c r="I165" s="68">
        <v>0</v>
      </c>
      <c r="J165" s="69">
        <f t="shared" si="5"/>
        <v>0</v>
      </c>
      <c r="K165" s="65"/>
      <c r="L165" s="65" t="s">
        <v>251</v>
      </c>
    </row>
    <row r="166" spans="1:12" outlineLevel="1" collapsed="1">
      <c r="A166" s="66" t="s">
        <v>252</v>
      </c>
      <c r="B166" s="35" t="s">
        <v>5500</v>
      </c>
      <c r="C166" s="67">
        <f>C167</f>
        <v>0</v>
      </c>
      <c r="E166" s="67"/>
      <c r="G166" s="67">
        <f t="shared" si="4"/>
        <v>0</v>
      </c>
      <c r="I166" s="68">
        <v>0</v>
      </c>
      <c r="J166" s="69">
        <f t="shared" si="5"/>
        <v>0</v>
      </c>
      <c r="K166" s="65"/>
      <c r="L166" s="65">
        <v>0</v>
      </c>
    </row>
    <row r="167" spans="1:12" hidden="1" outlineLevel="2">
      <c r="A167" s="31">
        <v>4823114000</v>
      </c>
      <c r="B167" s="45" t="s">
        <v>574</v>
      </c>
      <c r="C167" s="70">
        <v>0</v>
      </c>
      <c r="E167" s="70"/>
      <c r="G167" s="70">
        <f t="shared" si="4"/>
        <v>0</v>
      </c>
      <c r="I167" s="68">
        <v>0</v>
      </c>
      <c r="J167" s="69">
        <f t="shared" si="5"/>
        <v>0</v>
      </c>
      <c r="K167" s="65"/>
      <c r="L167" s="65" t="s">
        <v>252</v>
      </c>
    </row>
    <row r="168" spans="1:12" outlineLevel="1" collapsed="1">
      <c r="A168" s="66" t="s">
        <v>253</v>
      </c>
      <c r="B168" s="35" t="s">
        <v>5501</v>
      </c>
      <c r="C168" s="67">
        <f>C169</f>
        <v>0</v>
      </c>
      <c r="E168" s="67"/>
      <c r="G168" s="67">
        <f t="shared" si="4"/>
        <v>0</v>
      </c>
      <c r="I168" s="68">
        <v>0</v>
      </c>
      <c r="J168" s="69">
        <f t="shared" si="5"/>
        <v>0</v>
      </c>
      <c r="K168" s="65"/>
      <c r="L168" s="65">
        <v>0</v>
      </c>
    </row>
    <row r="169" spans="1:12" hidden="1" outlineLevel="2">
      <c r="A169" s="31">
        <v>4823121000</v>
      </c>
      <c r="B169" s="45" t="s">
        <v>575</v>
      </c>
      <c r="C169" s="70">
        <v>0</v>
      </c>
      <c r="E169" s="70"/>
      <c r="G169" s="70">
        <f t="shared" si="4"/>
        <v>0</v>
      </c>
      <c r="I169" s="68">
        <v>0</v>
      </c>
      <c r="J169" s="69">
        <f t="shared" si="5"/>
        <v>0</v>
      </c>
      <c r="K169" s="65"/>
      <c r="L169" s="65" t="s">
        <v>253</v>
      </c>
    </row>
    <row r="170" spans="1:12" outlineLevel="1" collapsed="1">
      <c r="A170" s="66" t="s">
        <v>254</v>
      </c>
      <c r="B170" s="35" t="s">
        <v>5502</v>
      </c>
      <c r="C170" s="67">
        <f>C171</f>
        <v>0</v>
      </c>
      <c r="E170" s="67"/>
      <c r="G170" s="67">
        <f t="shared" si="4"/>
        <v>0</v>
      </c>
      <c r="I170" s="68">
        <v>0</v>
      </c>
      <c r="J170" s="69">
        <f t="shared" si="5"/>
        <v>0</v>
      </c>
      <c r="K170" s="65"/>
      <c r="L170" s="65">
        <v>0</v>
      </c>
    </row>
    <row r="171" spans="1:12" hidden="1" outlineLevel="2">
      <c r="A171" s="31">
        <v>4823122000</v>
      </c>
      <c r="B171" s="45" t="s">
        <v>576</v>
      </c>
      <c r="C171" s="70">
        <v>0</v>
      </c>
      <c r="E171" s="70"/>
      <c r="G171" s="70">
        <f t="shared" si="4"/>
        <v>0</v>
      </c>
      <c r="I171" s="68">
        <v>0</v>
      </c>
      <c r="J171" s="69">
        <f t="shared" si="5"/>
        <v>0</v>
      </c>
      <c r="K171" s="65"/>
      <c r="L171" s="65" t="s">
        <v>254</v>
      </c>
    </row>
    <row r="172" spans="1:12" outlineLevel="1" collapsed="1">
      <c r="A172" s="66" t="s">
        <v>255</v>
      </c>
      <c r="B172" s="35" t="s">
        <v>5503</v>
      </c>
      <c r="C172" s="67">
        <f>C173</f>
        <v>0</v>
      </c>
      <c r="E172" s="67"/>
      <c r="G172" s="67">
        <f t="shared" si="4"/>
        <v>0</v>
      </c>
      <c r="I172" s="68">
        <v>0</v>
      </c>
      <c r="J172" s="69">
        <f t="shared" si="5"/>
        <v>0</v>
      </c>
      <c r="K172" s="65"/>
      <c r="L172" s="65">
        <v>0</v>
      </c>
    </row>
    <row r="173" spans="1:12" hidden="1" outlineLevel="2">
      <c r="A173" s="31">
        <v>4823124000</v>
      </c>
      <c r="B173" s="45" t="s">
        <v>577</v>
      </c>
      <c r="C173" s="70">
        <v>0</v>
      </c>
      <c r="E173" s="70"/>
      <c r="G173" s="70">
        <f t="shared" si="4"/>
        <v>0</v>
      </c>
      <c r="I173" s="68">
        <v>0</v>
      </c>
      <c r="J173" s="69">
        <f t="shared" si="5"/>
        <v>0</v>
      </c>
      <c r="K173" s="65"/>
      <c r="L173" s="65" t="s">
        <v>255</v>
      </c>
    </row>
    <row r="174" spans="1:12" outlineLevel="1" collapsed="1">
      <c r="A174" s="66" t="s">
        <v>256</v>
      </c>
      <c r="B174" s="35" t="s">
        <v>5504</v>
      </c>
      <c r="C174" s="67">
        <f>C175</f>
        <v>0</v>
      </c>
      <c r="E174" s="67"/>
      <c r="G174" s="67">
        <f t="shared" si="4"/>
        <v>0</v>
      </c>
      <c r="I174" s="68">
        <v>0</v>
      </c>
      <c r="J174" s="69">
        <f t="shared" si="5"/>
        <v>0</v>
      </c>
      <c r="K174" s="65"/>
      <c r="L174" s="65">
        <v>0</v>
      </c>
    </row>
    <row r="175" spans="1:12" hidden="1" outlineLevel="2">
      <c r="A175" s="31">
        <v>4823125000</v>
      </c>
      <c r="B175" s="45" t="s">
        <v>578</v>
      </c>
      <c r="C175" s="70">
        <v>0</v>
      </c>
      <c r="E175" s="70"/>
      <c r="G175" s="70">
        <f t="shared" si="4"/>
        <v>0</v>
      </c>
      <c r="I175" s="68">
        <v>0</v>
      </c>
      <c r="J175" s="69">
        <f t="shared" si="5"/>
        <v>0</v>
      </c>
      <c r="K175" s="65"/>
      <c r="L175" s="65" t="s">
        <v>256</v>
      </c>
    </row>
    <row r="176" spans="1:12" outlineLevel="1" collapsed="1">
      <c r="A176" s="66" t="s">
        <v>257</v>
      </c>
      <c r="B176" s="35" t="s">
        <v>5505</v>
      </c>
      <c r="C176" s="67">
        <f>C177</f>
        <v>0</v>
      </c>
      <c r="E176" s="67"/>
      <c r="G176" s="67">
        <f t="shared" si="4"/>
        <v>0</v>
      </c>
      <c r="I176" s="68">
        <v>0</v>
      </c>
      <c r="J176" s="69">
        <f t="shared" si="5"/>
        <v>0</v>
      </c>
      <c r="K176" s="65"/>
      <c r="L176" s="65">
        <v>0</v>
      </c>
    </row>
    <row r="177" spans="1:13" hidden="1" outlineLevel="2">
      <c r="A177" s="31">
        <v>4823126000</v>
      </c>
      <c r="B177" s="45" t="s">
        <v>579</v>
      </c>
      <c r="C177" s="70">
        <v>0</v>
      </c>
      <c r="E177" s="70"/>
      <c r="G177" s="70">
        <f t="shared" si="4"/>
        <v>0</v>
      </c>
      <c r="I177" s="68">
        <v>0</v>
      </c>
      <c r="J177" s="69">
        <f t="shared" si="5"/>
        <v>0</v>
      </c>
      <c r="K177" s="65"/>
      <c r="L177" s="65" t="s">
        <v>257</v>
      </c>
    </row>
    <row r="178" spans="1:13" outlineLevel="1" collapsed="1">
      <c r="A178" s="66" t="s">
        <v>258</v>
      </c>
      <c r="B178" s="35" t="s">
        <v>5506</v>
      </c>
      <c r="C178" s="67">
        <f>C179</f>
        <v>0</v>
      </c>
      <c r="E178" s="67"/>
      <c r="G178" s="67">
        <f t="shared" si="4"/>
        <v>0</v>
      </c>
      <c r="I178" s="68">
        <v>0</v>
      </c>
      <c r="J178" s="69">
        <f t="shared" si="5"/>
        <v>0</v>
      </c>
      <c r="K178" s="65"/>
      <c r="L178" s="65">
        <v>0</v>
      </c>
    </row>
    <row r="179" spans="1:13" hidden="1" outlineLevel="2">
      <c r="A179" s="31">
        <v>4823129000</v>
      </c>
      <c r="B179" s="45" t="s">
        <v>580</v>
      </c>
      <c r="C179" s="70">
        <v>0</v>
      </c>
      <c r="E179" s="70"/>
      <c r="G179" s="70">
        <f t="shared" si="4"/>
        <v>0</v>
      </c>
      <c r="I179" s="68">
        <v>0</v>
      </c>
      <c r="J179" s="69">
        <f t="shared" si="5"/>
        <v>0</v>
      </c>
      <c r="K179" s="65"/>
      <c r="L179" s="65" t="s">
        <v>258</v>
      </c>
    </row>
    <row r="180" spans="1:13" outlineLevel="1" collapsed="1">
      <c r="A180" s="66" t="s">
        <v>259</v>
      </c>
      <c r="B180" s="35" t="s">
        <v>5507</v>
      </c>
      <c r="C180" s="67">
        <f>C181</f>
        <v>-1221587248.5799899</v>
      </c>
      <c r="E180" s="67">
        <f>E181</f>
        <v>-483935.89999999991</v>
      </c>
      <c r="G180" s="67">
        <f t="shared" si="4"/>
        <v>-1222071184.47999</v>
      </c>
      <c r="I180" s="68">
        <v>-1222071184.48</v>
      </c>
      <c r="J180" s="69">
        <f t="shared" si="5"/>
        <v>-1.0013580322265625E-5</v>
      </c>
      <c r="K180" s="68"/>
      <c r="L180" s="65">
        <v>0</v>
      </c>
      <c r="M180" s="69"/>
    </row>
    <row r="181" spans="1:13" hidden="1" outlineLevel="2">
      <c r="A181" s="31">
        <v>4823131000</v>
      </c>
      <c r="B181" s="45" t="s">
        <v>581</v>
      </c>
      <c r="C181" s="70">
        <v>-1221587248.5799899</v>
      </c>
      <c r="E181" s="70">
        <v>-483935.89999999991</v>
      </c>
      <c r="G181" s="70">
        <f t="shared" si="4"/>
        <v>-1222071184.47999</v>
      </c>
      <c r="I181" s="68">
        <v>0</v>
      </c>
      <c r="J181" s="69">
        <f t="shared" si="5"/>
        <v>1222071184.47999</v>
      </c>
      <c r="K181" s="65"/>
      <c r="L181" s="65" t="s">
        <v>259</v>
      </c>
    </row>
    <row r="182" spans="1:13" outlineLevel="1" collapsed="1">
      <c r="A182" s="66" t="s">
        <v>260</v>
      </c>
      <c r="B182" s="35" t="s">
        <v>5508</v>
      </c>
      <c r="C182" s="67">
        <f>C183</f>
        <v>-1658231772.53</v>
      </c>
      <c r="E182" s="67"/>
      <c r="G182" s="67">
        <f t="shared" si="4"/>
        <v>-1658231772.53</v>
      </c>
      <c r="I182" s="68">
        <v>-1658231772.53</v>
      </c>
      <c r="J182" s="69">
        <f t="shared" si="5"/>
        <v>0</v>
      </c>
      <c r="K182" s="65"/>
      <c r="L182" s="65">
        <v>0</v>
      </c>
    </row>
    <row r="183" spans="1:13" hidden="1" outlineLevel="2">
      <c r="A183" s="31">
        <v>4823132000</v>
      </c>
      <c r="B183" s="45" t="s">
        <v>582</v>
      </c>
      <c r="C183" s="70">
        <v>-1658231772.53</v>
      </c>
      <c r="E183" s="70"/>
      <c r="G183" s="70">
        <f t="shared" si="4"/>
        <v>-1658231772.53</v>
      </c>
      <c r="I183" s="68">
        <v>0</v>
      </c>
      <c r="J183" s="69">
        <f t="shared" si="5"/>
        <v>1658231772.53</v>
      </c>
      <c r="K183" s="65"/>
      <c r="L183" s="65" t="s">
        <v>260</v>
      </c>
    </row>
    <row r="184" spans="1:13" outlineLevel="1" collapsed="1">
      <c r="A184" s="66" t="s">
        <v>261</v>
      </c>
      <c r="B184" s="35" t="s">
        <v>2782</v>
      </c>
      <c r="C184" s="67">
        <f>C185</f>
        <v>-4230543989.6900001</v>
      </c>
      <c r="E184" s="67">
        <f>E185</f>
        <v>397542622.22303921</v>
      </c>
      <c r="G184" s="67">
        <f t="shared" si="4"/>
        <v>-3833001367.4669609</v>
      </c>
      <c r="I184" s="68">
        <v>-3833001367.6900001</v>
      </c>
      <c r="J184" s="69">
        <f t="shared" si="5"/>
        <v>-0.22303915023803711</v>
      </c>
      <c r="K184" s="68"/>
      <c r="L184" s="65">
        <v>0</v>
      </c>
    </row>
    <row r="185" spans="1:13" hidden="1" outlineLevel="2">
      <c r="A185" s="31">
        <v>4823133000</v>
      </c>
      <c r="B185" s="45" t="s">
        <v>583</v>
      </c>
      <c r="C185" s="70">
        <v>-4230543989.6900001</v>
      </c>
      <c r="E185" s="70">
        <v>397542622.22303921</v>
      </c>
      <c r="G185" s="70">
        <f t="shared" si="4"/>
        <v>-3833001367.4669609</v>
      </c>
      <c r="I185" s="68">
        <v>0</v>
      </c>
      <c r="J185" s="69">
        <f t="shared" si="5"/>
        <v>3833001367.4669609</v>
      </c>
      <c r="K185" s="65"/>
      <c r="L185" s="65" t="s">
        <v>261</v>
      </c>
    </row>
    <row r="186" spans="1:13" outlineLevel="1" collapsed="1">
      <c r="A186" s="66" t="s">
        <v>262</v>
      </c>
      <c r="B186" s="35" t="s">
        <v>5509</v>
      </c>
      <c r="C186" s="67">
        <f>C187</f>
        <v>-377080305.12</v>
      </c>
      <c r="E186" s="67"/>
      <c r="G186" s="67">
        <f t="shared" si="4"/>
        <v>-377080305.12</v>
      </c>
      <c r="I186" s="68">
        <v>-377080305.12</v>
      </c>
      <c r="J186" s="69">
        <f t="shared" si="5"/>
        <v>0</v>
      </c>
      <c r="K186" s="65"/>
      <c r="L186" s="65">
        <v>0</v>
      </c>
    </row>
    <row r="187" spans="1:13" hidden="1" outlineLevel="2">
      <c r="A187" s="31">
        <v>4823134000</v>
      </c>
      <c r="B187" s="45" t="s">
        <v>584</v>
      </c>
      <c r="C187" s="70">
        <v>-377080305.12</v>
      </c>
      <c r="E187" s="70"/>
      <c r="G187" s="70">
        <f t="shared" si="4"/>
        <v>-377080305.12</v>
      </c>
      <c r="I187" s="68">
        <v>0</v>
      </c>
      <c r="J187" s="69">
        <f t="shared" si="5"/>
        <v>377080305.12</v>
      </c>
      <c r="K187" s="65"/>
      <c r="L187" s="65" t="s">
        <v>262</v>
      </c>
    </row>
    <row r="188" spans="1:13" outlineLevel="1" collapsed="1">
      <c r="A188" s="66" t="s">
        <v>263</v>
      </c>
      <c r="B188" s="35" t="s">
        <v>5510</v>
      </c>
      <c r="C188" s="67">
        <f>C189</f>
        <v>-226080392.31999901</v>
      </c>
      <c r="E188" s="67"/>
      <c r="G188" s="67">
        <f t="shared" si="4"/>
        <v>-226080392.31999901</v>
      </c>
      <c r="I188" s="68">
        <v>-226080392.31999999</v>
      </c>
      <c r="J188" s="69">
        <f t="shared" si="5"/>
        <v>-9.8347663879394531E-7</v>
      </c>
      <c r="K188" s="65"/>
      <c r="L188" s="65">
        <v>0</v>
      </c>
    </row>
    <row r="189" spans="1:13" hidden="1" outlineLevel="2">
      <c r="A189" s="31">
        <v>4823135000</v>
      </c>
      <c r="B189" s="45" t="s">
        <v>585</v>
      </c>
      <c r="C189" s="70">
        <v>-226080392.31999901</v>
      </c>
      <c r="E189" s="70"/>
      <c r="G189" s="70">
        <f t="shared" si="4"/>
        <v>-226080392.31999901</v>
      </c>
      <c r="I189" s="68">
        <v>0</v>
      </c>
      <c r="J189" s="69">
        <f t="shared" si="5"/>
        <v>226080392.31999901</v>
      </c>
      <c r="K189" s="65"/>
      <c r="L189" s="65" t="s">
        <v>263</v>
      </c>
    </row>
    <row r="190" spans="1:13" outlineLevel="1" collapsed="1">
      <c r="A190" s="66" t="s">
        <v>264</v>
      </c>
      <c r="B190" s="35" t="s">
        <v>5511</v>
      </c>
      <c r="C190" s="67">
        <f>C191</f>
        <v>-5950269.0800000001</v>
      </c>
      <c r="E190" s="67"/>
      <c r="G190" s="67">
        <f t="shared" si="4"/>
        <v>-5950269.0800000001</v>
      </c>
      <c r="I190" s="68">
        <v>-5950269.0800000001</v>
      </c>
      <c r="J190" s="69">
        <f t="shared" si="5"/>
        <v>0</v>
      </c>
      <c r="K190" s="65"/>
      <c r="L190" s="65">
        <v>0</v>
      </c>
    </row>
    <row r="191" spans="1:13" hidden="1" outlineLevel="2">
      <c r="A191" s="31">
        <v>4823139000</v>
      </c>
      <c r="B191" s="45" t="s">
        <v>586</v>
      </c>
      <c r="C191" s="70">
        <v>-5950269.0800000001</v>
      </c>
      <c r="E191" s="70"/>
      <c r="G191" s="70">
        <f t="shared" si="4"/>
        <v>-5950269.0800000001</v>
      </c>
      <c r="I191" s="68">
        <v>0</v>
      </c>
      <c r="J191" s="69">
        <f t="shared" si="5"/>
        <v>5950269.0800000001</v>
      </c>
      <c r="K191" s="65"/>
      <c r="L191" s="65" t="s">
        <v>264</v>
      </c>
    </row>
    <row r="192" spans="1:13" outlineLevel="1" collapsed="1">
      <c r="A192" s="66" t="s">
        <v>265</v>
      </c>
      <c r="B192" s="35" t="s">
        <v>5512</v>
      </c>
      <c r="C192" s="67">
        <f>C193</f>
        <v>0</v>
      </c>
      <c r="E192" s="67"/>
      <c r="G192" s="67">
        <f t="shared" si="4"/>
        <v>0</v>
      </c>
      <c r="I192" s="68">
        <v>0</v>
      </c>
      <c r="J192" s="69">
        <f t="shared" si="5"/>
        <v>0</v>
      </c>
      <c r="K192" s="65"/>
      <c r="L192" s="65">
        <v>0</v>
      </c>
    </row>
    <row r="193" spans="1:12" hidden="1" outlineLevel="2">
      <c r="A193" s="31">
        <v>4823211000</v>
      </c>
      <c r="B193" s="45" t="s">
        <v>587</v>
      </c>
      <c r="C193" s="70">
        <v>0</v>
      </c>
      <c r="E193" s="70"/>
      <c r="G193" s="70">
        <f t="shared" si="4"/>
        <v>0</v>
      </c>
      <c r="I193" s="68">
        <v>0</v>
      </c>
      <c r="J193" s="69">
        <f t="shared" si="5"/>
        <v>0</v>
      </c>
      <c r="K193" s="65"/>
      <c r="L193" s="65" t="s">
        <v>265</v>
      </c>
    </row>
    <row r="194" spans="1:12" outlineLevel="1" collapsed="1">
      <c r="A194" s="66" t="s">
        <v>266</v>
      </c>
      <c r="B194" s="35" t="s">
        <v>5513</v>
      </c>
      <c r="C194" s="67">
        <f>SUM(C195:C196)</f>
        <v>0</v>
      </c>
      <c r="E194" s="67"/>
      <c r="G194" s="67">
        <f t="shared" si="4"/>
        <v>0</v>
      </c>
      <c r="I194" s="68">
        <v>0</v>
      </c>
      <c r="J194" s="69">
        <f t="shared" si="5"/>
        <v>0</v>
      </c>
      <c r="K194" s="65"/>
      <c r="L194" s="65">
        <v>0</v>
      </c>
    </row>
    <row r="195" spans="1:12" hidden="1" outlineLevel="2">
      <c r="A195" s="31">
        <v>4823510000</v>
      </c>
      <c r="B195" s="45" t="s">
        <v>588</v>
      </c>
      <c r="C195" s="70">
        <v>0</v>
      </c>
      <c r="E195" s="70"/>
      <c r="G195" s="70">
        <f t="shared" si="4"/>
        <v>0</v>
      </c>
      <c r="I195" s="68">
        <v>0</v>
      </c>
      <c r="J195" s="69">
        <f t="shared" si="5"/>
        <v>0</v>
      </c>
      <c r="K195" s="65"/>
      <c r="L195" s="65" t="s">
        <v>266</v>
      </c>
    </row>
    <row r="196" spans="1:12" hidden="1" outlineLevel="2">
      <c r="A196" s="31">
        <v>4823520000</v>
      </c>
      <c r="B196" s="45" t="s">
        <v>589</v>
      </c>
      <c r="C196" s="70">
        <v>0</v>
      </c>
      <c r="E196" s="70"/>
      <c r="G196" s="70">
        <f t="shared" si="4"/>
        <v>0</v>
      </c>
      <c r="I196" s="68">
        <v>0</v>
      </c>
      <c r="J196" s="69">
        <f t="shared" si="5"/>
        <v>0</v>
      </c>
      <c r="K196" s="65"/>
      <c r="L196" s="65" t="s">
        <v>266</v>
      </c>
    </row>
    <row r="197" spans="1:12" outlineLevel="1" collapsed="1">
      <c r="A197" s="66" t="s">
        <v>267</v>
      </c>
      <c r="B197" s="35" t="s">
        <v>5514</v>
      </c>
      <c r="C197" s="67">
        <f>C198</f>
        <v>0</v>
      </c>
      <c r="E197" s="67"/>
      <c r="G197" s="67">
        <f t="shared" si="4"/>
        <v>0</v>
      </c>
      <c r="I197" s="68">
        <v>0</v>
      </c>
      <c r="J197" s="69">
        <f t="shared" si="5"/>
        <v>0</v>
      </c>
      <c r="K197" s="65"/>
      <c r="L197" s="65">
        <v>0</v>
      </c>
    </row>
    <row r="198" spans="1:12" hidden="1" outlineLevel="2">
      <c r="A198" s="31">
        <v>4823610000</v>
      </c>
      <c r="B198" s="45" t="s">
        <v>590</v>
      </c>
      <c r="C198" s="70">
        <v>0</v>
      </c>
      <c r="E198" s="70"/>
      <c r="G198" s="70">
        <f t="shared" si="4"/>
        <v>0</v>
      </c>
      <c r="I198" s="68">
        <v>0</v>
      </c>
      <c r="J198" s="69">
        <f t="shared" si="5"/>
        <v>0</v>
      </c>
      <c r="K198" s="65"/>
      <c r="L198" s="65" t="s">
        <v>267</v>
      </c>
    </row>
    <row r="199" spans="1:12" outlineLevel="1" collapsed="1">
      <c r="A199" s="66" t="s">
        <v>268</v>
      </c>
      <c r="B199" s="35" t="s">
        <v>5515</v>
      </c>
      <c r="C199" s="67">
        <f>C200</f>
        <v>0</v>
      </c>
      <c r="E199" s="67"/>
      <c r="G199" s="67">
        <f t="shared" ref="G199:G262" si="6">C199+E199</f>
        <v>0</v>
      </c>
      <c r="I199" s="68">
        <v>0</v>
      </c>
      <c r="J199" s="69">
        <f t="shared" ref="J199:J231" si="7">I199-G199</f>
        <v>0</v>
      </c>
      <c r="K199" s="65"/>
      <c r="L199" s="65">
        <v>0</v>
      </c>
    </row>
    <row r="200" spans="1:12" hidden="1" outlineLevel="2">
      <c r="A200" s="31">
        <v>4823620000</v>
      </c>
      <c r="B200" s="45" t="s">
        <v>591</v>
      </c>
      <c r="C200" s="70">
        <v>0</v>
      </c>
      <c r="E200" s="70"/>
      <c r="G200" s="70">
        <f t="shared" si="6"/>
        <v>0</v>
      </c>
      <c r="I200" s="68">
        <v>0</v>
      </c>
      <c r="J200" s="69">
        <f t="shared" si="7"/>
        <v>0</v>
      </c>
      <c r="K200" s="65"/>
      <c r="L200" s="65" t="s">
        <v>268</v>
      </c>
    </row>
    <row r="201" spans="1:12" outlineLevel="1" collapsed="1">
      <c r="A201" s="66" t="s">
        <v>269</v>
      </c>
      <c r="B201" s="35" t="s">
        <v>5516</v>
      </c>
      <c r="C201" s="67">
        <f>C202</f>
        <v>0</v>
      </c>
      <c r="E201" s="67"/>
      <c r="G201" s="67">
        <f t="shared" si="6"/>
        <v>0</v>
      </c>
      <c r="I201" s="68">
        <v>0</v>
      </c>
      <c r="J201" s="69">
        <f t="shared" si="7"/>
        <v>0</v>
      </c>
      <c r="K201" s="65"/>
      <c r="L201" s="65">
        <v>0</v>
      </c>
    </row>
    <row r="202" spans="1:12" hidden="1" outlineLevel="2">
      <c r="A202" s="31">
        <v>4823630000</v>
      </c>
      <c r="B202" s="45" t="s">
        <v>592</v>
      </c>
      <c r="C202" s="70">
        <v>0</v>
      </c>
      <c r="E202" s="70"/>
      <c r="G202" s="70">
        <f t="shared" si="6"/>
        <v>0</v>
      </c>
      <c r="I202" s="68">
        <v>0</v>
      </c>
      <c r="J202" s="69">
        <f t="shared" si="7"/>
        <v>0</v>
      </c>
      <c r="K202" s="65"/>
      <c r="L202" s="65" t="s">
        <v>269</v>
      </c>
    </row>
    <row r="203" spans="1:12" outlineLevel="1" collapsed="1">
      <c r="A203" s="66" t="s">
        <v>270</v>
      </c>
      <c r="B203" s="35" t="s">
        <v>5517</v>
      </c>
      <c r="C203" s="67">
        <f>C204</f>
        <v>0</v>
      </c>
      <c r="E203" s="67"/>
      <c r="G203" s="67">
        <f t="shared" si="6"/>
        <v>0</v>
      </c>
      <c r="I203" s="68">
        <v>0</v>
      </c>
      <c r="J203" s="69">
        <f t="shared" si="7"/>
        <v>0</v>
      </c>
      <c r="K203" s="65"/>
      <c r="L203" s="65">
        <v>0</v>
      </c>
    </row>
    <row r="204" spans="1:12" hidden="1" outlineLevel="2">
      <c r="A204" s="31">
        <v>4823640000</v>
      </c>
      <c r="B204" s="45" t="s">
        <v>593</v>
      </c>
      <c r="C204" s="70">
        <v>0</v>
      </c>
      <c r="E204" s="70"/>
      <c r="G204" s="70">
        <f t="shared" si="6"/>
        <v>0</v>
      </c>
      <c r="I204" s="68">
        <v>0</v>
      </c>
      <c r="J204" s="69">
        <f t="shared" si="7"/>
        <v>0</v>
      </c>
      <c r="K204" s="65"/>
      <c r="L204" s="65" t="s">
        <v>270</v>
      </c>
    </row>
    <row r="205" spans="1:12" outlineLevel="1" collapsed="1">
      <c r="A205" s="66" t="s">
        <v>271</v>
      </c>
      <c r="B205" s="35" t="s">
        <v>5518</v>
      </c>
      <c r="C205" s="67">
        <f>C206</f>
        <v>-7055904.8499999903</v>
      </c>
      <c r="E205" s="67"/>
      <c r="G205" s="67">
        <f t="shared" si="6"/>
        <v>-7055904.8499999903</v>
      </c>
      <c r="I205" s="68">
        <v>-7055904.8499999996</v>
      </c>
      <c r="J205" s="69">
        <f t="shared" si="7"/>
        <v>-9.3132257461547852E-9</v>
      </c>
      <c r="K205" s="65"/>
      <c r="L205" s="65">
        <v>0</v>
      </c>
    </row>
    <row r="206" spans="1:12" hidden="1" outlineLevel="2">
      <c r="A206" s="31">
        <v>4823900000</v>
      </c>
      <c r="B206" s="45" t="s">
        <v>594</v>
      </c>
      <c r="C206" s="70">
        <v>-7055904.8499999903</v>
      </c>
      <c r="E206" s="70"/>
      <c r="G206" s="70">
        <f t="shared" si="6"/>
        <v>-7055904.8499999903</v>
      </c>
      <c r="I206" s="68">
        <v>0</v>
      </c>
      <c r="J206" s="69">
        <f t="shared" si="7"/>
        <v>7055904.8499999903</v>
      </c>
      <c r="K206" s="65"/>
      <c r="L206" s="65" t="s">
        <v>271</v>
      </c>
    </row>
    <row r="207" spans="1:12" outlineLevel="1" collapsed="1">
      <c r="A207" s="66" t="s">
        <v>272</v>
      </c>
      <c r="B207" s="35" t="s">
        <v>5519</v>
      </c>
      <c r="C207" s="67">
        <f>SUM(C208:C212)</f>
        <v>-23710769.319999989</v>
      </c>
      <c r="E207" s="67"/>
      <c r="G207" s="67">
        <f t="shared" si="6"/>
        <v>-23710769.319999989</v>
      </c>
      <c r="I207" s="68">
        <v>-23710769.32</v>
      </c>
      <c r="J207" s="69">
        <f t="shared" si="7"/>
        <v>0</v>
      </c>
      <c r="K207" s="65"/>
      <c r="L207" s="65">
        <v>0</v>
      </c>
    </row>
    <row r="208" spans="1:12" hidden="1" outlineLevel="2">
      <c r="A208" s="31">
        <v>4824110000</v>
      </c>
      <c r="B208" s="45" t="s">
        <v>595</v>
      </c>
      <c r="C208" s="70">
        <v>-18272493.48</v>
      </c>
      <c r="E208" s="70"/>
      <c r="G208" s="70">
        <f t="shared" si="6"/>
        <v>-18272493.48</v>
      </c>
      <c r="I208" s="68">
        <v>0</v>
      </c>
      <c r="J208" s="69">
        <f t="shared" si="7"/>
        <v>18272493.48</v>
      </c>
      <c r="K208" s="65"/>
      <c r="L208" s="65" t="s">
        <v>272</v>
      </c>
    </row>
    <row r="209" spans="1:12" hidden="1" outlineLevel="2">
      <c r="A209" s="31">
        <v>4824120000</v>
      </c>
      <c r="B209" s="45" t="s">
        <v>596</v>
      </c>
      <c r="C209" s="70">
        <v>-3340887.64</v>
      </c>
      <c r="E209" s="70"/>
      <c r="G209" s="70">
        <f t="shared" si="6"/>
        <v>-3340887.64</v>
      </c>
      <c r="I209" s="68">
        <v>0</v>
      </c>
      <c r="J209" s="69">
        <f t="shared" si="7"/>
        <v>3340887.64</v>
      </c>
      <c r="K209" s="65"/>
      <c r="L209" s="65" t="s">
        <v>272</v>
      </c>
    </row>
    <row r="210" spans="1:12" hidden="1" outlineLevel="2">
      <c r="A210" s="31">
        <v>4824190000</v>
      </c>
      <c r="B210" s="45" t="s">
        <v>597</v>
      </c>
      <c r="C210" s="70">
        <v>-814294.31</v>
      </c>
      <c r="E210" s="70"/>
      <c r="G210" s="70">
        <f t="shared" si="6"/>
        <v>-814294.31</v>
      </c>
      <c r="I210" s="68">
        <v>0</v>
      </c>
      <c r="J210" s="69">
        <f t="shared" si="7"/>
        <v>814294.31</v>
      </c>
      <c r="K210" s="65"/>
      <c r="L210" s="65" t="s">
        <v>272</v>
      </c>
    </row>
    <row r="211" spans="1:12" hidden="1" outlineLevel="2">
      <c r="A211" s="31">
        <v>4824210000</v>
      </c>
      <c r="B211" s="45" t="s">
        <v>598</v>
      </c>
      <c r="C211" s="70">
        <v>-1283093.8899999899</v>
      </c>
      <c r="E211" s="70"/>
      <c r="G211" s="70">
        <f t="shared" si="6"/>
        <v>-1283093.8899999899</v>
      </c>
      <c r="I211" s="68">
        <v>0</v>
      </c>
      <c r="J211" s="69">
        <f t="shared" si="7"/>
        <v>1283093.8899999899</v>
      </c>
      <c r="K211" s="65"/>
      <c r="L211" s="65" t="s">
        <v>272</v>
      </c>
    </row>
    <row r="212" spans="1:12" hidden="1" outlineLevel="2">
      <c r="A212" s="31">
        <v>4824220000</v>
      </c>
      <c r="B212" s="45" t="s">
        <v>599</v>
      </c>
      <c r="C212" s="70">
        <v>0</v>
      </c>
      <c r="E212" s="70"/>
      <c r="G212" s="70">
        <f t="shared" si="6"/>
        <v>0</v>
      </c>
      <c r="I212" s="68">
        <v>0</v>
      </c>
      <c r="J212" s="69">
        <f t="shared" si="7"/>
        <v>0</v>
      </c>
      <c r="K212" s="65"/>
      <c r="L212" s="65" t="s">
        <v>272</v>
      </c>
    </row>
    <row r="213" spans="1:12" outlineLevel="1" collapsed="1">
      <c r="A213" s="66" t="s">
        <v>273</v>
      </c>
      <c r="B213" s="35" t="s">
        <v>5520</v>
      </c>
      <c r="C213" s="67">
        <f>C214</f>
        <v>-3139423.6299999901</v>
      </c>
      <c r="E213" s="67"/>
      <c r="G213" s="67">
        <f t="shared" si="6"/>
        <v>-3139423.6299999901</v>
      </c>
      <c r="I213" s="68">
        <v>-3139423.63</v>
      </c>
      <c r="J213" s="69">
        <f t="shared" si="7"/>
        <v>-9.7788870334625244E-9</v>
      </c>
      <c r="K213" s="65"/>
      <c r="L213" s="65">
        <v>0</v>
      </c>
    </row>
    <row r="214" spans="1:12" hidden="1" outlineLevel="2">
      <c r="A214" s="31">
        <v>4825000000</v>
      </c>
      <c r="B214" s="45" t="s">
        <v>600</v>
      </c>
      <c r="C214" s="70">
        <v>-3139423.6299999901</v>
      </c>
      <c r="E214" s="70"/>
      <c r="G214" s="70">
        <f t="shared" si="6"/>
        <v>-3139423.6299999901</v>
      </c>
      <c r="I214" s="68">
        <v>0</v>
      </c>
      <c r="J214" s="69">
        <f t="shared" si="7"/>
        <v>3139423.6299999901</v>
      </c>
      <c r="K214" s="65"/>
      <c r="L214" s="65" t="s">
        <v>273</v>
      </c>
    </row>
    <row r="215" spans="1:12" outlineLevel="1" collapsed="1">
      <c r="A215" s="66" t="s">
        <v>274</v>
      </c>
      <c r="B215" s="35" t="s">
        <v>5521</v>
      </c>
      <c r="C215" s="67">
        <f>C216</f>
        <v>-79516520.129999906</v>
      </c>
      <c r="E215" s="67"/>
      <c r="G215" s="67">
        <f t="shared" si="6"/>
        <v>-79516520.129999906</v>
      </c>
      <c r="I215" s="68">
        <v>-79516520.129999995</v>
      </c>
      <c r="J215" s="69">
        <f t="shared" si="7"/>
        <v>0</v>
      </c>
      <c r="K215" s="65"/>
      <c r="L215" s="65">
        <v>0</v>
      </c>
    </row>
    <row r="216" spans="1:12" hidden="1" outlineLevel="2">
      <c r="A216" s="31">
        <v>4826110000</v>
      </c>
      <c r="B216" s="45" t="s">
        <v>601</v>
      </c>
      <c r="C216" s="70">
        <v>-79516520.129999906</v>
      </c>
      <c r="E216" s="70"/>
      <c r="G216" s="70">
        <f t="shared" si="6"/>
        <v>-79516520.129999906</v>
      </c>
      <c r="I216" s="68">
        <v>0</v>
      </c>
      <c r="J216" s="69">
        <f t="shared" si="7"/>
        <v>79516520.129999906</v>
      </c>
      <c r="K216" s="65"/>
      <c r="L216" s="65" t="s">
        <v>274</v>
      </c>
    </row>
    <row r="217" spans="1:12" outlineLevel="1" collapsed="1">
      <c r="A217" s="66" t="s">
        <v>275</v>
      </c>
      <c r="B217" s="35" t="s">
        <v>5522</v>
      </c>
      <c r="C217" s="67">
        <f>SUM(C218:C219)</f>
        <v>-6787370.2400000002</v>
      </c>
      <c r="E217" s="67"/>
      <c r="G217" s="67">
        <f t="shared" si="6"/>
        <v>-6787370.2400000002</v>
      </c>
      <c r="I217" s="68">
        <v>-6787370.2400000002</v>
      </c>
      <c r="J217" s="69">
        <f t="shared" si="7"/>
        <v>0</v>
      </c>
      <c r="K217" s="65"/>
      <c r="L217" s="65">
        <v>0</v>
      </c>
    </row>
    <row r="218" spans="1:12" hidden="1" outlineLevel="2">
      <c r="A218" s="31">
        <v>4826120000</v>
      </c>
      <c r="B218" s="45" t="s">
        <v>602</v>
      </c>
      <c r="C218" s="70">
        <v>-6787370.2400000002</v>
      </c>
      <c r="E218" s="70"/>
      <c r="G218" s="70">
        <f t="shared" si="6"/>
        <v>-6787370.2400000002</v>
      </c>
      <c r="I218" s="68">
        <v>0</v>
      </c>
      <c r="J218" s="69">
        <f t="shared" si="7"/>
        <v>6787370.2400000002</v>
      </c>
      <c r="K218" s="65"/>
      <c r="L218" s="65" t="s">
        <v>275</v>
      </c>
    </row>
    <row r="219" spans="1:12" hidden="1" outlineLevel="2">
      <c r="A219" s="31">
        <v>4826220000</v>
      </c>
      <c r="B219" s="45" t="s">
        <v>603</v>
      </c>
      <c r="C219" s="70">
        <v>0</v>
      </c>
      <c r="E219" s="70"/>
      <c r="G219" s="70">
        <f t="shared" si="6"/>
        <v>0</v>
      </c>
      <c r="I219" s="68">
        <v>0</v>
      </c>
      <c r="J219" s="69">
        <f t="shared" si="7"/>
        <v>0</v>
      </c>
      <c r="K219" s="65"/>
      <c r="L219" s="65" t="s">
        <v>275</v>
      </c>
    </row>
    <row r="220" spans="1:12" outlineLevel="1" collapsed="1">
      <c r="A220" s="66" t="s">
        <v>276</v>
      </c>
      <c r="B220" s="35" t="s">
        <v>5523</v>
      </c>
      <c r="C220" s="67">
        <f>SUM(C221:C222)</f>
        <v>-7459030.0800000001</v>
      </c>
      <c r="E220" s="67"/>
      <c r="G220" s="67">
        <f t="shared" si="6"/>
        <v>-7459030.0800000001</v>
      </c>
      <c r="I220" s="68">
        <v>-7459030.0800000001</v>
      </c>
      <c r="J220" s="69">
        <f t="shared" si="7"/>
        <v>0</v>
      </c>
      <c r="K220" s="65"/>
      <c r="L220" s="65">
        <v>0</v>
      </c>
    </row>
    <row r="221" spans="1:12" hidden="1" outlineLevel="2">
      <c r="A221" s="31">
        <v>4826130000</v>
      </c>
      <c r="B221" s="45" t="s">
        <v>604</v>
      </c>
      <c r="C221" s="70">
        <v>-7459030.0800000001</v>
      </c>
      <c r="E221" s="70"/>
      <c r="G221" s="70">
        <f t="shared" si="6"/>
        <v>-7459030.0800000001</v>
      </c>
      <c r="I221" s="68">
        <v>0</v>
      </c>
      <c r="J221" s="69">
        <f t="shared" si="7"/>
        <v>7459030.0800000001</v>
      </c>
      <c r="K221" s="65"/>
      <c r="L221" s="65" t="s">
        <v>276</v>
      </c>
    </row>
    <row r="222" spans="1:12" hidden="1" outlineLevel="2">
      <c r="A222" s="31">
        <v>4826230000</v>
      </c>
      <c r="B222" s="45" t="s">
        <v>604</v>
      </c>
      <c r="C222" s="70">
        <v>0</v>
      </c>
      <c r="E222" s="70"/>
      <c r="G222" s="70">
        <f t="shared" si="6"/>
        <v>0</v>
      </c>
      <c r="I222" s="68">
        <v>0</v>
      </c>
      <c r="J222" s="69">
        <f t="shared" si="7"/>
        <v>0</v>
      </c>
      <c r="K222" s="65"/>
      <c r="L222" s="65" t="s">
        <v>276</v>
      </c>
    </row>
    <row r="223" spans="1:12" outlineLevel="1" collapsed="1">
      <c r="A223" s="66" t="s">
        <v>277</v>
      </c>
      <c r="B223" s="35" t="s">
        <v>5524</v>
      </c>
      <c r="C223" s="67">
        <f>C224</f>
        <v>-685391.13</v>
      </c>
      <c r="E223" s="67"/>
      <c r="G223" s="67">
        <f t="shared" si="6"/>
        <v>-685391.13</v>
      </c>
      <c r="I223" s="68">
        <v>-685391.13</v>
      </c>
      <c r="J223" s="69">
        <f t="shared" si="7"/>
        <v>0</v>
      </c>
      <c r="K223" s="65"/>
      <c r="L223" s="65">
        <v>0</v>
      </c>
    </row>
    <row r="224" spans="1:12" hidden="1" outlineLevel="2">
      <c r="A224" s="31">
        <v>4826140000</v>
      </c>
      <c r="B224" s="45" t="s">
        <v>606</v>
      </c>
      <c r="C224" s="70">
        <v>-685391.13</v>
      </c>
      <c r="E224" s="70"/>
      <c r="G224" s="70">
        <f t="shared" si="6"/>
        <v>-685391.13</v>
      </c>
      <c r="I224" s="68">
        <v>0</v>
      </c>
      <c r="J224" s="69">
        <f t="shared" si="7"/>
        <v>685391.13</v>
      </c>
      <c r="K224" s="65"/>
      <c r="L224" s="65" t="s">
        <v>277</v>
      </c>
    </row>
    <row r="225" spans="1:12" outlineLevel="1" collapsed="1">
      <c r="A225" s="66" t="s">
        <v>278</v>
      </c>
      <c r="B225" s="35" t="s">
        <v>2790</v>
      </c>
      <c r="C225" s="67">
        <f>C226</f>
        <v>-1864395.59</v>
      </c>
      <c r="E225" s="67"/>
      <c r="G225" s="67">
        <f t="shared" si="6"/>
        <v>-1864395.59</v>
      </c>
      <c r="I225" s="68">
        <v>-1864395.59</v>
      </c>
      <c r="J225" s="69">
        <f t="shared" si="7"/>
        <v>0</v>
      </c>
      <c r="K225" s="65"/>
      <c r="L225" s="65">
        <v>0</v>
      </c>
    </row>
    <row r="226" spans="1:12" hidden="1" outlineLevel="2">
      <c r="A226" s="31">
        <v>4826190000</v>
      </c>
      <c r="B226" s="45" t="s">
        <v>607</v>
      </c>
      <c r="C226" s="70">
        <v>-1864395.59</v>
      </c>
      <c r="E226" s="70"/>
      <c r="G226" s="70">
        <f t="shared" si="6"/>
        <v>-1864395.59</v>
      </c>
      <c r="I226" s="68">
        <v>0</v>
      </c>
      <c r="J226" s="69">
        <f t="shared" si="7"/>
        <v>1864395.59</v>
      </c>
      <c r="K226" s="65"/>
      <c r="L226" s="65" t="s">
        <v>278</v>
      </c>
    </row>
    <row r="227" spans="1:12" outlineLevel="1" collapsed="1">
      <c r="A227" s="66" t="s">
        <v>279</v>
      </c>
      <c r="B227" s="35" t="s">
        <v>2791</v>
      </c>
      <c r="C227" s="67">
        <f>C228</f>
        <v>-51098.169999999896</v>
      </c>
      <c r="E227" s="67">
        <f>E228</f>
        <v>51098.169999999896</v>
      </c>
      <c r="G227" s="67">
        <f t="shared" si="6"/>
        <v>0</v>
      </c>
      <c r="I227" s="68">
        <v>0.83000000000174601</v>
      </c>
      <c r="J227" s="69">
        <f t="shared" si="7"/>
        <v>0.83000000000174601</v>
      </c>
      <c r="K227" s="65"/>
      <c r="L227" s="65">
        <v>0</v>
      </c>
    </row>
    <row r="228" spans="1:12" hidden="1" outlineLevel="2">
      <c r="A228" s="31">
        <v>4828200000</v>
      </c>
      <c r="B228" s="45" t="s">
        <v>608</v>
      </c>
      <c r="C228" s="70">
        <v>-51098.169999999896</v>
      </c>
      <c r="E228" s="70">
        <v>51098.169999999896</v>
      </c>
      <c r="G228" s="70">
        <f t="shared" si="6"/>
        <v>0</v>
      </c>
      <c r="I228" s="68">
        <v>0</v>
      </c>
      <c r="J228" s="69">
        <f t="shared" si="7"/>
        <v>0</v>
      </c>
      <c r="K228" s="65"/>
      <c r="L228" s="65" t="s">
        <v>279</v>
      </c>
    </row>
    <row r="229" spans="1:12" outlineLevel="1" collapsed="1">
      <c r="A229" s="66" t="s">
        <v>280</v>
      </c>
      <c r="B229" s="35" t="s">
        <v>5525</v>
      </c>
      <c r="C229" s="67">
        <f>C230</f>
        <v>-5683740.5999999903</v>
      </c>
      <c r="E229" s="67">
        <f>E230</f>
        <v>5683740.5999999903</v>
      </c>
      <c r="G229" s="67">
        <f t="shared" si="6"/>
        <v>0</v>
      </c>
      <c r="I229" s="68">
        <v>2.4000000003725299</v>
      </c>
      <c r="J229" s="69">
        <f t="shared" si="7"/>
        <v>2.4000000003725299</v>
      </c>
      <c r="K229" s="65"/>
      <c r="L229" s="65">
        <v>0</v>
      </c>
    </row>
    <row r="230" spans="1:12" hidden="1" outlineLevel="2">
      <c r="A230" s="31">
        <v>4828300000</v>
      </c>
      <c r="B230" s="45" t="s">
        <v>609</v>
      </c>
      <c r="C230" s="70">
        <v>-5683740.5999999903</v>
      </c>
      <c r="E230" s="70">
        <v>5683740.5999999903</v>
      </c>
      <c r="G230" s="70">
        <f t="shared" si="6"/>
        <v>0</v>
      </c>
      <c r="I230" s="68">
        <v>0</v>
      </c>
      <c r="J230" s="69">
        <f t="shared" si="7"/>
        <v>0</v>
      </c>
      <c r="K230" s="65"/>
      <c r="L230" s="65" t="s">
        <v>280</v>
      </c>
    </row>
    <row r="231" spans="1:12" outlineLevel="1" collapsed="1">
      <c r="A231" s="66" t="s">
        <v>281</v>
      </c>
      <c r="B231" s="35" t="s">
        <v>5526</v>
      </c>
      <c r="C231" s="67">
        <f>SUM(C232:C233)</f>
        <v>-5250934.62</v>
      </c>
      <c r="E231" s="67">
        <f>E232</f>
        <v>-4898903</v>
      </c>
      <c r="G231" s="67">
        <f t="shared" si="6"/>
        <v>-10149837.620000001</v>
      </c>
      <c r="I231" s="68">
        <v>-10149837.619999999</v>
      </c>
      <c r="J231" s="69">
        <f t="shared" si="7"/>
        <v>0</v>
      </c>
      <c r="K231" s="65"/>
      <c r="L231" s="65">
        <v>0</v>
      </c>
    </row>
    <row r="232" spans="1:12" hidden="1" outlineLevel="2">
      <c r="A232" s="31">
        <v>4829000000</v>
      </c>
      <c r="B232" s="45" t="s">
        <v>610</v>
      </c>
      <c r="C232" s="70">
        <v>-5250934.62</v>
      </c>
      <c r="E232" s="70">
        <v>-4898903</v>
      </c>
      <c r="G232" s="70">
        <f t="shared" si="6"/>
        <v>-10149837.620000001</v>
      </c>
      <c r="I232" s="68">
        <v>0</v>
      </c>
      <c r="J232" s="69">
        <f>I232+G232</f>
        <v>-10149837.620000001</v>
      </c>
      <c r="K232" s="65"/>
      <c r="L232" s="65" t="s">
        <v>281</v>
      </c>
    </row>
    <row r="233" spans="1:12" hidden="1" outlineLevel="2">
      <c r="A233" s="31">
        <v>4899994000</v>
      </c>
      <c r="B233" s="45" t="s">
        <v>611</v>
      </c>
      <c r="C233" s="70">
        <v>0</v>
      </c>
      <c r="E233" s="70"/>
      <c r="G233" s="70">
        <f t="shared" si="6"/>
        <v>0</v>
      </c>
      <c r="I233" s="68">
        <v>0</v>
      </c>
      <c r="J233" s="69">
        <f>I233+G233</f>
        <v>0</v>
      </c>
      <c r="K233" s="65"/>
      <c r="L233" s="65" t="s">
        <v>281</v>
      </c>
    </row>
    <row r="234" spans="1:12" outlineLevel="1" collapsed="1">
      <c r="G234" s="69"/>
      <c r="I234" s="68"/>
      <c r="J234" s="69"/>
      <c r="K234" s="65"/>
      <c r="L234" s="65"/>
    </row>
    <row r="235" spans="1:12" s="73" customFormat="1">
      <c r="A235" s="32" t="s">
        <v>282</v>
      </c>
      <c r="B235" s="32"/>
      <c r="C235" s="71">
        <f>C6+C8+C10+C12+C14+C17+C20+C22+C24+C26+C28+C30+C32+C34+C36+C38+C40+C42+C44+C46+C48+C50+C52+C55+C57+C59+C61+C63+C65+C71+C73+C75+C78+C81+C83+C85+C87+C89+C92+C94+C96+C98+C100+C102+C104+C106+C108+C110+C112+C114+C116+C118+C120+C122+C124+C126+C128+C130+C133+C135+C137+C152+C154+C156+C158+C161+C164+C166+C168+C170+C172+C174+C176+C178+C180+C182+C184+C186+C188+C190+C192+C194+C197+C199+C201+C203+C205+C207+C213+C215+C217+C220+C223+C225+C227+C229+C231</f>
        <v>4668596589.7199879</v>
      </c>
      <c r="D235" s="71">
        <f>D6+D8+D10+D12+D14+D17+D20+D22+D24+D26+D28+D30+D32+D34+D36+D38+D40+D42+D44+D46+D48+D50+D52+D55+D57+D59+D61+D63+D65+D71+D73+D75+D78+D81+D83+D85+D87+D89+D92+D94+D96+D98+D100+D102+D104+D106+D108+D110+D112+D114+D116+D118+D120+D122+D124+D126+D128+D130+D133+D135+D137+D152+D154+D156+D158+D161+D164+D166+D168+D170+D172+D174+D176+D178+D180+D182+D184+D186+D188+D190+D192+D194+D197+D199+D201+D203+D205+D207+D213+D215+D217+D220+D223+D225+D227+D229+D231</f>
        <v>0</v>
      </c>
      <c r="E235" s="71">
        <f>E6+E8+E10+E12+E14+E17+E20+E22+E24+E26+E28+E30+E32+E34+E36+E38+E40+E42+E44+E46+E48+E50+E52+E55+E57+E59+E61+E63+E65+E71+E73+E75+E78+E81+E83+E85+E87+E89+E92+E94+E96+E98+E100+E102+E104+E106+E108+E110+E112+E114+E116+E118+E120+E122+E124+E126+E128+E130+E133+E135+E137+E152+E154+E156+E158+E161+E164+E166+E168+E170+E172+E174+E176+E178+E180+E182+E184+E186+E188+E190+E192+E194+E197+E199+E201+E203+E205+E207+E213+E215+E217+E220+E223+E225+E227+E229+E231</f>
        <v>-388770074.86446077</v>
      </c>
      <c r="F235" s="72"/>
      <c r="G235" s="71">
        <f t="shared" si="6"/>
        <v>4279826514.8555269</v>
      </c>
      <c r="I235" s="68"/>
      <c r="J235" s="69"/>
      <c r="K235" s="65"/>
      <c r="L235" s="65">
        <v>0</v>
      </c>
    </row>
    <row r="236" spans="1:12" outlineLevel="1">
      <c r="A236" s="66" t="s">
        <v>283</v>
      </c>
      <c r="B236" s="35" t="s">
        <v>5527</v>
      </c>
      <c r="C236" s="67">
        <f>SUM(C237)</f>
        <v>340325.32</v>
      </c>
      <c r="E236" s="67">
        <f>E237</f>
        <v>-340325.32</v>
      </c>
      <c r="G236" s="67">
        <f t="shared" si="6"/>
        <v>0</v>
      </c>
      <c r="I236" s="68">
        <v>0.32000000000698497</v>
      </c>
      <c r="J236" s="69">
        <f t="shared" ref="J236:J299" si="8">I236-G236</f>
        <v>0.32000000000698497</v>
      </c>
      <c r="K236" s="65"/>
      <c r="L236" s="65">
        <v>0</v>
      </c>
    </row>
    <row r="237" spans="1:12" hidden="1" outlineLevel="2">
      <c r="A237" s="31">
        <v>4310000000</v>
      </c>
      <c r="B237" s="45" t="s">
        <v>632</v>
      </c>
      <c r="C237" s="70">
        <v>340325.32</v>
      </c>
      <c r="E237" s="70">
        <v>-340325.32</v>
      </c>
      <c r="G237" s="70">
        <f t="shared" si="6"/>
        <v>0</v>
      </c>
      <c r="I237" s="68">
        <v>0</v>
      </c>
      <c r="J237" s="69">
        <f t="shared" si="8"/>
        <v>0</v>
      </c>
      <c r="K237" s="65"/>
      <c r="L237" s="65" t="s">
        <v>283</v>
      </c>
    </row>
    <row r="238" spans="1:12" outlineLevel="1" collapsed="1">
      <c r="A238" s="66" t="s">
        <v>284</v>
      </c>
      <c r="B238" s="35" t="s">
        <v>5528</v>
      </c>
      <c r="C238" s="67">
        <f>SUM(C239:C241)</f>
        <v>2856438.1699999901</v>
      </c>
      <c r="E238" s="67">
        <f>E239</f>
        <v>-2856438.1699999901</v>
      </c>
      <c r="G238" s="67">
        <f t="shared" si="6"/>
        <v>0</v>
      </c>
      <c r="I238" s="68">
        <v>0.169999999925494</v>
      </c>
      <c r="J238" s="69">
        <f t="shared" si="8"/>
        <v>0.169999999925494</v>
      </c>
      <c r="K238" s="65"/>
      <c r="L238" s="65">
        <v>0</v>
      </c>
    </row>
    <row r="239" spans="1:12" hidden="1" outlineLevel="2">
      <c r="A239" s="31">
        <v>4320000000</v>
      </c>
      <c r="B239" s="45" t="s">
        <v>633</v>
      </c>
      <c r="C239" s="70">
        <v>2856438.1699999901</v>
      </c>
      <c r="E239" s="70">
        <v>-2856438.1699999901</v>
      </c>
      <c r="G239" s="70">
        <f t="shared" si="6"/>
        <v>0</v>
      </c>
      <c r="I239" s="68">
        <v>0</v>
      </c>
      <c r="J239" s="69">
        <f t="shared" si="8"/>
        <v>0</v>
      </c>
      <c r="K239" s="65"/>
      <c r="L239" s="65" t="s">
        <v>284</v>
      </c>
    </row>
    <row r="240" spans="1:12" hidden="1" outlineLevel="2">
      <c r="A240" s="31">
        <v>4320000010</v>
      </c>
      <c r="B240" s="45" t="s">
        <v>634</v>
      </c>
      <c r="C240" s="70">
        <v>0</v>
      </c>
      <c r="E240" s="70"/>
      <c r="G240" s="70">
        <f t="shared" si="6"/>
        <v>0</v>
      </c>
      <c r="I240" s="68">
        <v>0</v>
      </c>
      <c r="J240" s="69">
        <f t="shared" si="8"/>
        <v>0</v>
      </c>
      <c r="K240" s="65"/>
      <c r="L240" s="65" t="s">
        <v>284</v>
      </c>
    </row>
    <row r="241" spans="1:12" hidden="1" outlineLevel="2">
      <c r="A241" s="31">
        <v>4320000020</v>
      </c>
      <c r="B241" s="45" t="s">
        <v>635</v>
      </c>
      <c r="C241" s="70">
        <v>0</v>
      </c>
      <c r="E241" s="70"/>
      <c r="G241" s="70">
        <f t="shared" si="6"/>
        <v>0</v>
      </c>
      <c r="I241" s="68">
        <v>0</v>
      </c>
      <c r="J241" s="69">
        <f t="shared" si="8"/>
        <v>0</v>
      </c>
      <c r="K241" s="65"/>
      <c r="L241" s="65" t="s">
        <v>284</v>
      </c>
    </row>
    <row r="242" spans="1:12" outlineLevel="1" collapsed="1">
      <c r="A242" s="66" t="s">
        <v>285</v>
      </c>
      <c r="B242" s="35" t="s">
        <v>5529</v>
      </c>
      <c r="C242" s="67">
        <f>SUM(C243)</f>
        <v>0</v>
      </c>
      <c r="E242" s="67"/>
      <c r="G242" s="67">
        <f t="shared" si="6"/>
        <v>0</v>
      </c>
      <c r="I242" s="68">
        <v>0</v>
      </c>
      <c r="J242" s="69">
        <f t="shared" si="8"/>
        <v>0</v>
      </c>
      <c r="K242" s="65"/>
      <c r="L242" s="65">
        <v>0</v>
      </c>
    </row>
    <row r="243" spans="1:12" hidden="1" outlineLevel="2">
      <c r="A243" s="31">
        <v>4330000000</v>
      </c>
      <c r="B243" s="45" t="s">
        <v>636</v>
      </c>
      <c r="C243" s="70">
        <v>0</v>
      </c>
      <c r="E243" s="70"/>
      <c r="G243" s="70">
        <f t="shared" si="6"/>
        <v>0</v>
      </c>
      <c r="I243" s="68">
        <v>0</v>
      </c>
      <c r="J243" s="69">
        <f t="shared" si="8"/>
        <v>0</v>
      </c>
      <c r="K243" s="65"/>
      <c r="L243" s="65" t="s">
        <v>285</v>
      </c>
    </row>
    <row r="244" spans="1:12" outlineLevel="1" collapsed="1">
      <c r="A244" s="66" t="s">
        <v>286</v>
      </c>
      <c r="B244" s="35" t="s">
        <v>5530</v>
      </c>
      <c r="C244" s="67">
        <f>SUM(C245)</f>
        <v>0</v>
      </c>
      <c r="E244" s="67"/>
      <c r="G244" s="67">
        <f t="shared" si="6"/>
        <v>0</v>
      </c>
      <c r="I244" s="68">
        <v>0</v>
      </c>
      <c r="J244" s="69">
        <f t="shared" si="8"/>
        <v>0</v>
      </c>
      <c r="K244" s="65"/>
      <c r="L244" s="65">
        <v>0</v>
      </c>
    </row>
    <row r="245" spans="1:12" hidden="1" outlineLevel="2">
      <c r="A245" s="31">
        <v>4340000000</v>
      </c>
      <c r="B245" s="45" t="s">
        <v>637</v>
      </c>
      <c r="C245" s="70">
        <v>0</v>
      </c>
      <c r="E245" s="70"/>
      <c r="G245" s="70">
        <f t="shared" si="6"/>
        <v>0</v>
      </c>
      <c r="I245" s="68">
        <v>0</v>
      </c>
      <c r="J245" s="69">
        <f t="shared" si="8"/>
        <v>0</v>
      </c>
      <c r="K245" s="65"/>
      <c r="L245" s="65" t="s">
        <v>286</v>
      </c>
    </row>
    <row r="246" spans="1:12" outlineLevel="1" collapsed="1">
      <c r="A246" s="66" t="s">
        <v>288</v>
      </c>
      <c r="B246" s="35" t="s">
        <v>5531</v>
      </c>
      <c r="C246" s="67">
        <f>SUM(C247:C250)</f>
        <v>0</v>
      </c>
      <c r="E246" s="67"/>
      <c r="G246" s="67">
        <f t="shared" si="6"/>
        <v>0</v>
      </c>
      <c r="I246" s="68">
        <v>0</v>
      </c>
      <c r="J246" s="69">
        <f t="shared" si="8"/>
        <v>0</v>
      </c>
      <c r="K246" s="65"/>
      <c r="L246" s="65">
        <v>0</v>
      </c>
    </row>
    <row r="247" spans="1:12" hidden="1" outlineLevel="2">
      <c r="A247" s="31">
        <v>4330010005</v>
      </c>
      <c r="B247" s="45" t="s">
        <v>639</v>
      </c>
      <c r="C247" s="70">
        <v>0</v>
      </c>
      <c r="E247" s="70"/>
      <c r="G247" s="70">
        <f t="shared" si="6"/>
        <v>0</v>
      </c>
      <c r="I247" s="68">
        <v>0</v>
      </c>
      <c r="J247" s="69">
        <f t="shared" si="8"/>
        <v>0</v>
      </c>
      <c r="K247" s="65"/>
      <c r="L247" s="65" t="s">
        <v>288</v>
      </c>
    </row>
    <row r="248" spans="1:12" hidden="1" outlineLevel="2">
      <c r="A248" s="31">
        <v>4330020099</v>
      </c>
      <c r="B248" s="45" t="s">
        <v>640</v>
      </c>
      <c r="C248" s="70">
        <v>0</v>
      </c>
      <c r="E248" s="70"/>
      <c r="G248" s="70">
        <f t="shared" si="6"/>
        <v>0</v>
      </c>
      <c r="I248" s="68">
        <v>0</v>
      </c>
      <c r="J248" s="69">
        <f t="shared" si="8"/>
        <v>0</v>
      </c>
      <c r="K248" s="65"/>
      <c r="L248" s="65" t="s">
        <v>288</v>
      </c>
    </row>
    <row r="249" spans="1:12" hidden="1" outlineLevel="2">
      <c r="A249" s="31">
        <v>4330030001</v>
      </c>
      <c r="B249" s="45" t="s">
        <v>641</v>
      </c>
      <c r="C249" s="70">
        <v>0</v>
      </c>
      <c r="E249" s="70"/>
      <c r="G249" s="70">
        <f t="shared" si="6"/>
        <v>0</v>
      </c>
      <c r="I249" s="68">
        <v>0</v>
      </c>
      <c r="J249" s="69">
        <f t="shared" si="8"/>
        <v>0</v>
      </c>
      <c r="K249" s="65"/>
      <c r="L249" s="65" t="s">
        <v>288</v>
      </c>
    </row>
    <row r="250" spans="1:12" hidden="1" outlineLevel="2">
      <c r="A250" s="31">
        <v>4330040000</v>
      </c>
      <c r="B250" s="45" t="s">
        <v>642</v>
      </c>
      <c r="C250" s="70">
        <v>0</v>
      </c>
      <c r="E250" s="70"/>
      <c r="G250" s="70">
        <f t="shared" si="6"/>
        <v>0</v>
      </c>
      <c r="I250" s="68">
        <v>0</v>
      </c>
      <c r="J250" s="69">
        <f t="shared" si="8"/>
        <v>0</v>
      </c>
      <c r="K250" s="65"/>
      <c r="L250" s="65" t="s">
        <v>288</v>
      </c>
    </row>
    <row r="251" spans="1:12" outlineLevel="1" collapsed="1">
      <c r="A251" s="66" t="s">
        <v>289</v>
      </c>
      <c r="B251" s="35" t="s">
        <v>5532</v>
      </c>
      <c r="C251" s="67">
        <f>SUM(C252)</f>
        <v>0</v>
      </c>
      <c r="E251" s="67">
        <f>E252</f>
        <v>0</v>
      </c>
      <c r="G251" s="67">
        <f t="shared" si="6"/>
        <v>0</v>
      </c>
      <c r="I251" s="68">
        <v>0</v>
      </c>
      <c r="J251" s="69">
        <f t="shared" si="8"/>
        <v>0</v>
      </c>
      <c r="K251" s="65"/>
      <c r="L251" s="65">
        <v>0</v>
      </c>
    </row>
    <row r="252" spans="1:12" hidden="1" outlineLevel="2">
      <c r="A252" s="31">
        <v>4431000000</v>
      </c>
      <c r="B252" s="45" t="s">
        <v>643</v>
      </c>
      <c r="C252" s="70">
        <v>0</v>
      </c>
      <c r="E252" s="70">
        <v>0</v>
      </c>
      <c r="G252" s="70">
        <f t="shared" si="6"/>
        <v>0</v>
      </c>
      <c r="I252" s="68">
        <v>0</v>
      </c>
      <c r="J252" s="69">
        <f t="shared" si="8"/>
        <v>0</v>
      </c>
      <c r="K252" s="65"/>
      <c r="L252" s="65" t="s">
        <v>289</v>
      </c>
    </row>
    <row r="253" spans="1:12" outlineLevel="1" collapsed="1">
      <c r="A253" s="66" t="s">
        <v>290</v>
      </c>
      <c r="B253" s="35" t="s">
        <v>5533</v>
      </c>
      <c r="C253" s="67">
        <f>SUM(C254:C256)</f>
        <v>0</v>
      </c>
      <c r="E253" s="67">
        <f>E254</f>
        <v>0</v>
      </c>
      <c r="G253" s="67">
        <f t="shared" si="6"/>
        <v>0</v>
      </c>
      <c r="I253" s="68">
        <v>0</v>
      </c>
      <c r="J253" s="69">
        <f t="shared" si="8"/>
        <v>0</v>
      </c>
      <c r="K253" s="65"/>
      <c r="L253" s="65">
        <v>0</v>
      </c>
    </row>
    <row r="254" spans="1:12" hidden="1" outlineLevel="2">
      <c r="A254" s="31">
        <v>4432000000</v>
      </c>
      <c r="B254" s="45" t="s">
        <v>644</v>
      </c>
      <c r="C254" s="70">
        <v>0</v>
      </c>
      <c r="E254" s="70">
        <v>0</v>
      </c>
      <c r="G254" s="70">
        <f t="shared" si="6"/>
        <v>0</v>
      </c>
      <c r="I254" s="68">
        <v>0</v>
      </c>
      <c r="J254" s="69">
        <f t="shared" si="8"/>
        <v>0</v>
      </c>
      <c r="K254" s="65"/>
      <c r="L254" s="65" t="s">
        <v>290</v>
      </c>
    </row>
    <row r="255" spans="1:12" hidden="1" outlineLevel="2">
      <c r="A255" s="31">
        <v>4432000010</v>
      </c>
      <c r="B255" s="45" t="s">
        <v>645</v>
      </c>
      <c r="C255" s="70">
        <v>0</v>
      </c>
      <c r="E255" s="70"/>
      <c r="G255" s="70">
        <f t="shared" si="6"/>
        <v>0</v>
      </c>
      <c r="I255" s="68">
        <v>0</v>
      </c>
      <c r="J255" s="69">
        <f t="shared" si="8"/>
        <v>0</v>
      </c>
      <c r="K255" s="65"/>
      <c r="L255" s="65" t="s">
        <v>290</v>
      </c>
    </row>
    <row r="256" spans="1:12" hidden="1" outlineLevel="2">
      <c r="A256" s="31">
        <v>4432000020</v>
      </c>
      <c r="B256" s="45" t="s">
        <v>646</v>
      </c>
      <c r="C256" s="70">
        <v>0</v>
      </c>
      <c r="E256" s="70"/>
      <c r="G256" s="70">
        <f t="shared" si="6"/>
        <v>0</v>
      </c>
      <c r="I256" s="68">
        <v>0</v>
      </c>
      <c r="J256" s="69">
        <f t="shared" si="8"/>
        <v>0</v>
      </c>
      <c r="K256" s="65"/>
      <c r="L256" s="65" t="s">
        <v>290</v>
      </c>
    </row>
    <row r="257" spans="1:12" outlineLevel="1" collapsed="1">
      <c r="A257" s="66" t="s">
        <v>292</v>
      </c>
      <c r="B257" s="35" t="s">
        <v>5534</v>
      </c>
      <c r="C257" s="67">
        <f>SUM(C258)</f>
        <v>0</v>
      </c>
      <c r="E257" s="67"/>
      <c r="G257" s="67">
        <f t="shared" si="6"/>
        <v>0</v>
      </c>
      <c r="I257" s="68">
        <v>0</v>
      </c>
      <c r="J257" s="69">
        <f t="shared" si="8"/>
        <v>0</v>
      </c>
      <c r="K257" s="65"/>
      <c r="L257" s="65">
        <v>0</v>
      </c>
    </row>
    <row r="258" spans="1:12" hidden="1" outlineLevel="2">
      <c r="A258" s="31">
        <v>4490000000</v>
      </c>
      <c r="B258" s="45" t="s">
        <v>648</v>
      </c>
      <c r="C258" s="70">
        <v>0</v>
      </c>
      <c r="E258" s="70"/>
      <c r="G258" s="70">
        <f t="shared" si="6"/>
        <v>0</v>
      </c>
      <c r="I258" s="68">
        <v>0</v>
      </c>
      <c r="J258" s="69">
        <f t="shared" si="8"/>
        <v>0</v>
      </c>
      <c r="K258" s="65"/>
      <c r="L258" s="65" t="s">
        <v>292</v>
      </c>
    </row>
    <row r="259" spans="1:12" outlineLevel="1" collapsed="1">
      <c r="A259" s="66" t="s">
        <v>293</v>
      </c>
      <c r="B259" s="35" t="s">
        <v>5535</v>
      </c>
      <c r="C259" s="67">
        <f>SUM(C260)</f>
        <v>-340325.32</v>
      </c>
      <c r="E259" s="67">
        <f>E260</f>
        <v>340325.32</v>
      </c>
      <c r="G259" s="67">
        <f t="shared" si="6"/>
        <v>0</v>
      </c>
      <c r="I259" s="68">
        <v>-0.32000000000698497</v>
      </c>
      <c r="J259" s="69">
        <f t="shared" si="8"/>
        <v>-0.32000000000698497</v>
      </c>
      <c r="K259" s="65"/>
      <c r="L259" s="65">
        <v>0</v>
      </c>
    </row>
    <row r="260" spans="1:12" hidden="1" outlineLevel="2">
      <c r="A260" s="31">
        <v>4831000000</v>
      </c>
      <c r="B260" s="45" t="s">
        <v>632</v>
      </c>
      <c r="C260" s="70">
        <v>-340325.32</v>
      </c>
      <c r="E260" s="70">
        <v>340325.32</v>
      </c>
      <c r="G260" s="70">
        <f t="shared" si="6"/>
        <v>0</v>
      </c>
      <c r="I260" s="68">
        <v>0</v>
      </c>
      <c r="J260" s="69">
        <f t="shared" si="8"/>
        <v>0</v>
      </c>
      <c r="K260" s="65"/>
      <c r="L260" s="65" t="s">
        <v>293</v>
      </c>
    </row>
    <row r="261" spans="1:12" outlineLevel="1" collapsed="1">
      <c r="A261" s="66" t="s">
        <v>294</v>
      </c>
      <c r="B261" s="35" t="s">
        <v>5536</v>
      </c>
      <c r="C261" s="67">
        <f>SUM(C262:C264)</f>
        <v>-2668856.29</v>
      </c>
      <c r="E261" s="67">
        <f>E262</f>
        <v>2668856.29</v>
      </c>
      <c r="G261" s="67">
        <f t="shared" si="6"/>
        <v>0</v>
      </c>
      <c r="I261" s="68">
        <v>-0.29000000003725301</v>
      </c>
      <c r="J261" s="69">
        <f t="shared" si="8"/>
        <v>-0.29000000003725301</v>
      </c>
      <c r="K261" s="65"/>
      <c r="L261" s="65">
        <v>0</v>
      </c>
    </row>
    <row r="262" spans="1:12" hidden="1" outlineLevel="2">
      <c r="A262" s="31">
        <v>4832000000</v>
      </c>
      <c r="B262" s="45" t="s">
        <v>633</v>
      </c>
      <c r="C262" s="70">
        <v>-2668856.29</v>
      </c>
      <c r="E262" s="70">
        <v>2668856.29</v>
      </c>
      <c r="G262" s="70">
        <f t="shared" si="6"/>
        <v>0</v>
      </c>
      <c r="I262" s="68">
        <v>0</v>
      </c>
      <c r="J262" s="69">
        <f t="shared" si="8"/>
        <v>0</v>
      </c>
      <c r="K262" s="65"/>
      <c r="L262" s="65" t="s">
        <v>294</v>
      </c>
    </row>
    <row r="263" spans="1:12" hidden="1" outlineLevel="2">
      <c r="A263" s="31">
        <v>4832000010</v>
      </c>
      <c r="B263" s="45" t="s">
        <v>649</v>
      </c>
      <c r="C263" s="70">
        <v>0</v>
      </c>
      <c r="E263" s="70"/>
      <c r="G263" s="70">
        <f t="shared" ref="G263:G326" si="9">C263+E263</f>
        <v>0</v>
      </c>
      <c r="I263" s="68">
        <v>0</v>
      </c>
      <c r="J263" s="69">
        <f t="shared" si="8"/>
        <v>0</v>
      </c>
      <c r="K263" s="65"/>
      <c r="L263" s="65" t="s">
        <v>294</v>
      </c>
    </row>
    <row r="264" spans="1:12" hidden="1" outlineLevel="2">
      <c r="A264" s="31">
        <v>4832000020</v>
      </c>
      <c r="B264" s="45" t="s">
        <v>650</v>
      </c>
      <c r="C264" s="70">
        <v>0</v>
      </c>
      <c r="E264" s="70"/>
      <c r="G264" s="70">
        <f t="shared" si="9"/>
        <v>0</v>
      </c>
      <c r="I264" s="68">
        <v>0</v>
      </c>
      <c r="J264" s="69">
        <f t="shared" si="8"/>
        <v>0</v>
      </c>
      <c r="K264" s="65"/>
      <c r="L264" s="65" t="s">
        <v>294</v>
      </c>
    </row>
    <row r="265" spans="1:12" outlineLevel="1" collapsed="1">
      <c r="A265" s="66" t="s">
        <v>295</v>
      </c>
      <c r="B265" s="35" t="s">
        <v>5537</v>
      </c>
      <c r="C265" s="67">
        <f>SUM(C266)</f>
        <v>0</v>
      </c>
      <c r="E265" s="67"/>
      <c r="G265" s="67">
        <f t="shared" si="9"/>
        <v>0</v>
      </c>
      <c r="I265" s="68">
        <v>0</v>
      </c>
      <c r="J265" s="69">
        <f t="shared" si="8"/>
        <v>0</v>
      </c>
      <c r="K265" s="65"/>
      <c r="L265" s="65">
        <v>0</v>
      </c>
    </row>
    <row r="266" spans="1:12" hidden="1" outlineLevel="2">
      <c r="A266" s="31">
        <v>4833000000</v>
      </c>
      <c r="B266" s="45" t="s">
        <v>636</v>
      </c>
      <c r="C266" s="70">
        <v>0</v>
      </c>
      <c r="E266" s="70"/>
      <c r="G266" s="70">
        <f t="shared" si="9"/>
        <v>0</v>
      </c>
      <c r="I266" s="68">
        <v>0</v>
      </c>
      <c r="J266" s="69">
        <f t="shared" si="8"/>
        <v>0</v>
      </c>
      <c r="K266" s="65"/>
      <c r="L266" s="65" t="s">
        <v>295</v>
      </c>
    </row>
    <row r="267" spans="1:12" outlineLevel="1" collapsed="1">
      <c r="A267" s="66" t="s">
        <v>296</v>
      </c>
      <c r="B267" s="35" t="s">
        <v>5538</v>
      </c>
      <c r="C267" s="67">
        <f>SUM(C268)</f>
        <v>0</v>
      </c>
      <c r="E267" s="67"/>
      <c r="G267" s="67">
        <f t="shared" si="9"/>
        <v>0</v>
      </c>
      <c r="I267" s="68">
        <v>0</v>
      </c>
      <c r="J267" s="69">
        <f t="shared" si="8"/>
        <v>0</v>
      </c>
      <c r="K267" s="65"/>
      <c r="L267" s="65">
        <v>0</v>
      </c>
    </row>
    <row r="268" spans="1:12" hidden="1" outlineLevel="2">
      <c r="A268" s="31">
        <v>4834000000</v>
      </c>
      <c r="B268" s="45" t="s">
        <v>637</v>
      </c>
      <c r="C268" s="70">
        <v>0</v>
      </c>
      <c r="E268" s="70"/>
      <c r="G268" s="70">
        <f t="shared" si="9"/>
        <v>0</v>
      </c>
      <c r="I268" s="68">
        <v>0</v>
      </c>
      <c r="J268" s="69">
        <f t="shared" si="8"/>
        <v>0</v>
      </c>
      <c r="K268" s="65"/>
      <c r="L268" s="65" t="s">
        <v>296</v>
      </c>
    </row>
    <row r="269" spans="1:12" outlineLevel="1" collapsed="1">
      <c r="I269" s="68"/>
      <c r="J269" s="69"/>
      <c r="K269" s="65"/>
      <c r="L269" s="65"/>
    </row>
    <row r="270" spans="1:12" s="73" customFormat="1">
      <c r="A270" s="32" t="s">
        <v>298</v>
      </c>
      <c r="B270" s="32"/>
      <c r="C270" s="71">
        <f>C236+C238+C242+C244+C246+C251+C253+C257+C259+C261+C265+C267</f>
        <v>187581.87999999011</v>
      </c>
      <c r="D270" s="71">
        <f>D236+D238+D242+D244+D246+D251+D253+D257+D259+D261+D265+D267</f>
        <v>0</v>
      </c>
      <c r="E270" s="71">
        <f>E236+E238+E242+E244+E246+E251+E253+E257+E259+E261+E265+E267</f>
        <v>-187581.87999999011</v>
      </c>
      <c r="F270" s="72"/>
      <c r="G270" s="71">
        <f t="shared" si="9"/>
        <v>0</v>
      </c>
      <c r="I270" s="68"/>
      <c r="J270" s="69">
        <f t="shared" si="8"/>
        <v>0</v>
      </c>
      <c r="K270" s="65"/>
      <c r="L270" s="65">
        <v>0</v>
      </c>
    </row>
    <row r="271" spans="1:12" outlineLevel="1">
      <c r="A271" s="66" t="s">
        <v>299</v>
      </c>
      <c r="B271" s="35" t="s">
        <v>5539</v>
      </c>
      <c r="C271" s="67">
        <f>SUM(C272:C273)</f>
        <v>0</v>
      </c>
      <c r="E271" s="67"/>
      <c r="G271" s="67">
        <f t="shared" si="9"/>
        <v>0</v>
      </c>
      <c r="I271" s="68">
        <v>0</v>
      </c>
      <c r="J271" s="69">
        <f t="shared" si="8"/>
        <v>0</v>
      </c>
      <c r="K271" s="65"/>
      <c r="L271" s="65">
        <v>0</v>
      </c>
    </row>
    <row r="272" spans="1:12" hidden="1" outlineLevel="2">
      <c r="A272" s="31">
        <v>4131000000</v>
      </c>
      <c r="B272" s="45" t="s">
        <v>652</v>
      </c>
      <c r="C272" s="70">
        <v>0</v>
      </c>
      <c r="E272" s="70"/>
      <c r="G272" s="70">
        <f t="shared" si="9"/>
        <v>0</v>
      </c>
      <c r="I272" s="68">
        <v>0</v>
      </c>
      <c r="J272" s="69">
        <f t="shared" si="8"/>
        <v>0</v>
      </c>
      <c r="K272" s="65"/>
      <c r="L272" s="65" t="s">
        <v>299</v>
      </c>
    </row>
    <row r="273" spans="1:12" hidden="1" outlineLevel="2">
      <c r="A273" s="31">
        <v>4350000000</v>
      </c>
      <c r="B273" s="45" t="s">
        <v>653</v>
      </c>
      <c r="C273" s="70">
        <v>0</v>
      </c>
      <c r="E273" s="70"/>
      <c r="G273" s="70">
        <f t="shared" si="9"/>
        <v>0</v>
      </c>
      <c r="I273" s="68">
        <v>0</v>
      </c>
      <c r="J273" s="69">
        <f t="shared" si="8"/>
        <v>0</v>
      </c>
      <c r="K273" s="65"/>
      <c r="L273" s="65" t="s">
        <v>5464</v>
      </c>
    </row>
    <row r="274" spans="1:12" outlineLevel="1" collapsed="1">
      <c r="A274" s="66" t="s">
        <v>300</v>
      </c>
      <c r="B274" s="35" t="s">
        <v>5540</v>
      </c>
      <c r="C274" s="67">
        <f>SUM(C275)</f>
        <v>0</v>
      </c>
      <c r="E274" s="67"/>
      <c r="G274" s="67">
        <f t="shared" si="9"/>
        <v>0</v>
      </c>
      <c r="I274" s="68">
        <v>0</v>
      </c>
      <c r="J274" s="69">
        <f t="shared" si="8"/>
        <v>0</v>
      </c>
      <c r="K274" s="65"/>
      <c r="L274" s="65">
        <v>0</v>
      </c>
    </row>
    <row r="275" spans="1:12" hidden="1" outlineLevel="2">
      <c r="A275" s="31">
        <v>4132000000</v>
      </c>
      <c r="B275" s="45" t="s">
        <v>654</v>
      </c>
      <c r="C275" s="70">
        <v>0</v>
      </c>
      <c r="E275" s="70"/>
      <c r="G275" s="70">
        <f t="shared" si="9"/>
        <v>0</v>
      </c>
      <c r="I275" s="68">
        <v>0</v>
      </c>
      <c r="J275" s="69">
        <f t="shared" si="8"/>
        <v>0</v>
      </c>
      <c r="K275" s="65"/>
      <c r="L275" s="65" t="s">
        <v>300</v>
      </c>
    </row>
    <row r="276" spans="1:12" outlineLevel="1" collapsed="1">
      <c r="A276" s="66" t="s">
        <v>301</v>
      </c>
      <c r="B276" s="35" t="s">
        <v>5541</v>
      </c>
      <c r="C276" s="67">
        <f>SUM(C277:C278)</f>
        <v>0</v>
      </c>
      <c r="E276" s="67"/>
      <c r="G276" s="67">
        <f t="shared" si="9"/>
        <v>0</v>
      </c>
      <c r="I276" s="68">
        <v>0</v>
      </c>
      <c r="J276" s="69">
        <f t="shared" si="8"/>
        <v>0</v>
      </c>
      <c r="K276" s="65"/>
      <c r="L276" s="65">
        <v>0</v>
      </c>
    </row>
    <row r="277" spans="1:12" hidden="1" outlineLevel="2">
      <c r="A277" s="31">
        <v>4813100000</v>
      </c>
      <c r="B277" s="45" t="s">
        <v>652</v>
      </c>
      <c r="C277" s="70">
        <v>0</v>
      </c>
      <c r="E277" s="70"/>
      <c r="G277" s="70">
        <f t="shared" si="9"/>
        <v>0</v>
      </c>
      <c r="I277" s="68">
        <v>0</v>
      </c>
      <c r="J277" s="69">
        <f t="shared" si="8"/>
        <v>0</v>
      </c>
      <c r="K277" s="65"/>
      <c r="L277" s="65" t="s">
        <v>301</v>
      </c>
    </row>
    <row r="278" spans="1:12" hidden="1" outlineLevel="2">
      <c r="A278" s="31">
        <v>4835000000</v>
      </c>
      <c r="B278" s="45" t="s">
        <v>653</v>
      </c>
      <c r="C278" s="70">
        <v>0</v>
      </c>
      <c r="E278" s="70"/>
      <c r="G278" s="70">
        <f t="shared" si="9"/>
        <v>0</v>
      </c>
      <c r="I278" s="68">
        <v>0</v>
      </c>
      <c r="J278" s="69">
        <f t="shared" si="8"/>
        <v>0</v>
      </c>
      <c r="K278" s="65"/>
      <c r="L278" s="65" t="s">
        <v>301</v>
      </c>
    </row>
    <row r="279" spans="1:12" outlineLevel="1" collapsed="1">
      <c r="A279" s="66" t="s">
        <v>302</v>
      </c>
      <c r="B279" s="35" t="s">
        <v>5542</v>
      </c>
      <c r="C279" s="67">
        <f>SUM(C280)</f>
        <v>0</v>
      </c>
      <c r="E279" s="67"/>
      <c r="G279" s="67">
        <f t="shared" si="9"/>
        <v>0</v>
      </c>
      <c r="I279" s="68">
        <v>0</v>
      </c>
      <c r="J279" s="69">
        <f t="shared" si="8"/>
        <v>0</v>
      </c>
      <c r="K279" s="65"/>
      <c r="L279" s="65">
        <v>0</v>
      </c>
    </row>
    <row r="280" spans="1:12" hidden="1" outlineLevel="2">
      <c r="A280" s="31">
        <v>4813200000</v>
      </c>
      <c r="B280" s="45" t="s">
        <v>654</v>
      </c>
      <c r="C280" s="70">
        <v>0</v>
      </c>
      <c r="E280" s="70"/>
      <c r="G280" s="70">
        <f t="shared" si="9"/>
        <v>0</v>
      </c>
      <c r="I280" s="68">
        <v>0</v>
      </c>
      <c r="J280" s="69">
        <f t="shared" si="8"/>
        <v>0</v>
      </c>
      <c r="K280" s="65"/>
      <c r="L280" s="65" t="s">
        <v>302</v>
      </c>
    </row>
    <row r="281" spans="1:12" outlineLevel="1" collapsed="1">
      <c r="I281" s="68"/>
      <c r="J281" s="69"/>
      <c r="K281" s="65"/>
      <c r="L281" s="65"/>
    </row>
    <row r="282" spans="1:12" s="73" customFormat="1">
      <c r="A282" s="32" t="s">
        <v>303</v>
      </c>
      <c r="B282" s="32"/>
      <c r="C282" s="71">
        <f>C271+C274+C276+C279</f>
        <v>0</v>
      </c>
      <c r="E282" s="71"/>
      <c r="F282" s="72"/>
      <c r="G282" s="71">
        <f t="shared" si="9"/>
        <v>0</v>
      </c>
      <c r="I282" s="68"/>
      <c r="J282" s="69">
        <f t="shared" si="8"/>
        <v>0</v>
      </c>
      <c r="K282" s="65"/>
      <c r="L282" s="65">
        <v>0</v>
      </c>
    </row>
    <row r="283" spans="1:12" outlineLevel="1">
      <c r="A283" s="66" t="s">
        <v>304</v>
      </c>
      <c r="B283" s="35" t="s">
        <v>5543</v>
      </c>
      <c r="C283" s="67">
        <f>SUM(C284)</f>
        <v>105100000</v>
      </c>
      <c r="E283" s="67"/>
      <c r="G283" s="67">
        <f t="shared" si="9"/>
        <v>105100000</v>
      </c>
      <c r="I283" s="68">
        <v>105100000</v>
      </c>
      <c r="J283" s="69">
        <f t="shared" si="8"/>
        <v>0</v>
      </c>
      <c r="K283" s="65"/>
      <c r="L283" s="65">
        <v>0</v>
      </c>
    </row>
    <row r="284" spans="1:12" hidden="1" outlineLevel="2">
      <c r="A284" s="31">
        <v>4111000000</v>
      </c>
      <c r="B284" s="45" t="s">
        <v>655</v>
      </c>
      <c r="C284" s="70">
        <v>105100000</v>
      </c>
      <c r="E284" s="70"/>
      <c r="G284" s="70">
        <f t="shared" si="9"/>
        <v>105100000</v>
      </c>
      <c r="I284" s="68">
        <v>0</v>
      </c>
      <c r="J284" s="69">
        <f t="shared" si="8"/>
        <v>-105100000</v>
      </c>
      <c r="K284" s="65"/>
      <c r="L284" s="65" t="s">
        <v>304</v>
      </c>
    </row>
    <row r="285" spans="1:12" outlineLevel="1" collapsed="1">
      <c r="A285" s="66" t="s">
        <v>305</v>
      </c>
      <c r="B285" s="35" t="s">
        <v>5544</v>
      </c>
      <c r="C285" s="67">
        <f>SUM(C286)</f>
        <v>0</v>
      </c>
      <c r="E285" s="67"/>
      <c r="G285" s="67">
        <f t="shared" si="9"/>
        <v>0</v>
      </c>
      <c r="I285" s="68">
        <v>0</v>
      </c>
      <c r="J285" s="69">
        <f t="shared" si="8"/>
        <v>0</v>
      </c>
      <c r="K285" s="65"/>
      <c r="L285" s="65">
        <v>0</v>
      </c>
    </row>
    <row r="286" spans="1:12" hidden="1" outlineLevel="2">
      <c r="A286" s="31">
        <v>4112000000</v>
      </c>
      <c r="B286" s="45" t="s">
        <v>656</v>
      </c>
      <c r="C286" s="70">
        <v>0</v>
      </c>
      <c r="E286" s="70"/>
      <c r="G286" s="70">
        <f t="shared" si="9"/>
        <v>0</v>
      </c>
      <c r="I286" s="68">
        <v>0</v>
      </c>
      <c r="J286" s="69">
        <f t="shared" si="8"/>
        <v>0</v>
      </c>
      <c r="K286" s="65"/>
      <c r="L286" s="65" t="s">
        <v>305</v>
      </c>
    </row>
    <row r="287" spans="1:12" outlineLevel="1" collapsed="1">
      <c r="A287" s="66" t="s">
        <v>306</v>
      </c>
      <c r="B287" s="35" t="s">
        <v>5545</v>
      </c>
      <c r="C287" s="67">
        <f>SUM(C288)</f>
        <v>0</v>
      </c>
      <c r="E287" s="67"/>
      <c r="G287" s="67">
        <f t="shared" si="9"/>
        <v>0</v>
      </c>
      <c r="I287" s="68">
        <v>0</v>
      </c>
      <c r="J287" s="69">
        <f t="shared" si="8"/>
        <v>0</v>
      </c>
      <c r="K287" s="65"/>
      <c r="L287" s="65">
        <v>0</v>
      </c>
    </row>
    <row r="288" spans="1:12" hidden="1" outlineLevel="2">
      <c r="A288" s="31">
        <v>4113000000</v>
      </c>
      <c r="B288" s="45" t="s">
        <v>657</v>
      </c>
      <c r="C288" s="70">
        <v>0</v>
      </c>
      <c r="E288" s="70"/>
      <c r="G288" s="70">
        <f t="shared" si="9"/>
        <v>0</v>
      </c>
      <c r="I288" s="68">
        <v>0</v>
      </c>
      <c r="J288" s="69">
        <f t="shared" si="8"/>
        <v>0</v>
      </c>
      <c r="K288" s="65"/>
      <c r="L288" s="65" t="s">
        <v>306</v>
      </c>
    </row>
    <row r="289" spans="1:12" outlineLevel="1" collapsed="1">
      <c r="A289" s="66" t="s">
        <v>307</v>
      </c>
      <c r="B289" s="35" t="s">
        <v>5546</v>
      </c>
      <c r="C289" s="67">
        <f>SUM(C290)</f>
        <v>0</v>
      </c>
      <c r="E289" s="67"/>
      <c r="G289" s="67">
        <f t="shared" si="9"/>
        <v>0</v>
      </c>
      <c r="I289" s="68">
        <v>0</v>
      </c>
      <c r="J289" s="69">
        <f t="shared" si="8"/>
        <v>0</v>
      </c>
      <c r="K289" s="65"/>
      <c r="L289" s="65">
        <v>0</v>
      </c>
    </row>
    <row r="290" spans="1:12" hidden="1" outlineLevel="2">
      <c r="A290" s="31">
        <v>4121000000</v>
      </c>
      <c r="B290" s="45" t="s">
        <v>658</v>
      </c>
      <c r="C290" s="70">
        <v>0</v>
      </c>
      <c r="E290" s="70"/>
      <c r="G290" s="70">
        <f t="shared" si="9"/>
        <v>0</v>
      </c>
      <c r="I290" s="68">
        <v>0</v>
      </c>
      <c r="J290" s="69">
        <f t="shared" si="8"/>
        <v>0</v>
      </c>
      <c r="K290" s="65"/>
      <c r="L290" s="65" t="s">
        <v>307</v>
      </c>
    </row>
    <row r="291" spans="1:12" outlineLevel="1" collapsed="1">
      <c r="A291" s="66" t="s">
        <v>308</v>
      </c>
      <c r="B291" s="35" t="s">
        <v>5547</v>
      </c>
      <c r="C291" s="67">
        <f>SUM(C292)</f>
        <v>0</v>
      </c>
      <c r="E291" s="67"/>
      <c r="G291" s="67">
        <f t="shared" si="9"/>
        <v>0</v>
      </c>
      <c r="I291" s="68">
        <v>0</v>
      </c>
      <c r="J291" s="69">
        <f t="shared" si="8"/>
        <v>0</v>
      </c>
      <c r="K291" s="65"/>
      <c r="L291" s="65">
        <v>0</v>
      </c>
    </row>
    <row r="292" spans="1:12" hidden="1" outlineLevel="2">
      <c r="A292" s="31">
        <v>4122000000</v>
      </c>
      <c r="B292" s="45" t="s">
        <v>659</v>
      </c>
      <c r="C292" s="70">
        <v>0</v>
      </c>
      <c r="E292" s="70"/>
      <c r="G292" s="70">
        <f t="shared" si="9"/>
        <v>0</v>
      </c>
      <c r="I292" s="68">
        <v>0</v>
      </c>
      <c r="J292" s="69">
        <f t="shared" si="8"/>
        <v>0</v>
      </c>
      <c r="K292" s="65"/>
      <c r="L292" s="65" t="s">
        <v>308</v>
      </c>
    </row>
    <row r="293" spans="1:12" outlineLevel="1" collapsed="1">
      <c r="A293" s="66" t="s">
        <v>309</v>
      </c>
      <c r="B293" s="35" t="s">
        <v>5548</v>
      </c>
      <c r="C293" s="67">
        <f>SUM(C294)</f>
        <v>0</v>
      </c>
      <c r="E293" s="67"/>
      <c r="G293" s="67">
        <f t="shared" si="9"/>
        <v>0</v>
      </c>
      <c r="I293" s="68">
        <v>0</v>
      </c>
      <c r="J293" s="69">
        <f t="shared" si="8"/>
        <v>0</v>
      </c>
      <c r="K293" s="65"/>
      <c r="L293" s="65">
        <v>0</v>
      </c>
    </row>
    <row r="294" spans="1:12" hidden="1" outlineLevel="2">
      <c r="A294" s="31">
        <v>4123000000</v>
      </c>
      <c r="B294" s="45" t="s">
        <v>660</v>
      </c>
      <c r="C294" s="70">
        <v>0</v>
      </c>
      <c r="E294" s="70"/>
      <c r="G294" s="70">
        <f t="shared" si="9"/>
        <v>0</v>
      </c>
      <c r="I294" s="68">
        <v>0</v>
      </c>
      <c r="J294" s="69">
        <f t="shared" si="8"/>
        <v>0</v>
      </c>
      <c r="K294" s="65"/>
      <c r="L294" s="65" t="s">
        <v>309</v>
      </c>
    </row>
    <row r="295" spans="1:12" outlineLevel="1" collapsed="1">
      <c r="A295" s="66" t="s">
        <v>310</v>
      </c>
      <c r="B295" s="35" t="s">
        <v>5549</v>
      </c>
      <c r="C295" s="67">
        <f>SUM(C296)</f>
        <v>0</v>
      </c>
      <c r="E295" s="67"/>
      <c r="G295" s="67">
        <f t="shared" si="9"/>
        <v>0</v>
      </c>
      <c r="I295" s="68">
        <v>0</v>
      </c>
      <c r="J295" s="69">
        <f t="shared" si="8"/>
        <v>0</v>
      </c>
      <c r="K295" s="65"/>
      <c r="L295" s="65">
        <v>0</v>
      </c>
    </row>
    <row r="296" spans="1:12" hidden="1" outlineLevel="2">
      <c r="A296" s="31">
        <v>4141000000</v>
      </c>
      <c r="B296" s="45" t="s">
        <v>661</v>
      </c>
      <c r="C296" s="70">
        <v>0</v>
      </c>
      <c r="E296" s="70"/>
      <c r="G296" s="70">
        <f t="shared" si="9"/>
        <v>0</v>
      </c>
      <c r="I296" s="68">
        <v>0</v>
      </c>
      <c r="J296" s="69">
        <f t="shared" si="8"/>
        <v>0</v>
      </c>
      <c r="K296" s="65"/>
      <c r="L296" s="65" t="s">
        <v>310</v>
      </c>
    </row>
    <row r="297" spans="1:12" outlineLevel="1" collapsed="1">
      <c r="A297" s="66" t="s">
        <v>311</v>
      </c>
      <c r="B297" s="35" t="s">
        <v>5550</v>
      </c>
      <c r="C297" s="67">
        <f>SUM(C298)</f>
        <v>49430.94</v>
      </c>
      <c r="E297" s="67"/>
      <c r="G297" s="67">
        <f t="shared" si="9"/>
        <v>49430.94</v>
      </c>
      <c r="I297" s="68">
        <v>49430.94</v>
      </c>
      <c r="J297" s="69">
        <f t="shared" si="8"/>
        <v>0</v>
      </c>
      <c r="K297" s="65"/>
      <c r="L297" s="65">
        <v>0</v>
      </c>
    </row>
    <row r="298" spans="1:12" hidden="1" outlineLevel="2">
      <c r="A298" s="31">
        <v>4142000000</v>
      </c>
      <c r="B298" s="45" t="s">
        <v>662</v>
      </c>
      <c r="C298" s="70">
        <v>49430.94</v>
      </c>
      <c r="E298" s="70"/>
      <c r="G298" s="70">
        <f t="shared" si="9"/>
        <v>49430.94</v>
      </c>
      <c r="I298" s="68">
        <v>0</v>
      </c>
      <c r="J298" s="69">
        <f t="shared" si="8"/>
        <v>-49430.94</v>
      </c>
      <c r="K298" s="65"/>
      <c r="L298" s="65" t="s">
        <v>311</v>
      </c>
    </row>
    <row r="299" spans="1:12" outlineLevel="1" collapsed="1">
      <c r="A299" s="66" t="s">
        <v>312</v>
      </c>
      <c r="B299" s="35" t="s">
        <v>5551</v>
      </c>
      <c r="C299" s="67">
        <f>SUM(C300)</f>
        <v>0</v>
      </c>
      <c r="E299" s="67"/>
      <c r="G299" s="67">
        <f t="shared" si="9"/>
        <v>0</v>
      </c>
      <c r="I299" s="68">
        <v>0</v>
      </c>
      <c r="J299" s="69">
        <f t="shared" si="8"/>
        <v>0</v>
      </c>
      <c r="K299" s="65"/>
      <c r="L299" s="65">
        <v>0</v>
      </c>
    </row>
    <row r="300" spans="1:12" hidden="1" outlineLevel="2">
      <c r="A300" s="31">
        <v>4151000000</v>
      </c>
      <c r="B300" s="45" t="s">
        <v>663</v>
      </c>
      <c r="C300" s="70">
        <v>0</v>
      </c>
      <c r="E300" s="70"/>
      <c r="G300" s="70">
        <f t="shared" si="9"/>
        <v>0</v>
      </c>
      <c r="I300" s="68">
        <v>0</v>
      </c>
      <c r="J300" s="69">
        <f t="shared" ref="J300:J363" si="10">I300-G300</f>
        <v>0</v>
      </c>
      <c r="K300" s="65"/>
      <c r="L300" s="65" t="s">
        <v>312</v>
      </c>
    </row>
    <row r="301" spans="1:12" outlineLevel="1" collapsed="1">
      <c r="A301" s="66" t="s">
        <v>313</v>
      </c>
      <c r="B301" s="35" t="s">
        <v>5552</v>
      </c>
      <c r="C301" s="67">
        <f>SUM(C303:C306)</f>
        <v>0</v>
      </c>
      <c r="E301" s="67"/>
      <c r="G301" s="67">
        <f t="shared" si="9"/>
        <v>0</v>
      </c>
      <c r="I301" s="68">
        <v>0</v>
      </c>
      <c r="J301" s="69">
        <f t="shared" si="10"/>
        <v>0</v>
      </c>
      <c r="K301" s="65"/>
      <c r="L301" s="65">
        <v>0</v>
      </c>
    </row>
    <row r="302" spans="1:12" hidden="1" outlineLevel="2">
      <c r="A302" s="31">
        <v>4152000000</v>
      </c>
      <c r="B302" s="45" t="s">
        <v>664</v>
      </c>
      <c r="C302" s="70">
        <v>0</v>
      </c>
      <c r="E302" s="70"/>
      <c r="G302" s="70">
        <f t="shared" si="9"/>
        <v>0</v>
      </c>
      <c r="I302" s="68">
        <v>0</v>
      </c>
      <c r="J302" s="69">
        <f t="shared" si="10"/>
        <v>0</v>
      </c>
      <c r="K302" s="65"/>
      <c r="L302" s="65" t="s">
        <v>313</v>
      </c>
    </row>
    <row r="303" spans="1:12" hidden="1" outlineLevel="2">
      <c r="A303" s="31">
        <v>4152000001</v>
      </c>
      <c r="B303" s="45" t="s">
        <v>665</v>
      </c>
      <c r="C303" s="70">
        <v>0</v>
      </c>
      <c r="E303" s="70"/>
      <c r="G303" s="70">
        <f t="shared" si="9"/>
        <v>0</v>
      </c>
      <c r="I303" s="68">
        <v>0</v>
      </c>
      <c r="J303" s="69">
        <f t="shared" si="10"/>
        <v>0</v>
      </c>
      <c r="K303" s="65"/>
      <c r="L303" s="65" t="s">
        <v>313</v>
      </c>
    </row>
    <row r="304" spans="1:12" hidden="1" outlineLevel="2">
      <c r="A304" s="31">
        <v>4152000002</v>
      </c>
      <c r="B304" s="45" t="s">
        <v>666</v>
      </c>
      <c r="C304" s="70">
        <v>0</v>
      </c>
      <c r="E304" s="70"/>
      <c r="G304" s="70">
        <f t="shared" si="9"/>
        <v>0</v>
      </c>
      <c r="I304" s="68">
        <v>0</v>
      </c>
      <c r="J304" s="69">
        <f t="shared" si="10"/>
        <v>0</v>
      </c>
      <c r="K304" s="65"/>
      <c r="L304" s="65" t="s">
        <v>313</v>
      </c>
    </row>
    <row r="305" spans="1:12" hidden="1" outlineLevel="2">
      <c r="A305" s="31">
        <v>4152000003</v>
      </c>
      <c r="B305" s="45" t="s">
        <v>667</v>
      </c>
      <c r="C305" s="70">
        <v>0</v>
      </c>
      <c r="E305" s="70"/>
      <c r="G305" s="70">
        <f t="shared" si="9"/>
        <v>0</v>
      </c>
      <c r="I305" s="68">
        <v>0</v>
      </c>
      <c r="J305" s="69">
        <f t="shared" si="10"/>
        <v>0</v>
      </c>
      <c r="K305" s="65"/>
      <c r="L305" s="65" t="s">
        <v>313</v>
      </c>
    </row>
    <row r="306" spans="1:12" hidden="1" outlineLevel="2">
      <c r="A306" s="31">
        <v>4152000004</v>
      </c>
      <c r="B306" s="45" t="s">
        <v>668</v>
      </c>
      <c r="C306" s="70">
        <v>0</v>
      </c>
      <c r="E306" s="70"/>
      <c r="G306" s="70">
        <f t="shared" si="9"/>
        <v>0</v>
      </c>
      <c r="I306" s="68">
        <v>0</v>
      </c>
      <c r="J306" s="69">
        <f t="shared" si="10"/>
        <v>0</v>
      </c>
      <c r="K306" s="65"/>
      <c r="L306" s="65" t="s">
        <v>313</v>
      </c>
    </row>
    <row r="307" spans="1:12" outlineLevel="1" collapsed="1">
      <c r="A307" s="66" t="s">
        <v>314</v>
      </c>
      <c r="B307" s="35" t="s">
        <v>5553</v>
      </c>
      <c r="C307" s="67">
        <f>SUM(C308)</f>
        <v>0</v>
      </c>
      <c r="E307" s="67"/>
      <c r="G307" s="67">
        <f t="shared" si="9"/>
        <v>0</v>
      </c>
      <c r="I307" s="68">
        <v>0</v>
      </c>
      <c r="J307" s="69">
        <f t="shared" si="10"/>
        <v>0</v>
      </c>
      <c r="K307" s="65"/>
      <c r="L307" s="65">
        <v>0</v>
      </c>
    </row>
    <row r="308" spans="1:12" hidden="1" outlineLevel="2">
      <c r="A308" s="31">
        <v>4153000000</v>
      </c>
      <c r="B308" s="45" t="s">
        <v>669</v>
      </c>
      <c r="C308" s="70">
        <v>0</v>
      </c>
      <c r="E308" s="70"/>
      <c r="G308" s="70">
        <f t="shared" si="9"/>
        <v>0</v>
      </c>
      <c r="I308" s="68">
        <v>0</v>
      </c>
      <c r="J308" s="69">
        <f t="shared" si="10"/>
        <v>0</v>
      </c>
      <c r="K308" s="65"/>
      <c r="L308" s="65" t="s">
        <v>314</v>
      </c>
    </row>
    <row r="309" spans="1:12" outlineLevel="1" collapsed="1">
      <c r="A309" s="66" t="s">
        <v>315</v>
      </c>
      <c r="B309" s="35" t="s">
        <v>5554</v>
      </c>
      <c r="C309" s="67">
        <f>SUM(C310)</f>
        <v>0</v>
      </c>
      <c r="E309" s="67"/>
      <c r="G309" s="67">
        <f t="shared" si="9"/>
        <v>0</v>
      </c>
      <c r="I309" s="68">
        <v>0</v>
      </c>
      <c r="J309" s="69">
        <f t="shared" si="10"/>
        <v>0</v>
      </c>
      <c r="K309" s="65"/>
      <c r="L309" s="65">
        <v>0</v>
      </c>
    </row>
    <row r="310" spans="1:12" hidden="1" outlineLevel="2">
      <c r="A310" s="31">
        <v>4410000000</v>
      </c>
      <c r="B310" s="45" t="s">
        <v>670</v>
      </c>
      <c r="C310" s="70">
        <v>0</v>
      </c>
      <c r="E310" s="70"/>
      <c r="G310" s="70">
        <f t="shared" si="9"/>
        <v>0</v>
      </c>
      <c r="I310" s="68">
        <v>0</v>
      </c>
      <c r="J310" s="69">
        <f t="shared" si="10"/>
        <v>0</v>
      </c>
      <c r="K310" s="65"/>
      <c r="L310" s="65" t="s">
        <v>315</v>
      </c>
    </row>
    <row r="311" spans="1:12" outlineLevel="1" collapsed="1">
      <c r="A311" s="66" t="s">
        <v>316</v>
      </c>
      <c r="B311" s="35" t="s">
        <v>5555</v>
      </c>
      <c r="C311" s="67">
        <f>SUM(C312)</f>
        <v>0</v>
      </c>
      <c r="E311" s="67"/>
      <c r="G311" s="67">
        <f t="shared" si="9"/>
        <v>0</v>
      </c>
      <c r="I311" s="68">
        <v>0</v>
      </c>
      <c r="J311" s="69">
        <f t="shared" si="10"/>
        <v>0</v>
      </c>
      <c r="K311" s="65"/>
      <c r="L311" s="65">
        <v>0</v>
      </c>
    </row>
    <row r="312" spans="1:12" hidden="1" outlineLevel="2">
      <c r="A312" s="31">
        <v>4471000000</v>
      </c>
      <c r="B312" s="45" t="s">
        <v>671</v>
      </c>
      <c r="C312" s="70">
        <v>0</v>
      </c>
      <c r="E312" s="70"/>
      <c r="G312" s="70">
        <f t="shared" si="9"/>
        <v>0</v>
      </c>
      <c r="I312" s="68">
        <v>0</v>
      </c>
      <c r="J312" s="69">
        <f t="shared" si="10"/>
        <v>0</v>
      </c>
      <c r="K312" s="65"/>
      <c r="L312" s="65" t="s">
        <v>316</v>
      </c>
    </row>
    <row r="313" spans="1:12" outlineLevel="1" collapsed="1">
      <c r="A313" s="66" t="s">
        <v>317</v>
      </c>
      <c r="B313" s="35" t="s">
        <v>5556</v>
      </c>
      <c r="C313" s="67">
        <f>SUM(C314)</f>
        <v>-29331.25</v>
      </c>
      <c r="E313" s="67"/>
      <c r="G313" s="67">
        <f t="shared" si="9"/>
        <v>-29331.25</v>
      </c>
      <c r="I313" s="68">
        <v>-29331.25</v>
      </c>
      <c r="J313" s="69">
        <f t="shared" si="10"/>
        <v>0</v>
      </c>
      <c r="K313" s="65"/>
      <c r="L313" s="65">
        <v>0</v>
      </c>
    </row>
    <row r="314" spans="1:12" hidden="1" outlineLevel="2">
      <c r="A314" s="31">
        <v>4814200000</v>
      </c>
      <c r="B314" s="45" t="s">
        <v>672</v>
      </c>
      <c r="C314" s="70">
        <v>-29331.25</v>
      </c>
      <c r="E314" s="70"/>
      <c r="G314" s="70">
        <f t="shared" si="9"/>
        <v>-29331.25</v>
      </c>
      <c r="I314" s="68">
        <v>0</v>
      </c>
      <c r="J314" s="69">
        <f t="shared" si="10"/>
        <v>29331.25</v>
      </c>
      <c r="K314" s="65"/>
      <c r="L314" s="65" t="s">
        <v>317</v>
      </c>
    </row>
    <row r="315" spans="1:12" outlineLevel="1" collapsed="1">
      <c r="A315" s="66" t="s">
        <v>318</v>
      </c>
      <c r="B315" s="35" t="s">
        <v>5557</v>
      </c>
      <c r="C315" s="67">
        <f>SUM(C316)</f>
        <v>0</v>
      </c>
      <c r="E315" s="67"/>
      <c r="G315" s="67">
        <f t="shared" si="9"/>
        <v>0</v>
      </c>
      <c r="I315" s="68">
        <v>0</v>
      </c>
      <c r="J315" s="69">
        <f t="shared" si="10"/>
        <v>0</v>
      </c>
      <c r="K315" s="65"/>
      <c r="L315" s="65">
        <v>0</v>
      </c>
    </row>
    <row r="316" spans="1:12" hidden="1" outlineLevel="2">
      <c r="A316" s="31">
        <v>4910010000</v>
      </c>
      <c r="B316" s="45" t="s">
        <v>673</v>
      </c>
      <c r="C316" s="70">
        <v>0</v>
      </c>
      <c r="E316" s="70"/>
      <c r="G316" s="70">
        <f t="shared" si="9"/>
        <v>0</v>
      </c>
      <c r="I316" s="68">
        <v>0</v>
      </c>
      <c r="J316" s="69">
        <f t="shared" si="10"/>
        <v>0</v>
      </c>
      <c r="K316" s="65"/>
      <c r="L316" s="65" t="s">
        <v>318</v>
      </c>
    </row>
    <row r="317" spans="1:12" outlineLevel="1" collapsed="1">
      <c r="A317" s="66" t="s">
        <v>319</v>
      </c>
      <c r="B317" s="35" t="s">
        <v>5558</v>
      </c>
      <c r="C317" s="67">
        <f>SUM(C318)</f>
        <v>0</v>
      </c>
      <c r="E317" s="67"/>
      <c r="G317" s="67">
        <f t="shared" si="9"/>
        <v>0</v>
      </c>
      <c r="I317" s="68">
        <v>0</v>
      </c>
      <c r="J317" s="69">
        <f t="shared" si="10"/>
        <v>0</v>
      </c>
      <c r="K317" s="65"/>
      <c r="L317" s="65">
        <v>0</v>
      </c>
    </row>
    <row r="318" spans="1:12" hidden="1" outlineLevel="2">
      <c r="A318" s="31">
        <v>4910020000</v>
      </c>
      <c r="B318" s="45" t="s">
        <v>674</v>
      </c>
      <c r="C318" s="70">
        <v>0</v>
      </c>
      <c r="E318" s="70"/>
      <c r="G318" s="70">
        <f t="shared" si="9"/>
        <v>0</v>
      </c>
      <c r="I318" s="68">
        <v>0</v>
      </c>
      <c r="J318" s="69">
        <f t="shared" si="10"/>
        <v>0</v>
      </c>
      <c r="K318" s="65"/>
      <c r="L318" s="65" t="s">
        <v>319</v>
      </c>
    </row>
    <row r="319" spans="1:12" outlineLevel="1" collapsed="1">
      <c r="A319" s="66" t="s">
        <v>320</v>
      </c>
      <c r="B319" s="35" t="s">
        <v>5559</v>
      </c>
      <c r="C319" s="67">
        <f>SUM(C320)</f>
        <v>0</v>
      </c>
      <c r="E319" s="67"/>
      <c r="G319" s="67">
        <f t="shared" si="9"/>
        <v>0</v>
      </c>
      <c r="I319" s="68">
        <v>0</v>
      </c>
      <c r="J319" s="69">
        <f t="shared" si="10"/>
        <v>0</v>
      </c>
      <c r="K319" s="65"/>
      <c r="L319" s="65">
        <v>0</v>
      </c>
    </row>
    <row r="320" spans="1:12" hidden="1" outlineLevel="2">
      <c r="A320" s="31">
        <v>4910030000</v>
      </c>
      <c r="B320" s="45" t="s">
        <v>675</v>
      </c>
      <c r="C320" s="70">
        <v>0</v>
      </c>
      <c r="E320" s="70"/>
      <c r="G320" s="70">
        <f t="shared" si="9"/>
        <v>0</v>
      </c>
      <c r="I320" s="68">
        <v>0</v>
      </c>
      <c r="J320" s="69">
        <f t="shared" si="10"/>
        <v>0</v>
      </c>
      <c r="K320" s="65"/>
      <c r="L320" s="65" t="s">
        <v>320</v>
      </c>
    </row>
    <row r="321" spans="1:13" outlineLevel="1" collapsed="1">
      <c r="A321" s="66" t="s">
        <v>321</v>
      </c>
      <c r="B321" s="35" t="s">
        <v>5560</v>
      </c>
      <c r="C321" s="67">
        <f>SUM(C322)</f>
        <v>0</v>
      </c>
      <c r="E321" s="67"/>
      <c r="G321" s="67">
        <f t="shared" si="9"/>
        <v>0</v>
      </c>
      <c r="I321" s="68">
        <v>0</v>
      </c>
      <c r="J321" s="69">
        <f t="shared" si="10"/>
        <v>0</v>
      </c>
      <c r="K321" s="65"/>
      <c r="L321" s="65">
        <v>0</v>
      </c>
    </row>
    <row r="322" spans="1:13" hidden="1" outlineLevel="2">
      <c r="A322" s="31">
        <v>4950000000</v>
      </c>
      <c r="B322" s="45" t="s">
        <v>676</v>
      </c>
      <c r="C322" s="70">
        <v>0</v>
      </c>
      <c r="E322" s="70"/>
      <c r="G322" s="70">
        <f t="shared" si="9"/>
        <v>0</v>
      </c>
      <c r="I322" s="68">
        <v>0</v>
      </c>
      <c r="J322" s="69">
        <f t="shared" si="10"/>
        <v>0</v>
      </c>
      <c r="K322" s="65"/>
      <c r="L322" s="65" t="s">
        <v>321</v>
      </c>
    </row>
    <row r="323" spans="1:13" outlineLevel="1" collapsed="1">
      <c r="I323" s="68"/>
      <c r="J323" s="69"/>
      <c r="K323" s="65"/>
      <c r="L323" s="65"/>
    </row>
    <row r="324" spans="1:13" s="73" customFormat="1">
      <c r="A324" s="32" t="s">
        <v>322</v>
      </c>
      <c r="B324" s="32"/>
      <c r="C324" s="71">
        <f>C283+C285+C287+C289+C291+C293+C295+C297+C299+C301+C307+C309+C311+C313+C315+C317+C319+C321</f>
        <v>105120099.69</v>
      </c>
      <c r="D324" s="71">
        <f>D283+D285+D287+D289+D291+D293+D295+D297+D299+D301+D307+D309+D311+D313+D315+D317+D319+D321</f>
        <v>0</v>
      </c>
      <c r="E324" s="71">
        <f>E283+E285+E287+E289+E291+E293+E295+E297+E299+E301+E307+E309+E311+E313+E315+E317+E319+E321</f>
        <v>0</v>
      </c>
      <c r="F324" s="72"/>
      <c r="G324" s="71">
        <f t="shared" si="9"/>
        <v>105120099.69</v>
      </c>
      <c r="I324" s="68"/>
      <c r="J324" s="69"/>
      <c r="K324" s="65"/>
      <c r="L324" s="65">
        <v>0</v>
      </c>
    </row>
    <row r="325" spans="1:13" outlineLevel="1">
      <c r="A325" s="66" t="s">
        <v>323</v>
      </c>
      <c r="B325" s="35" t="s">
        <v>5561</v>
      </c>
      <c r="C325" s="67">
        <f>SUM(C326:C328)</f>
        <v>0</v>
      </c>
      <c r="E325" s="67"/>
      <c r="G325" s="67">
        <f t="shared" si="9"/>
        <v>0</v>
      </c>
      <c r="I325" s="68">
        <v>0</v>
      </c>
      <c r="J325" s="69">
        <f t="shared" si="10"/>
        <v>0</v>
      </c>
      <c r="K325" s="65"/>
      <c r="L325" s="65">
        <v>0</v>
      </c>
    </row>
    <row r="326" spans="1:13" hidden="1" outlineLevel="2">
      <c r="A326" s="31">
        <v>2720980102</v>
      </c>
      <c r="B326" s="45" t="s">
        <v>677</v>
      </c>
      <c r="C326" s="70">
        <v>0</v>
      </c>
      <c r="E326" s="70"/>
      <c r="G326" s="70">
        <f t="shared" si="9"/>
        <v>0</v>
      </c>
      <c r="I326" s="68">
        <v>0</v>
      </c>
      <c r="J326" s="69">
        <f t="shared" si="10"/>
        <v>0</v>
      </c>
      <c r="K326" s="65"/>
      <c r="L326" s="65" t="s">
        <v>323</v>
      </c>
    </row>
    <row r="327" spans="1:13" hidden="1" outlineLevel="2">
      <c r="A327" s="31">
        <v>2720980105</v>
      </c>
      <c r="B327" s="45" t="s">
        <v>678</v>
      </c>
      <c r="C327" s="70">
        <v>0</v>
      </c>
      <c r="E327" s="70"/>
      <c r="G327" s="70">
        <f t="shared" ref="G327:G399" si="11">C327+E327</f>
        <v>0</v>
      </c>
      <c r="I327" s="68">
        <v>0</v>
      </c>
      <c r="J327" s="69">
        <f t="shared" si="10"/>
        <v>0</v>
      </c>
      <c r="K327" s="65"/>
      <c r="L327" s="65" t="s">
        <v>323</v>
      </c>
    </row>
    <row r="328" spans="1:13" hidden="1" outlineLevel="2">
      <c r="A328" s="31">
        <v>2720980109</v>
      </c>
      <c r="B328" s="45" t="s">
        <v>679</v>
      </c>
      <c r="C328" s="70">
        <v>0</v>
      </c>
      <c r="E328" s="70"/>
      <c r="G328" s="70">
        <f t="shared" si="11"/>
        <v>0</v>
      </c>
      <c r="I328" s="68">
        <v>0</v>
      </c>
      <c r="J328" s="69">
        <f t="shared" si="10"/>
        <v>0</v>
      </c>
      <c r="K328" s="65"/>
      <c r="L328" s="65" t="s">
        <v>323</v>
      </c>
    </row>
    <row r="329" spans="1:13" outlineLevel="1" collapsed="1">
      <c r="A329" s="66" t="s">
        <v>324</v>
      </c>
      <c r="B329" s="35" t="s">
        <v>5562</v>
      </c>
      <c r="C329" s="67">
        <f>C330</f>
        <v>15730743.02</v>
      </c>
      <c r="E329" s="67"/>
      <c r="G329" s="67">
        <f t="shared" si="11"/>
        <v>15730743.02</v>
      </c>
      <c r="I329" s="68">
        <v>15730743.02</v>
      </c>
      <c r="J329" s="75">
        <f t="shared" si="10"/>
        <v>0</v>
      </c>
      <c r="K329" s="65">
        <v>0</v>
      </c>
      <c r="L329" s="65">
        <v>0</v>
      </c>
    </row>
    <row r="330" spans="1:13" hidden="1" outlineLevel="2">
      <c r="A330" s="31">
        <v>2720980103</v>
      </c>
      <c r="B330" s="45" t="s">
        <v>680</v>
      </c>
      <c r="C330" s="70">
        <v>15730743.02</v>
      </c>
      <c r="E330" s="70"/>
      <c r="G330" s="70">
        <f t="shared" si="11"/>
        <v>15730743.02</v>
      </c>
      <c r="I330" s="68">
        <v>0</v>
      </c>
      <c r="J330" s="69">
        <f t="shared" si="10"/>
        <v>-15730743.02</v>
      </c>
      <c r="K330" s="65"/>
      <c r="L330" s="65" t="s">
        <v>324</v>
      </c>
    </row>
    <row r="331" spans="1:13" outlineLevel="1" collapsed="1">
      <c r="A331" s="66" t="s">
        <v>325</v>
      </c>
      <c r="B331" s="35" t="s">
        <v>5563</v>
      </c>
      <c r="C331" s="67">
        <f>C332</f>
        <v>0</v>
      </c>
      <c r="E331" s="67"/>
      <c r="G331" s="67">
        <f t="shared" si="11"/>
        <v>0</v>
      </c>
      <c r="I331" s="68">
        <v>0</v>
      </c>
      <c r="J331" s="69">
        <f t="shared" si="10"/>
        <v>0</v>
      </c>
      <c r="K331" s="65"/>
      <c r="L331" s="65">
        <v>0</v>
      </c>
    </row>
    <row r="332" spans="1:13" hidden="1" outlineLevel="2">
      <c r="A332" s="31">
        <v>2720980110</v>
      </c>
      <c r="B332" s="45" t="s">
        <v>681</v>
      </c>
      <c r="C332" s="70">
        <v>0</v>
      </c>
      <c r="E332" s="70"/>
      <c r="G332" s="70">
        <f t="shared" si="11"/>
        <v>0</v>
      </c>
      <c r="I332" s="68">
        <v>0</v>
      </c>
      <c r="J332" s="69">
        <f t="shared" si="10"/>
        <v>0</v>
      </c>
      <c r="K332" s="65"/>
      <c r="L332" s="65" t="s">
        <v>325</v>
      </c>
    </row>
    <row r="333" spans="1:13" outlineLevel="1" collapsed="1">
      <c r="A333" s="66" t="s">
        <v>326</v>
      </c>
      <c r="B333" s="35" t="s">
        <v>5564</v>
      </c>
      <c r="C333" s="67">
        <f>C334</f>
        <v>0</v>
      </c>
      <c r="E333" s="67"/>
      <c r="G333" s="67">
        <f t="shared" si="11"/>
        <v>0</v>
      </c>
      <c r="I333" s="68">
        <v>0</v>
      </c>
      <c r="J333" s="69">
        <f t="shared" si="10"/>
        <v>0</v>
      </c>
      <c r="K333" s="65"/>
      <c r="L333" s="65">
        <v>0</v>
      </c>
    </row>
    <row r="334" spans="1:13" ht="12.75" hidden="1" customHeight="1" outlineLevel="2">
      <c r="A334" s="31">
        <v>2720980111</v>
      </c>
      <c r="B334" s="45" t="s">
        <v>682</v>
      </c>
      <c r="C334" s="70">
        <v>0</v>
      </c>
      <c r="E334" s="70"/>
      <c r="G334" s="70">
        <f t="shared" si="11"/>
        <v>0</v>
      </c>
      <c r="I334" s="68">
        <v>0</v>
      </c>
      <c r="J334" s="69">
        <f t="shared" si="10"/>
        <v>0</v>
      </c>
      <c r="K334" s="65"/>
      <c r="L334" s="65" t="s">
        <v>326</v>
      </c>
    </row>
    <row r="335" spans="1:13" outlineLevel="1" collapsed="1">
      <c r="A335" s="66" t="s">
        <v>327</v>
      </c>
      <c r="B335" s="35" t="s">
        <v>2797</v>
      </c>
      <c r="C335" s="67">
        <f>SUM(C336:C344)</f>
        <v>169863683.639999</v>
      </c>
      <c r="D335" s="69"/>
      <c r="E335" s="67">
        <f>SUM(E336:E343)</f>
        <v>188172299.10123211</v>
      </c>
      <c r="G335" s="67">
        <f t="shared" si="11"/>
        <v>358035982.74123108</v>
      </c>
      <c r="I335" s="68">
        <v>358035983.73000002</v>
      </c>
      <c r="J335" s="75">
        <f t="shared" si="10"/>
        <v>0.98876893520355225</v>
      </c>
      <c r="K335" s="65">
        <v>0</v>
      </c>
      <c r="L335" s="65">
        <v>0</v>
      </c>
      <c r="M335" s="69"/>
    </row>
    <row r="336" spans="1:13" hidden="1" outlineLevel="2">
      <c r="A336" s="31">
        <v>2720980100</v>
      </c>
      <c r="B336" s="45" t="s">
        <v>683</v>
      </c>
      <c r="C336" s="70">
        <v>0</v>
      </c>
      <c r="E336" s="70"/>
      <c r="G336" s="70">
        <f t="shared" si="11"/>
        <v>0</v>
      </c>
      <c r="I336" s="68">
        <v>0</v>
      </c>
      <c r="J336" s="69">
        <f t="shared" si="10"/>
        <v>0</v>
      </c>
      <c r="K336" s="65"/>
      <c r="L336" s="65" t="s">
        <v>327</v>
      </c>
    </row>
    <row r="337" spans="1:12" hidden="1" outlineLevel="2">
      <c r="A337" s="31">
        <v>2720980101</v>
      </c>
      <c r="B337" s="45" t="s">
        <v>684</v>
      </c>
      <c r="C337" s="70">
        <v>164455447.97999901</v>
      </c>
      <c r="E337" s="76">
        <v>188172299.10123211</v>
      </c>
      <c r="G337" s="70">
        <f t="shared" si="11"/>
        <v>352627747.08123112</v>
      </c>
      <c r="I337" s="68">
        <v>0</v>
      </c>
      <c r="J337" s="69">
        <f t="shared" si="10"/>
        <v>-352627747.08123112</v>
      </c>
      <c r="K337" s="65"/>
      <c r="L337" s="65" t="s">
        <v>327</v>
      </c>
    </row>
    <row r="338" spans="1:12" hidden="1" outlineLevel="2">
      <c r="A338" s="31">
        <v>2720980108</v>
      </c>
      <c r="B338" s="45" t="s">
        <v>685</v>
      </c>
      <c r="C338" s="70">
        <v>0</v>
      </c>
      <c r="E338" s="70"/>
      <c r="G338" s="70">
        <f t="shared" si="11"/>
        <v>0</v>
      </c>
      <c r="I338" s="68">
        <v>0</v>
      </c>
      <c r="J338" s="69">
        <f t="shared" si="10"/>
        <v>0</v>
      </c>
      <c r="K338" s="65"/>
      <c r="L338" s="65" t="s">
        <v>323</v>
      </c>
    </row>
    <row r="339" spans="1:12" hidden="1" outlineLevel="2">
      <c r="A339" s="31">
        <v>2720980140</v>
      </c>
      <c r="B339" s="45" t="s">
        <v>686</v>
      </c>
      <c r="C339" s="70">
        <v>4790200.62</v>
      </c>
      <c r="E339" s="70"/>
      <c r="G339" s="70">
        <f t="shared" si="11"/>
        <v>4790200.62</v>
      </c>
      <c r="I339" s="68">
        <v>0</v>
      </c>
      <c r="J339" s="69">
        <f t="shared" si="10"/>
        <v>-4790200.62</v>
      </c>
      <c r="K339" s="65"/>
      <c r="L339" s="65" t="s">
        <v>327</v>
      </c>
    </row>
    <row r="340" spans="1:12" hidden="1" outlineLevel="2">
      <c r="A340" s="31">
        <v>2720980150</v>
      </c>
      <c r="B340" s="45" t="s">
        <v>687</v>
      </c>
      <c r="C340" s="70">
        <v>0</v>
      </c>
      <c r="E340" s="70"/>
      <c r="G340" s="70">
        <f t="shared" si="11"/>
        <v>0</v>
      </c>
      <c r="I340" s="68">
        <v>0</v>
      </c>
      <c r="J340" s="69">
        <f t="shared" si="10"/>
        <v>0</v>
      </c>
      <c r="K340" s="65"/>
      <c r="L340" s="65" t="s">
        <v>327</v>
      </c>
    </row>
    <row r="341" spans="1:12" hidden="1" outlineLevel="2">
      <c r="A341" s="31">
        <v>2720980160</v>
      </c>
      <c r="B341" s="45" t="s">
        <v>688</v>
      </c>
      <c r="C341" s="70">
        <v>0</v>
      </c>
      <c r="E341" s="70"/>
      <c r="G341" s="70">
        <f t="shared" si="11"/>
        <v>0</v>
      </c>
      <c r="I341" s="68">
        <v>0</v>
      </c>
      <c r="J341" s="69">
        <f t="shared" si="10"/>
        <v>0</v>
      </c>
      <c r="K341" s="65"/>
      <c r="L341" s="65" t="s">
        <v>327</v>
      </c>
    </row>
    <row r="342" spans="1:12" hidden="1" outlineLevel="2">
      <c r="A342" s="31">
        <v>2720980170</v>
      </c>
      <c r="B342" s="45" t="s">
        <v>689</v>
      </c>
      <c r="C342" s="70">
        <v>0.28999999999999898</v>
      </c>
      <c r="E342" s="70"/>
      <c r="G342" s="70">
        <f t="shared" si="11"/>
        <v>0.28999999999999898</v>
      </c>
      <c r="I342" s="68">
        <v>0</v>
      </c>
      <c r="J342" s="69">
        <f t="shared" si="10"/>
        <v>-0.28999999999999898</v>
      </c>
      <c r="K342" s="65"/>
      <c r="L342" s="65" t="s">
        <v>327</v>
      </c>
    </row>
    <row r="343" spans="1:12" hidden="1" outlineLevel="2">
      <c r="A343" s="31">
        <v>2720980190</v>
      </c>
      <c r="B343" s="45" t="s">
        <v>690</v>
      </c>
      <c r="C343" s="70">
        <v>4340304.75</v>
      </c>
      <c r="E343" s="70"/>
      <c r="G343" s="70">
        <f t="shared" si="11"/>
        <v>4340304.75</v>
      </c>
      <c r="I343" s="68">
        <v>0</v>
      </c>
      <c r="J343" s="69">
        <f t="shared" si="10"/>
        <v>-4340304.75</v>
      </c>
      <c r="K343" s="65"/>
      <c r="L343" s="65" t="s">
        <v>327</v>
      </c>
    </row>
    <row r="344" spans="1:12" hidden="1" outlineLevel="2">
      <c r="A344" s="31">
        <v>2749100099</v>
      </c>
      <c r="B344" s="45" t="s">
        <v>695</v>
      </c>
      <c r="C344" s="70">
        <v>-3722270</v>
      </c>
      <c r="D344" s="79"/>
      <c r="E344" s="70"/>
      <c r="F344" s="72"/>
      <c r="G344" s="70">
        <f>C344+E344</f>
        <v>-3722270</v>
      </c>
      <c r="H344" s="73"/>
      <c r="I344" s="68">
        <v>0</v>
      </c>
      <c r="J344" s="69">
        <f t="shared" si="10"/>
        <v>3722270</v>
      </c>
      <c r="L344" s="65" t="s">
        <v>504</v>
      </c>
    </row>
    <row r="345" spans="1:12" outlineLevel="1" collapsed="1">
      <c r="B345" s="48"/>
      <c r="C345" s="69"/>
      <c r="D345" s="69"/>
      <c r="I345" s="68"/>
      <c r="J345" s="69"/>
      <c r="K345" s="65"/>
      <c r="L345" s="65"/>
    </row>
    <row r="346" spans="1:12" s="73" customFormat="1">
      <c r="A346" s="32" t="s">
        <v>328</v>
      </c>
      <c r="B346" s="32"/>
      <c r="C346" s="71">
        <f>C325+C329+C331+C333+C335</f>
        <v>185594426.65999901</v>
      </c>
      <c r="D346" s="71">
        <f>D325+D329+D331+D333+D335</f>
        <v>0</v>
      </c>
      <c r="E346" s="71">
        <f>E325+E329+E331+E333+E335</f>
        <v>188172299.10123211</v>
      </c>
      <c r="F346" s="72"/>
      <c r="G346" s="71">
        <f t="shared" si="11"/>
        <v>373766725.76123112</v>
      </c>
      <c r="I346" s="68"/>
      <c r="J346" s="69"/>
      <c r="K346" s="65"/>
      <c r="L346" s="65">
        <v>0</v>
      </c>
    </row>
    <row r="347" spans="1:12" outlineLevel="1">
      <c r="A347" s="80" t="s">
        <v>329</v>
      </c>
      <c r="B347" s="35" t="s">
        <v>5565</v>
      </c>
      <c r="C347" s="81">
        <f>SUM(C348:C349)</f>
        <v>137515511.769999</v>
      </c>
      <c r="E347" s="67"/>
      <c r="G347" s="67">
        <f t="shared" si="11"/>
        <v>137515511.769999</v>
      </c>
      <c r="I347" s="68">
        <v>137515511.91999999</v>
      </c>
      <c r="J347" s="69">
        <f t="shared" si="10"/>
        <v>0.15000098943710327</v>
      </c>
      <c r="K347" s="65"/>
      <c r="L347" s="65">
        <v>0</v>
      </c>
    </row>
    <row r="348" spans="1:12" outlineLevel="2">
      <c r="A348" s="82">
        <v>2111240000</v>
      </c>
      <c r="B348" s="83" t="s">
        <v>696</v>
      </c>
      <c r="C348" s="70">
        <v>142672803.78999901</v>
      </c>
      <c r="E348" s="70"/>
      <c r="G348" s="70">
        <f t="shared" si="11"/>
        <v>142672803.78999901</v>
      </c>
      <c r="I348" s="68">
        <v>0</v>
      </c>
      <c r="J348" s="69">
        <f t="shared" si="10"/>
        <v>-142672803.78999901</v>
      </c>
      <c r="K348" s="65"/>
      <c r="L348" s="65" t="s">
        <v>329</v>
      </c>
    </row>
    <row r="349" spans="1:12" outlineLevel="2">
      <c r="A349" s="82"/>
      <c r="B349" s="84" t="s">
        <v>697</v>
      </c>
      <c r="C349" s="85">
        <f>-C711</f>
        <v>-5157292.0199999996</v>
      </c>
      <c r="E349" s="70"/>
      <c r="G349" s="70"/>
      <c r="I349" s="68"/>
      <c r="J349" s="69"/>
      <c r="K349" s="65"/>
      <c r="L349" s="65"/>
    </row>
    <row r="350" spans="1:12" outlineLevel="1">
      <c r="A350" s="66" t="s">
        <v>330</v>
      </c>
      <c r="B350" s="35" t="s">
        <v>5566</v>
      </c>
      <c r="C350" s="67">
        <f>SUM(C351:C351)</f>
        <v>5005377.54</v>
      </c>
      <c r="E350" s="67"/>
      <c r="G350" s="67">
        <f t="shared" si="11"/>
        <v>5005377.54</v>
      </c>
      <c r="I350" s="68">
        <v>5005377.54</v>
      </c>
      <c r="J350" s="69">
        <f t="shared" si="10"/>
        <v>0</v>
      </c>
      <c r="K350" s="65"/>
      <c r="L350" s="65">
        <v>0</v>
      </c>
    </row>
    <row r="351" spans="1:12" outlineLevel="2">
      <c r="A351" s="82">
        <v>2181240000</v>
      </c>
      <c r="B351" s="83" t="s">
        <v>698</v>
      </c>
      <c r="C351" s="70">
        <v>5005377.54</v>
      </c>
      <c r="E351" s="70"/>
      <c r="G351" s="70">
        <f t="shared" si="11"/>
        <v>5005377.54</v>
      </c>
      <c r="I351" s="68">
        <v>0</v>
      </c>
      <c r="J351" s="69">
        <f t="shared" si="10"/>
        <v>-5005377.54</v>
      </c>
      <c r="K351" s="65"/>
      <c r="L351" s="65" t="s">
        <v>330</v>
      </c>
    </row>
    <row r="352" spans="1:12" outlineLevel="1">
      <c r="G352" s="69">
        <f>G346+G324+G270+G235</f>
        <v>4758713340.3067579</v>
      </c>
      <c r="I352" s="68">
        <v>0</v>
      </c>
      <c r="J352" s="69"/>
      <c r="K352" s="65"/>
      <c r="L352" s="65">
        <v>0</v>
      </c>
    </row>
    <row r="353" spans="1:12" outlineLevel="1">
      <c r="A353" s="86" t="s">
        <v>331</v>
      </c>
      <c r="B353" s="86" t="s">
        <v>699</v>
      </c>
      <c r="C353" s="87">
        <f>I353</f>
        <v>-59940913</v>
      </c>
      <c r="E353" s="87"/>
      <c r="G353" s="87">
        <f t="shared" si="11"/>
        <v>-59940913</v>
      </c>
      <c r="I353" s="68">
        <v>-59940913</v>
      </c>
      <c r="J353" s="69">
        <f t="shared" si="10"/>
        <v>0</v>
      </c>
      <c r="K353" s="65"/>
      <c r="L353" s="65">
        <v>0</v>
      </c>
    </row>
    <row r="354" spans="1:12" outlineLevel="1">
      <c r="E354" s="69"/>
      <c r="I354" s="68"/>
      <c r="J354" s="69"/>
      <c r="K354" s="65"/>
      <c r="L354" s="65"/>
    </row>
    <row r="355" spans="1:12" s="73" customFormat="1">
      <c r="A355" s="32" t="s">
        <v>0</v>
      </c>
      <c r="B355" s="48"/>
      <c r="C355" s="71">
        <f>C347+C350+C353</f>
        <v>82579976.309998989</v>
      </c>
      <c r="D355" s="71">
        <f>D347+D350+D353</f>
        <v>0</v>
      </c>
      <c r="E355" s="71">
        <f>E347+E350+E353</f>
        <v>0</v>
      </c>
      <c r="F355" s="72"/>
      <c r="G355" s="71">
        <f t="shared" si="11"/>
        <v>82579976.309998989</v>
      </c>
      <c r="I355" s="68"/>
      <c r="J355" s="69"/>
      <c r="K355" s="65"/>
      <c r="L355" s="65">
        <v>0</v>
      </c>
    </row>
    <row r="356" spans="1:12" s="73" customFormat="1" outlineLevel="1">
      <c r="A356" s="66" t="s">
        <v>332</v>
      </c>
      <c r="B356" s="35" t="s">
        <v>5567</v>
      </c>
      <c r="C356" s="67">
        <f>SUM(C357)</f>
        <v>0</v>
      </c>
      <c r="D356" s="71"/>
      <c r="E356" s="71"/>
      <c r="F356" s="72"/>
      <c r="G356" s="67">
        <f>C356+E356</f>
        <v>0</v>
      </c>
      <c r="I356" s="68">
        <v>0</v>
      </c>
      <c r="J356" s="69">
        <f>I356-G356</f>
        <v>0</v>
      </c>
      <c r="K356" s="65"/>
      <c r="L356" s="65">
        <v>0</v>
      </c>
    </row>
    <row r="357" spans="1:12" s="73" customFormat="1" hidden="1" outlineLevel="2">
      <c r="A357" s="31">
        <v>2521121000</v>
      </c>
      <c r="B357" s="45" t="s">
        <v>700</v>
      </c>
      <c r="C357" s="70">
        <v>0</v>
      </c>
      <c r="D357" s="71"/>
      <c r="E357" s="70"/>
      <c r="F357" s="72"/>
      <c r="G357" s="70">
        <f>C357+E357</f>
        <v>0</v>
      </c>
      <c r="I357" s="68">
        <v>0</v>
      </c>
      <c r="J357" s="69">
        <f>I357-G357</f>
        <v>0</v>
      </c>
      <c r="K357" s="65"/>
      <c r="L357" s="65" t="s">
        <v>332</v>
      </c>
    </row>
    <row r="358" spans="1:12" s="73" customFormat="1" outlineLevel="1" collapsed="1">
      <c r="A358" s="66" t="s">
        <v>333</v>
      </c>
      <c r="B358" s="35" t="s">
        <v>5568</v>
      </c>
      <c r="C358" s="67">
        <f>SUM(C359)</f>
        <v>2894355.29999999</v>
      </c>
      <c r="D358" s="71"/>
      <c r="E358" s="67"/>
      <c r="F358" s="72"/>
      <c r="G358" s="67">
        <f t="shared" si="11"/>
        <v>2894355.29999999</v>
      </c>
      <c r="I358" s="68">
        <v>2894355.3</v>
      </c>
      <c r="J358" s="69">
        <f t="shared" si="10"/>
        <v>9.7788870334625244E-9</v>
      </c>
      <c r="K358" s="65"/>
      <c r="L358" s="65">
        <v>0</v>
      </c>
    </row>
    <row r="359" spans="1:12" s="73" customFormat="1" hidden="1" outlineLevel="2">
      <c r="A359" s="31">
        <v>2681116000</v>
      </c>
      <c r="B359" s="45" t="s">
        <v>701</v>
      </c>
      <c r="C359" s="70">
        <v>2894355.29999999</v>
      </c>
      <c r="D359" s="71"/>
      <c r="E359" s="70"/>
      <c r="F359" s="72"/>
      <c r="G359" s="70">
        <f t="shared" si="11"/>
        <v>2894355.29999999</v>
      </c>
      <c r="I359" s="68">
        <v>0</v>
      </c>
      <c r="J359" s="69">
        <f t="shared" si="10"/>
        <v>-2894355.29999999</v>
      </c>
      <c r="K359" s="65"/>
      <c r="L359" s="65" t="s">
        <v>333</v>
      </c>
    </row>
    <row r="360" spans="1:12" s="73" customFormat="1" outlineLevel="1" collapsed="1">
      <c r="A360" s="66" t="s">
        <v>334</v>
      </c>
      <c r="B360" s="35" t="s">
        <v>5569</v>
      </c>
      <c r="C360" s="67">
        <f>SUM(C361:C362)</f>
        <v>2170797.9500000002</v>
      </c>
      <c r="D360" s="71"/>
      <c r="E360" s="67"/>
      <c r="F360" s="72"/>
      <c r="G360" s="67">
        <f t="shared" si="11"/>
        <v>2170797.9500000002</v>
      </c>
      <c r="I360" s="68">
        <v>2170797.9500000002</v>
      </c>
      <c r="J360" s="69">
        <f t="shared" si="10"/>
        <v>0</v>
      </c>
      <c r="K360" s="65"/>
      <c r="L360" s="65">
        <v>0</v>
      </c>
    </row>
    <row r="361" spans="1:12" s="73" customFormat="1" hidden="1" outlineLevel="2">
      <c r="A361" s="31">
        <v>2681136000</v>
      </c>
      <c r="B361" s="45" t="s">
        <v>702</v>
      </c>
      <c r="C361" s="70">
        <v>2170748</v>
      </c>
      <c r="D361" s="71"/>
      <c r="E361" s="70"/>
      <c r="F361" s="72"/>
      <c r="G361" s="70">
        <f t="shared" si="11"/>
        <v>2170748</v>
      </c>
      <c r="I361" s="68">
        <v>0</v>
      </c>
      <c r="J361" s="69">
        <f t="shared" si="10"/>
        <v>-2170748</v>
      </c>
      <c r="K361" s="65"/>
      <c r="L361" s="65" t="s">
        <v>334</v>
      </c>
    </row>
    <row r="362" spans="1:12" s="73" customFormat="1" hidden="1" outlineLevel="2">
      <c r="A362" s="31">
        <v>2681136020</v>
      </c>
      <c r="B362" s="45" t="s">
        <v>703</v>
      </c>
      <c r="C362" s="70">
        <v>49.95</v>
      </c>
      <c r="D362" s="71"/>
      <c r="E362" s="70"/>
      <c r="F362" s="72"/>
      <c r="G362" s="70">
        <f t="shared" si="11"/>
        <v>49.95</v>
      </c>
      <c r="I362" s="68">
        <v>0</v>
      </c>
      <c r="J362" s="69">
        <f t="shared" si="10"/>
        <v>-49.95</v>
      </c>
      <c r="K362" s="65"/>
      <c r="L362" s="65" t="s">
        <v>334</v>
      </c>
    </row>
    <row r="363" spans="1:12" s="73" customFormat="1" outlineLevel="1" collapsed="1">
      <c r="A363" s="66" t="s">
        <v>335</v>
      </c>
      <c r="B363" s="35" t="s">
        <v>5570</v>
      </c>
      <c r="C363" s="67">
        <f>SUM(C364:C366)</f>
        <v>27614.7</v>
      </c>
      <c r="D363" s="71"/>
      <c r="E363" s="67"/>
      <c r="F363" s="72"/>
      <c r="G363" s="67">
        <f t="shared" si="11"/>
        <v>27614.7</v>
      </c>
      <c r="I363" s="68">
        <v>27614.7</v>
      </c>
      <c r="J363" s="69">
        <f t="shared" si="10"/>
        <v>0</v>
      </c>
      <c r="K363" s="65"/>
      <c r="L363" s="65">
        <v>0</v>
      </c>
    </row>
    <row r="364" spans="1:12" s="73" customFormat="1" hidden="1" outlineLevel="2">
      <c r="A364" s="82">
        <v>2681104000</v>
      </c>
      <c r="B364" s="83" t="s">
        <v>704</v>
      </c>
      <c r="C364" s="70">
        <v>27614.7</v>
      </c>
      <c r="D364" s="71"/>
      <c r="E364" s="70"/>
      <c r="F364" s="72"/>
      <c r="G364" s="70">
        <f t="shared" si="11"/>
        <v>27614.7</v>
      </c>
      <c r="I364" s="68">
        <v>0</v>
      </c>
      <c r="J364" s="69">
        <f t="shared" ref="J364:J436" si="12">I364-G364</f>
        <v>-27614.7</v>
      </c>
      <c r="K364" s="65"/>
      <c r="L364" s="65" t="s">
        <v>335</v>
      </c>
    </row>
    <row r="365" spans="1:12" s="73" customFormat="1" hidden="1" outlineLevel="2">
      <c r="A365" s="82">
        <v>2681204000</v>
      </c>
      <c r="B365" s="83" t="s">
        <v>705</v>
      </c>
      <c r="C365" s="70">
        <v>0</v>
      </c>
      <c r="D365" s="71"/>
      <c r="E365" s="70"/>
      <c r="F365" s="72"/>
      <c r="G365" s="70">
        <f t="shared" si="11"/>
        <v>0</v>
      </c>
      <c r="I365" s="68">
        <v>0</v>
      </c>
      <c r="J365" s="69">
        <f t="shared" si="12"/>
        <v>0</v>
      </c>
      <c r="K365" s="65"/>
      <c r="L365" s="65" t="s">
        <v>335</v>
      </c>
    </row>
    <row r="366" spans="1:12" s="73" customFormat="1" hidden="1" outlineLevel="2">
      <c r="A366" s="82">
        <v>2681204099</v>
      </c>
      <c r="B366" s="83" t="s">
        <v>706</v>
      </c>
      <c r="C366" s="70">
        <v>0</v>
      </c>
      <c r="D366" s="71"/>
      <c r="E366" s="70"/>
      <c r="F366" s="72"/>
      <c r="G366" s="70">
        <f t="shared" si="11"/>
        <v>0</v>
      </c>
      <c r="I366" s="68">
        <v>0</v>
      </c>
      <c r="J366" s="69">
        <f t="shared" si="12"/>
        <v>0</v>
      </c>
      <c r="K366" s="65"/>
      <c r="L366" s="65" t="s">
        <v>335</v>
      </c>
    </row>
    <row r="367" spans="1:12" s="73" customFormat="1" outlineLevel="1" collapsed="1">
      <c r="A367" s="66" t="s">
        <v>336</v>
      </c>
      <c r="B367" s="35" t="s">
        <v>5571</v>
      </c>
      <c r="C367" s="67">
        <f>SUM(C368)</f>
        <v>330492294.69999897</v>
      </c>
      <c r="D367" s="71"/>
      <c r="E367" s="67">
        <f>E368</f>
        <v>-330492294.69999897</v>
      </c>
      <c r="F367" s="72"/>
      <c r="G367" s="67">
        <f t="shared" si="11"/>
        <v>0</v>
      </c>
      <c r="I367" s="68">
        <v>0.69999998807907104</v>
      </c>
      <c r="J367" s="69">
        <f t="shared" si="12"/>
        <v>0.69999998807907104</v>
      </c>
      <c r="K367" s="65"/>
      <c r="L367" s="65">
        <v>0</v>
      </c>
    </row>
    <row r="368" spans="1:12" s="73" customFormat="1" hidden="1" outlineLevel="2">
      <c r="A368" s="31">
        <v>2681160000</v>
      </c>
      <c r="B368" s="45" t="s">
        <v>707</v>
      </c>
      <c r="C368" s="70">
        <v>330492294.69999897</v>
      </c>
      <c r="D368" s="71"/>
      <c r="E368" s="70">
        <v>-330492294.69999897</v>
      </c>
      <c r="F368" s="72"/>
      <c r="G368" s="70">
        <f t="shared" si="11"/>
        <v>0</v>
      </c>
      <c r="I368" s="68">
        <v>0</v>
      </c>
      <c r="J368" s="69">
        <f t="shared" si="12"/>
        <v>0</v>
      </c>
      <c r="K368" s="65"/>
      <c r="L368" s="65" t="s">
        <v>336</v>
      </c>
    </row>
    <row r="369" spans="1:12" s="73" customFormat="1" outlineLevel="1" collapsed="1">
      <c r="A369" s="66" t="s">
        <v>337</v>
      </c>
      <c r="B369" s="35" t="s">
        <v>5572</v>
      </c>
      <c r="C369" s="67">
        <f>SUM(C370)</f>
        <v>0</v>
      </c>
      <c r="D369" s="71"/>
      <c r="E369" s="67"/>
      <c r="F369" s="72"/>
      <c r="G369" s="67">
        <f>C369+E369</f>
        <v>0</v>
      </c>
      <c r="I369" s="68">
        <v>0</v>
      </c>
      <c r="J369" s="69">
        <f>I369-G369</f>
        <v>0</v>
      </c>
      <c r="K369" s="65"/>
      <c r="L369" s="65">
        <v>0</v>
      </c>
    </row>
    <row r="370" spans="1:12" s="73" customFormat="1" hidden="1" outlineLevel="2">
      <c r="A370" s="82">
        <v>2681109100</v>
      </c>
      <c r="B370" s="83" t="s">
        <v>709</v>
      </c>
      <c r="C370" s="76">
        <v>0</v>
      </c>
      <c r="D370" s="79"/>
      <c r="E370" s="70"/>
      <c r="F370" s="72"/>
      <c r="G370" s="70">
        <f>C370+E370</f>
        <v>0</v>
      </c>
      <c r="I370" s="68">
        <v>0</v>
      </c>
      <c r="J370" s="69">
        <f>I370-G370</f>
        <v>0</v>
      </c>
      <c r="K370" s="65"/>
      <c r="L370" s="65" t="s">
        <v>337</v>
      </c>
    </row>
    <row r="371" spans="1:12" s="73" customFormat="1" outlineLevel="1" collapsed="1">
      <c r="A371" s="66" t="s">
        <v>339</v>
      </c>
      <c r="B371" s="35">
        <v>0</v>
      </c>
      <c r="C371" s="67">
        <f>SUM(C372:C373)</f>
        <v>0</v>
      </c>
      <c r="D371" s="71"/>
      <c r="E371" s="67"/>
      <c r="F371" s="72"/>
      <c r="G371" s="67">
        <f>C371+E371</f>
        <v>0</v>
      </c>
      <c r="I371" s="68">
        <v>0</v>
      </c>
      <c r="J371" s="69">
        <f>I371-G371</f>
        <v>0</v>
      </c>
      <c r="K371" s="65"/>
      <c r="L371" s="65">
        <v>0</v>
      </c>
    </row>
    <row r="372" spans="1:12" s="73" customFormat="1" hidden="1" outlineLevel="2">
      <c r="A372" s="31">
        <v>-2710990905</v>
      </c>
      <c r="B372" s="45" t="s">
        <v>711</v>
      </c>
      <c r="C372" s="70">
        <v>0</v>
      </c>
      <c r="D372" s="79"/>
      <c r="E372" s="70"/>
      <c r="F372" s="72"/>
      <c r="G372" s="70">
        <f>C372+E372</f>
        <v>0</v>
      </c>
      <c r="I372" s="68">
        <v>0</v>
      </c>
      <c r="J372" s="69">
        <f>I372-G372</f>
        <v>0</v>
      </c>
      <c r="K372" s="65"/>
      <c r="L372" s="65">
        <v>0</v>
      </c>
    </row>
    <row r="373" spans="1:12" s="73" customFormat="1" hidden="1" outlineLevel="2">
      <c r="A373" s="31">
        <v>-2710990906</v>
      </c>
      <c r="B373" s="45" t="s">
        <v>712</v>
      </c>
      <c r="C373" s="70">
        <v>0</v>
      </c>
      <c r="D373" s="79"/>
      <c r="E373" s="70"/>
      <c r="F373" s="72"/>
      <c r="G373" s="70">
        <f>C373+E373</f>
        <v>0</v>
      </c>
      <c r="I373" s="68">
        <v>0</v>
      </c>
      <c r="J373" s="69">
        <f>I373-G373</f>
        <v>0</v>
      </c>
      <c r="K373" s="65"/>
      <c r="L373" s="65">
        <v>0</v>
      </c>
    </row>
    <row r="374" spans="1:12" s="73" customFormat="1" outlineLevel="1" collapsed="1">
      <c r="A374" s="31"/>
      <c r="B374" s="45"/>
      <c r="C374" s="70"/>
      <c r="D374" s="71"/>
      <c r="E374" s="70"/>
      <c r="F374" s="72"/>
      <c r="G374" s="70"/>
      <c r="I374" s="68"/>
      <c r="J374" s="69"/>
      <c r="K374" s="65"/>
      <c r="L374" s="65"/>
    </row>
    <row r="375" spans="1:12" s="73" customFormat="1" outlineLevel="1">
      <c r="A375" s="88" t="s">
        <v>340</v>
      </c>
      <c r="B375" s="49" t="s">
        <v>699</v>
      </c>
      <c r="C375" s="89">
        <f>I375</f>
        <v>-2839284.76</v>
      </c>
      <c r="D375" s="71"/>
      <c r="E375" s="89"/>
      <c r="F375" s="72"/>
      <c r="G375" s="89">
        <f t="shared" si="11"/>
        <v>-2839284.76</v>
      </c>
      <c r="I375" s="68">
        <v>-2839284.76</v>
      </c>
      <c r="J375" s="69">
        <f>I375-G375</f>
        <v>0</v>
      </c>
      <c r="K375" s="65"/>
      <c r="L375" s="65">
        <v>0</v>
      </c>
    </row>
    <row r="376" spans="1:12" s="73" customFormat="1" outlineLevel="1">
      <c r="A376" s="32"/>
      <c r="B376" s="48"/>
      <c r="C376" s="71"/>
      <c r="D376" s="71"/>
      <c r="E376" s="71"/>
      <c r="F376" s="72"/>
      <c r="G376" s="71"/>
      <c r="I376" s="68"/>
      <c r="J376" s="69"/>
      <c r="K376" s="65"/>
      <c r="L376" s="65">
        <v>0</v>
      </c>
    </row>
    <row r="377" spans="1:12" s="73" customFormat="1">
      <c r="A377" s="32" t="s">
        <v>1</v>
      </c>
      <c r="B377" s="32"/>
      <c r="C377" s="71">
        <f>C358+C360+C363+C367+C375+C371+C356+C369</f>
        <v>332745777.88999897</v>
      </c>
      <c r="D377" s="71">
        <f>D358+D360+D363+D367+D375</f>
        <v>0</v>
      </c>
      <c r="E377" s="71">
        <f>E358+E360+E363+E367+E375</f>
        <v>-330492294.69999897</v>
      </c>
      <c r="F377" s="72"/>
      <c r="G377" s="71">
        <f t="shared" si="11"/>
        <v>2253483.1899999976</v>
      </c>
      <c r="I377" s="68"/>
      <c r="J377" s="69"/>
      <c r="K377" s="65"/>
      <c r="L377" s="65">
        <v>0</v>
      </c>
    </row>
    <row r="378" spans="1:12">
      <c r="A378" s="35"/>
      <c r="B378" s="50"/>
      <c r="D378" s="79"/>
      <c r="I378" s="68"/>
      <c r="J378" s="69"/>
      <c r="K378" s="65"/>
      <c r="L378" s="65"/>
    </row>
    <row r="379" spans="1:12">
      <c r="A379" s="36" t="s">
        <v>341</v>
      </c>
      <c r="B379" s="36"/>
      <c r="C379" s="90">
        <f>C235+C270+C282+C324+C346+C355+C377</f>
        <v>5374824452.1499844</v>
      </c>
      <c r="D379" s="90">
        <f>D235+D270+D282+D324+D346+D355+D377</f>
        <v>0</v>
      </c>
      <c r="E379" s="90">
        <f>E235+E270+E282+E324+E346+E355+E377</f>
        <v>-531277652.34322762</v>
      </c>
      <c r="G379" s="90">
        <f t="shared" si="11"/>
        <v>4843546799.806757</v>
      </c>
      <c r="I379" s="68"/>
      <c r="J379" s="69"/>
      <c r="K379" s="65"/>
      <c r="L379" s="65"/>
    </row>
    <row r="380" spans="1:12">
      <c r="A380" s="35"/>
      <c r="B380" s="35"/>
      <c r="C380" s="69"/>
      <c r="D380" s="79"/>
      <c r="I380" s="68"/>
      <c r="J380" s="69"/>
      <c r="K380" s="65"/>
      <c r="L380" s="65"/>
    </row>
    <row r="381" spans="1:12" outlineLevel="1">
      <c r="A381" s="66" t="s">
        <v>342</v>
      </c>
      <c r="B381" s="35" t="s">
        <v>5573</v>
      </c>
      <c r="C381" s="67">
        <f>SUM(C382:C572)</f>
        <v>1.0728836059570313E-6</v>
      </c>
      <c r="D381" s="79"/>
      <c r="E381" s="67"/>
      <c r="G381" s="67">
        <f t="shared" si="11"/>
        <v>1.0728836059570313E-6</v>
      </c>
      <c r="I381" s="68">
        <v>0</v>
      </c>
      <c r="J381" s="69">
        <f t="shared" si="12"/>
        <v>-1.0728836059570313E-6</v>
      </c>
      <c r="K381" s="65"/>
      <c r="L381" s="65">
        <v>0</v>
      </c>
    </row>
    <row r="382" spans="1:12" hidden="1" outlineLevel="2">
      <c r="A382" s="82">
        <v>3121101100</v>
      </c>
      <c r="B382" s="83" t="s">
        <v>713</v>
      </c>
      <c r="C382" s="70">
        <v>0</v>
      </c>
      <c r="D382" s="79"/>
      <c r="E382" s="70"/>
      <c r="G382" s="70">
        <f t="shared" si="11"/>
        <v>0</v>
      </c>
      <c r="I382" s="68">
        <v>0</v>
      </c>
      <c r="J382" s="69">
        <f t="shared" si="12"/>
        <v>0</v>
      </c>
      <c r="K382" s="65"/>
      <c r="L382" s="65" t="s">
        <v>342</v>
      </c>
    </row>
    <row r="383" spans="1:12" hidden="1" outlineLevel="2">
      <c r="A383" s="82">
        <v>3121102100</v>
      </c>
      <c r="B383" s="83" t="s">
        <v>714</v>
      </c>
      <c r="C383" s="70">
        <v>0</v>
      </c>
      <c r="D383" s="79"/>
      <c r="E383" s="70"/>
      <c r="G383" s="70">
        <f t="shared" si="11"/>
        <v>0</v>
      </c>
      <c r="I383" s="68">
        <v>0</v>
      </c>
      <c r="J383" s="69">
        <f t="shared" si="12"/>
        <v>0</v>
      </c>
      <c r="K383" s="65"/>
      <c r="L383" s="65" t="s">
        <v>342</v>
      </c>
    </row>
    <row r="384" spans="1:12" hidden="1" outlineLevel="2">
      <c r="A384" s="82">
        <v>3122101100</v>
      </c>
      <c r="B384" s="83" t="s">
        <v>715</v>
      </c>
      <c r="C384" s="70">
        <v>0</v>
      </c>
      <c r="D384" s="79"/>
      <c r="E384" s="70"/>
      <c r="G384" s="70">
        <f t="shared" si="11"/>
        <v>0</v>
      </c>
      <c r="I384" s="68">
        <v>0</v>
      </c>
      <c r="J384" s="69">
        <f t="shared" si="12"/>
        <v>0</v>
      </c>
      <c r="K384" s="65"/>
      <c r="L384" s="65" t="s">
        <v>342</v>
      </c>
    </row>
    <row r="385" spans="1:12" hidden="1" outlineLevel="2">
      <c r="A385" s="82">
        <v>3122101999</v>
      </c>
      <c r="B385" s="83" t="s">
        <v>716</v>
      </c>
      <c r="C385" s="70">
        <v>0</v>
      </c>
      <c r="D385" s="79"/>
      <c r="E385" s="70"/>
      <c r="G385" s="70">
        <f t="shared" si="11"/>
        <v>0</v>
      </c>
      <c r="I385" s="68">
        <v>0</v>
      </c>
      <c r="J385" s="69">
        <f t="shared" si="12"/>
        <v>0</v>
      </c>
      <c r="K385" s="65"/>
      <c r="L385" s="65" t="s">
        <v>342</v>
      </c>
    </row>
    <row r="386" spans="1:12" hidden="1" outlineLevel="2">
      <c r="A386" s="82">
        <v>3122102100</v>
      </c>
      <c r="B386" s="83" t="s">
        <v>717</v>
      </c>
      <c r="C386" s="70">
        <v>0</v>
      </c>
      <c r="D386" s="79"/>
      <c r="E386" s="70"/>
      <c r="G386" s="70">
        <f t="shared" si="11"/>
        <v>0</v>
      </c>
      <c r="I386" s="68">
        <v>0</v>
      </c>
      <c r="J386" s="69">
        <f t="shared" si="12"/>
        <v>0</v>
      </c>
      <c r="K386" s="65"/>
      <c r="L386" s="65" t="s">
        <v>342</v>
      </c>
    </row>
    <row r="387" spans="1:12" hidden="1" outlineLevel="2">
      <c r="A387" s="82">
        <v>3122102999</v>
      </c>
      <c r="B387" s="83" t="s">
        <v>718</v>
      </c>
      <c r="C387" s="70">
        <v>0</v>
      </c>
      <c r="D387" s="79"/>
      <c r="E387" s="70"/>
      <c r="G387" s="70">
        <f t="shared" si="11"/>
        <v>0</v>
      </c>
      <c r="I387" s="68">
        <v>0</v>
      </c>
      <c r="J387" s="69">
        <f t="shared" si="12"/>
        <v>0</v>
      </c>
      <c r="K387" s="65"/>
      <c r="L387" s="65" t="s">
        <v>342</v>
      </c>
    </row>
    <row r="388" spans="1:12" hidden="1" outlineLevel="2">
      <c r="A388" s="82">
        <v>3122199999</v>
      </c>
      <c r="B388" s="83" t="s">
        <v>719</v>
      </c>
      <c r="C388" s="70">
        <v>0</v>
      </c>
      <c r="D388" s="79"/>
      <c r="E388" s="70"/>
      <c r="G388" s="70">
        <f t="shared" si="11"/>
        <v>0</v>
      </c>
      <c r="I388" s="68">
        <v>0</v>
      </c>
      <c r="J388" s="69">
        <f t="shared" si="12"/>
        <v>0</v>
      </c>
      <c r="K388" s="65"/>
      <c r="L388" s="65" t="s">
        <v>342</v>
      </c>
    </row>
    <row r="389" spans="1:12" hidden="1" outlineLevel="2">
      <c r="A389" s="82">
        <v>3122201100</v>
      </c>
      <c r="B389" s="83" t="s">
        <v>720</v>
      </c>
      <c r="C389" s="70">
        <v>0</v>
      </c>
      <c r="D389" s="79"/>
      <c r="E389" s="70"/>
      <c r="G389" s="70">
        <f t="shared" si="11"/>
        <v>0</v>
      </c>
      <c r="I389" s="68">
        <v>0</v>
      </c>
      <c r="J389" s="69">
        <f t="shared" si="12"/>
        <v>0</v>
      </c>
      <c r="K389" s="65"/>
      <c r="L389" s="65" t="s">
        <v>342</v>
      </c>
    </row>
    <row r="390" spans="1:12" hidden="1" outlineLevel="2">
      <c r="A390" s="82">
        <v>3122201999</v>
      </c>
      <c r="B390" s="83" t="s">
        <v>721</v>
      </c>
      <c r="C390" s="70">
        <v>0</v>
      </c>
      <c r="D390" s="79"/>
      <c r="E390" s="70"/>
      <c r="G390" s="70">
        <f t="shared" si="11"/>
        <v>0</v>
      </c>
      <c r="I390" s="68">
        <v>0</v>
      </c>
      <c r="J390" s="69">
        <f t="shared" si="12"/>
        <v>0</v>
      </c>
      <c r="K390" s="65"/>
      <c r="L390" s="65" t="s">
        <v>342</v>
      </c>
    </row>
    <row r="391" spans="1:12" hidden="1" outlineLevel="2">
      <c r="A391" s="82">
        <v>3122202100</v>
      </c>
      <c r="B391" s="83" t="s">
        <v>722</v>
      </c>
      <c r="C391" s="70">
        <v>0</v>
      </c>
      <c r="D391" s="79"/>
      <c r="E391" s="70"/>
      <c r="G391" s="70">
        <f t="shared" si="11"/>
        <v>0</v>
      </c>
      <c r="I391" s="68">
        <v>0</v>
      </c>
      <c r="J391" s="69">
        <f t="shared" si="12"/>
        <v>0</v>
      </c>
      <c r="K391" s="65"/>
      <c r="L391" s="65" t="s">
        <v>342</v>
      </c>
    </row>
    <row r="392" spans="1:12" hidden="1" outlineLevel="2">
      <c r="A392" s="82">
        <v>3122202999</v>
      </c>
      <c r="B392" s="83" t="s">
        <v>723</v>
      </c>
      <c r="C392" s="70">
        <v>0</v>
      </c>
      <c r="D392" s="79"/>
      <c r="E392" s="70"/>
      <c r="G392" s="70">
        <f t="shared" si="11"/>
        <v>0</v>
      </c>
      <c r="I392" s="68">
        <v>0</v>
      </c>
      <c r="J392" s="69">
        <f t="shared" si="12"/>
        <v>0</v>
      </c>
      <c r="K392" s="65"/>
      <c r="L392" s="65" t="s">
        <v>342</v>
      </c>
    </row>
    <row r="393" spans="1:12" hidden="1" outlineLevel="2">
      <c r="A393" s="82">
        <v>3130000900</v>
      </c>
      <c r="B393" s="83" t="s">
        <v>724</v>
      </c>
      <c r="C393" s="70">
        <v>0</v>
      </c>
      <c r="D393" s="79"/>
      <c r="E393" s="70"/>
      <c r="G393" s="70">
        <f t="shared" si="11"/>
        <v>0</v>
      </c>
      <c r="I393" s="68">
        <v>0</v>
      </c>
      <c r="J393" s="69">
        <f t="shared" si="12"/>
        <v>0</v>
      </c>
      <c r="K393" s="65"/>
      <c r="L393" s="65" t="s">
        <v>342</v>
      </c>
    </row>
    <row r="394" spans="1:12" hidden="1" outlineLevel="2">
      <c r="A394" s="82">
        <v>3130000911</v>
      </c>
      <c r="B394" s="83" t="s">
        <v>725</v>
      </c>
      <c r="C394" s="70">
        <v>0</v>
      </c>
      <c r="D394" s="79"/>
      <c r="E394" s="70"/>
      <c r="G394" s="70">
        <f t="shared" si="11"/>
        <v>0</v>
      </c>
      <c r="I394" s="68">
        <v>0</v>
      </c>
      <c r="J394" s="69">
        <f t="shared" si="12"/>
        <v>0</v>
      </c>
      <c r="K394" s="65"/>
      <c r="L394" s="65" t="s">
        <v>342</v>
      </c>
    </row>
    <row r="395" spans="1:12" hidden="1" outlineLevel="2">
      <c r="A395" s="82">
        <v>3130000912</v>
      </c>
      <c r="B395" s="83" t="s">
        <v>726</v>
      </c>
      <c r="C395" s="70">
        <v>0</v>
      </c>
      <c r="D395" s="79"/>
      <c r="E395" s="70"/>
      <c r="G395" s="70">
        <f t="shared" si="11"/>
        <v>0</v>
      </c>
      <c r="I395" s="68">
        <v>0</v>
      </c>
      <c r="J395" s="69">
        <f t="shared" si="12"/>
        <v>0</v>
      </c>
      <c r="K395" s="65"/>
      <c r="L395" s="65" t="s">
        <v>342</v>
      </c>
    </row>
    <row r="396" spans="1:12" hidden="1" outlineLevel="2">
      <c r="A396" s="82">
        <v>3130000913</v>
      </c>
      <c r="B396" s="83" t="s">
        <v>727</v>
      </c>
      <c r="C396" s="70">
        <v>0</v>
      </c>
      <c r="D396" s="79"/>
      <c r="E396" s="70"/>
      <c r="G396" s="70">
        <f t="shared" si="11"/>
        <v>0</v>
      </c>
      <c r="I396" s="68">
        <v>0</v>
      </c>
      <c r="J396" s="69">
        <f t="shared" si="12"/>
        <v>0</v>
      </c>
      <c r="K396" s="65"/>
      <c r="L396" s="65" t="s">
        <v>342</v>
      </c>
    </row>
    <row r="397" spans="1:12" hidden="1" outlineLevel="2">
      <c r="A397" s="82">
        <v>3130000914</v>
      </c>
      <c r="B397" s="83" t="s">
        <v>728</v>
      </c>
      <c r="C397" s="70">
        <v>0</v>
      </c>
      <c r="D397" s="79"/>
      <c r="E397" s="70"/>
      <c r="G397" s="70">
        <f t="shared" si="11"/>
        <v>0</v>
      </c>
      <c r="I397" s="68">
        <v>0</v>
      </c>
      <c r="J397" s="69">
        <f t="shared" si="12"/>
        <v>0</v>
      </c>
      <c r="K397" s="65"/>
      <c r="L397" s="65" t="s">
        <v>342</v>
      </c>
    </row>
    <row r="398" spans="1:12" hidden="1" outlineLevel="2">
      <c r="A398" s="82">
        <v>3130000915</v>
      </c>
      <c r="B398" s="83" t="s">
        <v>729</v>
      </c>
      <c r="C398" s="70">
        <v>0</v>
      </c>
      <c r="D398" s="79"/>
      <c r="E398" s="70"/>
      <c r="G398" s="70">
        <f t="shared" si="11"/>
        <v>0</v>
      </c>
      <c r="I398" s="68">
        <v>0</v>
      </c>
      <c r="J398" s="69">
        <f t="shared" si="12"/>
        <v>0</v>
      </c>
      <c r="K398" s="65"/>
      <c r="L398" s="65" t="s">
        <v>342</v>
      </c>
    </row>
    <row r="399" spans="1:12" hidden="1" outlineLevel="2">
      <c r="A399" s="82">
        <v>3130000921</v>
      </c>
      <c r="B399" s="83" t="s">
        <v>730</v>
      </c>
      <c r="C399" s="70">
        <v>0</v>
      </c>
      <c r="D399" s="79"/>
      <c r="E399" s="70"/>
      <c r="G399" s="70">
        <f t="shared" si="11"/>
        <v>0</v>
      </c>
      <c r="I399" s="68">
        <v>0</v>
      </c>
      <c r="J399" s="69">
        <f t="shared" si="12"/>
        <v>0</v>
      </c>
      <c r="K399" s="65"/>
      <c r="L399" s="65" t="s">
        <v>342</v>
      </c>
    </row>
    <row r="400" spans="1:12" hidden="1" outlineLevel="2">
      <c r="A400" s="82">
        <v>3130000931</v>
      </c>
      <c r="B400" s="83" t="s">
        <v>731</v>
      </c>
      <c r="C400" s="70">
        <v>0</v>
      </c>
      <c r="D400" s="79"/>
      <c r="E400" s="70"/>
      <c r="G400" s="70">
        <f t="shared" ref="G400:G463" si="13">C400+E400</f>
        <v>0</v>
      </c>
      <c r="I400" s="68">
        <v>0</v>
      </c>
      <c r="J400" s="69">
        <f t="shared" si="12"/>
        <v>0</v>
      </c>
      <c r="K400" s="65"/>
      <c r="L400" s="65" t="s">
        <v>342</v>
      </c>
    </row>
    <row r="401" spans="1:12" hidden="1" outlineLevel="2">
      <c r="A401" s="82">
        <v>3130000932</v>
      </c>
      <c r="B401" s="83" t="s">
        <v>732</v>
      </c>
      <c r="C401" s="70">
        <v>0</v>
      </c>
      <c r="D401" s="79"/>
      <c r="E401" s="70"/>
      <c r="G401" s="70">
        <f t="shared" si="13"/>
        <v>0</v>
      </c>
      <c r="I401" s="68">
        <v>0</v>
      </c>
      <c r="J401" s="69">
        <f t="shared" si="12"/>
        <v>0</v>
      </c>
      <c r="K401" s="65"/>
      <c r="L401" s="65" t="s">
        <v>342</v>
      </c>
    </row>
    <row r="402" spans="1:12" hidden="1" outlineLevel="2">
      <c r="A402" s="82">
        <v>3130000933</v>
      </c>
      <c r="B402" s="83" t="s">
        <v>733</v>
      </c>
      <c r="C402" s="70">
        <v>0</v>
      </c>
      <c r="D402" s="79"/>
      <c r="E402" s="70"/>
      <c r="G402" s="70">
        <f t="shared" si="13"/>
        <v>0</v>
      </c>
      <c r="I402" s="68">
        <v>0</v>
      </c>
      <c r="J402" s="69">
        <f t="shared" si="12"/>
        <v>0</v>
      </c>
      <c r="K402" s="65"/>
      <c r="L402" s="65" t="s">
        <v>342</v>
      </c>
    </row>
    <row r="403" spans="1:12" hidden="1" outlineLevel="2">
      <c r="A403" s="82">
        <v>3130000943</v>
      </c>
      <c r="B403" s="83" t="s">
        <v>734</v>
      </c>
      <c r="C403" s="70">
        <v>0</v>
      </c>
      <c r="D403" s="79"/>
      <c r="E403" s="70"/>
      <c r="G403" s="70">
        <f t="shared" si="13"/>
        <v>0</v>
      </c>
      <c r="I403" s="68">
        <v>0</v>
      </c>
      <c r="J403" s="69">
        <f t="shared" si="12"/>
        <v>0</v>
      </c>
      <c r="K403" s="65"/>
      <c r="L403" s="65" t="s">
        <v>342</v>
      </c>
    </row>
    <row r="404" spans="1:12" hidden="1" outlineLevel="2">
      <c r="A404" s="82">
        <v>3130000953</v>
      </c>
      <c r="B404" s="83" t="s">
        <v>735</v>
      </c>
      <c r="C404" s="70">
        <v>0</v>
      </c>
      <c r="D404" s="79"/>
      <c r="E404" s="70"/>
      <c r="G404" s="70">
        <f t="shared" si="13"/>
        <v>0</v>
      </c>
      <c r="I404" s="68">
        <v>0</v>
      </c>
      <c r="J404" s="69">
        <f t="shared" si="12"/>
        <v>0</v>
      </c>
      <c r="K404" s="65"/>
      <c r="L404" s="65" t="s">
        <v>342</v>
      </c>
    </row>
    <row r="405" spans="1:12" hidden="1" outlineLevel="2">
      <c r="A405" s="82">
        <v>3130000963</v>
      </c>
      <c r="B405" s="83" t="s">
        <v>736</v>
      </c>
      <c r="C405" s="70">
        <v>0</v>
      </c>
      <c r="D405" s="79"/>
      <c r="E405" s="70"/>
      <c r="G405" s="70">
        <f t="shared" si="13"/>
        <v>0</v>
      </c>
      <c r="I405" s="68">
        <v>0</v>
      </c>
      <c r="J405" s="69">
        <f t="shared" si="12"/>
        <v>0</v>
      </c>
      <c r="K405" s="65"/>
      <c r="L405" s="65" t="s">
        <v>342</v>
      </c>
    </row>
    <row r="406" spans="1:12" hidden="1" outlineLevel="2">
      <c r="A406" s="82">
        <v>3130000973</v>
      </c>
      <c r="B406" s="83" t="s">
        <v>737</v>
      </c>
      <c r="C406" s="70">
        <v>0</v>
      </c>
      <c r="D406" s="79"/>
      <c r="E406" s="70"/>
      <c r="G406" s="70">
        <f t="shared" si="13"/>
        <v>0</v>
      </c>
      <c r="I406" s="68">
        <v>0</v>
      </c>
      <c r="J406" s="69">
        <f t="shared" si="12"/>
        <v>0</v>
      </c>
      <c r="K406" s="65"/>
      <c r="L406" s="65" t="s">
        <v>342</v>
      </c>
    </row>
    <row r="407" spans="1:12" hidden="1" outlineLevel="2">
      <c r="A407" s="82">
        <v>3130000993</v>
      </c>
      <c r="B407" s="83" t="s">
        <v>738</v>
      </c>
      <c r="C407" s="70">
        <v>0</v>
      </c>
      <c r="D407" s="79"/>
      <c r="E407" s="70"/>
      <c r="G407" s="70">
        <f t="shared" si="13"/>
        <v>0</v>
      </c>
      <c r="I407" s="68">
        <v>0</v>
      </c>
      <c r="J407" s="69">
        <f t="shared" si="12"/>
        <v>0</v>
      </c>
      <c r="K407" s="65"/>
      <c r="L407" s="65" t="s">
        <v>342</v>
      </c>
    </row>
    <row r="408" spans="1:12" hidden="1" outlineLevel="2">
      <c r="A408" s="82">
        <v>3130110100</v>
      </c>
      <c r="B408" s="83" t="s">
        <v>739</v>
      </c>
      <c r="C408" s="70">
        <v>0</v>
      </c>
      <c r="D408" s="79"/>
      <c r="E408" s="70"/>
      <c r="G408" s="70">
        <f t="shared" si="13"/>
        <v>0</v>
      </c>
      <c r="I408" s="68">
        <v>0</v>
      </c>
      <c r="J408" s="69">
        <f t="shared" si="12"/>
        <v>0</v>
      </c>
      <c r="K408" s="65"/>
      <c r="L408" s="65" t="s">
        <v>342</v>
      </c>
    </row>
    <row r="409" spans="1:12" hidden="1" outlineLevel="2">
      <c r="A409" s="82">
        <v>3130111100</v>
      </c>
      <c r="B409" s="83" t="s">
        <v>740</v>
      </c>
      <c r="C409" s="70">
        <v>0</v>
      </c>
      <c r="D409" s="79"/>
      <c r="E409" s="70"/>
      <c r="G409" s="70">
        <f t="shared" si="13"/>
        <v>0</v>
      </c>
      <c r="I409" s="68">
        <v>0</v>
      </c>
      <c r="J409" s="69">
        <f t="shared" si="12"/>
        <v>0</v>
      </c>
      <c r="K409" s="65"/>
      <c r="L409" s="65" t="s">
        <v>342</v>
      </c>
    </row>
    <row r="410" spans="1:12" hidden="1" outlineLevel="2">
      <c r="A410" s="82">
        <v>3130111200</v>
      </c>
      <c r="B410" s="83" t="s">
        <v>741</v>
      </c>
      <c r="C410" s="70">
        <v>0</v>
      </c>
      <c r="D410" s="79"/>
      <c r="E410" s="70"/>
      <c r="G410" s="70">
        <f t="shared" si="13"/>
        <v>0</v>
      </c>
      <c r="I410" s="68">
        <v>0</v>
      </c>
      <c r="J410" s="69">
        <f t="shared" si="12"/>
        <v>0</v>
      </c>
      <c r="K410" s="65"/>
      <c r="L410" s="65" t="s">
        <v>342</v>
      </c>
    </row>
    <row r="411" spans="1:12" hidden="1" outlineLevel="2">
      <c r="A411" s="82">
        <v>3130111300</v>
      </c>
      <c r="B411" s="83" t="s">
        <v>742</v>
      </c>
      <c r="C411" s="70">
        <v>0</v>
      </c>
      <c r="D411" s="79"/>
      <c r="E411" s="70"/>
      <c r="G411" s="70">
        <f t="shared" si="13"/>
        <v>0</v>
      </c>
      <c r="I411" s="68">
        <v>0</v>
      </c>
      <c r="J411" s="69">
        <f t="shared" si="12"/>
        <v>0</v>
      </c>
      <c r="K411" s="65"/>
      <c r="L411" s="65" t="s">
        <v>342</v>
      </c>
    </row>
    <row r="412" spans="1:12" hidden="1" outlineLevel="2">
      <c r="A412" s="82">
        <v>3130111400</v>
      </c>
      <c r="B412" s="83" t="s">
        <v>743</v>
      </c>
      <c r="C412" s="70">
        <v>0</v>
      </c>
      <c r="D412" s="79"/>
      <c r="E412" s="70"/>
      <c r="G412" s="70">
        <f t="shared" si="13"/>
        <v>0</v>
      </c>
      <c r="I412" s="68">
        <v>0</v>
      </c>
      <c r="J412" s="69">
        <f t="shared" si="12"/>
        <v>0</v>
      </c>
      <c r="K412" s="65"/>
      <c r="L412" s="65" t="s">
        <v>342</v>
      </c>
    </row>
    <row r="413" spans="1:12" hidden="1" outlineLevel="2">
      <c r="A413" s="82">
        <v>3130112100</v>
      </c>
      <c r="B413" s="83" t="s">
        <v>744</v>
      </c>
      <c r="C413" s="70">
        <v>0</v>
      </c>
      <c r="D413" s="79"/>
      <c r="E413" s="70"/>
      <c r="G413" s="70">
        <f t="shared" si="13"/>
        <v>0</v>
      </c>
      <c r="I413" s="68">
        <v>0</v>
      </c>
      <c r="J413" s="69">
        <f t="shared" si="12"/>
        <v>0</v>
      </c>
      <c r="K413" s="65"/>
      <c r="L413" s="65" t="s">
        <v>342</v>
      </c>
    </row>
    <row r="414" spans="1:12" hidden="1" outlineLevel="2">
      <c r="A414" s="82">
        <v>3130112200</v>
      </c>
      <c r="B414" s="83" t="s">
        <v>745</v>
      </c>
      <c r="C414" s="70">
        <v>0</v>
      </c>
      <c r="D414" s="79"/>
      <c r="E414" s="70"/>
      <c r="G414" s="70">
        <f t="shared" si="13"/>
        <v>0</v>
      </c>
      <c r="I414" s="68">
        <v>0</v>
      </c>
      <c r="J414" s="69">
        <f t="shared" si="12"/>
        <v>0</v>
      </c>
      <c r="K414" s="65"/>
      <c r="L414" s="65" t="s">
        <v>342</v>
      </c>
    </row>
    <row r="415" spans="1:12" hidden="1" outlineLevel="2">
      <c r="A415" s="82">
        <v>3130112300</v>
      </c>
      <c r="B415" s="83" t="s">
        <v>746</v>
      </c>
      <c r="C415" s="70">
        <v>0</v>
      </c>
      <c r="D415" s="79"/>
      <c r="E415" s="70"/>
      <c r="G415" s="70">
        <f t="shared" si="13"/>
        <v>0</v>
      </c>
      <c r="I415" s="68">
        <v>0</v>
      </c>
      <c r="J415" s="69">
        <f t="shared" si="12"/>
        <v>0</v>
      </c>
      <c r="K415" s="65"/>
      <c r="L415" s="65" t="s">
        <v>342</v>
      </c>
    </row>
    <row r="416" spans="1:12" hidden="1" outlineLevel="2">
      <c r="A416" s="82">
        <v>3130112400</v>
      </c>
      <c r="B416" s="83" t="s">
        <v>747</v>
      </c>
      <c r="C416" s="70">
        <v>0</v>
      </c>
      <c r="D416" s="79"/>
      <c r="E416" s="70"/>
      <c r="G416" s="70">
        <f t="shared" si="13"/>
        <v>0</v>
      </c>
      <c r="I416" s="68">
        <v>0</v>
      </c>
      <c r="J416" s="69">
        <f t="shared" si="12"/>
        <v>0</v>
      </c>
      <c r="K416" s="65"/>
      <c r="L416" s="65" t="s">
        <v>342</v>
      </c>
    </row>
    <row r="417" spans="1:12" hidden="1" outlineLevel="2">
      <c r="A417" s="82">
        <v>3130112500</v>
      </c>
      <c r="B417" s="83" t="s">
        <v>748</v>
      </c>
      <c r="C417" s="70">
        <v>0</v>
      </c>
      <c r="D417" s="79"/>
      <c r="E417" s="70"/>
      <c r="G417" s="70">
        <f t="shared" si="13"/>
        <v>0</v>
      </c>
      <c r="I417" s="68">
        <v>0</v>
      </c>
      <c r="J417" s="69">
        <f t="shared" si="12"/>
        <v>0</v>
      </c>
      <c r="K417" s="65"/>
      <c r="L417" s="65" t="s">
        <v>342</v>
      </c>
    </row>
    <row r="418" spans="1:12" hidden="1" outlineLevel="2">
      <c r="A418" s="82">
        <v>3130112600</v>
      </c>
      <c r="B418" s="83" t="s">
        <v>749</v>
      </c>
      <c r="C418" s="70">
        <v>0</v>
      </c>
      <c r="D418" s="79"/>
      <c r="E418" s="70"/>
      <c r="G418" s="70">
        <f t="shared" si="13"/>
        <v>0</v>
      </c>
      <c r="I418" s="68">
        <v>0</v>
      </c>
      <c r="J418" s="69">
        <f t="shared" si="12"/>
        <v>0</v>
      </c>
      <c r="K418" s="65"/>
      <c r="L418" s="65" t="s">
        <v>342</v>
      </c>
    </row>
    <row r="419" spans="1:12" hidden="1" outlineLevel="2">
      <c r="A419" s="82">
        <v>3130117100</v>
      </c>
      <c r="B419" s="83" t="s">
        <v>750</v>
      </c>
      <c r="C419" s="70">
        <v>0</v>
      </c>
      <c r="D419" s="79"/>
      <c r="E419" s="70"/>
      <c r="G419" s="70">
        <f t="shared" si="13"/>
        <v>0</v>
      </c>
      <c r="I419" s="68">
        <v>0</v>
      </c>
      <c r="J419" s="69">
        <f t="shared" si="12"/>
        <v>0</v>
      </c>
      <c r="K419" s="65"/>
      <c r="L419" s="65" t="s">
        <v>342</v>
      </c>
    </row>
    <row r="420" spans="1:12" hidden="1" outlineLevel="2">
      <c r="A420" s="82">
        <v>3130117110</v>
      </c>
      <c r="B420" s="83" t="s">
        <v>751</v>
      </c>
      <c r="C420" s="70">
        <v>0</v>
      </c>
      <c r="D420" s="79"/>
      <c r="E420" s="70"/>
      <c r="G420" s="70">
        <f t="shared" si="13"/>
        <v>0</v>
      </c>
      <c r="I420" s="68">
        <v>0</v>
      </c>
      <c r="J420" s="69">
        <f t="shared" si="12"/>
        <v>0</v>
      </c>
      <c r="K420" s="65"/>
      <c r="L420" s="65" t="s">
        <v>342</v>
      </c>
    </row>
    <row r="421" spans="1:12" hidden="1" outlineLevel="2">
      <c r="A421" s="82">
        <v>3130122100</v>
      </c>
      <c r="B421" s="83" t="s">
        <v>752</v>
      </c>
      <c r="C421" s="70">
        <v>0</v>
      </c>
      <c r="D421" s="79"/>
      <c r="E421" s="70"/>
      <c r="G421" s="70">
        <f t="shared" si="13"/>
        <v>0</v>
      </c>
      <c r="I421" s="68">
        <v>0</v>
      </c>
      <c r="J421" s="69">
        <f t="shared" si="12"/>
        <v>0</v>
      </c>
      <c r="K421" s="65"/>
      <c r="L421" s="65" t="s">
        <v>342</v>
      </c>
    </row>
    <row r="422" spans="1:12" hidden="1" outlineLevel="2">
      <c r="A422" s="82">
        <v>3130122110</v>
      </c>
      <c r="B422" s="83" t="s">
        <v>753</v>
      </c>
      <c r="C422" s="70">
        <v>0</v>
      </c>
      <c r="D422" s="79"/>
      <c r="E422" s="70"/>
      <c r="G422" s="70">
        <f t="shared" si="13"/>
        <v>0</v>
      </c>
      <c r="I422" s="68">
        <v>0</v>
      </c>
      <c r="J422" s="69">
        <f t="shared" si="12"/>
        <v>0</v>
      </c>
      <c r="K422" s="65"/>
      <c r="L422" s="65" t="s">
        <v>342</v>
      </c>
    </row>
    <row r="423" spans="1:12" hidden="1" outlineLevel="2">
      <c r="A423" s="82">
        <v>3130126100</v>
      </c>
      <c r="B423" s="83" t="s">
        <v>754</v>
      </c>
      <c r="C423" s="70">
        <v>0</v>
      </c>
      <c r="D423" s="79"/>
      <c r="E423" s="70"/>
      <c r="G423" s="70">
        <f t="shared" si="13"/>
        <v>0</v>
      </c>
      <c r="I423" s="68">
        <v>0</v>
      </c>
      <c r="J423" s="69">
        <f t="shared" si="12"/>
        <v>0</v>
      </c>
      <c r="K423" s="65"/>
      <c r="L423" s="65" t="s">
        <v>342</v>
      </c>
    </row>
    <row r="424" spans="1:12" hidden="1" outlineLevel="2">
      <c r="A424" s="82">
        <v>3130126110</v>
      </c>
      <c r="B424" s="83" t="s">
        <v>755</v>
      </c>
      <c r="C424" s="70">
        <v>0</v>
      </c>
      <c r="D424" s="79"/>
      <c r="E424" s="70"/>
      <c r="G424" s="70">
        <f t="shared" si="13"/>
        <v>0</v>
      </c>
      <c r="I424" s="68">
        <v>0</v>
      </c>
      <c r="J424" s="69">
        <f t="shared" si="12"/>
        <v>0</v>
      </c>
      <c r="K424" s="65"/>
      <c r="L424" s="65" t="s">
        <v>342</v>
      </c>
    </row>
    <row r="425" spans="1:12" hidden="1" outlineLevel="2">
      <c r="A425" s="82">
        <v>3130131100</v>
      </c>
      <c r="B425" s="83" t="s">
        <v>756</v>
      </c>
      <c r="C425" s="70">
        <v>0</v>
      </c>
      <c r="D425" s="79"/>
      <c r="E425" s="70"/>
      <c r="G425" s="70">
        <f t="shared" si="13"/>
        <v>0</v>
      </c>
      <c r="I425" s="68">
        <v>0</v>
      </c>
      <c r="J425" s="69">
        <f t="shared" si="12"/>
        <v>0</v>
      </c>
      <c r="K425" s="65"/>
      <c r="L425" s="65" t="s">
        <v>342</v>
      </c>
    </row>
    <row r="426" spans="1:12" hidden="1" outlineLevel="2">
      <c r="A426" s="82">
        <v>3130131110</v>
      </c>
      <c r="B426" s="83" t="s">
        <v>757</v>
      </c>
      <c r="C426" s="70">
        <v>0</v>
      </c>
      <c r="D426" s="79"/>
      <c r="E426" s="70"/>
      <c r="G426" s="70">
        <f t="shared" si="13"/>
        <v>0</v>
      </c>
      <c r="I426" s="68">
        <v>0</v>
      </c>
      <c r="J426" s="69">
        <f t="shared" si="12"/>
        <v>0</v>
      </c>
      <c r="K426" s="65"/>
      <c r="L426" s="65" t="s">
        <v>342</v>
      </c>
    </row>
    <row r="427" spans="1:12" hidden="1" outlineLevel="2">
      <c r="A427" s="82">
        <v>3130132306</v>
      </c>
      <c r="B427" s="83" t="s">
        <v>758</v>
      </c>
      <c r="C427" s="70">
        <v>0</v>
      </c>
      <c r="D427" s="79"/>
      <c r="E427" s="70"/>
      <c r="G427" s="70">
        <f t="shared" si="13"/>
        <v>0</v>
      </c>
      <c r="I427" s="68">
        <v>0</v>
      </c>
      <c r="J427" s="69">
        <f t="shared" si="12"/>
        <v>0</v>
      </c>
      <c r="K427" s="65"/>
      <c r="L427" s="65" t="s">
        <v>342</v>
      </c>
    </row>
    <row r="428" spans="1:12" hidden="1" outlineLevel="2">
      <c r="A428" s="82">
        <v>3130132307</v>
      </c>
      <c r="B428" s="83" t="s">
        <v>759</v>
      </c>
      <c r="C428" s="70">
        <v>0</v>
      </c>
      <c r="D428" s="79"/>
      <c r="E428" s="70"/>
      <c r="G428" s="70">
        <f t="shared" si="13"/>
        <v>0</v>
      </c>
      <c r="I428" s="68">
        <v>0</v>
      </c>
      <c r="J428" s="69">
        <f t="shared" si="12"/>
        <v>0</v>
      </c>
      <c r="K428" s="65"/>
      <c r="L428" s="65" t="s">
        <v>342</v>
      </c>
    </row>
    <row r="429" spans="1:12" hidden="1" outlineLevel="2">
      <c r="A429" s="82">
        <v>3130135100</v>
      </c>
      <c r="B429" s="83" t="s">
        <v>760</v>
      </c>
      <c r="C429" s="70">
        <v>0</v>
      </c>
      <c r="D429" s="79"/>
      <c r="E429" s="70"/>
      <c r="G429" s="70">
        <f t="shared" si="13"/>
        <v>0</v>
      </c>
      <c r="I429" s="68">
        <v>0</v>
      </c>
      <c r="J429" s="69">
        <f t="shared" si="12"/>
        <v>0</v>
      </c>
      <c r="K429" s="65"/>
      <c r="L429" s="65" t="s">
        <v>342</v>
      </c>
    </row>
    <row r="430" spans="1:12" hidden="1" outlineLevel="2">
      <c r="A430" s="82">
        <v>3130135200</v>
      </c>
      <c r="B430" s="83" t="s">
        <v>761</v>
      </c>
      <c r="C430" s="70">
        <v>0</v>
      </c>
      <c r="D430" s="79"/>
      <c r="E430" s="70"/>
      <c r="G430" s="70">
        <f t="shared" si="13"/>
        <v>0</v>
      </c>
      <c r="I430" s="68">
        <v>0</v>
      </c>
      <c r="J430" s="69">
        <f t="shared" si="12"/>
        <v>0</v>
      </c>
      <c r="K430" s="65"/>
      <c r="L430" s="65" t="s">
        <v>342</v>
      </c>
    </row>
    <row r="431" spans="1:12" hidden="1" outlineLevel="2">
      <c r="A431" s="82">
        <v>3130135300</v>
      </c>
      <c r="B431" s="83" t="s">
        <v>762</v>
      </c>
      <c r="C431" s="70">
        <v>0</v>
      </c>
      <c r="D431" s="79"/>
      <c r="E431" s="70"/>
      <c r="G431" s="70">
        <f t="shared" si="13"/>
        <v>0</v>
      </c>
      <c r="I431" s="68">
        <v>0</v>
      </c>
      <c r="J431" s="69">
        <f t="shared" si="12"/>
        <v>0</v>
      </c>
      <c r="K431" s="65"/>
      <c r="L431" s="65" t="s">
        <v>342</v>
      </c>
    </row>
    <row r="432" spans="1:12" hidden="1" outlineLevel="2">
      <c r="A432" s="82">
        <v>3130135400</v>
      </c>
      <c r="B432" s="83" t="s">
        <v>763</v>
      </c>
      <c r="C432" s="70">
        <v>0</v>
      </c>
      <c r="D432" s="79"/>
      <c r="E432" s="70"/>
      <c r="G432" s="70">
        <f t="shared" si="13"/>
        <v>0</v>
      </c>
      <c r="I432" s="68">
        <v>0</v>
      </c>
      <c r="J432" s="69">
        <f t="shared" si="12"/>
        <v>0</v>
      </c>
      <c r="K432" s="65"/>
      <c r="L432" s="65" t="s">
        <v>342</v>
      </c>
    </row>
    <row r="433" spans="1:12" hidden="1" outlineLevel="2">
      <c r="A433" s="82">
        <v>3130140100</v>
      </c>
      <c r="B433" s="83" t="s">
        <v>764</v>
      </c>
      <c r="C433" s="70">
        <v>0</v>
      </c>
      <c r="D433" s="79"/>
      <c r="E433" s="70"/>
      <c r="G433" s="70">
        <f t="shared" si="13"/>
        <v>0</v>
      </c>
      <c r="I433" s="68">
        <v>0</v>
      </c>
      <c r="J433" s="69">
        <f t="shared" si="12"/>
        <v>0</v>
      </c>
      <c r="K433" s="65"/>
      <c r="L433" s="65" t="s">
        <v>342</v>
      </c>
    </row>
    <row r="434" spans="1:12" hidden="1" outlineLevel="2">
      <c r="A434" s="82">
        <v>3130140200</v>
      </c>
      <c r="B434" s="83" t="s">
        <v>765</v>
      </c>
      <c r="C434" s="70">
        <v>0</v>
      </c>
      <c r="D434" s="79"/>
      <c r="E434" s="70"/>
      <c r="G434" s="70">
        <f t="shared" si="13"/>
        <v>0</v>
      </c>
      <c r="I434" s="68">
        <v>0</v>
      </c>
      <c r="J434" s="69">
        <f t="shared" si="12"/>
        <v>0</v>
      </c>
      <c r="K434" s="65"/>
      <c r="L434" s="65" t="s">
        <v>342</v>
      </c>
    </row>
    <row r="435" spans="1:12" hidden="1" outlineLevel="2">
      <c r="A435" s="82">
        <v>3130140300</v>
      </c>
      <c r="B435" s="83" t="s">
        <v>766</v>
      </c>
      <c r="C435" s="70">
        <v>0</v>
      </c>
      <c r="D435" s="79"/>
      <c r="E435" s="70"/>
      <c r="G435" s="70">
        <f t="shared" si="13"/>
        <v>0</v>
      </c>
      <c r="I435" s="68">
        <v>0</v>
      </c>
      <c r="J435" s="69">
        <f t="shared" si="12"/>
        <v>0</v>
      </c>
      <c r="K435" s="65"/>
      <c r="L435" s="65" t="s">
        <v>342</v>
      </c>
    </row>
    <row r="436" spans="1:12" hidden="1" outlineLevel="2">
      <c r="A436" s="82">
        <v>3130140400</v>
      </c>
      <c r="B436" s="83" t="s">
        <v>767</v>
      </c>
      <c r="C436" s="70">
        <v>0</v>
      </c>
      <c r="D436" s="79"/>
      <c r="E436" s="70"/>
      <c r="G436" s="70">
        <f t="shared" si="13"/>
        <v>0</v>
      </c>
      <c r="I436" s="68">
        <v>0</v>
      </c>
      <c r="J436" s="69">
        <f t="shared" si="12"/>
        <v>0</v>
      </c>
      <c r="K436" s="65"/>
      <c r="L436" s="65" t="s">
        <v>342</v>
      </c>
    </row>
    <row r="437" spans="1:12" hidden="1" outlineLevel="2">
      <c r="A437" s="82">
        <v>3130140500</v>
      </c>
      <c r="B437" s="83" t="s">
        <v>768</v>
      </c>
      <c r="C437" s="70">
        <v>0</v>
      </c>
      <c r="D437" s="79"/>
      <c r="E437" s="70"/>
      <c r="G437" s="70">
        <f t="shared" si="13"/>
        <v>0</v>
      </c>
      <c r="I437" s="68">
        <v>0</v>
      </c>
      <c r="J437" s="69">
        <f t="shared" ref="J437:J500" si="14">I437-G437</f>
        <v>0</v>
      </c>
      <c r="K437" s="65"/>
      <c r="L437" s="65" t="s">
        <v>342</v>
      </c>
    </row>
    <row r="438" spans="1:12" hidden="1" outlineLevel="2">
      <c r="A438" s="82">
        <v>3130140600</v>
      </c>
      <c r="B438" s="83" t="s">
        <v>769</v>
      </c>
      <c r="C438" s="70">
        <v>0</v>
      </c>
      <c r="D438" s="79"/>
      <c r="E438" s="70"/>
      <c r="G438" s="70">
        <f t="shared" si="13"/>
        <v>0</v>
      </c>
      <c r="I438" s="68">
        <v>0</v>
      </c>
      <c r="J438" s="69">
        <f t="shared" si="14"/>
        <v>0</v>
      </c>
      <c r="K438" s="65"/>
      <c r="L438" s="65" t="s">
        <v>342</v>
      </c>
    </row>
    <row r="439" spans="1:12" hidden="1" outlineLevel="2">
      <c r="A439" s="82">
        <v>3130141100</v>
      </c>
      <c r="B439" s="83" t="s">
        <v>770</v>
      </c>
      <c r="C439" s="70">
        <v>0</v>
      </c>
      <c r="D439" s="79"/>
      <c r="E439" s="70"/>
      <c r="G439" s="70">
        <f t="shared" si="13"/>
        <v>0</v>
      </c>
      <c r="I439" s="68">
        <v>0</v>
      </c>
      <c r="J439" s="69">
        <f t="shared" si="14"/>
        <v>0</v>
      </c>
      <c r="K439" s="65"/>
      <c r="L439" s="65" t="s">
        <v>342</v>
      </c>
    </row>
    <row r="440" spans="1:12" hidden="1" outlineLevel="2">
      <c r="A440" s="82">
        <v>3130142100</v>
      </c>
      <c r="B440" s="83" t="s">
        <v>771</v>
      </c>
      <c r="C440" s="70">
        <v>-143894136.72</v>
      </c>
      <c r="D440" s="79"/>
      <c r="E440" s="70"/>
      <c r="G440" s="70">
        <f t="shared" si="13"/>
        <v>-143894136.72</v>
      </c>
      <c r="I440" s="68">
        <v>0</v>
      </c>
      <c r="J440" s="69">
        <f t="shared" si="14"/>
        <v>143894136.72</v>
      </c>
      <c r="K440" s="65"/>
      <c r="L440" s="65" t="s">
        <v>342</v>
      </c>
    </row>
    <row r="441" spans="1:12" hidden="1" outlineLevel="2">
      <c r="A441" s="82">
        <v>3130142200</v>
      </c>
      <c r="B441" s="83" t="s">
        <v>772</v>
      </c>
      <c r="C441" s="70">
        <v>-7830534.2400000002</v>
      </c>
      <c r="D441" s="79"/>
      <c r="E441" s="70"/>
      <c r="G441" s="70">
        <f t="shared" si="13"/>
        <v>-7830534.2400000002</v>
      </c>
      <c r="I441" s="68">
        <v>0</v>
      </c>
      <c r="J441" s="69">
        <f t="shared" si="14"/>
        <v>7830534.2400000002</v>
      </c>
      <c r="K441" s="65"/>
      <c r="L441" s="65" t="s">
        <v>342</v>
      </c>
    </row>
    <row r="442" spans="1:12" hidden="1" outlineLevel="2">
      <c r="A442" s="82">
        <v>3130142300</v>
      </c>
      <c r="B442" s="83" t="s">
        <v>773</v>
      </c>
      <c r="C442" s="70">
        <v>-30390617.760000002</v>
      </c>
      <c r="D442" s="79"/>
      <c r="E442" s="70"/>
      <c r="G442" s="70">
        <f t="shared" si="13"/>
        <v>-30390617.760000002</v>
      </c>
      <c r="I442" s="68">
        <v>0</v>
      </c>
      <c r="J442" s="69">
        <f t="shared" si="14"/>
        <v>30390617.760000002</v>
      </c>
      <c r="K442" s="65"/>
      <c r="L442" s="65" t="s">
        <v>342</v>
      </c>
    </row>
    <row r="443" spans="1:12" hidden="1" outlineLevel="2">
      <c r="A443" s="82">
        <v>3130142400</v>
      </c>
      <c r="B443" s="83" t="s">
        <v>774</v>
      </c>
      <c r="C443" s="70">
        <v>-1771406.76</v>
      </c>
      <c r="D443" s="79"/>
      <c r="E443" s="70"/>
      <c r="G443" s="70">
        <f t="shared" si="13"/>
        <v>-1771406.76</v>
      </c>
      <c r="I443" s="68">
        <v>0</v>
      </c>
      <c r="J443" s="69">
        <f t="shared" si="14"/>
        <v>1771406.76</v>
      </c>
      <c r="K443" s="65"/>
      <c r="L443" s="65" t="s">
        <v>342</v>
      </c>
    </row>
    <row r="444" spans="1:12" hidden="1" outlineLevel="2">
      <c r="A444" s="82">
        <v>3130142500</v>
      </c>
      <c r="B444" s="83" t="s">
        <v>775</v>
      </c>
      <c r="C444" s="70">
        <v>-2758012.2</v>
      </c>
      <c r="D444" s="79"/>
      <c r="E444" s="70"/>
      <c r="G444" s="70">
        <f t="shared" si="13"/>
        <v>-2758012.2</v>
      </c>
      <c r="I444" s="68">
        <v>0</v>
      </c>
      <c r="J444" s="69">
        <f t="shared" si="14"/>
        <v>2758012.2</v>
      </c>
      <c r="K444" s="65"/>
      <c r="L444" s="65" t="s">
        <v>342</v>
      </c>
    </row>
    <row r="445" spans="1:12" hidden="1" outlineLevel="2">
      <c r="A445" s="82">
        <v>3130142600</v>
      </c>
      <c r="B445" s="83" t="s">
        <v>776</v>
      </c>
      <c r="C445" s="70">
        <v>-2190724.56</v>
      </c>
      <c r="D445" s="79"/>
      <c r="E445" s="70"/>
      <c r="G445" s="70">
        <f t="shared" si="13"/>
        <v>-2190724.56</v>
      </c>
      <c r="I445" s="68">
        <v>0</v>
      </c>
      <c r="J445" s="69">
        <f t="shared" si="14"/>
        <v>2190724.56</v>
      </c>
      <c r="K445" s="65"/>
      <c r="L445" s="65" t="s">
        <v>342</v>
      </c>
    </row>
    <row r="446" spans="1:12" hidden="1" outlineLevel="2">
      <c r="A446" s="82">
        <v>3130142700</v>
      </c>
      <c r="B446" s="83" t="s">
        <v>777</v>
      </c>
      <c r="C446" s="70">
        <v>0</v>
      </c>
      <c r="D446" s="79"/>
      <c r="E446" s="70"/>
      <c r="G446" s="70">
        <f t="shared" si="13"/>
        <v>0</v>
      </c>
      <c r="I446" s="68">
        <v>0</v>
      </c>
      <c r="J446" s="69">
        <f t="shared" si="14"/>
        <v>0</v>
      </c>
      <c r="K446" s="65"/>
      <c r="L446" s="65" t="s">
        <v>342</v>
      </c>
    </row>
    <row r="447" spans="1:12" hidden="1" outlineLevel="2">
      <c r="A447" s="82">
        <v>3130142800</v>
      </c>
      <c r="B447" s="83" t="s">
        <v>778</v>
      </c>
      <c r="C447" s="70">
        <v>-35606366.759999901</v>
      </c>
      <c r="D447" s="79"/>
      <c r="E447" s="70"/>
      <c r="G447" s="70">
        <f t="shared" si="13"/>
        <v>-35606366.759999901</v>
      </c>
      <c r="I447" s="68">
        <v>0</v>
      </c>
      <c r="J447" s="69">
        <f t="shared" si="14"/>
        <v>35606366.759999901</v>
      </c>
      <c r="K447" s="65"/>
      <c r="L447" s="65" t="s">
        <v>342</v>
      </c>
    </row>
    <row r="448" spans="1:12" hidden="1" outlineLevel="2">
      <c r="A448" s="82">
        <v>3130142900</v>
      </c>
      <c r="B448" s="83" t="s">
        <v>779</v>
      </c>
      <c r="C448" s="70">
        <v>-122021259.239999</v>
      </c>
      <c r="D448" s="79"/>
      <c r="E448" s="70"/>
      <c r="G448" s="70">
        <f t="shared" si="13"/>
        <v>-122021259.239999</v>
      </c>
      <c r="I448" s="68">
        <v>0</v>
      </c>
      <c r="J448" s="69">
        <f t="shared" si="14"/>
        <v>122021259.239999</v>
      </c>
      <c r="K448" s="65"/>
      <c r="L448" s="65" t="s">
        <v>342</v>
      </c>
    </row>
    <row r="449" spans="1:12" hidden="1" outlineLevel="2">
      <c r="A449" s="82">
        <v>3130150100</v>
      </c>
      <c r="B449" s="83" t="s">
        <v>780</v>
      </c>
      <c r="C449" s="70">
        <v>0</v>
      </c>
      <c r="D449" s="79"/>
      <c r="E449" s="70"/>
      <c r="G449" s="70">
        <f t="shared" si="13"/>
        <v>0</v>
      </c>
      <c r="I449" s="68">
        <v>0</v>
      </c>
      <c r="J449" s="69">
        <f t="shared" si="14"/>
        <v>0</v>
      </c>
      <c r="K449" s="65"/>
      <c r="L449" s="65" t="s">
        <v>342</v>
      </c>
    </row>
    <row r="450" spans="1:12" hidden="1" outlineLevel="2">
      <c r="A450" s="82">
        <v>3130156100</v>
      </c>
      <c r="B450" s="83" t="s">
        <v>781</v>
      </c>
      <c r="C450" s="70">
        <v>0</v>
      </c>
      <c r="D450" s="79"/>
      <c r="E450" s="70"/>
      <c r="G450" s="70">
        <f t="shared" si="13"/>
        <v>0</v>
      </c>
      <c r="I450" s="68">
        <v>0</v>
      </c>
      <c r="J450" s="69">
        <f t="shared" si="14"/>
        <v>0</v>
      </c>
      <c r="K450" s="65"/>
      <c r="L450" s="65" t="s">
        <v>342</v>
      </c>
    </row>
    <row r="451" spans="1:12" hidden="1" outlineLevel="2">
      <c r="A451" s="82">
        <v>3130157100</v>
      </c>
      <c r="B451" s="83" t="s">
        <v>782</v>
      </c>
      <c r="C451" s="70">
        <v>0</v>
      </c>
      <c r="D451" s="79"/>
      <c r="E451" s="70"/>
      <c r="G451" s="70">
        <f t="shared" si="13"/>
        <v>0</v>
      </c>
      <c r="I451" s="68">
        <v>0</v>
      </c>
      <c r="J451" s="69">
        <f t="shared" si="14"/>
        <v>0</v>
      </c>
      <c r="K451" s="65"/>
      <c r="L451" s="65" t="s">
        <v>342</v>
      </c>
    </row>
    <row r="452" spans="1:12" hidden="1" outlineLevel="2">
      <c r="A452" s="82">
        <v>3130158100</v>
      </c>
      <c r="B452" s="83" t="s">
        <v>783</v>
      </c>
      <c r="C452" s="70">
        <v>0</v>
      </c>
      <c r="D452" s="79"/>
      <c r="E452" s="70"/>
      <c r="G452" s="70">
        <f t="shared" si="13"/>
        <v>0</v>
      </c>
      <c r="I452" s="68">
        <v>0</v>
      </c>
      <c r="J452" s="69">
        <f t="shared" si="14"/>
        <v>0</v>
      </c>
      <c r="K452" s="65"/>
      <c r="L452" s="65" t="s">
        <v>342</v>
      </c>
    </row>
    <row r="453" spans="1:12" hidden="1" outlineLevel="2">
      <c r="A453" s="82">
        <v>3130159100</v>
      </c>
      <c r="B453" s="83" t="s">
        <v>784</v>
      </c>
      <c r="C453" s="70">
        <v>0</v>
      </c>
      <c r="D453" s="79"/>
      <c r="E453" s="70"/>
      <c r="G453" s="70">
        <f t="shared" si="13"/>
        <v>0</v>
      </c>
      <c r="I453" s="68">
        <v>0</v>
      </c>
      <c r="J453" s="69">
        <f t="shared" si="14"/>
        <v>0</v>
      </c>
      <c r="K453" s="65"/>
      <c r="L453" s="65" t="s">
        <v>342</v>
      </c>
    </row>
    <row r="454" spans="1:12" hidden="1" outlineLevel="2">
      <c r="A454" s="82">
        <v>3130160100</v>
      </c>
      <c r="B454" s="83" t="s">
        <v>785</v>
      </c>
      <c r="C454" s="70">
        <v>0</v>
      </c>
      <c r="D454" s="79"/>
      <c r="E454" s="70"/>
      <c r="G454" s="70">
        <f t="shared" si="13"/>
        <v>0</v>
      </c>
      <c r="I454" s="68">
        <v>0</v>
      </c>
      <c r="J454" s="69">
        <f t="shared" si="14"/>
        <v>0</v>
      </c>
      <c r="K454" s="65"/>
      <c r="L454" s="65" t="s">
        <v>342</v>
      </c>
    </row>
    <row r="455" spans="1:12" hidden="1" outlineLevel="2">
      <c r="A455" s="82">
        <v>3130161100</v>
      </c>
      <c r="B455" s="83" t="s">
        <v>786</v>
      </c>
      <c r="C455" s="70">
        <v>0</v>
      </c>
      <c r="D455" s="79"/>
      <c r="E455" s="70"/>
      <c r="G455" s="70">
        <f t="shared" si="13"/>
        <v>0</v>
      </c>
      <c r="I455" s="68">
        <v>0</v>
      </c>
      <c r="J455" s="69">
        <f t="shared" si="14"/>
        <v>0</v>
      </c>
      <c r="K455" s="65"/>
      <c r="L455" s="65" t="s">
        <v>342</v>
      </c>
    </row>
    <row r="456" spans="1:12" hidden="1" outlineLevel="2">
      <c r="A456" s="82">
        <v>3130162100</v>
      </c>
      <c r="B456" s="83" t="s">
        <v>787</v>
      </c>
      <c r="C456" s="70">
        <v>0</v>
      </c>
      <c r="D456" s="79"/>
      <c r="E456" s="70"/>
      <c r="G456" s="70">
        <f t="shared" si="13"/>
        <v>0</v>
      </c>
      <c r="I456" s="68">
        <v>0</v>
      </c>
      <c r="J456" s="69">
        <f t="shared" si="14"/>
        <v>0</v>
      </c>
      <c r="K456" s="65"/>
      <c r="L456" s="65" t="s">
        <v>342</v>
      </c>
    </row>
    <row r="457" spans="1:12" hidden="1" outlineLevel="2">
      <c r="A457" s="82">
        <v>3130163100</v>
      </c>
      <c r="B457" s="83" t="s">
        <v>788</v>
      </c>
      <c r="C457" s="70">
        <v>0</v>
      </c>
      <c r="D457" s="79"/>
      <c r="E457" s="70"/>
      <c r="G457" s="70">
        <f t="shared" si="13"/>
        <v>0</v>
      </c>
      <c r="I457" s="68">
        <v>0</v>
      </c>
      <c r="J457" s="69">
        <f t="shared" si="14"/>
        <v>0</v>
      </c>
      <c r="K457" s="65"/>
      <c r="L457" s="65" t="s">
        <v>342</v>
      </c>
    </row>
    <row r="458" spans="1:12" hidden="1" outlineLevel="2">
      <c r="A458" s="82">
        <v>3130164100</v>
      </c>
      <c r="B458" s="83" t="s">
        <v>789</v>
      </c>
      <c r="C458" s="70">
        <v>0</v>
      </c>
      <c r="D458" s="79"/>
      <c r="E458" s="70"/>
      <c r="G458" s="70">
        <f t="shared" si="13"/>
        <v>0</v>
      </c>
      <c r="I458" s="68">
        <v>0</v>
      </c>
      <c r="J458" s="69">
        <f t="shared" si="14"/>
        <v>0</v>
      </c>
      <c r="K458" s="65"/>
      <c r="L458" s="65" t="s">
        <v>342</v>
      </c>
    </row>
    <row r="459" spans="1:12" hidden="1" outlineLevel="2">
      <c r="A459" s="82">
        <v>3130165100</v>
      </c>
      <c r="B459" s="83" t="s">
        <v>790</v>
      </c>
      <c r="C459" s="70">
        <v>0</v>
      </c>
      <c r="D459" s="79"/>
      <c r="E459" s="70"/>
      <c r="G459" s="70">
        <f t="shared" si="13"/>
        <v>0</v>
      </c>
      <c r="I459" s="68">
        <v>0</v>
      </c>
      <c r="J459" s="69">
        <f t="shared" si="14"/>
        <v>0</v>
      </c>
      <c r="K459" s="65"/>
      <c r="L459" s="65" t="s">
        <v>342</v>
      </c>
    </row>
    <row r="460" spans="1:12" hidden="1" outlineLevel="2">
      <c r="A460" s="82">
        <v>3130166100</v>
      </c>
      <c r="B460" s="83" t="s">
        <v>791</v>
      </c>
      <c r="C460" s="70">
        <v>0</v>
      </c>
      <c r="D460" s="79"/>
      <c r="E460" s="70"/>
      <c r="G460" s="70">
        <f t="shared" si="13"/>
        <v>0</v>
      </c>
      <c r="I460" s="68">
        <v>0</v>
      </c>
      <c r="J460" s="69">
        <f t="shared" si="14"/>
        <v>0</v>
      </c>
      <c r="K460" s="65"/>
      <c r="L460" s="65" t="s">
        <v>342</v>
      </c>
    </row>
    <row r="461" spans="1:12" hidden="1" outlineLevel="2">
      <c r="A461" s="82">
        <v>3130167100</v>
      </c>
      <c r="B461" s="83" t="s">
        <v>792</v>
      </c>
      <c r="C461" s="70">
        <v>0</v>
      </c>
      <c r="D461" s="79"/>
      <c r="E461" s="70"/>
      <c r="G461" s="70">
        <f t="shared" si="13"/>
        <v>0</v>
      </c>
      <c r="I461" s="68">
        <v>0</v>
      </c>
      <c r="J461" s="69">
        <f t="shared" si="14"/>
        <v>0</v>
      </c>
      <c r="K461" s="65"/>
      <c r="L461" s="65" t="s">
        <v>342</v>
      </c>
    </row>
    <row r="462" spans="1:12" hidden="1" outlineLevel="2">
      <c r="A462" s="82">
        <v>3130168100</v>
      </c>
      <c r="B462" s="83" t="s">
        <v>793</v>
      </c>
      <c r="C462" s="70">
        <v>0</v>
      </c>
      <c r="D462" s="79"/>
      <c r="E462" s="70"/>
      <c r="G462" s="70">
        <f t="shared" si="13"/>
        <v>0</v>
      </c>
      <c r="I462" s="68">
        <v>0</v>
      </c>
      <c r="J462" s="69">
        <f t="shared" si="14"/>
        <v>0</v>
      </c>
      <c r="K462" s="65"/>
      <c r="L462" s="65" t="s">
        <v>342</v>
      </c>
    </row>
    <row r="463" spans="1:12" hidden="1" outlineLevel="2">
      <c r="A463" s="82">
        <v>3130169100</v>
      </c>
      <c r="B463" s="83" t="s">
        <v>794</v>
      </c>
      <c r="C463" s="70">
        <v>0</v>
      </c>
      <c r="D463" s="79"/>
      <c r="E463" s="70"/>
      <c r="G463" s="70">
        <f t="shared" si="13"/>
        <v>0</v>
      </c>
      <c r="I463" s="68">
        <v>0</v>
      </c>
      <c r="J463" s="69">
        <f t="shared" si="14"/>
        <v>0</v>
      </c>
      <c r="K463" s="65"/>
      <c r="L463" s="65" t="s">
        <v>342</v>
      </c>
    </row>
    <row r="464" spans="1:12" hidden="1" outlineLevel="2">
      <c r="A464" s="82">
        <v>3130170100</v>
      </c>
      <c r="B464" s="83" t="s">
        <v>795</v>
      </c>
      <c r="C464" s="70">
        <v>-1950870.72</v>
      </c>
      <c r="D464" s="79"/>
      <c r="E464" s="70"/>
      <c r="G464" s="70">
        <f t="shared" ref="G464:G528" si="15">C464+E464</f>
        <v>-1950870.72</v>
      </c>
      <c r="I464" s="68">
        <v>0</v>
      </c>
      <c r="J464" s="69">
        <f t="shared" si="14"/>
        <v>1950870.72</v>
      </c>
      <c r="K464" s="65"/>
      <c r="L464" s="65" t="s">
        <v>342</v>
      </c>
    </row>
    <row r="465" spans="1:12" hidden="1" outlineLevel="2">
      <c r="A465" s="82">
        <v>3130171100</v>
      </c>
      <c r="B465" s="83" t="s">
        <v>796</v>
      </c>
      <c r="C465" s="70">
        <v>-3223583.04</v>
      </c>
      <c r="D465" s="79"/>
      <c r="E465" s="70"/>
      <c r="G465" s="70">
        <f t="shared" si="15"/>
        <v>-3223583.04</v>
      </c>
      <c r="I465" s="68">
        <v>0</v>
      </c>
      <c r="J465" s="69">
        <f t="shared" si="14"/>
        <v>3223583.04</v>
      </c>
      <c r="K465" s="65"/>
      <c r="L465" s="65" t="s">
        <v>342</v>
      </c>
    </row>
    <row r="466" spans="1:12" hidden="1" outlineLevel="2">
      <c r="A466" s="82">
        <v>3130172100</v>
      </c>
      <c r="B466" s="83" t="s">
        <v>797</v>
      </c>
      <c r="C466" s="70">
        <v>0</v>
      </c>
      <c r="D466" s="79"/>
      <c r="E466" s="70"/>
      <c r="G466" s="70">
        <f t="shared" si="15"/>
        <v>0</v>
      </c>
      <c r="I466" s="68">
        <v>0</v>
      </c>
      <c r="J466" s="69">
        <f t="shared" si="14"/>
        <v>0</v>
      </c>
      <c r="K466" s="65"/>
      <c r="L466" s="65" t="s">
        <v>342</v>
      </c>
    </row>
    <row r="467" spans="1:12" hidden="1" outlineLevel="2">
      <c r="A467" s="82">
        <v>3130173100</v>
      </c>
      <c r="B467" s="83" t="s">
        <v>798</v>
      </c>
      <c r="C467" s="70">
        <v>0</v>
      </c>
      <c r="D467" s="79"/>
      <c r="E467" s="70"/>
      <c r="G467" s="70">
        <f t="shared" si="15"/>
        <v>0</v>
      </c>
      <c r="I467" s="68">
        <v>0</v>
      </c>
      <c r="J467" s="69">
        <f t="shared" si="14"/>
        <v>0</v>
      </c>
      <c r="K467" s="65"/>
      <c r="L467" s="65" t="s">
        <v>342</v>
      </c>
    </row>
    <row r="468" spans="1:12" hidden="1" outlineLevel="2">
      <c r="A468" s="82">
        <v>3130175100</v>
      </c>
      <c r="B468" s="83" t="s">
        <v>799</v>
      </c>
      <c r="C468" s="70">
        <v>0</v>
      </c>
      <c r="D468" s="79"/>
      <c r="E468" s="70"/>
      <c r="G468" s="70">
        <f t="shared" si="15"/>
        <v>0</v>
      </c>
      <c r="I468" s="68">
        <v>0</v>
      </c>
      <c r="J468" s="69">
        <f t="shared" si="14"/>
        <v>0</v>
      </c>
      <c r="K468" s="65"/>
      <c r="L468" s="65" t="s">
        <v>342</v>
      </c>
    </row>
    <row r="469" spans="1:12" hidden="1" outlineLevel="2">
      <c r="A469" s="82">
        <v>3130177100</v>
      </c>
      <c r="B469" s="83" t="s">
        <v>800</v>
      </c>
      <c r="C469" s="70">
        <v>0</v>
      </c>
      <c r="D469" s="79"/>
      <c r="E469" s="70"/>
      <c r="G469" s="70">
        <f t="shared" si="15"/>
        <v>0</v>
      </c>
      <c r="I469" s="68">
        <v>0</v>
      </c>
      <c r="J469" s="69">
        <f t="shared" si="14"/>
        <v>0</v>
      </c>
      <c r="K469" s="65"/>
      <c r="L469" s="65" t="s">
        <v>342</v>
      </c>
    </row>
    <row r="470" spans="1:12" hidden="1" outlineLevel="2">
      <c r="A470" s="82">
        <v>3130178100</v>
      </c>
      <c r="B470" s="83" t="s">
        <v>801</v>
      </c>
      <c r="C470" s="70">
        <v>0</v>
      </c>
      <c r="D470" s="79"/>
      <c r="E470" s="70"/>
      <c r="G470" s="70">
        <f t="shared" si="15"/>
        <v>0</v>
      </c>
      <c r="I470" s="68">
        <v>0</v>
      </c>
      <c r="J470" s="69">
        <f t="shared" si="14"/>
        <v>0</v>
      </c>
      <c r="K470" s="65"/>
      <c r="L470" s="65" t="s">
        <v>342</v>
      </c>
    </row>
    <row r="471" spans="1:12" hidden="1" outlineLevel="2">
      <c r="A471" s="82">
        <v>3130181100</v>
      </c>
      <c r="B471" s="83" t="s">
        <v>802</v>
      </c>
      <c r="C471" s="70">
        <v>0</v>
      </c>
      <c r="D471" s="79"/>
      <c r="E471" s="70"/>
      <c r="G471" s="70">
        <f t="shared" si="15"/>
        <v>0</v>
      </c>
      <c r="I471" s="68">
        <v>0</v>
      </c>
      <c r="J471" s="69">
        <f t="shared" si="14"/>
        <v>0</v>
      </c>
      <c r="K471" s="65"/>
      <c r="L471" s="65" t="s">
        <v>342</v>
      </c>
    </row>
    <row r="472" spans="1:12" hidden="1" outlineLevel="2">
      <c r="A472" s="82">
        <v>3130185100</v>
      </c>
      <c r="B472" s="83" t="s">
        <v>803</v>
      </c>
      <c r="C472" s="70">
        <v>0</v>
      </c>
      <c r="D472" s="79"/>
      <c r="E472" s="70"/>
      <c r="G472" s="70">
        <f t="shared" si="15"/>
        <v>0</v>
      </c>
      <c r="I472" s="68">
        <v>0</v>
      </c>
      <c r="J472" s="69">
        <f t="shared" si="14"/>
        <v>0</v>
      </c>
      <c r="K472" s="65"/>
      <c r="L472" s="65" t="s">
        <v>342</v>
      </c>
    </row>
    <row r="473" spans="1:12" hidden="1" outlineLevel="2">
      <c r="A473" s="82">
        <v>3130186100</v>
      </c>
      <c r="B473" s="83" t="s">
        <v>804</v>
      </c>
      <c r="C473" s="70">
        <v>316282797.89999902</v>
      </c>
      <c r="D473" s="79"/>
      <c r="E473" s="70"/>
      <c r="G473" s="70">
        <f t="shared" si="15"/>
        <v>316282797.89999902</v>
      </c>
      <c r="I473" s="68">
        <v>0</v>
      </c>
      <c r="J473" s="69">
        <f t="shared" si="14"/>
        <v>-316282797.89999902</v>
      </c>
      <c r="K473" s="65"/>
      <c r="L473" s="65" t="s">
        <v>342</v>
      </c>
    </row>
    <row r="474" spans="1:12" hidden="1" outlineLevel="2">
      <c r="A474" s="82">
        <v>3130186110</v>
      </c>
      <c r="B474" s="83" t="s">
        <v>805</v>
      </c>
      <c r="C474" s="70">
        <v>251253393.84</v>
      </c>
      <c r="D474" s="79"/>
      <c r="E474" s="70"/>
      <c r="G474" s="70">
        <f>C474+E474</f>
        <v>251253393.84</v>
      </c>
      <c r="I474" s="68">
        <v>0</v>
      </c>
      <c r="J474" s="69">
        <f t="shared" si="14"/>
        <v>-251253393.84</v>
      </c>
      <c r="K474" s="65"/>
      <c r="L474" s="65" t="s">
        <v>342</v>
      </c>
    </row>
    <row r="475" spans="1:12" hidden="1" outlineLevel="2">
      <c r="A475" s="82">
        <v>3130187100</v>
      </c>
      <c r="B475" s="83" t="s">
        <v>806</v>
      </c>
      <c r="C475" s="70">
        <v>8332630.0899999896</v>
      </c>
      <c r="D475" s="79"/>
      <c r="E475" s="70"/>
      <c r="G475" s="70">
        <f t="shared" si="15"/>
        <v>8332630.0899999896</v>
      </c>
      <c r="I475" s="68">
        <v>0</v>
      </c>
      <c r="J475" s="69">
        <f t="shared" si="14"/>
        <v>-8332630.0899999896</v>
      </c>
      <c r="K475" s="65"/>
      <c r="L475" s="65" t="s">
        <v>342</v>
      </c>
    </row>
    <row r="476" spans="1:12" hidden="1" outlineLevel="2">
      <c r="A476" s="82">
        <v>3130188100</v>
      </c>
      <c r="B476" s="83" t="s">
        <v>807</v>
      </c>
      <c r="C476" s="70">
        <v>225414968.93000001</v>
      </c>
      <c r="D476" s="79"/>
      <c r="E476" s="70"/>
      <c r="G476" s="70">
        <f t="shared" si="15"/>
        <v>225414968.93000001</v>
      </c>
      <c r="I476" s="68">
        <v>0</v>
      </c>
      <c r="J476" s="69">
        <f t="shared" si="14"/>
        <v>-225414968.93000001</v>
      </c>
      <c r="K476" s="65"/>
      <c r="L476" s="65" t="s">
        <v>342</v>
      </c>
    </row>
    <row r="477" spans="1:12" hidden="1" outlineLevel="2">
      <c r="A477" s="82">
        <v>3130274100</v>
      </c>
      <c r="B477" s="83" t="s">
        <v>808</v>
      </c>
      <c r="C477" s="70">
        <v>0</v>
      </c>
      <c r="D477" s="79"/>
      <c r="E477" s="70"/>
      <c r="G477" s="70">
        <f t="shared" si="15"/>
        <v>0</v>
      </c>
      <c r="I477" s="68">
        <v>0</v>
      </c>
      <c r="J477" s="69">
        <f t="shared" si="14"/>
        <v>0</v>
      </c>
      <c r="K477" s="65"/>
      <c r="L477" s="65" t="s">
        <v>342</v>
      </c>
    </row>
    <row r="478" spans="1:12" hidden="1" outlineLevel="2">
      <c r="A478" s="82">
        <v>3130275100</v>
      </c>
      <c r="B478" s="83" t="s">
        <v>809</v>
      </c>
      <c r="C478" s="70">
        <v>0</v>
      </c>
      <c r="D478" s="79"/>
      <c r="E478" s="70"/>
      <c r="G478" s="70">
        <f t="shared" si="15"/>
        <v>0</v>
      </c>
      <c r="I478" s="68">
        <v>0</v>
      </c>
      <c r="J478" s="69">
        <f t="shared" si="14"/>
        <v>0</v>
      </c>
      <c r="K478" s="65"/>
      <c r="L478" s="65" t="s">
        <v>342</v>
      </c>
    </row>
    <row r="479" spans="1:12" hidden="1" outlineLevel="2">
      <c r="A479" s="82">
        <v>3130276100</v>
      </c>
      <c r="B479" s="83" t="s">
        <v>810</v>
      </c>
      <c r="C479" s="70">
        <v>0</v>
      </c>
      <c r="D479" s="79"/>
      <c r="E479" s="70"/>
      <c r="G479" s="70">
        <f t="shared" si="15"/>
        <v>0</v>
      </c>
      <c r="I479" s="68">
        <v>0</v>
      </c>
      <c r="J479" s="69">
        <f t="shared" si="14"/>
        <v>0</v>
      </c>
      <c r="K479" s="65"/>
      <c r="L479" s="65" t="s">
        <v>342</v>
      </c>
    </row>
    <row r="480" spans="1:12" hidden="1" outlineLevel="2">
      <c r="A480" s="82">
        <v>3130277100</v>
      </c>
      <c r="B480" s="83" t="s">
        <v>811</v>
      </c>
      <c r="C480" s="70">
        <v>0</v>
      </c>
      <c r="D480" s="79"/>
      <c r="E480" s="70"/>
      <c r="G480" s="70">
        <f t="shared" si="15"/>
        <v>0</v>
      </c>
      <c r="I480" s="68">
        <v>0</v>
      </c>
      <c r="J480" s="69">
        <f t="shared" si="14"/>
        <v>0</v>
      </c>
      <c r="K480" s="65"/>
      <c r="L480" s="65" t="s">
        <v>342</v>
      </c>
    </row>
    <row r="481" spans="1:12" hidden="1" outlineLevel="2">
      <c r="A481" s="82">
        <v>3161101100</v>
      </c>
      <c r="B481" s="83" t="s">
        <v>812</v>
      </c>
      <c r="C481" s="70">
        <v>0</v>
      </c>
      <c r="D481" s="79"/>
      <c r="E481" s="70"/>
      <c r="G481" s="70">
        <f t="shared" si="15"/>
        <v>0</v>
      </c>
      <c r="I481" s="68">
        <v>0</v>
      </c>
      <c r="J481" s="69">
        <f t="shared" si="14"/>
        <v>0</v>
      </c>
      <c r="K481" s="65"/>
      <c r="L481" s="65" t="s">
        <v>342</v>
      </c>
    </row>
    <row r="482" spans="1:12" hidden="1" outlineLevel="2">
      <c r="A482" s="82">
        <v>3161101150</v>
      </c>
      <c r="B482" s="83" t="s">
        <v>813</v>
      </c>
      <c r="C482" s="70">
        <v>0</v>
      </c>
      <c r="D482" s="79"/>
      <c r="E482" s="70"/>
      <c r="G482" s="70">
        <f t="shared" si="15"/>
        <v>0</v>
      </c>
      <c r="I482" s="68">
        <v>0</v>
      </c>
      <c r="J482" s="69">
        <f t="shared" si="14"/>
        <v>0</v>
      </c>
      <c r="K482" s="65"/>
      <c r="L482" s="65" t="s">
        <v>342</v>
      </c>
    </row>
    <row r="483" spans="1:12" hidden="1" outlineLevel="2">
      <c r="A483" s="82">
        <v>3161101200</v>
      </c>
      <c r="B483" s="83" t="s">
        <v>814</v>
      </c>
      <c r="C483" s="70">
        <v>0</v>
      </c>
      <c r="D483" s="79"/>
      <c r="E483" s="70"/>
      <c r="G483" s="70">
        <f t="shared" si="15"/>
        <v>0</v>
      </c>
      <c r="I483" s="68">
        <v>0</v>
      </c>
      <c r="J483" s="69">
        <f t="shared" si="14"/>
        <v>0</v>
      </c>
      <c r="K483" s="65"/>
      <c r="L483" s="65" t="s">
        <v>342</v>
      </c>
    </row>
    <row r="484" spans="1:12" hidden="1" outlineLevel="2">
      <c r="A484" s="82">
        <v>3161101300</v>
      </c>
      <c r="B484" s="83" t="s">
        <v>815</v>
      </c>
      <c r="C484" s="70">
        <v>0</v>
      </c>
      <c r="D484" s="79"/>
      <c r="E484" s="70"/>
      <c r="G484" s="70">
        <f t="shared" si="15"/>
        <v>0</v>
      </c>
      <c r="I484" s="68">
        <v>0</v>
      </c>
      <c r="J484" s="69">
        <f t="shared" si="14"/>
        <v>0</v>
      </c>
      <c r="K484" s="65"/>
      <c r="L484" s="65" t="s">
        <v>342</v>
      </c>
    </row>
    <row r="485" spans="1:12" hidden="1" outlineLevel="2">
      <c r="A485" s="82">
        <v>3161101900</v>
      </c>
      <c r="B485" s="83" t="s">
        <v>816</v>
      </c>
      <c r="C485" s="70">
        <v>0</v>
      </c>
      <c r="D485" s="79"/>
      <c r="E485" s="70"/>
      <c r="G485" s="70">
        <f t="shared" si="15"/>
        <v>0</v>
      </c>
      <c r="I485" s="68">
        <v>0</v>
      </c>
      <c r="J485" s="69">
        <f t="shared" si="14"/>
        <v>0</v>
      </c>
      <c r="K485" s="65"/>
      <c r="L485" s="65" t="s">
        <v>342</v>
      </c>
    </row>
    <row r="486" spans="1:12" hidden="1" outlineLevel="2">
      <c r="A486" s="31">
        <v>3161101950</v>
      </c>
      <c r="B486" s="45" t="s">
        <v>817</v>
      </c>
      <c r="C486" s="70">
        <v>0</v>
      </c>
      <c r="D486" s="79"/>
      <c r="E486" s="70"/>
      <c r="G486" s="70">
        <f t="shared" si="15"/>
        <v>0</v>
      </c>
      <c r="I486" s="68">
        <v>0</v>
      </c>
      <c r="J486" s="69">
        <f t="shared" si="14"/>
        <v>0</v>
      </c>
      <c r="K486" s="65"/>
      <c r="L486" s="65" t="s">
        <v>342</v>
      </c>
    </row>
    <row r="487" spans="1:12" hidden="1" outlineLevel="2">
      <c r="A487" s="31">
        <v>3161102100</v>
      </c>
      <c r="B487" s="45" t="s">
        <v>818</v>
      </c>
      <c r="C487" s="70">
        <v>0</v>
      </c>
      <c r="D487" s="79"/>
      <c r="E487" s="70"/>
      <c r="G487" s="70">
        <f t="shared" si="15"/>
        <v>0</v>
      </c>
      <c r="I487" s="68">
        <v>0</v>
      </c>
      <c r="J487" s="69">
        <f t="shared" si="14"/>
        <v>0</v>
      </c>
      <c r="K487" s="65"/>
      <c r="L487" s="65" t="s">
        <v>342</v>
      </c>
    </row>
    <row r="488" spans="1:12" hidden="1" outlineLevel="2">
      <c r="A488" s="31">
        <v>3161102150</v>
      </c>
      <c r="B488" s="45" t="s">
        <v>819</v>
      </c>
      <c r="C488" s="70">
        <v>0</v>
      </c>
      <c r="D488" s="79"/>
      <c r="E488" s="70"/>
      <c r="G488" s="70">
        <f t="shared" si="15"/>
        <v>0</v>
      </c>
      <c r="I488" s="68">
        <v>0</v>
      </c>
      <c r="J488" s="69">
        <f t="shared" si="14"/>
        <v>0</v>
      </c>
      <c r="K488" s="65"/>
      <c r="L488" s="65" t="s">
        <v>342</v>
      </c>
    </row>
    <row r="489" spans="1:12" hidden="1" outlineLevel="2">
      <c r="A489" s="31">
        <v>3161102200</v>
      </c>
      <c r="B489" s="45" t="s">
        <v>820</v>
      </c>
      <c r="C489" s="70">
        <v>0</v>
      </c>
      <c r="D489" s="79"/>
      <c r="E489" s="70"/>
      <c r="G489" s="70">
        <f t="shared" si="15"/>
        <v>0</v>
      </c>
      <c r="I489" s="68">
        <v>0</v>
      </c>
      <c r="J489" s="69">
        <f t="shared" si="14"/>
        <v>0</v>
      </c>
      <c r="K489" s="65"/>
      <c r="L489" s="65" t="s">
        <v>342</v>
      </c>
    </row>
    <row r="490" spans="1:12" hidden="1" outlineLevel="2">
      <c r="A490" s="31">
        <v>3161102300</v>
      </c>
      <c r="B490" s="45" t="s">
        <v>821</v>
      </c>
      <c r="C490" s="70">
        <v>0</v>
      </c>
      <c r="D490" s="79"/>
      <c r="E490" s="70"/>
      <c r="G490" s="70">
        <f t="shared" si="15"/>
        <v>0</v>
      </c>
      <c r="I490" s="68">
        <v>0</v>
      </c>
      <c r="J490" s="69">
        <f t="shared" si="14"/>
        <v>0</v>
      </c>
      <c r="K490" s="65"/>
      <c r="L490" s="65" t="s">
        <v>342</v>
      </c>
    </row>
    <row r="491" spans="1:12" hidden="1" outlineLevel="2">
      <c r="A491" s="31">
        <v>3161102900</v>
      </c>
      <c r="B491" s="45" t="s">
        <v>822</v>
      </c>
      <c r="C491" s="70">
        <v>0</v>
      </c>
      <c r="D491" s="79"/>
      <c r="E491" s="70"/>
      <c r="G491" s="70">
        <f t="shared" si="15"/>
        <v>0</v>
      </c>
      <c r="I491" s="68">
        <v>0</v>
      </c>
      <c r="J491" s="69">
        <f t="shared" si="14"/>
        <v>0</v>
      </c>
      <c r="K491" s="65"/>
      <c r="L491" s="65" t="s">
        <v>342</v>
      </c>
    </row>
    <row r="492" spans="1:12" hidden="1" outlineLevel="2">
      <c r="A492" s="31">
        <v>3161102950</v>
      </c>
      <c r="B492" s="45" t="s">
        <v>823</v>
      </c>
      <c r="C492" s="70">
        <v>0</v>
      </c>
      <c r="D492" s="79"/>
      <c r="E492" s="70"/>
      <c r="G492" s="70">
        <f t="shared" si="15"/>
        <v>0</v>
      </c>
      <c r="I492" s="68">
        <v>0</v>
      </c>
      <c r="J492" s="69">
        <f t="shared" si="14"/>
        <v>0</v>
      </c>
      <c r="K492" s="65"/>
      <c r="L492" s="65" t="s">
        <v>342</v>
      </c>
    </row>
    <row r="493" spans="1:12" hidden="1" outlineLevel="2">
      <c r="A493" s="31">
        <v>3161103100</v>
      </c>
      <c r="B493" s="45" t="s">
        <v>824</v>
      </c>
      <c r="C493" s="70">
        <v>0</v>
      </c>
      <c r="D493" s="79"/>
      <c r="E493" s="70"/>
      <c r="G493" s="70">
        <f t="shared" si="15"/>
        <v>0</v>
      </c>
      <c r="I493" s="68">
        <v>0</v>
      </c>
      <c r="J493" s="69">
        <f t="shared" si="14"/>
        <v>0</v>
      </c>
      <c r="K493" s="65"/>
      <c r="L493" s="65" t="s">
        <v>342</v>
      </c>
    </row>
    <row r="494" spans="1:12" hidden="1" outlineLevel="2">
      <c r="A494" s="31">
        <v>3161103200</v>
      </c>
      <c r="B494" s="45" t="s">
        <v>825</v>
      </c>
      <c r="C494" s="70">
        <v>0</v>
      </c>
      <c r="D494" s="79"/>
      <c r="E494" s="70"/>
      <c r="G494" s="70">
        <f t="shared" si="15"/>
        <v>0</v>
      </c>
      <c r="I494" s="68">
        <v>0</v>
      </c>
      <c r="J494" s="69">
        <f t="shared" si="14"/>
        <v>0</v>
      </c>
      <c r="K494" s="65"/>
      <c r="L494" s="65" t="s">
        <v>342</v>
      </c>
    </row>
    <row r="495" spans="1:12" hidden="1" outlineLevel="2">
      <c r="A495" s="31">
        <v>3161103300</v>
      </c>
      <c r="B495" s="45" t="s">
        <v>826</v>
      </c>
      <c r="C495" s="70">
        <v>0</v>
      </c>
      <c r="D495" s="79"/>
      <c r="E495" s="70"/>
      <c r="G495" s="70">
        <f t="shared" si="15"/>
        <v>0</v>
      </c>
      <c r="I495" s="68">
        <v>0</v>
      </c>
      <c r="J495" s="69">
        <f t="shared" si="14"/>
        <v>0</v>
      </c>
      <c r="K495" s="65"/>
      <c r="L495" s="65" t="s">
        <v>342</v>
      </c>
    </row>
    <row r="496" spans="1:12" hidden="1" outlineLevel="2">
      <c r="A496" s="31">
        <v>3161103900</v>
      </c>
      <c r="B496" s="45" t="s">
        <v>827</v>
      </c>
      <c r="C496" s="70">
        <v>0</v>
      </c>
      <c r="D496" s="79"/>
      <c r="E496" s="70"/>
      <c r="G496" s="70">
        <f t="shared" si="15"/>
        <v>0</v>
      </c>
      <c r="I496" s="68">
        <v>0</v>
      </c>
      <c r="J496" s="69">
        <f t="shared" si="14"/>
        <v>0</v>
      </c>
      <c r="K496" s="65"/>
      <c r="L496" s="65" t="s">
        <v>342</v>
      </c>
    </row>
    <row r="497" spans="1:12" hidden="1" outlineLevel="2">
      <c r="A497" s="31">
        <v>3161104100</v>
      </c>
      <c r="B497" s="45" t="s">
        <v>828</v>
      </c>
      <c r="C497" s="70">
        <v>0</v>
      </c>
      <c r="D497" s="79"/>
      <c r="E497" s="70"/>
      <c r="G497" s="70">
        <f t="shared" si="15"/>
        <v>0</v>
      </c>
      <c r="I497" s="68">
        <v>0</v>
      </c>
      <c r="J497" s="69">
        <f t="shared" si="14"/>
        <v>0</v>
      </c>
      <c r="K497" s="65"/>
      <c r="L497" s="65" t="s">
        <v>342</v>
      </c>
    </row>
    <row r="498" spans="1:12" hidden="1" outlineLevel="2">
      <c r="A498" s="31">
        <v>3161104200</v>
      </c>
      <c r="B498" s="45" t="s">
        <v>829</v>
      </c>
      <c r="C498" s="70">
        <v>0</v>
      </c>
      <c r="D498" s="79"/>
      <c r="E498" s="70"/>
      <c r="G498" s="70">
        <f t="shared" si="15"/>
        <v>0</v>
      </c>
      <c r="I498" s="68">
        <v>0</v>
      </c>
      <c r="J498" s="69">
        <f t="shared" si="14"/>
        <v>0</v>
      </c>
      <c r="K498" s="65"/>
      <c r="L498" s="65" t="s">
        <v>342</v>
      </c>
    </row>
    <row r="499" spans="1:12" hidden="1" outlineLevel="2">
      <c r="A499" s="31">
        <v>3161104300</v>
      </c>
      <c r="B499" s="45" t="s">
        <v>830</v>
      </c>
      <c r="C499" s="70">
        <v>0</v>
      </c>
      <c r="D499" s="79"/>
      <c r="E499" s="70"/>
      <c r="G499" s="70">
        <f t="shared" si="15"/>
        <v>0</v>
      </c>
      <c r="I499" s="68">
        <v>0</v>
      </c>
      <c r="J499" s="69">
        <f t="shared" si="14"/>
        <v>0</v>
      </c>
      <c r="K499" s="65"/>
      <c r="L499" s="65" t="s">
        <v>342</v>
      </c>
    </row>
    <row r="500" spans="1:12" hidden="1" outlineLevel="2">
      <c r="A500" s="31">
        <v>3161104900</v>
      </c>
      <c r="B500" s="45" t="s">
        <v>831</v>
      </c>
      <c r="C500" s="70">
        <v>0</v>
      </c>
      <c r="D500" s="79"/>
      <c r="E500" s="70"/>
      <c r="G500" s="70">
        <f t="shared" si="15"/>
        <v>0</v>
      </c>
      <c r="I500" s="68">
        <v>0</v>
      </c>
      <c r="J500" s="69">
        <f t="shared" si="14"/>
        <v>0</v>
      </c>
      <c r="K500" s="65"/>
      <c r="L500" s="65" t="s">
        <v>342</v>
      </c>
    </row>
    <row r="501" spans="1:12" hidden="1" outlineLevel="2">
      <c r="A501" s="31">
        <v>3161107100</v>
      </c>
      <c r="B501" s="45" t="s">
        <v>832</v>
      </c>
      <c r="C501" s="70">
        <v>0</v>
      </c>
      <c r="D501" s="79"/>
      <c r="E501" s="70"/>
      <c r="G501" s="70">
        <f t="shared" si="15"/>
        <v>0</v>
      </c>
      <c r="I501" s="68">
        <v>0</v>
      </c>
      <c r="J501" s="69">
        <f t="shared" ref="J501:J564" si="16">I501-G501</f>
        <v>0</v>
      </c>
      <c r="K501" s="65"/>
      <c r="L501" s="65" t="s">
        <v>342</v>
      </c>
    </row>
    <row r="502" spans="1:12" hidden="1" outlineLevel="2">
      <c r="A502" s="31">
        <v>3161107900</v>
      </c>
      <c r="B502" s="45" t="s">
        <v>833</v>
      </c>
      <c r="C502" s="70">
        <v>0</v>
      </c>
      <c r="D502" s="79"/>
      <c r="E502" s="70"/>
      <c r="G502" s="70">
        <f t="shared" si="15"/>
        <v>0</v>
      </c>
      <c r="I502" s="68">
        <v>0</v>
      </c>
      <c r="J502" s="69">
        <f t="shared" si="16"/>
        <v>0</v>
      </c>
      <c r="K502" s="65"/>
      <c r="L502" s="65" t="s">
        <v>342</v>
      </c>
    </row>
    <row r="503" spans="1:12" hidden="1" outlineLevel="2">
      <c r="A503" s="31">
        <v>3161201100</v>
      </c>
      <c r="B503" s="45" t="s">
        <v>834</v>
      </c>
      <c r="C503" s="70">
        <v>0</v>
      </c>
      <c r="D503" s="79"/>
      <c r="E503" s="70"/>
      <c r="G503" s="70">
        <f t="shared" si="15"/>
        <v>0</v>
      </c>
      <c r="I503" s="68">
        <v>0</v>
      </c>
      <c r="J503" s="69">
        <f t="shared" si="16"/>
        <v>0</v>
      </c>
      <c r="K503" s="65"/>
      <c r="L503" s="65" t="s">
        <v>342</v>
      </c>
    </row>
    <row r="504" spans="1:12" hidden="1" outlineLevel="2">
      <c r="A504" s="31">
        <v>3161201200</v>
      </c>
      <c r="B504" s="45" t="s">
        <v>835</v>
      </c>
      <c r="C504" s="70">
        <v>0</v>
      </c>
      <c r="D504" s="79"/>
      <c r="E504" s="70"/>
      <c r="G504" s="70">
        <f t="shared" si="15"/>
        <v>0</v>
      </c>
      <c r="I504" s="68">
        <v>0</v>
      </c>
      <c r="J504" s="69">
        <f t="shared" si="16"/>
        <v>0</v>
      </c>
      <c r="K504" s="65"/>
      <c r="L504" s="65" t="s">
        <v>342</v>
      </c>
    </row>
    <row r="505" spans="1:12" hidden="1" outlineLevel="2">
      <c r="A505" s="31">
        <v>3161201300</v>
      </c>
      <c r="B505" s="45" t="s">
        <v>836</v>
      </c>
      <c r="C505" s="70">
        <v>0</v>
      </c>
      <c r="D505" s="79"/>
      <c r="E505" s="70"/>
      <c r="G505" s="70">
        <f t="shared" si="15"/>
        <v>0</v>
      </c>
      <c r="I505" s="68">
        <v>0</v>
      </c>
      <c r="J505" s="69">
        <f t="shared" si="16"/>
        <v>0</v>
      </c>
      <c r="K505" s="65"/>
      <c r="L505" s="65" t="s">
        <v>342</v>
      </c>
    </row>
    <row r="506" spans="1:12" hidden="1" outlineLevel="2">
      <c r="A506" s="31">
        <v>3161201400</v>
      </c>
      <c r="B506" s="45" t="s">
        <v>837</v>
      </c>
      <c r="C506" s="70">
        <v>0</v>
      </c>
      <c r="D506" s="79"/>
      <c r="E506" s="70"/>
      <c r="G506" s="70">
        <f t="shared" si="15"/>
        <v>0</v>
      </c>
      <c r="I506" s="68">
        <v>0</v>
      </c>
      <c r="J506" s="69">
        <f t="shared" si="16"/>
        <v>0</v>
      </c>
      <c r="K506" s="65"/>
      <c r="L506" s="65" t="s">
        <v>342</v>
      </c>
    </row>
    <row r="507" spans="1:12" hidden="1" outlineLevel="2">
      <c r="A507" s="82">
        <v>3161201500</v>
      </c>
      <c r="B507" s="83" t="s">
        <v>838</v>
      </c>
      <c r="C507" s="70">
        <v>0</v>
      </c>
      <c r="D507" s="79"/>
      <c r="E507" s="70"/>
      <c r="G507" s="70">
        <f t="shared" si="15"/>
        <v>0</v>
      </c>
      <c r="I507" s="68">
        <v>0</v>
      </c>
      <c r="J507" s="69">
        <f t="shared" si="16"/>
        <v>0</v>
      </c>
      <c r="K507" s="65"/>
      <c r="L507" s="65" t="s">
        <v>342</v>
      </c>
    </row>
    <row r="508" spans="1:12" hidden="1" outlineLevel="2">
      <c r="A508" s="82">
        <v>3161201900</v>
      </c>
      <c r="B508" s="83" t="s">
        <v>839</v>
      </c>
      <c r="C508" s="70">
        <v>0</v>
      </c>
      <c r="D508" s="79"/>
      <c r="E508" s="70"/>
      <c r="G508" s="70">
        <f t="shared" si="15"/>
        <v>0</v>
      </c>
      <c r="I508" s="68">
        <v>0</v>
      </c>
      <c r="J508" s="69">
        <f t="shared" si="16"/>
        <v>0</v>
      </c>
      <c r="K508" s="65"/>
      <c r="L508" s="65" t="s">
        <v>342</v>
      </c>
    </row>
    <row r="509" spans="1:12" hidden="1" outlineLevel="2">
      <c r="A509" s="82">
        <v>3161202100</v>
      </c>
      <c r="B509" s="83" t="s">
        <v>840</v>
      </c>
      <c r="C509" s="70">
        <v>0</v>
      </c>
      <c r="D509" s="79"/>
      <c r="E509" s="70"/>
      <c r="G509" s="70">
        <f t="shared" si="15"/>
        <v>0</v>
      </c>
      <c r="I509" s="68">
        <v>0</v>
      </c>
      <c r="J509" s="69">
        <f t="shared" si="16"/>
        <v>0</v>
      </c>
      <c r="K509" s="65"/>
      <c r="L509" s="65" t="s">
        <v>342</v>
      </c>
    </row>
    <row r="510" spans="1:12" hidden="1" outlineLevel="2">
      <c r="A510" s="82">
        <v>3161202200</v>
      </c>
      <c r="B510" s="83" t="s">
        <v>841</v>
      </c>
      <c r="C510" s="70">
        <v>0</v>
      </c>
      <c r="D510" s="79"/>
      <c r="E510" s="70"/>
      <c r="G510" s="70">
        <f t="shared" si="15"/>
        <v>0</v>
      </c>
      <c r="I510" s="68">
        <v>0</v>
      </c>
      <c r="J510" s="69">
        <f t="shared" si="16"/>
        <v>0</v>
      </c>
      <c r="K510" s="65"/>
      <c r="L510" s="65" t="s">
        <v>342</v>
      </c>
    </row>
    <row r="511" spans="1:12" hidden="1" outlineLevel="2">
      <c r="A511" s="82">
        <v>3161202300</v>
      </c>
      <c r="B511" s="83" t="s">
        <v>842</v>
      </c>
      <c r="C511" s="70">
        <v>0</v>
      </c>
      <c r="D511" s="79"/>
      <c r="E511" s="70"/>
      <c r="G511" s="70">
        <f t="shared" si="15"/>
        <v>0</v>
      </c>
      <c r="I511" s="68">
        <v>0</v>
      </c>
      <c r="J511" s="69">
        <f t="shared" si="16"/>
        <v>0</v>
      </c>
      <c r="K511" s="65"/>
      <c r="L511" s="65" t="s">
        <v>342</v>
      </c>
    </row>
    <row r="512" spans="1:12" hidden="1" outlineLevel="2">
      <c r="A512" s="82">
        <v>3161202400</v>
      </c>
      <c r="B512" s="83" t="s">
        <v>843</v>
      </c>
      <c r="C512" s="70">
        <v>0</v>
      </c>
      <c r="D512" s="79"/>
      <c r="E512" s="70"/>
      <c r="G512" s="70">
        <f t="shared" si="15"/>
        <v>0</v>
      </c>
      <c r="I512" s="68">
        <v>0</v>
      </c>
      <c r="J512" s="69">
        <f t="shared" si="16"/>
        <v>0</v>
      </c>
      <c r="K512" s="65"/>
      <c r="L512" s="65" t="s">
        <v>342</v>
      </c>
    </row>
    <row r="513" spans="1:12" hidden="1" outlineLevel="2">
      <c r="A513" s="82">
        <v>3161202900</v>
      </c>
      <c r="B513" s="83" t="s">
        <v>844</v>
      </c>
      <c r="C513" s="70">
        <v>0</v>
      </c>
      <c r="D513" s="79"/>
      <c r="E513" s="70"/>
      <c r="G513" s="70">
        <f t="shared" si="15"/>
        <v>0</v>
      </c>
      <c r="I513" s="68">
        <v>0</v>
      </c>
      <c r="J513" s="69">
        <f t="shared" si="16"/>
        <v>0</v>
      </c>
      <c r="K513" s="65"/>
      <c r="L513" s="65" t="s">
        <v>342</v>
      </c>
    </row>
    <row r="514" spans="1:12" hidden="1" outlineLevel="2">
      <c r="A514" s="82">
        <v>3162101100</v>
      </c>
      <c r="B514" s="83" t="s">
        <v>845</v>
      </c>
      <c r="C514" s="70">
        <v>0</v>
      </c>
      <c r="D514" s="79"/>
      <c r="E514" s="70"/>
      <c r="G514" s="70">
        <f t="shared" si="15"/>
        <v>0</v>
      </c>
      <c r="I514" s="68">
        <v>0</v>
      </c>
      <c r="J514" s="69">
        <f t="shared" si="16"/>
        <v>0</v>
      </c>
      <c r="K514" s="65"/>
      <c r="L514" s="65" t="s">
        <v>342</v>
      </c>
    </row>
    <row r="515" spans="1:12" hidden="1" outlineLevel="2">
      <c r="A515" s="82">
        <v>3162101999</v>
      </c>
      <c r="B515" s="83" t="s">
        <v>846</v>
      </c>
      <c r="C515" s="70">
        <v>0</v>
      </c>
      <c r="D515" s="79"/>
      <c r="E515" s="70"/>
      <c r="G515" s="70">
        <f t="shared" si="15"/>
        <v>0</v>
      </c>
      <c r="I515" s="68">
        <v>0</v>
      </c>
      <c r="J515" s="69">
        <f t="shared" si="16"/>
        <v>0</v>
      </c>
      <c r="K515" s="65"/>
      <c r="L515" s="65" t="s">
        <v>342</v>
      </c>
    </row>
    <row r="516" spans="1:12" hidden="1" outlineLevel="2">
      <c r="A516" s="82">
        <v>3162102100</v>
      </c>
      <c r="B516" s="83" t="s">
        <v>847</v>
      </c>
      <c r="C516" s="70">
        <v>0</v>
      </c>
      <c r="D516" s="79"/>
      <c r="E516" s="70"/>
      <c r="G516" s="70">
        <f t="shared" si="15"/>
        <v>0</v>
      </c>
      <c r="I516" s="68">
        <v>0</v>
      </c>
      <c r="J516" s="69">
        <f t="shared" si="16"/>
        <v>0</v>
      </c>
      <c r="K516" s="65"/>
      <c r="L516" s="65" t="s">
        <v>342</v>
      </c>
    </row>
    <row r="517" spans="1:12" hidden="1" outlineLevel="2">
      <c r="A517" s="82">
        <v>3162102999</v>
      </c>
      <c r="B517" s="83" t="s">
        <v>848</v>
      </c>
      <c r="C517" s="70">
        <v>0</v>
      </c>
      <c r="D517" s="79"/>
      <c r="E517" s="70"/>
      <c r="G517" s="70">
        <f t="shared" si="15"/>
        <v>0</v>
      </c>
      <c r="I517" s="68">
        <v>0</v>
      </c>
      <c r="J517" s="69">
        <f t="shared" si="16"/>
        <v>0</v>
      </c>
      <c r="K517" s="65"/>
      <c r="L517" s="65" t="s">
        <v>342</v>
      </c>
    </row>
    <row r="518" spans="1:12" hidden="1" outlineLevel="2">
      <c r="A518" s="82">
        <v>3162103100</v>
      </c>
      <c r="B518" s="83" t="s">
        <v>849</v>
      </c>
      <c r="C518" s="70">
        <v>0</v>
      </c>
      <c r="D518" s="79"/>
      <c r="E518" s="70"/>
      <c r="G518" s="70">
        <f t="shared" si="15"/>
        <v>0</v>
      </c>
      <c r="I518" s="68">
        <v>0</v>
      </c>
      <c r="J518" s="69">
        <f t="shared" si="16"/>
        <v>0</v>
      </c>
      <c r="K518" s="65"/>
      <c r="L518" s="65" t="s">
        <v>342</v>
      </c>
    </row>
    <row r="519" spans="1:12" hidden="1" outlineLevel="2">
      <c r="A519" s="82">
        <v>3162103999</v>
      </c>
      <c r="B519" s="83" t="s">
        <v>850</v>
      </c>
      <c r="C519" s="70">
        <v>0</v>
      </c>
      <c r="D519" s="79"/>
      <c r="E519" s="70"/>
      <c r="G519" s="70">
        <f t="shared" si="15"/>
        <v>0</v>
      </c>
      <c r="I519" s="68">
        <v>0</v>
      </c>
      <c r="J519" s="69">
        <f t="shared" si="16"/>
        <v>0</v>
      </c>
      <c r="K519" s="65"/>
      <c r="L519" s="65" t="s">
        <v>342</v>
      </c>
    </row>
    <row r="520" spans="1:12" hidden="1" outlineLevel="2">
      <c r="A520" s="82">
        <v>3162109100</v>
      </c>
      <c r="B520" s="83" t="s">
        <v>851</v>
      </c>
      <c r="C520" s="70">
        <v>0</v>
      </c>
      <c r="D520" s="79"/>
      <c r="E520" s="70"/>
      <c r="G520" s="70">
        <f t="shared" si="15"/>
        <v>0</v>
      </c>
      <c r="I520" s="68">
        <v>0</v>
      </c>
      <c r="J520" s="69">
        <f t="shared" si="16"/>
        <v>0</v>
      </c>
      <c r="K520" s="65"/>
      <c r="L520" s="65" t="s">
        <v>342</v>
      </c>
    </row>
    <row r="521" spans="1:12" hidden="1" outlineLevel="2">
      <c r="A521" s="82">
        <v>3162109999</v>
      </c>
      <c r="B521" s="83" t="s">
        <v>852</v>
      </c>
      <c r="C521" s="70">
        <v>0</v>
      </c>
      <c r="D521" s="79"/>
      <c r="E521" s="70"/>
      <c r="G521" s="70">
        <f t="shared" si="15"/>
        <v>0</v>
      </c>
      <c r="I521" s="68">
        <v>0</v>
      </c>
      <c r="J521" s="69">
        <f t="shared" si="16"/>
        <v>0</v>
      </c>
      <c r="K521" s="65"/>
      <c r="L521" s="65" t="s">
        <v>342</v>
      </c>
    </row>
    <row r="522" spans="1:12" hidden="1" outlineLevel="2">
      <c r="A522" s="82">
        <v>3163101100</v>
      </c>
      <c r="B522" s="83" t="s">
        <v>853</v>
      </c>
      <c r="C522" s="70">
        <v>88335196.879999906</v>
      </c>
      <c r="D522" s="79"/>
      <c r="E522" s="70"/>
      <c r="G522" s="70">
        <f t="shared" si="15"/>
        <v>88335196.879999906</v>
      </c>
      <c r="I522" s="68">
        <v>0</v>
      </c>
      <c r="J522" s="69">
        <f t="shared" si="16"/>
        <v>-88335196.879999906</v>
      </c>
      <c r="K522" s="65"/>
      <c r="L522" s="65" t="s">
        <v>342</v>
      </c>
    </row>
    <row r="523" spans="1:12" hidden="1" outlineLevel="2">
      <c r="A523" s="82">
        <v>3163101999</v>
      </c>
      <c r="B523" s="83" t="s">
        <v>854</v>
      </c>
      <c r="C523" s="70">
        <v>4161.0600000000004</v>
      </c>
      <c r="D523" s="79"/>
      <c r="E523" s="70"/>
      <c r="G523" s="70">
        <f t="shared" si="15"/>
        <v>4161.0600000000004</v>
      </c>
      <c r="I523" s="68">
        <v>0</v>
      </c>
      <c r="J523" s="69">
        <f t="shared" si="16"/>
        <v>-4161.0600000000004</v>
      </c>
      <c r="K523" s="65"/>
      <c r="L523" s="65" t="s">
        <v>342</v>
      </c>
    </row>
    <row r="524" spans="1:12" hidden="1" outlineLevel="2">
      <c r="A524" s="82">
        <v>3163199999</v>
      </c>
      <c r="B524" s="83" t="s">
        <v>855</v>
      </c>
      <c r="C524" s="70">
        <v>-2116808.25</v>
      </c>
      <c r="D524" s="79"/>
      <c r="E524" s="70"/>
      <c r="G524" s="70">
        <f t="shared" si="15"/>
        <v>-2116808.25</v>
      </c>
      <c r="I524" s="68">
        <v>0</v>
      </c>
      <c r="J524" s="69">
        <f t="shared" si="16"/>
        <v>2116808.25</v>
      </c>
      <c r="K524" s="65"/>
      <c r="L524" s="65" t="s">
        <v>342</v>
      </c>
    </row>
    <row r="525" spans="1:12" hidden="1" outlineLevel="2">
      <c r="A525" s="82">
        <v>3163201100</v>
      </c>
      <c r="B525" s="83" t="s">
        <v>856</v>
      </c>
      <c r="C525" s="70">
        <v>2116808.25</v>
      </c>
      <c r="D525" s="79"/>
      <c r="E525" s="70"/>
      <c r="G525" s="70">
        <f t="shared" si="15"/>
        <v>2116808.25</v>
      </c>
      <c r="I525" s="68">
        <v>0</v>
      </c>
      <c r="J525" s="69">
        <f t="shared" si="16"/>
        <v>-2116808.25</v>
      </c>
      <c r="K525" s="65"/>
      <c r="L525" s="65" t="s">
        <v>342</v>
      </c>
    </row>
    <row r="526" spans="1:12" hidden="1" outlineLevel="2">
      <c r="A526" s="82">
        <v>3163201999</v>
      </c>
      <c r="B526" s="83" t="s">
        <v>857</v>
      </c>
      <c r="C526" s="70">
        <v>0</v>
      </c>
      <c r="D526" s="79"/>
      <c r="E526" s="70"/>
      <c r="G526" s="70">
        <f t="shared" si="15"/>
        <v>0</v>
      </c>
      <c r="I526" s="68">
        <v>0</v>
      </c>
      <c r="J526" s="69">
        <f t="shared" si="16"/>
        <v>0</v>
      </c>
      <c r="K526" s="65"/>
      <c r="L526" s="65" t="s">
        <v>342</v>
      </c>
    </row>
    <row r="527" spans="1:12" hidden="1" outlineLevel="2">
      <c r="A527" s="82">
        <v>3164101100</v>
      </c>
      <c r="B527" s="83" t="s">
        <v>858</v>
      </c>
      <c r="C527" s="70">
        <v>1633864.74</v>
      </c>
      <c r="D527" s="79"/>
      <c r="E527" s="70"/>
      <c r="G527" s="70">
        <f t="shared" si="15"/>
        <v>1633864.74</v>
      </c>
      <c r="I527" s="68">
        <v>0</v>
      </c>
      <c r="J527" s="69">
        <f t="shared" si="16"/>
        <v>-1633864.74</v>
      </c>
      <c r="K527" s="65"/>
      <c r="L527" s="65" t="s">
        <v>342</v>
      </c>
    </row>
    <row r="528" spans="1:12" hidden="1" outlineLevel="2">
      <c r="A528" s="82">
        <v>3164101999</v>
      </c>
      <c r="B528" s="83" t="s">
        <v>859</v>
      </c>
      <c r="C528" s="70">
        <v>794.08</v>
      </c>
      <c r="D528" s="79"/>
      <c r="E528" s="70"/>
      <c r="G528" s="70">
        <f t="shared" si="15"/>
        <v>794.08</v>
      </c>
      <c r="I528" s="68">
        <v>0</v>
      </c>
      <c r="J528" s="69">
        <f t="shared" si="16"/>
        <v>-794.08</v>
      </c>
      <c r="K528" s="65"/>
      <c r="L528" s="65" t="s">
        <v>342</v>
      </c>
    </row>
    <row r="529" spans="1:12" hidden="1" outlineLevel="2">
      <c r="A529" s="82">
        <v>3172210110</v>
      </c>
      <c r="B529" s="83" t="s">
        <v>860</v>
      </c>
      <c r="C529" s="70">
        <v>0</v>
      </c>
      <c r="D529" s="79"/>
      <c r="E529" s="70"/>
      <c r="G529" s="70">
        <f t="shared" ref="G529:G592" si="17">C529+E529</f>
        <v>0</v>
      </c>
      <c r="I529" s="68">
        <v>0</v>
      </c>
      <c r="J529" s="69">
        <f t="shared" si="16"/>
        <v>0</v>
      </c>
      <c r="K529" s="65"/>
      <c r="L529" s="65" t="s">
        <v>342</v>
      </c>
    </row>
    <row r="530" spans="1:12" hidden="1" outlineLevel="2">
      <c r="A530" s="82">
        <v>3172210210</v>
      </c>
      <c r="B530" s="83" t="s">
        <v>861</v>
      </c>
      <c r="C530" s="70">
        <v>0</v>
      </c>
      <c r="D530" s="79"/>
      <c r="E530" s="70"/>
      <c r="G530" s="70">
        <f t="shared" si="17"/>
        <v>0</v>
      </c>
      <c r="I530" s="68">
        <v>0</v>
      </c>
      <c r="J530" s="69">
        <f t="shared" si="16"/>
        <v>0</v>
      </c>
      <c r="K530" s="65"/>
      <c r="L530" s="65" t="s">
        <v>342</v>
      </c>
    </row>
    <row r="531" spans="1:12" hidden="1" outlineLevel="2">
      <c r="A531" s="82">
        <v>3172220110</v>
      </c>
      <c r="B531" s="83" t="s">
        <v>862</v>
      </c>
      <c r="C531" s="70">
        <v>0</v>
      </c>
      <c r="D531" s="79"/>
      <c r="E531" s="70"/>
      <c r="G531" s="70">
        <f t="shared" si="17"/>
        <v>0</v>
      </c>
      <c r="I531" s="68">
        <v>0</v>
      </c>
      <c r="J531" s="69">
        <f t="shared" si="16"/>
        <v>0</v>
      </c>
      <c r="K531" s="65"/>
      <c r="L531" s="65" t="s">
        <v>342</v>
      </c>
    </row>
    <row r="532" spans="1:12" hidden="1" outlineLevel="2">
      <c r="A532" s="82">
        <v>3172220210</v>
      </c>
      <c r="B532" s="83" t="s">
        <v>863</v>
      </c>
      <c r="C532" s="70">
        <v>0</v>
      </c>
      <c r="D532" s="79"/>
      <c r="E532" s="70"/>
      <c r="G532" s="70">
        <f t="shared" si="17"/>
        <v>0</v>
      </c>
      <c r="I532" s="68">
        <v>0</v>
      </c>
      <c r="J532" s="69">
        <f t="shared" si="16"/>
        <v>0</v>
      </c>
      <c r="K532" s="65"/>
      <c r="L532" s="65" t="s">
        <v>342</v>
      </c>
    </row>
    <row r="533" spans="1:12" hidden="1" outlineLevel="2">
      <c r="A533" s="82">
        <v>3176110110</v>
      </c>
      <c r="B533" s="83" t="s">
        <v>864</v>
      </c>
      <c r="C533" s="70">
        <v>0</v>
      </c>
      <c r="D533" s="79"/>
      <c r="E533" s="70"/>
      <c r="G533" s="70">
        <f t="shared" si="17"/>
        <v>0</v>
      </c>
      <c r="I533" s="68">
        <v>0</v>
      </c>
      <c r="J533" s="69">
        <f t="shared" si="16"/>
        <v>0</v>
      </c>
      <c r="K533" s="65"/>
      <c r="L533" s="65" t="s">
        <v>342</v>
      </c>
    </row>
    <row r="534" spans="1:12" hidden="1" outlineLevel="2">
      <c r="A534" s="82">
        <v>3176110210</v>
      </c>
      <c r="B534" s="83" t="s">
        <v>865</v>
      </c>
      <c r="C534" s="70">
        <v>0</v>
      </c>
      <c r="D534" s="79"/>
      <c r="E534" s="70"/>
      <c r="G534" s="70">
        <f t="shared" si="17"/>
        <v>0</v>
      </c>
      <c r="I534" s="68">
        <v>0</v>
      </c>
      <c r="J534" s="69">
        <f t="shared" si="16"/>
        <v>0</v>
      </c>
      <c r="K534" s="65"/>
      <c r="L534" s="65" t="s">
        <v>342</v>
      </c>
    </row>
    <row r="535" spans="1:12" hidden="1" outlineLevel="2">
      <c r="A535" s="82">
        <v>3176110310</v>
      </c>
      <c r="B535" s="83" t="s">
        <v>866</v>
      </c>
      <c r="C535" s="70">
        <v>0</v>
      </c>
      <c r="D535" s="79"/>
      <c r="E535" s="70"/>
      <c r="G535" s="70">
        <f t="shared" si="17"/>
        <v>0</v>
      </c>
      <c r="I535" s="68">
        <v>0</v>
      </c>
      <c r="J535" s="69">
        <f t="shared" si="16"/>
        <v>0</v>
      </c>
      <c r="K535" s="65"/>
      <c r="L535" s="65" t="s">
        <v>342</v>
      </c>
    </row>
    <row r="536" spans="1:12" hidden="1" outlineLevel="2">
      <c r="A536" s="82">
        <v>3176110410</v>
      </c>
      <c r="B536" s="83" t="s">
        <v>867</v>
      </c>
      <c r="C536" s="70">
        <v>0</v>
      </c>
      <c r="D536" s="79"/>
      <c r="E536" s="70"/>
      <c r="G536" s="70">
        <f t="shared" si="17"/>
        <v>0</v>
      </c>
      <c r="I536" s="68">
        <v>0</v>
      </c>
      <c r="J536" s="69">
        <f t="shared" si="16"/>
        <v>0</v>
      </c>
      <c r="K536" s="65"/>
      <c r="L536" s="65" t="s">
        <v>342</v>
      </c>
    </row>
    <row r="537" spans="1:12" hidden="1" outlineLevel="2">
      <c r="A537" s="82">
        <v>3176120110</v>
      </c>
      <c r="B537" s="83" t="s">
        <v>868</v>
      </c>
      <c r="C537" s="70">
        <v>0</v>
      </c>
      <c r="D537" s="79"/>
      <c r="E537" s="70"/>
      <c r="G537" s="70">
        <f t="shared" si="17"/>
        <v>0</v>
      </c>
      <c r="I537" s="68">
        <v>0</v>
      </c>
      <c r="J537" s="69">
        <f t="shared" si="16"/>
        <v>0</v>
      </c>
      <c r="K537" s="65"/>
      <c r="L537" s="65" t="s">
        <v>342</v>
      </c>
    </row>
    <row r="538" spans="1:12" hidden="1" outlineLevel="2">
      <c r="A538" s="82">
        <v>3176120210</v>
      </c>
      <c r="B538" s="83" t="s">
        <v>869</v>
      </c>
      <c r="C538" s="70">
        <v>0</v>
      </c>
      <c r="D538" s="79"/>
      <c r="E538" s="70"/>
      <c r="G538" s="70">
        <f t="shared" si="17"/>
        <v>0</v>
      </c>
      <c r="I538" s="68">
        <v>0</v>
      </c>
      <c r="J538" s="69">
        <f t="shared" si="16"/>
        <v>0</v>
      </c>
      <c r="K538" s="65"/>
      <c r="L538" s="65" t="s">
        <v>342</v>
      </c>
    </row>
    <row r="539" spans="1:12" hidden="1" outlineLevel="2">
      <c r="A539" s="82">
        <v>3176210110</v>
      </c>
      <c r="B539" s="83" t="s">
        <v>870</v>
      </c>
      <c r="C539" s="70">
        <v>0</v>
      </c>
      <c r="D539" s="79"/>
      <c r="E539" s="70"/>
      <c r="G539" s="70">
        <f t="shared" si="17"/>
        <v>0</v>
      </c>
      <c r="I539" s="68">
        <v>0</v>
      </c>
      <c r="J539" s="69">
        <f t="shared" si="16"/>
        <v>0</v>
      </c>
      <c r="K539" s="65"/>
      <c r="L539" s="65" t="s">
        <v>342</v>
      </c>
    </row>
    <row r="540" spans="1:12" hidden="1" outlineLevel="2">
      <c r="A540" s="82">
        <v>3176210210</v>
      </c>
      <c r="B540" s="83" t="s">
        <v>871</v>
      </c>
      <c r="C540" s="70">
        <v>0</v>
      </c>
      <c r="D540" s="79"/>
      <c r="E540" s="70"/>
      <c r="G540" s="70">
        <f t="shared" si="17"/>
        <v>0</v>
      </c>
      <c r="I540" s="68">
        <v>0</v>
      </c>
      <c r="J540" s="69">
        <f t="shared" si="16"/>
        <v>0</v>
      </c>
      <c r="K540" s="65"/>
      <c r="L540" s="65" t="s">
        <v>342</v>
      </c>
    </row>
    <row r="541" spans="1:12" hidden="1" outlineLevel="2">
      <c r="A541" s="82">
        <v>3176210310</v>
      </c>
      <c r="B541" s="83" t="s">
        <v>872</v>
      </c>
      <c r="C541" s="70">
        <v>0</v>
      </c>
      <c r="D541" s="79"/>
      <c r="E541" s="70"/>
      <c r="G541" s="70">
        <f t="shared" si="17"/>
        <v>0</v>
      </c>
      <c r="I541" s="68">
        <v>0</v>
      </c>
      <c r="J541" s="69">
        <f t="shared" si="16"/>
        <v>0</v>
      </c>
      <c r="K541" s="65"/>
      <c r="L541" s="65" t="s">
        <v>342</v>
      </c>
    </row>
    <row r="542" spans="1:12" hidden="1" outlineLevel="2">
      <c r="A542" s="82">
        <v>3176210910</v>
      </c>
      <c r="B542" s="83" t="s">
        <v>873</v>
      </c>
      <c r="C542" s="70">
        <v>0</v>
      </c>
      <c r="D542" s="79"/>
      <c r="E542" s="70"/>
      <c r="G542" s="70">
        <f t="shared" si="17"/>
        <v>0</v>
      </c>
      <c r="I542" s="68">
        <v>0</v>
      </c>
      <c r="J542" s="69">
        <f t="shared" si="16"/>
        <v>0</v>
      </c>
      <c r="K542" s="91"/>
      <c r="L542" s="65" t="s">
        <v>342</v>
      </c>
    </row>
    <row r="543" spans="1:12" hidden="1" outlineLevel="2">
      <c r="A543" s="82">
        <v>3176310110</v>
      </c>
      <c r="B543" s="83" t="s">
        <v>874</v>
      </c>
      <c r="C543" s="70">
        <v>-4161.0600000000004</v>
      </c>
      <c r="D543" s="79"/>
      <c r="E543" s="70"/>
      <c r="G543" s="70">
        <f t="shared" si="17"/>
        <v>-4161.0600000000004</v>
      </c>
      <c r="I543" s="68">
        <v>0</v>
      </c>
      <c r="J543" s="69">
        <f t="shared" si="16"/>
        <v>4161.0600000000004</v>
      </c>
      <c r="K543" s="91"/>
      <c r="L543" s="65" t="s">
        <v>342</v>
      </c>
    </row>
    <row r="544" spans="1:12" hidden="1" outlineLevel="2">
      <c r="A544" s="82">
        <v>3176320110</v>
      </c>
      <c r="B544" s="83" t="s">
        <v>875</v>
      </c>
      <c r="C544" s="70">
        <v>0</v>
      </c>
      <c r="D544" s="79"/>
      <c r="E544" s="70"/>
      <c r="G544" s="70">
        <f t="shared" si="17"/>
        <v>0</v>
      </c>
      <c r="I544" s="68">
        <v>0</v>
      </c>
      <c r="J544" s="69">
        <f t="shared" si="16"/>
        <v>0</v>
      </c>
      <c r="K544" s="91"/>
      <c r="L544" s="65" t="s">
        <v>342</v>
      </c>
    </row>
    <row r="545" spans="1:12" hidden="1" outlineLevel="2">
      <c r="A545" s="82">
        <v>3176410110</v>
      </c>
      <c r="B545" s="83" t="s">
        <v>876</v>
      </c>
      <c r="C545" s="70">
        <v>-794.08</v>
      </c>
      <c r="D545" s="79"/>
      <c r="E545" s="70"/>
      <c r="G545" s="70">
        <f t="shared" si="17"/>
        <v>-794.08</v>
      </c>
      <c r="I545" s="68">
        <v>0</v>
      </c>
      <c r="J545" s="69">
        <f t="shared" si="16"/>
        <v>794.08</v>
      </c>
      <c r="K545" s="65"/>
      <c r="L545" s="65" t="s">
        <v>342</v>
      </c>
    </row>
    <row r="546" spans="1:12" hidden="1" outlineLevel="2">
      <c r="A546" s="82">
        <v>3182210110</v>
      </c>
      <c r="B546" s="83" t="s">
        <v>877</v>
      </c>
      <c r="C546" s="70">
        <v>0</v>
      </c>
      <c r="D546" s="79"/>
      <c r="E546" s="70"/>
      <c r="G546" s="70">
        <f t="shared" si="17"/>
        <v>0</v>
      </c>
      <c r="I546" s="68">
        <v>0</v>
      </c>
      <c r="J546" s="69">
        <f t="shared" si="16"/>
        <v>0</v>
      </c>
      <c r="K546" s="91"/>
      <c r="L546" s="65" t="s">
        <v>342</v>
      </c>
    </row>
    <row r="547" spans="1:12" hidden="1" outlineLevel="2">
      <c r="A547" s="82">
        <v>3182210210</v>
      </c>
      <c r="B547" s="83" t="s">
        <v>878</v>
      </c>
      <c r="C547" s="70">
        <v>0</v>
      </c>
      <c r="D547" s="79"/>
      <c r="E547" s="70"/>
      <c r="G547" s="70">
        <f t="shared" si="17"/>
        <v>0</v>
      </c>
      <c r="I547" s="68">
        <v>0</v>
      </c>
      <c r="J547" s="69">
        <f t="shared" si="16"/>
        <v>0</v>
      </c>
      <c r="K547" s="91"/>
      <c r="L547" s="65" t="s">
        <v>342</v>
      </c>
    </row>
    <row r="548" spans="1:12" hidden="1" outlineLevel="2">
      <c r="A548" s="82">
        <v>3182220110</v>
      </c>
      <c r="B548" s="83" t="s">
        <v>879</v>
      </c>
      <c r="C548" s="70">
        <v>0</v>
      </c>
      <c r="D548" s="79"/>
      <c r="E548" s="70"/>
      <c r="G548" s="70">
        <f t="shared" si="17"/>
        <v>0</v>
      </c>
      <c r="I548" s="68">
        <v>0</v>
      </c>
      <c r="J548" s="69">
        <f t="shared" si="16"/>
        <v>0</v>
      </c>
      <c r="K548" s="91"/>
      <c r="L548" s="65" t="s">
        <v>342</v>
      </c>
    </row>
    <row r="549" spans="1:12" hidden="1" outlineLevel="2">
      <c r="A549" s="82">
        <v>3182220210</v>
      </c>
      <c r="B549" s="83" t="s">
        <v>880</v>
      </c>
      <c r="C549" s="70">
        <v>0</v>
      </c>
      <c r="D549" s="79"/>
      <c r="E549" s="70"/>
      <c r="G549" s="70">
        <f t="shared" si="17"/>
        <v>0</v>
      </c>
      <c r="I549" s="68">
        <v>0</v>
      </c>
      <c r="J549" s="69">
        <f t="shared" si="16"/>
        <v>0</v>
      </c>
      <c r="K549" s="91"/>
      <c r="L549" s="65" t="s">
        <v>342</v>
      </c>
    </row>
    <row r="550" spans="1:12" hidden="1" outlineLevel="2">
      <c r="A550" s="82">
        <v>3183013110</v>
      </c>
      <c r="B550" s="83" t="s">
        <v>881</v>
      </c>
      <c r="C550" s="70">
        <v>0</v>
      </c>
      <c r="D550" s="79"/>
      <c r="E550" s="70"/>
      <c r="G550" s="70">
        <f t="shared" si="17"/>
        <v>0</v>
      </c>
      <c r="I550" s="68">
        <v>0</v>
      </c>
      <c r="J550" s="69">
        <f t="shared" si="16"/>
        <v>0</v>
      </c>
      <c r="K550" s="91"/>
      <c r="L550" s="65" t="s">
        <v>342</v>
      </c>
    </row>
    <row r="551" spans="1:12" hidden="1" outlineLevel="2">
      <c r="A551" s="82">
        <v>3183013210</v>
      </c>
      <c r="B551" s="83" t="s">
        <v>882</v>
      </c>
      <c r="C551" s="70">
        <v>0</v>
      </c>
      <c r="D551" s="79"/>
      <c r="E551" s="70"/>
      <c r="G551" s="70">
        <f t="shared" si="17"/>
        <v>0</v>
      </c>
      <c r="I551" s="68">
        <v>0</v>
      </c>
      <c r="J551" s="69">
        <f t="shared" si="16"/>
        <v>0</v>
      </c>
      <c r="K551" s="91"/>
      <c r="L551" s="65" t="s">
        <v>342</v>
      </c>
    </row>
    <row r="552" spans="1:12" hidden="1" outlineLevel="2">
      <c r="A552" s="82">
        <v>3183013310</v>
      </c>
      <c r="B552" s="83" t="s">
        <v>883</v>
      </c>
      <c r="C552" s="70">
        <v>0</v>
      </c>
      <c r="D552" s="79"/>
      <c r="E552" s="70"/>
      <c r="G552" s="70">
        <f t="shared" si="17"/>
        <v>0</v>
      </c>
      <c r="I552" s="68">
        <v>0</v>
      </c>
      <c r="J552" s="69">
        <f t="shared" si="16"/>
        <v>0</v>
      </c>
      <c r="K552" s="91"/>
      <c r="L552" s="65" t="s">
        <v>342</v>
      </c>
    </row>
    <row r="553" spans="1:12" hidden="1" outlineLevel="2">
      <c r="A553" s="82">
        <v>3183013410</v>
      </c>
      <c r="B553" s="83" t="s">
        <v>884</v>
      </c>
      <c r="C553" s="70">
        <v>0</v>
      </c>
      <c r="D553" s="79"/>
      <c r="E553" s="70"/>
      <c r="G553" s="70">
        <f t="shared" si="17"/>
        <v>0</v>
      </c>
      <c r="I553" s="68">
        <v>0</v>
      </c>
      <c r="J553" s="69">
        <f t="shared" si="16"/>
        <v>0</v>
      </c>
      <c r="K553" s="91"/>
      <c r="L553" s="65" t="s">
        <v>342</v>
      </c>
    </row>
    <row r="554" spans="1:12" hidden="1" outlineLevel="2">
      <c r="A554" s="82">
        <v>3186110110</v>
      </c>
      <c r="B554" s="83" t="s">
        <v>885</v>
      </c>
      <c r="C554" s="70">
        <v>0</v>
      </c>
      <c r="D554" s="79"/>
      <c r="E554" s="70"/>
      <c r="G554" s="70">
        <f t="shared" si="17"/>
        <v>0</v>
      </c>
      <c r="I554" s="68">
        <v>0</v>
      </c>
      <c r="J554" s="69">
        <f t="shared" si="16"/>
        <v>0</v>
      </c>
      <c r="K554" s="91"/>
      <c r="L554" s="65" t="s">
        <v>342</v>
      </c>
    </row>
    <row r="555" spans="1:12" hidden="1" outlineLevel="2">
      <c r="A555" s="82">
        <v>3186110210</v>
      </c>
      <c r="B555" s="83" t="s">
        <v>886</v>
      </c>
      <c r="C555" s="70">
        <v>0</v>
      </c>
      <c r="D555" s="79"/>
      <c r="E555" s="70"/>
      <c r="G555" s="70">
        <f t="shared" si="17"/>
        <v>0</v>
      </c>
      <c r="I555" s="68">
        <v>0</v>
      </c>
      <c r="J555" s="69">
        <f t="shared" si="16"/>
        <v>0</v>
      </c>
      <c r="K555" s="91"/>
      <c r="L555" s="65" t="s">
        <v>342</v>
      </c>
    </row>
    <row r="556" spans="1:12" hidden="1" outlineLevel="2">
      <c r="A556" s="82">
        <v>3186110310</v>
      </c>
      <c r="B556" s="83" t="s">
        <v>887</v>
      </c>
      <c r="C556" s="70">
        <v>0</v>
      </c>
      <c r="D556" s="79"/>
      <c r="E556" s="70"/>
      <c r="G556" s="70">
        <f t="shared" si="17"/>
        <v>0</v>
      </c>
      <c r="I556" s="68">
        <v>0</v>
      </c>
      <c r="J556" s="69">
        <f t="shared" si="16"/>
        <v>0</v>
      </c>
      <c r="K556" s="91"/>
      <c r="L556" s="65" t="s">
        <v>342</v>
      </c>
    </row>
    <row r="557" spans="1:12" hidden="1" outlineLevel="2">
      <c r="A557" s="82">
        <v>3186110410</v>
      </c>
      <c r="B557" s="83" t="s">
        <v>888</v>
      </c>
      <c r="C557" s="70">
        <v>0</v>
      </c>
      <c r="D557" s="79"/>
      <c r="E557" s="70"/>
      <c r="G557" s="70">
        <f t="shared" si="17"/>
        <v>0</v>
      </c>
      <c r="I557" s="68">
        <v>0</v>
      </c>
      <c r="J557" s="69">
        <f t="shared" si="16"/>
        <v>0</v>
      </c>
      <c r="K557" s="91"/>
      <c r="L557" s="65" t="s">
        <v>342</v>
      </c>
    </row>
    <row r="558" spans="1:12" hidden="1" outlineLevel="2">
      <c r="A558" s="82">
        <v>3186120110</v>
      </c>
      <c r="B558" s="83" t="s">
        <v>889</v>
      </c>
      <c r="C558" s="70">
        <v>0</v>
      </c>
      <c r="D558" s="79"/>
      <c r="E558" s="70"/>
      <c r="G558" s="70">
        <f t="shared" si="17"/>
        <v>0</v>
      </c>
      <c r="I558" s="68">
        <v>0</v>
      </c>
      <c r="J558" s="69">
        <f t="shared" si="16"/>
        <v>0</v>
      </c>
      <c r="K558" s="91"/>
      <c r="L558" s="65" t="s">
        <v>342</v>
      </c>
    </row>
    <row r="559" spans="1:12" hidden="1" outlineLevel="2">
      <c r="A559" s="82">
        <v>3186120210</v>
      </c>
      <c r="B559" s="83" t="s">
        <v>890</v>
      </c>
      <c r="C559" s="70">
        <v>0</v>
      </c>
      <c r="D559" s="79"/>
      <c r="E559" s="70"/>
      <c r="G559" s="70">
        <f t="shared" si="17"/>
        <v>0</v>
      </c>
      <c r="I559" s="68">
        <v>0</v>
      </c>
      <c r="J559" s="69">
        <f t="shared" si="16"/>
        <v>0</v>
      </c>
      <c r="K559" s="65"/>
      <c r="L559" s="65" t="s">
        <v>342</v>
      </c>
    </row>
    <row r="560" spans="1:12" hidden="1" outlineLevel="2">
      <c r="A560" s="82">
        <v>3186210110</v>
      </c>
      <c r="B560" s="83" t="s">
        <v>891</v>
      </c>
      <c r="C560" s="70">
        <v>0</v>
      </c>
      <c r="D560" s="79"/>
      <c r="E560" s="70"/>
      <c r="G560" s="70">
        <f t="shared" si="17"/>
        <v>0</v>
      </c>
      <c r="I560" s="68">
        <v>0</v>
      </c>
      <c r="J560" s="69">
        <f t="shared" si="16"/>
        <v>0</v>
      </c>
      <c r="K560" s="91"/>
      <c r="L560" s="65" t="s">
        <v>342</v>
      </c>
    </row>
    <row r="561" spans="1:12" hidden="1" outlineLevel="2">
      <c r="A561" s="82">
        <v>3186210210</v>
      </c>
      <c r="B561" s="83" t="s">
        <v>892</v>
      </c>
      <c r="C561" s="70">
        <v>0</v>
      </c>
      <c r="D561" s="79"/>
      <c r="E561" s="70"/>
      <c r="G561" s="70">
        <f t="shared" si="17"/>
        <v>0</v>
      </c>
      <c r="I561" s="68">
        <v>0</v>
      </c>
      <c r="J561" s="69">
        <f t="shared" si="16"/>
        <v>0</v>
      </c>
      <c r="K561" s="91"/>
      <c r="L561" s="65" t="s">
        <v>342</v>
      </c>
    </row>
    <row r="562" spans="1:12" hidden="1" outlineLevel="2">
      <c r="A562" s="82">
        <v>3186210310</v>
      </c>
      <c r="B562" s="83" t="s">
        <v>893</v>
      </c>
      <c r="C562" s="70">
        <v>0</v>
      </c>
      <c r="D562" s="79"/>
      <c r="E562" s="70"/>
      <c r="G562" s="70">
        <f t="shared" si="17"/>
        <v>0</v>
      </c>
      <c r="I562" s="68">
        <v>0</v>
      </c>
      <c r="J562" s="69">
        <f t="shared" si="16"/>
        <v>0</v>
      </c>
      <c r="K562" s="65"/>
      <c r="L562" s="65" t="s">
        <v>342</v>
      </c>
    </row>
    <row r="563" spans="1:12" hidden="1" outlineLevel="2">
      <c r="A563" s="82">
        <v>3186210910</v>
      </c>
      <c r="B563" s="83" t="s">
        <v>894</v>
      </c>
      <c r="C563" s="70">
        <v>0</v>
      </c>
      <c r="D563" s="79"/>
      <c r="E563" s="70"/>
      <c r="G563" s="70">
        <f t="shared" si="17"/>
        <v>0</v>
      </c>
      <c r="I563" s="68">
        <v>0</v>
      </c>
      <c r="J563" s="69">
        <f t="shared" si="16"/>
        <v>0</v>
      </c>
      <c r="K563" s="65"/>
      <c r="L563" s="65" t="s">
        <v>342</v>
      </c>
    </row>
    <row r="564" spans="1:12" hidden="1" outlineLevel="2">
      <c r="A564" s="82">
        <v>3186410110</v>
      </c>
      <c r="B564" s="83" t="s">
        <v>895</v>
      </c>
      <c r="C564" s="70">
        <v>0</v>
      </c>
      <c r="D564" s="79"/>
      <c r="E564" s="70"/>
      <c r="G564" s="70">
        <f t="shared" si="17"/>
        <v>0</v>
      </c>
      <c r="I564" s="68">
        <v>0</v>
      </c>
      <c r="J564" s="69">
        <f t="shared" si="16"/>
        <v>0</v>
      </c>
      <c r="K564" s="65"/>
      <c r="L564" s="65" t="s">
        <v>342</v>
      </c>
    </row>
    <row r="565" spans="1:12" hidden="1" outlineLevel="2">
      <c r="A565" s="82">
        <v>3186810110</v>
      </c>
      <c r="B565" s="83" t="s">
        <v>896</v>
      </c>
      <c r="C565" s="70">
        <v>0</v>
      </c>
      <c r="D565" s="79"/>
      <c r="E565" s="70"/>
      <c r="G565" s="70">
        <f t="shared" si="17"/>
        <v>0</v>
      </c>
      <c r="I565" s="68">
        <v>0</v>
      </c>
      <c r="J565" s="69">
        <f t="shared" ref="J565:J628" si="18">I565-G565</f>
        <v>0</v>
      </c>
      <c r="K565" s="65"/>
      <c r="L565" s="65" t="s">
        <v>342</v>
      </c>
    </row>
    <row r="566" spans="1:12" hidden="1" outlineLevel="2">
      <c r="A566" s="82">
        <v>3186820110</v>
      </c>
      <c r="B566" s="83" t="s">
        <v>897</v>
      </c>
      <c r="C566" s="70">
        <v>0</v>
      </c>
      <c r="D566" s="79"/>
      <c r="E566" s="70"/>
      <c r="G566" s="70">
        <f t="shared" si="17"/>
        <v>0</v>
      </c>
      <c r="I566" s="68">
        <v>0</v>
      </c>
      <c r="J566" s="69">
        <f t="shared" si="18"/>
        <v>0</v>
      </c>
      <c r="K566" s="65"/>
      <c r="L566" s="65" t="s">
        <v>342</v>
      </c>
    </row>
    <row r="567" spans="1:12" hidden="1" outlineLevel="2">
      <c r="A567" s="82">
        <v>3190000010</v>
      </c>
      <c r="B567" s="83" t="s">
        <v>898</v>
      </c>
      <c r="C567" s="70">
        <v>-304279.32</v>
      </c>
      <c r="D567" s="79"/>
      <c r="E567" s="70"/>
      <c r="G567" s="70">
        <f t="shared" si="17"/>
        <v>-304279.32</v>
      </c>
      <c r="I567" s="68">
        <v>0</v>
      </c>
      <c r="J567" s="69">
        <f t="shared" si="18"/>
        <v>304279.32</v>
      </c>
      <c r="K567" s="65"/>
      <c r="L567" s="65" t="s">
        <v>342</v>
      </c>
    </row>
    <row r="568" spans="1:12" hidden="1" outlineLevel="2">
      <c r="A568" s="82">
        <v>3190200000</v>
      </c>
      <c r="B568" s="83" t="s">
        <v>899</v>
      </c>
      <c r="C568" s="70">
        <v>0</v>
      </c>
      <c r="D568" s="79"/>
      <c r="E568" s="70"/>
      <c r="G568" s="70">
        <f t="shared" si="17"/>
        <v>0</v>
      </c>
      <c r="I568" s="68">
        <v>0</v>
      </c>
      <c r="J568" s="69">
        <f t="shared" si="18"/>
        <v>0</v>
      </c>
      <c r="K568" s="65"/>
      <c r="L568" s="65" t="s">
        <v>342</v>
      </c>
    </row>
    <row r="569" spans="1:12" hidden="1" outlineLevel="2">
      <c r="A569" s="82">
        <v>3190200100</v>
      </c>
      <c r="B569" s="83" t="s">
        <v>900</v>
      </c>
      <c r="C569" s="70">
        <v>0</v>
      </c>
      <c r="D569" s="79"/>
      <c r="E569" s="70"/>
      <c r="G569" s="70">
        <f t="shared" si="17"/>
        <v>0</v>
      </c>
      <c r="I569" s="68">
        <v>0</v>
      </c>
      <c r="J569" s="69">
        <f t="shared" si="18"/>
        <v>0</v>
      </c>
      <c r="K569" s="65"/>
      <c r="L569" s="65" t="s">
        <v>342</v>
      </c>
    </row>
    <row r="570" spans="1:12" hidden="1" outlineLevel="2">
      <c r="A570" s="82">
        <v>3190300000</v>
      </c>
      <c r="B570" s="83" t="s">
        <v>901</v>
      </c>
      <c r="C570" s="70">
        <v>-449646278.75999898</v>
      </c>
      <c r="D570" s="79"/>
      <c r="E570" s="70"/>
      <c r="G570" s="70">
        <f t="shared" si="17"/>
        <v>-449646278.75999898</v>
      </c>
      <c r="I570" s="68">
        <v>0</v>
      </c>
      <c r="J570" s="69">
        <f t="shared" si="18"/>
        <v>449646278.75999898</v>
      </c>
      <c r="K570" s="65"/>
      <c r="L570" s="65" t="s">
        <v>342</v>
      </c>
    </row>
    <row r="571" spans="1:12" hidden="1" outlineLevel="2">
      <c r="A571" s="82">
        <v>3190610000</v>
      </c>
      <c r="B571" s="83" t="s">
        <v>902</v>
      </c>
      <c r="C571" s="70">
        <v>0</v>
      </c>
      <c r="D571" s="79"/>
      <c r="E571" s="70"/>
      <c r="G571" s="70">
        <f t="shared" si="17"/>
        <v>0</v>
      </c>
      <c r="I571" s="68">
        <v>0</v>
      </c>
      <c r="J571" s="69">
        <f t="shared" si="18"/>
        <v>0</v>
      </c>
      <c r="K571" s="65"/>
      <c r="L571" s="65" t="s">
        <v>342</v>
      </c>
    </row>
    <row r="572" spans="1:12" hidden="1" outlineLevel="2">
      <c r="A572" s="82">
        <v>3190690000</v>
      </c>
      <c r="B572" s="83" t="s">
        <v>903</v>
      </c>
      <c r="C572" s="70">
        <v>-89664782.299999893</v>
      </c>
      <c r="D572" s="79"/>
      <c r="E572" s="70"/>
      <c r="G572" s="70">
        <f t="shared" si="17"/>
        <v>-89664782.299999893</v>
      </c>
      <c r="I572" s="68">
        <v>0</v>
      </c>
      <c r="J572" s="69">
        <f t="shared" si="18"/>
        <v>89664782.299999893</v>
      </c>
      <c r="K572" s="65"/>
      <c r="L572" s="65" t="s">
        <v>342</v>
      </c>
    </row>
    <row r="573" spans="1:12" outlineLevel="1" collapsed="1">
      <c r="A573" s="66" t="s">
        <v>343</v>
      </c>
      <c r="B573" s="35" t="s">
        <v>5574</v>
      </c>
      <c r="C573" s="67">
        <f>SUM(C574)</f>
        <v>0</v>
      </c>
      <c r="D573" s="79"/>
      <c r="E573" s="67"/>
      <c r="G573" s="67">
        <f t="shared" si="17"/>
        <v>0</v>
      </c>
      <c r="I573" s="68">
        <v>0</v>
      </c>
      <c r="J573" s="69">
        <f t="shared" si="18"/>
        <v>0</v>
      </c>
      <c r="K573" s="65"/>
      <c r="L573" s="65">
        <v>0</v>
      </c>
    </row>
    <row r="574" spans="1:12" hidden="1" outlineLevel="2">
      <c r="A574" s="82">
        <v>3220001100</v>
      </c>
      <c r="B574" s="83" t="s">
        <v>904</v>
      </c>
      <c r="C574" s="70">
        <v>0</v>
      </c>
      <c r="D574" s="79"/>
      <c r="E574" s="70"/>
      <c r="G574" s="70">
        <f t="shared" si="17"/>
        <v>0</v>
      </c>
      <c r="I574" s="68">
        <v>0</v>
      </c>
      <c r="J574" s="69">
        <f t="shared" si="18"/>
        <v>0</v>
      </c>
      <c r="K574" s="65"/>
      <c r="L574" s="65" t="s">
        <v>343</v>
      </c>
    </row>
    <row r="575" spans="1:12" outlineLevel="1" collapsed="1">
      <c r="A575" s="66" t="s">
        <v>344</v>
      </c>
      <c r="B575" s="35" t="s">
        <v>5575</v>
      </c>
      <c r="C575" s="67">
        <f>SUM(C576)</f>
        <v>0</v>
      </c>
      <c r="D575" s="79"/>
      <c r="E575" s="67"/>
      <c r="G575" s="67">
        <f t="shared" si="17"/>
        <v>0</v>
      </c>
      <c r="I575" s="68">
        <v>0</v>
      </c>
      <c r="J575" s="69">
        <f t="shared" si="18"/>
        <v>0</v>
      </c>
      <c r="K575" s="65"/>
      <c r="L575" s="65">
        <v>0</v>
      </c>
    </row>
    <row r="576" spans="1:12" hidden="1" outlineLevel="2">
      <c r="A576" s="82">
        <v>3220002100</v>
      </c>
      <c r="B576" s="83" t="s">
        <v>567</v>
      </c>
      <c r="C576" s="70">
        <v>0</v>
      </c>
      <c r="D576" s="79"/>
      <c r="E576" s="70"/>
      <c r="G576" s="70">
        <f t="shared" si="17"/>
        <v>0</v>
      </c>
      <c r="I576" s="68">
        <v>0</v>
      </c>
      <c r="J576" s="69">
        <f t="shared" si="18"/>
        <v>0</v>
      </c>
      <c r="K576" s="65"/>
      <c r="L576" s="65" t="s">
        <v>344</v>
      </c>
    </row>
    <row r="577" spans="1:12" outlineLevel="1" collapsed="1">
      <c r="A577" s="66" t="s">
        <v>345</v>
      </c>
      <c r="B577" s="35" t="s">
        <v>5576</v>
      </c>
      <c r="C577" s="67">
        <f>SUM(C578)</f>
        <v>0</v>
      </c>
      <c r="D577" s="79"/>
      <c r="E577" s="67"/>
      <c r="G577" s="67">
        <f t="shared" si="17"/>
        <v>0</v>
      </c>
      <c r="I577" s="68">
        <v>0</v>
      </c>
      <c r="J577" s="69">
        <f t="shared" si="18"/>
        <v>0</v>
      </c>
      <c r="K577" s="65"/>
      <c r="L577" s="65">
        <v>0</v>
      </c>
    </row>
    <row r="578" spans="1:12" hidden="1" outlineLevel="2">
      <c r="A578" s="82">
        <v>3210002100</v>
      </c>
      <c r="B578" s="83" t="s">
        <v>905</v>
      </c>
      <c r="C578" s="70">
        <v>0</v>
      </c>
      <c r="D578" s="79"/>
      <c r="E578" s="70"/>
      <c r="G578" s="70">
        <f t="shared" si="17"/>
        <v>0</v>
      </c>
      <c r="I578" s="68">
        <v>0</v>
      </c>
      <c r="J578" s="69">
        <f t="shared" si="18"/>
        <v>0</v>
      </c>
      <c r="K578" s="65"/>
      <c r="L578" s="65" t="s">
        <v>345</v>
      </c>
    </row>
    <row r="579" spans="1:12" outlineLevel="1" collapsed="1">
      <c r="A579" s="66" t="s">
        <v>346</v>
      </c>
      <c r="B579" s="35" t="s">
        <v>5577</v>
      </c>
      <c r="C579" s="67">
        <f>SUM(C580)</f>
        <v>0</v>
      </c>
      <c r="D579" s="79"/>
      <c r="E579" s="67"/>
      <c r="G579" s="67">
        <f t="shared" si="17"/>
        <v>0</v>
      </c>
      <c r="I579" s="68">
        <v>0</v>
      </c>
      <c r="J579" s="69">
        <f t="shared" si="18"/>
        <v>0</v>
      </c>
      <c r="K579" s="65"/>
      <c r="L579" s="65">
        <v>0</v>
      </c>
    </row>
    <row r="580" spans="1:12" hidden="1" outlineLevel="2">
      <c r="A580" s="82">
        <v>3210001100</v>
      </c>
      <c r="B580" s="83" t="s">
        <v>906</v>
      </c>
      <c r="C580" s="70">
        <v>0</v>
      </c>
      <c r="D580" s="79"/>
      <c r="E580" s="70"/>
      <c r="G580" s="70">
        <f t="shared" si="17"/>
        <v>0</v>
      </c>
      <c r="I580" s="68">
        <v>0</v>
      </c>
      <c r="J580" s="69">
        <f t="shared" si="18"/>
        <v>0</v>
      </c>
      <c r="K580" s="65"/>
      <c r="L580" s="65" t="s">
        <v>346</v>
      </c>
    </row>
    <row r="581" spans="1:12" outlineLevel="1" collapsed="1">
      <c r="A581" s="66" t="s">
        <v>347</v>
      </c>
      <c r="B581" s="35" t="s">
        <v>5578</v>
      </c>
      <c r="C581" s="67">
        <f>SUM(C582)</f>
        <v>0</v>
      </c>
      <c r="D581" s="79"/>
      <c r="E581" s="67"/>
      <c r="G581" s="67">
        <f t="shared" si="17"/>
        <v>0</v>
      </c>
      <c r="I581" s="68">
        <v>0</v>
      </c>
      <c r="J581" s="69">
        <f t="shared" si="18"/>
        <v>0</v>
      </c>
      <c r="K581" s="65"/>
      <c r="L581" s="65">
        <v>0</v>
      </c>
    </row>
    <row r="582" spans="1:12" hidden="1" outlineLevel="2">
      <c r="A582" s="82">
        <v>3230000100</v>
      </c>
      <c r="B582" s="83" t="s">
        <v>907</v>
      </c>
      <c r="C582" s="70">
        <v>0</v>
      </c>
      <c r="D582" s="79"/>
      <c r="E582" s="70"/>
      <c r="G582" s="70">
        <f t="shared" si="17"/>
        <v>0</v>
      </c>
      <c r="I582" s="68">
        <v>0</v>
      </c>
      <c r="J582" s="69">
        <f t="shared" si="18"/>
        <v>0</v>
      </c>
      <c r="K582" s="65"/>
      <c r="L582" s="65" t="s">
        <v>347</v>
      </c>
    </row>
    <row r="583" spans="1:12" outlineLevel="1" collapsed="1">
      <c r="A583" s="66" t="s">
        <v>348</v>
      </c>
      <c r="B583" s="35" t="s">
        <v>5579</v>
      </c>
      <c r="C583" s="67">
        <f>SUM(C584)</f>
        <v>0</v>
      </c>
      <c r="D583" s="79"/>
      <c r="E583" s="67"/>
      <c r="G583" s="67">
        <f t="shared" si="17"/>
        <v>0</v>
      </c>
      <c r="I583" s="68">
        <v>0</v>
      </c>
      <c r="J583" s="69">
        <f t="shared" si="18"/>
        <v>0</v>
      </c>
      <c r="K583" s="65"/>
      <c r="L583" s="65">
        <v>0</v>
      </c>
    </row>
    <row r="584" spans="1:12" hidden="1" outlineLevel="2">
      <c r="A584" s="82">
        <v>3250001100</v>
      </c>
      <c r="B584" s="83" t="s">
        <v>908</v>
      </c>
      <c r="C584" s="70">
        <v>0</v>
      </c>
      <c r="D584" s="79"/>
      <c r="E584" s="70"/>
      <c r="G584" s="70">
        <f t="shared" si="17"/>
        <v>0</v>
      </c>
      <c r="I584" s="68">
        <v>0</v>
      </c>
      <c r="J584" s="69">
        <f t="shared" si="18"/>
        <v>0</v>
      </c>
      <c r="K584" s="65"/>
      <c r="L584" s="65" t="s">
        <v>348</v>
      </c>
    </row>
    <row r="585" spans="1:12" outlineLevel="1" collapsed="1">
      <c r="A585" s="66" t="s">
        <v>349</v>
      </c>
      <c r="B585" s="35" t="s">
        <v>5580</v>
      </c>
      <c r="C585" s="67">
        <f>SUM(C586)</f>
        <v>0</v>
      </c>
      <c r="D585" s="79"/>
      <c r="E585" s="67"/>
      <c r="G585" s="67">
        <f t="shared" si="17"/>
        <v>0</v>
      </c>
      <c r="I585" s="68">
        <v>0</v>
      </c>
      <c r="J585" s="69">
        <f t="shared" si="18"/>
        <v>0</v>
      </c>
      <c r="K585" s="65"/>
      <c r="L585" s="65">
        <v>0</v>
      </c>
    </row>
    <row r="586" spans="1:12" hidden="1" outlineLevel="2">
      <c r="A586" s="82">
        <v>3260001100</v>
      </c>
      <c r="B586" s="83" t="s">
        <v>909</v>
      </c>
      <c r="C586" s="70">
        <v>0</v>
      </c>
      <c r="D586" s="79"/>
      <c r="E586" s="70"/>
      <c r="G586" s="70">
        <f t="shared" si="17"/>
        <v>0</v>
      </c>
      <c r="I586" s="68">
        <v>0</v>
      </c>
      <c r="J586" s="69">
        <f t="shared" si="18"/>
        <v>0</v>
      </c>
      <c r="K586" s="65"/>
      <c r="L586" s="65" t="s">
        <v>349</v>
      </c>
    </row>
    <row r="587" spans="1:12" outlineLevel="1" collapsed="1">
      <c r="A587" s="66" t="s">
        <v>350</v>
      </c>
      <c r="B587" s="35" t="s">
        <v>5581</v>
      </c>
      <c r="C587" s="67">
        <f>SUM(C588)</f>
        <v>0</v>
      </c>
      <c r="D587" s="79"/>
      <c r="E587" s="67"/>
      <c r="G587" s="67">
        <f t="shared" si="17"/>
        <v>0</v>
      </c>
      <c r="I587" s="68">
        <v>0</v>
      </c>
      <c r="J587" s="69">
        <f t="shared" si="18"/>
        <v>0</v>
      </c>
      <c r="K587" s="65"/>
      <c r="L587" s="65">
        <v>0</v>
      </c>
    </row>
    <row r="588" spans="1:12" hidden="1" outlineLevel="2">
      <c r="A588" s="82">
        <v>3510000100</v>
      </c>
      <c r="B588" s="83" t="s">
        <v>910</v>
      </c>
      <c r="C588" s="70">
        <v>0</v>
      </c>
      <c r="D588" s="79"/>
      <c r="E588" s="70"/>
      <c r="G588" s="70">
        <f t="shared" si="17"/>
        <v>0</v>
      </c>
      <c r="I588" s="68">
        <v>0</v>
      </c>
      <c r="J588" s="69">
        <f t="shared" si="18"/>
        <v>0</v>
      </c>
      <c r="K588" s="65"/>
      <c r="L588" s="65" t="s">
        <v>350</v>
      </c>
    </row>
    <row r="589" spans="1:12" outlineLevel="1" collapsed="1">
      <c r="A589" s="66" t="s">
        <v>351</v>
      </c>
      <c r="B589" s="35" t="s">
        <v>5582</v>
      </c>
      <c r="C589" s="67">
        <f>SUM(C590:C593)</f>
        <v>0</v>
      </c>
      <c r="D589" s="79"/>
      <c r="E589" s="67"/>
      <c r="G589" s="67">
        <f t="shared" si="17"/>
        <v>0</v>
      </c>
      <c r="I589" s="68">
        <v>0</v>
      </c>
      <c r="J589" s="69">
        <f t="shared" si="18"/>
        <v>0</v>
      </c>
      <c r="K589" s="65"/>
      <c r="L589" s="65">
        <v>0</v>
      </c>
    </row>
    <row r="590" spans="1:12" hidden="1" outlineLevel="2">
      <c r="A590" s="82">
        <v>3620111100</v>
      </c>
      <c r="B590" s="83" t="s">
        <v>911</v>
      </c>
      <c r="C590" s="70">
        <v>0</v>
      </c>
      <c r="D590" s="79"/>
      <c r="E590" s="70"/>
      <c r="G590" s="70">
        <f t="shared" si="17"/>
        <v>0</v>
      </c>
      <c r="I590" s="68">
        <v>0</v>
      </c>
      <c r="J590" s="69">
        <f t="shared" si="18"/>
        <v>0</v>
      </c>
      <c r="K590" s="65"/>
      <c r="L590" s="65" t="s">
        <v>351</v>
      </c>
    </row>
    <row r="591" spans="1:12" hidden="1" outlineLevel="2">
      <c r="A591" s="82">
        <v>3620111110</v>
      </c>
      <c r="B591" s="83" t="s">
        <v>912</v>
      </c>
      <c r="C591" s="70">
        <v>0</v>
      </c>
      <c r="D591" s="79"/>
      <c r="E591" s="70"/>
      <c r="G591" s="70">
        <f t="shared" si="17"/>
        <v>0</v>
      </c>
      <c r="I591" s="68">
        <v>0</v>
      </c>
      <c r="J591" s="69">
        <f t="shared" si="18"/>
        <v>0</v>
      </c>
      <c r="K591" s="65"/>
      <c r="L591" s="65" t="s">
        <v>351</v>
      </c>
    </row>
    <row r="592" spans="1:12" hidden="1" outlineLevel="2">
      <c r="A592" s="82">
        <v>3620111120</v>
      </c>
      <c r="B592" s="83" t="s">
        <v>913</v>
      </c>
      <c r="C592" s="70">
        <v>0</v>
      </c>
      <c r="D592" s="79"/>
      <c r="E592" s="70"/>
      <c r="G592" s="70">
        <f t="shared" si="17"/>
        <v>0</v>
      </c>
      <c r="I592" s="68">
        <v>0</v>
      </c>
      <c r="J592" s="69">
        <f t="shared" si="18"/>
        <v>0</v>
      </c>
      <c r="K592" s="65"/>
      <c r="L592" s="65" t="s">
        <v>351</v>
      </c>
    </row>
    <row r="593" spans="1:12" hidden="1" outlineLevel="2">
      <c r="A593" s="82">
        <v>3620121100</v>
      </c>
      <c r="B593" s="83" t="s">
        <v>914</v>
      </c>
      <c r="C593" s="70">
        <v>0</v>
      </c>
      <c r="D593" s="79"/>
      <c r="E593" s="70"/>
      <c r="G593" s="70">
        <f t="shared" ref="G593:G656" si="19">C593+E593</f>
        <v>0</v>
      </c>
      <c r="I593" s="68">
        <v>0</v>
      </c>
      <c r="J593" s="69">
        <f t="shared" si="18"/>
        <v>0</v>
      </c>
      <c r="K593" s="65"/>
      <c r="L593" s="65" t="s">
        <v>351</v>
      </c>
    </row>
    <row r="594" spans="1:12" outlineLevel="1" collapsed="1">
      <c r="A594" s="66" t="s">
        <v>352</v>
      </c>
      <c r="B594" s="35" t="s">
        <v>5583</v>
      </c>
      <c r="C594" s="67">
        <f>SUM(C595:C599)</f>
        <v>0</v>
      </c>
      <c r="D594" s="79"/>
      <c r="E594" s="67"/>
      <c r="G594" s="67">
        <f t="shared" si="19"/>
        <v>0</v>
      </c>
      <c r="I594" s="68">
        <v>0</v>
      </c>
      <c r="J594" s="69">
        <f t="shared" si="18"/>
        <v>0</v>
      </c>
      <c r="K594" s="65"/>
      <c r="L594" s="65">
        <v>0</v>
      </c>
    </row>
    <row r="595" spans="1:12" hidden="1" outlineLevel="2">
      <c r="A595" s="82">
        <v>3620112100</v>
      </c>
      <c r="B595" s="83" t="s">
        <v>915</v>
      </c>
      <c r="C595" s="70">
        <v>0</v>
      </c>
      <c r="D595" s="79"/>
      <c r="E595" s="70"/>
      <c r="G595" s="70">
        <f t="shared" si="19"/>
        <v>0</v>
      </c>
      <c r="I595" s="68">
        <v>0</v>
      </c>
      <c r="J595" s="69">
        <f t="shared" si="18"/>
        <v>0</v>
      </c>
      <c r="K595" s="65"/>
      <c r="L595" s="65" t="s">
        <v>352</v>
      </c>
    </row>
    <row r="596" spans="1:12" hidden="1" outlineLevel="2">
      <c r="A596" s="82">
        <v>3620112110</v>
      </c>
      <c r="B596" s="83" t="s">
        <v>916</v>
      </c>
      <c r="C596" s="70">
        <v>0</v>
      </c>
      <c r="D596" s="79"/>
      <c r="E596" s="70"/>
      <c r="G596" s="70">
        <f t="shared" si="19"/>
        <v>0</v>
      </c>
      <c r="I596" s="68">
        <v>0</v>
      </c>
      <c r="J596" s="69">
        <f t="shared" si="18"/>
        <v>0</v>
      </c>
      <c r="K596" s="65"/>
      <c r="L596" s="65" t="s">
        <v>352</v>
      </c>
    </row>
    <row r="597" spans="1:12" hidden="1" outlineLevel="2">
      <c r="A597" s="82">
        <v>3620112120</v>
      </c>
      <c r="B597" s="83" t="s">
        <v>917</v>
      </c>
      <c r="C597" s="70">
        <v>0</v>
      </c>
      <c r="D597" s="79"/>
      <c r="E597" s="70"/>
      <c r="G597" s="70">
        <f t="shared" si="19"/>
        <v>0</v>
      </c>
      <c r="I597" s="68">
        <v>0</v>
      </c>
      <c r="J597" s="69">
        <f t="shared" si="18"/>
        <v>0</v>
      </c>
      <c r="K597" s="65"/>
      <c r="L597" s="65" t="s">
        <v>352</v>
      </c>
    </row>
    <row r="598" spans="1:12" hidden="1" outlineLevel="2">
      <c r="A598" s="82">
        <v>3620112200</v>
      </c>
      <c r="B598" s="83" t="s">
        <v>918</v>
      </c>
      <c r="C598" s="70">
        <v>0</v>
      </c>
      <c r="D598" s="79"/>
      <c r="E598" s="70"/>
      <c r="G598" s="70">
        <f t="shared" si="19"/>
        <v>0</v>
      </c>
      <c r="I598" s="68">
        <v>0</v>
      </c>
      <c r="J598" s="69">
        <f t="shared" si="18"/>
        <v>0</v>
      </c>
      <c r="K598" s="65"/>
      <c r="L598" s="65" t="s">
        <v>352</v>
      </c>
    </row>
    <row r="599" spans="1:12" hidden="1" outlineLevel="2">
      <c r="A599" s="82">
        <v>3620122100</v>
      </c>
      <c r="B599" s="83" t="s">
        <v>919</v>
      </c>
      <c r="C599" s="70">
        <v>0</v>
      </c>
      <c r="D599" s="79"/>
      <c r="E599" s="70"/>
      <c r="G599" s="70">
        <f t="shared" si="19"/>
        <v>0</v>
      </c>
      <c r="I599" s="68">
        <v>0</v>
      </c>
      <c r="J599" s="69">
        <f t="shared" si="18"/>
        <v>0</v>
      </c>
      <c r="K599" s="65"/>
      <c r="L599" s="65" t="s">
        <v>352</v>
      </c>
    </row>
    <row r="600" spans="1:12" outlineLevel="1" collapsed="1">
      <c r="A600" s="66" t="s">
        <v>353</v>
      </c>
      <c r="B600" s="35" t="s">
        <v>5584</v>
      </c>
      <c r="C600" s="67">
        <f>SUM(C601)</f>
        <v>0</v>
      </c>
      <c r="D600" s="79"/>
      <c r="E600" s="67"/>
      <c r="G600" s="67">
        <f t="shared" si="19"/>
        <v>0</v>
      </c>
      <c r="I600" s="68">
        <v>0</v>
      </c>
      <c r="J600" s="69">
        <f t="shared" si="18"/>
        <v>0</v>
      </c>
      <c r="K600" s="65"/>
      <c r="L600" s="65">
        <v>0</v>
      </c>
    </row>
    <row r="601" spans="1:12" hidden="1" outlineLevel="2">
      <c r="A601" s="82">
        <v>3620113100</v>
      </c>
      <c r="B601" s="83" t="s">
        <v>920</v>
      </c>
      <c r="C601" s="70">
        <v>0</v>
      </c>
      <c r="D601" s="79"/>
      <c r="E601" s="70"/>
      <c r="G601" s="70">
        <f t="shared" si="19"/>
        <v>0</v>
      </c>
      <c r="I601" s="68">
        <v>0</v>
      </c>
      <c r="J601" s="69">
        <f t="shared" si="18"/>
        <v>0</v>
      </c>
      <c r="K601" s="65"/>
      <c r="L601" s="65" t="s">
        <v>353</v>
      </c>
    </row>
    <row r="602" spans="1:12" outlineLevel="1" collapsed="1">
      <c r="A602" s="66" t="s">
        <v>354</v>
      </c>
      <c r="B602" s="35" t="s">
        <v>5585</v>
      </c>
      <c r="C602" s="67">
        <f>SUM(C603)</f>
        <v>0</v>
      </c>
      <c r="D602" s="79"/>
      <c r="E602" s="67"/>
      <c r="G602" s="67">
        <f t="shared" si="19"/>
        <v>0</v>
      </c>
      <c r="I602" s="68">
        <v>0</v>
      </c>
      <c r="J602" s="69">
        <f t="shared" si="18"/>
        <v>0</v>
      </c>
      <c r="K602" s="65"/>
      <c r="L602" s="65">
        <v>0</v>
      </c>
    </row>
    <row r="603" spans="1:12" hidden="1" outlineLevel="2">
      <c r="A603" s="82">
        <v>3620114100</v>
      </c>
      <c r="B603" s="83" t="s">
        <v>921</v>
      </c>
      <c r="C603" s="70">
        <v>0</v>
      </c>
      <c r="D603" s="79"/>
      <c r="E603" s="70"/>
      <c r="G603" s="70">
        <f t="shared" si="19"/>
        <v>0</v>
      </c>
      <c r="I603" s="68">
        <v>0</v>
      </c>
      <c r="J603" s="69">
        <f t="shared" si="18"/>
        <v>0</v>
      </c>
      <c r="K603" s="65"/>
      <c r="L603" s="65" t="s">
        <v>354</v>
      </c>
    </row>
    <row r="604" spans="1:12" outlineLevel="1" collapsed="1">
      <c r="A604" s="66" t="s">
        <v>355</v>
      </c>
      <c r="B604" s="35" t="s">
        <v>5586</v>
      </c>
      <c r="C604" s="67">
        <f>SUM(C605)</f>
        <v>0</v>
      </c>
      <c r="D604" s="79"/>
      <c r="E604" s="67"/>
      <c r="G604" s="67">
        <f t="shared" si="19"/>
        <v>0</v>
      </c>
      <c r="I604" s="68">
        <v>0</v>
      </c>
      <c r="J604" s="69">
        <f t="shared" si="18"/>
        <v>0</v>
      </c>
      <c r="K604" s="65"/>
      <c r="L604" s="65">
        <v>0</v>
      </c>
    </row>
    <row r="605" spans="1:12" hidden="1" outlineLevel="2">
      <c r="A605" s="82">
        <v>3620117100</v>
      </c>
      <c r="B605" s="83" t="s">
        <v>922</v>
      </c>
      <c r="C605" s="70">
        <v>0</v>
      </c>
      <c r="D605" s="79"/>
      <c r="E605" s="70"/>
      <c r="G605" s="70">
        <f t="shared" si="19"/>
        <v>0</v>
      </c>
      <c r="I605" s="68">
        <v>0</v>
      </c>
      <c r="J605" s="69">
        <f t="shared" si="18"/>
        <v>0</v>
      </c>
      <c r="K605" s="65"/>
      <c r="L605" s="65" t="s">
        <v>355</v>
      </c>
    </row>
    <row r="606" spans="1:12" outlineLevel="1" collapsed="1">
      <c r="A606" s="66" t="s">
        <v>356</v>
      </c>
      <c r="B606" s="35" t="s">
        <v>5587</v>
      </c>
      <c r="C606" s="67">
        <f>SUM(C607:C610)</f>
        <v>0</v>
      </c>
      <c r="D606" s="79"/>
      <c r="E606" s="67"/>
      <c r="G606" s="67">
        <f t="shared" si="19"/>
        <v>0</v>
      </c>
      <c r="I606" s="68">
        <v>0</v>
      </c>
      <c r="J606" s="69">
        <f t="shared" si="18"/>
        <v>0</v>
      </c>
      <c r="K606" s="65"/>
      <c r="L606" s="65">
        <v>0</v>
      </c>
    </row>
    <row r="607" spans="1:12" hidden="1" outlineLevel="2">
      <c r="A607" s="82">
        <v>3620201100</v>
      </c>
      <c r="B607" s="83" t="s">
        <v>923</v>
      </c>
      <c r="C607" s="70">
        <v>0</v>
      </c>
      <c r="D607" s="79"/>
      <c r="E607" s="70"/>
      <c r="G607" s="70">
        <f t="shared" si="19"/>
        <v>0</v>
      </c>
      <c r="I607" s="68">
        <v>0</v>
      </c>
      <c r="J607" s="69">
        <f t="shared" si="18"/>
        <v>0</v>
      </c>
      <c r="K607" s="65"/>
      <c r="L607" s="65" t="s">
        <v>356</v>
      </c>
    </row>
    <row r="608" spans="1:12" hidden="1" outlineLevel="2">
      <c r="A608" s="82">
        <v>3620202100</v>
      </c>
      <c r="B608" s="83" t="s">
        <v>924</v>
      </c>
      <c r="C608" s="70">
        <v>0</v>
      </c>
      <c r="D608" s="79"/>
      <c r="E608" s="70"/>
      <c r="G608" s="70">
        <f t="shared" si="19"/>
        <v>0</v>
      </c>
      <c r="I608" s="68">
        <v>0</v>
      </c>
      <c r="J608" s="69">
        <f t="shared" si="18"/>
        <v>0</v>
      </c>
      <c r="K608" s="65"/>
      <c r="L608" s="65" t="s">
        <v>356</v>
      </c>
    </row>
    <row r="609" spans="1:12" hidden="1" outlineLevel="2">
      <c r="A609" s="82">
        <v>3620203100</v>
      </c>
      <c r="B609" s="83" t="s">
        <v>925</v>
      </c>
      <c r="C609" s="70">
        <v>0</v>
      </c>
      <c r="D609" s="79"/>
      <c r="E609" s="70"/>
      <c r="G609" s="70">
        <f t="shared" si="19"/>
        <v>0</v>
      </c>
      <c r="I609" s="68">
        <v>0</v>
      </c>
      <c r="J609" s="69">
        <f t="shared" si="18"/>
        <v>0</v>
      </c>
      <c r="K609" s="65"/>
      <c r="L609" s="65" t="s">
        <v>356</v>
      </c>
    </row>
    <row r="610" spans="1:12" hidden="1" outlineLevel="2">
      <c r="A610" s="82">
        <v>3620209100</v>
      </c>
      <c r="B610" s="83" t="s">
        <v>926</v>
      </c>
      <c r="C610" s="70">
        <v>0</v>
      </c>
      <c r="D610" s="79"/>
      <c r="E610" s="70"/>
      <c r="G610" s="70">
        <f t="shared" si="19"/>
        <v>0</v>
      </c>
      <c r="I610" s="68">
        <v>0</v>
      </c>
      <c r="J610" s="69">
        <f t="shared" si="18"/>
        <v>0</v>
      </c>
      <c r="K610" s="65"/>
      <c r="L610" s="65" t="s">
        <v>356</v>
      </c>
    </row>
    <row r="611" spans="1:12" outlineLevel="1" collapsed="1">
      <c r="A611" s="66" t="s">
        <v>357</v>
      </c>
      <c r="B611" s="35" t="s">
        <v>5588</v>
      </c>
      <c r="C611" s="67">
        <f>SUM(C612:C614)</f>
        <v>17280750.79999999</v>
      </c>
      <c r="D611" s="79"/>
      <c r="E611" s="67"/>
      <c r="G611" s="67">
        <f t="shared" si="19"/>
        <v>17280750.79999999</v>
      </c>
      <c r="I611" s="68">
        <v>17280750.800000001</v>
      </c>
      <c r="J611" s="69">
        <f t="shared" si="18"/>
        <v>0</v>
      </c>
      <c r="K611" s="65"/>
      <c r="L611" s="65">
        <v>0</v>
      </c>
    </row>
    <row r="612" spans="1:12" hidden="1" outlineLevel="2">
      <c r="A612" s="82">
        <v>3620300100</v>
      </c>
      <c r="B612" s="83" t="s">
        <v>927</v>
      </c>
      <c r="C612" s="70">
        <v>10318939.58</v>
      </c>
      <c r="D612" s="79"/>
      <c r="E612" s="70"/>
      <c r="G612" s="70">
        <f t="shared" si="19"/>
        <v>10318939.58</v>
      </c>
      <c r="I612" s="68">
        <v>0</v>
      </c>
      <c r="J612" s="69">
        <f t="shared" si="18"/>
        <v>-10318939.58</v>
      </c>
      <c r="K612" s="91"/>
      <c r="L612" s="65" t="s">
        <v>357</v>
      </c>
    </row>
    <row r="613" spans="1:12" hidden="1" outlineLevel="2">
      <c r="A613" s="82">
        <v>3620300200</v>
      </c>
      <c r="B613" s="83" t="s">
        <v>928</v>
      </c>
      <c r="C613" s="70">
        <v>6961811.2199999904</v>
      </c>
      <c r="D613" s="79"/>
      <c r="E613" s="70"/>
      <c r="G613" s="70">
        <f t="shared" si="19"/>
        <v>6961811.2199999904</v>
      </c>
      <c r="I613" s="68">
        <v>0</v>
      </c>
      <c r="J613" s="69">
        <f t="shared" si="18"/>
        <v>-6961811.2199999904</v>
      </c>
      <c r="K613" s="65"/>
      <c r="L613" s="65" t="s">
        <v>357</v>
      </c>
    </row>
    <row r="614" spans="1:12" hidden="1" outlineLevel="2">
      <c r="A614" s="82">
        <v>3620300900</v>
      </c>
      <c r="B614" s="83" t="s">
        <v>929</v>
      </c>
      <c r="C614" s="70">
        <v>0</v>
      </c>
      <c r="D614" s="79"/>
      <c r="E614" s="70"/>
      <c r="G614" s="70">
        <f t="shared" si="19"/>
        <v>0</v>
      </c>
      <c r="I614" s="68">
        <v>0</v>
      </c>
      <c r="J614" s="69">
        <f t="shared" si="18"/>
        <v>0</v>
      </c>
      <c r="K614" s="65"/>
      <c r="L614" s="65" t="s">
        <v>357</v>
      </c>
    </row>
    <row r="615" spans="1:12" outlineLevel="1" collapsed="1">
      <c r="A615" s="66" t="s">
        <v>358</v>
      </c>
      <c r="B615" s="35" t="s">
        <v>5589</v>
      </c>
      <c r="C615" s="67">
        <f>SUM(C616:C619)</f>
        <v>1260766.2299999902</v>
      </c>
      <c r="D615" s="79"/>
      <c r="E615" s="67"/>
      <c r="G615" s="67">
        <f t="shared" si="19"/>
        <v>1260766.2299999902</v>
      </c>
      <c r="I615" s="68">
        <v>1260766.23</v>
      </c>
      <c r="J615" s="69">
        <f t="shared" si="18"/>
        <v>9.7788870334625244E-9</v>
      </c>
      <c r="K615" s="65"/>
      <c r="L615" s="65">
        <v>0</v>
      </c>
    </row>
    <row r="616" spans="1:12" hidden="1" outlineLevel="2">
      <c r="A616" s="82">
        <v>3620400100</v>
      </c>
      <c r="B616" s="83" t="s">
        <v>930</v>
      </c>
      <c r="C616" s="70">
        <v>161300.1</v>
      </c>
      <c r="D616" s="79"/>
      <c r="E616" s="70"/>
      <c r="G616" s="70">
        <f t="shared" si="19"/>
        <v>161300.1</v>
      </c>
      <c r="I616" s="68">
        <v>0</v>
      </c>
      <c r="J616" s="69">
        <f t="shared" si="18"/>
        <v>-161300.1</v>
      </c>
      <c r="K616" s="65"/>
      <c r="L616" s="65" t="s">
        <v>358</v>
      </c>
    </row>
    <row r="617" spans="1:12" hidden="1" outlineLevel="2">
      <c r="A617" s="82">
        <v>3620400200</v>
      </c>
      <c r="B617" s="83" t="s">
        <v>931</v>
      </c>
      <c r="C617" s="70">
        <v>0</v>
      </c>
      <c r="D617" s="79"/>
      <c r="E617" s="70"/>
      <c r="G617" s="70">
        <f t="shared" si="19"/>
        <v>0</v>
      </c>
      <c r="I617" s="68">
        <v>0</v>
      </c>
      <c r="J617" s="69">
        <f t="shared" si="18"/>
        <v>0</v>
      </c>
      <c r="K617" s="65"/>
      <c r="L617" s="65" t="s">
        <v>358</v>
      </c>
    </row>
    <row r="618" spans="1:12" hidden="1" outlineLevel="2">
      <c r="A618" s="82">
        <v>3620400300</v>
      </c>
      <c r="B618" s="83" t="s">
        <v>932</v>
      </c>
      <c r="C618" s="70">
        <v>1099466.1299999901</v>
      </c>
      <c r="D618" s="79"/>
      <c r="E618" s="70"/>
      <c r="G618" s="70">
        <f t="shared" si="19"/>
        <v>1099466.1299999901</v>
      </c>
      <c r="I618" s="68">
        <v>0</v>
      </c>
      <c r="J618" s="69">
        <f t="shared" si="18"/>
        <v>-1099466.1299999901</v>
      </c>
      <c r="K618" s="65"/>
      <c r="L618" s="65" t="s">
        <v>358</v>
      </c>
    </row>
    <row r="619" spans="1:12" hidden="1" outlineLevel="2">
      <c r="A619" s="82">
        <v>3620400900</v>
      </c>
      <c r="B619" s="83" t="s">
        <v>933</v>
      </c>
      <c r="C619" s="70">
        <v>0</v>
      </c>
      <c r="D619" s="79"/>
      <c r="E619" s="70"/>
      <c r="G619" s="70">
        <f t="shared" si="19"/>
        <v>0</v>
      </c>
      <c r="I619" s="68">
        <v>0</v>
      </c>
      <c r="J619" s="69">
        <f t="shared" si="18"/>
        <v>0</v>
      </c>
      <c r="K619" s="65"/>
      <c r="L619" s="65" t="s">
        <v>358</v>
      </c>
    </row>
    <row r="620" spans="1:12" outlineLevel="1" collapsed="1">
      <c r="A620" s="66" t="s">
        <v>359</v>
      </c>
      <c r="B620" s="35" t="s">
        <v>5590</v>
      </c>
      <c r="C620" s="67">
        <f>SUM(C621:C626)</f>
        <v>0</v>
      </c>
      <c r="D620" s="79"/>
      <c r="E620" s="67"/>
      <c r="G620" s="67">
        <f t="shared" si="19"/>
        <v>0</v>
      </c>
      <c r="I620" s="68">
        <v>0</v>
      </c>
      <c r="J620" s="69">
        <f t="shared" si="18"/>
        <v>0</v>
      </c>
      <c r="K620" s="65"/>
      <c r="L620" s="65">
        <v>0</v>
      </c>
    </row>
    <row r="621" spans="1:12" hidden="1" outlineLevel="2">
      <c r="A621" s="82">
        <v>3652111100</v>
      </c>
      <c r="B621" s="83" t="s">
        <v>934</v>
      </c>
      <c r="C621" s="70">
        <v>0</v>
      </c>
      <c r="D621" s="79"/>
      <c r="E621" s="70"/>
      <c r="G621" s="70">
        <f t="shared" si="19"/>
        <v>0</v>
      </c>
      <c r="I621" s="68">
        <v>0</v>
      </c>
      <c r="J621" s="69">
        <f t="shared" si="18"/>
        <v>0</v>
      </c>
      <c r="K621" s="65"/>
      <c r="L621" s="65" t="s">
        <v>359</v>
      </c>
    </row>
    <row r="622" spans="1:12" hidden="1" outlineLevel="2">
      <c r="A622" s="82">
        <v>3652112100</v>
      </c>
      <c r="B622" s="83" t="s">
        <v>935</v>
      </c>
      <c r="C622" s="70">
        <v>0</v>
      </c>
      <c r="D622" s="79"/>
      <c r="E622" s="70"/>
      <c r="G622" s="70">
        <f t="shared" si="19"/>
        <v>0</v>
      </c>
      <c r="I622" s="68">
        <v>0</v>
      </c>
      <c r="J622" s="69">
        <f t="shared" si="18"/>
        <v>0</v>
      </c>
      <c r="K622" s="65"/>
      <c r="L622" s="65" t="s">
        <v>359</v>
      </c>
    </row>
    <row r="623" spans="1:12" hidden="1" outlineLevel="2">
      <c r="A623" s="82">
        <v>3652113100</v>
      </c>
      <c r="B623" s="83" t="s">
        <v>936</v>
      </c>
      <c r="C623" s="70">
        <v>0</v>
      </c>
      <c r="D623" s="79"/>
      <c r="E623" s="70"/>
      <c r="G623" s="70">
        <f t="shared" si="19"/>
        <v>0</v>
      </c>
      <c r="I623" s="68">
        <v>0</v>
      </c>
      <c r="J623" s="69">
        <f t="shared" si="18"/>
        <v>0</v>
      </c>
      <c r="K623" s="65"/>
      <c r="L623" s="65" t="s">
        <v>359</v>
      </c>
    </row>
    <row r="624" spans="1:12" hidden="1" outlineLevel="2">
      <c r="A624" s="82">
        <v>3652114100</v>
      </c>
      <c r="B624" s="83" t="s">
        <v>937</v>
      </c>
      <c r="C624" s="70">
        <v>0</v>
      </c>
      <c r="D624" s="79"/>
      <c r="E624" s="70"/>
      <c r="G624" s="70">
        <f t="shared" si="19"/>
        <v>0</v>
      </c>
      <c r="I624" s="68">
        <v>0</v>
      </c>
      <c r="J624" s="69">
        <f t="shared" si="18"/>
        <v>0</v>
      </c>
      <c r="K624" s="65"/>
      <c r="L624" s="65" t="s">
        <v>359</v>
      </c>
    </row>
    <row r="625" spans="1:12" hidden="1" outlineLevel="2">
      <c r="A625" s="82">
        <v>3652121100</v>
      </c>
      <c r="B625" s="83" t="s">
        <v>938</v>
      </c>
      <c r="C625" s="70">
        <v>0</v>
      </c>
      <c r="D625" s="79"/>
      <c r="E625" s="70"/>
      <c r="G625" s="70">
        <f t="shared" si="19"/>
        <v>0</v>
      </c>
      <c r="I625" s="68">
        <v>0</v>
      </c>
      <c r="J625" s="69">
        <f t="shared" si="18"/>
        <v>0</v>
      </c>
      <c r="K625" s="65"/>
      <c r="L625" s="65" t="s">
        <v>359</v>
      </c>
    </row>
    <row r="626" spans="1:12" hidden="1" outlineLevel="2">
      <c r="A626" s="82">
        <v>3652122100</v>
      </c>
      <c r="B626" s="83" t="s">
        <v>939</v>
      </c>
      <c r="C626" s="70">
        <v>0</v>
      </c>
      <c r="D626" s="79"/>
      <c r="E626" s="70"/>
      <c r="G626" s="70">
        <f t="shared" si="19"/>
        <v>0</v>
      </c>
      <c r="I626" s="68">
        <v>0</v>
      </c>
      <c r="J626" s="69">
        <f t="shared" si="18"/>
        <v>0</v>
      </c>
      <c r="K626" s="65"/>
      <c r="L626" s="65" t="s">
        <v>359</v>
      </c>
    </row>
    <row r="627" spans="1:12" outlineLevel="1" collapsed="1">
      <c r="A627" s="66" t="s">
        <v>360</v>
      </c>
      <c r="B627" s="35" t="s">
        <v>5591</v>
      </c>
      <c r="C627" s="67">
        <f>SUM(C628:C631)</f>
        <v>0</v>
      </c>
      <c r="D627" s="79"/>
      <c r="E627" s="67"/>
      <c r="G627" s="67">
        <f t="shared" si="19"/>
        <v>0</v>
      </c>
      <c r="I627" s="68">
        <v>0</v>
      </c>
      <c r="J627" s="69">
        <f t="shared" si="18"/>
        <v>0</v>
      </c>
      <c r="K627" s="65"/>
      <c r="L627" s="65">
        <v>0</v>
      </c>
    </row>
    <row r="628" spans="1:12" hidden="1" outlineLevel="2">
      <c r="A628" s="82">
        <v>3652201100</v>
      </c>
      <c r="B628" s="83" t="s">
        <v>940</v>
      </c>
      <c r="C628" s="70">
        <v>0</v>
      </c>
      <c r="D628" s="79"/>
      <c r="E628" s="70"/>
      <c r="G628" s="70">
        <f t="shared" si="19"/>
        <v>0</v>
      </c>
      <c r="I628" s="68">
        <v>0</v>
      </c>
      <c r="J628" s="69">
        <f t="shared" si="18"/>
        <v>0</v>
      </c>
      <c r="K628" s="65"/>
      <c r="L628" s="65" t="s">
        <v>360</v>
      </c>
    </row>
    <row r="629" spans="1:12" hidden="1" outlineLevel="2">
      <c r="A629" s="82">
        <v>3652202100</v>
      </c>
      <c r="B629" s="83" t="s">
        <v>941</v>
      </c>
      <c r="C629" s="70">
        <v>0</v>
      </c>
      <c r="D629" s="79"/>
      <c r="E629" s="70"/>
      <c r="G629" s="70">
        <f t="shared" si="19"/>
        <v>0</v>
      </c>
      <c r="I629" s="68">
        <v>0</v>
      </c>
      <c r="J629" s="69">
        <f t="shared" ref="J629:J692" si="20">I629-G629</f>
        <v>0</v>
      </c>
      <c r="K629" s="65"/>
      <c r="L629" s="65" t="s">
        <v>360</v>
      </c>
    </row>
    <row r="630" spans="1:12" hidden="1" outlineLevel="2">
      <c r="A630" s="82">
        <v>3652203100</v>
      </c>
      <c r="B630" s="83" t="s">
        <v>942</v>
      </c>
      <c r="C630" s="70">
        <v>0</v>
      </c>
      <c r="D630" s="79"/>
      <c r="E630" s="70"/>
      <c r="G630" s="70">
        <f t="shared" si="19"/>
        <v>0</v>
      </c>
      <c r="I630" s="68">
        <v>0</v>
      </c>
      <c r="J630" s="69">
        <f t="shared" si="20"/>
        <v>0</v>
      </c>
      <c r="K630" s="65"/>
      <c r="L630" s="65" t="s">
        <v>360</v>
      </c>
    </row>
    <row r="631" spans="1:12" hidden="1" outlineLevel="2">
      <c r="A631" s="82">
        <v>3652209100</v>
      </c>
      <c r="B631" s="83" t="s">
        <v>943</v>
      </c>
      <c r="C631" s="70">
        <v>0</v>
      </c>
      <c r="D631" s="79"/>
      <c r="E631" s="70"/>
      <c r="G631" s="70">
        <f t="shared" si="19"/>
        <v>0</v>
      </c>
      <c r="I631" s="68">
        <v>0</v>
      </c>
      <c r="J631" s="69">
        <f t="shared" si="20"/>
        <v>0</v>
      </c>
      <c r="K631" s="65"/>
      <c r="L631" s="65" t="s">
        <v>360</v>
      </c>
    </row>
    <row r="632" spans="1:12" outlineLevel="1" collapsed="1">
      <c r="A632" s="66" t="s">
        <v>361</v>
      </c>
      <c r="B632" s="35" t="s">
        <v>5592</v>
      </c>
      <c r="C632" s="67">
        <f>SUM(C633)</f>
        <v>0</v>
      </c>
      <c r="D632" s="79"/>
      <c r="E632" s="67"/>
      <c r="G632" s="67">
        <f t="shared" si="19"/>
        <v>0</v>
      </c>
      <c r="I632" s="68">
        <v>0</v>
      </c>
      <c r="J632" s="69">
        <f t="shared" si="20"/>
        <v>0</v>
      </c>
      <c r="K632" s="65"/>
      <c r="L632" s="65">
        <v>0</v>
      </c>
    </row>
    <row r="633" spans="1:12" hidden="1" outlineLevel="2">
      <c r="A633" s="82">
        <v>3652300100</v>
      </c>
      <c r="B633" s="83" t="s">
        <v>944</v>
      </c>
      <c r="C633" s="70">
        <v>0</v>
      </c>
      <c r="D633" s="79"/>
      <c r="E633" s="70"/>
      <c r="G633" s="70">
        <f t="shared" si="19"/>
        <v>0</v>
      </c>
      <c r="I633" s="68">
        <v>0</v>
      </c>
      <c r="J633" s="69">
        <f t="shared" si="20"/>
        <v>0</v>
      </c>
      <c r="K633" s="65"/>
      <c r="L633" s="65" t="s">
        <v>361</v>
      </c>
    </row>
    <row r="634" spans="1:12" outlineLevel="1" collapsed="1">
      <c r="A634" s="66" t="s">
        <v>362</v>
      </c>
      <c r="B634" s="35" t="s">
        <v>5593</v>
      </c>
      <c r="C634" s="67">
        <f>SUM(C635)</f>
        <v>0</v>
      </c>
      <c r="D634" s="79"/>
      <c r="E634" s="67"/>
      <c r="G634" s="67">
        <f t="shared" si="19"/>
        <v>0</v>
      </c>
      <c r="I634" s="68">
        <v>0</v>
      </c>
      <c r="J634" s="69">
        <f t="shared" si="20"/>
        <v>0</v>
      </c>
      <c r="K634" s="65"/>
      <c r="L634" s="65">
        <v>0</v>
      </c>
    </row>
    <row r="635" spans="1:12" hidden="1" outlineLevel="2">
      <c r="A635" s="82">
        <v>3652400100</v>
      </c>
      <c r="B635" s="83" t="s">
        <v>945</v>
      </c>
      <c r="C635" s="70">
        <v>0</v>
      </c>
      <c r="D635" s="79"/>
      <c r="E635" s="70"/>
      <c r="G635" s="70">
        <f t="shared" si="19"/>
        <v>0</v>
      </c>
      <c r="I635" s="68">
        <v>0</v>
      </c>
      <c r="J635" s="69">
        <f t="shared" si="20"/>
        <v>0</v>
      </c>
      <c r="K635" s="65"/>
      <c r="L635" s="65" t="s">
        <v>362</v>
      </c>
    </row>
    <row r="636" spans="1:12" outlineLevel="1" collapsed="1">
      <c r="A636" s="66" t="s">
        <v>363</v>
      </c>
      <c r="B636" s="35" t="s">
        <v>5594</v>
      </c>
      <c r="C636" s="67">
        <f>SUM(C637:C642)</f>
        <v>0</v>
      </c>
      <c r="D636" s="79"/>
      <c r="E636" s="67"/>
      <c r="G636" s="67">
        <f t="shared" si="19"/>
        <v>0</v>
      </c>
      <c r="I636" s="68">
        <v>0</v>
      </c>
      <c r="J636" s="69">
        <f t="shared" si="20"/>
        <v>0</v>
      </c>
      <c r="K636" s="65"/>
      <c r="L636" s="65">
        <v>0</v>
      </c>
    </row>
    <row r="637" spans="1:12" hidden="1" outlineLevel="2">
      <c r="A637" s="82">
        <v>3706110100</v>
      </c>
      <c r="B637" s="83" t="s">
        <v>946</v>
      </c>
      <c r="C637" s="70">
        <v>0</v>
      </c>
      <c r="D637" s="79"/>
      <c r="E637" s="70"/>
      <c r="G637" s="70">
        <f t="shared" si="19"/>
        <v>0</v>
      </c>
      <c r="I637" s="68">
        <v>0</v>
      </c>
      <c r="J637" s="69">
        <f t="shared" si="20"/>
        <v>0</v>
      </c>
      <c r="K637" s="65"/>
      <c r="L637" s="65" t="s">
        <v>363</v>
      </c>
    </row>
    <row r="638" spans="1:12" hidden="1" outlineLevel="2">
      <c r="A638" s="82">
        <v>3706110200</v>
      </c>
      <c r="B638" s="83" t="s">
        <v>947</v>
      </c>
      <c r="C638" s="70">
        <v>0</v>
      </c>
      <c r="D638" s="79"/>
      <c r="E638" s="70"/>
      <c r="G638" s="70">
        <f t="shared" si="19"/>
        <v>0</v>
      </c>
      <c r="I638" s="68">
        <v>0</v>
      </c>
      <c r="J638" s="69">
        <f t="shared" si="20"/>
        <v>0</v>
      </c>
      <c r="K638" s="65"/>
      <c r="L638" s="65" t="s">
        <v>363</v>
      </c>
    </row>
    <row r="639" spans="1:12" hidden="1" outlineLevel="2">
      <c r="A639" s="82">
        <v>3706110300</v>
      </c>
      <c r="B639" s="83" t="s">
        <v>948</v>
      </c>
      <c r="C639" s="70">
        <v>0</v>
      </c>
      <c r="D639" s="79"/>
      <c r="E639" s="70"/>
      <c r="G639" s="70">
        <f t="shared" si="19"/>
        <v>0</v>
      </c>
      <c r="I639" s="68">
        <v>0</v>
      </c>
      <c r="J639" s="69">
        <f t="shared" si="20"/>
        <v>0</v>
      </c>
      <c r="K639" s="65"/>
      <c r="L639" s="65" t="s">
        <v>363</v>
      </c>
    </row>
    <row r="640" spans="1:12" hidden="1" outlineLevel="2">
      <c r="A640" s="82">
        <v>3706110400</v>
      </c>
      <c r="B640" s="83" t="s">
        <v>949</v>
      </c>
      <c r="C640" s="70">
        <v>0</v>
      </c>
      <c r="D640" s="79"/>
      <c r="E640" s="70"/>
      <c r="G640" s="70">
        <f t="shared" si="19"/>
        <v>0</v>
      </c>
      <c r="I640" s="68">
        <v>0</v>
      </c>
      <c r="J640" s="69">
        <f t="shared" si="20"/>
        <v>0</v>
      </c>
      <c r="K640" s="91"/>
      <c r="L640" s="65" t="s">
        <v>363</v>
      </c>
    </row>
    <row r="641" spans="1:12" hidden="1" outlineLevel="2">
      <c r="A641" s="82">
        <v>3706120100</v>
      </c>
      <c r="B641" s="83" t="s">
        <v>950</v>
      </c>
      <c r="C641" s="70">
        <v>0</v>
      </c>
      <c r="D641" s="79"/>
      <c r="E641" s="70"/>
      <c r="G641" s="70">
        <f t="shared" si="19"/>
        <v>0</v>
      </c>
      <c r="I641" s="68">
        <v>0</v>
      </c>
      <c r="J641" s="69">
        <f t="shared" si="20"/>
        <v>0</v>
      </c>
      <c r="K641" s="65"/>
      <c r="L641" s="65" t="s">
        <v>363</v>
      </c>
    </row>
    <row r="642" spans="1:12" hidden="1" outlineLevel="2">
      <c r="A642" s="82">
        <v>3706120200</v>
      </c>
      <c r="B642" s="83" t="s">
        <v>951</v>
      </c>
      <c r="C642" s="70">
        <v>0</v>
      </c>
      <c r="D642" s="79"/>
      <c r="E642" s="70"/>
      <c r="G642" s="70">
        <f t="shared" si="19"/>
        <v>0</v>
      </c>
      <c r="I642" s="68">
        <v>0</v>
      </c>
      <c r="J642" s="69">
        <f t="shared" si="20"/>
        <v>0</v>
      </c>
      <c r="K642" s="65"/>
      <c r="L642" s="65" t="s">
        <v>363</v>
      </c>
    </row>
    <row r="643" spans="1:12" outlineLevel="1" collapsed="1">
      <c r="A643" s="66" t="s">
        <v>364</v>
      </c>
      <c r="B643" s="35" t="s">
        <v>5595</v>
      </c>
      <c r="C643" s="67">
        <f>SUM(C644:C651)</f>
        <v>0</v>
      </c>
      <c r="D643" s="79"/>
      <c r="E643" s="67"/>
      <c r="G643" s="67">
        <f t="shared" si="19"/>
        <v>0</v>
      </c>
      <c r="I643" s="68">
        <v>0</v>
      </c>
      <c r="J643" s="69">
        <f t="shared" si="20"/>
        <v>0</v>
      </c>
      <c r="K643" s="65"/>
      <c r="L643" s="65">
        <v>0</v>
      </c>
    </row>
    <row r="644" spans="1:12" hidden="1" outlineLevel="2">
      <c r="A644" s="82">
        <v>3702100100</v>
      </c>
      <c r="B644" s="83" t="s">
        <v>952</v>
      </c>
      <c r="C644" s="70">
        <v>0</v>
      </c>
      <c r="D644" s="79"/>
      <c r="E644" s="70"/>
      <c r="G644" s="70">
        <f t="shared" si="19"/>
        <v>0</v>
      </c>
      <c r="I644" s="68">
        <v>0</v>
      </c>
      <c r="J644" s="69">
        <f t="shared" si="20"/>
        <v>0</v>
      </c>
      <c r="K644" s="65"/>
      <c r="L644" s="65" t="s">
        <v>364</v>
      </c>
    </row>
    <row r="645" spans="1:12" hidden="1" outlineLevel="2">
      <c r="A645" s="82">
        <v>3702210100</v>
      </c>
      <c r="B645" s="83" t="s">
        <v>953</v>
      </c>
      <c r="C645" s="70">
        <v>0</v>
      </c>
      <c r="D645" s="79"/>
      <c r="E645" s="70"/>
      <c r="G645" s="70">
        <f t="shared" si="19"/>
        <v>0</v>
      </c>
      <c r="I645" s="68">
        <v>0</v>
      </c>
      <c r="J645" s="69">
        <f t="shared" si="20"/>
        <v>0</v>
      </c>
      <c r="K645" s="65"/>
      <c r="L645" s="65" t="s">
        <v>364</v>
      </c>
    </row>
    <row r="646" spans="1:12" hidden="1" outlineLevel="2">
      <c r="A646" s="82">
        <v>3702220100</v>
      </c>
      <c r="B646" s="83" t="s">
        <v>954</v>
      </c>
      <c r="C646" s="70">
        <v>0</v>
      </c>
      <c r="D646" s="79"/>
      <c r="E646" s="70"/>
      <c r="G646" s="70">
        <f t="shared" si="19"/>
        <v>0</v>
      </c>
      <c r="I646" s="68">
        <v>0</v>
      </c>
      <c r="J646" s="69">
        <f t="shared" si="20"/>
        <v>0</v>
      </c>
      <c r="K646" s="65"/>
      <c r="L646" s="65" t="s">
        <v>364</v>
      </c>
    </row>
    <row r="647" spans="1:12" hidden="1" outlineLevel="2">
      <c r="A647" s="82">
        <v>3706200100</v>
      </c>
      <c r="B647" s="83" t="s">
        <v>955</v>
      </c>
      <c r="C647" s="70">
        <v>0</v>
      </c>
      <c r="D647" s="79"/>
      <c r="E647" s="70"/>
      <c r="G647" s="70">
        <f t="shared" si="19"/>
        <v>0</v>
      </c>
      <c r="I647" s="68">
        <v>0</v>
      </c>
      <c r="J647" s="69">
        <f t="shared" si="20"/>
        <v>0</v>
      </c>
      <c r="K647" s="65"/>
      <c r="L647" s="65" t="s">
        <v>364</v>
      </c>
    </row>
    <row r="648" spans="1:12" hidden="1" outlineLevel="2">
      <c r="A648" s="82">
        <v>3706310100</v>
      </c>
      <c r="B648" s="83" t="s">
        <v>956</v>
      </c>
      <c r="C648" s="70">
        <v>0</v>
      </c>
      <c r="D648" s="79"/>
      <c r="E648" s="70"/>
      <c r="G648" s="70">
        <f t="shared" si="19"/>
        <v>0</v>
      </c>
      <c r="I648" s="68">
        <v>0</v>
      </c>
      <c r="J648" s="69">
        <f t="shared" si="20"/>
        <v>0</v>
      </c>
      <c r="K648" s="65"/>
      <c r="L648" s="65" t="s">
        <v>364</v>
      </c>
    </row>
    <row r="649" spans="1:12" hidden="1" outlineLevel="2">
      <c r="A649" s="82">
        <v>3706320100</v>
      </c>
      <c r="B649" s="83" t="s">
        <v>957</v>
      </c>
      <c r="C649" s="70">
        <v>0</v>
      </c>
      <c r="D649" s="79"/>
      <c r="E649" s="70"/>
      <c r="G649" s="70">
        <f t="shared" si="19"/>
        <v>0</v>
      </c>
      <c r="I649" s="68">
        <v>0</v>
      </c>
      <c r="J649" s="69">
        <f t="shared" si="20"/>
        <v>0</v>
      </c>
      <c r="K649" s="65"/>
      <c r="L649" s="65" t="s">
        <v>364</v>
      </c>
    </row>
    <row r="650" spans="1:12" hidden="1" outlineLevel="2">
      <c r="A650" s="82">
        <v>3706400100</v>
      </c>
      <c r="B650" s="83" t="s">
        <v>958</v>
      </c>
      <c r="C650" s="70">
        <v>0</v>
      </c>
      <c r="D650" s="79"/>
      <c r="E650" s="70"/>
      <c r="G650" s="70">
        <f t="shared" si="19"/>
        <v>0</v>
      </c>
      <c r="I650" s="68">
        <v>0</v>
      </c>
      <c r="J650" s="69">
        <f t="shared" si="20"/>
        <v>0</v>
      </c>
      <c r="K650" s="91"/>
      <c r="L650" s="65" t="s">
        <v>364</v>
      </c>
    </row>
    <row r="651" spans="1:12" hidden="1" outlineLevel="2">
      <c r="A651" s="82">
        <v>3706999999</v>
      </c>
      <c r="B651" s="83" t="s">
        <v>959</v>
      </c>
      <c r="C651" s="70">
        <v>0</v>
      </c>
      <c r="D651" s="79"/>
      <c r="E651" s="70"/>
      <c r="G651" s="70">
        <f t="shared" si="19"/>
        <v>0</v>
      </c>
      <c r="I651" s="68">
        <v>0</v>
      </c>
      <c r="J651" s="69">
        <f t="shared" si="20"/>
        <v>0</v>
      </c>
      <c r="K651" s="91"/>
      <c r="L651" s="65" t="s">
        <v>364</v>
      </c>
    </row>
    <row r="652" spans="1:12" outlineLevel="1" collapsed="1">
      <c r="A652" s="66" t="s">
        <v>365</v>
      </c>
      <c r="B652" s="35" t="s">
        <v>5596</v>
      </c>
      <c r="C652" s="67">
        <f>SUM(C653:C660)</f>
        <v>0</v>
      </c>
      <c r="D652" s="79"/>
      <c r="E652" s="67"/>
      <c r="G652" s="67">
        <f t="shared" si="19"/>
        <v>0</v>
      </c>
      <c r="I652" s="68">
        <v>0</v>
      </c>
      <c r="J652" s="69">
        <f t="shared" si="20"/>
        <v>0</v>
      </c>
      <c r="K652" s="65"/>
      <c r="L652" s="65">
        <v>0</v>
      </c>
    </row>
    <row r="653" spans="1:12" hidden="1" outlineLevel="2">
      <c r="A653" s="82">
        <v>3806110010</v>
      </c>
      <c r="B653" s="83" t="s">
        <v>960</v>
      </c>
      <c r="C653" s="70">
        <v>0</v>
      </c>
      <c r="D653" s="79"/>
      <c r="E653" s="70"/>
      <c r="G653" s="70">
        <f t="shared" si="19"/>
        <v>0</v>
      </c>
      <c r="I653" s="68">
        <v>0</v>
      </c>
      <c r="J653" s="69">
        <f t="shared" si="20"/>
        <v>0</v>
      </c>
      <c r="K653" s="65"/>
      <c r="L653" s="65" t="s">
        <v>365</v>
      </c>
    </row>
    <row r="654" spans="1:12" hidden="1" outlineLevel="2">
      <c r="A654" s="82">
        <v>3806110017</v>
      </c>
      <c r="B654" s="83" t="s">
        <v>961</v>
      </c>
      <c r="C654" s="70">
        <v>0</v>
      </c>
      <c r="D654" s="79"/>
      <c r="E654" s="70"/>
      <c r="G654" s="70">
        <f t="shared" si="19"/>
        <v>0</v>
      </c>
      <c r="I654" s="68">
        <v>0</v>
      </c>
      <c r="J654" s="69">
        <f t="shared" si="20"/>
        <v>0</v>
      </c>
      <c r="K654" s="65"/>
      <c r="L654" s="65" t="s">
        <v>365</v>
      </c>
    </row>
    <row r="655" spans="1:12" hidden="1" outlineLevel="2">
      <c r="A655" s="82">
        <v>3806110020</v>
      </c>
      <c r="B655" s="83" t="s">
        <v>962</v>
      </c>
      <c r="C655" s="70">
        <v>0</v>
      </c>
      <c r="D655" s="79"/>
      <c r="E655" s="70"/>
      <c r="G655" s="70">
        <f t="shared" si="19"/>
        <v>0</v>
      </c>
      <c r="I655" s="68">
        <v>0</v>
      </c>
      <c r="J655" s="69">
        <f t="shared" si="20"/>
        <v>0</v>
      </c>
      <c r="K655" s="65"/>
      <c r="L655" s="65" t="s">
        <v>365</v>
      </c>
    </row>
    <row r="656" spans="1:12" hidden="1" outlineLevel="2">
      <c r="A656" s="82">
        <v>3806110030</v>
      </c>
      <c r="B656" s="83" t="s">
        <v>963</v>
      </c>
      <c r="C656" s="70">
        <v>0</v>
      </c>
      <c r="D656" s="79"/>
      <c r="E656" s="70"/>
      <c r="G656" s="70">
        <f t="shared" si="19"/>
        <v>0</v>
      </c>
      <c r="I656" s="68">
        <v>0</v>
      </c>
      <c r="J656" s="69">
        <f t="shared" si="20"/>
        <v>0</v>
      </c>
      <c r="K656" s="65"/>
      <c r="L656" s="65" t="s">
        <v>365</v>
      </c>
    </row>
    <row r="657" spans="1:12" hidden="1" outlineLevel="2">
      <c r="A657" s="82">
        <v>3806110040</v>
      </c>
      <c r="B657" s="83" t="s">
        <v>964</v>
      </c>
      <c r="C657" s="70">
        <v>0</v>
      </c>
      <c r="D657" s="79"/>
      <c r="E657" s="70"/>
      <c r="G657" s="70">
        <f t="shared" ref="G657:G722" si="21">C657+E657</f>
        <v>0</v>
      </c>
      <c r="I657" s="68">
        <v>0</v>
      </c>
      <c r="J657" s="69">
        <f t="shared" si="20"/>
        <v>0</v>
      </c>
      <c r="K657" s="65"/>
      <c r="L657" s="65" t="s">
        <v>365</v>
      </c>
    </row>
    <row r="658" spans="1:12" hidden="1" outlineLevel="2">
      <c r="A658" s="82">
        <v>3806110070</v>
      </c>
      <c r="B658" s="83" t="s">
        <v>961</v>
      </c>
      <c r="C658" s="70">
        <v>0</v>
      </c>
      <c r="D658" s="79"/>
      <c r="E658" s="70"/>
      <c r="G658" s="70">
        <f t="shared" si="21"/>
        <v>0</v>
      </c>
      <c r="I658" s="68">
        <v>0</v>
      </c>
      <c r="J658" s="69">
        <f t="shared" si="20"/>
        <v>0</v>
      </c>
      <c r="K658" s="65"/>
      <c r="L658" s="65" t="s">
        <v>365</v>
      </c>
    </row>
    <row r="659" spans="1:12" hidden="1" outlineLevel="2">
      <c r="A659" s="82">
        <v>3806120010</v>
      </c>
      <c r="B659" s="83" t="s">
        <v>965</v>
      </c>
      <c r="C659" s="70">
        <v>0</v>
      </c>
      <c r="D659" s="79"/>
      <c r="E659" s="70"/>
      <c r="G659" s="70">
        <f t="shared" si="21"/>
        <v>0</v>
      </c>
      <c r="I659" s="68">
        <v>0</v>
      </c>
      <c r="J659" s="69">
        <f t="shared" si="20"/>
        <v>0</v>
      </c>
      <c r="K659" s="65"/>
      <c r="L659" s="65" t="s">
        <v>365</v>
      </c>
    </row>
    <row r="660" spans="1:12" hidden="1" outlineLevel="2">
      <c r="A660" s="82">
        <v>3806120020</v>
      </c>
      <c r="B660" s="83" t="s">
        <v>966</v>
      </c>
      <c r="C660" s="70">
        <v>0</v>
      </c>
      <c r="D660" s="79"/>
      <c r="E660" s="70"/>
      <c r="G660" s="70">
        <f t="shared" si="21"/>
        <v>0</v>
      </c>
      <c r="I660" s="68">
        <v>0</v>
      </c>
      <c r="J660" s="69">
        <f t="shared" si="20"/>
        <v>0</v>
      </c>
      <c r="K660" s="65"/>
      <c r="L660" s="65" t="s">
        <v>365</v>
      </c>
    </row>
    <row r="661" spans="1:12" outlineLevel="1" collapsed="1">
      <c r="A661" s="66" t="s">
        <v>366</v>
      </c>
      <c r="B661" s="35" t="s">
        <v>5597</v>
      </c>
      <c r="C661" s="67">
        <f>SUM(C662:C671)</f>
        <v>0</v>
      </c>
      <c r="D661" s="79"/>
      <c r="E661" s="67"/>
      <c r="G661" s="67">
        <f t="shared" si="21"/>
        <v>0</v>
      </c>
      <c r="I661" s="68">
        <v>0</v>
      </c>
      <c r="J661" s="69">
        <f t="shared" si="20"/>
        <v>0</v>
      </c>
      <c r="K661" s="65"/>
      <c r="L661" s="65">
        <v>0</v>
      </c>
    </row>
    <row r="662" spans="1:12" hidden="1" outlineLevel="2">
      <c r="A662" s="82">
        <v>3802010010</v>
      </c>
      <c r="B662" s="83" t="s">
        <v>967</v>
      </c>
      <c r="C662" s="70">
        <v>0</v>
      </c>
      <c r="D662" s="79"/>
      <c r="E662" s="70"/>
      <c r="G662" s="70">
        <f t="shared" si="21"/>
        <v>0</v>
      </c>
      <c r="I662" s="68">
        <v>0</v>
      </c>
      <c r="J662" s="69">
        <f t="shared" si="20"/>
        <v>0</v>
      </c>
      <c r="K662" s="65"/>
      <c r="L662" s="65" t="s">
        <v>366</v>
      </c>
    </row>
    <row r="663" spans="1:12" hidden="1" outlineLevel="2">
      <c r="A663" s="82">
        <v>3802010020</v>
      </c>
      <c r="B663" s="83" t="s">
        <v>968</v>
      </c>
      <c r="C663" s="70">
        <v>0</v>
      </c>
      <c r="D663" s="79"/>
      <c r="E663" s="70"/>
      <c r="G663" s="70">
        <f t="shared" si="21"/>
        <v>0</v>
      </c>
      <c r="I663" s="68">
        <v>0</v>
      </c>
      <c r="J663" s="69">
        <f t="shared" si="20"/>
        <v>0</v>
      </c>
      <c r="K663" s="65"/>
      <c r="L663" s="65" t="s">
        <v>366</v>
      </c>
    </row>
    <row r="664" spans="1:12" hidden="1" outlineLevel="2">
      <c r="A664" s="82">
        <v>3802020010</v>
      </c>
      <c r="B664" s="83" t="s">
        <v>969</v>
      </c>
      <c r="C664" s="70">
        <v>0</v>
      </c>
      <c r="D664" s="79"/>
      <c r="E664" s="70"/>
      <c r="G664" s="70">
        <f t="shared" si="21"/>
        <v>0</v>
      </c>
      <c r="I664" s="68">
        <v>0</v>
      </c>
      <c r="J664" s="69">
        <f t="shared" si="20"/>
        <v>0</v>
      </c>
      <c r="K664" s="65"/>
      <c r="L664" s="65" t="s">
        <v>366</v>
      </c>
    </row>
    <row r="665" spans="1:12" hidden="1" outlineLevel="2">
      <c r="A665" s="82">
        <v>3802020020</v>
      </c>
      <c r="B665" s="83" t="s">
        <v>970</v>
      </c>
      <c r="C665" s="70">
        <v>0</v>
      </c>
      <c r="D665" s="79"/>
      <c r="E665" s="70"/>
      <c r="G665" s="70">
        <f t="shared" si="21"/>
        <v>0</v>
      </c>
      <c r="I665" s="68">
        <v>0</v>
      </c>
      <c r="J665" s="69">
        <f t="shared" si="20"/>
        <v>0</v>
      </c>
      <c r="K665" s="65"/>
      <c r="L665" s="65" t="s">
        <v>366</v>
      </c>
    </row>
    <row r="666" spans="1:12" hidden="1" outlineLevel="2">
      <c r="A666" s="82">
        <v>3802020030</v>
      </c>
      <c r="B666" s="83" t="s">
        <v>971</v>
      </c>
      <c r="C666" s="70">
        <v>0</v>
      </c>
      <c r="D666" s="79"/>
      <c r="E666" s="70"/>
      <c r="G666" s="70">
        <f t="shared" si="21"/>
        <v>0</v>
      </c>
      <c r="I666" s="68">
        <v>0</v>
      </c>
      <c r="J666" s="69">
        <f t="shared" si="20"/>
        <v>0</v>
      </c>
      <c r="K666" s="65"/>
      <c r="L666" s="65" t="s">
        <v>366</v>
      </c>
    </row>
    <row r="667" spans="1:12" hidden="1" outlineLevel="2">
      <c r="A667" s="82">
        <v>3806200010</v>
      </c>
      <c r="B667" s="83" t="s">
        <v>972</v>
      </c>
      <c r="C667" s="70">
        <v>0</v>
      </c>
      <c r="D667" s="79"/>
      <c r="E667" s="70"/>
      <c r="G667" s="70">
        <f t="shared" si="21"/>
        <v>0</v>
      </c>
      <c r="I667" s="68">
        <v>0</v>
      </c>
      <c r="J667" s="69">
        <f t="shared" si="20"/>
        <v>0</v>
      </c>
      <c r="K667" s="65"/>
      <c r="L667" s="65" t="s">
        <v>366</v>
      </c>
    </row>
    <row r="668" spans="1:12" hidden="1" outlineLevel="2">
      <c r="A668" s="82">
        <v>3806300010</v>
      </c>
      <c r="B668" s="83" t="s">
        <v>973</v>
      </c>
      <c r="C668" s="70">
        <v>-591957.05000000005</v>
      </c>
      <c r="D668" s="79"/>
      <c r="E668" s="70"/>
      <c r="G668" s="70">
        <f t="shared" si="21"/>
        <v>-591957.05000000005</v>
      </c>
      <c r="I668" s="68">
        <v>0</v>
      </c>
      <c r="J668" s="69">
        <f t="shared" si="20"/>
        <v>591957.05000000005</v>
      </c>
      <c r="K668" s="65"/>
      <c r="L668" s="65" t="s">
        <v>366</v>
      </c>
    </row>
    <row r="669" spans="1:12" hidden="1" outlineLevel="2">
      <c r="A669" s="82">
        <v>3806400010</v>
      </c>
      <c r="B669" s="83" t="s">
        <v>974</v>
      </c>
      <c r="C669" s="70">
        <v>-55548.86</v>
      </c>
      <c r="D669" s="79"/>
      <c r="E669" s="70"/>
      <c r="G669" s="70">
        <f t="shared" si="21"/>
        <v>-55548.86</v>
      </c>
      <c r="I669" s="68">
        <v>0</v>
      </c>
      <c r="J669" s="69">
        <f t="shared" si="20"/>
        <v>55548.86</v>
      </c>
      <c r="K669" s="65"/>
      <c r="L669" s="65" t="s">
        <v>366</v>
      </c>
    </row>
    <row r="670" spans="1:12" hidden="1" outlineLevel="2">
      <c r="A670" s="82">
        <v>3890000020</v>
      </c>
      <c r="B670" s="83" t="s">
        <v>975</v>
      </c>
      <c r="C670" s="70">
        <v>0</v>
      </c>
      <c r="D670" s="79"/>
      <c r="E670" s="70"/>
      <c r="G670" s="70">
        <f t="shared" si="21"/>
        <v>0</v>
      </c>
      <c r="I670" s="68">
        <v>0</v>
      </c>
      <c r="J670" s="69">
        <f t="shared" si="20"/>
        <v>0</v>
      </c>
      <c r="K670" s="65"/>
      <c r="L670" s="65" t="s">
        <v>366</v>
      </c>
    </row>
    <row r="671" spans="1:12" hidden="1" outlineLevel="2">
      <c r="A671" s="82">
        <v>3890000060</v>
      </c>
      <c r="B671" s="83" t="s">
        <v>976</v>
      </c>
      <c r="C671" s="70">
        <v>647505.91</v>
      </c>
      <c r="D671" s="79"/>
      <c r="E671" s="70"/>
      <c r="G671" s="70">
        <f t="shared" si="21"/>
        <v>647505.91</v>
      </c>
      <c r="I671" s="68">
        <v>0</v>
      </c>
      <c r="J671" s="69">
        <f t="shared" si="20"/>
        <v>-647505.91</v>
      </c>
      <c r="K671" s="65"/>
      <c r="L671" s="65" t="s">
        <v>366</v>
      </c>
    </row>
    <row r="672" spans="1:12" outlineLevel="1" collapsed="1">
      <c r="A672" s="66" t="s">
        <v>367</v>
      </c>
      <c r="B672" s="35" t="s">
        <v>5598</v>
      </c>
      <c r="C672" s="67">
        <f>SUM(C673)</f>
        <v>0</v>
      </c>
      <c r="D672" s="79"/>
      <c r="E672" s="67"/>
      <c r="G672" s="67">
        <f t="shared" si="21"/>
        <v>0</v>
      </c>
      <c r="I672" s="68">
        <v>0</v>
      </c>
      <c r="J672" s="69">
        <f t="shared" si="20"/>
        <v>0</v>
      </c>
      <c r="K672" s="65"/>
      <c r="L672" s="65">
        <v>0</v>
      </c>
    </row>
    <row r="673" spans="1:12" hidden="1" outlineLevel="2">
      <c r="A673" s="82">
        <v>3920000010</v>
      </c>
      <c r="B673" s="83" t="s">
        <v>977</v>
      </c>
      <c r="C673" s="70">
        <v>0</v>
      </c>
      <c r="D673" s="79"/>
      <c r="E673" s="70"/>
      <c r="G673" s="70">
        <f t="shared" si="21"/>
        <v>0</v>
      </c>
      <c r="I673" s="68">
        <v>0</v>
      </c>
      <c r="J673" s="69">
        <f t="shared" si="20"/>
        <v>0</v>
      </c>
      <c r="K673" s="65"/>
      <c r="L673" s="65" t="s">
        <v>367</v>
      </c>
    </row>
    <row r="674" spans="1:12" outlineLevel="1" collapsed="1">
      <c r="A674" s="66" t="s">
        <v>368</v>
      </c>
      <c r="B674" s="35" t="s">
        <v>5599</v>
      </c>
      <c r="C674" s="67">
        <f>SUM(C675)</f>
        <v>-164203.81</v>
      </c>
      <c r="D674" s="79"/>
      <c r="G674" s="67">
        <f t="shared" si="21"/>
        <v>-164203.81</v>
      </c>
      <c r="I674" s="68">
        <v>-164203.81</v>
      </c>
      <c r="J674" s="69">
        <f t="shared" si="20"/>
        <v>0</v>
      </c>
      <c r="K674" s="65"/>
      <c r="L674" s="65">
        <v>0</v>
      </c>
    </row>
    <row r="675" spans="1:12" hidden="1" outlineLevel="2">
      <c r="A675" s="82">
        <v>3960000010</v>
      </c>
      <c r="B675" s="83" t="s">
        <v>978</v>
      </c>
      <c r="C675" s="70">
        <v>-164203.81</v>
      </c>
      <c r="D675" s="79"/>
      <c r="E675" s="70"/>
      <c r="G675" s="70">
        <f t="shared" si="21"/>
        <v>-164203.81</v>
      </c>
      <c r="I675" s="68">
        <v>0</v>
      </c>
      <c r="J675" s="69">
        <f t="shared" si="20"/>
        <v>164203.81</v>
      </c>
      <c r="K675" s="65"/>
      <c r="L675" s="65" t="s">
        <v>368</v>
      </c>
    </row>
    <row r="676" spans="1:12" outlineLevel="1" collapsed="1">
      <c r="A676" s="35"/>
      <c r="B676" s="35"/>
      <c r="D676" s="79"/>
      <c r="I676" s="68"/>
      <c r="J676" s="69"/>
      <c r="K676" s="65"/>
      <c r="L676" s="65"/>
    </row>
    <row r="677" spans="1:12" s="73" customFormat="1">
      <c r="A677" s="32" t="s">
        <v>2</v>
      </c>
      <c r="B677" s="35"/>
      <c r="C677" s="71">
        <f>C381+C573+C575+C577+C579+C581+C583+C585+C587+C589+C594+C600+C602+C604+C606+C611+C615+C620+C627+C632+C634+C636+C643+C652+C661+C672+C674</f>
        <v>18377313.220001053</v>
      </c>
      <c r="D677" s="79"/>
      <c r="E677" s="71"/>
      <c r="F677" s="72"/>
      <c r="G677" s="71">
        <f t="shared" si="21"/>
        <v>18377313.220001053</v>
      </c>
      <c r="I677" s="68"/>
      <c r="J677" s="69"/>
      <c r="K677" s="65"/>
      <c r="L677" s="65">
        <v>0</v>
      </c>
    </row>
    <row r="678" spans="1:12" outlineLevel="1">
      <c r="A678" s="66" t="s">
        <v>369</v>
      </c>
      <c r="B678" s="35" t="s">
        <v>5600</v>
      </c>
      <c r="C678" s="67">
        <f>SUM(C679)</f>
        <v>0</v>
      </c>
      <c r="D678" s="79"/>
      <c r="E678" s="67"/>
      <c r="G678" s="67">
        <f t="shared" si="21"/>
        <v>0</v>
      </c>
      <c r="I678" s="68">
        <v>0</v>
      </c>
      <c r="J678" s="69">
        <f t="shared" si="20"/>
        <v>0</v>
      </c>
      <c r="K678" s="65"/>
      <c r="L678" s="65">
        <v>0</v>
      </c>
    </row>
    <row r="679" spans="1:12" hidden="1" outlineLevel="2">
      <c r="A679" s="31">
        <v>2111110200</v>
      </c>
      <c r="B679" s="45" t="s">
        <v>979</v>
      </c>
      <c r="C679" s="70">
        <v>0</v>
      </c>
      <c r="D679" s="79"/>
      <c r="E679" s="70"/>
      <c r="G679" s="70">
        <f t="shared" si="21"/>
        <v>0</v>
      </c>
      <c r="I679" s="68">
        <v>0</v>
      </c>
      <c r="J679" s="69">
        <f t="shared" si="20"/>
        <v>0</v>
      </c>
      <c r="K679" s="65"/>
      <c r="L679" s="65" t="s">
        <v>369</v>
      </c>
    </row>
    <row r="680" spans="1:12" outlineLevel="1" collapsed="1">
      <c r="A680" s="66" t="s">
        <v>370</v>
      </c>
      <c r="B680" s="35" t="s">
        <v>5601</v>
      </c>
      <c r="C680" s="67">
        <f>SUM(C681)</f>
        <v>185.38</v>
      </c>
      <c r="D680" s="79"/>
      <c r="E680" s="67"/>
      <c r="G680" s="67">
        <f t="shared" si="21"/>
        <v>185.38</v>
      </c>
      <c r="I680" s="68">
        <v>185.38</v>
      </c>
      <c r="J680" s="69">
        <f t="shared" si="20"/>
        <v>0</v>
      </c>
      <c r="K680" s="65"/>
      <c r="L680" s="65">
        <v>0</v>
      </c>
    </row>
    <row r="681" spans="1:12" hidden="1" outlineLevel="2">
      <c r="A681" s="31">
        <v>2111110300</v>
      </c>
      <c r="B681" s="45" t="s">
        <v>980</v>
      </c>
      <c r="C681" s="70">
        <v>185.38</v>
      </c>
      <c r="D681" s="79"/>
      <c r="E681" s="70"/>
      <c r="G681" s="70">
        <f t="shared" si="21"/>
        <v>185.38</v>
      </c>
      <c r="I681" s="68">
        <v>0</v>
      </c>
      <c r="J681" s="69">
        <f t="shared" si="20"/>
        <v>-185.38</v>
      </c>
      <c r="K681" s="65"/>
      <c r="L681" s="65" t="s">
        <v>370</v>
      </c>
    </row>
    <row r="682" spans="1:12" outlineLevel="1" collapsed="1">
      <c r="A682" s="66" t="s">
        <v>371</v>
      </c>
      <c r="B682" s="35" t="s">
        <v>5602</v>
      </c>
      <c r="C682" s="67">
        <f>SUM(C683)</f>
        <v>18794.07</v>
      </c>
      <c r="D682" s="79"/>
      <c r="E682" s="67"/>
      <c r="G682" s="67">
        <f t="shared" si="21"/>
        <v>18794.07</v>
      </c>
      <c r="I682" s="68">
        <v>18794.07</v>
      </c>
      <c r="J682" s="69">
        <f t="shared" si="20"/>
        <v>0</v>
      </c>
      <c r="K682" s="65"/>
      <c r="L682" s="65">
        <v>0</v>
      </c>
    </row>
    <row r="683" spans="1:12" hidden="1" outlineLevel="2">
      <c r="A683" s="31">
        <v>2111110400</v>
      </c>
      <c r="B683" s="45" t="s">
        <v>981</v>
      </c>
      <c r="C683" s="70">
        <v>18794.07</v>
      </c>
      <c r="D683" s="79"/>
      <c r="E683" s="70"/>
      <c r="G683" s="70">
        <f t="shared" si="21"/>
        <v>18794.07</v>
      </c>
      <c r="I683" s="68">
        <v>0</v>
      </c>
      <c r="J683" s="69">
        <f t="shared" si="20"/>
        <v>-18794.07</v>
      </c>
      <c r="K683" s="65"/>
      <c r="L683" s="65" t="s">
        <v>371</v>
      </c>
    </row>
    <row r="684" spans="1:12" outlineLevel="1" collapsed="1">
      <c r="A684" s="66" t="s">
        <v>372</v>
      </c>
      <c r="B684" s="35" t="s">
        <v>5603</v>
      </c>
      <c r="C684" s="67">
        <f>SUM(C685:C687)</f>
        <v>-3280.52</v>
      </c>
      <c r="D684" s="79"/>
      <c r="E684" s="67"/>
      <c r="G684" s="67">
        <f t="shared" si="21"/>
        <v>-3280.52</v>
      </c>
      <c r="I684" s="68">
        <v>-3280.52</v>
      </c>
      <c r="J684" s="69">
        <f t="shared" si="20"/>
        <v>0</v>
      </c>
      <c r="K684" s="65"/>
      <c r="L684" s="65">
        <v>0</v>
      </c>
    </row>
    <row r="685" spans="1:12" hidden="1" outlineLevel="2">
      <c r="A685" s="31">
        <v>2111110500</v>
      </c>
      <c r="B685" s="45" t="s">
        <v>982</v>
      </c>
      <c r="C685" s="70">
        <v>-3280.52</v>
      </c>
      <c r="D685" s="79"/>
      <c r="E685" s="70"/>
      <c r="G685" s="70">
        <f t="shared" si="21"/>
        <v>-3280.52</v>
      </c>
      <c r="I685" s="68">
        <v>0</v>
      </c>
      <c r="J685" s="69">
        <f t="shared" si="20"/>
        <v>3280.52</v>
      </c>
      <c r="K685" s="65"/>
      <c r="L685" s="65" t="s">
        <v>372</v>
      </c>
    </row>
    <row r="686" spans="1:12" hidden="1" outlineLevel="2">
      <c r="A686" s="31">
        <v>2111120000</v>
      </c>
      <c r="B686" s="45" t="s">
        <v>983</v>
      </c>
      <c r="C686" s="70">
        <v>0</v>
      </c>
      <c r="D686" s="79"/>
      <c r="E686" s="70"/>
      <c r="G686" s="70">
        <f t="shared" si="21"/>
        <v>0</v>
      </c>
      <c r="I686" s="68">
        <v>0</v>
      </c>
      <c r="J686" s="69">
        <f t="shared" si="20"/>
        <v>0</v>
      </c>
      <c r="K686" s="65"/>
      <c r="L686" s="65" t="s">
        <v>426</v>
      </c>
    </row>
    <row r="687" spans="1:12" hidden="1" outlineLevel="2">
      <c r="A687" s="31">
        <v>2111130000</v>
      </c>
      <c r="B687" s="45" t="s">
        <v>984</v>
      </c>
      <c r="C687" s="70">
        <v>0</v>
      </c>
      <c r="D687" s="79"/>
      <c r="E687" s="70"/>
      <c r="G687" s="70">
        <f t="shared" si="21"/>
        <v>0</v>
      </c>
      <c r="I687" s="68">
        <v>0</v>
      </c>
      <c r="J687" s="69">
        <f t="shared" si="20"/>
        <v>0</v>
      </c>
      <c r="K687" s="65"/>
      <c r="L687" s="65" t="s">
        <v>426</v>
      </c>
    </row>
    <row r="688" spans="1:12" outlineLevel="1" collapsed="1">
      <c r="A688" s="66" t="s">
        <v>373</v>
      </c>
      <c r="B688" s="35" t="s">
        <v>5604</v>
      </c>
      <c r="C688" s="67">
        <f>SUM(C689:C700)</f>
        <v>345056.43999999901</v>
      </c>
      <c r="D688" s="79"/>
      <c r="E688" s="67"/>
      <c r="G688" s="67">
        <f t="shared" si="21"/>
        <v>345056.43999999901</v>
      </c>
      <c r="I688" s="68">
        <v>345056.44</v>
      </c>
      <c r="J688" s="69">
        <f t="shared" si="20"/>
        <v>9.8953023552894592E-10</v>
      </c>
      <c r="K688" s="65"/>
      <c r="L688" s="65">
        <v>0</v>
      </c>
    </row>
    <row r="689" spans="1:12" hidden="1" outlineLevel="2">
      <c r="A689" s="31">
        <v>2111110000</v>
      </c>
      <c r="B689" s="45" t="s">
        <v>985</v>
      </c>
      <c r="C689" s="70">
        <v>169.88999999999899</v>
      </c>
      <c r="D689" s="79"/>
      <c r="E689" s="70"/>
      <c r="G689" s="70">
        <f t="shared" si="21"/>
        <v>169.88999999999899</v>
      </c>
      <c r="I689" s="68">
        <v>0</v>
      </c>
      <c r="J689" s="69">
        <f t="shared" si="20"/>
        <v>-169.88999999999899</v>
      </c>
      <c r="K689" s="65"/>
      <c r="L689" s="65" t="s">
        <v>373</v>
      </c>
    </row>
    <row r="690" spans="1:12" hidden="1" outlineLevel="2">
      <c r="A690" s="31">
        <v>2111110800</v>
      </c>
      <c r="B690" s="45" t="s">
        <v>986</v>
      </c>
      <c r="C690" s="70">
        <v>301137.97999999899</v>
      </c>
      <c r="D690" s="79"/>
      <c r="E690" s="70"/>
      <c r="G690" s="70">
        <f t="shared" si="21"/>
        <v>301137.97999999899</v>
      </c>
      <c r="I690" s="68">
        <v>0</v>
      </c>
      <c r="J690" s="69">
        <f t="shared" si="20"/>
        <v>-301137.97999999899</v>
      </c>
      <c r="K690" s="65"/>
      <c r="L690" s="65" t="s">
        <v>373</v>
      </c>
    </row>
    <row r="691" spans="1:12" hidden="1" outlineLevel="2">
      <c r="A691" s="31">
        <v>2111110900</v>
      </c>
      <c r="B691" s="45" t="s">
        <v>987</v>
      </c>
      <c r="C691" s="70">
        <v>2683.8099999999899</v>
      </c>
      <c r="D691" s="79"/>
      <c r="E691" s="70"/>
      <c r="G691" s="70">
        <f t="shared" si="21"/>
        <v>2683.8099999999899</v>
      </c>
      <c r="I691" s="68">
        <v>0</v>
      </c>
      <c r="J691" s="69">
        <f t="shared" si="20"/>
        <v>-2683.8099999999899</v>
      </c>
      <c r="K691" s="65"/>
      <c r="L691" s="65" t="s">
        <v>373</v>
      </c>
    </row>
    <row r="692" spans="1:12" hidden="1" outlineLevel="2">
      <c r="A692" s="31">
        <v>2111111100</v>
      </c>
      <c r="B692" s="45" t="s">
        <v>988</v>
      </c>
      <c r="C692" s="70">
        <v>0</v>
      </c>
      <c r="D692" s="79"/>
      <c r="E692" s="70"/>
      <c r="G692" s="70">
        <f t="shared" si="21"/>
        <v>0</v>
      </c>
      <c r="I692" s="68">
        <v>0</v>
      </c>
      <c r="J692" s="69">
        <f t="shared" si="20"/>
        <v>0</v>
      </c>
      <c r="K692" s="65"/>
      <c r="L692" s="65" t="s">
        <v>373</v>
      </c>
    </row>
    <row r="693" spans="1:12" hidden="1" outlineLevel="2">
      <c r="A693" s="31">
        <v>2111111200</v>
      </c>
      <c r="B693" s="45" t="s">
        <v>989</v>
      </c>
      <c r="C693" s="70">
        <v>0</v>
      </c>
      <c r="D693" s="79"/>
      <c r="E693" s="70"/>
      <c r="G693" s="70">
        <f t="shared" si="21"/>
        <v>0</v>
      </c>
      <c r="I693" s="68">
        <v>0</v>
      </c>
      <c r="J693" s="69">
        <f t="shared" ref="J693:J741" si="22">I693-G693</f>
        <v>0</v>
      </c>
      <c r="K693" s="65"/>
      <c r="L693" s="65" t="s">
        <v>373</v>
      </c>
    </row>
    <row r="694" spans="1:12" hidden="1" outlineLevel="2">
      <c r="A694" s="31">
        <v>2111111300</v>
      </c>
      <c r="B694" s="45" t="s">
        <v>990</v>
      </c>
      <c r="C694" s="70">
        <v>6.0999999999999899</v>
      </c>
      <c r="D694" s="79"/>
      <c r="E694" s="70"/>
      <c r="G694" s="70">
        <f t="shared" si="21"/>
        <v>6.0999999999999899</v>
      </c>
      <c r="I694" s="68">
        <v>0</v>
      </c>
      <c r="J694" s="69">
        <f t="shared" si="22"/>
        <v>-6.0999999999999899</v>
      </c>
      <c r="K694" s="65"/>
      <c r="L694" s="65" t="s">
        <v>373</v>
      </c>
    </row>
    <row r="695" spans="1:12" hidden="1" outlineLevel="2">
      <c r="A695" s="31">
        <v>2111111500</v>
      </c>
      <c r="B695" s="45" t="s">
        <v>991</v>
      </c>
      <c r="C695" s="70">
        <v>33.520000000000003</v>
      </c>
      <c r="D695" s="79"/>
      <c r="E695" s="70"/>
      <c r="G695" s="70">
        <f t="shared" si="21"/>
        <v>33.520000000000003</v>
      </c>
      <c r="I695" s="68">
        <v>0</v>
      </c>
      <c r="J695" s="69">
        <f t="shared" si="22"/>
        <v>-33.520000000000003</v>
      </c>
      <c r="K695" s="65"/>
      <c r="L695" s="65" t="s">
        <v>373</v>
      </c>
    </row>
    <row r="696" spans="1:12" hidden="1" outlineLevel="2">
      <c r="A696" s="31">
        <v>2111111600</v>
      </c>
      <c r="B696" s="45" t="s">
        <v>992</v>
      </c>
      <c r="C696" s="70">
        <v>33808.300000000003</v>
      </c>
      <c r="D696" s="79"/>
      <c r="E696" s="70"/>
      <c r="G696" s="70">
        <f t="shared" si="21"/>
        <v>33808.300000000003</v>
      </c>
      <c r="I696" s="68">
        <v>0</v>
      </c>
      <c r="J696" s="69">
        <f t="shared" si="22"/>
        <v>-33808.300000000003</v>
      </c>
      <c r="K696" s="65"/>
      <c r="L696" s="65" t="s">
        <v>373</v>
      </c>
    </row>
    <row r="697" spans="1:12" hidden="1" outlineLevel="2">
      <c r="A697" s="31">
        <v>2111111700</v>
      </c>
      <c r="B697" s="45" t="s">
        <v>993</v>
      </c>
      <c r="C697" s="70">
        <v>7216.84</v>
      </c>
      <c r="D697" s="79"/>
      <c r="E697" s="70"/>
      <c r="G697" s="70">
        <f t="shared" si="21"/>
        <v>7216.84</v>
      </c>
      <c r="I697" s="68">
        <v>0</v>
      </c>
      <c r="J697" s="69">
        <f t="shared" si="22"/>
        <v>-7216.84</v>
      </c>
      <c r="K697" s="65"/>
      <c r="L697" s="65" t="s">
        <v>373</v>
      </c>
    </row>
    <row r="698" spans="1:12" hidden="1" outlineLevel="2">
      <c r="A698" s="31">
        <v>2111111800</v>
      </c>
      <c r="B698" s="45" t="s">
        <v>994</v>
      </c>
      <c r="C698" s="70">
        <v>0</v>
      </c>
      <c r="D698" s="79"/>
      <c r="E698" s="70"/>
      <c r="G698" s="70">
        <f t="shared" si="21"/>
        <v>0</v>
      </c>
      <c r="I698" s="68">
        <v>0</v>
      </c>
      <c r="J698" s="69">
        <f t="shared" si="22"/>
        <v>0</v>
      </c>
      <c r="K698" s="65"/>
      <c r="L698" s="65" t="s">
        <v>373</v>
      </c>
    </row>
    <row r="699" spans="1:12" hidden="1" outlineLevel="2">
      <c r="A699" s="31">
        <v>2111111900</v>
      </c>
      <c r="B699" s="45" t="s">
        <v>995</v>
      </c>
      <c r="C699" s="70">
        <v>0</v>
      </c>
      <c r="D699" s="79"/>
      <c r="E699" s="70"/>
      <c r="G699" s="70">
        <f t="shared" si="21"/>
        <v>0</v>
      </c>
      <c r="I699" s="68">
        <v>0</v>
      </c>
      <c r="J699" s="69">
        <f t="shared" si="22"/>
        <v>0</v>
      </c>
      <c r="K699" s="65"/>
      <c r="L699" s="65" t="s">
        <v>373</v>
      </c>
    </row>
    <row r="700" spans="1:12" hidden="1" outlineLevel="2">
      <c r="A700" s="31">
        <v>2111112400</v>
      </c>
      <c r="B700" s="45" t="s">
        <v>996</v>
      </c>
      <c r="C700" s="70">
        <v>0</v>
      </c>
      <c r="D700" s="79"/>
      <c r="E700" s="70"/>
      <c r="G700" s="70">
        <f t="shared" si="21"/>
        <v>0</v>
      </c>
      <c r="I700" s="68">
        <v>0</v>
      </c>
      <c r="J700" s="69">
        <f t="shared" si="22"/>
        <v>0</v>
      </c>
      <c r="K700" s="65"/>
      <c r="L700" s="65" t="s">
        <v>373</v>
      </c>
    </row>
    <row r="701" spans="1:12" outlineLevel="1" collapsed="1">
      <c r="A701" s="66" t="s">
        <v>374</v>
      </c>
      <c r="B701" s="35" t="s">
        <v>5605</v>
      </c>
      <c r="C701" s="67">
        <f>SUM(C702)</f>
        <v>0</v>
      </c>
      <c r="D701" s="79"/>
      <c r="E701" s="67"/>
      <c r="G701" s="67">
        <f t="shared" si="21"/>
        <v>0</v>
      </c>
      <c r="I701" s="68">
        <v>0</v>
      </c>
      <c r="J701" s="69">
        <f t="shared" si="22"/>
        <v>0</v>
      </c>
      <c r="K701" s="65"/>
      <c r="L701" s="65">
        <v>0</v>
      </c>
    </row>
    <row r="702" spans="1:12" hidden="1" outlineLevel="2">
      <c r="A702" s="31">
        <v>2111210200</v>
      </c>
      <c r="B702" s="45" t="s">
        <v>997</v>
      </c>
      <c r="C702" s="70">
        <v>0</v>
      </c>
      <c r="D702" s="79"/>
      <c r="E702" s="70"/>
      <c r="G702" s="70">
        <f t="shared" si="21"/>
        <v>0</v>
      </c>
      <c r="I702" s="68">
        <v>0</v>
      </c>
      <c r="J702" s="69">
        <f t="shared" si="22"/>
        <v>0</v>
      </c>
      <c r="K702" s="65"/>
      <c r="L702" s="65" t="s">
        <v>374</v>
      </c>
    </row>
    <row r="703" spans="1:12" outlineLevel="1" collapsed="1">
      <c r="A703" s="66" t="s">
        <v>375</v>
      </c>
      <c r="B703" s="35" t="s">
        <v>5606</v>
      </c>
      <c r="C703" s="67">
        <f>SUM(C704)</f>
        <v>31984.240000000002</v>
      </c>
      <c r="D703" s="79"/>
      <c r="E703" s="67"/>
      <c r="G703" s="67">
        <f t="shared" si="21"/>
        <v>31984.240000000002</v>
      </c>
      <c r="I703" s="68">
        <v>31984.240000000002</v>
      </c>
      <c r="J703" s="69">
        <f t="shared" si="22"/>
        <v>0</v>
      </c>
      <c r="K703" s="65"/>
      <c r="L703" s="65">
        <v>0</v>
      </c>
    </row>
    <row r="704" spans="1:12" hidden="1" outlineLevel="2">
      <c r="A704" s="82">
        <v>2111210300</v>
      </c>
      <c r="B704" s="83" t="s">
        <v>998</v>
      </c>
      <c r="C704" s="70">
        <v>31984.240000000002</v>
      </c>
      <c r="D704" s="79"/>
      <c r="E704" s="67"/>
      <c r="G704" s="70">
        <f t="shared" si="21"/>
        <v>31984.240000000002</v>
      </c>
      <c r="I704" s="68">
        <v>0</v>
      </c>
      <c r="J704" s="69">
        <f t="shared" si="22"/>
        <v>-31984.240000000002</v>
      </c>
      <c r="K704" s="65"/>
      <c r="L704" s="65" t="s">
        <v>375</v>
      </c>
    </row>
    <row r="705" spans="1:12" outlineLevel="1" collapsed="1">
      <c r="A705" s="66" t="s">
        <v>376</v>
      </c>
      <c r="B705" s="35" t="s">
        <v>5607</v>
      </c>
      <c r="C705" s="67">
        <f>SUM(C706)</f>
        <v>2816.96</v>
      </c>
      <c r="D705" s="79"/>
      <c r="E705" s="67"/>
      <c r="G705" s="67">
        <f t="shared" si="21"/>
        <v>2816.96</v>
      </c>
      <c r="I705" s="68">
        <v>2816.96</v>
      </c>
      <c r="J705" s="69">
        <f t="shared" si="22"/>
        <v>0</v>
      </c>
      <c r="K705" s="65"/>
      <c r="L705" s="65">
        <v>0</v>
      </c>
    </row>
    <row r="706" spans="1:12" hidden="1" outlineLevel="2">
      <c r="A706" s="82">
        <v>2111210400</v>
      </c>
      <c r="B706" s="83" t="s">
        <v>999</v>
      </c>
      <c r="C706" s="70">
        <v>2816.96</v>
      </c>
      <c r="D706" s="79"/>
      <c r="E706" s="67"/>
      <c r="G706" s="70">
        <f t="shared" si="21"/>
        <v>2816.96</v>
      </c>
      <c r="I706" s="68">
        <v>0</v>
      </c>
      <c r="J706" s="69">
        <f t="shared" si="22"/>
        <v>-2816.96</v>
      </c>
      <c r="K706" s="65"/>
      <c r="L706" s="65" t="s">
        <v>376</v>
      </c>
    </row>
    <row r="707" spans="1:12" outlineLevel="1" collapsed="1">
      <c r="A707" s="66" t="s">
        <v>377</v>
      </c>
      <c r="B707" s="35" t="s">
        <v>5608</v>
      </c>
      <c r="C707" s="67">
        <f>SUM(C708)</f>
        <v>0</v>
      </c>
      <c r="D707" s="79"/>
      <c r="E707" s="67"/>
      <c r="G707" s="67">
        <f t="shared" si="21"/>
        <v>0</v>
      </c>
      <c r="I707" s="68">
        <v>-0.39999999999417901</v>
      </c>
      <c r="J707" s="69">
        <f t="shared" si="22"/>
        <v>-0.39999999999417901</v>
      </c>
      <c r="K707" s="65"/>
      <c r="L707" s="65">
        <v>0</v>
      </c>
    </row>
    <row r="708" spans="1:12" hidden="1" outlineLevel="2">
      <c r="A708" s="82">
        <v>2111210500</v>
      </c>
      <c r="B708" s="83" t="s">
        <v>1000</v>
      </c>
      <c r="C708" s="70">
        <v>0</v>
      </c>
      <c r="D708" s="79"/>
      <c r="E708" s="67"/>
      <c r="G708" s="70">
        <f t="shared" si="21"/>
        <v>0</v>
      </c>
      <c r="I708" s="68">
        <v>0</v>
      </c>
      <c r="J708" s="69">
        <f t="shared" si="22"/>
        <v>0</v>
      </c>
      <c r="K708" s="65"/>
      <c r="L708" s="65" t="s">
        <v>377</v>
      </c>
    </row>
    <row r="709" spans="1:12" outlineLevel="1" collapsed="1">
      <c r="A709" s="80" t="s">
        <v>378</v>
      </c>
      <c r="B709" s="35" t="s">
        <v>5609</v>
      </c>
      <c r="C709" s="81">
        <f>SUM(C710:C711)</f>
        <v>5157292.17</v>
      </c>
      <c r="D709" s="79"/>
      <c r="E709" s="67"/>
      <c r="G709" s="67">
        <f t="shared" si="21"/>
        <v>5157292.17</v>
      </c>
      <c r="I709" s="68">
        <v>5157292.0199999996</v>
      </c>
      <c r="J709" s="69">
        <f t="shared" si="22"/>
        <v>-0.15000000037252903</v>
      </c>
      <c r="K709" s="65"/>
      <c r="L709" s="65">
        <v>0</v>
      </c>
    </row>
    <row r="710" spans="1:12" outlineLevel="2">
      <c r="A710" s="82">
        <v>2111210600</v>
      </c>
      <c r="B710" s="83" t="s">
        <v>1001</v>
      </c>
      <c r="C710" s="70">
        <v>0.149999999999999</v>
      </c>
      <c r="D710" s="79"/>
      <c r="E710" s="67"/>
      <c r="G710" s="70">
        <f t="shared" si="21"/>
        <v>0.149999999999999</v>
      </c>
      <c r="I710" s="68">
        <v>0</v>
      </c>
      <c r="J710" s="69">
        <f t="shared" si="22"/>
        <v>-0.149999999999999</v>
      </c>
      <c r="K710" s="65"/>
      <c r="L710" s="65" t="s">
        <v>378</v>
      </c>
    </row>
    <row r="711" spans="1:12" outlineLevel="2">
      <c r="A711" s="82">
        <v>-2111240000</v>
      </c>
      <c r="B711" s="84" t="s">
        <v>697</v>
      </c>
      <c r="C711" s="85">
        <f>I709</f>
        <v>5157292.0199999996</v>
      </c>
      <c r="D711" s="79"/>
      <c r="E711" s="67"/>
      <c r="G711" s="70">
        <f t="shared" si="21"/>
        <v>5157292.0199999996</v>
      </c>
      <c r="I711" s="68">
        <v>0</v>
      </c>
      <c r="J711" s="69"/>
      <c r="K711" s="65"/>
      <c r="L711" s="65"/>
    </row>
    <row r="712" spans="1:12" outlineLevel="1">
      <c r="A712" s="66" t="s">
        <v>379</v>
      </c>
      <c r="B712" s="35" t="s">
        <v>5610</v>
      </c>
      <c r="C712" s="67">
        <f>SUM(C713:C725)</f>
        <v>1908467.0699999898</v>
      </c>
      <c r="D712" s="79"/>
      <c r="E712" s="67"/>
      <c r="G712" s="67">
        <f t="shared" si="21"/>
        <v>1908467.0699999898</v>
      </c>
      <c r="I712" s="68">
        <v>1908467.47</v>
      </c>
      <c r="J712" s="69">
        <f t="shared" si="22"/>
        <v>0.40000001015141606</v>
      </c>
      <c r="K712" s="65"/>
      <c r="L712" s="65">
        <v>0</v>
      </c>
    </row>
    <row r="713" spans="1:12" hidden="1" outlineLevel="2">
      <c r="A713" s="82">
        <v>2111210000</v>
      </c>
      <c r="B713" s="83" t="s">
        <v>1002</v>
      </c>
      <c r="C713" s="70">
        <v>-1088.3499999999899</v>
      </c>
      <c r="D713" s="79"/>
      <c r="E713" s="67"/>
      <c r="G713" s="70">
        <f t="shared" si="21"/>
        <v>-1088.3499999999899</v>
      </c>
      <c r="I713" s="68">
        <v>0</v>
      </c>
      <c r="J713" s="69">
        <f t="shared" si="22"/>
        <v>1088.3499999999899</v>
      </c>
      <c r="K713" s="65"/>
      <c r="L713" s="65" t="s">
        <v>379</v>
      </c>
    </row>
    <row r="714" spans="1:12" hidden="1" outlineLevel="2">
      <c r="A714" s="82">
        <v>2111210500</v>
      </c>
      <c r="B714" s="83" t="s">
        <v>1000</v>
      </c>
      <c r="C714" s="70">
        <v>-186415.399999999</v>
      </c>
      <c r="D714" s="79"/>
      <c r="E714" s="67"/>
      <c r="G714" s="70">
        <f t="shared" si="21"/>
        <v>-186415.399999999</v>
      </c>
      <c r="I714" s="68">
        <v>0</v>
      </c>
      <c r="J714" s="69">
        <f t="shared" si="22"/>
        <v>186415.399999999</v>
      </c>
      <c r="K714" s="65"/>
      <c r="L714" s="65" t="s">
        <v>377</v>
      </c>
    </row>
    <row r="715" spans="1:12" hidden="1" outlineLevel="2">
      <c r="A715" s="82">
        <v>2111210800</v>
      </c>
      <c r="B715" s="83" t="s">
        <v>1003</v>
      </c>
      <c r="C715" s="70">
        <v>1484866.4299999899</v>
      </c>
      <c r="D715" s="79"/>
      <c r="E715" s="67"/>
      <c r="G715" s="70">
        <f t="shared" si="21"/>
        <v>1484866.4299999899</v>
      </c>
      <c r="I715" s="68">
        <v>0</v>
      </c>
      <c r="J715" s="69">
        <f t="shared" si="22"/>
        <v>-1484866.4299999899</v>
      </c>
      <c r="K715" s="65"/>
      <c r="L715" s="65" t="s">
        <v>379</v>
      </c>
    </row>
    <row r="716" spans="1:12" hidden="1" outlineLevel="2">
      <c r="A716" s="82">
        <v>2111210900</v>
      </c>
      <c r="B716" s="83" t="s">
        <v>1004</v>
      </c>
      <c r="C716" s="70">
        <v>75698.44</v>
      </c>
      <c r="D716" s="79"/>
      <c r="E716" s="67"/>
      <c r="G716" s="70">
        <f t="shared" si="21"/>
        <v>75698.44</v>
      </c>
      <c r="I716" s="68">
        <v>0</v>
      </c>
      <c r="J716" s="69">
        <f t="shared" si="22"/>
        <v>-75698.44</v>
      </c>
      <c r="K716" s="65"/>
      <c r="L716" s="65" t="s">
        <v>379</v>
      </c>
    </row>
    <row r="717" spans="1:12" hidden="1" outlineLevel="2">
      <c r="A717" s="82">
        <v>2111211100</v>
      </c>
      <c r="B717" s="83" t="s">
        <v>1005</v>
      </c>
      <c r="C717" s="70">
        <v>0</v>
      </c>
      <c r="D717" s="79"/>
      <c r="E717" s="67"/>
      <c r="G717" s="70">
        <f t="shared" si="21"/>
        <v>0</v>
      </c>
      <c r="I717" s="68">
        <v>0</v>
      </c>
      <c r="J717" s="69">
        <f t="shared" si="22"/>
        <v>0</v>
      </c>
      <c r="K717" s="65"/>
      <c r="L717" s="65" t="s">
        <v>379</v>
      </c>
    </row>
    <row r="718" spans="1:12" hidden="1" outlineLevel="2">
      <c r="A718" s="82">
        <v>2111211200</v>
      </c>
      <c r="B718" s="83" t="s">
        <v>1006</v>
      </c>
      <c r="C718" s="70">
        <v>0</v>
      </c>
      <c r="D718" s="79"/>
      <c r="E718" s="67"/>
      <c r="G718" s="70">
        <f t="shared" si="21"/>
        <v>0</v>
      </c>
      <c r="I718" s="68">
        <v>0</v>
      </c>
      <c r="J718" s="69">
        <f t="shared" si="22"/>
        <v>0</v>
      </c>
      <c r="K718" s="65"/>
      <c r="L718" s="65" t="s">
        <v>379</v>
      </c>
    </row>
    <row r="719" spans="1:12" hidden="1" outlineLevel="2">
      <c r="A719" s="82">
        <v>2111211300</v>
      </c>
      <c r="B719" s="83" t="s">
        <v>1007</v>
      </c>
      <c r="C719" s="70">
        <v>126.75</v>
      </c>
      <c r="D719" s="79"/>
      <c r="E719" s="67"/>
      <c r="G719" s="70">
        <f t="shared" si="21"/>
        <v>126.75</v>
      </c>
      <c r="I719" s="68">
        <v>0</v>
      </c>
      <c r="J719" s="69">
        <f t="shared" si="22"/>
        <v>-126.75</v>
      </c>
      <c r="K719" s="65"/>
      <c r="L719" s="65" t="s">
        <v>379</v>
      </c>
    </row>
    <row r="720" spans="1:12" hidden="1" outlineLevel="2">
      <c r="A720" s="82">
        <v>2111211500</v>
      </c>
      <c r="B720" s="83" t="s">
        <v>1008</v>
      </c>
      <c r="C720" s="70">
        <v>190.259999999999</v>
      </c>
      <c r="D720" s="79"/>
      <c r="E720" s="67"/>
      <c r="G720" s="70">
        <f t="shared" si="21"/>
        <v>190.259999999999</v>
      </c>
      <c r="I720" s="68">
        <v>0</v>
      </c>
      <c r="J720" s="69">
        <f t="shared" si="22"/>
        <v>-190.259999999999</v>
      </c>
      <c r="K720" s="65"/>
      <c r="L720" s="65" t="s">
        <v>379</v>
      </c>
    </row>
    <row r="721" spans="1:14" hidden="1" outlineLevel="2">
      <c r="A721" s="82">
        <v>2111211600</v>
      </c>
      <c r="B721" s="83" t="s">
        <v>1009</v>
      </c>
      <c r="C721" s="70">
        <v>510619.359999999</v>
      </c>
      <c r="D721" s="79"/>
      <c r="E721" s="67"/>
      <c r="G721" s="70">
        <f t="shared" si="21"/>
        <v>510619.359999999</v>
      </c>
      <c r="I721" s="68">
        <v>0</v>
      </c>
      <c r="J721" s="69">
        <f t="shared" si="22"/>
        <v>-510619.359999999</v>
      </c>
      <c r="K721" s="65"/>
      <c r="L721" s="65" t="s">
        <v>379</v>
      </c>
    </row>
    <row r="722" spans="1:14" hidden="1" outlineLevel="2">
      <c r="A722" s="82">
        <v>2111211700</v>
      </c>
      <c r="B722" s="83" t="s">
        <v>1010</v>
      </c>
      <c r="C722" s="70">
        <v>24469.58</v>
      </c>
      <c r="D722" s="79"/>
      <c r="E722" s="67"/>
      <c r="G722" s="70">
        <f t="shared" si="21"/>
        <v>24469.58</v>
      </c>
      <c r="I722" s="68">
        <v>0</v>
      </c>
      <c r="J722" s="69">
        <f t="shared" si="22"/>
        <v>-24469.58</v>
      </c>
      <c r="K722" s="65"/>
      <c r="L722" s="65" t="s">
        <v>379</v>
      </c>
    </row>
    <row r="723" spans="1:14" hidden="1" outlineLevel="2">
      <c r="A723" s="82">
        <v>2111211800</v>
      </c>
      <c r="B723" s="83" t="s">
        <v>1011</v>
      </c>
      <c r="C723" s="70">
        <v>0</v>
      </c>
      <c r="D723" s="79"/>
      <c r="E723" s="67"/>
      <c r="G723" s="70">
        <f t="shared" ref="G723:G819" si="23">C723+E723</f>
        <v>0</v>
      </c>
      <c r="I723" s="68">
        <v>0</v>
      </c>
      <c r="J723" s="69">
        <f t="shared" si="22"/>
        <v>0</v>
      </c>
      <c r="K723" s="65"/>
      <c r="L723" s="65" t="s">
        <v>379</v>
      </c>
    </row>
    <row r="724" spans="1:14" hidden="1" outlineLevel="2">
      <c r="A724" s="82">
        <v>2111211900</v>
      </c>
      <c r="B724" s="83" t="s">
        <v>1012</v>
      </c>
      <c r="C724" s="70">
        <v>0</v>
      </c>
      <c r="D724" s="79"/>
      <c r="E724" s="67"/>
      <c r="G724" s="70">
        <f t="shared" si="23"/>
        <v>0</v>
      </c>
      <c r="I724" s="68">
        <v>0</v>
      </c>
      <c r="J724" s="69">
        <f t="shared" si="22"/>
        <v>0</v>
      </c>
      <c r="K724" s="65"/>
      <c r="L724" s="65" t="s">
        <v>379</v>
      </c>
    </row>
    <row r="725" spans="1:14" hidden="1" outlineLevel="2">
      <c r="A725" s="82">
        <v>2111212400</v>
      </c>
      <c r="B725" s="83" t="s">
        <v>1013</v>
      </c>
      <c r="C725" s="70">
        <v>0</v>
      </c>
      <c r="D725" s="79"/>
      <c r="E725" s="67"/>
      <c r="G725" s="70">
        <f t="shared" si="23"/>
        <v>0</v>
      </c>
      <c r="I725" s="68">
        <v>0</v>
      </c>
      <c r="J725" s="69">
        <f t="shared" si="22"/>
        <v>0</v>
      </c>
      <c r="K725" s="65"/>
      <c r="L725" s="65" t="s">
        <v>379</v>
      </c>
    </row>
    <row r="726" spans="1:14" outlineLevel="1" collapsed="1">
      <c r="A726" s="66" t="s">
        <v>380</v>
      </c>
      <c r="B726" s="35" t="s">
        <v>5611</v>
      </c>
      <c r="C726" s="67">
        <f>SUM(C727:C728)</f>
        <v>137439.47</v>
      </c>
      <c r="D726" s="79"/>
      <c r="E726" s="67"/>
      <c r="G726" s="67">
        <f t="shared" si="23"/>
        <v>137439.47</v>
      </c>
      <c r="I726" s="68">
        <v>137439.47</v>
      </c>
      <c r="J726" s="69">
        <f t="shared" si="22"/>
        <v>0</v>
      </c>
      <c r="K726" s="65"/>
      <c r="L726" s="65">
        <v>0</v>
      </c>
    </row>
    <row r="727" spans="1:14" hidden="1" outlineLevel="2">
      <c r="A727" s="31">
        <v>2111010100</v>
      </c>
      <c r="B727" s="45" t="s">
        <v>1014</v>
      </c>
      <c r="C727" s="70">
        <v>99534.86</v>
      </c>
      <c r="D727" s="79"/>
      <c r="E727" s="67"/>
      <c r="G727" s="70">
        <f t="shared" si="23"/>
        <v>99534.86</v>
      </c>
      <c r="I727" s="68">
        <v>0</v>
      </c>
      <c r="J727" s="69">
        <f t="shared" si="22"/>
        <v>-99534.86</v>
      </c>
      <c r="K727" s="65"/>
      <c r="L727" s="65" t="s">
        <v>380</v>
      </c>
    </row>
    <row r="728" spans="1:14" hidden="1" outlineLevel="2">
      <c r="A728" s="82">
        <v>2111310100</v>
      </c>
      <c r="B728" s="83" t="s">
        <v>1015</v>
      </c>
      <c r="C728" s="70">
        <v>37904.61</v>
      </c>
      <c r="D728" s="79"/>
      <c r="E728" s="67"/>
      <c r="G728" s="70">
        <f t="shared" si="23"/>
        <v>37904.61</v>
      </c>
      <c r="I728" s="68">
        <v>0</v>
      </c>
      <c r="J728" s="69">
        <f t="shared" si="22"/>
        <v>-37904.61</v>
      </c>
      <c r="K728" s="65"/>
      <c r="L728" s="65" t="s">
        <v>380</v>
      </c>
    </row>
    <row r="729" spans="1:14" outlineLevel="1" collapsed="1">
      <c r="A729" s="66" t="s">
        <v>381</v>
      </c>
      <c r="B729" s="35" t="s">
        <v>5612</v>
      </c>
      <c r="C729" s="67">
        <f>SUM(C730:C731)</f>
        <v>977767.26</v>
      </c>
      <c r="D729" s="79"/>
      <c r="E729" s="67"/>
      <c r="G729" s="67">
        <f t="shared" si="23"/>
        <v>977767.26</v>
      </c>
      <c r="I729" s="68">
        <v>977767.26</v>
      </c>
      <c r="J729" s="69">
        <f t="shared" si="22"/>
        <v>0</v>
      </c>
      <c r="K729" s="65"/>
      <c r="L729" s="65">
        <v>0</v>
      </c>
    </row>
    <row r="730" spans="1:14" hidden="1" outlineLevel="2">
      <c r="A730" s="31">
        <v>2111010200</v>
      </c>
      <c r="B730" s="45" t="s">
        <v>1016</v>
      </c>
      <c r="C730" s="70">
        <v>707151.75</v>
      </c>
      <c r="D730" s="79"/>
      <c r="E730" s="67"/>
      <c r="G730" s="70">
        <f t="shared" si="23"/>
        <v>707151.75</v>
      </c>
      <c r="I730" s="68">
        <v>0</v>
      </c>
      <c r="J730" s="69">
        <f t="shared" si="22"/>
        <v>-707151.75</v>
      </c>
      <c r="K730" s="65"/>
      <c r="L730" s="65" t="s">
        <v>381</v>
      </c>
    </row>
    <row r="731" spans="1:14" hidden="1" outlineLevel="2">
      <c r="A731" s="82">
        <v>2111310200</v>
      </c>
      <c r="B731" s="83" t="s">
        <v>1017</v>
      </c>
      <c r="C731" s="70">
        <v>270615.51</v>
      </c>
      <c r="D731" s="79"/>
      <c r="E731" s="67"/>
      <c r="G731" s="70">
        <f t="shared" si="23"/>
        <v>270615.51</v>
      </c>
      <c r="I731" s="68">
        <v>0</v>
      </c>
      <c r="J731" s="69">
        <f t="shared" si="22"/>
        <v>-270615.51</v>
      </c>
      <c r="K731" s="65"/>
      <c r="L731" s="65" t="s">
        <v>381</v>
      </c>
    </row>
    <row r="732" spans="1:14" outlineLevel="1" collapsed="1">
      <c r="A732" s="66" t="s">
        <v>382</v>
      </c>
      <c r="B732" s="35" t="s">
        <v>5613</v>
      </c>
      <c r="C732" s="67">
        <f>SUM(C733:C734)</f>
        <v>18295139.179999903</v>
      </c>
      <c r="D732" s="79"/>
      <c r="E732" s="67"/>
      <c r="G732" s="67">
        <f t="shared" si="23"/>
        <v>18295139.179999903</v>
      </c>
      <c r="I732" s="68">
        <v>18295139.18</v>
      </c>
      <c r="J732" s="69">
        <f t="shared" si="22"/>
        <v>9.6857547760009766E-8</v>
      </c>
      <c r="K732" s="65"/>
      <c r="L732" s="65">
        <v>0</v>
      </c>
    </row>
    <row r="733" spans="1:14" hidden="1" outlineLevel="2">
      <c r="A733" s="31">
        <v>2111010300</v>
      </c>
      <c r="B733" s="45" t="s">
        <v>1018</v>
      </c>
      <c r="C733" s="70">
        <v>388418.53</v>
      </c>
      <c r="D733" s="79"/>
      <c r="E733" s="67"/>
      <c r="G733" s="70">
        <f t="shared" si="23"/>
        <v>388418.53</v>
      </c>
      <c r="I733" s="68">
        <v>0</v>
      </c>
      <c r="J733" s="69">
        <f t="shared" si="22"/>
        <v>-388418.53</v>
      </c>
      <c r="K733" s="65"/>
      <c r="L733" s="65" t="s">
        <v>382</v>
      </c>
    </row>
    <row r="734" spans="1:14" hidden="1" outlineLevel="2">
      <c r="A734" s="82">
        <v>2111310300</v>
      </c>
      <c r="B734" s="83" t="s">
        <v>1019</v>
      </c>
      <c r="C734" s="70">
        <v>17906720.649999902</v>
      </c>
      <c r="D734" s="79"/>
      <c r="E734" s="67"/>
      <c r="G734" s="70">
        <f t="shared" si="23"/>
        <v>17906720.649999902</v>
      </c>
      <c r="I734" s="68">
        <v>0</v>
      </c>
      <c r="J734" s="69">
        <f t="shared" si="22"/>
        <v>-17906720.649999902</v>
      </c>
      <c r="K734" s="65"/>
      <c r="L734" s="65" t="s">
        <v>382</v>
      </c>
    </row>
    <row r="735" spans="1:14" outlineLevel="1" collapsed="1">
      <c r="A735" s="66" t="s">
        <v>383</v>
      </c>
      <c r="B735" s="35" t="s">
        <v>5614</v>
      </c>
      <c r="C735" s="67">
        <f>SUM(C736:C737)</f>
        <v>2129241.44</v>
      </c>
      <c r="D735" s="79"/>
      <c r="E735" s="67"/>
      <c r="G735" s="67">
        <f t="shared" si="23"/>
        <v>2129241.44</v>
      </c>
      <c r="I735" s="68">
        <v>2129241.44</v>
      </c>
      <c r="J735" s="69">
        <f t="shared" si="22"/>
        <v>0</v>
      </c>
      <c r="K735" s="65"/>
      <c r="L735" s="65">
        <v>0</v>
      </c>
      <c r="N735" s="69"/>
    </row>
    <row r="736" spans="1:14" hidden="1" outlineLevel="2">
      <c r="A736" s="31">
        <v>2111010400</v>
      </c>
      <c r="B736" s="45" t="s">
        <v>1020</v>
      </c>
      <c r="C736" s="70">
        <v>887017.17</v>
      </c>
      <c r="D736" s="79"/>
      <c r="E736" s="67"/>
      <c r="G736" s="70">
        <f t="shared" si="23"/>
        <v>887017.17</v>
      </c>
      <c r="I736" s="68">
        <v>0</v>
      </c>
      <c r="J736" s="69">
        <f t="shared" si="22"/>
        <v>-887017.17</v>
      </c>
      <c r="K736" s="65"/>
      <c r="L736" s="65" t="s">
        <v>383</v>
      </c>
    </row>
    <row r="737" spans="1:14" hidden="1" outlineLevel="2">
      <c r="A737" s="82">
        <v>2111310400</v>
      </c>
      <c r="B737" s="83" t="s">
        <v>1021</v>
      </c>
      <c r="C737" s="70">
        <v>1242224.27</v>
      </c>
      <c r="D737" s="79"/>
      <c r="E737" s="67"/>
      <c r="G737" s="70">
        <f t="shared" si="23"/>
        <v>1242224.27</v>
      </c>
      <c r="I737" s="68">
        <v>0</v>
      </c>
      <c r="J737" s="69">
        <f t="shared" si="22"/>
        <v>-1242224.27</v>
      </c>
      <c r="K737" s="65"/>
      <c r="L737" s="65" t="s">
        <v>383</v>
      </c>
    </row>
    <row r="738" spans="1:14" outlineLevel="1" collapsed="1">
      <c r="A738" s="80" t="s">
        <v>384</v>
      </c>
      <c r="B738" s="35" t="s">
        <v>5615</v>
      </c>
      <c r="C738" s="81">
        <f>SUM(C739:D771)</f>
        <v>820622.81</v>
      </c>
      <c r="D738" s="79"/>
      <c r="E738" s="67"/>
      <c r="G738" s="67">
        <f t="shared" si="23"/>
        <v>820622.81</v>
      </c>
      <c r="I738" s="68">
        <v>815066.15</v>
      </c>
      <c r="J738" s="69">
        <f t="shared" si="22"/>
        <v>-5556.6600000000326</v>
      </c>
      <c r="K738" s="65"/>
      <c r="L738" s="65">
        <v>0</v>
      </c>
      <c r="M738" s="92"/>
      <c r="N738" s="68"/>
    </row>
    <row r="739" spans="1:14" hidden="1" outlineLevel="2">
      <c r="A739" s="31">
        <v>2111010500</v>
      </c>
      <c r="B739" s="45" t="s">
        <v>1022</v>
      </c>
      <c r="C739" s="70">
        <v>820622.81</v>
      </c>
      <c r="D739" s="79"/>
      <c r="E739" s="67"/>
      <c r="G739" s="70">
        <f t="shared" si="23"/>
        <v>820622.81</v>
      </c>
      <c r="I739" s="68">
        <v>0</v>
      </c>
      <c r="J739" s="69">
        <f t="shared" si="22"/>
        <v>-820622.81</v>
      </c>
      <c r="K739" s="65"/>
      <c r="L739" s="65" t="s">
        <v>384</v>
      </c>
      <c r="N739" s="68"/>
    </row>
    <row r="740" spans="1:14" hidden="1" outlineLevel="2">
      <c r="A740" s="93">
        <v>2110000000</v>
      </c>
      <c r="B740" s="94" t="s">
        <v>1023</v>
      </c>
      <c r="C740" s="95">
        <v>0</v>
      </c>
      <c r="D740" s="79"/>
      <c r="E740" s="67"/>
      <c r="F740" s="72"/>
      <c r="G740" s="70">
        <f t="shared" si="23"/>
        <v>0</v>
      </c>
      <c r="H740" s="73"/>
      <c r="I740" s="68">
        <v>0</v>
      </c>
      <c r="J740" s="69">
        <f t="shared" si="22"/>
        <v>0</v>
      </c>
      <c r="K740" s="65"/>
      <c r="L740" s="65" t="s">
        <v>384</v>
      </c>
      <c r="N740" s="68"/>
    </row>
    <row r="741" spans="1:14" hidden="1" outlineLevel="2">
      <c r="A741" s="93">
        <v>2110001000</v>
      </c>
      <c r="B741" s="94" t="s">
        <v>1024</v>
      </c>
      <c r="C741" s="95">
        <v>0</v>
      </c>
      <c r="D741" s="79"/>
      <c r="E741" s="67"/>
      <c r="F741" s="72"/>
      <c r="G741" s="70">
        <f t="shared" si="23"/>
        <v>0</v>
      </c>
      <c r="H741" s="73"/>
      <c r="I741" s="68">
        <v>0</v>
      </c>
      <c r="J741" s="69">
        <f t="shared" si="22"/>
        <v>0</v>
      </c>
      <c r="K741" s="65"/>
      <c r="L741" s="65" t="s">
        <v>384</v>
      </c>
      <c r="N741" s="68"/>
    </row>
    <row r="742" spans="1:14" hidden="1" outlineLevel="2">
      <c r="A742" s="93">
        <v>2110003000</v>
      </c>
      <c r="B742" s="94" t="s">
        <v>1025</v>
      </c>
      <c r="C742" s="95">
        <v>0</v>
      </c>
      <c r="D742" s="79"/>
      <c r="E742" s="67"/>
      <c r="F742" s="72"/>
      <c r="G742" s="70">
        <f>C742+E742</f>
        <v>0</v>
      </c>
      <c r="H742" s="73"/>
      <c r="I742" s="68">
        <v>0</v>
      </c>
      <c r="J742" s="69">
        <f>I742-G742</f>
        <v>0</v>
      </c>
      <c r="K742" s="65"/>
      <c r="L742" s="65" t="s">
        <v>384</v>
      </c>
      <c r="N742" s="68"/>
    </row>
    <row r="743" spans="1:14" hidden="1" outlineLevel="2">
      <c r="A743" s="93">
        <v>2110004000</v>
      </c>
      <c r="B743" s="94" t="s">
        <v>1026</v>
      </c>
      <c r="C743" s="95">
        <v>0</v>
      </c>
      <c r="D743" s="79"/>
      <c r="E743" s="67"/>
      <c r="F743" s="72"/>
      <c r="G743" s="70">
        <f t="shared" ref="G743:G771" si="24">C743+E743</f>
        <v>0</v>
      </c>
      <c r="H743" s="73"/>
      <c r="I743" s="68">
        <v>0</v>
      </c>
      <c r="J743" s="69">
        <f t="shared" ref="J743:J806" si="25">I743-G743</f>
        <v>0</v>
      </c>
      <c r="K743" s="65"/>
      <c r="L743" s="65" t="s">
        <v>384</v>
      </c>
      <c r="N743" s="68"/>
    </row>
    <row r="744" spans="1:14" hidden="1" outlineLevel="2">
      <c r="A744" s="93">
        <v>2110005000</v>
      </c>
      <c r="B744" s="94" t="s">
        <v>1027</v>
      </c>
      <c r="C744" s="95">
        <v>0</v>
      </c>
      <c r="D744" s="79"/>
      <c r="E744" s="67"/>
      <c r="F744" s="72"/>
      <c r="G744" s="70">
        <f t="shared" si="24"/>
        <v>0</v>
      </c>
      <c r="H744" s="73"/>
      <c r="I744" s="68">
        <v>0</v>
      </c>
      <c r="J744" s="69">
        <f t="shared" si="25"/>
        <v>0</v>
      </c>
      <c r="K744" s="65"/>
      <c r="L744" s="65" t="s">
        <v>384</v>
      </c>
      <c r="N744" s="68"/>
    </row>
    <row r="745" spans="1:14" hidden="1" outlineLevel="2">
      <c r="A745" s="93">
        <v>2110006000</v>
      </c>
      <c r="B745" s="94" t="s">
        <v>1028</v>
      </c>
      <c r="C745" s="95">
        <v>0</v>
      </c>
      <c r="D745" s="79"/>
      <c r="E745" s="67"/>
      <c r="F745" s="72"/>
      <c r="G745" s="70">
        <f t="shared" si="24"/>
        <v>0</v>
      </c>
      <c r="H745" s="73"/>
      <c r="I745" s="68">
        <v>0</v>
      </c>
      <c r="J745" s="69">
        <f t="shared" si="25"/>
        <v>0</v>
      </c>
      <c r="K745" s="65"/>
      <c r="L745" s="65" t="s">
        <v>384</v>
      </c>
      <c r="N745" s="68"/>
    </row>
    <row r="746" spans="1:14" hidden="1" outlineLevel="2">
      <c r="A746" s="93">
        <v>2110010000</v>
      </c>
      <c r="B746" s="94" t="s">
        <v>1029</v>
      </c>
      <c r="C746" s="95">
        <v>0</v>
      </c>
      <c r="D746" s="79"/>
      <c r="E746" s="67"/>
      <c r="F746" s="72"/>
      <c r="G746" s="70">
        <f t="shared" si="24"/>
        <v>0</v>
      </c>
      <c r="H746" s="73"/>
      <c r="I746" s="68">
        <v>0</v>
      </c>
      <c r="J746" s="69">
        <f t="shared" si="25"/>
        <v>0</v>
      </c>
      <c r="K746" s="65"/>
      <c r="L746" s="65" t="s">
        <v>384</v>
      </c>
      <c r="N746" s="68"/>
    </row>
    <row r="747" spans="1:14" hidden="1" outlineLevel="2">
      <c r="A747" s="93">
        <v>2110011000</v>
      </c>
      <c r="B747" s="94" t="s">
        <v>1030</v>
      </c>
      <c r="C747" s="95">
        <v>0</v>
      </c>
      <c r="D747" s="79"/>
      <c r="E747" s="67"/>
      <c r="F747" s="72"/>
      <c r="G747" s="70">
        <f t="shared" si="24"/>
        <v>0</v>
      </c>
      <c r="H747" s="73"/>
      <c r="I747" s="68">
        <v>0</v>
      </c>
      <c r="J747" s="69">
        <f t="shared" si="25"/>
        <v>0</v>
      </c>
      <c r="K747" s="65"/>
      <c r="L747" s="65" t="s">
        <v>384</v>
      </c>
      <c r="N747" s="68"/>
    </row>
    <row r="748" spans="1:14" hidden="1" outlineLevel="2">
      <c r="A748" s="93">
        <v>2110011100</v>
      </c>
      <c r="B748" s="94" t="s">
        <v>1031</v>
      </c>
      <c r="C748" s="95">
        <v>0</v>
      </c>
      <c r="D748" s="79"/>
      <c r="E748" s="67"/>
      <c r="F748" s="72"/>
      <c r="G748" s="70">
        <f t="shared" si="24"/>
        <v>0</v>
      </c>
      <c r="H748" s="73"/>
      <c r="I748" s="68">
        <v>0</v>
      </c>
      <c r="J748" s="69">
        <f t="shared" si="25"/>
        <v>0</v>
      </c>
      <c r="K748" s="65"/>
      <c r="L748" s="65" t="s">
        <v>384</v>
      </c>
      <c r="N748" s="68"/>
    </row>
    <row r="749" spans="1:14" hidden="1" outlineLevel="2">
      <c r="A749" s="93">
        <v>2110011200</v>
      </c>
      <c r="B749" s="94" t="s">
        <v>1032</v>
      </c>
      <c r="C749" s="95">
        <v>0</v>
      </c>
      <c r="D749" s="79"/>
      <c r="E749" s="67"/>
      <c r="F749" s="72"/>
      <c r="G749" s="70">
        <f t="shared" si="24"/>
        <v>0</v>
      </c>
      <c r="H749" s="73"/>
      <c r="I749" s="68">
        <v>0</v>
      </c>
      <c r="J749" s="69">
        <f t="shared" si="25"/>
        <v>0</v>
      </c>
      <c r="K749" s="65"/>
      <c r="L749" s="65" t="s">
        <v>384</v>
      </c>
      <c r="N749" s="68"/>
    </row>
    <row r="750" spans="1:14" hidden="1" outlineLevel="2">
      <c r="A750" s="93">
        <v>2110020000</v>
      </c>
      <c r="B750" s="94" t="s">
        <v>1033</v>
      </c>
      <c r="C750" s="95">
        <v>0</v>
      </c>
      <c r="D750" s="79"/>
      <c r="E750" s="67"/>
      <c r="F750" s="72"/>
      <c r="G750" s="70">
        <f t="shared" si="24"/>
        <v>0</v>
      </c>
      <c r="H750" s="73"/>
      <c r="I750" s="68">
        <v>0</v>
      </c>
      <c r="J750" s="69">
        <f t="shared" si="25"/>
        <v>0</v>
      </c>
      <c r="K750" s="65"/>
      <c r="L750" s="65" t="s">
        <v>384</v>
      </c>
      <c r="N750" s="68"/>
    </row>
    <row r="751" spans="1:14" hidden="1" outlineLevel="2">
      <c r="A751" s="93">
        <v>2110021000</v>
      </c>
      <c r="B751" s="94" t="s">
        <v>1034</v>
      </c>
      <c r="C751" s="95">
        <v>0</v>
      </c>
      <c r="D751" s="79"/>
      <c r="E751" s="67"/>
      <c r="F751" s="72"/>
      <c r="G751" s="70">
        <f t="shared" si="24"/>
        <v>0</v>
      </c>
      <c r="H751" s="73"/>
      <c r="I751" s="68">
        <v>0</v>
      </c>
      <c r="J751" s="69">
        <f t="shared" si="25"/>
        <v>0</v>
      </c>
      <c r="K751" s="65"/>
      <c r="L751" s="65" t="s">
        <v>384</v>
      </c>
      <c r="N751" s="68"/>
    </row>
    <row r="752" spans="1:14" hidden="1" outlineLevel="2">
      <c r="A752" s="93">
        <v>2110022000</v>
      </c>
      <c r="B752" s="94" t="s">
        <v>1035</v>
      </c>
      <c r="C752" s="95">
        <v>0</v>
      </c>
      <c r="D752" s="79"/>
      <c r="E752" s="67"/>
      <c r="F752" s="72"/>
      <c r="G752" s="70">
        <f t="shared" si="24"/>
        <v>0</v>
      </c>
      <c r="H752" s="73"/>
      <c r="I752" s="68">
        <v>0</v>
      </c>
      <c r="J752" s="69">
        <f t="shared" si="25"/>
        <v>0</v>
      </c>
      <c r="K752" s="65"/>
      <c r="L752" s="65" t="s">
        <v>384</v>
      </c>
      <c r="N752" s="68"/>
    </row>
    <row r="753" spans="1:14" hidden="1" outlineLevel="2">
      <c r="A753" s="93">
        <v>2110023000</v>
      </c>
      <c r="B753" s="94" t="s">
        <v>1036</v>
      </c>
      <c r="C753" s="95">
        <v>0</v>
      </c>
      <c r="D753" s="79"/>
      <c r="E753" s="67"/>
      <c r="F753" s="72"/>
      <c r="G753" s="70">
        <f t="shared" si="24"/>
        <v>0</v>
      </c>
      <c r="H753" s="73"/>
      <c r="I753" s="68">
        <v>0</v>
      </c>
      <c r="J753" s="69">
        <f t="shared" si="25"/>
        <v>0</v>
      </c>
      <c r="K753" s="65"/>
      <c r="L753" s="65" t="s">
        <v>384</v>
      </c>
      <c r="N753" s="68"/>
    </row>
    <row r="754" spans="1:14" hidden="1" outlineLevel="2">
      <c r="A754" s="93">
        <v>2110030000</v>
      </c>
      <c r="B754" s="94" t="s">
        <v>1037</v>
      </c>
      <c r="C754" s="95">
        <v>0</v>
      </c>
      <c r="D754" s="79"/>
      <c r="E754" s="67"/>
      <c r="F754" s="72"/>
      <c r="G754" s="70">
        <f t="shared" si="24"/>
        <v>0</v>
      </c>
      <c r="H754" s="73"/>
      <c r="I754" s="68">
        <v>0</v>
      </c>
      <c r="J754" s="69">
        <f t="shared" si="25"/>
        <v>0</v>
      </c>
      <c r="K754" s="65"/>
      <c r="L754" s="65" t="s">
        <v>384</v>
      </c>
      <c r="N754" s="68"/>
    </row>
    <row r="755" spans="1:14" hidden="1" outlineLevel="2">
      <c r="A755" s="93">
        <v>2110040000</v>
      </c>
      <c r="B755" s="94" t="s">
        <v>1038</v>
      </c>
      <c r="C755" s="95">
        <v>0</v>
      </c>
      <c r="D755" s="79"/>
      <c r="E755" s="67"/>
      <c r="F755" s="72"/>
      <c r="G755" s="70">
        <f t="shared" si="24"/>
        <v>0</v>
      </c>
      <c r="H755" s="73"/>
      <c r="I755" s="68">
        <v>0</v>
      </c>
      <c r="J755" s="69">
        <f t="shared" si="25"/>
        <v>0</v>
      </c>
      <c r="K755" s="65"/>
      <c r="L755" s="65" t="s">
        <v>384</v>
      </c>
      <c r="N755" s="68"/>
    </row>
    <row r="756" spans="1:14" hidden="1" outlineLevel="2">
      <c r="A756" s="93">
        <v>2110041000</v>
      </c>
      <c r="B756" s="94" t="s">
        <v>1039</v>
      </c>
      <c r="C756" s="95">
        <v>0</v>
      </c>
      <c r="D756" s="79"/>
      <c r="E756" s="67"/>
      <c r="F756" s="72"/>
      <c r="G756" s="70">
        <f t="shared" si="24"/>
        <v>0</v>
      </c>
      <c r="H756" s="73"/>
      <c r="I756" s="68">
        <v>0</v>
      </c>
      <c r="J756" s="69">
        <f t="shared" si="25"/>
        <v>0</v>
      </c>
      <c r="K756" s="65"/>
      <c r="L756" s="65" t="s">
        <v>384</v>
      </c>
      <c r="N756" s="68"/>
    </row>
    <row r="757" spans="1:14" hidden="1" outlineLevel="2">
      <c r="A757" s="93">
        <v>2110050000</v>
      </c>
      <c r="B757" s="94" t="s">
        <v>1040</v>
      </c>
      <c r="C757" s="95">
        <v>0</v>
      </c>
      <c r="D757" s="79"/>
      <c r="E757" s="67"/>
      <c r="F757" s="72"/>
      <c r="G757" s="70">
        <f t="shared" si="24"/>
        <v>0</v>
      </c>
      <c r="H757" s="73"/>
      <c r="I757" s="68">
        <v>0</v>
      </c>
      <c r="J757" s="69">
        <f t="shared" si="25"/>
        <v>0</v>
      </c>
      <c r="K757" s="65"/>
      <c r="L757" s="65" t="s">
        <v>384</v>
      </c>
      <c r="N757" s="68"/>
    </row>
    <row r="758" spans="1:14" hidden="1" outlineLevel="2">
      <c r="A758" s="93">
        <v>2110060000</v>
      </c>
      <c r="B758" s="94" t="s">
        <v>1041</v>
      </c>
      <c r="C758" s="95">
        <v>0</v>
      </c>
      <c r="D758" s="79"/>
      <c r="E758" s="67"/>
      <c r="F758" s="72"/>
      <c r="G758" s="70">
        <f t="shared" si="24"/>
        <v>0</v>
      </c>
      <c r="H758" s="73"/>
      <c r="I758" s="68">
        <v>0</v>
      </c>
      <c r="J758" s="69">
        <f t="shared" si="25"/>
        <v>0</v>
      </c>
      <c r="K758" s="65"/>
      <c r="L758" s="65" t="s">
        <v>384</v>
      </c>
      <c r="N758" s="68"/>
    </row>
    <row r="759" spans="1:14" hidden="1" outlineLevel="2">
      <c r="A759" s="93">
        <v>2110061000</v>
      </c>
      <c r="B759" s="94" t="s">
        <v>1042</v>
      </c>
      <c r="C759" s="95">
        <v>0</v>
      </c>
      <c r="D759" s="79"/>
      <c r="E759" s="67"/>
      <c r="F759" s="72"/>
      <c r="G759" s="70">
        <f t="shared" si="24"/>
        <v>0</v>
      </c>
      <c r="H759" s="73"/>
      <c r="I759" s="68">
        <v>0</v>
      </c>
      <c r="J759" s="69">
        <f t="shared" si="25"/>
        <v>0</v>
      </c>
      <c r="K759" s="65"/>
      <c r="L759" s="65" t="s">
        <v>384</v>
      </c>
      <c r="N759" s="68"/>
    </row>
    <row r="760" spans="1:14" hidden="1" outlineLevel="2">
      <c r="A760" s="93">
        <v>2110061100</v>
      </c>
      <c r="B760" s="94" t="s">
        <v>1043</v>
      </c>
      <c r="C760" s="95">
        <v>0</v>
      </c>
      <c r="D760" s="79"/>
      <c r="E760" s="67"/>
      <c r="F760" s="72"/>
      <c r="G760" s="70">
        <f t="shared" si="24"/>
        <v>0</v>
      </c>
      <c r="H760" s="73"/>
      <c r="I760" s="68">
        <v>0</v>
      </c>
      <c r="J760" s="69">
        <f t="shared" si="25"/>
        <v>0</v>
      </c>
      <c r="K760" s="65"/>
      <c r="L760" s="65" t="s">
        <v>384</v>
      </c>
      <c r="N760" s="68"/>
    </row>
    <row r="761" spans="1:14" hidden="1" outlineLevel="2">
      <c r="A761" s="93">
        <v>2110062000</v>
      </c>
      <c r="B761" s="94" t="s">
        <v>1044</v>
      </c>
      <c r="C761" s="76">
        <v>0</v>
      </c>
      <c r="D761" s="79"/>
      <c r="E761" s="67"/>
      <c r="F761" s="72"/>
      <c r="G761" s="70">
        <f t="shared" si="24"/>
        <v>0</v>
      </c>
      <c r="H761" s="73"/>
      <c r="I761" s="68">
        <v>0</v>
      </c>
      <c r="J761" s="69">
        <f t="shared" si="25"/>
        <v>0</v>
      </c>
      <c r="K761" s="65"/>
      <c r="L761" s="65" t="s">
        <v>384</v>
      </c>
      <c r="N761" s="68"/>
    </row>
    <row r="762" spans="1:14" hidden="1" outlineLevel="2">
      <c r="A762" s="93">
        <v>2110062100</v>
      </c>
      <c r="B762" s="94" t="s">
        <v>1045</v>
      </c>
      <c r="C762" s="95">
        <v>0</v>
      </c>
      <c r="D762" s="79"/>
      <c r="E762" s="67"/>
      <c r="F762" s="72"/>
      <c r="G762" s="70">
        <f t="shared" si="24"/>
        <v>0</v>
      </c>
      <c r="H762" s="73"/>
      <c r="I762" s="68">
        <v>0</v>
      </c>
      <c r="J762" s="69">
        <f t="shared" si="25"/>
        <v>0</v>
      </c>
      <c r="K762" s="65"/>
      <c r="L762" s="65" t="s">
        <v>384</v>
      </c>
      <c r="N762" s="68"/>
    </row>
    <row r="763" spans="1:14" hidden="1" outlineLevel="2">
      <c r="A763" s="93">
        <v>2110063000</v>
      </c>
      <c r="B763" s="94" t="s">
        <v>1046</v>
      </c>
      <c r="C763" s="95">
        <v>0</v>
      </c>
      <c r="D763" s="79"/>
      <c r="E763" s="67"/>
      <c r="F763" s="72"/>
      <c r="G763" s="70">
        <f t="shared" si="24"/>
        <v>0</v>
      </c>
      <c r="H763" s="73"/>
      <c r="I763" s="68">
        <v>0</v>
      </c>
      <c r="J763" s="69">
        <f t="shared" si="25"/>
        <v>0</v>
      </c>
      <c r="K763" s="65"/>
      <c r="L763" s="65" t="s">
        <v>384</v>
      </c>
      <c r="N763" s="68"/>
    </row>
    <row r="764" spans="1:14" hidden="1" outlineLevel="2">
      <c r="A764" s="93">
        <v>2110063100</v>
      </c>
      <c r="B764" s="94" t="s">
        <v>1047</v>
      </c>
      <c r="C764" s="95">
        <v>0</v>
      </c>
      <c r="D764" s="79"/>
      <c r="E764" s="67"/>
      <c r="F764" s="72"/>
      <c r="G764" s="70">
        <f t="shared" si="24"/>
        <v>0</v>
      </c>
      <c r="H764" s="73"/>
      <c r="I764" s="68">
        <v>0</v>
      </c>
      <c r="J764" s="69">
        <f t="shared" si="25"/>
        <v>0</v>
      </c>
      <c r="K764" s="65"/>
      <c r="L764" s="65" t="s">
        <v>384</v>
      </c>
      <c r="N764" s="68"/>
    </row>
    <row r="765" spans="1:14" hidden="1" outlineLevel="2">
      <c r="A765" s="93">
        <v>2110070000</v>
      </c>
      <c r="B765" s="94" t="s">
        <v>2616</v>
      </c>
      <c r="C765" s="95">
        <v>0</v>
      </c>
      <c r="D765" s="79"/>
      <c r="E765" s="67"/>
      <c r="F765" s="72"/>
      <c r="G765" s="70">
        <f t="shared" si="24"/>
        <v>0</v>
      </c>
      <c r="H765" s="73"/>
      <c r="I765" s="68">
        <v>0</v>
      </c>
      <c r="J765" s="69">
        <f t="shared" si="25"/>
        <v>0</v>
      </c>
      <c r="K765" s="65"/>
      <c r="L765" s="65" t="s">
        <v>384</v>
      </c>
      <c r="N765" s="68"/>
    </row>
    <row r="766" spans="1:14" hidden="1" outlineLevel="2">
      <c r="A766" s="93">
        <v>2110090000</v>
      </c>
      <c r="B766" s="94" t="s">
        <v>1049</v>
      </c>
      <c r="C766" s="95">
        <v>0</v>
      </c>
      <c r="D766" s="79"/>
      <c r="E766" s="67"/>
      <c r="F766" s="72"/>
      <c r="G766" s="70">
        <f t="shared" si="24"/>
        <v>0</v>
      </c>
      <c r="H766" s="73"/>
      <c r="I766" s="68">
        <v>0</v>
      </c>
      <c r="J766" s="69">
        <f t="shared" si="25"/>
        <v>0</v>
      </c>
      <c r="K766" s="65"/>
      <c r="L766" s="65" t="s">
        <v>384</v>
      </c>
      <c r="N766" s="68"/>
    </row>
    <row r="767" spans="1:14" hidden="1" outlineLevel="2">
      <c r="A767" s="93">
        <v>2110999999</v>
      </c>
      <c r="B767" s="94" t="s">
        <v>1050</v>
      </c>
      <c r="C767" s="95">
        <v>0</v>
      </c>
      <c r="D767" s="79"/>
      <c r="E767" s="67"/>
      <c r="F767" s="72"/>
      <c r="G767" s="70">
        <f t="shared" si="24"/>
        <v>0</v>
      </c>
      <c r="H767" s="73"/>
      <c r="I767" s="68">
        <v>0</v>
      </c>
      <c r="J767" s="69">
        <f t="shared" si="25"/>
        <v>0</v>
      </c>
      <c r="K767" s="65"/>
      <c r="L767" s="65" t="s">
        <v>384</v>
      </c>
      <c r="N767" s="68"/>
    </row>
    <row r="768" spans="1:14" hidden="1" outlineLevel="2">
      <c r="A768" s="82">
        <v>2111220000</v>
      </c>
      <c r="B768" s="83" t="s">
        <v>1051</v>
      </c>
      <c r="C768" s="70">
        <v>0</v>
      </c>
      <c r="D768" s="79"/>
      <c r="E768" s="67"/>
      <c r="F768" s="72"/>
      <c r="G768" s="70">
        <f t="shared" si="24"/>
        <v>0</v>
      </c>
      <c r="H768" s="73"/>
      <c r="I768" s="68">
        <v>0</v>
      </c>
      <c r="J768" s="69">
        <f t="shared" si="25"/>
        <v>0</v>
      </c>
      <c r="K768" s="65"/>
      <c r="L768" s="65" t="s">
        <v>426</v>
      </c>
      <c r="N768" s="68"/>
    </row>
    <row r="769" spans="1:14" hidden="1" outlineLevel="2">
      <c r="A769" s="82">
        <v>2111230000</v>
      </c>
      <c r="B769" s="83" t="s">
        <v>1052</v>
      </c>
      <c r="C769" s="70">
        <v>0</v>
      </c>
      <c r="D769" s="79"/>
      <c r="E769" s="67"/>
      <c r="F769" s="72"/>
      <c r="G769" s="70">
        <f t="shared" si="24"/>
        <v>0</v>
      </c>
      <c r="H769" s="73"/>
      <c r="I769" s="68">
        <v>0</v>
      </c>
      <c r="J769" s="69">
        <f t="shared" si="25"/>
        <v>0</v>
      </c>
      <c r="K769" s="65"/>
      <c r="L769" s="65" t="s">
        <v>426</v>
      </c>
      <c r="N769" s="68"/>
    </row>
    <row r="770" spans="1:14" hidden="1" outlineLevel="2">
      <c r="A770" s="82">
        <v>2111320000</v>
      </c>
      <c r="B770" s="83" t="s">
        <v>1053</v>
      </c>
      <c r="C770" s="70">
        <v>0</v>
      </c>
      <c r="D770" s="79"/>
      <c r="E770" s="67"/>
      <c r="F770" s="72"/>
      <c r="G770" s="70">
        <f t="shared" si="24"/>
        <v>0</v>
      </c>
      <c r="H770" s="73"/>
      <c r="I770" s="68">
        <v>0</v>
      </c>
      <c r="J770" s="69">
        <f t="shared" si="25"/>
        <v>0</v>
      </c>
      <c r="K770" s="65"/>
      <c r="L770" s="65" t="s">
        <v>426</v>
      </c>
      <c r="N770" s="68"/>
    </row>
    <row r="771" spans="1:14" hidden="1" outlineLevel="2">
      <c r="A771" s="82">
        <v>2111330000</v>
      </c>
      <c r="B771" s="83" t="s">
        <v>1054</v>
      </c>
      <c r="C771" s="70">
        <v>0</v>
      </c>
      <c r="D771" s="79"/>
      <c r="E771" s="67"/>
      <c r="F771" s="72"/>
      <c r="G771" s="70">
        <f t="shared" si="24"/>
        <v>0</v>
      </c>
      <c r="H771" s="73"/>
      <c r="I771" s="68">
        <v>0</v>
      </c>
      <c r="J771" s="69">
        <f t="shared" si="25"/>
        <v>0</v>
      </c>
      <c r="K771" s="65"/>
      <c r="L771" s="65" t="s">
        <v>426</v>
      </c>
      <c r="N771" s="68"/>
    </row>
    <row r="772" spans="1:14" outlineLevel="1" collapsed="1">
      <c r="A772" s="80" t="s">
        <v>385</v>
      </c>
      <c r="B772" s="35" t="s">
        <v>5616</v>
      </c>
      <c r="C772" s="81">
        <f>SUM(C773:C800)</f>
        <v>154683446.84</v>
      </c>
      <c r="D772" s="79"/>
      <c r="E772" s="67"/>
      <c r="G772" s="67">
        <f t="shared" si="23"/>
        <v>154683446.84</v>
      </c>
      <c r="I772" s="68">
        <v>154689003.5</v>
      </c>
      <c r="J772" s="69">
        <f t="shared" si="25"/>
        <v>5556.6599999964237</v>
      </c>
      <c r="K772" s="65"/>
      <c r="L772" s="65">
        <v>0</v>
      </c>
      <c r="M772" s="92"/>
      <c r="N772" s="68"/>
    </row>
    <row r="773" spans="1:14" hidden="1" outlineLevel="2">
      <c r="A773" s="97">
        <v>2110080000</v>
      </c>
      <c r="B773" s="98" t="s">
        <v>1055</v>
      </c>
      <c r="C773" s="85">
        <v>-5110682.3399999896</v>
      </c>
      <c r="D773" s="79"/>
      <c r="E773" s="70"/>
      <c r="F773" s="72"/>
      <c r="G773" s="70">
        <f t="shared" si="23"/>
        <v>-5110682.3399999896</v>
      </c>
      <c r="H773" s="73"/>
      <c r="I773" s="68">
        <v>0</v>
      </c>
      <c r="J773" s="69">
        <f t="shared" si="25"/>
        <v>5110682.3399999896</v>
      </c>
      <c r="K773" s="65"/>
      <c r="L773" s="65" t="s">
        <v>385</v>
      </c>
    </row>
    <row r="774" spans="1:14" s="73" customFormat="1" hidden="1" outlineLevel="2">
      <c r="A774" s="31">
        <v>2111010000</v>
      </c>
      <c r="B774" s="45" t="s">
        <v>1056</v>
      </c>
      <c r="C774" s="70">
        <v>1145586.53</v>
      </c>
      <c r="D774" s="79"/>
      <c r="E774" s="70"/>
      <c r="F774" s="72"/>
      <c r="G774" s="70">
        <f t="shared" si="23"/>
        <v>1145586.53</v>
      </c>
      <c r="I774" s="68">
        <v>0</v>
      </c>
      <c r="J774" s="69">
        <f t="shared" si="25"/>
        <v>-1145586.53</v>
      </c>
      <c r="K774" s="65"/>
      <c r="L774" s="65" t="s">
        <v>385</v>
      </c>
    </row>
    <row r="775" spans="1:14" s="73" customFormat="1" hidden="1" outlineLevel="2">
      <c r="A775" s="31">
        <v>2111010800</v>
      </c>
      <c r="B775" s="45" t="s">
        <v>1057</v>
      </c>
      <c r="C775" s="70">
        <v>33283.309999999903</v>
      </c>
      <c r="D775" s="79"/>
      <c r="E775" s="70"/>
      <c r="F775" s="72"/>
      <c r="G775" s="70">
        <f t="shared" si="23"/>
        <v>33283.309999999903</v>
      </c>
      <c r="I775" s="68">
        <v>0</v>
      </c>
      <c r="J775" s="69">
        <f t="shared" si="25"/>
        <v>-33283.309999999903</v>
      </c>
      <c r="K775" s="65"/>
      <c r="L775" s="65" t="s">
        <v>385</v>
      </c>
    </row>
    <row r="776" spans="1:14" s="73" customFormat="1" hidden="1" outlineLevel="2">
      <c r="A776" s="31">
        <v>2111010900</v>
      </c>
      <c r="B776" s="45" t="s">
        <v>1058</v>
      </c>
      <c r="C776" s="70">
        <v>127308335.97</v>
      </c>
      <c r="D776" s="79"/>
      <c r="E776" s="70"/>
      <c r="F776" s="72"/>
      <c r="G776" s="70">
        <f t="shared" si="23"/>
        <v>127308335.97</v>
      </c>
      <c r="I776" s="68">
        <v>0</v>
      </c>
      <c r="J776" s="69">
        <f t="shared" si="25"/>
        <v>-127308335.97</v>
      </c>
      <c r="K776" s="65"/>
      <c r="L776" s="65" t="s">
        <v>385</v>
      </c>
    </row>
    <row r="777" spans="1:14" s="73" customFormat="1" hidden="1" outlineLevel="2">
      <c r="A777" s="31">
        <v>2111011600</v>
      </c>
      <c r="B777" s="45" t="s">
        <v>1059</v>
      </c>
      <c r="C777" s="70">
        <v>3357330</v>
      </c>
      <c r="D777" s="79"/>
      <c r="E777" s="70"/>
      <c r="F777" s="72"/>
      <c r="G777" s="70">
        <f t="shared" si="23"/>
        <v>3357330</v>
      </c>
      <c r="I777" s="68">
        <v>0</v>
      </c>
      <c r="J777" s="69">
        <f t="shared" si="25"/>
        <v>-3357330</v>
      </c>
      <c r="K777" s="65"/>
      <c r="L777" s="65" t="s">
        <v>385</v>
      </c>
    </row>
    <row r="778" spans="1:14" s="73" customFormat="1" hidden="1" outlineLevel="2">
      <c r="A778" s="31">
        <v>2111011700</v>
      </c>
      <c r="B778" s="45" t="s">
        <v>1060</v>
      </c>
      <c r="C778" s="70">
        <v>20986213.640000001</v>
      </c>
      <c r="D778" s="79"/>
      <c r="E778" s="70"/>
      <c r="F778" s="72"/>
      <c r="G778" s="70">
        <f t="shared" si="23"/>
        <v>20986213.640000001</v>
      </c>
      <c r="I778" s="68">
        <v>0</v>
      </c>
      <c r="J778" s="69">
        <f t="shared" si="25"/>
        <v>-20986213.640000001</v>
      </c>
      <c r="K778" s="65"/>
      <c r="L778" s="65" t="s">
        <v>385</v>
      </c>
    </row>
    <row r="779" spans="1:14" s="73" customFormat="1" hidden="1" outlineLevel="2">
      <c r="A779" s="31">
        <v>2111012400</v>
      </c>
      <c r="B779" s="45" t="s">
        <v>1061</v>
      </c>
      <c r="C779" s="70">
        <v>0</v>
      </c>
      <c r="D779" s="79"/>
      <c r="E779" s="70"/>
      <c r="F779" s="72"/>
      <c r="G779" s="70">
        <f t="shared" si="23"/>
        <v>0</v>
      </c>
      <c r="I779" s="68">
        <v>0</v>
      </c>
      <c r="J779" s="69">
        <f t="shared" si="25"/>
        <v>0</v>
      </c>
      <c r="K779" s="65"/>
      <c r="L779" s="65" t="s">
        <v>385</v>
      </c>
    </row>
    <row r="780" spans="1:14" s="73" customFormat="1" hidden="1" outlineLevel="2">
      <c r="A780" s="31">
        <v>2111014000</v>
      </c>
      <c r="B780" s="45" t="s">
        <v>1062</v>
      </c>
      <c r="C780" s="70">
        <v>0</v>
      </c>
      <c r="D780" s="79"/>
      <c r="E780" s="70"/>
      <c r="F780" s="72"/>
      <c r="G780" s="70">
        <f t="shared" si="23"/>
        <v>0</v>
      </c>
      <c r="I780" s="68">
        <v>0</v>
      </c>
      <c r="J780" s="69">
        <f t="shared" si="25"/>
        <v>0</v>
      </c>
      <c r="K780" s="65"/>
      <c r="L780" s="65" t="s">
        <v>385</v>
      </c>
    </row>
    <row r="781" spans="1:14" s="73" customFormat="1" hidden="1" outlineLevel="2">
      <c r="A781" s="82">
        <v>2111310000</v>
      </c>
      <c r="B781" s="83" t="s">
        <v>1063</v>
      </c>
      <c r="C781" s="70">
        <v>1632073.2</v>
      </c>
      <c r="D781" s="79"/>
      <c r="E781" s="70"/>
      <c r="F781" s="72"/>
      <c r="G781" s="70">
        <f t="shared" si="23"/>
        <v>1632073.2</v>
      </c>
      <c r="I781" s="68">
        <v>0</v>
      </c>
      <c r="J781" s="69">
        <f t="shared" si="25"/>
        <v>-1632073.2</v>
      </c>
      <c r="K781" s="65"/>
      <c r="L781" s="65" t="s">
        <v>385</v>
      </c>
    </row>
    <row r="782" spans="1:14" s="73" customFormat="1" hidden="1" outlineLevel="2">
      <c r="A782" s="82">
        <v>2111310099</v>
      </c>
      <c r="B782" s="83" t="s">
        <v>1064</v>
      </c>
      <c r="C782" s="70">
        <v>0</v>
      </c>
      <c r="D782" s="79"/>
      <c r="E782" s="70"/>
      <c r="F782" s="72"/>
      <c r="G782" s="70">
        <f t="shared" si="23"/>
        <v>0</v>
      </c>
      <c r="I782" s="68">
        <v>0</v>
      </c>
      <c r="J782" s="69">
        <f t="shared" si="25"/>
        <v>0</v>
      </c>
      <c r="K782" s="65"/>
      <c r="L782" s="65" t="s">
        <v>385</v>
      </c>
    </row>
    <row r="783" spans="1:14" s="73" customFormat="1" hidden="1" outlineLevel="2">
      <c r="A783" s="93">
        <v>2111310500</v>
      </c>
      <c r="B783" s="94" t="s">
        <v>1048</v>
      </c>
      <c r="C783" s="95">
        <v>-226428.29</v>
      </c>
      <c r="D783" s="79"/>
      <c r="E783" s="67"/>
      <c r="F783" s="64"/>
      <c r="G783" s="70">
        <f t="shared" si="23"/>
        <v>-226428.29</v>
      </c>
      <c r="H783" s="55"/>
      <c r="I783" s="68">
        <v>0</v>
      </c>
      <c r="J783" s="69">
        <f t="shared" si="25"/>
        <v>226428.29</v>
      </c>
      <c r="K783" s="65"/>
      <c r="L783" s="65" t="s">
        <v>384</v>
      </c>
    </row>
    <row r="784" spans="1:14" s="73" customFormat="1" hidden="1" outlineLevel="2">
      <c r="A784" s="82">
        <v>2111310800</v>
      </c>
      <c r="B784" s="83" t="s">
        <v>1065</v>
      </c>
      <c r="C784" s="70">
        <v>536352.57999999903</v>
      </c>
      <c r="D784" s="79"/>
      <c r="E784" s="70"/>
      <c r="F784" s="72"/>
      <c r="G784" s="70">
        <f t="shared" si="23"/>
        <v>536352.57999999903</v>
      </c>
      <c r="I784" s="68">
        <v>0</v>
      </c>
      <c r="J784" s="69">
        <f t="shared" si="25"/>
        <v>-536352.57999999903</v>
      </c>
      <c r="K784" s="65"/>
      <c r="L784" s="65" t="s">
        <v>385</v>
      </c>
    </row>
    <row r="785" spans="1:12" s="73" customFormat="1" hidden="1" outlineLevel="2">
      <c r="A785" s="82">
        <v>2111310900</v>
      </c>
      <c r="B785" s="83" t="s">
        <v>1066</v>
      </c>
      <c r="C785" s="70">
        <v>333180.07</v>
      </c>
      <c r="D785" s="79"/>
      <c r="E785" s="70"/>
      <c r="F785" s="72"/>
      <c r="G785" s="70">
        <f t="shared" si="23"/>
        <v>333180.07</v>
      </c>
      <c r="I785" s="68">
        <v>0</v>
      </c>
      <c r="J785" s="69">
        <f t="shared" si="25"/>
        <v>-333180.07</v>
      </c>
      <c r="K785" s="65"/>
      <c r="L785" s="65" t="s">
        <v>385</v>
      </c>
    </row>
    <row r="786" spans="1:12" s="73" customFormat="1" hidden="1" outlineLevel="2">
      <c r="A786" s="82">
        <v>2111311100</v>
      </c>
      <c r="B786" s="83" t="s">
        <v>1067</v>
      </c>
      <c r="C786" s="70">
        <v>0</v>
      </c>
      <c r="D786" s="79"/>
      <c r="E786" s="70"/>
      <c r="F786" s="72"/>
      <c r="G786" s="70">
        <f t="shared" si="23"/>
        <v>0</v>
      </c>
      <c r="I786" s="68">
        <v>0</v>
      </c>
      <c r="J786" s="69">
        <f t="shared" si="25"/>
        <v>0</v>
      </c>
      <c r="K786" s="65"/>
      <c r="L786" s="65" t="s">
        <v>385</v>
      </c>
    </row>
    <row r="787" spans="1:12" s="73" customFormat="1" hidden="1" outlineLevel="2">
      <c r="A787" s="82">
        <v>2111311200</v>
      </c>
      <c r="B787" s="83" t="s">
        <v>1068</v>
      </c>
      <c r="C787" s="70">
        <v>-10088.44</v>
      </c>
      <c r="D787" s="79"/>
      <c r="E787" s="70"/>
      <c r="F787" s="72"/>
      <c r="G787" s="70">
        <f t="shared" si="23"/>
        <v>-10088.44</v>
      </c>
      <c r="I787" s="68">
        <v>0</v>
      </c>
      <c r="J787" s="69">
        <f t="shared" si="25"/>
        <v>10088.44</v>
      </c>
      <c r="K787" s="65"/>
      <c r="L787" s="65" t="s">
        <v>385</v>
      </c>
    </row>
    <row r="788" spans="1:12" s="73" customFormat="1" hidden="1" outlineLevel="2">
      <c r="A788" s="82">
        <v>2111311300</v>
      </c>
      <c r="B788" s="83" t="s">
        <v>1069</v>
      </c>
      <c r="C788" s="70">
        <v>1.72</v>
      </c>
      <c r="D788" s="79"/>
      <c r="E788" s="70"/>
      <c r="F788" s="72"/>
      <c r="G788" s="70">
        <f t="shared" si="23"/>
        <v>1.72</v>
      </c>
      <c r="I788" s="68">
        <v>0</v>
      </c>
      <c r="J788" s="69">
        <f t="shared" si="25"/>
        <v>-1.72</v>
      </c>
      <c r="K788" s="65"/>
      <c r="L788" s="65" t="s">
        <v>385</v>
      </c>
    </row>
    <row r="789" spans="1:12" s="73" customFormat="1" hidden="1" outlineLevel="2">
      <c r="A789" s="82">
        <v>2111311500</v>
      </c>
      <c r="B789" s="83" t="s">
        <v>1070</v>
      </c>
      <c r="C789" s="70">
        <v>10.49</v>
      </c>
      <c r="D789" s="79"/>
      <c r="E789" s="70"/>
      <c r="F789" s="72"/>
      <c r="G789" s="70">
        <f t="shared" si="23"/>
        <v>10.49</v>
      </c>
      <c r="I789" s="68">
        <v>0</v>
      </c>
      <c r="J789" s="69">
        <f t="shared" si="25"/>
        <v>-10.49</v>
      </c>
      <c r="K789" s="65"/>
      <c r="L789" s="65" t="s">
        <v>385</v>
      </c>
    </row>
    <row r="790" spans="1:12" s="73" customFormat="1" hidden="1" outlineLevel="2">
      <c r="A790" s="82">
        <v>2111311600</v>
      </c>
      <c r="B790" s="83" t="s">
        <v>1071</v>
      </c>
      <c r="C790" s="70">
        <v>4491162.9699999904</v>
      </c>
      <c r="D790" s="79"/>
      <c r="E790" s="70"/>
      <c r="F790" s="72"/>
      <c r="G790" s="70">
        <f t="shared" si="23"/>
        <v>4491162.9699999904</v>
      </c>
      <c r="I790" s="68">
        <v>0</v>
      </c>
      <c r="J790" s="69">
        <f t="shared" si="25"/>
        <v>-4491162.9699999904</v>
      </c>
      <c r="K790" s="65"/>
      <c r="L790" s="65" t="s">
        <v>385</v>
      </c>
    </row>
    <row r="791" spans="1:12" s="73" customFormat="1" hidden="1" outlineLevel="2">
      <c r="A791" s="82">
        <v>2111311700</v>
      </c>
      <c r="B791" s="83" t="s">
        <v>1072</v>
      </c>
      <c r="C791" s="70">
        <v>236541.44</v>
      </c>
      <c r="D791" s="79"/>
      <c r="E791" s="70"/>
      <c r="F791" s="72"/>
      <c r="G791" s="70">
        <f t="shared" si="23"/>
        <v>236541.44</v>
      </c>
      <c r="I791" s="68">
        <v>0</v>
      </c>
      <c r="J791" s="69">
        <f t="shared" si="25"/>
        <v>-236541.44</v>
      </c>
      <c r="K791" s="65"/>
      <c r="L791" s="65" t="s">
        <v>385</v>
      </c>
    </row>
    <row r="792" spans="1:12" s="73" customFormat="1" hidden="1" outlineLevel="2">
      <c r="A792" s="82">
        <v>2111311800</v>
      </c>
      <c r="B792" s="83" t="s">
        <v>1073</v>
      </c>
      <c r="C792" s="70">
        <v>0</v>
      </c>
      <c r="D792" s="79"/>
      <c r="E792" s="70"/>
      <c r="F792" s="72"/>
      <c r="G792" s="70">
        <f t="shared" si="23"/>
        <v>0</v>
      </c>
      <c r="I792" s="68">
        <v>0</v>
      </c>
      <c r="J792" s="69">
        <f t="shared" si="25"/>
        <v>0</v>
      </c>
      <c r="K792" s="65"/>
      <c r="L792" s="65" t="s">
        <v>385</v>
      </c>
    </row>
    <row r="793" spans="1:12" s="73" customFormat="1" hidden="1" outlineLevel="2">
      <c r="A793" s="82">
        <v>2111311900</v>
      </c>
      <c r="B793" s="83" t="s">
        <v>1074</v>
      </c>
      <c r="C793" s="70">
        <v>1098.04</v>
      </c>
      <c r="D793" s="79"/>
      <c r="E793" s="70"/>
      <c r="F793" s="72"/>
      <c r="G793" s="70">
        <f t="shared" si="23"/>
        <v>1098.04</v>
      </c>
      <c r="I793" s="68">
        <v>0</v>
      </c>
      <c r="J793" s="69">
        <f t="shared" si="25"/>
        <v>-1098.04</v>
      </c>
      <c r="K793" s="65"/>
      <c r="L793" s="65" t="s">
        <v>385</v>
      </c>
    </row>
    <row r="794" spans="1:12" s="73" customFormat="1" hidden="1" outlineLevel="2">
      <c r="A794" s="82">
        <v>2111312400</v>
      </c>
      <c r="B794" s="83" t="s">
        <v>1075</v>
      </c>
      <c r="C794" s="70">
        <v>0</v>
      </c>
      <c r="D794" s="79"/>
      <c r="E794" s="70"/>
      <c r="F794" s="72"/>
      <c r="G794" s="70">
        <f t="shared" si="23"/>
        <v>0</v>
      </c>
      <c r="I794" s="68">
        <v>0</v>
      </c>
      <c r="J794" s="69">
        <f t="shared" si="25"/>
        <v>0</v>
      </c>
      <c r="K794" s="65"/>
      <c r="L794" s="65" t="s">
        <v>385</v>
      </c>
    </row>
    <row r="795" spans="1:12" s="73" customFormat="1" hidden="1" outlineLevel="2">
      <c r="A795" s="82">
        <v>2111999999</v>
      </c>
      <c r="B795" s="83" t="s">
        <v>1076</v>
      </c>
      <c r="C795" s="70">
        <v>0</v>
      </c>
      <c r="D795" s="79"/>
      <c r="E795" s="70"/>
      <c r="F795" s="72"/>
      <c r="G795" s="70">
        <f t="shared" si="23"/>
        <v>0</v>
      </c>
      <c r="I795" s="68">
        <v>0</v>
      </c>
      <c r="J795" s="69">
        <f t="shared" si="25"/>
        <v>0</v>
      </c>
      <c r="K795" s="65"/>
      <c r="L795" s="65" t="s">
        <v>385</v>
      </c>
    </row>
    <row r="796" spans="1:12" s="73" customFormat="1" hidden="1" outlineLevel="2">
      <c r="A796" s="82">
        <v>2112010000</v>
      </c>
      <c r="B796" s="83" t="s">
        <v>1077</v>
      </c>
      <c r="C796" s="99">
        <v>0</v>
      </c>
      <c r="D796" s="79"/>
      <c r="E796" s="70"/>
      <c r="F796" s="72"/>
      <c r="G796" s="70">
        <f t="shared" si="23"/>
        <v>0</v>
      </c>
      <c r="I796" s="68">
        <v>0</v>
      </c>
      <c r="J796" s="69">
        <f t="shared" si="25"/>
        <v>0</v>
      </c>
      <c r="K796" s="65"/>
      <c r="L796" s="65" t="s">
        <v>385</v>
      </c>
    </row>
    <row r="797" spans="1:12" s="73" customFormat="1" hidden="1" outlineLevel="2">
      <c r="A797" s="82">
        <v>2112010099</v>
      </c>
      <c r="B797" s="83" t="s">
        <v>1078</v>
      </c>
      <c r="C797" s="70">
        <v>0</v>
      </c>
      <c r="D797" s="79"/>
      <c r="E797" s="70"/>
      <c r="F797" s="72"/>
      <c r="G797" s="70">
        <f t="shared" si="23"/>
        <v>0</v>
      </c>
      <c r="I797" s="68">
        <v>0</v>
      </c>
      <c r="J797" s="69">
        <f t="shared" si="25"/>
        <v>0</v>
      </c>
      <c r="K797" s="65"/>
      <c r="L797" s="65" t="s">
        <v>385</v>
      </c>
    </row>
    <row r="798" spans="1:12" s="73" customFormat="1" hidden="1" outlineLevel="2">
      <c r="A798" s="82">
        <v>2112310000</v>
      </c>
      <c r="B798" s="83" t="s">
        <v>1079</v>
      </c>
      <c r="C798" s="70">
        <v>-30524.049999999901</v>
      </c>
      <c r="D798" s="79"/>
      <c r="E798" s="70"/>
      <c r="F798" s="72"/>
      <c r="G798" s="70">
        <f t="shared" si="23"/>
        <v>-30524.049999999901</v>
      </c>
      <c r="I798" s="68">
        <v>0</v>
      </c>
      <c r="J798" s="69">
        <f t="shared" si="25"/>
        <v>30524.049999999901</v>
      </c>
      <c r="K798" s="65"/>
      <c r="L798" s="65" t="s">
        <v>385</v>
      </c>
    </row>
    <row r="799" spans="1:12" s="73" customFormat="1" hidden="1" outlineLevel="2">
      <c r="A799" s="82">
        <v>2112310099</v>
      </c>
      <c r="B799" s="83" t="s">
        <v>1080</v>
      </c>
      <c r="C799" s="70">
        <v>0</v>
      </c>
      <c r="D799" s="79"/>
      <c r="E799" s="70"/>
      <c r="F799" s="72"/>
      <c r="G799" s="70">
        <f t="shared" si="23"/>
        <v>0</v>
      </c>
      <c r="I799" s="68">
        <v>0</v>
      </c>
      <c r="J799" s="69">
        <f t="shared" si="25"/>
        <v>0</v>
      </c>
      <c r="K799" s="65"/>
      <c r="L799" s="65" t="s">
        <v>385</v>
      </c>
    </row>
    <row r="800" spans="1:12" s="73" customFormat="1" hidden="1" outlineLevel="2">
      <c r="A800" s="82">
        <v>2112999999</v>
      </c>
      <c r="B800" s="83" t="s">
        <v>1081</v>
      </c>
      <c r="C800" s="70">
        <v>0</v>
      </c>
      <c r="D800" s="79"/>
      <c r="E800" s="70"/>
      <c r="F800" s="72"/>
      <c r="G800" s="70">
        <f t="shared" si="23"/>
        <v>0</v>
      </c>
      <c r="I800" s="68">
        <v>0</v>
      </c>
      <c r="J800" s="69">
        <f t="shared" si="25"/>
        <v>0</v>
      </c>
      <c r="K800" s="65"/>
      <c r="L800" s="65" t="s">
        <v>385</v>
      </c>
    </row>
    <row r="801" spans="1:12" s="73" customFormat="1" outlineLevel="1" collapsed="1">
      <c r="A801" s="66" t="s">
        <v>386</v>
      </c>
      <c r="B801" s="35" t="s">
        <v>5617</v>
      </c>
      <c r="C801" s="67">
        <f>SUM(C802:C804)</f>
        <v>0</v>
      </c>
      <c r="D801" s="79"/>
      <c r="E801" s="67"/>
      <c r="F801" s="72"/>
      <c r="G801" s="67">
        <f t="shared" si="23"/>
        <v>0</v>
      </c>
      <c r="I801" s="68">
        <v>0</v>
      </c>
      <c r="J801" s="69">
        <f t="shared" si="25"/>
        <v>0</v>
      </c>
      <c r="K801" s="65"/>
      <c r="L801" s="65">
        <v>0</v>
      </c>
    </row>
    <row r="802" spans="1:12" s="73" customFormat="1" hidden="1" outlineLevel="2">
      <c r="A802" s="82">
        <v>2111380000</v>
      </c>
      <c r="B802" s="83" t="s">
        <v>1082</v>
      </c>
      <c r="C802" s="70">
        <v>0</v>
      </c>
      <c r="D802" s="79"/>
      <c r="E802" s="70"/>
      <c r="F802" s="72"/>
      <c r="G802" s="70">
        <f t="shared" si="23"/>
        <v>0</v>
      </c>
      <c r="I802" s="68">
        <v>0</v>
      </c>
      <c r="J802" s="69">
        <f t="shared" si="25"/>
        <v>0</v>
      </c>
      <c r="K802" s="65"/>
      <c r="L802" s="65" t="s">
        <v>386</v>
      </c>
    </row>
    <row r="803" spans="1:12" s="73" customFormat="1" hidden="1" outlineLevel="2">
      <c r="A803" s="82">
        <v>2121300000</v>
      </c>
      <c r="B803" s="83" t="s">
        <v>1083</v>
      </c>
      <c r="C803" s="70">
        <v>0</v>
      </c>
      <c r="D803" s="79"/>
      <c r="E803" s="70"/>
      <c r="F803" s="72"/>
      <c r="G803" s="70">
        <f t="shared" si="23"/>
        <v>0</v>
      </c>
      <c r="I803" s="68">
        <v>0</v>
      </c>
      <c r="J803" s="69">
        <f t="shared" si="25"/>
        <v>0</v>
      </c>
      <c r="K803" s="65"/>
      <c r="L803" s="65" t="s">
        <v>386</v>
      </c>
    </row>
    <row r="804" spans="1:12" s="73" customFormat="1" hidden="1" outlineLevel="2">
      <c r="A804" s="82">
        <v>2122300000</v>
      </c>
      <c r="B804" s="83" t="s">
        <v>1084</v>
      </c>
      <c r="C804" s="70">
        <v>0</v>
      </c>
      <c r="D804" s="79"/>
      <c r="E804" s="70"/>
      <c r="F804" s="72"/>
      <c r="G804" s="70">
        <f t="shared" si="23"/>
        <v>0</v>
      </c>
      <c r="I804" s="68">
        <v>0</v>
      </c>
      <c r="J804" s="69">
        <f t="shared" si="25"/>
        <v>0</v>
      </c>
      <c r="K804" s="65"/>
      <c r="L804" s="65" t="s">
        <v>386</v>
      </c>
    </row>
    <row r="805" spans="1:12" s="73" customFormat="1" outlineLevel="1" collapsed="1">
      <c r="A805" s="66" t="s">
        <v>387</v>
      </c>
      <c r="B805" s="35" t="s">
        <v>5618</v>
      </c>
      <c r="C805" s="67">
        <f>SUM(C806:C842)</f>
        <v>10786341.979999989</v>
      </c>
      <c r="D805" s="79"/>
      <c r="E805" s="67"/>
      <c r="F805" s="72"/>
      <c r="G805" s="67">
        <f t="shared" si="23"/>
        <v>10786341.979999989</v>
      </c>
      <c r="I805" s="68">
        <v>10786341.98</v>
      </c>
      <c r="J805" s="69">
        <f t="shared" si="25"/>
        <v>0</v>
      </c>
      <c r="K805" s="65"/>
      <c r="L805" s="65">
        <v>0</v>
      </c>
    </row>
    <row r="806" spans="1:12" s="73" customFormat="1" hidden="1" outlineLevel="2">
      <c r="A806" s="82">
        <v>2181210000</v>
      </c>
      <c r="B806" s="83" t="s">
        <v>1085</v>
      </c>
      <c r="C806" s="70">
        <v>0</v>
      </c>
      <c r="D806" s="79"/>
      <c r="E806" s="70"/>
      <c r="F806" s="72"/>
      <c r="G806" s="70">
        <f t="shared" si="23"/>
        <v>0</v>
      </c>
      <c r="I806" s="68">
        <v>0</v>
      </c>
      <c r="J806" s="69">
        <f t="shared" si="25"/>
        <v>0</v>
      </c>
      <c r="K806" s="65"/>
      <c r="L806" s="65" t="s">
        <v>387</v>
      </c>
    </row>
    <row r="807" spans="1:12" s="73" customFormat="1" hidden="1" outlineLevel="2">
      <c r="A807" s="82">
        <v>2181210200</v>
      </c>
      <c r="B807" s="83" t="s">
        <v>1086</v>
      </c>
      <c r="C807" s="70">
        <v>0</v>
      </c>
      <c r="D807" s="79"/>
      <c r="E807" s="70"/>
      <c r="F807" s="72"/>
      <c r="G807" s="70">
        <f t="shared" si="23"/>
        <v>0</v>
      </c>
      <c r="I807" s="68">
        <v>0</v>
      </c>
      <c r="J807" s="69">
        <f t="shared" ref="J807:J886" si="26">I807-G807</f>
        <v>0</v>
      </c>
      <c r="K807" s="65"/>
      <c r="L807" s="65" t="s">
        <v>387</v>
      </c>
    </row>
    <row r="808" spans="1:12" s="73" customFormat="1" hidden="1" outlineLevel="2">
      <c r="A808" s="82">
        <v>2181210300</v>
      </c>
      <c r="B808" s="83" t="s">
        <v>1087</v>
      </c>
      <c r="C808" s="70">
        <v>0</v>
      </c>
      <c r="D808" s="79"/>
      <c r="E808" s="70"/>
      <c r="F808" s="72"/>
      <c r="G808" s="70">
        <f t="shared" si="23"/>
        <v>0</v>
      </c>
      <c r="I808" s="68">
        <v>0</v>
      </c>
      <c r="J808" s="69">
        <f t="shared" si="26"/>
        <v>0</v>
      </c>
      <c r="K808" s="65"/>
      <c r="L808" s="65" t="s">
        <v>387</v>
      </c>
    </row>
    <row r="809" spans="1:12" s="73" customFormat="1" hidden="1" outlineLevel="2">
      <c r="A809" s="82">
        <v>2181210400</v>
      </c>
      <c r="B809" s="83" t="s">
        <v>1088</v>
      </c>
      <c r="C809" s="70">
        <v>0</v>
      </c>
      <c r="D809" s="79"/>
      <c r="E809" s="70"/>
      <c r="F809" s="72"/>
      <c r="G809" s="70">
        <f t="shared" si="23"/>
        <v>0</v>
      </c>
      <c r="I809" s="68">
        <v>0</v>
      </c>
      <c r="J809" s="69">
        <f t="shared" si="26"/>
        <v>0</v>
      </c>
      <c r="K809" s="65"/>
      <c r="L809" s="65" t="s">
        <v>387</v>
      </c>
    </row>
    <row r="810" spans="1:12" s="73" customFormat="1" hidden="1" outlineLevel="2">
      <c r="A810" s="82">
        <v>2181210500</v>
      </c>
      <c r="B810" s="83" t="s">
        <v>1089</v>
      </c>
      <c r="C810" s="70">
        <v>0</v>
      </c>
      <c r="D810" s="79"/>
      <c r="E810" s="70"/>
      <c r="F810" s="72"/>
      <c r="G810" s="70">
        <f t="shared" si="23"/>
        <v>0</v>
      </c>
      <c r="I810" s="68">
        <v>0</v>
      </c>
      <c r="J810" s="69">
        <f t="shared" si="26"/>
        <v>0</v>
      </c>
      <c r="K810" s="65"/>
      <c r="L810" s="65" t="s">
        <v>387</v>
      </c>
    </row>
    <row r="811" spans="1:12" s="73" customFormat="1" hidden="1" outlineLevel="2">
      <c r="A811" s="82">
        <v>2181210600</v>
      </c>
      <c r="B811" s="83" t="s">
        <v>1090</v>
      </c>
      <c r="C811" s="70">
        <v>0</v>
      </c>
      <c r="D811" s="79"/>
      <c r="E811" s="70"/>
      <c r="F811" s="72"/>
      <c r="G811" s="70">
        <f t="shared" si="23"/>
        <v>0</v>
      </c>
      <c r="I811" s="68">
        <v>0</v>
      </c>
      <c r="J811" s="69">
        <f t="shared" si="26"/>
        <v>0</v>
      </c>
      <c r="K811" s="65"/>
      <c r="L811" s="65" t="s">
        <v>387</v>
      </c>
    </row>
    <row r="812" spans="1:12" s="73" customFormat="1" hidden="1" outlineLevel="2">
      <c r="A812" s="82">
        <v>2181210800</v>
      </c>
      <c r="B812" s="83" t="s">
        <v>1091</v>
      </c>
      <c r="C812" s="70">
        <v>638124.92000000004</v>
      </c>
      <c r="D812" s="79"/>
      <c r="E812" s="70"/>
      <c r="F812" s="72"/>
      <c r="G812" s="70">
        <f t="shared" si="23"/>
        <v>638124.92000000004</v>
      </c>
      <c r="I812" s="68">
        <v>0</v>
      </c>
      <c r="J812" s="69">
        <f t="shared" si="26"/>
        <v>-638124.92000000004</v>
      </c>
      <c r="K812" s="65"/>
      <c r="L812" s="65" t="s">
        <v>387</v>
      </c>
    </row>
    <row r="813" spans="1:12" s="73" customFormat="1" hidden="1" outlineLevel="2">
      <c r="A813" s="82">
        <v>2181210900</v>
      </c>
      <c r="B813" s="83" t="s">
        <v>1092</v>
      </c>
      <c r="C813" s="70">
        <v>24226.93</v>
      </c>
      <c r="D813" s="79"/>
      <c r="E813" s="70"/>
      <c r="F813" s="72"/>
      <c r="G813" s="70">
        <f t="shared" si="23"/>
        <v>24226.93</v>
      </c>
      <c r="I813" s="68">
        <v>0</v>
      </c>
      <c r="J813" s="69">
        <f t="shared" si="26"/>
        <v>-24226.93</v>
      </c>
      <c r="K813" s="65"/>
      <c r="L813" s="65" t="s">
        <v>387</v>
      </c>
    </row>
    <row r="814" spans="1:12" s="73" customFormat="1" hidden="1" outlineLevel="2">
      <c r="A814" s="82">
        <v>2181211100</v>
      </c>
      <c r="B814" s="83" t="s">
        <v>1093</v>
      </c>
      <c r="C814" s="70">
        <v>0</v>
      </c>
      <c r="D814" s="79"/>
      <c r="E814" s="70"/>
      <c r="F814" s="72"/>
      <c r="G814" s="70">
        <f t="shared" si="23"/>
        <v>0</v>
      </c>
      <c r="I814" s="68">
        <v>0</v>
      </c>
      <c r="J814" s="69">
        <f t="shared" si="26"/>
        <v>0</v>
      </c>
      <c r="K814" s="65"/>
      <c r="L814" s="65" t="s">
        <v>387</v>
      </c>
    </row>
    <row r="815" spans="1:12" s="73" customFormat="1" hidden="1" outlineLevel="2">
      <c r="A815" s="82">
        <v>2181211200</v>
      </c>
      <c r="B815" s="83" t="s">
        <v>1094</v>
      </c>
      <c r="C815" s="70">
        <v>0</v>
      </c>
      <c r="D815" s="79"/>
      <c r="E815" s="70"/>
      <c r="F815" s="72"/>
      <c r="G815" s="70">
        <f t="shared" si="23"/>
        <v>0</v>
      </c>
      <c r="I815" s="68">
        <v>0</v>
      </c>
      <c r="J815" s="69">
        <f t="shared" si="26"/>
        <v>0</v>
      </c>
      <c r="K815" s="65"/>
      <c r="L815" s="65" t="s">
        <v>387</v>
      </c>
    </row>
    <row r="816" spans="1:12" s="73" customFormat="1" hidden="1" outlineLevel="2">
      <c r="A816" s="82">
        <v>2181211300</v>
      </c>
      <c r="B816" s="83" t="s">
        <v>1095</v>
      </c>
      <c r="C816" s="70">
        <v>0.149999999999999</v>
      </c>
      <c r="D816" s="79"/>
      <c r="E816" s="70"/>
      <c r="F816" s="72"/>
      <c r="G816" s="70">
        <f t="shared" si="23"/>
        <v>0.149999999999999</v>
      </c>
      <c r="I816" s="68">
        <v>0</v>
      </c>
      <c r="J816" s="69">
        <f t="shared" si="26"/>
        <v>-0.149999999999999</v>
      </c>
      <c r="K816" s="65"/>
      <c r="L816" s="65" t="s">
        <v>387</v>
      </c>
    </row>
    <row r="817" spans="1:12" s="73" customFormat="1" hidden="1" outlineLevel="2">
      <c r="A817" s="82">
        <v>2181211500</v>
      </c>
      <c r="B817" s="83" t="s">
        <v>1096</v>
      </c>
      <c r="C817" s="70">
        <v>526.50999999999897</v>
      </c>
      <c r="D817" s="79"/>
      <c r="E817" s="70"/>
      <c r="F817" s="72"/>
      <c r="G817" s="70">
        <f t="shared" si="23"/>
        <v>526.50999999999897</v>
      </c>
      <c r="I817" s="68">
        <v>0</v>
      </c>
      <c r="J817" s="69">
        <f t="shared" si="26"/>
        <v>-526.50999999999897</v>
      </c>
      <c r="K817" s="65"/>
      <c r="L817" s="65" t="s">
        <v>387</v>
      </c>
    </row>
    <row r="818" spans="1:12" s="73" customFormat="1" hidden="1" outlineLevel="2">
      <c r="A818" s="82">
        <v>2181211600</v>
      </c>
      <c r="B818" s="83" t="s">
        <v>1097</v>
      </c>
      <c r="C818" s="70">
        <v>605447.92000000004</v>
      </c>
      <c r="D818" s="79"/>
      <c r="E818" s="70"/>
      <c r="F818" s="72"/>
      <c r="G818" s="70">
        <f t="shared" si="23"/>
        <v>605447.92000000004</v>
      </c>
      <c r="I818" s="68">
        <v>0</v>
      </c>
      <c r="J818" s="69">
        <f t="shared" si="26"/>
        <v>-605447.92000000004</v>
      </c>
      <c r="K818" s="65"/>
      <c r="L818" s="65" t="s">
        <v>387</v>
      </c>
    </row>
    <row r="819" spans="1:12" s="73" customFormat="1" hidden="1" outlineLevel="2">
      <c r="A819" s="82">
        <v>2181211700</v>
      </c>
      <c r="B819" s="83" t="s">
        <v>1098</v>
      </c>
      <c r="C819" s="70">
        <v>27.829999999999899</v>
      </c>
      <c r="D819" s="79"/>
      <c r="E819" s="70"/>
      <c r="F819" s="72"/>
      <c r="G819" s="70">
        <f t="shared" si="23"/>
        <v>27.829999999999899</v>
      </c>
      <c r="I819" s="68">
        <v>0</v>
      </c>
      <c r="J819" s="69">
        <f t="shared" si="26"/>
        <v>-27.829999999999899</v>
      </c>
      <c r="K819" s="65"/>
      <c r="L819" s="65" t="s">
        <v>387</v>
      </c>
    </row>
    <row r="820" spans="1:12" s="73" customFormat="1" hidden="1" outlineLevel="2">
      <c r="A820" s="82">
        <v>2181211800</v>
      </c>
      <c r="B820" s="83" t="s">
        <v>1099</v>
      </c>
      <c r="C820" s="70">
        <v>0</v>
      </c>
      <c r="D820" s="79"/>
      <c r="E820" s="70"/>
      <c r="F820" s="72"/>
      <c r="G820" s="70">
        <f t="shared" ref="G820:G899" si="27">C820+E820</f>
        <v>0</v>
      </c>
      <c r="I820" s="68">
        <v>0</v>
      </c>
      <c r="J820" s="69">
        <f t="shared" si="26"/>
        <v>0</v>
      </c>
      <c r="K820" s="65"/>
      <c r="L820" s="65" t="s">
        <v>387</v>
      </c>
    </row>
    <row r="821" spans="1:12" s="73" customFormat="1" hidden="1" outlineLevel="2">
      <c r="A821" s="82">
        <v>2181211900</v>
      </c>
      <c r="B821" s="83" t="s">
        <v>1100</v>
      </c>
      <c r="C821" s="70">
        <v>0</v>
      </c>
      <c r="D821" s="79"/>
      <c r="E821" s="70"/>
      <c r="F821" s="72"/>
      <c r="G821" s="70">
        <f t="shared" si="27"/>
        <v>0</v>
      </c>
      <c r="I821" s="68">
        <v>0</v>
      </c>
      <c r="J821" s="69">
        <f t="shared" si="26"/>
        <v>0</v>
      </c>
      <c r="K821" s="65"/>
      <c r="L821" s="65" t="s">
        <v>387</v>
      </c>
    </row>
    <row r="822" spans="1:12" s="73" customFormat="1" hidden="1" outlineLevel="2">
      <c r="A822" s="82">
        <v>2181212400</v>
      </c>
      <c r="B822" s="83" t="s">
        <v>1101</v>
      </c>
      <c r="C822" s="70">
        <v>0</v>
      </c>
      <c r="D822" s="79"/>
      <c r="E822" s="70"/>
      <c r="F822" s="72"/>
      <c r="G822" s="70">
        <f t="shared" si="27"/>
        <v>0</v>
      </c>
      <c r="I822" s="68">
        <v>0</v>
      </c>
      <c r="J822" s="69">
        <f t="shared" si="26"/>
        <v>0</v>
      </c>
      <c r="K822" s="65"/>
      <c r="L822" s="65" t="s">
        <v>387</v>
      </c>
    </row>
    <row r="823" spans="1:12" s="73" customFormat="1" hidden="1" outlineLevel="2">
      <c r="A823" s="82">
        <v>2181300000</v>
      </c>
      <c r="B823" s="83" t="s">
        <v>1102</v>
      </c>
      <c r="C823" s="70">
        <v>1460628.3899999899</v>
      </c>
      <c r="D823" s="79"/>
      <c r="E823" s="70"/>
      <c r="F823" s="72"/>
      <c r="G823" s="70">
        <f t="shared" si="27"/>
        <v>1460628.3899999899</v>
      </c>
      <c r="I823" s="68">
        <v>0</v>
      </c>
      <c r="J823" s="69">
        <f t="shared" si="26"/>
        <v>-1460628.3899999899</v>
      </c>
      <c r="K823" s="65"/>
      <c r="L823" s="65" t="s">
        <v>387</v>
      </c>
    </row>
    <row r="824" spans="1:12" s="73" customFormat="1" hidden="1" outlineLevel="2">
      <c r="A824" s="82">
        <v>2181300100</v>
      </c>
      <c r="B824" s="83" t="s">
        <v>1103</v>
      </c>
      <c r="C824" s="70">
        <v>0</v>
      </c>
      <c r="D824" s="79"/>
      <c r="E824" s="70"/>
      <c r="F824" s="72"/>
      <c r="G824" s="70">
        <f t="shared" si="27"/>
        <v>0</v>
      </c>
      <c r="I824" s="68">
        <v>0</v>
      </c>
      <c r="J824" s="69">
        <f t="shared" si="26"/>
        <v>0</v>
      </c>
      <c r="K824" s="65"/>
      <c r="L824" s="65" t="s">
        <v>387</v>
      </c>
    </row>
    <row r="825" spans="1:12" s="73" customFormat="1" hidden="1" outlineLevel="2">
      <c r="A825" s="82">
        <v>2181300200</v>
      </c>
      <c r="B825" s="83" t="s">
        <v>1104</v>
      </c>
      <c r="C825" s="70">
        <v>0</v>
      </c>
      <c r="D825" s="79"/>
      <c r="E825" s="70"/>
      <c r="F825" s="72"/>
      <c r="G825" s="70">
        <f t="shared" si="27"/>
        <v>0</v>
      </c>
      <c r="I825" s="68">
        <v>0</v>
      </c>
      <c r="J825" s="69">
        <f t="shared" si="26"/>
        <v>0</v>
      </c>
      <c r="K825" s="65"/>
      <c r="L825" s="65" t="s">
        <v>387</v>
      </c>
    </row>
    <row r="826" spans="1:12" s="73" customFormat="1" hidden="1" outlineLevel="2">
      <c r="A826" s="82">
        <v>2181300300</v>
      </c>
      <c r="B826" s="83" t="s">
        <v>1105</v>
      </c>
      <c r="C826" s="70">
        <v>1246644.23</v>
      </c>
      <c r="D826" s="79"/>
      <c r="E826" s="70"/>
      <c r="F826" s="72"/>
      <c r="G826" s="70">
        <f t="shared" si="27"/>
        <v>1246644.23</v>
      </c>
      <c r="I826" s="68">
        <v>0</v>
      </c>
      <c r="J826" s="69">
        <f t="shared" si="26"/>
        <v>-1246644.23</v>
      </c>
      <c r="K826" s="65"/>
      <c r="L826" s="65" t="s">
        <v>387</v>
      </c>
    </row>
    <row r="827" spans="1:12" s="73" customFormat="1" hidden="1" outlineLevel="2">
      <c r="A827" s="82">
        <v>2181300400</v>
      </c>
      <c r="B827" s="83" t="s">
        <v>1106</v>
      </c>
      <c r="C827" s="70">
        <v>795627.31</v>
      </c>
      <c r="D827" s="79"/>
      <c r="E827" s="70"/>
      <c r="F827" s="72"/>
      <c r="G827" s="70">
        <f t="shared" si="27"/>
        <v>795627.31</v>
      </c>
      <c r="I827" s="68">
        <v>0</v>
      </c>
      <c r="J827" s="69">
        <f t="shared" si="26"/>
        <v>-795627.31</v>
      </c>
      <c r="K827" s="65"/>
      <c r="L827" s="65" t="s">
        <v>387</v>
      </c>
    </row>
    <row r="828" spans="1:12" s="73" customFormat="1" hidden="1" outlineLevel="2">
      <c r="A828" s="82">
        <v>2181300500</v>
      </c>
      <c r="B828" s="83" t="s">
        <v>1107</v>
      </c>
      <c r="C828" s="70">
        <v>210142.92</v>
      </c>
      <c r="D828" s="79"/>
      <c r="E828" s="70"/>
      <c r="F828" s="72"/>
      <c r="G828" s="70">
        <f t="shared" si="27"/>
        <v>210142.92</v>
      </c>
      <c r="I828" s="68">
        <v>0</v>
      </c>
      <c r="J828" s="69">
        <f t="shared" si="26"/>
        <v>-210142.92</v>
      </c>
      <c r="K828" s="65"/>
      <c r="L828" s="65" t="s">
        <v>387</v>
      </c>
    </row>
    <row r="829" spans="1:12" s="73" customFormat="1" hidden="1" outlineLevel="2">
      <c r="A829" s="82">
        <v>2181300800</v>
      </c>
      <c r="B829" s="83" t="s">
        <v>1108</v>
      </c>
      <c r="C829" s="70">
        <v>2294842.27</v>
      </c>
      <c r="D829" s="79"/>
      <c r="E829" s="70"/>
      <c r="F829" s="72"/>
      <c r="G829" s="70">
        <f t="shared" si="27"/>
        <v>2294842.27</v>
      </c>
      <c r="I829" s="68">
        <v>0</v>
      </c>
      <c r="J829" s="69">
        <f t="shared" si="26"/>
        <v>-2294842.27</v>
      </c>
      <c r="K829" s="65"/>
      <c r="L829" s="65" t="s">
        <v>387</v>
      </c>
    </row>
    <row r="830" spans="1:12" s="73" customFormat="1" hidden="1" outlineLevel="2">
      <c r="A830" s="82">
        <v>2181300900</v>
      </c>
      <c r="B830" s="83" t="s">
        <v>1109</v>
      </c>
      <c r="C830" s="70">
        <v>144231</v>
      </c>
      <c r="D830" s="79"/>
      <c r="E830" s="70"/>
      <c r="F830" s="72"/>
      <c r="G830" s="70">
        <f t="shared" si="27"/>
        <v>144231</v>
      </c>
      <c r="I830" s="68">
        <v>0</v>
      </c>
      <c r="J830" s="69">
        <f t="shared" si="26"/>
        <v>-144231</v>
      </c>
      <c r="K830" s="65"/>
      <c r="L830" s="65" t="s">
        <v>387</v>
      </c>
    </row>
    <row r="831" spans="1:12" s="73" customFormat="1" hidden="1" outlineLevel="2">
      <c r="A831" s="82">
        <v>2181301100</v>
      </c>
      <c r="B831" s="83" t="s">
        <v>1110</v>
      </c>
      <c r="C831" s="70">
        <v>0</v>
      </c>
      <c r="D831" s="79"/>
      <c r="E831" s="70"/>
      <c r="F831" s="72"/>
      <c r="G831" s="70">
        <f t="shared" si="27"/>
        <v>0</v>
      </c>
      <c r="I831" s="68">
        <v>0</v>
      </c>
      <c r="J831" s="69">
        <f t="shared" si="26"/>
        <v>0</v>
      </c>
      <c r="K831" s="65"/>
      <c r="L831" s="65" t="s">
        <v>387</v>
      </c>
    </row>
    <row r="832" spans="1:12" s="73" customFormat="1" hidden="1" outlineLevel="2">
      <c r="A832" s="82">
        <v>2181301200</v>
      </c>
      <c r="B832" s="83" t="s">
        <v>1111</v>
      </c>
      <c r="C832" s="70">
        <v>24903.88</v>
      </c>
      <c r="D832" s="79"/>
      <c r="E832" s="70"/>
      <c r="F832" s="72"/>
      <c r="G832" s="70">
        <f t="shared" si="27"/>
        <v>24903.88</v>
      </c>
      <c r="I832" s="68">
        <v>0</v>
      </c>
      <c r="J832" s="69">
        <f t="shared" si="26"/>
        <v>-24903.88</v>
      </c>
      <c r="K832" s="65"/>
      <c r="L832" s="65" t="s">
        <v>387</v>
      </c>
    </row>
    <row r="833" spans="1:12" s="73" customFormat="1" hidden="1" outlineLevel="2">
      <c r="A833" s="82">
        <v>2181301300</v>
      </c>
      <c r="B833" s="83" t="s">
        <v>1112</v>
      </c>
      <c r="C833" s="70">
        <v>124.67</v>
      </c>
      <c r="D833" s="79"/>
      <c r="E833" s="70"/>
      <c r="F833" s="72"/>
      <c r="G833" s="70">
        <f t="shared" si="27"/>
        <v>124.67</v>
      </c>
      <c r="I833" s="68">
        <v>0</v>
      </c>
      <c r="J833" s="69">
        <f t="shared" si="26"/>
        <v>-124.67</v>
      </c>
      <c r="K833" s="65"/>
      <c r="L833" s="65" t="s">
        <v>387</v>
      </c>
    </row>
    <row r="834" spans="1:12" s="73" customFormat="1" hidden="1" outlineLevel="2">
      <c r="A834" s="82">
        <v>2181301500</v>
      </c>
      <c r="B834" s="83" t="s">
        <v>1113</v>
      </c>
      <c r="C834" s="70">
        <v>345.42</v>
      </c>
      <c r="D834" s="79"/>
      <c r="E834" s="70"/>
      <c r="F834" s="72"/>
      <c r="G834" s="70">
        <f t="shared" si="27"/>
        <v>345.42</v>
      </c>
      <c r="I834" s="68">
        <v>0</v>
      </c>
      <c r="J834" s="69">
        <f t="shared" si="26"/>
        <v>-345.42</v>
      </c>
      <c r="K834" s="65"/>
      <c r="L834" s="65" t="s">
        <v>387</v>
      </c>
    </row>
    <row r="835" spans="1:12" s="73" customFormat="1" hidden="1" outlineLevel="2">
      <c r="A835" s="82">
        <v>2181301600</v>
      </c>
      <c r="B835" s="83" t="s">
        <v>1114</v>
      </c>
      <c r="C835" s="70">
        <v>3215280.83</v>
      </c>
      <c r="D835" s="79"/>
      <c r="E835" s="70"/>
      <c r="F835" s="72"/>
      <c r="G835" s="70">
        <f t="shared" si="27"/>
        <v>3215280.83</v>
      </c>
      <c r="I835" s="68">
        <v>0</v>
      </c>
      <c r="J835" s="69">
        <f t="shared" si="26"/>
        <v>-3215280.83</v>
      </c>
      <c r="K835" s="65"/>
      <c r="L835" s="65" t="s">
        <v>387</v>
      </c>
    </row>
    <row r="836" spans="1:12" s="73" customFormat="1" hidden="1" outlineLevel="2">
      <c r="A836" s="82">
        <v>2181301700</v>
      </c>
      <c r="B836" s="83" t="s">
        <v>1115</v>
      </c>
      <c r="C836" s="70">
        <v>124787.09</v>
      </c>
      <c r="D836" s="79"/>
      <c r="E836" s="70"/>
      <c r="F836" s="72"/>
      <c r="G836" s="70">
        <f t="shared" si="27"/>
        <v>124787.09</v>
      </c>
      <c r="I836" s="68">
        <v>0</v>
      </c>
      <c r="J836" s="69">
        <f t="shared" si="26"/>
        <v>-124787.09</v>
      </c>
      <c r="K836" s="65"/>
      <c r="L836" s="65" t="s">
        <v>387</v>
      </c>
    </row>
    <row r="837" spans="1:12" s="73" customFormat="1" hidden="1" outlineLevel="2">
      <c r="A837" s="82">
        <v>2181301800</v>
      </c>
      <c r="B837" s="83" t="s">
        <v>1116</v>
      </c>
      <c r="C837" s="70">
        <v>0</v>
      </c>
      <c r="D837" s="79"/>
      <c r="E837" s="70"/>
      <c r="F837" s="72"/>
      <c r="G837" s="70">
        <f t="shared" si="27"/>
        <v>0</v>
      </c>
      <c r="I837" s="68">
        <v>0</v>
      </c>
      <c r="J837" s="69">
        <f t="shared" si="26"/>
        <v>0</v>
      </c>
      <c r="K837" s="65"/>
      <c r="L837" s="65" t="s">
        <v>387</v>
      </c>
    </row>
    <row r="838" spans="1:12" s="73" customFormat="1" hidden="1" outlineLevel="2">
      <c r="A838" s="82">
        <v>2181301900</v>
      </c>
      <c r="B838" s="83" t="s">
        <v>1117</v>
      </c>
      <c r="C838" s="70">
        <v>0</v>
      </c>
      <c r="D838" s="79"/>
      <c r="E838" s="70"/>
      <c r="F838" s="72"/>
      <c r="G838" s="70">
        <f t="shared" si="27"/>
        <v>0</v>
      </c>
      <c r="I838" s="68">
        <v>0</v>
      </c>
      <c r="J838" s="69">
        <f t="shared" si="26"/>
        <v>0</v>
      </c>
      <c r="K838" s="65"/>
      <c r="L838" s="65" t="s">
        <v>387</v>
      </c>
    </row>
    <row r="839" spans="1:12" s="73" customFormat="1" hidden="1" outlineLevel="2">
      <c r="A839" s="82">
        <v>2181302400</v>
      </c>
      <c r="B839" s="83" t="s">
        <v>1118</v>
      </c>
      <c r="C839" s="70">
        <v>0</v>
      </c>
      <c r="D839" s="79"/>
      <c r="E839" s="70"/>
      <c r="F839" s="72"/>
      <c r="G839" s="70">
        <f t="shared" si="27"/>
        <v>0</v>
      </c>
      <c r="I839" s="68">
        <v>0</v>
      </c>
      <c r="J839" s="69">
        <f t="shared" si="26"/>
        <v>0</v>
      </c>
      <c r="K839" s="65"/>
      <c r="L839" s="65" t="s">
        <v>387</v>
      </c>
    </row>
    <row r="840" spans="1:12" s="73" customFormat="1" hidden="1" outlineLevel="2">
      <c r="A840" s="82">
        <v>2182300000</v>
      </c>
      <c r="B840" s="83" t="s">
        <v>1119</v>
      </c>
      <c r="C840" s="70">
        <v>429.70999999999901</v>
      </c>
      <c r="D840" s="79"/>
      <c r="E840" s="70"/>
      <c r="F840" s="72"/>
      <c r="G840" s="70">
        <f t="shared" si="27"/>
        <v>429.70999999999901</v>
      </c>
      <c r="I840" s="68">
        <v>0</v>
      </c>
      <c r="J840" s="69">
        <f t="shared" si="26"/>
        <v>-429.70999999999901</v>
      </c>
      <c r="K840" s="65"/>
      <c r="L840" s="65" t="s">
        <v>387</v>
      </c>
    </row>
    <row r="841" spans="1:12" s="73" customFormat="1" hidden="1" outlineLevel="2">
      <c r="A841" s="82">
        <v>2182300099</v>
      </c>
      <c r="B841" s="83" t="s">
        <v>1120</v>
      </c>
      <c r="C841" s="70">
        <v>0</v>
      </c>
      <c r="D841" s="79"/>
      <c r="E841" s="70"/>
      <c r="F841" s="72"/>
      <c r="G841" s="70">
        <f t="shared" si="27"/>
        <v>0</v>
      </c>
      <c r="I841" s="68">
        <v>0</v>
      </c>
      <c r="J841" s="69">
        <f t="shared" si="26"/>
        <v>0</v>
      </c>
      <c r="K841" s="65"/>
      <c r="L841" s="65" t="s">
        <v>387</v>
      </c>
    </row>
    <row r="842" spans="1:12" s="73" customFormat="1" hidden="1" outlineLevel="2">
      <c r="A842" s="82">
        <v>2182400000</v>
      </c>
      <c r="B842" s="83" t="s">
        <v>1121</v>
      </c>
      <c r="C842" s="70">
        <v>0</v>
      </c>
      <c r="D842" s="79"/>
      <c r="E842" s="70"/>
      <c r="F842" s="72"/>
      <c r="G842" s="70">
        <f t="shared" si="27"/>
        <v>0</v>
      </c>
      <c r="I842" s="68">
        <v>0</v>
      </c>
      <c r="J842" s="69">
        <f t="shared" si="26"/>
        <v>0</v>
      </c>
      <c r="K842" s="65"/>
      <c r="L842" s="65" t="s">
        <v>387</v>
      </c>
    </row>
    <row r="843" spans="1:12" outlineLevel="1" collapsed="1">
      <c r="A843" s="66" t="s">
        <v>388</v>
      </c>
      <c r="B843" s="35" t="s">
        <v>5619</v>
      </c>
      <c r="C843" s="67">
        <f>SUM(C844:C846)</f>
        <v>-295.94999999999902</v>
      </c>
      <c r="D843" s="79"/>
      <c r="E843" s="67"/>
      <c r="G843" s="67">
        <f t="shared" si="27"/>
        <v>-295.94999999999902</v>
      </c>
      <c r="I843" s="68">
        <v>-295.95</v>
      </c>
      <c r="J843" s="69">
        <f t="shared" si="26"/>
        <v>-9.6633812063373625E-13</v>
      </c>
      <c r="K843" s="65"/>
      <c r="L843" s="65">
        <v>0</v>
      </c>
    </row>
    <row r="844" spans="1:12" hidden="1" outlineLevel="2">
      <c r="A844" s="82">
        <v>2710040100</v>
      </c>
      <c r="B844" s="83" t="s">
        <v>1122</v>
      </c>
      <c r="C844" s="70">
        <v>0</v>
      </c>
      <c r="D844" s="79"/>
      <c r="E844" s="70"/>
      <c r="G844" s="70">
        <f>C844+E844</f>
        <v>0</v>
      </c>
      <c r="I844" s="68">
        <v>0</v>
      </c>
      <c r="J844" s="69">
        <f>I844-G844</f>
        <v>0</v>
      </c>
      <c r="K844" s="65"/>
      <c r="L844" s="65" t="s">
        <v>388</v>
      </c>
    </row>
    <row r="845" spans="1:12" hidden="1" outlineLevel="2">
      <c r="A845" s="82">
        <v>2710050100</v>
      </c>
      <c r="B845" s="83" t="s">
        <v>1123</v>
      </c>
      <c r="C845" s="70">
        <v>0</v>
      </c>
      <c r="D845" s="79"/>
      <c r="E845" s="70"/>
      <c r="G845" s="70">
        <f t="shared" si="27"/>
        <v>0</v>
      </c>
      <c r="I845" s="68">
        <v>0</v>
      </c>
      <c r="J845" s="69">
        <f t="shared" si="26"/>
        <v>0</v>
      </c>
      <c r="K845" s="65"/>
      <c r="L845" s="65" t="s">
        <v>388</v>
      </c>
    </row>
    <row r="846" spans="1:12" hidden="1" outlineLevel="2">
      <c r="A846" s="82">
        <v>2710070100</v>
      </c>
      <c r="B846" s="83" t="s">
        <v>1124</v>
      </c>
      <c r="C846" s="70">
        <v>-295.94999999999902</v>
      </c>
      <c r="D846" s="79"/>
      <c r="E846" s="70"/>
      <c r="G846" s="70">
        <f>C846+E846</f>
        <v>-295.94999999999902</v>
      </c>
      <c r="I846" s="68">
        <v>0</v>
      </c>
      <c r="J846" s="69">
        <f t="shared" si="26"/>
        <v>295.94999999999902</v>
      </c>
      <c r="K846" s="65"/>
      <c r="L846" s="65" t="s">
        <v>388</v>
      </c>
    </row>
    <row r="847" spans="1:12" outlineLevel="1" collapsed="1">
      <c r="A847" s="66" t="s">
        <v>389</v>
      </c>
      <c r="B847" s="35" t="s">
        <v>5620</v>
      </c>
      <c r="C847" s="67">
        <f>SUM(C848:C850)</f>
        <v>0</v>
      </c>
      <c r="D847" s="79"/>
      <c r="E847" s="67"/>
      <c r="G847" s="67">
        <f t="shared" si="27"/>
        <v>0</v>
      </c>
      <c r="I847" s="68">
        <v>103509.87</v>
      </c>
      <c r="J847" s="69">
        <f t="shared" si="26"/>
        <v>103509.87</v>
      </c>
      <c r="K847" s="65"/>
      <c r="L847" s="65">
        <v>0</v>
      </c>
    </row>
    <row r="848" spans="1:12" hidden="1" outlineLevel="2">
      <c r="A848" s="82">
        <v>2710050200</v>
      </c>
      <c r="B848" s="83" t="s">
        <v>1125</v>
      </c>
      <c r="C848" s="70">
        <v>0</v>
      </c>
      <c r="D848" s="79"/>
      <c r="E848" s="70"/>
      <c r="G848" s="70">
        <f t="shared" si="27"/>
        <v>0</v>
      </c>
      <c r="I848" s="68">
        <v>0</v>
      </c>
      <c r="J848" s="69">
        <f t="shared" si="26"/>
        <v>0</v>
      </c>
      <c r="K848" s="65"/>
      <c r="L848" s="65" t="s">
        <v>389</v>
      </c>
    </row>
    <row r="849" spans="1:14" hidden="1" outlineLevel="2">
      <c r="A849" s="82">
        <v>2710040200</v>
      </c>
      <c r="B849" s="83" t="s">
        <v>1126</v>
      </c>
      <c r="C849" s="70">
        <v>0</v>
      </c>
      <c r="D849" s="79"/>
      <c r="E849" s="70"/>
      <c r="G849" s="70">
        <f>C849+E849</f>
        <v>0</v>
      </c>
      <c r="I849" s="68">
        <v>0</v>
      </c>
      <c r="J849" s="69">
        <f>I849-G849</f>
        <v>0</v>
      </c>
      <c r="K849" s="65"/>
      <c r="L849" s="65" t="s">
        <v>389</v>
      </c>
    </row>
    <row r="850" spans="1:14" hidden="1" outlineLevel="2">
      <c r="A850" s="82">
        <v>2710070200</v>
      </c>
      <c r="B850" s="83" t="s">
        <v>1127</v>
      </c>
      <c r="C850" s="70">
        <v>0</v>
      </c>
      <c r="D850" s="79"/>
      <c r="E850" s="70"/>
      <c r="G850" s="70">
        <f>C850+E850</f>
        <v>0</v>
      </c>
      <c r="I850" s="68">
        <v>0</v>
      </c>
      <c r="J850" s="69">
        <f t="shared" si="26"/>
        <v>0</v>
      </c>
      <c r="K850" s="65"/>
      <c r="L850" s="65" t="s">
        <v>389</v>
      </c>
    </row>
    <row r="851" spans="1:14" outlineLevel="1" collapsed="1">
      <c r="A851" s="66" t="s">
        <v>390</v>
      </c>
      <c r="B851" s="35" t="s">
        <v>5621</v>
      </c>
      <c r="C851" s="67">
        <f>SUM(C852:C854)</f>
        <v>0</v>
      </c>
      <c r="D851" s="79"/>
      <c r="E851" s="67"/>
      <c r="G851" s="67">
        <f t="shared" si="27"/>
        <v>0</v>
      </c>
      <c r="I851" s="68">
        <v>-0.40000000002328301</v>
      </c>
      <c r="J851" s="69">
        <f t="shared" si="26"/>
        <v>-0.40000000002328301</v>
      </c>
      <c r="K851" s="65"/>
      <c r="L851" s="65">
        <v>0</v>
      </c>
      <c r="M851" s="100"/>
      <c r="N851" s="68"/>
    </row>
    <row r="852" spans="1:14" hidden="1" outlineLevel="2">
      <c r="A852" s="82">
        <v>2710050300</v>
      </c>
      <c r="B852" s="83" t="s">
        <v>1128</v>
      </c>
      <c r="C852" s="99">
        <v>0</v>
      </c>
      <c r="D852" s="79"/>
      <c r="E852" s="70"/>
      <c r="G852" s="70">
        <f t="shared" si="27"/>
        <v>0</v>
      </c>
      <c r="I852" s="68">
        <v>0</v>
      </c>
      <c r="J852" s="69">
        <f t="shared" si="26"/>
        <v>0</v>
      </c>
      <c r="K852" s="65"/>
      <c r="L852" s="65" t="s">
        <v>390</v>
      </c>
    </row>
    <row r="853" spans="1:14" hidden="1" outlineLevel="2">
      <c r="A853" s="82">
        <v>2710040300</v>
      </c>
      <c r="B853" s="83" t="s">
        <v>1129</v>
      </c>
      <c r="C853" s="70">
        <v>0</v>
      </c>
      <c r="D853" s="79"/>
      <c r="E853" s="70"/>
      <c r="G853" s="70">
        <f>C853+E853</f>
        <v>0</v>
      </c>
      <c r="I853" s="68">
        <v>0</v>
      </c>
      <c r="J853" s="69">
        <f t="shared" si="26"/>
        <v>0</v>
      </c>
      <c r="K853" s="65"/>
      <c r="L853" s="65" t="s">
        <v>390</v>
      </c>
    </row>
    <row r="854" spans="1:14" hidden="1" outlineLevel="2">
      <c r="A854" s="82">
        <v>2710070300</v>
      </c>
      <c r="B854" s="83" t="s">
        <v>1130</v>
      </c>
      <c r="C854" s="70">
        <v>0</v>
      </c>
      <c r="D854" s="79"/>
      <c r="E854" s="70"/>
      <c r="G854" s="70">
        <f>C854+E854</f>
        <v>0</v>
      </c>
      <c r="I854" s="68">
        <v>0</v>
      </c>
      <c r="J854" s="69">
        <f t="shared" si="26"/>
        <v>0</v>
      </c>
      <c r="K854" s="65"/>
      <c r="L854" s="65" t="s">
        <v>390</v>
      </c>
    </row>
    <row r="855" spans="1:14" outlineLevel="1" collapsed="1">
      <c r="A855" s="66" t="s">
        <v>391</v>
      </c>
      <c r="B855" s="35" t="s">
        <v>5622</v>
      </c>
      <c r="C855" s="67">
        <f>SUM(C856:C858)</f>
        <v>1527975.82</v>
      </c>
      <c r="D855" s="79"/>
      <c r="E855" s="67"/>
      <c r="G855" s="67">
        <f t="shared" si="27"/>
        <v>1527975.82</v>
      </c>
      <c r="I855" s="68">
        <v>1527975.82</v>
      </c>
      <c r="J855" s="69">
        <f t="shared" si="26"/>
        <v>0</v>
      </c>
      <c r="K855" s="65"/>
      <c r="L855" s="65">
        <v>0</v>
      </c>
    </row>
    <row r="856" spans="1:14" hidden="1" outlineLevel="2">
      <c r="A856" s="82">
        <v>2710050400</v>
      </c>
      <c r="B856" s="83" t="s">
        <v>1131</v>
      </c>
      <c r="C856" s="70">
        <v>0</v>
      </c>
      <c r="D856" s="79"/>
      <c r="E856" s="70"/>
      <c r="G856" s="70">
        <f t="shared" si="27"/>
        <v>0</v>
      </c>
      <c r="I856" s="68">
        <v>0</v>
      </c>
      <c r="J856" s="69">
        <f t="shared" si="26"/>
        <v>0</v>
      </c>
      <c r="K856" s="65"/>
      <c r="L856" s="65" t="s">
        <v>391</v>
      </c>
    </row>
    <row r="857" spans="1:14" hidden="1" outlineLevel="2">
      <c r="A857" s="82">
        <v>2710040400</v>
      </c>
      <c r="B857" s="83" t="s">
        <v>1132</v>
      </c>
      <c r="C857" s="70">
        <v>62849</v>
      </c>
      <c r="D857" s="79"/>
      <c r="E857" s="70"/>
      <c r="G857" s="70">
        <f>C857+E857</f>
        <v>62849</v>
      </c>
      <c r="I857" s="68">
        <v>0</v>
      </c>
      <c r="J857" s="69">
        <f t="shared" si="26"/>
        <v>-62849</v>
      </c>
      <c r="K857" s="65"/>
      <c r="L857" s="65" t="s">
        <v>391</v>
      </c>
    </row>
    <row r="858" spans="1:14" hidden="1" outlineLevel="2">
      <c r="A858" s="82">
        <v>2710070400</v>
      </c>
      <c r="B858" s="83" t="s">
        <v>1133</v>
      </c>
      <c r="C858" s="70">
        <v>1465126.82</v>
      </c>
      <c r="D858" s="79"/>
      <c r="E858" s="70"/>
      <c r="G858" s="70">
        <f>C858+E858</f>
        <v>1465126.82</v>
      </c>
      <c r="I858" s="68">
        <v>0</v>
      </c>
      <c r="J858" s="69">
        <f t="shared" si="26"/>
        <v>-1465126.82</v>
      </c>
      <c r="K858" s="65"/>
      <c r="L858" s="65" t="s">
        <v>391</v>
      </c>
    </row>
    <row r="859" spans="1:14" outlineLevel="1" collapsed="1">
      <c r="A859" s="66" t="s">
        <v>392</v>
      </c>
      <c r="B859" s="35" t="s">
        <v>5623</v>
      </c>
      <c r="C859" s="67">
        <f>SUM(C860:C868)</f>
        <v>170611512.4199999</v>
      </c>
      <c r="D859" s="79"/>
      <c r="E859" s="67"/>
      <c r="G859" s="67">
        <f t="shared" si="27"/>
        <v>170611512.4199999</v>
      </c>
      <c r="I859" s="68">
        <v>170508002.94999999</v>
      </c>
      <c r="J859" s="69">
        <f t="shared" si="26"/>
        <v>-103509.4699999094</v>
      </c>
      <c r="K859" s="65"/>
      <c r="L859" s="65">
        <v>0</v>
      </c>
      <c r="N859" s="68"/>
    </row>
    <row r="860" spans="1:14" hidden="1" outlineLevel="2">
      <c r="A860" s="82">
        <v>2710040200</v>
      </c>
      <c r="B860" s="83" t="s">
        <v>1126</v>
      </c>
      <c r="C860" s="70">
        <v>-1561</v>
      </c>
      <c r="D860" s="79"/>
      <c r="E860" s="70"/>
      <c r="F860" s="72"/>
      <c r="G860" s="70">
        <f>C860+E860</f>
        <v>-1561</v>
      </c>
      <c r="H860" s="73"/>
      <c r="I860" s="68">
        <v>0</v>
      </c>
      <c r="J860" s="69">
        <f>I860-G860</f>
        <v>1561</v>
      </c>
      <c r="L860" s="65"/>
      <c r="N860" s="68"/>
    </row>
    <row r="861" spans="1:14" hidden="1" outlineLevel="2">
      <c r="A861" s="82">
        <v>2710040300</v>
      </c>
      <c r="B861" s="83" t="s">
        <v>1129</v>
      </c>
      <c r="C861" s="70">
        <v>-76401</v>
      </c>
      <c r="D861" s="79"/>
      <c r="E861" s="70"/>
      <c r="F861" s="72"/>
      <c r="G861" s="70">
        <f>C861+E861</f>
        <v>-76401</v>
      </c>
      <c r="H861" s="73"/>
      <c r="I861" s="68">
        <v>0</v>
      </c>
      <c r="J861" s="69">
        <f>I861-G861</f>
        <v>76401</v>
      </c>
      <c r="L861" s="65"/>
      <c r="N861" s="68"/>
    </row>
    <row r="862" spans="1:14" hidden="1" outlineLevel="2">
      <c r="A862" s="82">
        <v>2710070200</v>
      </c>
      <c r="B862" s="83" t="s">
        <v>1127</v>
      </c>
      <c r="C862" s="70">
        <v>-136533.13</v>
      </c>
      <c r="D862" s="79"/>
      <c r="E862" s="70"/>
      <c r="F862" s="72"/>
      <c r="G862" s="70">
        <f>C862+E862</f>
        <v>-136533.13</v>
      </c>
      <c r="H862" s="73"/>
      <c r="I862" s="68">
        <v>0</v>
      </c>
      <c r="J862" s="69">
        <f>I862-G862</f>
        <v>136533.13</v>
      </c>
      <c r="L862" s="65"/>
      <c r="N862" s="68"/>
    </row>
    <row r="863" spans="1:14" hidden="1" outlineLevel="2">
      <c r="A863" s="82">
        <v>2710070300</v>
      </c>
      <c r="B863" s="83" t="s">
        <v>1130</v>
      </c>
      <c r="C863" s="70">
        <v>-300957.40000000002</v>
      </c>
      <c r="D863" s="79"/>
      <c r="E863" s="70"/>
      <c r="F863" s="72"/>
      <c r="G863" s="70">
        <f>C863+E863</f>
        <v>-300957.40000000002</v>
      </c>
      <c r="H863" s="73"/>
      <c r="I863" s="68">
        <v>0</v>
      </c>
      <c r="J863" s="69">
        <f>I863-G863</f>
        <v>300957.40000000002</v>
      </c>
      <c r="L863" s="65"/>
      <c r="N863" s="68"/>
    </row>
    <row r="864" spans="1:14" hidden="1" outlineLevel="2">
      <c r="A864" s="82">
        <v>2710050500</v>
      </c>
      <c r="B864" s="83" t="s">
        <v>1134</v>
      </c>
      <c r="C864" s="70">
        <v>0</v>
      </c>
      <c r="D864" s="79"/>
      <c r="E864" s="70"/>
      <c r="G864" s="70">
        <f t="shared" si="27"/>
        <v>0</v>
      </c>
      <c r="I864" s="68">
        <v>0</v>
      </c>
      <c r="J864" s="69">
        <f t="shared" si="26"/>
        <v>0</v>
      </c>
      <c r="K864" s="65"/>
      <c r="L864" s="65" t="s">
        <v>392</v>
      </c>
    </row>
    <row r="865" spans="1:13" hidden="1" outlineLevel="2">
      <c r="A865" s="82">
        <v>2710050510</v>
      </c>
      <c r="B865" s="83" t="s">
        <v>1135</v>
      </c>
      <c r="C865" s="70">
        <v>0</v>
      </c>
      <c r="D865" s="79"/>
      <c r="E865" s="70"/>
      <c r="G865" s="70">
        <f t="shared" si="27"/>
        <v>0</v>
      </c>
      <c r="I865" s="68">
        <v>0</v>
      </c>
      <c r="J865" s="69">
        <f t="shared" si="26"/>
        <v>0</v>
      </c>
      <c r="K865" s="65"/>
      <c r="L865" s="65" t="s">
        <v>392</v>
      </c>
    </row>
    <row r="866" spans="1:13" hidden="1" outlineLevel="2">
      <c r="A866" s="82">
        <v>2710040500</v>
      </c>
      <c r="B866" s="83" t="s">
        <v>1136</v>
      </c>
      <c r="C866" s="70">
        <v>133384.329999999</v>
      </c>
      <c r="D866" s="79"/>
      <c r="E866" s="70"/>
      <c r="G866" s="70">
        <f>C866+E866</f>
        <v>133384.329999999</v>
      </c>
      <c r="I866" s="68">
        <v>0</v>
      </c>
      <c r="J866" s="69">
        <f t="shared" si="26"/>
        <v>-133384.329999999</v>
      </c>
      <c r="K866" s="65"/>
      <c r="L866" s="65" t="s">
        <v>392</v>
      </c>
    </row>
    <row r="867" spans="1:13" hidden="1" outlineLevel="2">
      <c r="A867" s="82">
        <v>2710070500</v>
      </c>
      <c r="B867" s="83" t="s">
        <v>1137</v>
      </c>
      <c r="C867" s="70">
        <v>71468861.189999893</v>
      </c>
      <c r="D867" s="79"/>
      <c r="E867" s="70"/>
      <c r="G867" s="70">
        <f>C867+E867</f>
        <v>71468861.189999893</v>
      </c>
      <c r="I867" s="68">
        <v>0</v>
      </c>
      <c r="J867" s="69">
        <f t="shared" si="26"/>
        <v>-71468861.189999893</v>
      </c>
      <c r="K867" s="65"/>
      <c r="L867" s="65" t="s">
        <v>392</v>
      </c>
    </row>
    <row r="868" spans="1:13" hidden="1" outlineLevel="2">
      <c r="A868" s="82">
        <v>2710070510</v>
      </c>
      <c r="B868" s="83" t="s">
        <v>1138</v>
      </c>
      <c r="C868" s="70">
        <v>99524719.430000007</v>
      </c>
      <c r="D868" s="79"/>
      <c r="E868" s="70"/>
      <c r="G868" s="70">
        <f>C868+E868</f>
        <v>99524719.430000007</v>
      </c>
      <c r="I868" s="68">
        <v>0</v>
      </c>
      <c r="J868" s="69">
        <f t="shared" si="26"/>
        <v>-99524719.430000007</v>
      </c>
      <c r="K868" s="65"/>
      <c r="L868" s="65" t="s">
        <v>392</v>
      </c>
    </row>
    <row r="869" spans="1:13" outlineLevel="1" collapsed="1">
      <c r="A869" s="66" t="s">
        <v>393</v>
      </c>
      <c r="B869" s="35" t="s">
        <v>5635</v>
      </c>
      <c r="C869" s="67">
        <f>SUM(C870:C871)</f>
        <v>1485336.1299999901</v>
      </c>
      <c r="D869" s="79"/>
      <c r="E869" s="67"/>
      <c r="G869" s="67">
        <f t="shared" si="27"/>
        <v>1485336.1299999901</v>
      </c>
      <c r="I869" s="68">
        <v>1485336.13</v>
      </c>
      <c r="J869" s="69">
        <f t="shared" si="26"/>
        <v>9.7788870334625244E-9</v>
      </c>
      <c r="K869" s="65"/>
      <c r="L869" s="65">
        <v>0</v>
      </c>
    </row>
    <row r="870" spans="1:13" outlineLevel="2">
      <c r="A870" s="82">
        <v>2710050600</v>
      </c>
      <c r="B870" s="83" t="s">
        <v>1139</v>
      </c>
      <c r="C870" s="70">
        <v>0</v>
      </c>
      <c r="D870" s="79"/>
      <c r="E870" s="70"/>
      <c r="G870" s="70">
        <f t="shared" si="27"/>
        <v>0</v>
      </c>
      <c r="I870" s="68">
        <v>0</v>
      </c>
      <c r="J870" s="69">
        <f t="shared" si="26"/>
        <v>0</v>
      </c>
      <c r="K870" s="65"/>
      <c r="L870" s="65" t="s">
        <v>393</v>
      </c>
    </row>
    <row r="871" spans="1:13" outlineLevel="2">
      <c r="A871" s="82">
        <v>2710070600</v>
      </c>
      <c r="B871" s="83" t="s">
        <v>1140</v>
      </c>
      <c r="C871" s="70">
        <v>1485336.1299999901</v>
      </c>
      <c r="D871" s="79"/>
      <c r="E871" s="70"/>
      <c r="G871" s="70">
        <f>C871+E871</f>
        <v>1485336.1299999901</v>
      </c>
      <c r="I871" s="68">
        <v>0</v>
      </c>
      <c r="J871" s="69">
        <f t="shared" si="26"/>
        <v>-1485336.1299999901</v>
      </c>
      <c r="K871" s="65"/>
      <c r="L871" s="65" t="s">
        <v>393</v>
      </c>
    </row>
    <row r="872" spans="1:13" outlineLevel="1">
      <c r="A872" s="66" t="s">
        <v>394</v>
      </c>
      <c r="B872" s="35" t="s">
        <v>5636</v>
      </c>
      <c r="C872" s="67">
        <f>SUM(C873:C874)</f>
        <v>0</v>
      </c>
      <c r="D872" s="79"/>
      <c r="E872" s="67"/>
      <c r="G872" s="67">
        <f t="shared" si="27"/>
        <v>0</v>
      </c>
      <c r="I872" s="68">
        <v>0</v>
      </c>
      <c r="J872" s="69">
        <f t="shared" si="26"/>
        <v>0</v>
      </c>
      <c r="K872" s="65"/>
      <c r="L872" s="65">
        <v>0</v>
      </c>
    </row>
    <row r="873" spans="1:13" hidden="1" outlineLevel="2">
      <c r="A873" s="82">
        <v>2811010000</v>
      </c>
      <c r="B873" s="83" t="s">
        <v>1141</v>
      </c>
      <c r="C873" s="70">
        <v>0</v>
      </c>
      <c r="D873" s="79"/>
      <c r="E873" s="70"/>
      <c r="G873" s="70">
        <f t="shared" si="27"/>
        <v>0</v>
      </c>
      <c r="I873" s="68">
        <v>0</v>
      </c>
      <c r="J873" s="69">
        <f t="shared" si="26"/>
        <v>0</v>
      </c>
      <c r="K873" s="65"/>
      <c r="L873" s="65" t="s">
        <v>394</v>
      </c>
    </row>
    <row r="874" spans="1:13" hidden="1" outlineLevel="2">
      <c r="A874" s="82">
        <v>2811011000</v>
      </c>
      <c r="B874" s="83" t="s">
        <v>1142</v>
      </c>
      <c r="C874" s="70">
        <v>0</v>
      </c>
      <c r="D874" s="79"/>
      <c r="E874" s="70"/>
      <c r="G874" s="70">
        <f t="shared" si="27"/>
        <v>0</v>
      </c>
      <c r="I874" s="68">
        <v>0</v>
      </c>
      <c r="J874" s="69">
        <f t="shared" si="26"/>
        <v>0</v>
      </c>
      <c r="K874" s="65"/>
      <c r="L874" s="65" t="s">
        <v>394</v>
      </c>
    </row>
    <row r="875" spans="1:13" outlineLevel="1" collapsed="1">
      <c r="A875" s="101" t="s">
        <v>395</v>
      </c>
      <c r="B875" s="35" t="s">
        <v>5637</v>
      </c>
      <c r="C875" s="87">
        <f>SUM(C876:C877)</f>
        <v>-141081.5</v>
      </c>
      <c r="D875" s="79"/>
      <c r="E875" s="87"/>
      <c r="G875" s="87">
        <f t="shared" si="27"/>
        <v>-141081.5</v>
      </c>
      <c r="I875" s="68">
        <v>-141081.46000000101</v>
      </c>
      <c r="J875" s="69">
        <f t="shared" si="26"/>
        <v>3.9999998989515007E-2</v>
      </c>
      <c r="K875" s="65"/>
      <c r="L875" s="65">
        <v>0</v>
      </c>
      <c r="M875" s="92"/>
    </row>
    <row r="876" spans="1:13" ht="12.75" hidden="1" customHeight="1" outlineLevel="2">
      <c r="A876" s="82">
        <v>2811020000</v>
      </c>
      <c r="B876" s="83" t="s">
        <v>1143</v>
      </c>
      <c r="C876" s="87">
        <v>59940913</v>
      </c>
      <c r="D876" s="79"/>
      <c r="E876" s="87"/>
      <c r="G876" s="87">
        <f t="shared" si="27"/>
        <v>59940913</v>
      </c>
      <c r="I876" s="68">
        <v>0</v>
      </c>
      <c r="J876" s="69">
        <f t="shared" si="26"/>
        <v>-59940913</v>
      </c>
      <c r="K876" s="65"/>
      <c r="L876" s="65" t="s">
        <v>395</v>
      </c>
    </row>
    <row r="877" spans="1:13" ht="12.75" hidden="1" customHeight="1" outlineLevel="2">
      <c r="A877" s="82">
        <v>2811021000</v>
      </c>
      <c r="B877" s="83" t="s">
        <v>1144</v>
      </c>
      <c r="C877" s="70">
        <v>-60081994.5</v>
      </c>
      <c r="D877" s="79"/>
      <c r="E877" s="70"/>
      <c r="G877" s="70">
        <f t="shared" si="27"/>
        <v>-60081994.5</v>
      </c>
      <c r="I877" s="68">
        <v>0</v>
      </c>
      <c r="J877" s="69">
        <f t="shared" si="26"/>
        <v>60081994.5</v>
      </c>
      <c r="K877" s="65"/>
      <c r="L877" s="65" t="s">
        <v>395</v>
      </c>
    </row>
    <row r="878" spans="1:13" outlineLevel="1" collapsed="1">
      <c r="A878" s="66" t="s">
        <v>396</v>
      </c>
      <c r="B878" s="35" t="s">
        <v>5638</v>
      </c>
      <c r="C878" s="67">
        <f>SUM(C879:C880)</f>
        <v>-4837780.1899999902</v>
      </c>
      <c r="D878" s="79"/>
      <c r="E878" s="67"/>
      <c r="G878" s="67">
        <f t="shared" si="27"/>
        <v>-4837780.1899999902</v>
      </c>
      <c r="I878" s="68">
        <v>-4837780.1900000004</v>
      </c>
      <c r="J878" s="69">
        <f t="shared" si="26"/>
        <v>-1.0244548320770264E-8</v>
      </c>
      <c r="K878" s="65"/>
      <c r="L878" s="65">
        <v>0</v>
      </c>
      <c r="M878" s="92"/>
    </row>
    <row r="879" spans="1:13" hidden="1" outlineLevel="2">
      <c r="A879" s="82">
        <v>2811030000</v>
      </c>
      <c r="B879" s="83" t="s">
        <v>1145</v>
      </c>
      <c r="C879" s="70">
        <v>-3310702.8599999901</v>
      </c>
      <c r="D879" s="79"/>
      <c r="E879" s="70"/>
      <c r="G879" s="70">
        <f t="shared" si="27"/>
        <v>-3310702.8599999901</v>
      </c>
      <c r="I879" s="68">
        <v>0</v>
      </c>
      <c r="J879" s="69">
        <f t="shared" si="26"/>
        <v>3310702.8599999901</v>
      </c>
      <c r="K879" s="65"/>
      <c r="L879" s="65" t="s">
        <v>396</v>
      </c>
    </row>
    <row r="880" spans="1:13" hidden="1" outlineLevel="2">
      <c r="A880" s="82">
        <v>2811031000</v>
      </c>
      <c r="B880" s="83" t="s">
        <v>1146</v>
      </c>
      <c r="C880" s="70">
        <v>-1527077.33</v>
      </c>
      <c r="D880" s="79"/>
      <c r="E880" s="70"/>
      <c r="G880" s="70">
        <f t="shared" si="27"/>
        <v>-1527077.33</v>
      </c>
      <c r="I880" s="68">
        <v>0</v>
      </c>
      <c r="J880" s="69">
        <f t="shared" si="26"/>
        <v>1527077.33</v>
      </c>
      <c r="K880" s="65"/>
      <c r="L880" s="65" t="s">
        <v>396</v>
      </c>
    </row>
    <row r="881" spans="1:13" outlineLevel="1" collapsed="1">
      <c r="A881" s="66" t="s">
        <v>397</v>
      </c>
      <c r="B881" s="35" t="s">
        <v>5639</v>
      </c>
      <c r="C881" s="67">
        <f>SUM(C882:C883)</f>
        <v>-795627.32</v>
      </c>
      <c r="D881" s="79"/>
      <c r="E881" s="67"/>
      <c r="G881" s="67">
        <f t="shared" si="27"/>
        <v>-795627.32</v>
      </c>
      <c r="I881" s="68">
        <v>-795627.32</v>
      </c>
      <c r="J881" s="69">
        <f t="shared" si="26"/>
        <v>0</v>
      </c>
      <c r="K881" s="65"/>
      <c r="L881" s="65">
        <v>0</v>
      </c>
    </row>
    <row r="882" spans="1:13" hidden="1" outlineLevel="2">
      <c r="A882" s="82">
        <v>2811040000</v>
      </c>
      <c r="B882" s="83" t="s">
        <v>1147</v>
      </c>
      <c r="C882" s="70">
        <v>-730190.87</v>
      </c>
      <c r="D882" s="79"/>
      <c r="E882" s="70"/>
      <c r="G882" s="70">
        <f t="shared" si="27"/>
        <v>-730190.87</v>
      </c>
      <c r="I882" s="68">
        <v>0</v>
      </c>
      <c r="J882" s="69">
        <f t="shared" si="26"/>
        <v>730190.87</v>
      </c>
      <c r="K882" s="65"/>
      <c r="L882" s="65" t="s">
        <v>397</v>
      </c>
    </row>
    <row r="883" spans="1:13" hidden="1" outlineLevel="2">
      <c r="A883" s="82">
        <v>2811041000</v>
      </c>
      <c r="B883" s="83" t="s">
        <v>1148</v>
      </c>
      <c r="C883" s="70">
        <v>-65436.449999999903</v>
      </c>
      <c r="D883" s="79"/>
      <c r="E883" s="70"/>
      <c r="G883" s="70">
        <f t="shared" si="27"/>
        <v>-65436.449999999903</v>
      </c>
      <c r="I883" s="68">
        <v>0</v>
      </c>
      <c r="J883" s="69">
        <f t="shared" si="26"/>
        <v>65436.449999999903</v>
      </c>
      <c r="K883" s="65"/>
      <c r="L883" s="65" t="s">
        <v>397</v>
      </c>
    </row>
    <row r="884" spans="1:13" outlineLevel="1" collapsed="1">
      <c r="A884" s="66" t="s">
        <v>398</v>
      </c>
      <c r="B884" s="35" t="s">
        <v>5640</v>
      </c>
      <c r="C884" s="67">
        <f>SUM(C885:C887)</f>
        <v>-3131926.9999999902</v>
      </c>
      <c r="D884" s="79"/>
      <c r="E884" s="67"/>
      <c r="G884" s="67">
        <f t="shared" si="27"/>
        <v>-3131926.9999999902</v>
      </c>
      <c r="I884" s="68">
        <v>-3131927</v>
      </c>
      <c r="J884" s="69">
        <f t="shared" si="26"/>
        <v>-9.7788870334625244E-9</v>
      </c>
      <c r="K884" s="65"/>
      <c r="L884" s="65">
        <v>0</v>
      </c>
      <c r="M884" s="69"/>
    </row>
    <row r="885" spans="1:13" hidden="1" outlineLevel="2">
      <c r="A885" s="82">
        <v>2811050000</v>
      </c>
      <c r="B885" s="83" t="s">
        <v>1149</v>
      </c>
      <c r="C885" s="70">
        <v>-2621187.3599999901</v>
      </c>
      <c r="D885" s="79"/>
      <c r="E885" s="70"/>
      <c r="G885" s="70">
        <f t="shared" si="27"/>
        <v>-2621187.3599999901</v>
      </c>
      <c r="I885" s="68">
        <v>0</v>
      </c>
      <c r="J885" s="69">
        <f t="shared" si="26"/>
        <v>2621187.3599999901</v>
      </c>
      <c r="K885" s="65"/>
      <c r="L885" s="65" t="s">
        <v>398</v>
      </c>
    </row>
    <row r="886" spans="1:13" hidden="1" outlineLevel="2">
      <c r="A886" s="82">
        <v>2811051000</v>
      </c>
      <c r="B886" s="83" t="s">
        <v>1150</v>
      </c>
      <c r="C886" s="70">
        <v>-510739.64</v>
      </c>
      <c r="D886" s="79"/>
      <c r="E886" s="70"/>
      <c r="G886" s="70">
        <f t="shared" si="27"/>
        <v>-510739.64</v>
      </c>
      <c r="I886" s="68">
        <v>0</v>
      </c>
      <c r="J886" s="69">
        <f t="shared" si="26"/>
        <v>510739.64</v>
      </c>
      <c r="K886" s="65"/>
      <c r="L886" s="65" t="s">
        <v>398</v>
      </c>
    </row>
    <row r="887" spans="1:13" hidden="1" outlineLevel="2">
      <c r="A887" s="82">
        <v>2811061000</v>
      </c>
      <c r="B887" s="83" t="s">
        <v>1151</v>
      </c>
      <c r="C887" s="70">
        <v>0</v>
      </c>
      <c r="D887" s="79"/>
      <c r="E887" s="70"/>
      <c r="G887" s="70">
        <f t="shared" si="27"/>
        <v>0</v>
      </c>
      <c r="I887" s="68">
        <v>0</v>
      </c>
      <c r="J887" s="69">
        <f>I887-G887</f>
        <v>0</v>
      </c>
      <c r="K887" s="65"/>
      <c r="L887" s="65" t="s">
        <v>399</v>
      </c>
    </row>
    <row r="888" spans="1:13" outlineLevel="1" collapsed="1">
      <c r="A888" s="66" t="s">
        <v>399</v>
      </c>
      <c r="B888" s="35" t="s">
        <v>5641</v>
      </c>
      <c r="C888" s="67">
        <f>SUM(C889)</f>
        <v>0</v>
      </c>
      <c r="D888" s="79"/>
      <c r="E888" s="67"/>
      <c r="G888" s="67">
        <f t="shared" si="27"/>
        <v>0</v>
      </c>
      <c r="I888" s="68">
        <v>0</v>
      </c>
      <c r="J888" s="69">
        <f>I888-G888</f>
        <v>0</v>
      </c>
      <c r="K888" s="65"/>
      <c r="L888" s="65">
        <v>0</v>
      </c>
      <c r="M888" s="92"/>
    </row>
    <row r="889" spans="1:13" hidden="1" outlineLevel="2">
      <c r="A889" s="82">
        <v>2811060000</v>
      </c>
      <c r="B889" s="83" t="s">
        <v>1152</v>
      </c>
      <c r="C889" s="70">
        <v>0</v>
      </c>
      <c r="D889" s="79"/>
      <c r="E889" s="70"/>
      <c r="G889" s="70">
        <f t="shared" si="27"/>
        <v>0</v>
      </c>
      <c r="I889" s="68">
        <v>0</v>
      </c>
      <c r="J889" s="69">
        <f>I889-G889</f>
        <v>0</v>
      </c>
      <c r="K889" s="65"/>
      <c r="L889" s="65" t="s">
        <v>399</v>
      </c>
    </row>
    <row r="890" spans="1:13" outlineLevel="1" collapsed="1">
      <c r="A890" s="66" t="s">
        <v>400</v>
      </c>
      <c r="B890" s="35" t="s">
        <v>5642</v>
      </c>
      <c r="C890" s="67">
        <f>SUM(C891:C892)</f>
        <v>-1079265.75</v>
      </c>
      <c r="D890" s="79"/>
      <c r="E890" s="67"/>
      <c r="G890" s="67">
        <f t="shared" si="27"/>
        <v>-1079265.75</v>
      </c>
      <c r="I890" s="68">
        <v>-1079265.75</v>
      </c>
      <c r="J890" s="69">
        <f>I890-G890</f>
        <v>0</v>
      </c>
      <c r="K890" s="65"/>
      <c r="L890" s="65">
        <v>0</v>
      </c>
    </row>
    <row r="891" spans="1:13" hidden="1" outlineLevel="2">
      <c r="A891" s="82">
        <v>2812010000</v>
      </c>
      <c r="B891" s="83" t="s">
        <v>1153</v>
      </c>
      <c r="C891" s="70">
        <v>-1079265.75</v>
      </c>
      <c r="D891" s="79"/>
      <c r="E891" s="70"/>
      <c r="G891" s="70">
        <f t="shared" si="27"/>
        <v>-1079265.75</v>
      </c>
      <c r="I891" s="68">
        <v>0</v>
      </c>
      <c r="J891" s="69">
        <f>I891+G891</f>
        <v>-1079265.75</v>
      </c>
      <c r="K891" s="65"/>
      <c r="L891" s="65" t="s">
        <v>400</v>
      </c>
    </row>
    <row r="892" spans="1:13" hidden="1" outlineLevel="2">
      <c r="A892" s="82">
        <v>2812011000</v>
      </c>
      <c r="B892" s="83" t="s">
        <v>1154</v>
      </c>
      <c r="C892" s="70">
        <v>0</v>
      </c>
      <c r="D892" s="79"/>
      <c r="E892" s="70"/>
      <c r="G892" s="70">
        <f t="shared" si="27"/>
        <v>0</v>
      </c>
      <c r="I892" s="68">
        <v>0</v>
      </c>
      <c r="J892" s="69">
        <f>I892+G892</f>
        <v>0</v>
      </c>
      <c r="K892" s="65"/>
      <c r="L892" s="65" t="s">
        <v>400</v>
      </c>
    </row>
    <row r="893" spans="1:13" outlineLevel="1" collapsed="1">
      <c r="A893" s="66" t="s">
        <v>401</v>
      </c>
      <c r="B893" s="35" t="s">
        <v>5643</v>
      </c>
      <c r="C893" s="67">
        <f>SUM(C894:C895)</f>
        <v>0</v>
      </c>
      <c r="D893" s="79"/>
      <c r="E893" s="67"/>
      <c r="G893" s="67">
        <f t="shared" si="27"/>
        <v>0</v>
      </c>
      <c r="I893" s="68">
        <v>0</v>
      </c>
      <c r="J893" s="69">
        <f>I893+G893</f>
        <v>0</v>
      </c>
      <c r="K893" s="65"/>
      <c r="L893" s="65">
        <v>0</v>
      </c>
    </row>
    <row r="894" spans="1:13" hidden="1" outlineLevel="2">
      <c r="A894" s="82">
        <v>2813010000</v>
      </c>
      <c r="B894" s="83" t="s">
        <v>1155</v>
      </c>
      <c r="C894" s="70">
        <v>0</v>
      </c>
      <c r="D894" s="79"/>
      <c r="E894" s="70"/>
      <c r="G894" s="70">
        <f t="shared" si="27"/>
        <v>0</v>
      </c>
      <c r="I894" s="68">
        <v>0</v>
      </c>
      <c r="J894" s="69">
        <f t="shared" ref="J894:J966" si="28">I894-G894</f>
        <v>0</v>
      </c>
      <c r="K894" s="65"/>
      <c r="L894" s="65" t="s">
        <v>401</v>
      </c>
    </row>
    <row r="895" spans="1:13" hidden="1" outlineLevel="2">
      <c r="A895" s="82">
        <v>2813011000</v>
      </c>
      <c r="B895" s="83" t="s">
        <v>1156</v>
      </c>
      <c r="C895" s="70">
        <v>0</v>
      </c>
      <c r="D895" s="79"/>
      <c r="E895" s="70"/>
      <c r="G895" s="70">
        <f t="shared" si="27"/>
        <v>0</v>
      </c>
      <c r="I895" s="68">
        <v>0</v>
      </c>
      <c r="J895" s="69">
        <f t="shared" si="28"/>
        <v>0</v>
      </c>
      <c r="K895" s="65"/>
      <c r="L895" s="65" t="s">
        <v>401</v>
      </c>
    </row>
    <row r="896" spans="1:13" outlineLevel="1" collapsed="1">
      <c r="A896" s="35"/>
      <c r="B896" s="35"/>
      <c r="D896" s="79"/>
      <c r="I896" s="68"/>
      <c r="J896" s="69"/>
      <c r="K896" s="65"/>
      <c r="L896" s="65"/>
    </row>
    <row r="897" spans="1:13" s="73" customFormat="1">
      <c r="A897" s="32" t="s">
        <v>0</v>
      </c>
      <c r="B897" s="32"/>
      <c r="C897" s="71">
        <f>C678+C680+C682+C684+C688+C701+C703+C705+C707+C709+C712+C726+C729+C732+C735+C738+C772+C801+C805+C843+C847+C851+C855+C859+C869+C872+C875+C878+C881+C884+C888+C890+C893</f>
        <v>358930161.44999981</v>
      </c>
      <c r="D897" s="71">
        <f>D678+D680+D682+D684+D688+D701+D703+D705+D707+D709+D712+D726+D729+D732+D735+D738+D772+D801+D805+D843+D847+D851+D855+D859+D869+D872+D875+D878+D881+D884+D888+D890+D893</f>
        <v>0</v>
      </c>
      <c r="E897" s="71">
        <f>E678+E680+E682+E684+E688+E701+E703+E705+E707+E709+E712+E726+E729+E732+E735+E738+E772+E801+E805+E843+E847+E851+E855+E859+E869+E872+E875+E878+E881+E884+E888+E890+E893</f>
        <v>0</v>
      </c>
      <c r="F897" s="72"/>
      <c r="G897" s="71">
        <f t="shared" si="27"/>
        <v>358930161.44999981</v>
      </c>
      <c r="I897" s="102">
        <f>I678+I680+I682+I684+I688+I701+I703+I705+I707+I709+I712+I726+I729+I732+I735+I738+I772+I801+I805+I843+I847+I851+I855+I859+I869+I872-I875-I878-I881-I884-I888-I890-I893</f>
        <v>378901524.77999991</v>
      </c>
      <c r="J897" s="69"/>
      <c r="K897" s="103"/>
      <c r="L897" s="65"/>
      <c r="M897" s="100"/>
    </row>
    <row r="898" spans="1:13" s="73" customFormat="1" outlineLevel="1">
      <c r="A898" s="66" t="s">
        <v>402</v>
      </c>
      <c r="B898" s="35" t="s">
        <v>5644</v>
      </c>
      <c r="C898" s="67">
        <f>SUM(C899:C901)</f>
        <v>1740022.49</v>
      </c>
      <c r="D898" s="79"/>
      <c r="E898" s="67"/>
      <c r="F898" s="72"/>
      <c r="G898" s="67">
        <f t="shared" si="27"/>
        <v>1740022.49</v>
      </c>
      <c r="I898" s="68">
        <v>1740022.49</v>
      </c>
      <c r="J898" s="69">
        <f t="shared" si="28"/>
        <v>0</v>
      </c>
      <c r="K898" s="65"/>
      <c r="L898" s="65">
        <v>0</v>
      </c>
    </row>
    <row r="899" spans="1:13" s="73" customFormat="1" hidden="1" outlineLevel="2">
      <c r="A899" s="82">
        <v>2291010000</v>
      </c>
      <c r="B899" s="83" t="s">
        <v>1157</v>
      </c>
      <c r="C899" s="70">
        <v>1740022.49</v>
      </c>
      <c r="D899" s="79"/>
      <c r="E899" s="70"/>
      <c r="F899" s="72"/>
      <c r="G899" s="70">
        <f t="shared" si="27"/>
        <v>1740022.49</v>
      </c>
      <c r="I899" s="68">
        <v>0</v>
      </c>
      <c r="J899" s="69">
        <f t="shared" si="28"/>
        <v>-1740022.49</v>
      </c>
      <c r="K899" s="65"/>
      <c r="L899" s="65" t="s">
        <v>402</v>
      </c>
    </row>
    <row r="900" spans="1:13" s="73" customFormat="1" hidden="1" outlineLevel="2">
      <c r="A900" s="82">
        <v>2292010000</v>
      </c>
      <c r="B900" s="83" t="s">
        <v>1158</v>
      </c>
      <c r="C900" s="70">
        <v>0</v>
      </c>
      <c r="D900" s="79"/>
      <c r="E900" s="70"/>
      <c r="F900" s="72"/>
      <c r="G900" s="70">
        <f t="shared" ref="G900:G977" si="29">C900+E900</f>
        <v>0</v>
      </c>
      <c r="I900" s="68">
        <v>0</v>
      </c>
      <c r="J900" s="69">
        <f t="shared" si="28"/>
        <v>0</v>
      </c>
      <c r="K900" s="65"/>
      <c r="L900" s="65" t="s">
        <v>402</v>
      </c>
    </row>
    <row r="901" spans="1:13" s="73" customFormat="1" hidden="1" outlineLevel="2">
      <c r="A901" s="82">
        <v>2292010099</v>
      </c>
      <c r="B901" s="83" t="s">
        <v>1159</v>
      </c>
      <c r="C901" s="70">
        <v>0</v>
      </c>
      <c r="D901" s="79"/>
      <c r="E901" s="70"/>
      <c r="F901" s="72"/>
      <c r="G901" s="70">
        <f t="shared" si="29"/>
        <v>0</v>
      </c>
      <c r="I901" s="68">
        <v>0</v>
      </c>
      <c r="J901" s="69">
        <f t="shared" si="28"/>
        <v>0</v>
      </c>
      <c r="K901" s="65"/>
      <c r="L901" s="65" t="s">
        <v>402</v>
      </c>
    </row>
    <row r="902" spans="1:13" s="73" customFormat="1" outlineLevel="1" collapsed="1">
      <c r="A902" s="66" t="s">
        <v>403</v>
      </c>
      <c r="B902" s="35" t="s">
        <v>5645</v>
      </c>
      <c r="C902" s="67">
        <f>SUM(C903)</f>
        <v>0</v>
      </c>
      <c r="D902" s="79"/>
      <c r="E902" s="67"/>
      <c r="F902" s="72"/>
      <c r="G902" s="67">
        <f t="shared" si="29"/>
        <v>0</v>
      </c>
      <c r="I902" s="68">
        <v>0</v>
      </c>
      <c r="J902" s="69">
        <f t="shared" si="28"/>
        <v>0</v>
      </c>
      <c r="K902" s="65"/>
      <c r="L902" s="65">
        <v>0</v>
      </c>
    </row>
    <row r="903" spans="1:13" s="73" customFormat="1" hidden="1" outlineLevel="2">
      <c r="A903" s="82">
        <v>2521111000</v>
      </c>
      <c r="B903" s="98" t="s">
        <v>1160</v>
      </c>
      <c r="C903" s="70">
        <v>0</v>
      </c>
      <c r="D903" s="79"/>
      <c r="E903" s="70"/>
      <c r="F903" s="72"/>
      <c r="G903" s="70">
        <f t="shared" si="29"/>
        <v>0</v>
      </c>
      <c r="I903" s="68">
        <v>0</v>
      </c>
      <c r="J903" s="69">
        <f t="shared" si="28"/>
        <v>0</v>
      </c>
      <c r="K903" s="65"/>
      <c r="L903" s="65" t="s">
        <v>403</v>
      </c>
    </row>
    <row r="904" spans="1:13" s="73" customFormat="1" outlineLevel="1" collapsed="1">
      <c r="A904" s="66" t="s">
        <v>404</v>
      </c>
      <c r="B904" s="35" t="s">
        <v>5646</v>
      </c>
      <c r="C904" s="67">
        <f>SUM(C905)</f>
        <v>0</v>
      </c>
      <c r="D904" s="79"/>
      <c r="E904" s="67"/>
      <c r="F904" s="72"/>
      <c r="G904" s="67">
        <f t="shared" si="29"/>
        <v>0</v>
      </c>
      <c r="I904" s="68">
        <v>0</v>
      </c>
      <c r="J904" s="69">
        <f t="shared" si="28"/>
        <v>0</v>
      </c>
      <c r="K904" s="65"/>
      <c r="L904" s="65">
        <v>0</v>
      </c>
    </row>
    <row r="905" spans="1:13" s="73" customFormat="1" hidden="1" outlineLevel="2">
      <c r="A905" s="82">
        <v>2523020000</v>
      </c>
      <c r="B905" s="83" t="s">
        <v>1161</v>
      </c>
      <c r="C905" s="70">
        <v>0</v>
      </c>
      <c r="D905" s="79"/>
      <c r="E905" s="70"/>
      <c r="F905" s="72"/>
      <c r="G905" s="70">
        <f t="shared" si="29"/>
        <v>0</v>
      </c>
      <c r="I905" s="68">
        <v>0</v>
      </c>
      <c r="J905" s="69">
        <f t="shared" si="28"/>
        <v>0</v>
      </c>
      <c r="K905" s="65"/>
      <c r="L905" s="65" t="s">
        <v>404</v>
      </c>
    </row>
    <row r="906" spans="1:13" s="73" customFormat="1" outlineLevel="1" collapsed="1">
      <c r="A906" s="66" t="s">
        <v>405</v>
      </c>
      <c r="B906" s="35" t="s">
        <v>5647</v>
      </c>
      <c r="C906" s="67">
        <f>SUM(C907)</f>
        <v>0</v>
      </c>
      <c r="D906" s="79"/>
      <c r="E906" s="67"/>
      <c r="F906" s="72"/>
      <c r="G906" s="67">
        <f t="shared" si="29"/>
        <v>0</v>
      </c>
      <c r="I906" s="68">
        <v>0</v>
      </c>
      <c r="J906" s="69">
        <f t="shared" si="28"/>
        <v>0</v>
      </c>
      <c r="K906" s="65"/>
      <c r="L906" s="65">
        <v>0</v>
      </c>
    </row>
    <row r="907" spans="1:13" s="73" customFormat="1" hidden="1" outlineLevel="2">
      <c r="A907" s="82">
        <v>2521111000</v>
      </c>
      <c r="B907" s="83" t="s">
        <v>1160</v>
      </c>
      <c r="C907" s="70">
        <v>0</v>
      </c>
      <c r="D907" s="79"/>
      <c r="E907" s="70"/>
      <c r="F907" s="72"/>
      <c r="G907" s="70">
        <f t="shared" si="29"/>
        <v>0</v>
      </c>
      <c r="I907" s="68">
        <v>0</v>
      </c>
      <c r="J907" s="69">
        <f t="shared" si="28"/>
        <v>0</v>
      </c>
      <c r="K907" s="65"/>
      <c r="L907" s="65" t="s">
        <v>403</v>
      </c>
    </row>
    <row r="908" spans="1:13" s="73" customFormat="1" outlineLevel="1" collapsed="1">
      <c r="A908" s="66" t="s">
        <v>407</v>
      </c>
      <c r="B908" s="35" t="s">
        <v>5648</v>
      </c>
      <c r="C908" s="67">
        <f>SUM(C909)</f>
        <v>0</v>
      </c>
      <c r="D908" s="79"/>
      <c r="E908" s="67"/>
      <c r="F908" s="72"/>
      <c r="G908" s="67">
        <f>C908+E908</f>
        <v>0</v>
      </c>
      <c r="I908" s="68">
        <v>0</v>
      </c>
      <c r="J908" s="69">
        <f>I908-G908</f>
        <v>0</v>
      </c>
      <c r="K908" s="65"/>
      <c r="L908" s="65">
        <v>0</v>
      </c>
    </row>
    <row r="909" spans="1:13" s="73" customFormat="1" hidden="1" outlineLevel="2">
      <c r="A909" s="104">
        <v>2623020000</v>
      </c>
      <c r="B909" s="83" t="s">
        <v>1163</v>
      </c>
      <c r="C909" s="70">
        <v>0</v>
      </c>
      <c r="D909" s="79"/>
      <c r="E909" s="70"/>
      <c r="F909" s="72"/>
      <c r="G909" s="70">
        <f>C909+E909</f>
        <v>0</v>
      </c>
      <c r="I909" s="68">
        <v>0</v>
      </c>
      <c r="J909" s="69">
        <f>I909-G909</f>
        <v>0</v>
      </c>
      <c r="K909" s="65"/>
      <c r="L909" s="65" t="s">
        <v>407</v>
      </c>
    </row>
    <row r="910" spans="1:13" s="73" customFormat="1" outlineLevel="1" collapsed="1">
      <c r="A910" s="66" t="s">
        <v>408</v>
      </c>
      <c r="B910" s="35" t="s">
        <v>5649</v>
      </c>
      <c r="C910" s="67">
        <f>SUM(C911:C915)</f>
        <v>988637.68999900098</v>
      </c>
      <c r="D910" s="79"/>
      <c r="E910" s="67"/>
      <c r="F910" s="72"/>
      <c r="G910" s="67">
        <f t="shared" si="29"/>
        <v>988637.68999900098</v>
      </c>
      <c r="I910" s="68">
        <v>988637.83</v>
      </c>
      <c r="J910" s="69">
        <f t="shared" si="28"/>
        <v>0.14000099897384644</v>
      </c>
      <c r="K910" s="65"/>
      <c r="L910" s="65">
        <v>0</v>
      </c>
    </row>
    <row r="911" spans="1:13" s="73" customFormat="1" hidden="1" outlineLevel="2">
      <c r="A911" s="82">
        <v>2622000000</v>
      </c>
      <c r="B911" s="83" t="s">
        <v>1166</v>
      </c>
      <c r="C911" s="70">
        <v>812549.56999999902</v>
      </c>
      <c r="D911" s="79"/>
      <c r="E911" s="70"/>
      <c r="F911" s="72"/>
      <c r="G911" s="70">
        <f t="shared" si="29"/>
        <v>812549.56999999902</v>
      </c>
      <c r="I911" s="68">
        <v>0</v>
      </c>
      <c r="J911" s="69">
        <f t="shared" si="28"/>
        <v>-812549.56999999902</v>
      </c>
      <c r="K911" s="65"/>
      <c r="L911" s="65" t="s">
        <v>532</v>
      </c>
    </row>
    <row r="912" spans="1:13" s="73" customFormat="1" hidden="1" outlineLevel="2">
      <c r="A912" s="82">
        <v>2622010000</v>
      </c>
      <c r="B912" s="83" t="s">
        <v>1167</v>
      </c>
      <c r="C912" s="70">
        <v>-345130202.36000001</v>
      </c>
      <c r="D912" s="79"/>
      <c r="E912" s="70"/>
      <c r="F912" s="72"/>
      <c r="G912" s="70">
        <f t="shared" si="29"/>
        <v>-345130202.36000001</v>
      </c>
      <c r="I912" s="68">
        <v>0</v>
      </c>
      <c r="J912" s="69">
        <f t="shared" si="28"/>
        <v>345130202.36000001</v>
      </c>
      <c r="K912" s="65"/>
      <c r="L912" s="65" t="s">
        <v>532</v>
      </c>
    </row>
    <row r="913" spans="1:12" s="73" customFormat="1" hidden="1" outlineLevel="2">
      <c r="A913" s="82">
        <v>2622020000</v>
      </c>
      <c r="B913" s="83" t="s">
        <v>1168</v>
      </c>
      <c r="C913" s="70">
        <v>345218404.64999902</v>
      </c>
      <c r="D913" s="79"/>
      <c r="E913" s="70"/>
      <c r="F913" s="72"/>
      <c r="G913" s="70">
        <f t="shared" si="29"/>
        <v>345218404.64999902</v>
      </c>
      <c r="I913" s="68">
        <v>0</v>
      </c>
      <c r="J913" s="69">
        <f t="shared" si="28"/>
        <v>-345218404.64999902</v>
      </c>
      <c r="K913" s="65"/>
      <c r="L913" s="65" t="s">
        <v>532</v>
      </c>
    </row>
    <row r="914" spans="1:12" s="73" customFormat="1" hidden="1" outlineLevel="2">
      <c r="A914" s="31">
        <v>2624010000</v>
      </c>
      <c r="B914" s="45" t="s">
        <v>1164</v>
      </c>
      <c r="C914" s="70">
        <v>0</v>
      </c>
      <c r="D914" s="79"/>
      <c r="E914" s="70"/>
      <c r="F914" s="72"/>
      <c r="G914" s="70">
        <f>C914+E914</f>
        <v>0</v>
      </c>
      <c r="I914" s="68">
        <v>0</v>
      </c>
      <c r="J914" s="69">
        <f>I914-G914</f>
        <v>0</v>
      </c>
      <c r="K914" s="65"/>
      <c r="L914" s="65" t="s">
        <v>408</v>
      </c>
    </row>
    <row r="915" spans="1:12" s="73" customFormat="1" hidden="1" outlineLevel="2">
      <c r="A915" s="31">
        <v>2624020000</v>
      </c>
      <c r="B915" s="45" t="s">
        <v>1165</v>
      </c>
      <c r="C915" s="105">
        <v>87885.83</v>
      </c>
      <c r="D915" s="79"/>
      <c r="E915" s="70"/>
      <c r="F915" s="72"/>
      <c r="G915" s="70">
        <f>C915+E915</f>
        <v>87885.83</v>
      </c>
      <c r="I915" s="68">
        <v>0</v>
      </c>
      <c r="J915" s="69">
        <f>I915-G915</f>
        <v>-87885.83</v>
      </c>
      <c r="K915" s="65"/>
      <c r="L915" s="65" t="s">
        <v>408</v>
      </c>
    </row>
    <row r="916" spans="1:12" s="73" customFormat="1" outlineLevel="1" collapsed="1">
      <c r="A916" s="66" t="s">
        <v>409</v>
      </c>
      <c r="B916" s="35" t="s">
        <v>5650</v>
      </c>
      <c r="C916" s="67">
        <f>SUM(C917:C922)</f>
        <v>103303.08999999979</v>
      </c>
      <c r="D916" s="79"/>
      <c r="E916" s="67"/>
      <c r="F916" s="72"/>
      <c r="G916" s="67">
        <f t="shared" si="29"/>
        <v>103303.08999999979</v>
      </c>
      <c r="I916" s="68">
        <v>103303.09</v>
      </c>
      <c r="J916" s="69">
        <f t="shared" si="28"/>
        <v>2.0372681319713593E-10</v>
      </c>
      <c r="K916" s="65"/>
      <c r="L916" s="65">
        <v>0</v>
      </c>
    </row>
    <row r="917" spans="1:12" s="73" customFormat="1" hidden="1" outlineLevel="2">
      <c r="A917" s="31">
        <v>2629010000</v>
      </c>
      <c r="B917" s="45" t="s">
        <v>1170</v>
      </c>
      <c r="C917" s="70">
        <v>6150</v>
      </c>
      <c r="D917" s="79"/>
      <c r="E917" s="70"/>
      <c r="F917" s="72"/>
      <c r="G917" s="70">
        <f t="shared" si="29"/>
        <v>6150</v>
      </c>
      <c r="I917" s="68">
        <v>0</v>
      </c>
      <c r="J917" s="69">
        <f t="shared" si="28"/>
        <v>-6150</v>
      </c>
      <c r="K917" s="65"/>
      <c r="L917" s="65" t="s">
        <v>409</v>
      </c>
    </row>
    <row r="918" spans="1:12" s="73" customFormat="1" hidden="1" outlineLevel="2">
      <c r="A918" s="82">
        <v>2629020000</v>
      </c>
      <c r="B918" s="83" t="s">
        <v>1171</v>
      </c>
      <c r="C918" s="70">
        <v>0</v>
      </c>
      <c r="D918" s="79"/>
      <c r="E918" s="70"/>
      <c r="F918" s="72"/>
      <c r="G918" s="70">
        <f t="shared" si="29"/>
        <v>0</v>
      </c>
      <c r="I918" s="68">
        <v>0</v>
      </c>
      <c r="J918" s="69">
        <f t="shared" si="28"/>
        <v>0</v>
      </c>
      <c r="K918" s="65"/>
      <c r="L918" s="65" t="s">
        <v>409</v>
      </c>
    </row>
    <row r="919" spans="1:12" s="73" customFormat="1" hidden="1" outlineLevel="2">
      <c r="A919" s="82">
        <v>2629030000</v>
      </c>
      <c r="B919" s="83" t="s">
        <v>1172</v>
      </c>
      <c r="C919" s="70">
        <v>82016.699999999895</v>
      </c>
      <c r="D919" s="79"/>
      <c r="E919" s="70"/>
      <c r="F919" s="72"/>
      <c r="G919" s="70">
        <f t="shared" si="29"/>
        <v>82016.699999999895</v>
      </c>
      <c r="I919" s="68">
        <v>0</v>
      </c>
      <c r="J919" s="69">
        <f t="shared" si="28"/>
        <v>-82016.699999999895</v>
      </c>
      <c r="K919" s="65"/>
      <c r="L919" s="65" t="s">
        <v>409</v>
      </c>
    </row>
    <row r="920" spans="1:12" s="73" customFormat="1" hidden="1" outlineLevel="2">
      <c r="A920" s="82">
        <v>2629040000</v>
      </c>
      <c r="B920" s="83" t="s">
        <v>1173</v>
      </c>
      <c r="C920" s="70">
        <v>0</v>
      </c>
      <c r="D920" s="79"/>
      <c r="E920" s="70"/>
      <c r="F920" s="72"/>
      <c r="G920" s="70">
        <f t="shared" si="29"/>
        <v>0</v>
      </c>
      <c r="I920" s="68">
        <v>0</v>
      </c>
      <c r="J920" s="69">
        <f t="shared" si="28"/>
        <v>0</v>
      </c>
      <c r="K920" s="65"/>
      <c r="L920" s="65" t="s">
        <v>409</v>
      </c>
    </row>
    <row r="921" spans="1:12" s="73" customFormat="1" hidden="1" outlineLevel="2">
      <c r="A921" s="82">
        <v>2629990000</v>
      </c>
      <c r="B921" s="83" t="s">
        <v>1174</v>
      </c>
      <c r="C921" s="70">
        <v>15136.389999999899</v>
      </c>
      <c r="D921" s="79"/>
      <c r="E921" s="70"/>
      <c r="F921" s="72"/>
      <c r="G921" s="70">
        <f t="shared" si="29"/>
        <v>15136.389999999899</v>
      </c>
      <c r="I921" s="68">
        <v>0</v>
      </c>
      <c r="J921" s="69">
        <f t="shared" si="28"/>
        <v>-15136.389999999899</v>
      </c>
      <c r="K921" s="65"/>
      <c r="L921" s="65" t="s">
        <v>409</v>
      </c>
    </row>
    <row r="922" spans="1:12" s="73" customFormat="1" hidden="1" outlineLevel="2">
      <c r="A922" s="82">
        <v>2629999999</v>
      </c>
      <c r="B922" s="83" t="s">
        <v>1175</v>
      </c>
      <c r="C922" s="70">
        <v>0</v>
      </c>
      <c r="D922" s="79"/>
      <c r="E922" s="70"/>
      <c r="F922" s="72"/>
      <c r="G922" s="70">
        <f t="shared" si="29"/>
        <v>0</v>
      </c>
      <c r="I922" s="68">
        <v>0</v>
      </c>
      <c r="J922" s="69">
        <f t="shared" si="28"/>
        <v>0</v>
      </c>
      <c r="K922" s="65"/>
      <c r="L922" s="65" t="s">
        <v>409</v>
      </c>
    </row>
    <row r="923" spans="1:12" s="73" customFormat="1" outlineLevel="1" collapsed="1">
      <c r="A923" s="66" t="s">
        <v>410</v>
      </c>
      <c r="B923" s="35" t="s">
        <v>5651</v>
      </c>
      <c r="C923" s="67">
        <f>SUM(C924)</f>
        <v>0</v>
      </c>
      <c r="D923" s="79"/>
      <c r="E923" s="67"/>
      <c r="F923" s="72"/>
      <c r="G923" s="67">
        <f t="shared" si="29"/>
        <v>0</v>
      </c>
      <c r="I923" s="68">
        <v>0</v>
      </c>
      <c r="J923" s="69">
        <f t="shared" si="28"/>
        <v>0</v>
      </c>
      <c r="K923" s="65"/>
      <c r="L923" s="65">
        <v>0</v>
      </c>
    </row>
    <row r="924" spans="1:12" s="73" customFormat="1" hidden="1" outlineLevel="2">
      <c r="A924" s="82">
        <v>2630000000</v>
      </c>
      <c r="B924" s="83" t="s">
        <v>1176</v>
      </c>
      <c r="C924" s="70">
        <v>0</v>
      </c>
      <c r="D924" s="79"/>
      <c r="E924" s="70"/>
      <c r="F924" s="72"/>
      <c r="G924" s="70">
        <f t="shared" si="29"/>
        <v>0</v>
      </c>
      <c r="I924" s="68">
        <v>0</v>
      </c>
      <c r="J924" s="69">
        <f t="shared" si="28"/>
        <v>0</v>
      </c>
      <c r="K924" s="65"/>
      <c r="L924" s="65" t="s">
        <v>410</v>
      </c>
    </row>
    <row r="925" spans="1:12" s="73" customFormat="1" outlineLevel="1" collapsed="1">
      <c r="A925" s="66" t="s">
        <v>411</v>
      </c>
      <c r="B925" s="35" t="s">
        <v>5652</v>
      </c>
      <c r="C925" s="67">
        <f>SUM(C926)</f>
        <v>0</v>
      </c>
      <c r="D925" s="79"/>
      <c r="E925" s="67"/>
      <c r="F925" s="72"/>
      <c r="G925" s="67">
        <f t="shared" si="29"/>
        <v>0</v>
      </c>
      <c r="I925" s="68">
        <v>0</v>
      </c>
      <c r="J925" s="69">
        <f t="shared" si="28"/>
        <v>0</v>
      </c>
      <c r="K925" s="65"/>
      <c r="L925" s="65">
        <v>0</v>
      </c>
    </row>
    <row r="926" spans="1:12" s="73" customFormat="1" hidden="1" outlineLevel="2">
      <c r="A926" s="82">
        <v>2640020000</v>
      </c>
      <c r="B926" s="83" t="s">
        <v>1177</v>
      </c>
      <c r="C926" s="70">
        <v>0</v>
      </c>
      <c r="D926" s="79"/>
      <c r="E926" s="70"/>
      <c r="F926" s="72"/>
      <c r="G926" s="70">
        <f t="shared" si="29"/>
        <v>0</v>
      </c>
      <c r="I926" s="68">
        <v>0</v>
      </c>
      <c r="J926" s="69">
        <f t="shared" si="28"/>
        <v>0</v>
      </c>
      <c r="K926" s="65"/>
      <c r="L926" s="65" t="s">
        <v>411</v>
      </c>
    </row>
    <row r="927" spans="1:12" s="73" customFormat="1" outlineLevel="1" collapsed="1">
      <c r="A927" s="66" t="s">
        <v>412</v>
      </c>
      <c r="B927" s="35" t="s">
        <v>5653</v>
      </c>
      <c r="C927" s="67">
        <f>SUM(C928:C929)</f>
        <v>0</v>
      </c>
      <c r="D927" s="79"/>
      <c r="E927" s="67"/>
      <c r="F927" s="72"/>
      <c r="G927" s="67">
        <f t="shared" si="29"/>
        <v>0</v>
      </c>
      <c r="I927" s="68">
        <v>0</v>
      </c>
      <c r="J927" s="69">
        <f t="shared" si="28"/>
        <v>0</v>
      </c>
      <c r="K927" s="65"/>
      <c r="L927" s="65">
        <v>0</v>
      </c>
    </row>
    <row r="928" spans="1:12" s="73" customFormat="1" hidden="1" outlineLevel="2">
      <c r="A928" s="82">
        <v>2670000000</v>
      </c>
      <c r="B928" s="83" t="s">
        <v>1178</v>
      </c>
      <c r="C928" s="70">
        <v>0</v>
      </c>
      <c r="D928" s="79"/>
      <c r="E928" s="70"/>
      <c r="F928" s="72"/>
      <c r="G928" s="70">
        <f t="shared" si="29"/>
        <v>0</v>
      </c>
      <c r="I928" s="68">
        <v>0</v>
      </c>
      <c r="J928" s="69">
        <f t="shared" si="28"/>
        <v>0</v>
      </c>
      <c r="K928" s="65"/>
      <c r="L928" s="65" t="s">
        <v>412</v>
      </c>
    </row>
    <row r="929" spans="1:13" s="73" customFormat="1" hidden="1" outlineLevel="2">
      <c r="A929" s="82">
        <v>2679999999</v>
      </c>
      <c r="B929" s="83" t="s">
        <v>1179</v>
      </c>
      <c r="C929" s="70">
        <v>0</v>
      </c>
      <c r="D929" s="79"/>
      <c r="E929" s="70"/>
      <c r="F929" s="72"/>
      <c r="G929" s="70">
        <f t="shared" si="29"/>
        <v>0</v>
      </c>
      <c r="I929" s="68">
        <v>0</v>
      </c>
      <c r="J929" s="69">
        <f t="shared" si="28"/>
        <v>0</v>
      </c>
      <c r="K929" s="65"/>
      <c r="L929" s="65" t="s">
        <v>412</v>
      </c>
    </row>
    <row r="930" spans="1:13" s="73" customFormat="1" outlineLevel="1" collapsed="1">
      <c r="A930" s="66" t="s">
        <v>413</v>
      </c>
      <c r="B930" s="35" t="s">
        <v>5654</v>
      </c>
      <c r="C930" s="67">
        <f>SUM(C931)</f>
        <v>1834933.1799999899</v>
      </c>
      <c r="D930" s="79"/>
      <c r="E930" s="67"/>
      <c r="F930" s="72"/>
      <c r="G930" s="67">
        <f t="shared" si="29"/>
        <v>1834933.1799999899</v>
      </c>
      <c r="I930" s="68">
        <v>1834933.18</v>
      </c>
      <c r="J930" s="69">
        <f t="shared" si="28"/>
        <v>1.0011717677116394E-8</v>
      </c>
      <c r="K930" s="65"/>
      <c r="L930" s="65">
        <v>0</v>
      </c>
    </row>
    <row r="931" spans="1:13" s="73" customFormat="1" hidden="1" outlineLevel="2">
      <c r="A931" s="31">
        <v>2681114000</v>
      </c>
      <c r="B931" s="45" t="s">
        <v>1180</v>
      </c>
      <c r="C931" s="70">
        <v>1834933.1799999899</v>
      </c>
      <c r="D931" s="79"/>
      <c r="E931" s="70"/>
      <c r="F931" s="72"/>
      <c r="G931" s="70">
        <f t="shared" si="29"/>
        <v>1834933.1799999899</v>
      </c>
      <c r="I931" s="68">
        <v>0</v>
      </c>
      <c r="J931" s="69">
        <f t="shared" si="28"/>
        <v>-1834933.1799999899</v>
      </c>
      <c r="K931" s="65"/>
      <c r="L931" s="65" t="s">
        <v>413</v>
      </c>
    </row>
    <row r="932" spans="1:13" s="73" customFormat="1" outlineLevel="1" collapsed="1">
      <c r="A932" s="66" t="s">
        <v>414</v>
      </c>
      <c r="B932" s="35" t="s">
        <v>5655</v>
      </c>
      <c r="C932" s="67">
        <f>SUM(C933)</f>
        <v>3147391.85</v>
      </c>
      <c r="D932" s="79"/>
      <c r="E932" s="67"/>
      <c r="F932" s="72"/>
      <c r="G932" s="67">
        <f t="shared" si="29"/>
        <v>3147391.85</v>
      </c>
      <c r="I932" s="68">
        <v>3147391.85</v>
      </c>
      <c r="J932" s="69">
        <f t="shared" si="28"/>
        <v>0</v>
      </c>
      <c r="K932" s="65"/>
      <c r="L932" s="65">
        <v>0</v>
      </c>
    </row>
    <row r="933" spans="1:13" s="73" customFormat="1" hidden="1" outlineLevel="2">
      <c r="A933" s="82">
        <v>2681115000</v>
      </c>
      <c r="B933" s="83" t="s">
        <v>1181</v>
      </c>
      <c r="C933" s="70">
        <v>3147391.85</v>
      </c>
      <c r="D933" s="79"/>
      <c r="E933" s="70"/>
      <c r="F933" s="72"/>
      <c r="G933" s="70">
        <f t="shared" si="29"/>
        <v>3147391.85</v>
      </c>
      <c r="I933" s="68">
        <v>0</v>
      </c>
      <c r="J933" s="69">
        <f t="shared" si="28"/>
        <v>-3147391.85</v>
      </c>
      <c r="K933" s="65"/>
      <c r="L933" s="65" t="s">
        <v>414</v>
      </c>
    </row>
    <row r="934" spans="1:13" s="73" customFormat="1" outlineLevel="1" collapsed="1">
      <c r="A934" s="66" t="s">
        <v>415</v>
      </c>
      <c r="B934" s="35" t="s">
        <v>5656</v>
      </c>
      <c r="C934" s="67">
        <f>SUM(C935)</f>
        <v>0</v>
      </c>
      <c r="D934" s="79"/>
      <c r="E934" s="67"/>
      <c r="F934" s="72"/>
      <c r="G934" s="67">
        <f t="shared" si="29"/>
        <v>0</v>
      </c>
      <c r="I934" s="68">
        <v>0</v>
      </c>
      <c r="J934" s="69">
        <f t="shared" si="28"/>
        <v>0</v>
      </c>
      <c r="K934" s="65"/>
      <c r="L934" s="65">
        <v>0</v>
      </c>
    </row>
    <row r="935" spans="1:13" s="73" customFormat="1" hidden="1" outlineLevel="2">
      <c r="A935" s="82">
        <v>2681142010</v>
      </c>
      <c r="B935" s="83" t="s">
        <v>1182</v>
      </c>
      <c r="C935" s="70">
        <v>0</v>
      </c>
      <c r="D935" s="79"/>
      <c r="E935" s="70"/>
      <c r="F935" s="72"/>
      <c r="G935" s="70">
        <f t="shared" si="29"/>
        <v>0</v>
      </c>
      <c r="I935" s="68">
        <v>0</v>
      </c>
      <c r="J935" s="69">
        <f t="shared" si="28"/>
        <v>0</v>
      </c>
      <c r="K935" s="65"/>
      <c r="L935" s="65" t="s">
        <v>415</v>
      </c>
    </row>
    <row r="936" spans="1:13" s="73" customFormat="1" outlineLevel="1" collapsed="1">
      <c r="A936" s="66" t="s">
        <v>416</v>
      </c>
      <c r="B936" s="35" t="s">
        <v>5657</v>
      </c>
      <c r="C936" s="67">
        <f>SUM(C937:C940)</f>
        <v>0</v>
      </c>
      <c r="D936" s="79"/>
      <c r="E936" s="67"/>
      <c r="F936" s="72"/>
      <c r="G936" s="67">
        <f t="shared" si="29"/>
        <v>0</v>
      </c>
      <c r="I936" s="68">
        <v>0</v>
      </c>
      <c r="J936" s="69">
        <f t="shared" si="28"/>
        <v>0</v>
      </c>
      <c r="K936" s="65"/>
      <c r="L936" s="65">
        <v>0</v>
      </c>
    </row>
    <row r="937" spans="1:13" s="73" customFormat="1" hidden="1" outlineLevel="2">
      <c r="A937" s="82">
        <v>2681126010</v>
      </c>
      <c r="B937" s="83" t="s">
        <v>1183</v>
      </c>
      <c r="C937" s="70">
        <v>0</v>
      </c>
      <c r="D937" s="79"/>
      <c r="E937" s="70"/>
      <c r="F937" s="72"/>
      <c r="G937" s="70">
        <f t="shared" si="29"/>
        <v>0</v>
      </c>
      <c r="I937" s="68">
        <v>0</v>
      </c>
      <c r="J937" s="69">
        <f t="shared" si="28"/>
        <v>0</v>
      </c>
      <c r="K937" s="65"/>
      <c r="L937" s="65" t="s">
        <v>416</v>
      </c>
    </row>
    <row r="938" spans="1:13" s="73" customFormat="1" hidden="1" outlineLevel="2">
      <c r="A938" s="82">
        <v>2681126020</v>
      </c>
      <c r="B938" s="83" t="s">
        <v>1184</v>
      </c>
      <c r="C938" s="70">
        <v>0</v>
      </c>
      <c r="D938" s="79"/>
      <c r="E938" s="70"/>
      <c r="F938" s="72"/>
      <c r="G938" s="70">
        <f t="shared" si="29"/>
        <v>0</v>
      </c>
      <c r="I938" s="68">
        <v>0</v>
      </c>
      <c r="J938" s="69">
        <f t="shared" si="28"/>
        <v>0</v>
      </c>
      <c r="K938" s="65"/>
      <c r="L938" s="65" t="s">
        <v>416</v>
      </c>
    </row>
    <row r="939" spans="1:13" s="73" customFormat="1" hidden="1" outlineLevel="2">
      <c r="A939" s="82">
        <v>2681126030</v>
      </c>
      <c r="B939" s="83" t="s">
        <v>1185</v>
      </c>
      <c r="C939" s="70">
        <v>0</v>
      </c>
      <c r="D939" s="79"/>
      <c r="E939" s="70"/>
      <c r="F939" s="72"/>
      <c r="G939" s="70">
        <f t="shared" si="29"/>
        <v>0</v>
      </c>
      <c r="I939" s="68">
        <v>0</v>
      </c>
      <c r="J939" s="69">
        <f t="shared" si="28"/>
        <v>0</v>
      </c>
      <c r="K939" s="65"/>
      <c r="L939" s="65" t="s">
        <v>416</v>
      </c>
    </row>
    <row r="940" spans="1:13" s="73" customFormat="1" hidden="1" outlineLevel="2">
      <c r="A940" s="82">
        <v>2682126100</v>
      </c>
      <c r="B940" s="83" t="s">
        <v>1186</v>
      </c>
      <c r="C940" s="70">
        <v>0</v>
      </c>
      <c r="D940" s="79"/>
      <c r="E940" s="70"/>
      <c r="F940" s="72"/>
      <c r="G940" s="70">
        <f t="shared" si="29"/>
        <v>0</v>
      </c>
      <c r="I940" s="68">
        <v>0</v>
      </c>
      <c r="J940" s="69">
        <f t="shared" si="28"/>
        <v>0</v>
      </c>
      <c r="K940" s="65"/>
      <c r="L940" s="65" t="s">
        <v>416</v>
      </c>
    </row>
    <row r="941" spans="1:13" s="73" customFormat="1" outlineLevel="1" collapsed="1">
      <c r="A941" s="66" t="s">
        <v>417</v>
      </c>
      <c r="B941" s="35" t="s">
        <v>5658</v>
      </c>
      <c r="C941" s="67">
        <f>SUM(C942:C946)</f>
        <v>0</v>
      </c>
      <c r="D941" s="79"/>
      <c r="E941" s="67"/>
      <c r="F941" s="72"/>
      <c r="G941" s="67">
        <f t="shared" si="29"/>
        <v>0</v>
      </c>
      <c r="I941" s="68">
        <v>0</v>
      </c>
      <c r="J941" s="69">
        <f t="shared" si="28"/>
        <v>0</v>
      </c>
      <c r="K941" s="65"/>
      <c r="L941" s="65">
        <v>0</v>
      </c>
      <c r="M941" s="100"/>
    </row>
    <row r="942" spans="1:13" s="73" customFormat="1" hidden="1" outlineLevel="2">
      <c r="A942" s="106">
        <v>2681130000</v>
      </c>
      <c r="B942" s="107" t="s">
        <v>1187</v>
      </c>
      <c r="C942" s="70">
        <v>0</v>
      </c>
      <c r="D942" s="79"/>
      <c r="E942" s="70"/>
      <c r="F942" s="72"/>
      <c r="G942" s="70">
        <f t="shared" si="29"/>
        <v>0</v>
      </c>
      <c r="I942" s="68">
        <v>0</v>
      </c>
      <c r="J942" s="69">
        <f t="shared" si="28"/>
        <v>0</v>
      </c>
      <c r="K942" s="65"/>
      <c r="L942" s="65" t="s">
        <v>417</v>
      </c>
    </row>
    <row r="943" spans="1:13" s="73" customFormat="1" hidden="1" outlineLevel="2">
      <c r="A943" s="82">
        <v>2681130001</v>
      </c>
      <c r="B943" s="83" t="s">
        <v>1188</v>
      </c>
      <c r="C943" s="70">
        <v>0</v>
      </c>
      <c r="D943" s="79"/>
      <c r="E943" s="70"/>
      <c r="F943" s="72"/>
      <c r="G943" s="70">
        <f t="shared" si="29"/>
        <v>0</v>
      </c>
      <c r="I943" s="68">
        <v>0</v>
      </c>
      <c r="J943" s="69">
        <f t="shared" si="28"/>
        <v>0</v>
      </c>
      <c r="K943" s="65"/>
      <c r="L943" s="65" t="s">
        <v>417</v>
      </c>
    </row>
    <row r="944" spans="1:13" s="73" customFormat="1" hidden="1" outlineLevel="2">
      <c r="A944" s="82">
        <v>2681130002</v>
      </c>
      <c r="B944" s="83" t="s">
        <v>1189</v>
      </c>
      <c r="C944" s="70">
        <v>0</v>
      </c>
      <c r="D944" s="79"/>
      <c r="E944" s="70"/>
      <c r="F944" s="72"/>
      <c r="G944" s="70">
        <f t="shared" si="29"/>
        <v>0</v>
      </c>
      <c r="I944" s="68">
        <v>0</v>
      </c>
      <c r="J944" s="69">
        <f t="shared" si="28"/>
        <v>0</v>
      </c>
      <c r="K944" s="65"/>
      <c r="L944" s="65" t="s">
        <v>417</v>
      </c>
    </row>
    <row r="945" spans="1:14" s="73" customFormat="1" hidden="1" outlineLevel="2">
      <c r="A945" s="82">
        <v>2681130005</v>
      </c>
      <c r="B945" s="83" t="s">
        <v>1190</v>
      </c>
      <c r="C945" s="70">
        <v>0</v>
      </c>
      <c r="D945" s="79"/>
      <c r="E945" s="70"/>
      <c r="F945" s="72"/>
      <c r="G945" s="70">
        <f t="shared" si="29"/>
        <v>0</v>
      </c>
      <c r="I945" s="68">
        <v>0</v>
      </c>
      <c r="J945" s="69">
        <f t="shared" si="28"/>
        <v>0</v>
      </c>
      <c r="K945" s="65"/>
      <c r="L945" s="65" t="s">
        <v>417</v>
      </c>
    </row>
    <row r="946" spans="1:14" s="73" customFormat="1" hidden="1" outlineLevel="2">
      <c r="A946" s="106">
        <v>-2681130009</v>
      </c>
      <c r="B946" s="86" t="s">
        <v>1191</v>
      </c>
      <c r="C946" s="76">
        <v>0</v>
      </c>
      <c r="D946" s="79"/>
      <c r="E946" s="70"/>
      <c r="F946" s="72"/>
      <c r="G946" s="70">
        <f t="shared" si="29"/>
        <v>0</v>
      </c>
      <c r="I946" s="68">
        <v>0</v>
      </c>
      <c r="J946" s="69">
        <f t="shared" si="28"/>
        <v>0</v>
      </c>
      <c r="K946" s="65"/>
      <c r="L946" s="65">
        <v>0</v>
      </c>
    </row>
    <row r="947" spans="1:14" s="73" customFormat="1" outlineLevel="1" collapsed="1">
      <c r="A947" s="66" t="s">
        <v>418</v>
      </c>
      <c r="B947" s="35" t="s">
        <v>5659</v>
      </c>
      <c r="C947" s="67">
        <f>SUM(C948)</f>
        <v>107451.52</v>
      </c>
      <c r="D947" s="79"/>
      <c r="E947" s="67"/>
      <c r="F947" s="72"/>
      <c r="G947" s="67">
        <f t="shared" si="29"/>
        <v>107451.52</v>
      </c>
      <c r="I947" s="68">
        <v>107451.52</v>
      </c>
      <c r="J947" s="69">
        <f t="shared" si="28"/>
        <v>0</v>
      </c>
      <c r="K947" s="65"/>
      <c r="L947" s="65">
        <v>0</v>
      </c>
    </row>
    <row r="948" spans="1:14" s="73" customFormat="1" hidden="1" outlineLevel="2">
      <c r="A948" s="82">
        <v>2681132000</v>
      </c>
      <c r="B948" s="83" t="s">
        <v>1192</v>
      </c>
      <c r="C948" s="70">
        <v>107451.52</v>
      </c>
      <c r="D948" s="79"/>
      <c r="E948" s="70"/>
      <c r="F948" s="72"/>
      <c r="G948" s="70">
        <f t="shared" si="29"/>
        <v>107451.52</v>
      </c>
      <c r="I948" s="68">
        <v>0</v>
      </c>
      <c r="J948" s="69">
        <f t="shared" si="28"/>
        <v>-107451.52</v>
      </c>
      <c r="K948" s="65"/>
      <c r="L948" s="65" t="s">
        <v>418</v>
      </c>
    </row>
    <row r="949" spans="1:14" s="73" customFormat="1" outlineLevel="1" collapsed="1">
      <c r="A949" s="66" t="s">
        <v>419</v>
      </c>
      <c r="B949" s="35" t="s">
        <v>5660</v>
      </c>
      <c r="C949" s="67">
        <f>SUM(C950:C951)</f>
        <v>146.44999999999899</v>
      </c>
      <c r="D949" s="79"/>
      <c r="E949" s="67"/>
      <c r="F949" s="72"/>
      <c r="G949" s="67">
        <f t="shared" si="29"/>
        <v>146.44999999999899</v>
      </c>
      <c r="I949" s="68">
        <v>146.44999999999999</v>
      </c>
      <c r="J949" s="69">
        <f t="shared" si="28"/>
        <v>9.9475983006414026E-13</v>
      </c>
      <c r="K949" s="65"/>
      <c r="L949" s="65">
        <v>0</v>
      </c>
    </row>
    <row r="950" spans="1:14" s="73" customFormat="1" hidden="1" outlineLevel="2">
      <c r="A950" s="82">
        <v>2681133010</v>
      </c>
      <c r="B950" s="83" t="s">
        <v>1193</v>
      </c>
      <c r="C950" s="70">
        <v>146.44999999999899</v>
      </c>
      <c r="D950" s="79"/>
      <c r="E950" s="70"/>
      <c r="F950" s="72"/>
      <c r="G950" s="70">
        <f t="shared" si="29"/>
        <v>146.44999999999899</v>
      </c>
      <c r="I950" s="68">
        <v>0</v>
      </c>
      <c r="J950" s="69">
        <f t="shared" si="28"/>
        <v>-146.44999999999899</v>
      </c>
      <c r="K950" s="65"/>
      <c r="L950" s="65" t="s">
        <v>419</v>
      </c>
    </row>
    <row r="951" spans="1:14" s="73" customFormat="1" hidden="1" outlineLevel="2">
      <c r="A951" s="82">
        <v>2681133020</v>
      </c>
      <c r="B951" s="83" t="s">
        <v>1194</v>
      </c>
      <c r="C951" s="70">
        <v>0</v>
      </c>
      <c r="D951" s="79"/>
      <c r="E951" s="70"/>
      <c r="F951" s="72"/>
      <c r="G951" s="70">
        <f t="shared" si="29"/>
        <v>0</v>
      </c>
      <c r="I951" s="68">
        <v>0</v>
      </c>
      <c r="J951" s="69">
        <f t="shared" si="28"/>
        <v>0</v>
      </c>
      <c r="K951" s="65"/>
      <c r="L951" s="65" t="s">
        <v>419</v>
      </c>
    </row>
    <row r="952" spans="1:14" s="73" customFormat="1" outlineLevel="1" collapsed="1">
      <c r="A952" s="66" t="s">
        <v>420</v>
      </c>
      <c r="B952" s="35" t="s">
        <v>5661</v>
      </c>
      <c r="C952" s="67">
        <f>SUM(C953:C954)</f>
        <v>14904.02</v>
      </c>
      <c r="D952" s="79"/>
      <c r="E952" s="67"/>
      <c r="F952" s="72"/>
      <c r="G952" s="67">
        <f t="shared" si="29"/>
        <v>14904.02</v>
      </c>
      <c r="I952" s="68">
        <v>14904.02</v>
      </c>
      <c r="J952" s="69">
        <f t="shared" si="28"/>
        <v>0</v>
      </c>
      <c r="K952" s="65"/>
      <c r="L952" s="65">
        <v>0</v>
      </c>
    </row>
    <row r="953" spans="1:14" s="73" customFormat="1" hidden="1" outlineLevel="2">
      <c r="A953" s="82">
        <v>2681127000</v>
      </c>
      <c r="B953" s="83" t="s">
        <v>1195</v>
      </c>
      <c r="C953" s="70">
        <v>0</v>
      </c>
      <c r="D953" s="79"/>
      <c r="E953" s="70"/>
      <c r="F953" s="72"/>
      <c r="G953" s="70">
        <f t="shared" si="29"/>
        <v>0</v>
      </c>
      <c r="I953" s="68">
        <v>0</v>
      </c>
      <c r="J953" s="69">
        <f t="shared" si="28"/>
        <v>0</v>
      </c>
      <c r="K953" s="65"/>
      <c r="L953" s="65" t="s">
        <v>420</v>
      </c>
    </row>
    <row r="954" spans="1:14" s="73" customFormat="1" hidden="1" outlineLevel="2">
      <c r="A954" s="82">
        <v>2681127100</v>
      </c>
      <c r="B954" s="83" t="s">
        <v>1196</v>
      </c>
      <c r="C954" s="70">
        <v>14904.02</v>
      </c>
      <c r="D954" s="79"/>
      <c r="E954" s="70"/>
      <c r="F954" s="72"/>
      <c r="G954" s="70">
        <f t="shared" si="29"/>
        <v>14904.02</v>
      </c>
      <c r="I954" s="68">
        <v>0</v>
      </c>
      <c r="J954" s="69">
        <f t="shared" si="28"/>
        <v>-14904.02</v>
      </c>
      <c r="K954" s="65"/>
      <c r="L954" s="65" t="s">
        <v>420</v>
      </c>
    </row>
    <row r="955" spans="1:14" s="73" customFormat="1" outlineLevel="1" collapsed="1">
      <c r="A955" s="66" t="s">
        <v>421</v>
      </c>
      <c r="B955" s="35" t="s">
        <v>5662</v>
      </c>
      <c r="C955" s="67">
        <f>SUM(C956)</f>
        <v>0</v>
      </c>
      <c r="D955" s="79"/>
      <c r="E955" s="67"/>
      <c r="F955" s="72"/>
      <c r="G955" s="67">
        <f t="shared" si="29"/>
        <v>0</v>
      </c>
      <c r="I955" s="68">
        <v>0</v>
      </c>
      <c r="J955" s="69">
        <f t="shared" si="28"/>
        <v>0</v>
      </c>
      <c r="K955" s="65"/>
      <c r="L955" s="65">
        <v>0</v>
      </c>
    </row>
    <row r="956" spans="1:14" s="73" customFormat="1" hidden="1" outlineLevel="2">
      <c r="A956" s="82">
        <v>2681137010</v>
      </c>
      <c r="B956" s="83" t="s">
        <v>1197</v>
      </c>
      <c r="C956" s="70">
        <v>0</v>
      </c>
      <c r="D956" s="79"/>
      <c r="E956" s="70"/>
      <c r="F956" s="72"/>
      <c r="G956" s="70">
        <f t="shared" si="29"/>
        <v>0</v>
      </c>
      <c r="I956" s="68">
        <v>0</v>
      </c>
      <c r="J956" s="69">
        <f t="shared" si="28"/>
        <v>0</v>
      </c>
      <c r="K956" s="65"/>
      <c r="L956" s="65" t="s">
        <v>421</v>
      </c>
    </row>
    <row r="957" spans="1:14" s="73" customFormat="1" outlineLevel="1" collapsed="1">
      <c r="A957" s="66" t="s">
        <v>422</v>
      </c>
      <c r="B957" s="35" t="s">
        <v>5663</v>
      </c>
      <c r="C957" s="67">
        <f>SUM(C958)</f>
        <v>0</v>
      </c>
      <c r="D957" s="79"/>
      <c r="E957" s="67"/>
      <c r="F957" s="72"/>
      <c r="G957" s="67">
        <f>C957+E957</f>
        <v>0</v>
      </c>
      <c r="I957" s="68">
        <v>0</v>
      </c>
      <c r="J957" s="69">
        <f>I957-G957</f>
        <v>0</v>
      </c>
      <c r="K957" s="65"/>
      <c r="L957" s="65">
        <v>0</v>
      </c>
    </row>
    <row r="958" spans="1:14" s="73" customFormat="1" hidden="1" outlineLevel="2">
      <c r="A958" s="31">
        <v>2682104000</v>
      </c>
      <c r="B958" s="45" t="s">
        <v>1198</v>
      </c>
      <c r="C958" s="70">
        <v>0</v>
      </c>
      <c r="D958" s="79"/>
      <c r="E958" s="70"/>
      <c r="F958" s="72"/>
      <c r="G958" s="70">
        <f>C958+E958</f>
        <v>0</v>
      </c>
      <c r="I958" s="68">
        <v>0</v>
      </c>
      <c r="J958" s="69">
        <f>I958-G958</f>
        <v>0</v>
      </c>
      <c r="K958" s="65"/>
      <c r="L958" s="65" t="s">
        <v>422</v>
      </c>
    </row>
    <row r="959" spans="1:14" s="73" customFormat="1" outlineLevel="1" collapsed="1">
      <c r="A959" s="66" t="s">
        <v>423</v>
      </c>
      <c r="B959" s="35" t="s">
        <v>5664</v>
      </c>
      <c r="C959" s="67">
        <f>SUM(C960)</f>
        <v>0</v>
      </c>
      <c r="D959" s="79"/>
      <c r="E959" s="67"/>
      <c r="F959" s="72"/>
      <c r="G959" s="67">
        <f>C959+E959</f>
        <v>0</v>
      </c>
      <c r="I959" s="68">
        <v>0</v>
      </c>
      <c r="J959" s="69">
        <f>I959-G959</f>
        <v>0</v>
      </c>
      <c r="K959" s="65"/>
      <c r="L959" s="65">
        <v>0</v>
      </c>
      <c r="M959" s="100"/>
      <c r="N959" s="68"/>
    </row>
    <row r="960" spans="1:14" s="73" customFormat="1" hidden="1" outlineLevel="2">
      <c r="A960" s="31">
        <v>2681141010</v>
      </c>
      <c r="B960" s="45" t="s">
        <v>1199</v>
      </c>
      <c r="C960" s="99">
        <v>0</v>
      </c>
      <c r="D960" s="79"/>
      <c r="E960" s="70"/>
      <c r="F960" s="72"/>
      <c r="G960" s="70">
        <f>C960+E960</f>
        <v>0</v>
      </c>
      <c r="I960" s="68">
        <v>0</v>
      </c>
      <c r="J960" s="69">
        <f>I960-G960</f>
        <v>0</v>
      </c>
      <c r="K960" s="65"/>
      <c r="L960" s="65" t="s">
        <v>423</v>
      </c>
    </row>
    <row r="961" spans="1:13" s="73" customFormat="1" outlineLevel="1" collapsed="1">
      <c r="A961" s="66" t="s">
        <v>424</v>
      </c>
      <c r="B961" s="35" t="s">
        <v>5665</v>
      </c>
      <c r="C961" s="67">
        <f>SUM(C962:C967)</f>
        <v>36681864.889999896</v>
      </c>
      <c r="D961" s="79"/>
      <c r="E961" s="67"/>
      <c r="F961" s="72"/>
      <c r="G961" s="67">
        <f t="shared" si="29"/>
        <v>36681864.889999896</v>
      </c>
      <c r="I961" s="68">
        <v>36681864.890000001</v>
      </c>
      <c r="J961" s="69">
        <f t="shared" si="28"/>
        <v>1.0430812835693359E-7</v>
      </c>
      <c r="K961" s="65"/>
      <c r="L961" s="65">
        <v>0</v>
      </c>
      <c r="M961" s="100"/>
    </row>
    <row r="962" spans="1:13" s="73" customFormat="1" hidden="1" outlineLevel="2">
      <c r="A962" s="82">
        <v>2681106000</v>
      </c>
      <c r="B962" s="83" t="s">
        <v>1201</v>
      </c>
      <c r="C962" s="70">
        <v>34835012.579999901</v>
      </c>
      <c r="D962" s="79"/>
      <c r="E962" s="70"/>
      <c r="F962" s="72"/>
      <c r="G962" s="70">
        <f t="shared" si="29"/>
        <v>34835012.579999901</v>
      </c>
      <c r="I962" s="68">
        <v>0</v>
      </c>
      <c r="J962" s="69">
        <f t="shared" si="28"/>
        <v>-34835012.579999901</v>
      </c>
      <c r="K962" s="65"/>
      <c r="L962" s="65" t="s">
        <v>424</v>
      </c>
    </row>
    <row r="963" spans="1:13" s="73" customFormat="1" hidden="1" outlineLevel="2">
      <c r="A963" s="82">
        <v>2681107000</v>
      </c>
      <c r="B963" s="83" t="s">
        <v>1202</v>
      </c>
      <c r="C963" s="70">
        <v>1734437.81</v>
      </c>
      <c r="D963" s="79"/>
      <c r="E963" s="70"/>
      <c r="F963" s="72"/>
      <c r="G963" s="70">
        <f t="shared" si="29"/>
        <v>1734437.81</v>
      </c>
      <c r="I963" s="68">
        <v>0</v>
      </c>
      <c r="J963" s="69">
        <f t="shared" si="28"/>
        <v>-1734437.81</v>
      </c>
      <c r="K963" s="65"/>
      <c r="L963" s="65" t="s">
        <v>424</v>
      </c>
    </row>
    <row r="964" spans="1:13" s="73" customFormat="1" hidden="1" outlineLevel="2">
      <c r="A964" s="82">
        <v>2681109000</v>
      </c>
      <c r="B964" s="83" t="s">
        <v>1203</v>
      </c>
      <c r="C964" s="70">
        <v>105567.41</v>
      </c>
      <c r="D964" s="79"/>
      <c r="E964" s="70"/>
      <c r="F964" s="72"/>
      <c r="G964" s="70">
        <f t="shared" si="29"/>
        <v>105567.41</v>
      </c>
      <c r="I964" s="68">
        <v>0</v>
      </c>
      <c r="J964" s="69">
        <f t="shared" si="28"/>
        <v>-105567.41</v>
      </c>
      <c r="K964" s="65"/>
      <c r="L964" s="65" t="s">
        <v>424</v>
      </c>
    </row>
    <row r="965" spans="1:13" s="73" customFormat="1" hidden="1" outlineLevel="2">
      <c r="A965" s="82">
        <v>2681140010</v>
      </c>
      <c r="B965" s="83" t="s">
        <v>1204</v>
      </c>
      <c r="C965" s="70">
        <v>9664.8999999999905</v>
      </c>
      <c r="D965" s="79"/>
      <c r="E965" s="70"/>
      <c r="F965" s="72"/>
      <c r="G965" s="70">
        <f t="shared" si="29"/>
        <v>9664.8999999999905</v>
      </c>
      <c r="I965" s="68">
        <v>0</v>
      </c>
      <c r="J965" s="69">
        <f t="shared" si="28"/>
        <v>-9664.8999999999905</v>
      </c>
      <c r="K965" s="65"/>
      <c r="L965" s="65" t="s">
        <v>424</v>
      </c>
    </row>
    <row r="966" spans="1:13" s="73" customFormat="1" hidden="1" outlineLevel="2">
      <c r="A966" s="82">
        <v>2681207000</v>
      </c>
      <c r="B966" s="83" t="s">
        <v>1205</v>
      </c>
      <c r="C966" s="70">
        <v>-2817.8099999999899</v>
      </c>
      <c r="D966" s="79"/>
      <c r="E966" s="70"/>
      <c r="F966" s="72"/>
      <c r="G966" s="70">
        <f t="shared" si="29"/>
        <v>-2817.8099999999899</v>
      </c>
      <c r="I966" s="68">
        <v>0</v>
      </c>
      <c r="J966" s="69">
        <f t="shared" si="28"/>
        <v>2817.8099999999899</v>
      </c>
      <c r="K966" s="65"/>
      <c r="L966" s="65" t="s">
        <v>424</v>
      </c>
    </row>
    <row r="967" spans="1:13" s="73" customFormat="1" hidden="1" outlineLevel="2">
      <c r="A967" s="82">
        <v>2681207099</v>
      </c>
      <c r="B967" s="83" t="s">
        <v>1206</v>
      </c>
      <c r="C967" s="70">
        <v>0</v>
      </c>
      <c r="D967" s="79"/>
      <c r="E967" s="70"/>
      <c r="F967" s="72"/>
      <c r="G967" s="70">
        <f t="shared" si="29"/>
        <v>0</v>
      </c>
      <c r="I967" s="68">
        <v>0</v>
      </c>
      <c r="J967" s="69">
        <f t="shared" ref="J967:J1030" si="30">I967-G967</f>
        <v>0</v>
      </c>
      <c r="K967" s="65"/>
      <c r="L967" s="65" t="s">
        <v>424</v>
      </c>
    </row>
    <row r="968" spans="1:13" s="73" customFormat="1" outlineLevel="1" collapsed="1">
      <c r="A968" s="66" t="s">
        <v>425</v>
      </c>
      <c r="B968" s="35" t="s">
        <v>5666</v>
      </c>
      <c r="C968" s="67">
        <f>SUM(C969:C976)</f>
        <v>10394921.879999999</v>
      </c>
      <c r="D968" s="79"/>
      <c r="E968" s="67"/>
      <c r="F968" s="72"/>
      <c r="G968" s="67">
        <f t="shared" si="29"/>
        <v>10394921.879999999</v>
      </c>
      <c r="I968" s="68">
        <v>10394921.880000001</v>
      </c>
      <c r="J968" s="69">
        <f t="shared" si="30"/>
        <v>0</v>
      </c>
      <c r="K968" s="65"/>
      <c r="L968" s="65">
        <v>0</v>
      </c>
    </row>
    <row r="969" spans="1:13" s="73" customFormat="1" hidden="1" outlineLevel="2">
      <c r="A969" s="82">
        <v>2681199070</v>
      </c>
      <c r="B969" s="83" t="s">
        <v>1207</v>
      </c>
      <c r="C969" s="70">
        <v>6167399.0800000001</v>
      </c>
      <c r="D969" s="79"/>
      <c r="E969" s="70"/>
      <c r="F969" s="72"/>
      <c r="G969" s="70">
        <f t="shared" si="29"/>
        <v>6167399.0800000001</v>
      </c>
      <c r="I969" s="68">
        <v>0</v>
      </c>
      <c r="J969" s="69">
        <f t="shared" si="30"/>
        <v>-6167399.0800000001</v>
      </c>
      <c r="K969" s="65"/>
      <c r="L969" s="65" t="s">
        <v>425</v>
      </c>
    </row>
    <row r="970" spans="1:13" s="73" customFormat="1" hidden="1" outlineLevel="2">
      <c r="A970" s="82">
        <v>2681199090</v>
      </c>
      <c r="B970" s="83" t="s">
        <v>1208</v>
      </c>
      <c r="C970" s="70">
        <v>4213480.37</v>
      </c>
      <c r="D970" s="79"/>
      <c r="E970" s="70"/>
      <c r="F970" s="72"/>
      <c r="G970" s="70">
        <f t="shared" si="29"/>
        <v>4213480.37</v>
      </c>
      <c r="I970" s="68">
        <v>0</v>
      </c>
      <c r="J970" s="69">
        <f t="shared" si="30"/>
        <v>-4213480.37</v>
      </c>
      <c r="K970" s="65"/>
      <c r="L970" s="65" t="s">
        <v>425</v>
      </c>
    </row>
    <row r="971" spans="1:13" s="73" customFormat="1" hidden="1" outlineLevel="2">
      <c r="A971" s="82">
        <v>2681199999</v>
      </c>
      <c r="B971" s="83" t="s">
        <v>1209</v>
      </c>
      <c r="C971" s="70">
        <v>2.9999999999999898E-2</v>
      </c>
      <c r="D971" s="79"/>
      <c r="E971" s="70"/>
      <c r="F971" s="72"/>
      <c r="G971" s="70">
        <f t="shared" si="29"/>
        <v>2.9999999999999898E-2</v>
      </c>
      <c r="I971" s="68">
        <v>0</v>
      </c>
      <c r="J971" s="69">
        <f t="shared" si="30"/>
        <v>-2.9999999999999898E-2</v>
      </c>
      <c r="K971" s="65"/>
      <c r="L971" s="65" t="s">
        <v>425</v>
      </c>
    </row>
    <row r="972" spans="1:13" s="73" customFormat="1" hidden="1" outlineLevel="2">
      <c r="A972" s="82">
        <v>2681299070</v>
      </c>
      <c r="B972" s="83" t="s">
        <v>1210</v>
      </c>
      <c r="C972" s="70">
        <v>0</v>
      </c>
      <c r="D972" s="79"/>
      <c r="E972" s="70"/>
      <c r="F972" s="72"/>
      <c r="G972" s="70">
        <f t="shared" si="29"/>
        <v>0</v>
      </c>
      <c r="I972" s="68">
        <v>0</v>
      </c>
      <c r="J972" s="69">
        <f t="shared" si="30"/>
        <v>0</v>
      </c>
      <c r="K972" s="65"/>
      <c r="L972" s="65" t="s">
        <v>425</v>
      </c>
    </row>
    <row r="973" spans="1:13" s="73" customFormat="1" hidden="1" outlineLevel="2">
      <c r="A973" s="82">
        <v>2681299079</v>
      </c>
      <c r="B973" s="83" t="s">
        <v>1211</v>
      </c>
      <c r="C973" s="70">
        <v>0</v>
      </c>
      <c r="D973" s="79"/>
      <c r="E973" s="70"/>
      <c r="F973" s="72"/>
      <c r="G973" s="70">
        <f t="shared" si="29"/>
        <v>0</v>
      </c>
      <c r="I973" s="68">
        <v>0</v>
      </c>
      <c r="J973" s="69">
        <f t="shared" si="30"/>
        <v>0</v>
      </c>
      <c r="K973" s="65"/>
      <c r="L973" s="65" t="s">
        <v>425</v>
      </c>
    </row>
    <row r="974" spans="1:13" s="73" customFormat="1" hidden="1" outlineLevel="2">
      <c r="A974" s="82">
        <v>2681299090</v>
      </c>
      <c r="B974" s="83" t="s">
        <v>1212</v>
      </c>
      <c r="C974" s="70">
        <v>14042.4</v>
      </c>
      <c r="D974" s="79"/>
      <c r="E974" s="70"/>
      <c r="F974" s="72"/>
      <c r="G974" s="70">
        <f t="shared" si="29"/>
        <v>14042.4</v>
      </c>
      <c r="I974" s="68">
        <v>0</v>
      </c>
      <c r="J974" s="69">
        <f t="shared" si="30"/>
        <v>-14042.4</v>
      </c>
      <c r="K974" s="65"/>
      <c r="L974" s="65" t="s">
        <v>425</v>
      </c>
    </row>
    <row r="975" spans="1:13" s="73" customFormat="1" hidden="1" outlineLevel="2">
      <c r="A975" s="82">
        <v>2681299099</v>
      </c>
      <c r="B975" s="83" t="s">
        <v>1213</v>
      </c>
      <c r="C975" s="70">
        <v>0</v>
      </c>
      <c r="D975" s="79"/>
      <c r="E975" s="70"/>
      <c r="F975" s="72"/>
      <c r="G975" s="70">
        <f t="shared" si="29"/>
        <v>0</v>
      </c>
      <c r="I975" s="68">
        <v>0</v>
      </c>
      <c r="J975" s="69">
        <f t="shared" si="30"/>
        <v>0</v>
      </c>
      <c r="K975" s="65"/>
      <c r="L975" s="65" t="s">
        <v>425</v>
      </c>
    </row>
    <row r="976" spans="1:13" s="73" customFormat="1" hidden="1" outlineLevel="2">
      <c r="A976" s="82">
        <v>2681299999</v>
      </c>
      <c r="B976" s="83" t="s">
        <v>1214</v>
      </c>
      <c r="C976" s="70">
        <v>0</v>
      </c>
      <c r="D976" s="79"/>
      <c r="E976" s="70"/>
      <c r="F976" s="72"/>
      <c r="G976" s="70">
        <f t="shared" si="29"/>
        <v>0</v>
      </c>
      <c r="I976" s="68">
        <v>0</v>
      </c>
      <c r="J976" s="69">
        <f t="shared" si="30"/>
        <v>0</v>
      </c>
      <c r="K976" s="65"/>
      <c r="L976" s="65" t="s">
        <v>425</v>
      </c>
    </row>
    <row r="977" spans="1:13" s="73" customFormat="1" outlineLevel="1" collapsed="1">
      <c r="A977" s="66" t="s">
        <v>426</v>
      </c>
      <c r="B977" s="35" t="s">
        <v>5667</v>
      </c>
      <c r="C977" s="67">
        <f>SUM(C978:C984)</f>
        <v>0</v>
      </c>
      <c r="D977" s="79"/>
      <c r="E977" s="67"/>
      <c r="F977" s="72"/>
      <c r="G977" s="67">
        <f t="shared" si="29"/>
        <v>0</v>
      </c>
      <c r="I977" s="68">
        <v>0</v>
      </c>
      <c r="J977" s="69">
        <f t="shared" si="30"/>
        <v>0</v>
      </c>
      <c r="K977" s="65"/>
      <c r="L977" s="65">
        <v>0</v>
      </c>
    </row>
    <row r="978" spans="1:13" s="73" customFormat="1" hidden="1" outlineLevel="2">
      <c r="A978" s="82">
        <v>-2110000000</v>
      </c>
      <c r="B978" s="108" t="s">
        <v>1023</v>
      </c>
      <c r="C978" s="70">
        <v>0</v>
      </c>
      <c r="D978" s="79"/>
      <c r="E978" s="70"/>
      <c r="F978" s="72"/>
      <c r="G978" s="70">
        <f>C978+E978</f>
        <v>0</v>
      </c>
      <c r="I978" s="68">
        <v>0</v>
      </c>
      <c r="J978" s="69">
        <f>I978-G978</f>
        <v>0</v>
      </c>
      <c r="K978" s="65"/>
      <c r="L978" s="65">
        <v>0</v>
      </c>
    </row>
    <row r="979" spans="1:13" s="73" customFormat="1" hidden="1" outlineLevel="2">
      <c r="A979" s="93">
        <v>-2110010000</v>
      </c>
      <c r="B979" s="94" t="s">
        <v>1029</v>
      </c>
      <c r="C979" s="70">
        <v>0</v>
      </c>
      <c r="D979" s="79"/>
      <c r="E979" s="70"/>
      <c r="F979" s="72"/>
      <c r="G979" s="70">
        <f>C979+E979</f>
        <v>0</v>
      </c>
      <c r="I979" s="68">
        <v>0</v>
      </c>
      <c r="J979" s="69">
        <f>I979-G979</f>
        <v>0</v>
      </c>
      <c r="K979" s="65"/>
      <c r="L979" s="65">
        <v>0</v>
      </c>
    </row>
    <row r="980" spans="1:13" s="73" customFormat="1" hidden="1" outlineLevel="2">
      <c r="A980" s="82">
        <v>6011000000</v>
      </c>
      <c r="B980" s="83" t="s">
        <v>1215</v>
      </c>
      <c r="C980" s="70">
        <v>0</v>
      </c>
      <c r="D980" s="79"/>
      <c r="E980" s="70"/>
      <c r="F980" s="72"/>
      <c r="G980" s="70">
        <f t="shared" ref="G980:G1043" si="31">C980+E980</f>
        <v>0</v>
      </c>
      <c r="I980" s="68">
        <v>0</v>
      </c>
      <c r="J980" s="69">
        <f t="shared" si="30"/>
        <v>0</v>
      </c>
      <c r="K980" s="65"/>
      <c r="L980" s="65" t="s">
        <v>426</v>
      </c>
    </row>
    <row r="981" spans="1:13" s="73" customFormat="1" hidden="1" outlineLevel="2">
      <c r="A981" s="82">
        <v>6012000000</v>
      </c>
      <c r="B981" s="83" t="s">
        <v>1216</v>
      </c>
      <c r="C981" s="70">
        <v>0</v>
      </c>
      <c r="D981" s="79"/>
      <c r="E981" s="70"/>
      <c r="F981" s="72"/>
      <c r="G981" s="70">
        <f t="shared" si="31"/>
        <v>0</v>
      </c>
      <c r="I981" s="68">
        <v>0</v>
      </c>
      <c r="J981" s="69">
        <f t="shared" si="30"/>
        <v>0</v>
      </c>
      <c r="K981" s="65"/>
      <c r="L981" s="65" t="s">
        <v>426</v>
      </c>
    </row>
    <row r="982" spans="1:13" s="73" customFormat="1" hidden="1" outlineLevel="2">
      <c r="A982" s="82">
        <v>6013000000</v>
      </c>
      <c r="B982" s="83" t="s">
        <v>1217</v>
      </c>
      <c r="C982" s="70">
        <v>0</v>
      </c>
      <c r="D982" s="79"/>
      <c r="E982" s="70"/>
      <c r="F982" s="72"/>
      <c r="G982" s="70">
        <f t="shared" si="31"/>
        <v>0</v>
      </c>
      <c r="I982" s="68">
        <v>0</v>
      </c>
      <c r="J982" s="69">
        <f t="shared" si="30"/>
        <v>0</v>
      </c>
      <c r="K982" s="65"/>
      <c r="L982" s="65" t="s">
        <v>426</v>
      </c>
    </row>
    <row r="983" spans="1:13" s="73" customFormat="1" hidden="1" outlineLevel="2">
      <c r="A983" s="82">
        <v>6014000000</v>
      </c>
      <c r="B983" s="83" t="s">
        <v>1218</v>
      </c>
      <c r="C983" s="70">
        <v>0</v>
      </c>
      <c r="D983" s="79"/>
      <c r="E983" s="70"/>
      <c r="F983" s="72"/>
      <c r="G983" s="70">
        <f t="shared" si="31"/>
        <v>0</v>
      </c>
      <c r="I983" s="68">
        <v>0</v>
      </c>
      <c r="J983" s="69">
        <f t="shared" si="30"/>
        <v>0</v>
      </c>
      <c r="K983" s="65"/>
      <c r="L983" s="65" t="s">
        <v>426</v>
      </c>
    </row>
    <row r="984" spans="1:13" s="73" customFormat="1" hidden="1" outlineLevel="2">
      <c r="A984" s="82">
        <v>6015000000</v>
      </c>
      <c r="B984" s="83" t="s">
        <v>1219</v>
      </c>
      <c r="C984" s="70">
        <v>0</v>
      </c>
      <c r="D984" s="79"/>
      <c r="E984" s="70"/>
      <c r="F984" s="72"/>
      <c r="G984" s="70">
        <f t="shared" si="31"/>
        <v>0</v>
      </c>
      <c r="I984" s="68">
        <v>0</v>
      </c>
      <c r="J984" s="69">
        <f t="shared" si="30"/>
        <v>0</v>
      </c>
      <c r="K984" s="65"/>
      <c r="L984" s="65" t="s">
        <v>426</v>
      </c>
    </row>
    <row r="985" spans="1:13" s="73" customFormat="1" outlineLevel="1" collapsed="1">
      <c r="A985" s="66" t="s">
        <v>427</v>
      </c>
      <c r="B985" s="35" t="s">
        <v>2806</v>
      </c>
      <c r="C985" s="67">
        <f>SUM(C986:C1046)</f>
        <v>16319348.68999999</v>
      </c>
      <c r="D985" s="79"/>
      <c r="E985" s="67">
        <f>SUM(E986:E1046)</f>
        <v>0</v>
      </c>
      <c r="F985" s="72"/>
      <c r="G985" s="67">
        <f t="shared" si="31"/>
        <v>16319348.68999999</v>
      </c>
      <c r="I985" s="68">
        <v>16319348.84</v>
      </c>
      <c r="J985" s="69">
        <f t="shared" si="30"/>
        <v>0.15000000968575478</v>
      </c>
      <c r="K985" s="65"/>
      <c r="L985" s="65">
        <v>0</v>
      </c>
      <c r="M985" s="100"/>
    </row>
    <row r="986" spans="1:13" s="73" customFormat="1" hidden="1" outlineLevel="2">
      <c r="A986" s="31">
        <v>2681108400</v>
      </c>
      <c r="B986" s="45" t="s">
        <v>1220</v>
      </c>
      <c r="C986" s="70">
        <v>0</v>
      </c>
      <c r="D986" s="79"/>
      <c r="E986" s="70"/>
      <c r="F986" s="72"/>
      <c r="G986" s="70">
        <f t="shared" si="31"/>
        <v>0</v>
      </c>
      <c r="I986" s="68">
        <v>0</v>
      </c>
      <c r="J986" s="69">
        <f t="shared" si="30"/>
        <v>0</v>
      </c>
      <c r="K986" s="65"/>
      <c r="L986" s="65" t="s">
        <v>5624</v>
      </c>
    </row>
    <row r="987" spans="1:13" s="73" customFormat="1" hidden="1" outlineLevel="2">
      <c r="A987" s="82">
        <v>2681108405</v>
      </c>
      <c r="B987" s="83" t="s">
        <v>1221</v>
      </c>
      <c r="C987" s="70">
        <v>0</v>
      </c>
      <c r="D987" s="79"/>
      <c r="E987" s="70"/>
      <c r="F987" s="72"/>
      <c r="G987" s="70">
        <f t="shared" si="31"/>
        <v>0</v>
      </c>
      <c r="I987" s="68">
        <v>0</v>
      </c>
      <c r="J987" s="69">
        <f t="shared" si="30"/>
        <v>0</v>
      </c>
      <c r="K987" s="65"/>
      <c r="L987" s="65" t="s">
        <v>5625</v>
      </c>
    </row>
    <row r="988" spans="1:13" s="73" customFormat="1" hidden="1" outlineLevel="2">
      <c r="A988" s="31">
        <v>2681108410</v>
      </c>
      <c r="B988" s="45" t="s">
        <v>1222</v>
      </c>
      <c r="C988" s="70">
        <v>0</v>
      </c>
      <c r="D988" s="79"/>
      <c r="E988" s="70"/>
      <c r="F988" s="72"/>
      <c r="G988" s="70">
        <f t="shared" si="31"/>
        <v>0</v>
      </c>
      <c r="I988" s="68">
        <v>0</v>
      </c>
      <c r="J988" s="69">
        <f t="shared" si="30"/>
        <v>0</v>
      </c>
      <c r="K988" s="65"/>
      <c r="L988" s="65" t="s">
        <v>5624</v>
      </c>
    </row>
    <row r="989" spans="1:13" s="73" customFormat="1" hidden="1" outlineLevel="2">
      <c r="A989" s="82">
        <v>2681108415</v>
      </c>
      <c r="B989" s="83" t="s">
        <v>1223</v>
      </c>
      <c r="C989" s="70">
        <v>0</v>
      </c>
      <c r="D989" s="79"/>
      <c r="E989" s="70"/>
      <c r="F989" s="72"/>
      <c r="G989" s="70">
        <f t="shared" si="31"/>
        <v>0</v>
      </c>
      <c r="I989" s="68">
        <v>0</v>
      </c>
      <c r="J989" s="69">
        <f t="shared" si="30"/>
        <v>0</v>
      </c>
      <c r="K989" s="65"/>
      <c r="L989" s="65" t="s">
        <v>5625</v>
      </c>
    </row>
    <row r="990" spans="1:13" s="73" customFormat="1" hidden="1" outlineLevel="2">
      <c r="A990" s="82">
        <v>2681135010</v>
      </c>
      <c r="B990" s="83" t="s">
        <v>1224</v>
      </c>
      <c r="C990" s="70">
        <v>0</v>
      </c>
      <c r="D990" s="79"/>
      <c r="E990" s="70"/>
      <c r="F990" s="72"/>
      <c r="G990" s="70">
        <f t="shared" si="31"/>
        <v>0</v>
      </c>
      <c r="I990" s="68">
        <v>0</v>
      </c>
      <c r="J990" s="69">
        <f t="shared" si="30"/>
        <v>0</v>
      </c>
      <c r="K990" s="65"/>
      <c r="L990" s="65" t="s">
        <v>427</v>
      </c>
    </row>
    <row r="991" spans="1:13" s="73" customFormat="1" hidden="1" outlineLevel="2">
      <c r="A991" s="82">
        <v>2681145000</v>
      </c>
      <c r="B991" s="83" t="s">
        <v>1225</v>
      </c>
      <c r="C991" s="70">
        <v>0</v>
      </c>
      <c r="D991" s="79"/>
      <c r="E991" s="70"/>
      <c r="F991" s="72"/>
      <c r="G991" s="70">
        <f t="shared" si="31"/>
        <v>0</v>
      </c>
      <c r="I991" s="68">
        <v>0</v>
      </c>
      <c r="J991" s="69">
        <f t="shared" si="30"/>
        <v>0</v>
      </c>
      <c r="K991" s="65"/>
      <c r="L991" s="65" t="s">
        <v>427</v>
      </c>
    </row>
    <row r="992" spans="1:13" s="73" customFormat="1" hidden="1" outlineLevel="2">
      <c r="A992" s="82">
        <v>2681147000</v>
      </c>
      <c r="B992" s="83" t="s">
        <v>1226</v>
      </c>
      <c r="C992" s="70">
        <v>0</v>
      </c>
      <c r="D992" s="79"/>
      <c r="E992" s="70"/>
      <c r="F992" s="72"/>
      <c r="G992" s="70">
        <f t="shared" si="31"/>
        <v>0</v>
      </c>
      <c r="I992" s="68">
        <v>0</v>
      </c>
      <c r="J992" s="69">
        <f t="shared" si="30"/>
        <v>0</v>
      </c>
      <c r="K992" s="65"/>
      <c r="L992" s="65" t="s">
        <v>427</v>
      </c>
    </row>
    <row r="993" spans="1:13" s="73" customFormat="1" hidden="1" outlineLevel="2">
      <c r="A993" s="82">
        <v>2681147100</v>
      </c>
      <c r="B993" s="83" t="s">
        <v>1227</v>
      </c>
      <c r="C993" s="70">
        <v>0</v>
      </c>
      <c r="D993" s="79"/>
      <c r="E993" s="70"/>
      <c r="F993" s="72"/>
      <c r="G993" s="70">
        <f t="shared" si="31"/>
        <v>0</v>
      </c>
      <c r="I993" s="68">
        <v>0</v>
      </c>
      <c r="J993" s="69">
        <f t="shared" si="30"/>
        <v>0</v>
      </c>
      <c r="K993" s="65"/>
      <c r="L993" s="65" t="s">
        <v>5625</v>
      </c>
    </row>
    <row r="994" spans="1:13" s="73" customFormat="1" hidden="1" outlineLevel="2">
      <c r="A994" s="82">
        <v>2681150000</v>
      </c>
      <c r="B994" s="83" t="s">
        <v>1228</v>
      </c>
      <c r="C994" s="70">
        <v>0</v>
      </c>
      <c r="D994" s="79"/>
      <c r="E994" s="70"/>
      <c r="F994" s="72"/>
      <c r="G994" s="70">
        <f t="shared" si="31"/>
        <v>0</v>
      </c>
      <c r="I994" s="68">
        <v>0</v>
      </c>
      <c r="J994" s="69">
        <f t="shared" si="30"/>
        <v>0</v>
      </c>
      <c r="K994" s="65"/>
      <c r="L994" s="65" t="s">
        <v>427</v>
      </c>
    </row>
    <row r="995" spans="1:13" s="73" customFormat="1" hidden="1" outlineLevel="2">
      <c r="A995" s="82">
        <v>2681170000</v>
      </c>
      <c r="B995" s="83" t="s">
        <v>1229</v>
      </c>
      <c r="C995" s="70">
        <v>0</v>
      </c>
      <c r="D995" s="79"/>
      <c r="E995" s="70"/>
      <c r="F995" s="72"/>
      <c r="G995" s="70">
        <f t="shared" si="31"/>
        <v>0</v>
      </c>
      <c r="I995" s="68">
        <v>0</v>
      </c>
      <c r="J995" s="69">
        <f t="shared" si="30"/>
        <v>0</v>
      </c>
      <c r="K995" s="65"/>
      <c r="L995" s="65" t="s">
        <v>427</v>
      </c>
    </row>
    <row r="996" spans="1:13" s="73" customFormat="1" hidden="1" outlineLevel="2">
      <c r="A996" s="82">
        <v>2681180000</v>
      </c>
      <c r="B996" s="83" t="s">
        <v>1230</v>
      </c>
      <c r="C996" s="70">
        <v>0.05</v>
      </c>
      <c r="D996" s="79"/>
      <c r="E996" s="70">
        <v>0</v>
      </c>
      <c r="F996" s="72"/>
      <c r="G996" s="70">
        <f t="shared" si="31"/>
        <v>0.05</v>
      </c>
      <c r="I996" s="68">
        <v>0</v>
      </c>
      <c r="J996" s="69">
        <f t="shared" si="30"/>
        <v>-0.05</v>
      </c>
      <c r="K996" s="65"/>
      <c r="L996" s="65" t="s">
        <v>427</v>
      </c>
    </row>
    <row r="997" spans="1:13" s="73" customFormat="1" hidden="1" outlineLevel="2">
      <c r="A997" s="82">
        <v>2681209000</v>
      </c>
      <c r="B997" s="83" t="s">
        <v>1231</v>
      </c>
      <c r="C997" s="70">
        <v>6187.4099999999899</v>
      </c>
      <c r="D997" s="79"/>
      <c r="E997" s="70"/>
      <c r="F997" s="72"/>
      <c r="G997" s="70">
        <f t="shared" si="31"/>
        <v>6187.4099999999899</v>
      </c>
      <c r="I997" s="68">
        <v>0</v>
      </c>
      <c r="J997" s="69">
        <f t="shared" si="30"/>
        <v>-6187.4099999999899</v>
      </c>
      <c r="K997" s="65"/>
      <c r="L997" s="65" t="s">
        <v>427</v>
      </c>
    </row>
    <row r="998" spans="1:13" s="73" customFormat="1" hidden="1" outlineLevel="2">
      <c r="A998" s="82">
        <v>2681209099</v>
      </c>
      <c r="B998" s="83" t="s">
        <v>1232</v>
      </c>
      <c r="C998" s="70">
        <v>0</v>
      </c>
      <c r="D998" s="79"/>
      <c r="E998" s="70"/>
      <c r="F998" s="72"/>
      <c r="G998" s="70">
        <f t="shared" si="31"/>
        <v>0</v>
      </c>
      <c r="I998" s="68">
        <v>0</v>
      </c>
      <c r="J998" s="69">
        <f t="shared" si="30"/>
        <v>0</v>
      </c>
      <c r="K998" s="65"/>
      <c r="L998" s="65" t="s">
        <v>427</v>
      </c>
    </row>
    <row r="999" spans="1:13" s="73" customFormat="1" hidden="1" outlineLevel="2">
      <c r="A999" s="93">
        <v>-2682108100</v>
      </c>
      <c r="B999" s="94" t="s">
        <v>1233</v>
      </c>
      <c r="C999" s="70">
        <v>0</v>
      </c>
      <c r="D999" s="79"/>
      <c r="E999" s="70"/>
      <c r="F999" s="72"/>
      <c r="G999" s="70">
        <f t="shared" si="31"/>
        <v>0</v>
      </c>
      <c r="I999" s="68">
        <v>0</v>
      </c>
      <c r="J999" s="69">
        <f t="shared" si="30"/>
        <v>0</v>
      </c>
      <c r="K999" s="65"/>
      <c r="L999" s="65">
        <v>0</v>
      </c>
    </row>
    <row r="1000" spans="1:13" s="73" customFormat="1" hidden="1" outlineLevel="2">
      <c r="A1000" s="93">
        <v>-2682108200</v>
      </c>
      <c r="B1000" s="94" t="s">
        <v>1234</v>
      </c>
      <c r="C1000" s="70">
        <v>0</v>
      </c>
      <c r="D1000" s="79"/>
      <c r="E1000" s="70"/>
      <c r="F1000" s="72"/>
      <c r="G1000" s="70">
        <f t="shared" si="31"/>
        <v>0</v>
      </c>
      <c r="I1000" s="68">
        <v>0</v>
      </c>
      <c r="J1000" s="69">
        <f t="shared" si="30"/>
        <v>0</v>
      </c>
      <c r="K1000" s="65"/>
      <c r="L1000" s="65">
        <v>0</v>
      </c>
    </row>
    <row r="1001" spans="1:13" s="73" customFormat="1" hidden="1" outlineLevel="2">
      <c r="A1001" s="93">
        <v>-2682110301</v>
      </c>
      <c r="B1001" s="94" t="s">
        <v>1235</v>
      </c>
      <c r="C1001" s="76">
        <v>0</v>
      </c>
      <c r="D1001" s="79"/>
      <c r="E1001" s="70"/>
      <c r="F1001" s="72"/>
      <c r="G1001" s="70">
        <f t="shared" si="31"/>
        <v>0</v>
      </c>
      <c r="I1001" s="68">
        <v>0</v>
      </c>
      <c r="J1001" s="69">
        <f t="shared" si="30"/>
        <v>0</v>
      </c>
      <c r="K1001" s="65"/>
      <c r="L1001" s="65">
        <v>0</v>
      </c>
    </row>
    <row r="1002" spans="1:13" s="73" customFormat="1" hidden="1" outlineLevel="2">
      <c r="A1002" s="93">
        <v>-2682110401</v>
      </c>
      <c r="B1002" s="94" t="s">
        <v>1236</v>
      </c>
      <c r="C1002" s="70">
        <v>0</v>
      </c>
      <c r="D1002" s="79"/>
      <c r="E1002" s="70"/>
      <c r="F1002" s="72"/>
      <c r="G1002" s="70">
        <f t="shared" si="31"/>
        <v>0</v>
      </c>
      <c r="I1002" s="68">
        <v>0</v>
      </c>
      <c r="J1002" s="69">
        <f t="shared" si="30"/>
        <v>0</v>
      </c>
      <c r="K1002" s="65"/>
      <c r="L1002" s="65">
        <v>0</v>
      </c>
    </row>
    <row r="1003" spans="1:13" s="73" customFormat="1" hidden="1" outlineLevel="2">
      <c r="A1003" s="93">
        <v>-2682114200</v>
      </c>
      <c r="B1003" s="94" t="s">
        <v>1237</v>
      </c>
      <c r="C1003" s="70">
        <v>0</v>
      </c>
      <c r="D1003" s="79"/>
      <c r="F1003" s="72"/>
      <c r="G1003" s="70">
        <f>C1003+M1003</f>
        <v>0</v>
      </c>
      <c r="I1003" s="68">
        <v>0</v>
      </c>
      <c r="J1003" s="69">
        <f t="shared" si="30"/>
        <v>0</v>
      </c>
      <c r="K1003" s="65"/>
      <c r="L1003" s="65">
        <v>0</v>
      </c>
      <c r="M1003" s="70"/>
    </row>
    <row r="1004" spans="1:13" s="73" customFormat="1" hidden="1" outlineLevel="2">
      <c r="A1004" s="82">
        <v>2683100000</v>
      </c>
      <c r="B1004" s="83" t="s">
        <v>1238</v>
      </c>
      <c r="C1004" s="70">
        <v>0</v>
      </c>
      <c r="D1004" s="79"/>
      <c r="E1004" s="70"/>
      <c r="F1004" s="72"/>
      <c r="G1004" s="70">
        <f t="shared" si="31"/>
        <v>0</v>
      </c>
      <c r="I1004" s="68">
        <v>0</v>
      </c>
      <c r="J1004" s="69">
        <f t="shared" si="30"/>
        <v>0</v>
      </c>
      <c r="K1004" s="65"/>
      <c r="L1004" s="65" t="s">
        <v>427</v>
      </c>
    </row>
    <row r="1005" spans="1:13" s="73" customFormat="1" hidden="1" outlineLevel="2">
      <c r="A1005" s="82">
        <v>2683110000</v>
      </c>
      <c r="B1005" s="83" t="s">
        <v>1239</v>
      </c>
      <c r="C1005" s="70">
        <v>0</v>
      </c>
      <c r="D1005" s="79"/>
      <c r="E1005" s="70"/>
      <c r="F1005" s="72"/>
      <c r="G1005" s="70">
        <f t="shared" si="31"/>
        <v>0</v>
      </c>
      <c r="I1005" s="68">
        <v>0</v>
      </c>
      <c r="J1005" s="69">
        <f t="shared" si="30"/>
        <v>0</v>
      </c>
      <c r="K1005" s="65"/>
      <c r="L1005" s="65" t="s">
        <v>427</v>
      </c>
      <c r="M1005" s="100"/>
    </row>
    <row r="1006" spans="1:13" s="73" customFormat="1" hidden="1" outlineLevel="2">
      <c r="A1006" s="82">
        <v>2683120000</v>
      </c>
      <c r="B1006" s="83" t="s">
        <v>1240</v>
      </c>
      <c r="C1006" s="70">
        <v>0</v>
      </c>
      <c r="D1006" s="79"/>
      <c r="E1006" s="70"/>
      <c r="F1006" s="72"/>
      <c r="G1006" s="70">
        <f t="shared" si="31"/>
        <v>0</v>
      </c>
      <c r="I1006" s="68">
        <v>0</v>
      </c>
      <c r="J1006" s="69">
        <f t="shared" si="30"/>
        <v>0</v>
      </c>
      <c r="K1006" s="65"/>
      <c r="L1006" s="65" t="s">
        <v>427</v>
      </c>
    </row>
    <row r="1007" spans="1:13" s="73" customFormat="1" hidden="1" outlineLevel="2">
      <c r="A1007" s="82">
        <v>2683121000</v>
      </c>
      <c r="B1007" s="83" t="s">
        <v>1241</v>
      </c>
      <c r="C1007" s="70">
        <v>0</v>
      </c>
      <c r="D1007" s="79"/>
      <c r="E1007" s="70"/>
      <c r="F1007" s="72"/>
      <c r="G1007" s="70">
        <f t="shared" si="31"/>
        <v>0</v>
      </c>
      <c r="I1007" s="68">
        <v>0</v>
      </c>
      <c r="J1007" s="69">
        <f t="shared" si="30"/>
        <v>0</v>
      </c>
      <c r="K1007" s="65"/>
      <c r="L1007" s="65" t="s">
        <v>427</v>
      </c>
    </row>
    <row r="1008" spans="1:13" s="73" customFormat="1" hidden="1" outlineLevel="2">
      <c r="A1008" s="82">
        <v>2683130000</v>
      </c>
      <c r="B1008" s="83" t="s">
        <v>1242</v>
      </c>
      <c r="C1008" s="70">
        <v>0</v>
      </c>
      <c r="D1008" s="79"/>
      <c r="E1008" s="70"/>
      <c r="F1008" s="72"/>
      <c r="G1008" s="70">
        <f t="shared" si="31"/>
        <v>0</v>
      </c>
      <c r="I1008" s="68">
        <v>0</v>
      </c>
      <c r="J1008" s="69">
        <f t="shared" si="30"/>
        <v>0</v>
      </c>
      <c r="K1008" s="65"/>
      <c r="L1008" s="65" t="s">
        <v>427</v>
      </c>
    </row>
    <row r="1009" spans="1:12" s="73" customFormat="1" hidden="1" outlineLevel="2">
      <c r="A1009" s="31">
        <v>2683140000</v>
      </c>
      <c r="B1009" s="45" t="s">
        <v>1243</v>
      </c>
      <c r="C1009" s="70">
        <v>0</v>
      </c>
      <c r="D1009" s="79"/>
      <c r="E1009" s="70"/>
      <c r="F1009" s="72"/>
      <c r="G1009" s="70">
        <f t="shared" si="31"/>
        <v>0</v>
      </c>
      <c r="I1009" s="68">
        <v>0</v>
      </c>
      <c r="J1009" s="69">
        <f t="shared" si="30"/>
        <v>0</v>
      </c>
      <c r="K1009" s="65"/>
      <c r="L1009" s="65" t="s">
        <v>427</v>
      </c>
    </row>
    <row r="1010" spans="1:12" s="73" customFormat="1" hidden="1" outlineLevel="2">
      <c r="A1010" s="31">
        <v>2683150000</v>
      </c>
      <c r="B1010" s="45" t="s">
        <v>1244</v>
      </c>
      <c r="C1010" s="70">
        <v>0</v>
      </c>
      <c r="D1010" s="79"/>
      <c r="E1010" s="70"/>
      <c r="F1010" s="72"/>
      <c r="G1010" s="70">
        <f t="shared" si="31"/>
        <v>0</v>
      </c>
      <c r="I1010" s="68">
        <v>0</v>
      </c>
      <c r="J1010" s="69">
        <f t="shared" si="30"/>
        <v>0</v>
      </c>
      <c r="K1010" s="65"/>
      <c r="L1010" s="65" t="s">
        <v>427</v>
      </c>
    </row>
    <row r="1011" spans="1:12" s="73" customFormat="1" hidden="1" outlineLevel="2">
      <c r="A1011" s="31">
        <v>2683160000</v>
      </c>
      <c r="B1011" s="45" t="s">
        <v>1245</v>
      </c>
      <c r="C1011" s="70">
        <v>0</v>
      </c>
      <c r="D1011" s="79"/>
      <c r="E1011" s="70"/>
      <c r="F1011" s="72"/>
      <c r="G1011" s="70">
        <f t="shared" si="31"/>
        <v>0</v>
      </c>
      <c r="I1011" s="68">
        <v>0</v>
      </c>
      <c r="J1011" s="69">
        <f t="shared" si="30"/>
        <v>0</v>
      </c>
      <c r="K1011" s="65"/>
      <c r="L1011" s="65" t="s">
        <v>427</v>
      </c>
    </row>
    <row r="1012" spans="1:12" s="73" customFormat="1" hidden="1" outlineLevel="2">
      <c r="A1012" s="31">
        <v>2683161000</v>
      </c>
      <c r="B1012" s="45" t="s">
        <v>1246</v>
      </c>
      <c r="C1012" s="70">
        <v>0</v>
      </c>
      <c r="D1012" s="79"/>
      <c r="E1012" s="70"/>
      <c r="F1012" s="72"/>
      <c r="G1012" s="70">
        <f t="shared" si="31"/>
        <v>0</v>
      </c>
      <c r="I1012" s="68">
        <v>0</v>
      </c>
      <c r="J1012" s="69">
        <f t="shared" si="30"/>
        <v>0</v>
      </c>
      <c r="K1012" s="65"/>
      <c r="L1012" s="65" t="s">
        <v>427</v>
      </c>
    </row>
    <row r="1013" spans="1:12" s="73" customFormat="1" hidden="1" outlineLevel="2">
      <c r="A1013" s="31">
        <v>2683170000</v>
      </c>
      <c r="B1013" s="45" t="s">
        <v>1247</v>
      </c>
      <c r="C1013" s="70">
        <v>0</v>
      </c>
      <c r="D1013" s="79"/>
      <c r="E1013" s="70"/>
      <c r="F1013" s="72"/>
      <c r="G1013" s="70">
        <f t="shared" si="31"/>
        <v>0</v>
      </c>
      <c r="I1013" s="68">
        <v>0</v>
      </c>
      <c r="J1013" s="69">
        <f t="shared" si="30"/>
        <v>0</v>
      </c>
      <c r="K1013" s="65"/>
      <c r="L1013" s="65" t="s">
        <v>427</v>
      </c>
    </row>
    <row r="1014" spans="1:12" s="73" customFormat="1" hidden="1" outlineLevel="2">
      <c r="A1014" s="82">
        <v>2683170010</v>
      </c>
      <c r="B1014" s="83" t="s">
        <v>1248</v>
      </c>
      <c r="C1014" s="70">
        <v>0</v>
      </c>
      <c r="D1014" s="79"/>
      <c r="E1014" s="70"/>
      <c r="F1014" s="72"/>
      <c r="G1014" s="70">
        <f t="shared" si="31"/>
        <v>0</v>
      </c>
      <c r="I1014" s="68">
        <v>0</v>
      </c>
      <c r="J1014" s="69">
        <f t="shared" si="30"/>
        <v>0</v>
      </c>
      <c r="K1014" s="65"/>
      <c r="L1014" s="65" t="s">
        <v>427</v>
      </c>
    </row>
    <row r="1015" spans="1:12" s="73" customFormat="1" hidden="1" outlineLevel="2">
      <c r="A1015" s="82">
        <v>2683170020</v>
      </c>
      <c r="B1015" s="83" t="s">
        <v>1249</v>
      </c>
      <c r="C1015" s="70">
        <v>0</v>
      </c>
      <c r="D1015" s="79"/>
      <c r="E1015" s="70"/>
      <c r="F1015" s="72"/>
      <c r="G1015" s="70">
        <f t="shared" si="31"/>
        <v>0</v>
      </c>
      <c r="I1015" s="68">
        <v>0</v>
      </c>
      <c r="J1015" s="69">
        <f t="shared" si="30"/>
        <v>0</v>
      </c>
      <c r="K1015" s="65"/>
      <c r="L1015" s="65" t="s">
        <v>427</v>
      </c>
    </row>
    <row r="1016" spans="1:12" s="73" customFormat="1" hidden="1" outlineLevel="2">
      <c r="A1016" s="82">
        <v>2683180000</v>
      </c>
      <c r="B1016" s="83" t="s">
        <v>1250</v>
      </c>
      <c r="C1016" s="70">
        <v>0</v>
      </c>
      <c r="D1016" s="79"/>
      <c r="E1016" s="70"/>
      <c r="F1016" s="72"/>
      <c r="G1016" s="70">
        <f t="shared" si="31"/>
        <v>0</v>
      </c>
      <c r="I1016" s="68">
        <v>0</v>
      </c>
      <c r="J1016" s="69">
        <f t="shared" si="30"/>
        <v>0</v>
      </c>
      <c r="K1016" s="65"/>
      <c r="L1016" s="65" t="s">
        <v>427</v>
      </c>
    </row>
    <row r="1017" spans="1:12" s="73" customFormat="1" hidden="1" outlineLevel="2">
      <c r="A1017" s="82">
        <v>2683181000</v>
      </c>
      <c r="B1017" s="83" t="s">
        <v>1251</v>
      </c>
      <c r="C1017" s="70">
        <v>13.2899999999999</v>
      </c>
      <c r="D1017" s="79"/>
      <c r="E1017" s="70"/>
      <c r="F1017" s="72"/>
      <c r="G1017" s="70">
        <f t="shared" si="31"/>
        <v>13.2899999999999</v>
      </c>
      <c r="I1017" s="68">
        <v>0</v>
      </c>
      <c r="J1017" s="69">
        <f t="shared" si="30"/>
        <v>-13.2899999999999</v>
      </c>
      <c r="K1017" s="65"/>
      <c r="L1017" s="65" t="s">
        <v>427</v>
      </c>
    </row>
    <row r="1018" spans="1:12" s="73" customFormat="1" hidden="1" outlineLevel="2">
      <c r="A1018" s="82">
        <v>2683190000</v>
      </c>
      <c r="B1018" s="83" t="s">
        <v>1252</v>
      </c>
      <c r="C1018" s="70">
        <v>0</v>
      </c>
      <c r="D1018" s="79"/>
      <c r="E1018" s="70"/>
      <c r="F1018" s="72"/>
      <c r="G1018" s="70">
        <f t="shared" si="31"/>
        <v>0</v>
      </c>
      <c r="I1018" s="68">
        <v>0</v>
      </c>
      <c r="J1018" s="69">
        <f t="shared" si="30"/>
        <v>0</v>
      </c>
      <c r="K1018" s="65"/>
      <c r="L1018" s="65" t="s">
        <v>427</v>
      </c>
    </row>
    <row r="1019" spans="1:12" s="73" customFormat="1" hidden="1" outlineLevel="2">
      <c r="A1019" s="82">
        <v>2683190300</v>
      </c>
      <c r="B1019" s="83" t="s">
        <v>1253</v>
      </c>
      <c r="C1019" s="70">
        <v>0</v>
      </c>
      <c r="D1019" s="79"/>
      <c r="E1019" s="70"/>
      <c r="F1019" s="72"/>
      <c r="G1019" s="70">
        <f>C1019+E1019</f>
        <v>0</v>
      </c>
      <c r="I1019" s="68">
        <v>0</v>
      </c>
      <c r="J1019" s="69">
        <f>I1019-G1019</f>
        <v>0</v>
      </c>
      <c r="K1019" s="65"/>
      <c r="L1019" s="65" t="s">
        <v>427</v>
      </c>
    </row>
    <row r="1020" spans="1:12" s="73" customFormat="1" hidden="1" outlineLevel="2">
      <c r="A1020" s="82">
        <v>2683191000</v>
      </c>
      <c r="B1020" s="83" t="s">
        <v>1254</v>
      </c>
      <c r="C1020" s="70">
        <v>0</v>
      </c>
      <c r="D1020" s="79"/>
      <c r="E1020" s="70"/>
      <c r="F1020" s="72"/>
      <c r="G1020" s="70">
        <f t="shared" si="31"/>
        <v>0</v>
      </c>
      <c r="I1020" s="68">
        <v>0</v>
      </c>
      <c r="J1020" s="69">
        <f t="shared" si="30"/>
        <v>0</v>
      </c>
      <c r="K1020" s="65"/>
      <c r="L1020" s="65" t="s">
        <v>427</v>
      </c>
    </row>
    <row r="1021" spans="1:12" s="73" customFormat="1" hidden="1" outlineLevel="2">
      <c r="A1021" s="82">
        <v>2683192000</v>
      </c>
      <c r="B1021" s="83" t="s">
        <v>1255</v>
      </c>
      <c r="C1021" s="70">
        <v>181001.64</v>
      </c>
      <c r="D1021" s="79"/>
      <c r="E1021" s="70"/>
      <c r="F1021" s="72"/>
      <c r="G1021" s="70">
        <f t="shared" si="31"/>
        <v>181001.64</v>
      </c>
      <c r="I1021" s="68">
        <v>0</v>
      </c>
      <c r="J1021" s="69">
        <f t="shared" si="30"/>
        <v>-181001.64</v>
      </c>
      <c r="K1021" s="65"/>
      <c r="L1021" s="65" t="s">
        <v>427</v>
      </c>
    </row>
    <row r="1022" spans="1:12" s="73" customFormat="1" hidden="1" outlineLevel="2">
      <c r="A1022" s="82">
        <v>2683192100</v>
      </c>
      <c r="B1022" s="83" t="s">
        <v>1256</v>
      </c>
      <c r="C1022" s="70">
        <v>244890.519999999</v>
      </c>
      <c r="D1022" s="79"/>
      <c r="E1022" s="70"/>
      <c r="F1022" s="72"/>
      <c r="G1022" s="70">
        <f>C1022+E1022</f>
        <v>244890.519999999</v>
      </c>
      <c r="I1022" s="68">
        <v>0</v>
      </c>
      <c r="J1022" s="69">
        <f>I1022-G1022</f>
        <v>-244890.519999999</v>
      </c>
      <c r="K1022" s="65"/>
      <c r="L1022" s="65" t="s">
        <v>427</v>
      </c>
    </row>
    <row r="1023" spans="1:12" s="73" customFormat="1" hidden="1" outlineLevel="2">
      <c r="A1023" s="82">
        <v>2683192200</v>
      </c>
      <c r="B1023" s="83" t="s">
        <v>1257</v>
      </c>
      <c r="C1023" s="70">
        <v>0</v>
      </c>
      <c r="D1023" s="79"/>
      <c r="E1023" s="70"/>
      <c r="F1023" s="72"/>
      <c r="G1023" s="70">
        <f>C1023+E1023</f>
        <v>0</v>
      </c>
      <c r="I1023" s="68">
        <v>0</v>
      </c>
      <c r="J1023" s="69">
        <f>I1023-G1023</f>
        <v>0</v>
      </c>
      <c r="K1023" s="65"/>
      <c r="L1023" s="65" t="s">
        <v>427</v>
      </c>
    </row>
    <row r="1024" spans="1:12" s="73" customFormat="1" hidden="1" outlineLevel="2">
      <c r="A1024" s="82">
        <v>2683193000</v>
      </c>
      <c r="B1024" s="83" t="s">
        <v>1258</v>
      </c>
      <c r="C1024" s="70">
        <v>213342.63</v>
      </c>
      <c r="D1024" s="79"/>
      <c r="E1024" s="70"/>
      <c r="F1024" s="72"/>
      <c r="G1024" s="70">
        <f t="shared" si="31"/>
        <v>213342.63</v>
      </c>
      <c r="I1024" s="68">
        <v>0</v>
      </c>
      <c r="J1024" s="69">
        <f t="shared" si="30"/>
        <v>-213342.63</v>
      </c>
      <c r="K1024" s="65"/>
      <c r="L1024" s="65" t="s">
        <v>427</v>
      </c>
    </row>
    <row r="1025" spans="1:12" s="73" customFormat="1" hidden="1" outlineLevel="2">
      <c r="A1025" s="82">
        <v>2683194000</v>
      </c>
      <c r="B1025" s="83" t="s">
        <v>1259</v>
      </c>
      <c r="C1025" s="70">
        <v>1769666.4299999899</v>
      </c>
      <c r="D1025" s="79"/>
      <c r="E1025" s="70"/>
      <c r="F1025" s="72"/>
      <c r="G1025" s="70">
        <f t="shared" si="31"/>
        <v>1769666.4299999899</v>
      </c>
      <c r="I1025" s="68">
        <v>0</v>
      </c>
      <c r="J1025" s="69">
        <f t="shared" si="30"/>
        <v>-1769666.4299999899</v>
      </c>
      <c r="K1025" s="65"/>
      <c r="L1025" s="65" t="s">
        <v>427</v>
      </c>
    </row>
    <row r="1026" spans="1:12" s="73" customFormat="1" hidden="1" outlineLevel="2">
      <c r="A1026" s="82">
        <v>2683195000</v>
      </c>
      <c r="B1026" s="83" t="s">
        <v>1260</v>
      </c>
      <c r="C1026" s="70">
        <v>13904246.720000001</v>
      </c>
      <c r="D1026" s="79"/>
      <c r="E1026" s="70"/>
      <c r="F1026" s="72"/>
      <c r="G1026" s="70">
        <f t="shared" si="31"/>
        <v>13904246.720000001</v>
      </c>
      <c r="I1026" s="68">
        <v>0</v>
      </c>
      <c r="J1026" s="69">
        <f t="shared" si="30"/>
        <v>-13904246.720000001</v>
      </c>
      <c r="K1026" s="65"/>
      <c r="L1026" s="65" t="s">
        <v>427</v>
      </c>
    </row>
    <row r="1027" spans="1:12" s="73" customFormat="1" hidden="1" outlineLevel="2">
      <c r="A1027" s="82">
        <v>2683196000</v>
      </c>
      <c r="B1027" s="83" t="s">
        <v>1261</v>
      </c>
      <c r="C1027" s="70">
        <v>0</v>
      </c>
      <c r="D1027" s="79"/>
      <c r="E1027" s="70"/>
      <c r="F1027" s="72"/>
      <c r="G1027" s="70">
        <f t="shared" si="31"/>
        <v>0</v>
      </c>
      <c r="I1027" s="68">
        <v>0</v>
      </c>
      <c r="J1027" s="69">
        <f t="shared" si="30"/>
        <v>0</v>
      </c>
      <c r="K1027" s="65"/>
      <c r="L1027" s="65" t="s">
        <v>427</v>
      </c>
    </row>
    <row r="1028" spans="1:12" s="73" customFormat="1" hidden="1" outlineLevel="2">
      <c r="A1028" s="82">
        <v>2683197000</v>
      </c>
      <c r="B1028" s="83" t="s">
        <v>1262</v>
      </c>
      <c r="C1028" s="70">
        <v>0</v>
      </c>
      <c r="D1028" s="79"/>
      <c r="E1028" s="70"/>
      <c r="F1028" s="72"/>
      <c r="G1028" s="70">
        <f t="shared" si="31"/>
        <v>0</v>
      </c>
      <c r="I1028" s="68">
        <v>0</v>
      </c>
      <c r="J1028" s="69">
        <f t="shared" si="30"/>
        <v>0</v>
      </c>
      <c r="K1028" s="65"/>
      <c r="L1028" s="65" t="s">
        <v>427</v>
      </c>
    </row>
    <row r="1029" spans="1:12" s="73" customFormat="1" hidden="1" outlineLevel="2">
      <c r="A1029" s="82">
        <v>2683200000</v>
      </c>
      <c r="B1029" s="83" t="s">
        <v>1263</v>
      </c>
      <c r="C1029" s="70">
        <v>0</v>
      </c>
      <c r="D1029" s="79"/>
      <c r="E1029" s="70"/>
      <c r="F1029" s="72"/>
      <c r="G1029" s="70">
        <f t="shared" si="31"/>
        <v>0</v>
      </c>
      <c r="I1029" s="68">
        <v>0</v>
      </c>
      <c r="J1029" s="69">
        <f t="shared" si="30"/>
        <v>0</v>
      </c>
      <c r="K1029" s="65"/>
      <c r="L1029" s="65" t="s">
        <v>427</v>
      </c>
    </row>
    <row r="1030" spans="1:12" s="73" customFormat="1" hidden="1" outlineLevel="2">
      <c r="A1030" s="82">
        <v>2683202100</v>
      </c>
      <c r="B1030" s="83" t="s">
        <v>1264</v>
      </c>
      <c r="C1030" s="70">
        <v>0</v>
      </c>
      <c r="D1030" s="79"/>
      <c r="E1030" s="70"/>
      <c r="F1030" s="72"/>
      <c r="G1030" s="70">
        <f t="shared" si="31"/>
        <v>0</v>
      </c>
      <c r="I1030" s="68">
        <v>0</v>
      </c>
      <c r="J1030" s="69">
        <f t="shared" si="30"/>
        <v>0</v>
      </c>
      <c r="K1030" s="65"/>
      <c r="L1030" s="65" t="s">
        <v>427</v>
      </c>
    </row>
    <row r="1031" spans="1:12" s="73" customFormat="1" hidden="1" outlineLevel="2">
      <c r="A1031" s="82">
        <v>2683202200</v>
      </c>
      <c r="B1031" s="83" t="s">
        <v>1265</v>
      </c>
      <c r="C1031" s="70">
        <v>0</v>
      </c>
      <c r="D1031" s="79"/>
      <c r="E1031" s="70"/>
      <c r="F1031" s="72"/>
      <c r="G1031" s="70">
        <f t="shared" si="31"/>
        <v>0</v>
      </c>
      <c r="I1031" s="68">
        <v>0</v>
      </c>
      <c r="J1031" s="69">
        <f t="shared" ref="J1031:J1108" si="32">I1031-G1031</f>
        <v>0</v>
      </c>
      <c r="K1031" s="65"/>
      <c r="L1031" s="65" t="s">
        <v>427</v>
      </c>
    </row>
    <row r="1032" spans="1:12" s="73" customFormat="1" hidden="1" outlineLevel="2">
      <c r="A1032" s="82">
        <v>2683203000</v>
      </c>
      <c r="B1032" s="83" t="s">
        <v>1266</v>
      </c>
      <c r="C1032" s="70">
        <v>0</v>
      </c>
      <c r="D1032" s="79"/>
      <c r="E1032" s="70"/>
      <c r="F1032" s="72"/>
      <c r="G1032" s="70">
        <f t="shared" si="31"/>
        <v>0</v>
      </c>
      <c r="I1032" s="68">
        <v>0</v>
      </c>
      <c r="J1032" s="69">
        <f t="shared" si="32"/>
        <v>0</v>
      </c>
      <c r="K1032" s="65"/>
      <c r="L1032" s="65" t="s">
        <v>427</v>
      </c>
    </row>
    <row r="1033" spans="1:12" s="73" customFormat="1" hidden="1" outlineLevel="2">
      <c r="A1033" s="82">
        <v>2683205000</v>
      </c>
      <c r="B1033" s="83" t="s">
        <v>1267</v>
      </c>
      <c r="C1033" s="70">
        <v>0</v>
      </c>
      <c r="D1033" s="79"/>
      <c r="E1033" s="70"/>
      <c r="F1033" s="72"/>
      <c r="G1033" s="70">
        <f t="shared" si="31"/>
        <v>0</v>
      </c>
      <c r="I1033" s="68">
        <v>0</v>
      </c>
      <c r="J1033" s="69">
        <f t="shared" si="32"/>
        <v>0</v>
      </c>
      <c r="K1033" s="65"/>
      <c r="L1033" s="65" t="s">
        <v>427</v>
      </c>
    </row>
    <row r="1034" spans="1:12" s="73" customFormat="1" hidden="1" outlineLevel="2">
      <c r="A1034" s="82">
        <v>2683205100</v>
      </c>
      <c r="B1034" s="83" t="s">
        <v>1268</v>
      </c>
      <c r="C1034" s="70">
        <v>0</v>
      </c>
      <c r="D1034" s="79"/>
      <c r="E1034" s="70"/>
      <c r="F1034" s="72"/>
      <c r="G1034" s="70">
        <f t="shared" si="31"/>
        <v>0</v>
      </c>
      <c r="I1034" s="68">
        <v>0</v>
      </c>
      <c r="J1034" s="69">
        <f t="shared" si="32"/>
        <v>0</v>
      </c>
      <c r="K1034" s="65"/>
      <c r="L1034" s="65" t="s">
        <v>427</v>
      </c>
    </row>
    <row r="1035" spans="1:12" s="73" customFormat="1" hidden="1" outlineLevel="2">
      <c r="A1035" s="82">
        <v>2683310000</v>
      </c>
      <c r="B1035" s="83" t="s">
        <v>1269</v>
      </c>
      <c r="C1035" s="70">
        <v>0</v>
      </c>
      <c r="D1035" s="79"/>
      <c r="E1035" s="70"/>
      <c r="F1035" s="72"/>
      <c r="G1035" s="70">
        <f t="shared" si="31"/>
        <v>0</v>
      </c>
      <c r="I1035" s="68">
        <v>0</v>
      </c>
      <c r="J1035" s="69">
        <f t="shared" si="32"/>
        <v>0</v>
      </c>
      <c r="K1035" s="65"/>
      <c r="L1035" s="65" t="s">
        <v>427</v>
      </c>
    </row>
    <row r="1036" spans="1:12" s="73" customFormat="1" hidden="1" outlineLevel="2">
      <c r="A1036" s="82">
        <v>2683320000</v>
      </c>
      <c r="B1036" s="83" t="s">
        <v>1270</v>
      </c>
      <c r="C1036" s="70">
        <v>0</v>
      </c>
      <c r="D1036" s="79"/>
      <c r="E1036" s="70"/>
      <c r="F1036" s="72"/>
      <c r="G1036" s="70">
        <f t="shared" si="31"/>
        <v>0</v>
      </c>
      <c r="I1036" s="68">
        <v>0</v>
      </c>
      <c r="J1036" s="69">
        <f t="shared" si="32"/>
        <v>0</v>
      </c>
      <c r="K1036" s="65"/>
      <c r="L1036" s="65" t="s">
        <v>427</v>
      </c>
    </row>
    <row r="1037" spans="1:12" s="73" customFormat="1" hidden="1" outlineLevel="2">
      <c r="A1037" s="82">
        <v>2683330000</v>
      </c>
      <c r="B1037" s="83" t="s">
        <v>1271</v>
      </c>
      <c r="C1037" s="70">
        <v>0</v>
      </c>
      <c r="D1037" s="79"/>
      <c r="E1037" s="70"/>
      <c r="F1037" s="72"/>
      <c r="G1037" s="70">
        <f t="shared" si="31"/>
        <v>0</v>
      </c>
      <c r="I1037" s="68">
        <v>0</v>
      </c>
      <c r="J1037" s="69">
        <f t="shared" si="32"/>
        <v>0</v>
      </c>
      <c r="K1037" s="65"/>
      <c r="L1037" s="65" t="s">
        <v>427</v>
      </c>
    </row>
    <row r="1038" spans="1:12" s="73" customFormat="1" hidden="1" outlineLevel="2">
      <c r="A1038" s="82">
        <v>2683340000</v>
      </c>
      <c r="B1038" s="83" t="s">
        <v>1272</v>
      </c>
      <c r="C1038" s="70">
        <v>0</v>
      </c>
      <c r="D1038" s="79"/>
      <c r="E1038" s="70"/>
      <c r="F1038" s="72"/>
      <c r="G1038" s="70">
        <f t="shared" si="31"/>
        <v>0</v>
      </c>
      <c r="I1038" s="68">
        <v>0</v>
      </c>
      <c r="J1038" s="69">
        <f t="shared" si="32"/>
        <v>0</v>
      </c>
      <c r="K1038" s="65"/>
      <c r="L1038" s="65" t="s">
        <v>427</v>
      </c>
    </row>
    <row r="1039" spans="1:12" s="73" customFormat="1" hidden="1" outlineLevel="2">
      <c r="A1039" s="82">
        <v>2683350000</v>
      </c>
      <c r="B1039" s="83" t="s">
        <v>1273</v>
      </c>
      <c r="C1039" s="70">
        <v>0</v>
      </c>
      <c r="D1039" s="79"/>
      <c r="E1039" s="70"/>
      <c r="F1039" s="72"/>
      <c r="G1039" s="70">
        <f t="shared" si="31"/>
        <v>0</v>
      </c>
      <c r="I1039" s="68">
        <v>0</v>
      </c>
      <c r="J1039" s="69">
        <f t="shared" si="32"/>
        <v>0</v>
      </c>
      <c r="K1039" s="65"/>
      <c r="L1039" s="65" t="s">
        <v>427</v>
      </c>
    </row>
    <row r="1040" spans="1:12" s="73" customFormat="1" hidden="1" outlineLevel="2">
      <c r="A1040" s="82">
        <v>2683360000</v>
      </c>
      <c r="B1040" s="83" t="s">
        <v>1274</v>
      </c>
      <c r="C1040" s="70">
        <v>0</v>
      </c>
      <c r="D1040" s="79"/>
      <c r="E1040" s="70"/>
      <c r="F1040" s="72"/>
      <c r="G1040" s="70">
        <f t="shared" si="31"/>
        <v>0</v>
      </c>
      <c r="I1040" s="68">
        <v>0</v>
      </c>
      <c r="J1040" s="69">
        <f t="shared" si="32"/>
        <v>0</v>
      </c>
      <c r="K1040" s="65"/>
      <c r="L1040" s="65" t="s">
        <v>427</v>
      </c>
    </row>
    <row r="1041" spans="1:14" s="73" customFormat="1" hidden="1" outlineLevel="2">
      <c r="A1041" s="82">
        <v>2683370000</v>
      </c>
      <c r="B1041" s="83" t="s">
        <v>1275</v>
      </c>
      <c r="C1041" s="70">
        <v>0</v>
      </c>
      <c r="D1041" s="79"/>
      <c r="E1041" s="70"/>
      <c r="F1041" s="72"/>
      <c r="G1041" s="70">
        <f t="shared" si="31"/>
        <v>0</v>
      </c>
      <c r="I1041" s="68">
        <v>0</v>
      </c>
      <c r="J1041" s="69">
        <f t="shared" si="32"/>
        <v>0</v>
      </c>
      <c r="K1041" s="65"/>
      <c r="L1041" s="65" t="s">
        <v>427</v>
      </c>
    </row>
    <row r="1042" spans="1:14" s="73" customFormat="1" hidden="1" outlineLevel="2">
      <c r="A1042" s="82">
        <v>2683380000</v>
      </c>
      <c r="B1042" s="83" t="s">
        <v>1276</v>
      </c>
      <c r="C1042" s="70">
        <v>0</v>
      </c>
      <c r="D1042" s="79"/>
      <c r="E1042" s="70"/>
      <c r="F1042" s="72"/>
      <c r="G1042" s="70">
        <f t="shared" si="31"/>
        <v>0</v>
      </c>
      <c r="I1042" s="68">
        <v>0</v>
      </c>
      <c r="J1042" s="69">
        <f t="shared" si="32"/>
        <v>0</v>
      </c>
      <c r="K1042" s="65"/>
      <c r="L1042" s="65" t="s">
        <v>427</v>
      </c>
    </row>
    <row r="1043" spans="1:14" s="73" customFormat="1" hidden="1" outlineLevel="2">
      <c r="A1043" s="82">
        <v>2683400000</v>
      </c>
      <c r="B1043" s="83" t="s">
        <v>1277</v>
      </c>
      <c r="C1043" s="70">
        <v>0</v>
      </c>
      <c r="D1043" s="79"/>
      <c r="E1043" s="70"/>
      <c r="F1043" s="72"/>
      <c r="G1043" s="70">
        <f t="shared" si="31"/>
        <v>0</v>
      </c>
      <c r="I1043" s="68">
        <v>0</v>
      </c>
      <c r="J1043" s="69">
        <f t="shared" si="32"/>
        <v>0</v>
      </c>
      <c r="K1043" s="65"/>
      <c r="L1043" s="65" t="s">
        <v>427</v>
      </c>
    </row>
    <row r="1044" spans="1:14" s="73" customFormat="1" hidden="1" outlineLevel="2">
      <c r="A1044" s="82">
        <v>2683500000</v>
      </c>
      <c r="B1044" s="83" t="s">
        <v>1278</v>
      </c>
      <c r="C1044" s="70">
        <v>0</v>
      </c>
      <c r="D1044" s="79"/>
      <c r="E1044" s="70"/>
      <c r="F1044" s="72"/>
      <c r="G1044" s="70">
        <f t="shared" ref="G1044:G1123" si="33">C1044+E1044</f>
        <v>0</v>
      </c>
      <c r="I1044" s="68">
        <v>0</v>
      </c>
      <c r="J1044" s="69">
        <f t="shared" si="32"/>
        <v>0</v>
      </c>
      <c r="K1044" s="65"/>
      <c r="L1044" s="65" t="s">
        <v>427</v>
      </c>
    </row>
    <row r="1045" spans="1:14" s="73" customFormat="1" hidden="1" outlineLevel="2">
      <c r="A1045" s="82">
        <v>2683510000</v>
      </c>
      <c r="B1045" s="83" t="s">
        <v>1279</v>
      </c>
      <c r="C1045" s="70">
        <v>0</v>
      </c>
      <c r="D1045" s="79"/>
      <c r="E1045" s="70"/>
      <c r="F1045" s="72"/>
      <c r="G1045" s="70">
        <f t="shared" si="33"/>
        <v>0</v>
      </c>
      <c r="I1045" s="68">
        <v>0</v>
      </c>
      <c r="J1045" s="69">
        <f t="shared" si="32"/>
        <v>0</v>
      </c>
      <c r="K1045" s="65"/>
      <c r="L1045" s="65" t="s">
        <v>427</v>
      </c>
    </row>
    <row r="1046" spans="1:14" s="73" customFormat="1" hidden="1" outlineLevel="2">
      <c r="A1046" s="82">
        <v>2683600000</v>
      </c>
      <c r="B1046" s="83" t="s">
        <v>1280</v>
      </c>
      <c r="C1046" s="70">
        <v>0</v>
      </c>
      <c r="D1046" s="79"/>
      <c r="E1046" s="70"/>
      <c r="F1046" s="72"/>
      <c r="G1046" s="70">
        <f t="shared" si="33"/>
        <v>0</v>
      </c>
      <c r="I1046" s="68">
        <v>0</v>
      </c>
      <c r="J1046" s="69">
        <f t="shared" si="32"/>
        <v>0</v>
      </c>
      <c r="K1046" s="65"/>
      <c r="L1046" s="65" t="s">
        <v>427</v>
      </c>
    </row>
    <row r="1047" spans="1:14" s="73" customFormat="1" outlineLevel="1" collapsed="1">
      <c r="A1047" s="66" t="s">
        <v>428</v>
      </c>
      <c r="B1047" s="35" t="s">
        <v>5668</v>
      </c>
      <c r="C1047" s="67">
        <f>SUM(C1048)</f>
        <v>0</v>
      </c>
      <c r="D1047" s="79"/>
      <c r="E1047" s="67"/>
      <c r="F1047" s="72"/>
      <c r="G1047" s="67">
        <f t="shared" si="33"/>
        <v>0</v>
      </c>
      <c r="I1047" s="68">
        <v>0</v>
      </c>
      <c r="J1047" s="69">
        <f t="shared" si="32"/>
        <v>0</v>
      </c>
      <c r="K1047" s="65"/>
      <c r="L1047" s="65">
        <v>0</v>
      </c>
    </row>
    <row r="1048" spans="1:14" s="73" customFormat="1" hidden="1" outlineLevel="2">
      <c r="A1048" s="82">
        <v>2710010200</v>
      </c>
      <c r="B1048" s="83" t="s">
        <v>1281</v>
      </c>
      <c r="C1048" s="70">
        <v>0</v>
      </c>
      <c r="D1048" s="79"/>
      <c r="E1048" s="70"/>
      <c r="F1048" s="72"/>
      <c r="G1048" s="70">
        <f t="shared" si="33"/>
        <v>0</v>
      </c>
      <c r="I1048" s="68">
        <v>0</v>
      </c>
      <c r="J1048" s="69">
        <f t="shared" si="32"/>
        <v>0</v>
      </c>
      <c r="K1048" s="65"/>
      <c r="L1048" s="65" t="s">
        <v>428</v>
      </c>
    </row>
    <row r="1049" spans="1:14" s="73" customFormat="1" outlineLevel="1" collapsed="1">
      <c r="A1049" s="30" t="s">
        <v>429</v>
      </c>
      <c r="B1049" s="35" t="s">
        <v>5669</v>
      </c>
      <c r="C1049" s="109">
        <f>SUM(C1050:C1055)</f>
        <v>116935650.49999999</v>
      </c>
      <c r="D1049" s="79"/>
      <c r="E1049" s="67">
        <f>SUM(E1051:E1053)</f>
        <v>-0.04</v>
      </c>
      <c r="F1049" s="72"/>
      <c r="G1049" s="67">
        <f t="shared" si="33"/>
        <v>116935650.45999998</v>
      </c>
      <c r="I1049" s="68">
        <v>116935650.5</v>
      </c>
      <c r="J1049" s="69">
        <f t="shared" si="32"/>
        <v>4.0000021457672119E-2</v>
      </c>
      <c r="K1049" s="103"/>
      <c r="L1049" s="65">
        <v>0</v>
      </c>
      <c r="N1049" s="110">
        <v>0</v>
      </c>
    </row>
    <row r="1050" spans="1:14" s="73" customFormat="1" hidden="1" outlineLevel="2">
      <c r="A1050" s="31">
        <v>2710010610</v>
      </c>
      <c r="B1050" s="45" t="s">
        <v>1282</v>
      </c>
      <c r="C1050" s="70">
        <v>5720899.5999999903</v>
      </c>
      <c r="D1050" s="79"/>
      <c r="E1050" s="70">
        <v>0</v>
      </c>
      <c r="F1050" s="72"/>
      <c r="G1050" s="70">
        <f>C1050+E1050</f>
        <v>5720899.5999999903</v>
      </c>
      <c r="I1050" s="68">
        <v>0</v>
      </c>
      <c r="J1050" s="69">
        <f>I1050-G1050</f>
        <v>-5720899.5999999903</v>
      </c>
      <c r="K1050" s="65"/>
      <c r="L1050" s="65" t="s">
        <v>429</v>
      </c>
    </row>
    <row r="1051" spans="1:14" s="73" customFormat="1" hidden="1" outlineLevel="2">
      <c r="A1051" s="31">
        <v>2710990902</v>
      </c>
      <c r="B1051" s="45" t="s">
        <v>1283</v>
      </c>
      <c r="C1051" s="70">
        <v>-248.91</v>
      </c>
      <c r="D1051" s="79"/>
      <c r="E1051" s="70">
        <v>0</v>
      </c>
      <c r="F1051" s="72"/>
      <c r="G1051" s="70">
        <f t="shared" si="33"/>
        <v>-248.91</v>
      </c>
      <c r="I1051" s="68">
        <v>0</v>
      </c>
      <c r="J1051" s="69">
        <f t="shared" si="32"/>
        <v>248.91</v>
      </c>
      <c r="K1051" s="65"/>
      <c r="L1051" s="65" t="s">
        <v>429</v>
      </c>
    </row>
    <row r="1052" spans="1:14" s="73" customFormat="1" hidden="1" outlineLevel="2">
      <c r="A1052" s="31">
        <v>2710990903</v>
      </c>
      <c r="B1052" s="45" t="s">
        <v>1284</v>
      </c>
      <c r="C1052" s="70">
        <v>0.04</v>
      </c>
      <c r="D1052" s="79"/>
      <c r="E1052" s="70">
        <v>-0.04</v>
      </c>
      <c r="F1052" s="72"/>
      <c r="G1052" s="70">
        <f t="shared" si="33"/>
        <v>0</v>
      </c>
      <c r="I1052" s="68">
        <v>0</v>
      </c>
      <c r="J1052" s="69">
        <f t="shared" si="32"/>
        <v>0</v>
      </c>
      <c r="K1052" s="65"/>
      <c r="L1052" s="65" t="s">
        <v>429</v>
      </c>
    </row>
    <row r="1053" spans="1:14" s="73" customFormat="1" hidden="1" outlineLevel="2">
      <c r="A1053" s="31">
        <v>2710990904</v>
      </c>
      <c r="B1053" s="45" t="s">
        <v>1285</v>
      </c>
      <c r="C1053" s="111">
        <v>-0.26</v>
      </c>
      <c r="D1053" s="79"/>
      <c r="E1053" s="70"/>
      <c r="F1053" s="72"/>
      <c r="G1053" s="70">
        <f t="shared" si="33"/>
        <v>-0.26</v>
      </c>
      <c r="I1053" s="68">
        <v>0</v>
      </c>
      <c r="J1053" s="69">
        <f t="shared" si="32"/>
        <v>0.26</v>
      </c>
      <c r="K1053" s="65"/>
      <c r="L1053" s="65" t="s">
        <v>429</v>
      </c>
      <c r="N1053" s="100"/>
    </row>
    <row r="1054" spans="1:14" s="73" customFormat="1" hidden="1" outlineLevel="2">
      <c r="A1054" s="31">
        <v>2710990905</v>
      </c>
      <c r="B1054" s="45" t="s">
        <v>711</v>
      </c>
      <c r="C1054" s="70">
        <v>111215000.03</v>
      </c>
      <c r="D1054" s="79"/>
      <c r="E1054" s="70"/>
      <c r="F1054" s="72"/>
      <c r="G1054" s="70">
        <f>C1054+E1054</f>
        <v>111215000.03</v>
      </c>
      <c r="I1054" s="68">
        <v>0</v>
      </c>
      <c r="J1054" s="69">
        <f>I1054-G1054</f>
        <v>-111215000.03</v>
      </c>
      <c r="K1054" s="65"/>
      <c r="L1054" s="65" t="s">
        <v>429</v>
      </c>
    </row>
    <row r="1055" spans="1:14" s="73" customFormat="1" hidden="1" outlineLevel="2">
      <c r="A1055" s="31">
        <v>2710990906</v>
      </c>
      <c r="B1055" s="45" t="s">
        <v>712</v>
      </c>
      <c r="C1055" s="70">
        <v>0</v>
      </c>
      <c r="D1055" s="79"/>
      <c r="E1055" s="70"/>
      <c r="F1055" s="72"/>
      <c r="G1055" s="70">
        <f>C1055+E1055</f>
        <v>0</v>
      </c>
      <c r="I1055" s="68">
        <v>0</v>
      </c>
      <c r="J1055" s="69">
        <f>I1055-G1055</f>
        <v>0</v>
      </c>
      <c r="K1055" s="65"/>
      <c r="L1055" s="65" t="s">
        <v>429</v>
      </c>
      <c r="N1055" s="100">
        <f>N1049+J1049</f>
        <v>4.0000021457672119E-2</v>
      </c>
    </row>
    <row r="1056" spans="1:14" s="73" customFormat="1" outlineLevel="1" collapsed="1">
      <c r="A1056" s="66" t="s">
        <v>430</v>
      </c>
      <c r="B1056" s="35" t="s">
        <v>5670</v>
      </c>
      <c r="C1056" s="67">
        <f>SUM(C1057)</f>
        <v>932808</v>
      </c>
      <c r="D1056" s="79"/>
      <c r="E1056" s="67"/>
      <c r="F1056" s="72"/>
      <c r="G1056" s="67">
        <f t="shared" si="33"/>
        <v>932808</v>
      </c>
      <c r="H1056" s="112"/>
      <c r="I1056" s="68">
        <v>932808</v>
      </c>
      <c r="J1056" s="69">
        <f t="shared" si="32"/>
        <v>0</v>
      </c>
      <c r="K1056" s="65"/>
      <c r="L1056" s="65">
        <v>0</v>
      </c>
    </row>
    <row r="1057" spans="1:12" s="73" customFormat="1" hidden="1" outlineLevel="2">
      <c r="A1057" s="82">
        <v>2710990800</v>
      </c>
      <c r="B1057" s="83" t="s">
        <v>1286</v>
      </c>
      <c r="C1057" s="70">
        <v>932808</v>
      </c>
      <c r="D1057" s="79"/>
      <c r="E1057" s="70"/>
      <c r="F1057" s="72"/>
      <c r="G1057" s="70">
        <f t="shared" si="33"/>
        <v>932808</v>
      </c>
      <c r="H1057" s="112"/>
      <c r="I1057" s="68">
        <v>0</v>
      </c>
      <c r="J1057" s="69">
        <f t="shared" si="32"/>
        <v>-932808</v>
      </c>
      <c r="K1057" s="65"/>
      <c r="L1057" s="65" t="s">
        <v>430</v>
      </c>
    </row>
    <row r="1058" spans="1:12" s="73" customFormat="1" outlineLevel="1" collapsed="1">
      <c r="A1058" s="66" t="s">
        <v>431</v>
      </c>
      <c r="B1058" s="35" t="s">
        <v>5671</v>
      </c>
      <c r="C1058" s="67">
        <f>SUM(C1059)</f>
        <v>189503</v>
      </c>
      <c r="D1058" s="79"/>
      <c r="E1058" s="67">
        <f>E1059</f>
        <v>0</v>
      </c>
      <c r="F1058" s="72"/>
      <c r="G1058" s="67">
        <f t="shared" si="33"/>
        <v>189503</v>
      </c>
      <c r="H1058" s="112"/>
      <c r="I1058" s="68">
        <v>189503</v>
      </c>
      <c r="J1058" s="69">
        <f t="shared" si="32"/>
        <v>0</v>
      </c>
      <c r="K1058" s="65"/>
      <c r="L1058" s="65">
        <v>0</v>
      </c>
    </row>
    <row r="1059" spans="1:12" s="73" customFormat="1" hidden="1" outlineLevel="2">
      <c r="A1059" s="82">
        <v>2710990810</v>
      </c>
      <c r="B1059" s="83" t="s">
        <v>1287</v>
      </c>
      <c r="C1059" s="70">
        <v>189503</v>
      </c>
      <c r="D1059" s="79"/>
      <c r="E1059" s="70">
        <v>0</v>
      </c>
      <c r="F1059" s="72"/>
      <c r="G1059" s="70">
        <f t="shared" si="33"/>
        <v>189503</v>
      </c>
      <c r="H1059" s="112"/>
      <c r="I1059" s="68">
        <v>0</v>
      </c>
      <c r="J1059" s="69">
        <f t="shared" si="32"/>
        <v>-189503</v>
      </c>
      <c r="K1059" s="65"/>
      <c r="L1059" s="65" t="s">
        <v>431</v>
      </c>
    </row>
    <row r="1060" spans="1:12" s="73" customFormat="1" outlineLevel="1" collapsed="1">
      <c r="A1060" s="66" t="s">
        <v>432</v>
      </c>
      <c r="B1060" s="35" t="s">
        <v>5672</v>
      </c>
      <c r="C1060" s="67">
        <f>SUM(C1061)</f>
        <v>586853</v>
      </c>
      <c r="D1060" s="79"/>
      <c r="E1060" s="67"/>
      <c r="F1060" s="72"/>
      <c r="G1060" s="67">
        <f t="shared" si="33"/>
        <v>586853</v>
      </c>
      <c r="H1060" s="112"/>
      <c r="I1060" s="68">
        <v>586853</v>
      </c>
      <c r="J1060" s="69">
        <f t="shared" si="32"/>
        <v>0</v>
      </c>
      <c r="K1060" s="65"/>
      <c r="L1060" s="65">
        <v>0</v>
      </c>
    </row>
    <row r="1061" spans="1:12" s="73" customFormat="1" hidden="1" outlineLevel="2">
      <c r="A1061" s="82">
        <v>2710990820</v>
      </c>
      <c r="B1061" s="83" t="s">
        <v>1288</v>
      </c>
      <c r="C1061" s="70">
        <v>586853</v>
      </c>
      <c r="D1061" s="79"/>
      <c r="E1061" s="70"/>
      <c r="F1061" s="72"/>
      <c r="G1061" s="70">
        <f t="shared" si="33"/>
        <v>586853</v>
      </c>
      <c r="H1061" s="112"/>
      <c r="I1061" s="68">
        <v>0</v>
      </c>
      <c r="J1061" s="69">
        <f t="shared" si="32"/>
        <v>-586853</v>
      </c>
      <c r="K1061" s="65"/>
      <c r="L1061" s="65" t="s">
        <v>432</v>
      </c>
    </row>
    <row r="1062" spans="1:12" s="73" customFormat="1" outlineLevel="1" collapsed="1">
      <c r="A1062" s="66" t="s">
        <v>433</v>
      </c>
      <c r="B1062" s="35" t="s">
        <v>5673</v>
      </c>
      <c r="C1062" s="67">
        <f>SUM(C1063)</f>
        <v>75280</v>
      </c>
      <c r="D1062" s="79"/>
      <c r="E1062" s="67">
        <f>E1063</f>
        <v>-5</v>
      </c>
      <c r="F1062" s="72"/>
      <c r="G1062" s="67">
        <f t="shared" si="33"/>
        <v>75275</v>
      </c>
      <c r="H1062" s="112"/>
      <c r="I1062" s="68">
        <v>75275</v>
      </c>
      <c r="J1062" s="69">
        <f t="shared" si="32"/>
        <v>0</v>
      </c>
      <c r="K1062" s="65"/>
      <c r="L1062" s="65">
        <v>0</v>
      </c>
    </row>
    <row r="1063" spans="1:12" s="73" customFormat="1" hidden="1" outlineLevel="2">
      <c r="A1063" s="82">
        <v>2710990830</v>
      </c>
      <c r="B1063" s="83" t="s">
        <v>1289</v>
      </c>
      <c r="C1063" s="70">
        <v>75280</v>
      </c>
      <c r="D1063" s="79"/>
      <c r="E1063" s="70">
        <v>-5</v>
      </c>
      <c r="F1063" s="72"/>
      <c r="G1063" s="70">
        <f t="shared" si="33"/>
        <v>75275</v>
      </c>
      <c r="H1063" s="112"/>
      <c r="I1063" s="68">
        <v>0</v>
      </c>
      <c r="J1063" s="69">
        <f t="shared" si="32"/>
        <v>-75275</v>
      </c>
      <c r="K1063" s="65"/>
      <c r="L1063" s="65" t="s">
        <v>433</v>
      </c>
    </row>
    <row r="1064" spans="1:12" s="73" customFormat="1" outlineLevel="1" collapsed="1">
      <c r="A1064" s="66" t="s">
        <v>434</v>
      </c>
      <c r="B1064" s="35" t="s">
        <v>5674</v>
      </c>
      <c r="C1064" s="67">
        <f>SUM(C1065:C1069)</f>
        <v>11864338.499999981</v>
      </c>
      <c r="D1064" s="79"/>
      <c r="E1064" s="67"/>
      <c r="F1064" s="72"/>
      <c r="G1064" s="67">
        <f t="shared" si="33"/>
        <v>11864338.499999981</v>
      </c>
      <c r="H1064" s="112"/>
      <c r="I1064" s="68">
        <v>11864338.5</v>
      </c>
      <c r="J1064" s="69">
        <f t="shared" si="32"/>
        <v>1.862645149230957E-8</v>
      </c>
      <c r="K1064" s="65">
        <v>0</v>
      </c>
      <c r="L1064" s="65">
        <v>0</v>
      </c>
    </row>
    <row r="1065" spans="1:12" s="73" customFormat="1" hidden="1" outlineLevel="2">
      <c r="A1065" s="82">
        <v>2710080100</v>
      </c>
      <c r="B1065" s="83" t="s">
        <v>1290</v>
      </c>
      <c r="C1065" s="70">
        <v>9476850.5999999903</v>
      </c>
      <c r="D1065" s="79"/>
      <c r="E1065" s="70"/>
      <c r="F1065" s="72"/>
      <c r="G1065" s="70">
        <f t="shared" si="33"/>
        <v>9476850.5999999903</v>
      </c>
      <c r="I1065" s="68">
        <v>0</v>
      </c>
      <c r="J1065" s="69">
        <f t="shared" si="32"/>
        <v>-9476850.5999999903</v>
      </c>
      <c r="K1065" s="65"/>
      <c r="L1065" s="65" t="s">
        <v>434</v>
      </c>
    </row>
    <row r="1066" spans="1:12" s="73" customFormat="1" hidden="1" outlineLevel="2">
      <c r="A1066" s="82">
        <v>2710990100</v>
      </c>
      <c r="B1066" s="83" t="s">
        <v>1291</v>
      </c>
      <c r="C1066" s="70">
        <v>2387487.8999999901</v>
      </c>
      <c r="D1066" s="79"/>
      <c r="E1066" s="70"/>
      <c r="F1066" s="72"/>
      <c r="G1066" s="70">
        <f t="shared" si="33"/>
        <v>2387487.8999999901</v>
      </c>
      <c r="I1066" s="68">
        <v>0</v>
      </c>
      <c r="J1066" s="69">
        <f t="shared" si="32"/>
        <v>-2387487.8999999901</v>
      </c>
      <c r="K1066" s="65"/>
      <c r="L1066" s="65" t="s">
        <v>434</v>
      </c>
    </row>
    <row r="1067" spans="1:12" s="73" customFormat="1" hidden="1" outlineLevel="2">
      <c r="A1067" s="82">
        <v>2710990200</v>
      </c>
      <c r="B1067" s="83" t="s">
        <v>1291</v>
      </c>
      <c r="C1067" s="70">
        <v>0</v>
      </c>
      <c r="D1067" s="79"/>
      <c r="E1067" s="70"/>
      <c r="F1067" s="72"/>
      <c r="G1067" s="70">
        <f t="shared" si="33"/>
        <v>0</v>
      </c>
      <c r="I1067" s="68">
        <v>0</v>
      </c>
      <c r="J1067" s="69">
        <f t="shared" si="32"/>
        <v>0</v>
      </c>
      <c r="K1067" s="65"/>
      <c r="L1067" s="65" t="s">
        <v>434</v>
      </c>
    </row>
    <row r="1068" spans="1:12" s="73" customFormat="1" hidden="1" outlineLevel="2">
      <c r="A1068" s="82">
        <v>2710990400</v>
      </c>
      <c r="B1068" s="83" t="s">
        <v>1292</v>
      </c>
      <c r="C1068" s="70">
        <v>0</v>
      </c>
      <c r="D1068" s="79"/>
      <c r="E1068" s="70"/>
      <c r="F1068" s="72"/>
      <c r="G1068" s="70">
        <f t="shared" si="33"/>
        <v>0</v>
      </c>
      <c r="I1068" s="68">
        <v>0</v>
      </c>
      <c r="J1068" s="69">
        <f t="shared" si="32"/>
        <v>0</v>
      </c>
      <c r="K1068" s="65"/>
      <c r="L1068" s="65" t="s">
        <v>5626</v>
      </c>
    </row>
    <row r="1069" spans="1:12" s="73" customFormat="1" hidden="1" outlineLevel="2">
      <c r="A1069" s="82">
        <v>2710990500</v>
      </c>
      <c r="B1069" s="83" t="s">
        <v>1293</v>
      </c>
      <c r="C1069" s="70">
        <v>0</v>
      </c>
      <c r="D1069" s="79"/>
      <c r="E1069" s="70"/>
      <c r="F1069" s="72"/>
      <c r="G1069" s="70">
        <f t="shared" si="33"/>
        <v>0</v>
      </c>
      <c r="I1069" s="68">
        <v>0</v>
      </c>
      <c r="J1069" s="69">
        <f t="shared" si="32"/>
        <v>0</v>
      </c>
      <c r="K1069" s="65"/>
      <c r="L1069" s="65" t="s">
        <v>5627</v>
      </c>
    </row>
    <row r="1070" spans="1:12" s="73" customFormat="1" outlineLevel="1" collapsed="1">
      <c r="A1070" s="66" t="s">
        <v>436</v>
      </c>
      <c r="B1070" s="35" t="s">
        <v>5675</v>
      </c>
      <c r="C1070" s="67">
        <f>SUM(C1071)</f>
        <v>518778.09999999899</v>
      </c>
      <c r="D1070" s="79"/>
      <c r="E1070" s="67"/>
      <c r="F1070" s="72"/>
      <c r="G1070" s="67">
        <f t="shared" si="33"/>
        <v>518778.09999999899</v>
      </c>
      <c r="I1070" s="68">
        <v>518778.1</v>
      </c>
      <c r="J1070" s="69">
        <f t="shared" si="32"/>
        <v>9.8953023552894592E-10</v>
      </c>
      <c r="K1070" s="65"/>
      <c r="L1070" s="65">
        <v>0</v>
      </c>
    </row>
    <row r="1071" spans="1:12" s="73" customFormat="1" hidden="1" outlineLevel="2">
      <c r="A1071" s="82">
        <v>2729011100</v>
      </c>
      <c r="B1071" s="83" t="s">
        <v>1295</v>
      </c>
      <c r="C1071" s="70">
        <v>518778.09999999899</v>
      </c>
      <c r="D1071" s="79"/>
      <c r="E1071" s="70"/>
      <c r="F1071" s="72"/>
      <c r="G1071" s="70">
        <f t="shared" si="33"/>
        <v>518778.09999999899</v>
      </c>
      <c r="I1071" s="68">
        <v>0</v>
      </c>
      <c r="J1071" s="69">
        <f t="shared" si="32"/>
        <v>-518778.09999999899</v>
      </c>
      <c r="K1071" s="65"/>
      <c r="L1071" s="65" t="s">
        <v>436</v>
      </c>
    </row>
    <row r="1072" spans="1:12" s="73" customFormat="1" outlineLevel="1" collapsed="1">
      <c r="A1072" s="30" t="s">
        <v>437</v>
      </c>
      <c r="B1072" s="35" t="s">
        <v>5676</v>
      </c>
      <c r="C1072" s="67">
        <f>SUM(C1073)</f>
        <v>59627.87</v>
      </c>
      <c r="D1072" s="79"/>
      <c r="E1072" s="67">
        <f>E1073</f>
        <v>-59627.87</v>
      </c>
      <c r="F1072" s="72"/>
      <c r="G1072" s="67">
        <f>C1072+E1072</f>
        <v>0</v>
      </c>
      <c r="I1072" s="68">
        <v>0.87000000000261901</v>
      </c>
      <c r="J1072" s="69">
        <f>I1072-G1072</f>
        <v>0.87000000000261901</v>
      </c>
      <c r="K1072" s="65"/>
      <c r="L1072" s="65">
        <v>0</v>
      </c>
    </row>
    <row r="1073" spans="1:12" s="73" customFormat="1" hidden="1" outlineLevel="2">
      <c r="A1073" s="31">
        <v>2721021100</v>
      </c>
      <c r="B1073" s="45" t="s">
        <v>1296</v>
      </c>
      <c r="C1073" s="70">
        <v>59627.87</v>
      </c>
      <c r="D1073" s="79"/>
      <c r="E1073" s="70">
        <v>-59627.87</v>
      </c>
      <c r="F1073" s="72"/>
      <c r="G1073" s="70">
        <f>C1073+E1073</f>
        <v>0</v>
      </c>
      <c r="I1073" s="68">
        <v>0</v>
      </c>
      <c r="J1073" s="69">
        <f>I1073-G1073</f>
        <v>0</v>
      </c>
      <c r="K1073" s="65"/>
      <c r="L1073" s="65" t="s">
        <v>437</v>
      </c>
    </row>
    <row r="1074" spans="1:12" s="73" customFormat="1" outlineLevel="1" collapsed="1">
      <c r="A1074" s="66" t="s">
        <v>438</v>
      </c>
      <c r="B1074" s="35" t="s">
        <v>5677</v>
      </c>
      <c r="C1074" s="67">
        <f>SUM(C1075)</f>
        <v>218055.03</v>
      </c>
      <c r="D1074" s="79"/>
      <c r="E1074" s="67"/>
      <c r="F1074" s="72"/>
      <c r="G1074" s="67">
        <f>C1074+E1074</f>
        <v>218055.03</v>
      </c>
      <c r="I1074" s="68">
        <v>218055.03</v>
      </c>
      <c r="J1074" s="69">
        <f t="shared" si="32"/>
        <v>0</v>
      </c>
      <c r="K1074" s="65"/>
      <c r="L1074" s="65">
        <v>0</v>
      </c>
    </row>
    <row r="1075" spans="1:12" s="73" customFormat="1" hidden="1" outlineLevel="2">
      <c r="A1075" s="82">
        <v>2729021100</v>
      </c>
      <c r="B1075" s="83" t="s">
        <v>1297</v>
      </c>
      <c r="C1075" s="70">
        <v>218055.03</v>
      </c>
      <c r="D1075" s="79"/>
      <c r="E1075" s="70"/>
      <c r="F1075" s="72"/>
      <c r="G1075" s="70">
        <f>C1075+E1075</f>
        <v>218055.03</v>
      </c>
      <c r="I1075" s="68">
        <v>0</v>
      </c>
      <c r="J1075" s="69">
        <f t="shared" si="32"/>
        <v>-218055.03</v>
      </c>
      <c r="K1075" s="65"/>
      <c r="L1075" s="65" t="s">
        <v>438</v>
      </c>
    </row>
    <row r="1076" spans="1:12" s="73" customFormat="1" outlineLevel="1" collapsed="1">
      <c r="A1076" s="66" t="s">
        <v>439</v>
      </c>
      <c r="B1076" s="35" t="s">
        <v>5678</v>
      </c>
      <c r="C1076" s="67">
        <f>SUM(C1077)</f>
        <v>3637217.6</v>
      </c>
      <c r="D1076" s="79"/>
      <c r="E1076" s="67"/>
      <c r="F1076" s="72"/>
      <c r="G1076" s="67">
        <f t="shared" si="33"/>
        <v>3637217.6</v>
      </c>
      <c r="I1076" s="68">
        <v>3637217.6</v>
      </c>
      <c r="J1076" s="69">
        <f t="shared" si="32"/>
        <v>0</v>
      </c>
      <c r="K1076" s="65"/>
      <c r="L1076" s="65">
        <v>0</v>
      </c>
    </row>
    <row r="1077" spans="1:12" s="73" customFormat="1" hidden="1" outlineLevel="2">
      <c r="A1077" s="82">
        <v>2729031100</v>
      </c>
      <c r="B1077" s="83" t="s">
        <v>1298</v>
      </c>
      <c r="C1077" s="70">
        <v>3637217.6</v>
      </c>
      <c r="D1077" s="79"/>
      <c r="E1077" s="70"/>
      <c r="F1077" s="72"/>
      <c r="G1077" s="70">
        <f t="shared" si="33"/>
        <v>3637217.6</v>
      </c>
      <c r="I1077" s="68">
        <v>0</v>
      </c>
      <c r="J1077" s="69">
        <f t="shared" si="32"/>
        <v>-3637217.6</v>
      </c>
      <c r="K1077" s="65"/>
      <c r="L1077" s="65" t="s">
        <v>439</v>
      </c>
    </row>
    <row r="1078" spans="1:12" s="73" customFormat="1" outlineLevel="1" collapsed="1">
      <c r="A1078" s="66" t="s">
        <v>440</v>
      </c>
      <c r="B1078" s="35">
        <v>0</v>
      </c>
      <c r="C1078" s="67">
        <f>SUM(C1079:C1083)</f>
        <v>0</v>
      </c>
      <c r="D1078" s="79"/>
      <c r="E1078" s="67"/>
      <c r="F1078" s="72"/>
      <c r="G1078" s="67">
        <f t="shared" si="33"/>
        <v>0</v>
      </c>
      <c r="I1078" s="68">
        <v>0</v>
      </c>
      <c r="J1078" s="69">
        <f t="shared" si="32"/>
        <v>0</v>
      </c>
      <c r="K1078" s="65"/>
      <c r="L1078" s="65">
        <v>0</v>
      </c>
    </row>
    <row r="1079" spans="1:12" s="73" customFormat="1" hidden="1" outlineLevel="2">
      <c r="A1079" s="82">
        <v>2729070000</v>
      </c>
      <c r="B1079" s="83" t="s">
        <v>1299</v>
      </c>
      <c r="C1079" s="70">
        <v>0</v>
      </c>
      <c r="D1079" s="79"/>
      <c r="E1079" s="70"/>
      <c r="F1079" s="72"/>
      <c r="G1079" s="70">
        <f t="shared" si="33"/>
        <v>0</v>
      </c>
      <c r="I1079" s="68">
        <v>0</v>
      </c>
      <c r="J1079" s="69">
        <f t="shared" si="32"/>
        <v>0</v>
      </c>
      <c r="K1079" s="65"/>
      <c r="L1079" s="65" t="s">
        <v>5628</v>
      </c>
    </row>
    <row r="1080" spans="1:12" s="73" customFormat="1" hidden="1" outlineLevel="2">
      <c r="A1080" s="82">
        <v>2729090000</v>
      </c>
      <c r="B1080" s="83" t="s">
        <v>1300</v>
      </c>
      <c r="C1080" s="70">
        <v>0</v>
      </c>
      <c r="D1080" s="79"/>
      <c r="E1080" s="70"/>
      <c r="F1080" s="72"/>
      <c r="G1080" s="70">
        <f t="shared" si="33"/>
        <v>0</v>
      </c>
      <c r="I1080" s="68">
        <v>0</v>
      </c>
      <c r="J1080" s="69">
        <f t="shared" si="32"/>
        <v>0</v>
      </c>
      <c r="K1080" s="65"/>
      <c r="L1080" s="65" t="s">
        <v>5629</v>
      </c>
    </row>
    <row r="1081" spans="1:12" s="73" customFormat="1" hidden="1" outlineLevel="2">
      <c r="A1081" s="82">
        <v>2729091000</v>
      </c>
      <c r="B1081" s="83" t="s">
        <v>1301</v>
      </c>
      <c r="C1081" s="70">
        <v>0</v>
      </c>
      <c r="D1081" s="79"/>
      <c r="E1081" s="70"/>
      <c r="F1081" s="72"/>
      <c r="G1081" s="70">
        <f t="shared" si="33"/>
        <v>0</v>
      </c>
      <c r="I1081" s="68">
        <v>0</v>
      </c>
      <c r="J1081" s="69">
        <f t="shared" si="32"/>
        <v>0</v>
      </c>
      <c r="K1081" s="65"/>
      <c r="L1081" s="65" t="s">
        <v>5630</v>
      </c>
    </row>
    <row r="1082" spans="1:12" s="73" customFormat="1" hidden="1" outlineLevel="2">
      <c r="A1082" s="82">
        <v>2729110000</v>
      </c>
      <c r="B1082" s="83" t="s">
        <v>1302</v>
      </c>
      <c r="C1082" s="70">
        <v>0</v>
      </c>
      <c r="D1082" s="79"/>
      <c r="E1082" s="70"/>
      <c r="F1082" s="72"/>
      <c r="G1082" s="70">
        <f t="shared" si="33"/>
        <v>0</v>
      </c>
      <c r="I1082" s="68">
        <v>0</v>
      </c>
      <c r="J1082" s="69">
        <f t="shared" si="32"/>
        <v>0</v>
      </c>
      <c r="K1082" s="65"/>
      <c r="L1082" s="65" t="s">
        <v>441</v>
      </c>
    </row>
    <row r="1083" spans="1:12" s="73" customFormat="1" hidden="1" outlineLevel="2">
      <c r="A1083" s="82">
        <v>2729120000</v>
      </c>
      <c r="B1083" s="83" t="s">
        <v>1303</v>
      </c>
      <c r="C1083" s="70">
        <v>0</v>
      </c>
      <c r="D1083" s="79"/>
      <c r="E1083" s="70"/>
      <c r="F1083" s="72"/>
      <c r="G1083" s="70">
        <f t="shared" si="33"/>
        <v>0</v>
      </c>
      <c r="I1083" s="68">
        <v>0</v>
      </c>
      <c r="J1083" s="69">
        <f t="shared" si="32"/>
        <v>0</v>
      </c>
      <c r="K1083" s="65"/>
      <c r="L1083" s="65" t="s">
        <v>5631</v>
      </c>
    </row>
    <row r="1084" spans="1:12" s="73" customFormat="1" outlineLevel="1" collapsed="1">
      <c r="A1084" s="66" t="s">
        <v>441</v>
      </c>
      <c r="B1084" s="35" t="s">
        <v>5679</v>
      </c>
      <c r="C1084" s="67">
        <f>SUM(C1085:C1090)</f>
        <v>0</v>
      </c>
      <c r="D1084" s="79"/>
      <c r="E1084" s="67"/>
      <c r="F1084" s="72"/>
      <c r="G1084" s="67">
        <f t="shared" si="33"/>
        <v>0</v>
      </c>
      <c r="I1084" s="68">
        <v>0</v>
      </c>
      <c r="J1084" s="69">
        <f t="shared" si="32"/>
        <v>0</v>
      </c>
      <c r="K1084" s="65"/>
      <c r="L1084" s="65">
        <v>0</v>
      </c>
    </row>
    <row r="1085" spans="1:12" s="73" customFormat="1" hidden="1" outlineLevel="2">
      <c r="A1085" s="82">
        <v>2729061100</v>
      </c>
      <c r="B1085" s="83" t="s">
        <v>1304</v>
      </c>
      <c r="C1085" s="70">
        <v>0</v>
      </c>
      <c r="D1085" s="79"/>
      <c r="E1085" s="70"/>
      <c r="F1085" s="72"/>
      <c r="G1085" s="70">
        <f t="shared" si="33"/>
        <v>0</v>
      </c>
      <c r="I1085" s="68">
        <v>0</v>
      </c>
      <c r="J1085" s="69">
        <f t="shared" si="32"/>
        <v>0</v>
      </c>
      <c r="K1085" s="65"/>
      <c r="L1085" s="65" t="s">
        <v>441</v>
      </c>
    </row>
    <row r="1086" spans="1:12" s="73" customFormat="1" hidden="1" outlineLevel="2">
      <c r="A1086" s="82">
        <v>2729061200</v>
      </c>
      <c r="B1086" s="83" t="s">
        <v>1305</v>
      </c>
      <c r="C1086" s="70">
        <v>0</v>
      </c>
      <c r="D1086" s="79"/>
      <c r="E1086" s="70"/>
      <c r="F1086" s="72"/>
      <c r="G1086" s="70">
        <f t="shared" si="33"/>
        <v>0</v>
      </c>
      <c r="I1086" s="68">
        <v>0</v>
      </c>
      <c r="J1086" s="69">
        <f t="shared" si="32"/>
        <v>0</v>
      </c>
      <c r="K1086" s="65"/>
      <c r="L1086" s="65" t="s">
        <v>441</v>
      </c>
    </row>
    <row r="1087" spans="1:12" s="73" customFormat="1" hidden="1" outlineLevel="2">
      <c r="A1087" s="82">
        <v>2729130000</v>
      </c>
      <c r="B1087" s="83" t="s">
        <v>1306</v>
      </c>
      <c r="C1087" s="70">
        <v>0</v>
      </c>
      <c r="D1087" s="79"/>
      <c r="E1087" s="70"/>
      <c r="F1087" s="72"/>
      <c r="G1087" s="70">
        <f t="shared" si="33"/>
        <v>0</v>
      </c>
      <c r="I1087" s="68">
        <v>0</v>
      </c>
      <c r="J1087" s="69">
        <f t="shared" si="32"/>
        <v>0</v>
      </c>
      <c r="K1087" s="65"/>
      <c r="L1087" s="65" t="s">
        <v>441</v>
      </c>
    </row>
    <row r="1088" spans="1:12" s="73" customFormat="1" hidden="1" outlineLevel="2">
      <c r="A1088" s="82">
        <v>2729131000</v>
      </c>
      <c r="B1088" s="83" t="s">
        <v>1307</v>
      </c>
      <c r="C1088" s="70">
        <v>0</v>
      </c>
      <c r="D1088" s="79"/>
      <c r="E1088" s="70"/>
      <c r="F1088" s="72"/>
      <c r="G1088" s="70">
        <f t="shared" si="33"/>
        <v>0</v>
      </c>
      <c r="I1088" s="68">
        <v>0</v>
      </c>
      <c r="J1088" s="69">
        <f t="shared" si="32"/>
        <v>0</v>
      </c>
      <c r="K1088" s="65"/>
      <c r="L1088" s="65" t="s">
        <v>441</v>
      </c>
    </row>
    <row r="1089" spans="1:12" s="73" customFormat="1" hidden="1" outlineLevel="2">
      <c r="A1089" s="82">
        <v>2729991000</v>
      </c>
      <c r="B1089" s="83" t="s">
        <v>1308</v>
      </c>
      <c r="C1089" s="70">
        <v>0</v>
      </c>
      <c r="D1089" s="79"/>
      <c r="E1089" s="70"/>
      <c r="F1089" s="72"/>
      <c r="G1089" s="70">
        <f t="shared" si="33"/>
        <v>0</v>
      </c>
      <c r="I1089" s="68">
        <v>0</v>
      </c>
      <c r="J1089" s="69">
        <f t="shared" si="32"/>
        <v>0</v>
      </c>
      <c r="K1089" s="65"/>
      <c r="L1089" s="65" t="s">
        <v>441</v>
      </c>
    </row>
    <row r="1090" spans="1:12" s="73" customFormat="1" hidden="1" outlineLevel="2">
      <c r="A1090" s="82">
        <v>2729991100</v>
      </c>
      <c r="B1090" s="83" t="s">
        <v>1309</v>
      </c>
      <c r="C1090" s="70">
        <v>0</v>
      </c>
      <c r="D1090" s="79"/>
      <c r="E1090" s="70"/>
      <c r="F1090" s="72"/>
      <c r="G1090" s="70">
        <f t="shared" si="33"/>
        <v>0</v>
      </c>
      <c r="I1090" s="68">
        <v>0</v>
      </c>
      <c r="J1090" s="69">
        <f t="shared" si="32"/>
        <v>0</v>
      </c>
      <c r="K1090" s="65"/>
      <c r="L1090" s="65" t="s">
        <v>441</v>
      </c>
    </row>
    <row r="1091" spans="1:12" s="73" customFormat="1" outlineLevel="1" collapsed="1">
      <c r="A1091" s="113" t="s">
        <v>442</v>
      </c>
      <c r="B1091" s="35" t="s">
        <v>5680</v>
      </c>
      <c r="C1091" s="89">
        <f>SUM(C1092:C1093)</f>
        <v>-7931752.9500000011</v>
      </c>
      <c r="D1091" s="79"/>
      <c r="E1091" s="89"/>
      <c r="F1091" s="72"/>
      <c r="G1091" s="89">
        <f t="shared" si="33"/>
        <v>-7931752.9500000011</v>
      </c>
      <c r="I1091" s="68">
        <v>-7931752.9500000002</v>
      </c>
      <c r="J1091" s="69">
        <f t="shared" si="32"/>
        <v>0</v>
      </c>
      <c r="K1091" s="65">
        <v>0</v>
      </c>
      <c r="L1091" s="65">
        <v>0</v>
      </c>
    </row>
    <row r="1092" spans="1:12" s="73" customFormat="1" hidden="1" outlineLevel="2">
      <c r="A1092" s="82">
        <v>2880010000</v>
      </c>
      <c r="B1092" s="83" t="s">
        <v>1310</v>
      </c>
      <c r="C1092" s="89">
        <v>-4861926.2200000007</v>
      </c>
      <c r="D1092" s="79"/>
      <c r="E1092" s="89"/>
      <c r="F1092" s="72"/>
      <c r="G1092" s="89">
        <f t="shared" si="33"/>
        <v>-4861926.2200000007</v>
      </c>
      <c r="I1092" s="68">
        <v>0</v>
      </c>
      <c r="J1092" s="69">
        <f t="shared" si="32"/>
        <v>4861926.2200000007</v>
      </c>
      <c r="K1092" s="65"/>
      <c r="L1092" s="65" t="s">
        <v>442</v>
      </c>
    </row>
    <row r="1093" spans="1:12" s="73" customFormat="1" hidden="1" outlineLevel="2">
      <c r="A1093" s="114">
        <v>2880011000</v>
      </c>
      <c r="B1093" s="115" t="s">
        <v>1311</v>
      </c>
      <c r="C1093" s="76">
        <v>-3069826.73</v>
      </c>
      <c r="D1093" s="79"/>
      <c r="E1093" s="70"/>
      <c r="F1093" s="72"/>
      <c r="G1093" s="70">
        <f t="shared" si="33"/>
        <v>-3069826.73</v>
      </c>
      <c r="I1093" s="68">
        <v>0</v>
      </c>
      <c r="J1093" s="69">
        <f t="shared" si="32"/>
        <v>3069826.73</v>
      </c>
      <c r="K1093" s="65"/>
      <c r="L1093" s="65" t="s">
        <v>442</v>
      </c>
    </row>
    <row r="1094" spans="1:12" s="73" customFormat="1" outlineLevel="1" collapsed="1">
      <c r="A1094" s="66" t="s">
        <v>440</v>
      </c>
      <c r="B1094" s="35">
        <v>0</v>
      </c>
      <c r="C1094" s="116">
        <f>SUM(C1095)</f>
        <v>0</v>
      </c>
      <c r="D1094" s="79"/>
      <c r="E1094" s="116"/>
      <c r="F1094" s="72"/>
      <c r="G1094" s="67">
        <f t="shared" si="33"/>
        <v>0</v>
      </c>
      <c r="I1094" s="68">
        <v>0</v>
      </c>
      <c r="J1094" s="69">
        <f t="shared" si="32"/>
        <v>0</v>
      </c>
      <c r="K1094" s="65"/>
      <c r="L1094" s="65">
        <v>0</v>
      </c>
    </row>
    <row r="1095" spans="1:12" s="73" customFormat="1" hidden="1" outlineLevel="2">
      <c r="A1095" s="117">
        <v>2729120000</v>
      </c>
      <c r="B1095" s="83" t="s">
        <v>1303</v>
      </c>
      <c r="C1095" s="116">
        <v>0</v>
      </c>
      <c r="D1095" s="79"/>
      <c r="E1095" s="116"/>
      <c r="F1095" s="72"/>
      <c r="G1095" s="116">
        <f t="shared" si="33"/>
        <v>0</v>
      </c>
      <c r="I1095" s="68">
        <v>0</v>
      </c>
      <c r="J1095" s="69">
        <f t="shared" si="32"/>
        <v>0</v>
      </c>
      <c r="K1095" s="65"/>
      <c r="L1095" s="65" t="s">
        <v>5631</v>
      </c>
    </row>
    <row r="1096" spans="1:12" s="73" customFormat="1" outlineLevel="1" collapsed="1">
      <c r="A1096" s="66" t="s">
        <v>443</v>
      </c>
      <c r="B1096" s="35" t="s">
        <v>5681</v>
      </c>
      <c r="C1096" s="116">
        <f>C1097</f>
        <v>0</v>
      </c>
      <c r="D1096" s="79"/>
      <c r="E1096" s="116"/>
      <c r="F1096" s="72"/>
      <c r="G1096" s="67">
        <f t="shared" si="33"/>
        <v>0</v>
      </c>
      <c r="I1096" s="68">
        <v>0</v>
      </c>
      <c r="J1096" s="69">
        <f t="shared" si="32"/>
        <v>0</v>
      </c>
      <c r="K1096" s="65"/>
      <c r="L1096" s="65">
        <v>0</v>
      </c>
    </row>
    <row r="1097" spans="1:12" s="73" customFormat="1" hidden="1" outlineLevel="2">
      <c r="A1097" s="82">
        <v>2729080000</v>
      </c>
      <c r="B1097" s="83" t="s">
        <v>1312</v>
      </c>
      <c r="C1097" s="70">
        <v>0</v>
      </c>
      <c r="D1097" s="79"/>
      <c r="E1097" s="70"/>
      <c r="F1097" s="72"/>
      <c r="G1097" s="70">
        <f t="shared" si="33"/>
        <v>0</v>
      </c>
      <c r="I1097" s="68">
        <v>0</v>
      </c>
      <c r="J1097" s="69">
        <f t="shared" si="32"/>
        <v>0</v>
      </c>
      <c r="K1097" s="65"/>
      <c r="L1097" s="65" t="s">
        <v>443</v>
      </c>
    </row>
    <row r="1098" spans="1:12" outlineLevel="1" collapsed="1">
      <c r="A1098" s="66" t="s">
        <v>444</v>
      </c>
      <c r="B1098" s="35" t="s">
        <v>5682</v>
      </c>
      <c r="C1098" s="67">
        <f>SUM(C1099)</f>
        <v>0</v>
      </c>
      <c r="D1098" s="79"/>
      <c r="E1098" s="67"/>
      <c r="G1098" s="67">
        <f t="shared" si="33"/>
        <v>0</v>
      </c>
      <c r="I1098" s="68">
        <v>0</v>
      </c>
      <c r="J1098" s="69">
        <f t="shared" si="32"/>
        <v>0</v>
      </c>
      <c r="K1098" s="65"/>
      <c r="L1098" s="65">
        <v>0</v>
      </c>
    </row>
    <row r="1099" spans="1:12" hidden="1" outlineLevel="2">
      <c r="A1099" s="31">
        <v>2710010510</v>
      </c>
      <c r="B1099" s="45" t="s">
        <v>1313</v>
      </c>
      <c r="C1099" s="70">
        <v>0</v>
      </c>
      <c r="D1099" s="79"/>
      <c r="E1099" s="70"/>
      <c r="G1099" s="70">
        <f t="shared" si="33"/>
        <v>0</v>
      </c>
      <c r="I1099" s="68">
        <v>0</v>
      </c>
      <c r="J1099" s="69">
        <f t="shared" si="32"/>
        <v>0</v>
      </c>
      <c r="K1099" s="65"/>
      <c r="L1099" s="65" t="s">
        <v>444</v>
      </c>
    </row>
    <row r="1100" spans="1:12" outlineLevel="1" collapsed="1">
      <c r="A1100" s="66" t="s">
        <v>445</v>
      </c>
      <c r="B1100" s="35" t="s">
        <v>5683</v>
      </c>
      <c r="C1100" s="67">
        <f>SUM(C1101:C1102)</f>
        <v>0</v>
      </c>
      <c r="D1100" s="79"/>
      <c r="E1100" s="67"/>
      <c r="G1100" s="67">
        <f t="shared" si="33"/>
        <v>0</v>
      </c>
      <c r="I1100" s="68">
        <v>0</v>
      </c>
      <c r="J1100" s="69">
        <f t="shared" si="32"/>
        <v>0</v>
      </c>
      <c r="K1100" s="65"/>
      <c r="L1100" s="65">
        <v>0</v>
      </c>
    </row>
    <row r="1101" spans="1:12" hidden="1" outlineLevel="2">
      <c r="A1101" s="31">
        <v>2710010520</v>
      </c>
      <c r="B1101" s="45" t="s">
        <v>1314</v>
      </c>
      <c r="C1101" s="70">
        <v>0</v>
      </c>
      <c r="D1101" s="79"/>
      <c r="E1101" s="70"/>
      <c r="G1101" s="70">
        <f t="shared" si="33"/>
        <v>0</v>
      </c>
      <c r="I1101" s="68">
        <v>0</v>
      </c>
      <c r="J1101" s="69">
        <f t="shared" si="32"/>
        <v>0</v>
      </c>
      <c r="K1101" s="65"/>
      <c r="L1101" s="65" t="s">
        <v>5632</v>
      </c>
    </row>
    <row r="1102" spans="1:12" hidden="1" outlineLevel="2">
      <c r="A1102" s="31">
        <v>2710010525</v>
      </c>
      <c r="B1102" s="45" t="s">
        <v>1315</v>
      </c>
      <c r="C1102" s="70">
        <v>0</v>
      </c>
      <c r="D1102" s="79"/>
      <c r="E1102" s="70"/>
      <c r="G1102" s="70">
        <f t="shared" si="33"/>
        <v>0</v>
      </c>
      <c r="I1102" s="68">
        <v>0</v>
      </c>
      <c r="J1102" s="69">
        <f t="shared" si="32"/>
        <v>0</v>
      </c>
      <c r="K1102" s="65"/>
      <c r="L1102" s="65" t="s">
        <v>445</v>
      </c>
    </row>
    <row r="1103" spans="1:12" outlineLevel="1" collapsed="1">
      <c r="A1103" s="66" t="s">
        <v>446</v>
      </c>
      <c r="B1103" s="35" t="s">
        <v>5684</v>
      </c>
      <c r="C1103" s="67">
        <f>SUM(C1104:C1105)</f>
        <v>0</v>
      </c>
      <c r="D1103" s="79"/>
      <c r="E1103" s="67"/>
      <c r="G1103" s="67">
        <f t="shared" si="33"/>
        <v>0</v>
      </c>
      <c r="I1103" s="68">
        <v>0</v>
      </c>
      <c r="J1103" s="69">
        <f t="shared" si="32"/>
        <v>0</v>
      </c>
      <c r="K1103" s="65"/>
      <c r="L1103" s="65">
        <v>0</v>
      </c>
    </row>
    <row r="1104" spans="1:12" hidden="1" outlineLevel="2">
      <c r="A1104" s="31">
        <v>2710010530</v>
      </c>
      <c r="B1104" s="45" t="s">
        <v>1316</v>
      </c>
      <c r="C1104" s="70">
        <v>0</v>
      </c>
      <c r="D1104" s="79"/>
      <c r="E1104" s="70"/>
      <c r="G1104" s="70">
        <f t="shared" si="33"/>
        <v>0</v>
      </c>
      <c r="I1104" s="68">
        <v>0</v>
      </c>
      <c r="J1104" s="69">
        <f t="shared" si="32"/>
        <v>0</v>
      </c>
      <c r="K1104" s="65"/>
      <c r="L1104" s="65" t="s">
        <v>5633</v>
      </c>
    </row>
    <row r="1105" spans="1:12" hidden="1" outlineLevel="2">
      <c r="A1105" s="31">
        <v>2710010535</v>
      </c>
      <c r="B1105" s="45" t="s">
        <v>1317</v>
      </c>
      <c r="C1105" s="70">
        <v>0</v>
      </c>
      <c r="D1105" s="79"/>
      <c r="E1105" s="70"/>
      <c r="G1105" s="70">
        <f t="shared" si="33"/>
        <v>0</v>
      </c>
      <c r="I1105" s="68">
        <v>0</v>
      </c>
      <c r="J1105" s="69">
        <f t="shared" si="32"/>
        <v>0</v>
      </c>
      <c r="K1105" s="65"/>
      <c r="L1105" s="65" t="s">
        <v>446</v>
      </c>
    </row>
    <row r="1106" spans="1:12" outlineLevel="1" collapsed="1">
      <c r="A1106" s="66" t="s">
        <v>447</v>
      </c>
      <c r="B1106" s="35" t="s">
        <v>5685</v>
      </c>
      <c r="C1106" s="67">
        <f>SUM(C1107:C1108)</f>
        <v>0</v>
      </c>
      <c r="D1106" s="79"/>
      <c r="E1106" s="67"/>
      <c r="G1106" s="67">
        <f t="shared" si="33"/>
        <v>0</v>
      </c>
      <c r="I1106" s="68">
        <v>0</v>
      </c>
      <c r="J1106" s="69">
        <f t="shared" si="32"/>
        <v>0</v>
      </c>
      <c r="K1106" s="65"/>
      <c r="L1106" s="65">
        <v>0</v>
      </c>
    </row>
    <row r="1107" spans="1:12" hidden="1" outlineLevel="2">
      <c r="A1107" s="31">
        <v>2710010540</v>
      </c>
      <c r="B1107" s="45" t="s">
        <v>1318</v>
      </c>
      <c r="C1107" s="70">
        <v>0</v>
      </c>
      <c r="D1107" s="79"/>
      <c r="E1107" s="70"/>
      <c r="G1107" s="70">
        <f t="shared" si="33"/>
        <v>0</v>
      </c>
      <c r="I1107" s="68">
        <v>0</v>
      </c>
      <c r="J1107" s="69">
        <f t="shared" si="32"/>
        <v>0</v>
      </c>
      <c r="K1107" s="65"/>
      <c r="L1107" s="65" t="s">
        <v>447</v>
      </c>
    </row>
    <row r="1108" spans="1:12" hidden="1" outlineLevel="2">
      <c r="A1108" s="31">
        <v>2710010545</v>
      </c>
      <c r="B1108" s="45" t="s">
        <v>1319</v>
      </c>
      <c r="C1108" s="70">
        <v>0</v>
      </c>
      <c r="D1108" s="79"/>
      <c r="E1108" s="70"/>
      <c r="G1108" s="70">
        <f t="shared" si="33"/>
        <v>0</v>
      </c>
      <c r="I1108" s="68">
        <v>0</v>
      </c>
      <c r="J1108" s="69">
        <f t="shared" si="32"/>
        <v>0</v>
      </c>
      <c r="K1108" s="65"/>
      <c r="L1108" s="65" t="s">
        <v>447</v>
      </c>
    </row>
    <row r="1109" spans="1:12" outlineLevel="1" collapsed="1">
      <c r="A1109" s="31"/>
      <c r="B1109" s="51"/>
      <c r="D1109" s="79"/>
      <c r="I1109" s="68"/>
      <c r="J1109" s="69"/>
      <c r="K1109" s="65"/>
      <c r="L1109" s="65"/>
    </row>
    <row r="1110" spans="1:12" s="73" customFormat="1">
      <c r="A1110" s="32" t="s">
        <v>1</v>
      </c>
      <c r="B1110" s="32"/>
      <c r="C1110" s="71">
        <f>C898+C902+C904+C906+C908+C910+C916+C923+C925+C927+C930+C932+C934+C936+C941+C947+C949+C952+C955+C957+C959+C961+C968+C977+C985+C1047+C1049+C1056+C1058+C1060+C1062+C1064+C1070+C1072+C1074+C1076+C1078+C1084+C1091+C1094+C1096+C1098+C1100+C1103+C1106</f>
        <v>198419284.39999884</v>
      </c>
      <c r="D1110" s="71">
        <f>D898+D910+D916+D923+D925+D927+D930+D932+D934+D936+D941+D947+D949+D952+D955+D961+D968+D977+D985+D1056+D1058+D1060+D1062+D1064+D1070+D1076+D1078+D1084+D1091+D1094+D1096+D1098+D1100+D1103+D1106</f>
        <v>0</v>
      </c>
      <c r="E1110" s="71">
        <f>E898+E910+E916+E923+E925+E927+E930+E932+E934+E936+E941+E947+E949+E952+E955+E961+E968+E977+E985+E1047+E1049+E1056+E1058+E1060+E1062+E1064+E1070+E1072+E1074+E1076+E1078+E1084+E1091+E1094+E1096+E1098+E1100+E1103+E1106</f>
        <v>-59632.91</v>
      </c>
      <c r="F1110" s="72"/>
      <c r="G1110" s="71">
        <f t="shared" si="33"/>
        <v>198359651.48999885</v>
      </c>
      <c r="I1110" s="68"/>
      <c r="J1110" s="69"/>
      <c r="K1110" s="65"/>
      <c r="L1110" s="65">
        <v>0</v>
      </c>
    </row>
    <row r="1111" spans="1:12" outlineLevel="1">
      <c r="A1111" s="66" t="s">
        <v>448</v>
      </c>
      <c r="B1111" s="35" t="s">
        <v>5686</v>
      </c>
      <c r="C1111" s="67">
        <f>SUM(C1112:C1113)</f>
        <v>0</v>
      </c>
      <c r="D1111" s="79"/>
      <c r="E1111" s="67"/>
      <c r="G1111" s="67">
        <f t="shared" si="33"/>
        <v>0</v>
      </c>
      <c r="I1111" s="68">
        <v>0</v>
      </c>
      <c r="J1111" s="69">
        <f t="shared" ref="J1111:J1174" si="34">I1111-G1111</f>
        <v>0</v>
      </c>
      <c r="K1111" s="65"/>
      <c r="L1111" s="65">
        <v>0</v>
      </c>
    </row>
    <row r="1112" spans="1:12" hidden="1" outlineLevel="2">
      <c r="A1112" s="31">
        <v>2411010000</v>
      </c>
      <c r="B1112" s="45" t="s">
        <v>1320</v>
      </c>
      <c r="C1112" s="70">
        <v>0</v>
      </c>
      <c r="D1112" s="79"/>
      <c r="E1112" s="70"/>
      <c r="G1112" s="70">
        <f t="shared" si="33"/>
        <v>0</v>
      </c>
      <c r="I1112" s="68">
        <v>0</v>
      </c>
      <c r="J1112" s="69">
        <f t="shared" si="34"/>
        <v>0</v>
      </c>
      <c r="K1112" s="65"/>
      <c r="L1112" s="65" t="s">
        <v>448</v>
      </c>
    </row>
    <row r="1113" spans="1:12" hidden="1" outlineLevel="2">
      <c r="A1113" s="31">
        <v>2411990000</v>
      </c>
      <c r="B1113" s="45" t="s">
        <v>1321</v>
      </c>
      <c r="C1113" s="70">
        <v>0</v>
      </c>
      <c r="D1113" s="79"/>
      <c r="E1113" s="70"/>
      <c r="G1113" s="70">
        <f t="shared" si="33"/>
        <v>0</v>
      </c>
      <c r="I1113" s="68">
        <v>0</v>
      </c>
      <c r="J1113" s="69">
        <f t="shared" si="34"/>
        <v>0</v>
      </c>
      <c r="K1113" s="65"/>
      <c r="L1113" s="65" t="s">
        <v>448</v>
      </c>
    </row>
    <row r="1114" spans="1:12" outlineLevel="1" collapsed="1">
      <c r="A1114" s="66" t="s">
        <v>449</v>
      </c>
      <c r="B1114" s="35" t="s">
        <v>5687</v>
      </c>
      <c r="C1114" s="67">
        <f>SUM(C1115)</f>
        <v>44251.55</v>
      </c>
      <c r="D1114" s="79"/>
      <c r="E1114" s="67"/>
      <c r="G1114" s="67">
        <f t="shared" si="33"/>
        <v>44251.55</v>
      </c>
      <c r="I1114" s="68">
        <v>44251.55</v>
      </c>
      <c r="J1114" s="69">
        <f t="shared" si="34"/>
        <v>0</v>
      </c>
      <c r="K1114" s="65"/>
      <c r="L1114" s="65">
        <v>0</v>
      </c>
    </row>
    <row r="1115" spans="1:12" hidden="1" outlineLevel="2">
      <c r="A1115" s="31">
        <v>2412010000</v>
      </c>
      <c r="B1115" s="45" t="s">
        <v>1322</v>
      </c>
      <c r="C1115" s="70">
        <v>44251.55</v>
      </c>
      <c r="D1115" s="79"/>
      <c r="E1115" s="70"/>
      <c r="G1115" s="70">
        <f t="shared" si="33"/>
        <v>44251.55</v>
      </c>
      <c r="I1115" s="68">
        <v>0</v>
      </c>
      <c r="J1115" s="69">
        <f t="shared" si="34"/>
        <v>-44251.55</v>
      </c>
      <c r="K1115" s="65"/>
      <c r="L1115" s="65" t="s">
        <v>449</v>
      </c>
    </row>
    <row r="1116" spans="1:12" outlineLevel="1" collapsed="1">
      <c r="A1116" s="66" t="s">
        <v>450</v>
      </c>
      <c r="B1116" s="35" t="s">
        <v>5688</v>
      </c>
      <c r="C1116" s="67">
        <f>SUM(C1117)</f>
        <v>634.5</v>
      </c>
      <c r="D1116" s="79"/>
      <c r="E1116" s="67"/>
      <c r="G1116" s="67">
        <f t="shared" si="33"/>
        <v>634.5</v>
      </c>
      <c r="I1116" s="68">
        <v>634.5</v>
      </c>
      <c r="J1116" s="69">
        <f t="shared" si="34"/>
        <v>0</v>
      </c>
      <c r="K1116" s="65"/>
      <c r="L1116" s="65">
        <v>0</v>
      </c>
    </row>
    <row r="1117" spans="1:12" hidden="1" outlineLevel="2">
      <c r="A1117" s="82">
        <v>2412020000</v>
      </c>
      <c r="B1117" s="83" t="s">
        <v>1323</v>
      </c>
      <c r="C1117" s="70">
        <v>634.5</v>
      </c>
      <c r="D1117" s="79"/>
      <c r="E1117" s="70"/>
      <c r="G1117" s="70">
        <f t="shared" si="33"/>
        <v>634.5</v>
      </c>
      <c r="I1117" s="68">
        <v>0</v>
      </c>
      <c r="J1117" s="69">
        <f t="shared" si="34"/>
        <v>-634.5</v>
      </c>
      <c r="K1117" s="65"/>
      <c r="L1117" s="65" t="s">
        <v>450</v>
      </c>
    </row>
    <row r="1118" spans="1:12" outlineLevel="1" collapsed="1">
      <c r="A1118" s="66" t="s">
        <v>451</v>
      </c>
      <c r="B1118" s="35" t="s">
        <v>5689</v>
      </c>
      <c r="C1118" s="67">
        <f>SUM(C1119:C1120)</f>
        <v>0</v>
      </c>
      <c r="D1118" s="79"/>
      <c r="E1118" s="67"/>
      <c r="G1118" s="67">
        <f t="shared" si="33"/>
        <v>0</v>
      </c>
      <c r="I1118" s="68">
        <v>0</v>
      </c>
      <c r="J1118" s="69">
        <f t="shared" si="34"/>
        <v>0</v>
      </c>
      <c r="K1118" s="65"/>
      <c r="L1118" s="65">
        <v>0</v>
      </c>
    </row>
    <row r="1119" spans="1:12" hidden="1" outlineLevel="2">
      <c r="A1119" s="82">
        <v>2412030000</v>
      </c>
      <c r="B1119" s="83" t="s">
        <v>1324</v>
      </c>
      <c r="C1119" s="70">
        <v>0</v>
      </c>
      <c r="D1119" s="79"/>
      <c r="E1119" s="70"/>
      <c r="G1119" s="70">
        <f t="shared" si="33"/>
        <v>0</v>
      </c>
      <c r="I1119" s="68">
        <v>0</v>
      </c>
      <c r="J1119" s="69">
        <f t="shared" si="34"/>
        <v>0</v>
      </c>
      <c r="K1119" s="65"/>
      <c r="L1119" s="65" t="s">
        <v>451</v>
      </c>
    </row>
    <row r="1120" spans="1:12" hidden="1" outlineLevel="2">
      <c r="A1120" s="82">
        <v>2412090000</v>
      </c>
      <c r="B1120" s="83" t="s">
        <v>1325</v>
      </c>
      <c r="C1120" s="70">
        <v>0</v>
      </c>
      <c r="D1120" s="79"/>
      <c r="E1120" s="70"/>
      <c r="G1120" s="70">
        <f t="shared" si="33"/>
        <v>0</v>
      </c>
      <c r="I1120" s="68">
        <v>0</v>
      </c>
      <c r="J1120" s="69">
        <f t="shared" si="34"/>
        <v>0</v>
      </c>
      <c r="K1120" s="65"/>
      <c r="L1120" s="65" t="s">
        <v>451</v>
      </c>
    </row>
    <row r="1121" spans="1:12" outlineLevel="1" collapsed="1">
      <c r="A1121" s="66" t="s">
        <v>452</v>
      </c>
      <c r="B1121" s="35" t="s">
        <v>5690</v>
      </c>
      <c r="C1121" s="67">
        <f>SUM(C1122)</f>
        <v>0</v>
      </c>
      <c r="D1121" s="79"/>
      <c r="E1121" s="67"/>
      <c r="G1121" s="67">
        <f t="shared" si="33"/>
        <v>0</v>
      </c>
      <c r="I1121" s="68">
        <v>0</v>
      </c>
      <c r="J1121" s="69">
        <f t="shared" si="34"/>
        <v>0</v>
      </c>
      <c r="K1121" s="65"/>
      <c r="L1121" s="65">
        <v>0</v>
      </c>
    </row>
    <row r="1122" spans="1:12" hidden="1" outlineLevel="2">
      <c r="A1122" s="82">
        <v>2417010000</v>
      </c>
      <c r="B1122" s="83" t="s">
        <v>1326</v>
      </c>
      <c r="C1122" s="70">
        <v>0</v>
      </c>
      <c r="D1122" s="79"/>
      <c r="E1122" s="70"/>
      <c r="G1122" s="70">
        <f t="shared" si="33"/>
        <v>0</v>
      </c>
      <c r="I1122" s="68">
        <v>0</v>
      </c>
      <c r="J1122" s="69">
        <f t="shared" si="34"/>
        <v>0</v>
      </c>
      <c r="K1122" s="65"/>
      <c r="L1122" s="65" t="s">
        <v>452</v>
      </c>
    </row>
    <row r="1123" spans="1:12" outlineLevel="1" collapsed="1">
      <c r="A1123" s="66" t="s">
        <v>453</v>
      </c>
      <c r="B1123" s="35" t="s">
        <v>5691</v>
      </c>
      <c r="C1123" s="67">
        <f>SUM(C1124)</f>
        <v>0</v>
      </c>
      <c r="D1123" s="79"/>
      <c r="E1123" s="67"/>
      <c r="G1123" s="67">
        <f t="shared" si="33"/>
        <v>0</v>
      </c>
      <c r="I1123" s="68">
        <v>0</v>
      </c>
      <c r="J1123" s="69">
        <f t="shared" si="34"/>
        <v>0</v>
      </c>
      <c r="K1123" s="65"/>
      <c r="L1123" s="65">
        <v>0</v>
      </c>
    </row>
    <row r="1124" spans="1:12" hidden="1" outlineLevel="2">
      <c r="A1124" s="82">
        <v>2415010000</v>
      </c>
      <c r="B1124" s="83" t="s">
        <v>1327</v>
      </c>
      <c r="C1124" s="70">
        <v>0</v>
      </c>
      <c r="D1124" s="79"/>
      <c r="E1124" s="70"/>
      <c r="G1124" s="70">
        <f t="shared" ref="G1124:G1187" si="35">C1124+E1124</f>
        <v>0</v>
      </c>
      <c r="I1124" s="68">
        <v>0</v>
      </c>
      <c r="J1124" s="69">
        <f t="shared" si="34"/>
        <v>0</v>
      </c>
      <c r="K1124" s="65"/>
      <c r="L1124" s="65" t="s">
        <v>453</v>
      </c>
    </row>
    <row r="1125" spans="1:12" outlineLevel="1" collapsed="1">
      <c r="A1125" s="66" t="s">
        <v>454</v>
      </c>
      <c r="B1125" s="35" t="s">
        <v>5692</v>
      </c>
      <c r="C1125" s="67">
        <f>SUM(C1126:C1136)</f>
        <v>0</v>
      </c>
      <c r="D1125" s="79"/>
      <c r="E1125" s="67"/>
      <c r="G1125" s="67">
        <f t="shared" si="35"/>
        <v>0</v>
      </c>
      <c r="I1125" s="68">
        <v>0</v>
      </c>
      <c r="J1125" s="69">
        <f t="shared" si="34"/>
        <v>0</v>
      </c>
      <c r="K1125" s="65"/>
      <c r="L1125" s="65">
        <v>0</v>
      </c>
    </row>
    <row r="1126" spans="1:12" hidden="1" outlineLevel="2">
      <c r="A1126" s="82">
        <v>2431000001</v>
      </c>
      <c r="B1126" s="83" t="s">
        <v>1328</v>
      </c>
      <c r="C1126" s="70">
        <v>0</v>
      </c>
      <c r="D1126" s="79"/>
      <c r="E1126" s="70"/>
      <c r="G1126" s="70">
        <f t="shared" si="35"/>
        <v>0</v>
      </c>
      <c r="I1126" s="68">
        <v>0</v>
      </c>
      <c r="J1126" s="69">
        <f t="shared" si="34"/>
        <v>0</v>
      </c>
      <c r="K1126" s="65"/>
      <c r="L1126" s="65" t="s">
        <v>454</v>
      </c>
    </row>
    <row r="1127" spans="1:12" hidden="1" outlineLevel="2">
      <c r="A1127" s="82">
        <v>2431101000</v>
      </c>
      <c r="B1127" s="83" t="s">
        <v>1329</v>
      </c>
      <c r="C1127" s="70">
        <v>0</v>
      </c>
      <c r="D1127" s="79"/>
      <c r="E1127" s="70"/>
      <c r="G1127" s="70">
        <f t="shared" si="35"/>
        <v>0</v>
      </c>
      <c r="I1127" s="68">
        <v>0</v>
      </c>
      <c r="J1127" s="69">
        <f t="shared" si="34"/>
        <v>0</v>
      </c>
      <c r="K1127" s="65"/>
      <c r="L1127" s="65" t="s">
        <v>454</v>
      </c>
    </row>
    <row r="1128" spans="1:12" hidden="1" outlineLevel="2">
      <c r="A1128" s="82">
        <v>2431102000</v>
      </c>
      <c r="B1128" s="83" t="s">
        <v>1330</v>
      </c>
      <c r="C1128" s="70">
        <v>0</v>
      </c>
      <c r="D1128" s="79"/>
      <c r="E1128" s="70"/>
      <c r="G1128" s="70">
        <f t="shared" si="35"/>
        <v>0</v>
      </c>
      <c r="I1128" s="68">
        <v>0</v>
      </c>
      <c r="J1128" s="69">
        <f t="shared" si="34"/>
        <v>0</v>
      </c>
      <c r="K1128" s="65"/>
      <c r="L1128" s="65" t="s">
        <v>454</v>
      </c>
    </row>
    <row r="1129" spans="1:12" hidden="1" outlineLevel="2">
      <c r="A1129" s="82">
        <v>2431103000</v>
      </c>
      <c r="B1129" s="83" t="s">
        <v>1331</v>
      </c>
      <c r="C1129" s="70">
        <v>0</v>
      </c>
      <c r="D1129" s="79"/>
      <c r="E1129" s="70"/>
      <c r="G1129" s="70">
        <f t="shared" si="35"/>
        <v>0</v>
      </c>
      <c r="I1129" s="68">
        <v>0</v>
      </c>
      <c r="J1129" s="69">
        <f t="shared" si="34"/>
        <v>0</v>
      </c>
      <c r="K1129" s="65"/>
      <c r="L1129" s="65" t="s">
        <v>454</v>
      </c>
    </row>
    <row r="1130" spans="1:12" hidden="1" outlineLevel="2">
      <c r="A1130" s="82">
        <v>2431201000</v>
      </c>
      <c r="B1130" s="83" t="s">
        <v>1332</v>
      </c>
      <c r="C1130" s="70">
        <v>0</v>
      </c>
      <c r="D1130" s="79"/>
      <c r="E1130" s="70"/>
      <c r="G1130" s="70">
        <f t="shared" si="35"/>
        <v>0</v>
      </c>
      <c r="I1130" s="68">
        <v>0</v>
      </c>
      <c r="J1130" s="69">
        <f t="shared" si="34"/>
        <v>0</v>
      </c>
      <c r="K1130" s="65"/>
      <c r="L1130" s="65" t="s">
        <v>454</v>
      </c>
    </row>
    <row r="1131" spans="1:12" hidden="1" outlineLevel="2">
      <c r="A1131" s="82">
        <v>2431202000</v>
      </c>
      <c r="B1131" s="83" t="s">
        <v>1333</v>
      </c>
      <c r="C1131" s="70">
        <v>0</v>
      </c>
      <c r="D1131" s="79"/>
      <c r="E1131" s="70"/>
      <c r="G1131" s="70">
        <f t="shared" si="35"/>
        <v>0</v>
      </c>
      <c r="I1131" s="68">
        <v>0</v>
      </c>
      <c r="J1131" s="69">
        <f t="shared" si="34"/>
        <v>0</v>
      </c>
      <c r="K1131" s="65"/>
      <c r="L1131" s="65" t="s">
        <v>454</v>
      </c>
    </row>
    <row r="1132" spans="1:12" hidden="1" outlineLevel="2">
      <c r="A1132" s="82">
        <v>2431203000</v>
      </c>
      <c r="B1132" s="83" t="s">
        <v>1334</v>
      </c>
      <c r="C1132" s="70">
        <v>0</v>
      </c>
      <c r="D1132" s="79"/>
      <c r="E1132" s="70"/>
      <c r="G1132" s="70">
        <f t="shared" si="35"/>
        <v>0</v>
      </c>
      <c r="I1132" s="68">
        <v>0</v>
      </c>
      <c r="J1132" s="69">
        <f t="shared" si="34"/>
        <v>0</v>
      </c>
      <c r="K1132" s="65"/>
      <c r="L1132" s="65" t="s">
        <v>454</v>
      </c>
    </row>
    <row r="1133" spans="1:12" hidden="1" outlineLevel="2">
      <c r="A1133" s="82">
        <v>2431301000</v>
      </c>
      <c r="B1133" s="83" t="s">
        <v>1335</v>
      </c>
      <c r="C1133" s="70">
        <v>0</v>
      </c>
      <c r="D1133" s="79"/>
      <c r="E1133" s="70"/>
      <c r="G1133" s="70">
        <f t="shared" si="35"/>
        <v>0</v>
      </c>
      <c r="I1133" s="68">
        <v>0</v>
      </c>
      <c r="J1133" s="69">
        <f t="shared" si="34"/>
        <v>0</v>
      </c>
      <c r="K1133" s="65"/>
      <c r="L1133" s="65" t="s">
        <v>454</v>
      </c>
    </row>
    <row r="1134" spans="1:12" hidden="1" outlineLevel="2">
      <c r="A1134" s="82">
        <v>2431302000</v>
      </c>
      <c r="B1134" s="83" t="s">
        <v>1336</v>
      </c>
      <c r="C1134" s="70">
        <v>0</v>
      </c>
      <c r="D1134" s="79"/>
      <c r="E1134" s="70"/>
      <c r="G1134" s="70">
        <f t="shared" si="35"/>
        <v>0</v>
      </c>
      <c r="I1134" s="68">
        <v>0</v>
      </c>
      <c r="J1134" s="69">
        <f t="shared" si="34"/>
        <v>0</v>
      </c>
      <c r="K1134" s="65"/>
      <c r="L1134" s="65" t="s">
        <v>454</v>
      </c>
    </row>
    <row r="1135" spans="1:12" hidden="1" outlineLevel="2">
      <c r="A1135" s="82">
        <v>2431303000</v>
      </c>
      <c r="B1135" s="83" t="s">
        <v>1337</v>
      </c>
      <c r="C1135" s="70">
        <v>0</v>
      </c>
      <c r="D1135" s="79"/>
      <c r="E1135" s="70"/>
      <c r="G1135" s="70">
        <f t="shared" si="35"/>
        <v>0</v>
      </c>
      <c r="I1135" s="68">
        <v>0</v>
      </c>
      <c r="J1135" s="69">
        <f t="shared" si="34"/>
        <v>0</v>
      </c>
      <c r="K1135" s="65"/>
      <c r="L1135" s="65" t="s">
        <v>454</v>
      </c>
    </row>
    <row r="1136" spans="1:12" hidden="1" outlineLevel="2">
      <c r="A1136" s="82">
        <v>2431999999</v>
      </c>
      <c r="B1136" s="83" t="s">
        <v>1338</v>
      </c>
      <c r="C1136" s="70">
        <v>0</v>
      </c>
      <c r="D1136" s="79"/>
      <c r="E1136" s="70"/>
      <c r="G1136" s="70">
        <f t="shared" si="35"/>
        <v>0</v>
      </c>
      <c r="I1136" s="68">
        <v>0</v>
      </c>
      <c r="J1136" s="69">
        <f t="shared" si="34"/>
        <v>0</v>
      </c>
      <c r="K1136" s="65"/>
      <c r="L1136" s="65" t="s">
        <v>454</v>
      </c>
    </row>
    <row r="1137" spans="1:13" outlineLevel="1" collapsed="1">
      <c r="A1137" s="66" t="s">
        <v>455</v>
      </c>
      <c r="B1137" s="35" t="s">
        <v>5693</v>
      </c>
      <c r="C1137" s="67">
        <f>SUM(C1138:C1177)</f>
        <v>0</v>
      </c>
      <c r="D1137" s="79"/>
      <c r="E1137" s="67"/>
      <c r="G1137" s="67">
        <f t="shared" si="35"/>
        <v>0</v>
      </c>
      <c r="I1137" s="68">
        <v>0</v>
      </c>
      <c r="J1137" s="69">
        <f t="shared" si="34"/>
        <v>0</v>
      </c>
      <c r="K1137" s="65"/>
      <c r="L1137" s="65">
        <v>0</v>
      </c>
      <c r="M1137" s="100"/>
    </row>
    <row r="1138" spans="1:13" hidden="1" outlineLevel="2">
      <c r="A1138" s="82">
        <v>2432000001</v>
      </c>
      <c r="B1138" s="83" t="s">
        <v>1339</v>
      </c>
      <c r="C1138" s="70">
        <v>0</v>
      </c>
      <c r="D1138" s="79"/>
      <c r="E1138" s="70"/>
      <c r="G1138" s="70">
        <f t="shared" si="35"/>
        <v>0</v>
      </c>
      <c r="I1138" s="68">
        <v>0</v>
      </c>
      <c r="J1138" s="69">
        <f t="shared" si="34"/>
        <v>0</v>
      </c>
      <c r="K1138" s="65"/>
      <c r="L1138" s="65" t="s">
        <v>455</v>
      </c>
    </row>
    <row r="1139" spans="1:13" hidden="1" outlineLevel="2">
      <c r="A1139" s="82">
        <v>2432000002</v>
      </c>
      <c r="B1139" s="83" t="s">
        <v>1340</v>
      </c>
      <c r="C1139" s="70">
        <v>0</v>
      </c>
      <c r="D1139" s="79"/>
      <c r="E1139" s="70"/>
      <c r="G1139" s="70">
        <f t="shared" si="35"/>
        <v>0</v>
      </c>
      <c r="I1139" s="68">
        <v>0</v>
      </c>
      <c r="J1139" s="69">
        <f t="shared" si="34"/>
        <v>0</v>
      </c>
      <c r="K1139" s="65"/>
      <c r="L1139" s="65" t="s">
        <v>455</v>
      </c>
    </row>
    <row r="1140" spans="1:13" hidden="1" outlineLevel="2">
      <c r="A1140" s="82">
        <v>2432000003</v>
      </c>
      <c r="B1140" s="83" t="s">
        <v>1341</v>
      </c>
      <c r="C1140" s="76">
        <v>0</v>
      </c>
      <c r="D1140" s="79"/>
      <c r="E1140" s="70"/>
      <c r="G1140" s="70">
        <f t="shared" si="35"/>
        <v>0</v>
      </c>
      <c r="I1140" s="68">
        <v>0</v>
      </c>
      <c r="J1140" s="69">
        <f t="shared" si="34"/>
        <v>0</v>
      </c>
      <c r="K1140" s="65"/>
      <c r="L1140" s="65" t="s">
        <v>455</v>
      </c>
    </row>
    <row r="1141" spans="1:13" hidden="1" outlineLevel="2">
      <c r="A1141" s="82">
        <v>2432111000</v>
      </c>
      <c r="B1141" s="83" t="s">
        <v>1342</v>
      </c>
      <c r="C1141" s="70">
        <v>0</v>
      </c>
      <c r="D1141" s="79"/>
      <c r="E1141" s="70"/>
      <c r="G1141" s="70">
        <f t="shared" si="35"/>
        <v>0</v>
      </c>
      <c r="I1141" s="68">
        <v>0</v>
      </c>
      <c r="J1141" s="69">
        <f t="shared" si="34"/>
        <v>0</v>
      </c>
      <c r="K1141" s="65"/>
      <c r="L1141" s="65" t="s">
        <v>455</v>
      </c>
    </row>
    <row r="1142" spans="1:13" hidden="1" outlineLevel="2">
      <c r="A1142" s="82">
        <v>2432112000</v>
      </c>
      <c r="B1142" s="83" t="s">
        <v>1343</v>
      </c>
      <c r="C1142" s="70">
        <v>0</v>
      </c>
      <c r="D1142" s="79"/>
      <c r="E1142" s="70"/>
      <c r="G1142" s="70">
        <f t="shared" si="35"/>
        <v>0</v>
      </c>
      <c r="I1142" s="68">
        <v>0</v>
      </c>
      <c r="J1142" s="69">
        <f t="shared" si="34"/>
        <v>0</v>
      </c>
      <c r="K1142" s="65"/>
      <c r="L1142" s="65" t="s">
        <v>455</v>
      </c>
    </row>
    <row r="1143" spans="1:13" hidden="1" outlineLevel="2">
      <c r="A1143" s="82">
        <v>2432113000</v>
      </c>
      <c r="B1143" s="83" t="s">
        <v>1344</v>
      </c>
      <c r="C1143" s="70">
        <v>0</v>
      </c>
      <c r="D1143" s="79"/>
      <c r="E1143" s="70"/>
      <c r="G1143" s="70">
        <f t="shared" si="35"/>
        <v>0</v>
      </c>
      <c r="I1143" s="68">
        <v>0</v>
      </c>
      <c r="J1143" s="69">
        <f t="shared" si="34"/>
        <v>0</v>
      </c>
      <c r="K1143" s="65"/>
      <c r="L1143" s="65" t="s">
        <v>455</v>
      </c>
    </row>
    <row r="1144" spans="1:13" hidden="1" outlineLevel="2">
      <c r="A1144" s="82">
        <v>2432121000</v>
      </c>
      <c r="B1144" s="83" t="s">
        <v>1345</v>
      </c>
      <c r="C1144" s="70">
        <v>0</v>
      </c>
      <c r="D1144" s="79"/>
      <c r="E1144" s="70"/>
      <c r="G1144" s="70">
        <f t="shared" si="35"/>
        <v>0</v>
      </c>
      <c r="I1144" s="68">
        <v>0</v>
      </c>
      <c r="J1144" s="69">
        <f t="shared" si="34"/>
        <v>0</v>
      </c>
      <c r="K1144" s="65"/>
      <c r="L1144" s="65" t="s">
        <v>455</v>
      </c>
    </row>
    <row r="1145" spans="1:13" hidden="1" outlineLevel="2">
      <c r="A1145" s="82">
        <v>2432122000</v>
      </c>
      <c r="B1145" s="83" t="s">
        <v>1346</v>
      </c>
      <c r="C1145" s="70">
        <v>0</v>
      </c>
      <c r="D1145" s="79"/>
      <c r="E1145" s="70"/>
      <c r="G1145" s="70">
        <f t="shared" si="35"/>
        <v>0</v>
      </c>
      <c r="I1145" s="68">
        <v>0</v>
      </c>
      <c r="J1145" s="69">
        <f t="shared" si="34"/>
        <v>0</v>
      </c>
      <c r="K1145" s="65"/>
      <c r="L1145" s="65" t="s">
        <v>455</v>
      </c>
    </row>
    <row r="1146" spans="1:13" hidden="1" outlineLevel="2">
      <c r="A1146" s="82">
        <v>2432123000</v>
      </c>
      <c r="B1146" s="83" t="s">
        <v>1347</v>
      </c>
      <c r="C1146" s="70">
        <v>0</v>
      </c>
      <c r="D1146" s="79"/>
      <c r="E1146" s="70"/>
      <c r="G1146" s="70">
        <f t="shared" si="35"/>
        <v>0</v>
      </c>
      <c r="I1146" s="68">
        <v>0</v>
      </c>
      <c r="J1146" s="69">
        <f t="shared" si="34"/>
        <v>0</v>
      </c>
      <c r="K1146" s="65"/>
      <c r="L1146" s="65" t="s">
        <v>455</v>
      </c>
    </row>
    <row r="1147" spans="1:13" hidden="1" outlineLevel="2">
      <c r="A1147" s="82">
        <v>2432131000</v>
      </c>
      <c r="B1147" s="83" t="s">
        <v>1348</v>
      </c>
      <c r="C1147" s="70">
        <v>0</v>
      </c>
      <c r="D1147" s="79"/>
      <c r="E1147" s="70"/>
      <c r="G1147" s="70">
        <f t="shared" si="35"/>
        <v>0</v>
      </c>
      <c r="I1147" s="68">
        <v>0</v>
      </c>
      <c r="J1147" s="69">
        <f t="shared" si="34"/>
        <v>0</v>
      </c>
      <c r="K1147" s="65"/>
      <c r="L1147" s="65" t="s">
        <v>455</v>
      </c>
    </row>
    <row r="1148" spans="1:13" hidden="1" outlineLevel="2">
      <c r="A1148" s="82">
        <v>2432132000</v>
      </c>
      <c r="B1148" s="83" t="s">
        <v>1349</v>
      </c>
      <c r="C1148" s="70">
        <v>0</v>
      </c>
      <c r="D1148" s="79"/>
      <c r="E1148" s="70"/>
      <c r="G1148" s="70">
        <f t="shared" si="35"/>
        <v>0</v>
      </c>
      <c r="I1148" s="68">
        <v>0</v>
      </c>
      <c r="J1148" s="69">
        <f t="shared" si="34"/>
        <v>0</v>
      </c>
      <c r="K1148" s="65"/>
      <c r="L1148" s="65" t="s">
        <v>455</v>
      </c>
    </row>
    <row r="1149" spans="1:13" hidden="1" outlineLevel="2">
      <c r="A1149" s="82">
        <v>2432133000</v>
      </c>
      <c r="B1149" s="83" t="s">
        <v>1350</v>
      </c>
      <c r="C1149" s="70">
        <v>0</v>
      </c>
      <c r="D1149" s="79"/>
      <c r="E1149" s="70"/>
      <c r="G1149" s="70">
        <f t="shared" si="35"/>
        <v>0</v>
      </c>
      <c r="I1149" s="68">
        <v>0</v>
      </c>
      <c r="J1149" s="69">
        <f t="shared" si="34"/>
        <v>0</v>
      </c>
      <c r="K1149" s="65"/>
      <c r="L1149" s="65" t="s">
        <v>455</v>
      </c>
    </row>
    <row r="1150" spans="1:13" hidden="1" outlineLevel="2">
      <c r="A1150" s="82">
        <v>2432141000</v>
      </c>
      <c r="B1150" s="83" t="s">
        <v>1351</v>
      </c>
      <c r="C1150" s="70">
        <v>0</v>
      </c>
      <c r="D1150" s="79"/>
      <c r="E1150" s="70"/>
      <c r="G1150" s="70">
        <f t="shared" si="35"/>
        <v>0</v>
      </c>
      <c r="I1150" s="68">
        <v>0</v>
      </c>
      <c r="J1150" s="69">
        <f t="shared" si="34"/>
        <v>0</v>
      </c>
      <c r="K1150" s="65"/>
      <c r="L1150" s="65" t="s">
        <v>455</v>
      </c>
    </row>
    <row r="1151" spans="1:13" hidden="1" outlineLevel="2">
      <c r="A1151" s="82">
        <v>2432142000</v>
      </c>
      <c r="B1151" s="83" t="s">
        <v>1352</v>
      </c>
      <c r="C1151" s="70">
        <v>0</v>
      </c>
      <c r="D1151" s="79"/>
      <c r="E1151" s="70"/>
      <c r="G1151" s="70">
        <f t="shared" si="35"/>
        <v>0</v>
      </c>
      <c r="I1151" s="68">
        <v>0</v>
      </c>
      <c r="J1151" s="69">
        <f t="shared" si="34"/>
        <v>0</v>
      </c>
      <c r="K1151" s="65"/>
      <c r="L1151" s="65" t="s">
        <v>455</v>
      </c>
    </row>
    <row r="1152" spans="1:13" hidden="1" outlineLevel="2">
      <c r="A1152" s="82">
        <v>2432143000</v>
      </c>
      <c r="B1152" s="83" t="s">
        <v>1353</v>
      </c>
      <c r="C1152" s="70">
        <v>0</v>
      </c>
      <c r="D1152" s="79"/>
      <c r="E1152" s="70"/>
      <c r="G1152" s="70">
        <f t="shared" si="35"/>
        <v>0</v>
      </c>
      <c r="I1152" s="68">
        <v>0</v>
      </c>
      <c r="J1152" s="69">
        <f t="shared" si="34"/>
        <v>0</v>
      </c>
      <c r="K1152" s="65"/>
      <c r="L1152" s="65" t="s">
        <v>455</v>
      </c>
    </row>
    <row r="1153" spans="1:12" hidden="1" outlineLevel="2">
      <c r="A1153" s="82">
        <v>2432211000</v>
      </c>
      <c r="B1153" s="83" t="s">
        <v>1354</v>
      </c>
      <c r="C1153" s="70">
        <v>0</v>
      </c>
      <c r="D1153" s="79"/>
      <c r="E1153" s="70"/>
      <c r="G1153" s="70">
        <f t="shared" si="35"/>
        <v>0</v>
      </c>
      <c r="I1153" s="68">
        <v>0</v>
      </c>
      <c r="J1153" s="69">
        <f t="shared" si="34"/>
        <v>0</v>
      </c>
      <c r="K1153" s="65"/>
      <c r="L1153" s="65" t="s">
        <v>455</v>
      </c>
    </row>
    <row r="1154" spans="1:12" hidden="1" outlineLevel="2">
      <c r="A1154" s="82">
        <v>2432212000</v>
      </c>
      <c r="B1154" s="83" t="s">
        <v>1355</v>
      </c>
      <c r="C1154" s="70">
        <v>0</v>
      </c>
      <c r="D1154" s="79"/>
      <c r="E1154" s="70"/>
      <c r="G1154" s="70">
        <f t="shared" si="35"/>
        <v>0</v>
      </c>
      <c r="I1154" s="68">
        <v>0</v>
      </c>
      <c r="J1154" s="69">
        <f t="shared" si="34"/>
        <v>0</v>
      </c>
      <c r="K1154" s="65"/>
      <c r="L1154" s="65" t="s">
        <v>455</v>
      </c>
    </row>
    <row r="1155" spans="1:12" hidden="1" outlineLevel="2">
      <c r="A1155" s="82">
        <v>2432213000</v>
      </c>
      <c r="B1155" s="83" t="s">
        <v>1356</v>
      </c>
      <c r="C1155" s="70">
        <v>0</v>
      </c>
      <c r="D1155" s="79"/>
      <c r="E1155" s="70"/>
      <c r="G1155" s="70">
        <f t="shared" si="35"/>
        <v>0</v>
      </c>
      <c r="I1155" s="68">
        <v>0</v>
      </c>
      <c r="J1155" s="69">
        <f t="shared" si="34"/>
        <v>0</v>
      </c>
      <c r="K1155" s="65"/>
      <c r="L1155" s="65" t="s">
        <v>455</v>
      </c>
    </row>
    <row r="1156" spans="1:12" hidden="1" outlineLevel="2">
      <c r="A1156" s="82">
        <v>2432221000</v>
      </c>
      <c r="B1156" s="83" t="s">
        <v>1357</v>
      </c>
      <c r="C1156" s="70">
        <v>0</v>
      </c>
      <c r="D1156" s="79"/>
      <c r="E1156" s="70"/>
      <c r="G1156" s="70">
        <f t="shared" si="35"/>
        <v>0</v>
      </c>
      <c r="I1156" s="68">
        <v>0</v>
      </c>
      <c r="J1156" s="69">
        <f t="shared" si="34"/>
        <v>0</v>
      </c>
      <c r="K1156" s="65"/>
      <c r="L1156" s="65" t="s">
        <v>455</v>
      </c>
    </row>
    <row r="1157" spans="1:12" hidden="1" outlineLevel="2">
      <c r="A1157" s="82">
        <v>2432222000</v>
      </c>
      <c r="B1157" s="83" t="s">
        <v>1358</v>
      </c>
      <c r="C1157" s="70">
        <v>0</v>
      </c>
      <c r="D1157" s="79"/>
      <c r="E1157" s="70"/>
      <c r="G1157" s="70">
        <f t="shared" si="35"/>
        <v>0</v>
      </c>
      <c r="I1157" s="68">
        <v>0</v>
      </c>
      <c r="J1157" s="69">
        <f t="shared" si="34"/>
        <v>0</v>
      </c>
      <c r="K1157" s="65"/>
      <c r="L1157" s="65" t="s">
        <v>455</v>
      </c>
    </row>
    <row r="1158" spans="1:12" hidden="1" outlineLevel="2">
      <c r="A1158" s="82">
        <v>2432223000</v>
      </c>
      <c r="B1158" s="83" t="s">
        <v>1359</v>
      </c>
      <c r="C1158" s="70">
        <v>0</v>
      </c>
      <c r="D1158" s="79"/>
      <c r="E1158" s="70"/>
      <c r="G1158" s="70">
        <f t="shared" si="35"/>
        <v>0</v>
      </c>
      <c r="I1158" s="68">
        <v>0</v>
      </c>
      <c r="J1158" s="69">
        <f t="shared" si="34"/>
        <v>0</v>
      </c>
      <c r="K1158" s="65"/>
      <c r="L1158" s="65" t="s">
        <v>455</v>
      </c>
    </row>
    <row r="1159" spans="1:12" hidden="1" outlineLevel="2">
      <c r="A1159" s="82">
        <v>2432231000</v>
      </c>
      <c r="B1159" s="83" t="s">
        <v>1360</v>
      </c>
      <c r="C1159" s="70">
        <v>0</v>
      </c>
      <c r="D1159" s="79"/>
      <c r="E1159" s="70"/>
      <c r="G1159" s="70">
        <f t="shared" si="35"/>
        <v>0</v>
      </c>
      <c r="I1159" s="68">
        <v>0</v>
      </c>
      <c r="J1159" s="69">
        <f t="shared" si="34"/>
        <v>0</v>
      </c>
      <c r="K1159" s="65"/>
      <c r="L1159" s="65" t="s">
        <v>455</v>
      </c>
    </row>
    <row r="1160" spans="1:12" hidden="1" outlineLevel="2">
      <c r="A1160" s="82">
        <v>2432232000</v>
      </c>
      <c r="B1160" s="83" t="s">
        <v>1361</v>
      </c>
      <c r="C1160" s="70">
        <v>0</v>
      </c>
      <c r="D1160" s="79"/>
      <c r="E1160" s="70"/>
      <c r="G1160" s="70">
        <f t="shared" si="35"/>
        <v>0</v>
      </c>
      <c r="I1160" s="68">
        <v>0</v>
      </c>
      <c r="J1160" s="69">
        <f t="shared" si="34"/>
        <v>0</v>
      </c>
      <c r="K1160" s="65"/>
      <c r="L1160" s="65" t="s">
        <v>455</v>
      </c>
    </row>
    <row r="1161" spans="1:12" hidden="1" outlineLevel="2">
      <c r="A1161" s="82">
        <v>2432233000</v>
      </c>
      <c r="B1161" s="83" t="s">
        <v>1362</v>
      </c>
      <c r="C1161" s="70">
        <v>0</v>
      </c>
      <c r="D1161" s="79"/>
      <c r="E1161" s="70"/>
      <c r="G1161" s="70">
        <f t="shared" si="35"/>
        <v>0</v>
      </c>
      <c r="I1161" s="68">
        <v>0</v>
      </c>
      <c r="J1161" s="69">
        <f t="shared" si="34"/>
        <v>0</v>
      </c>
      <c r="K1161" s="65"/>
      <c r="L1161" s="65" t="s">
        <v>455</v>
      </c>
    </row>
    <row r="1162" spans="1:12" hidden="1" outlineLevel="2">
      <c r="A1162" s="82">
        <v>2432241000</v>
      </c>
      <c r="B1162" s="83" t="s">
        <v>1363</v>
      </c>
      <c r="C1162" s="70">
        <v>0</v>
      </c>
      <c r="D1162" s="79"/>
      <c r="E1162" s="70"/>
      <c r="G1162" s="70">
        <f t="shared" si="35"/>
        <v>0</v>
      </c>
      <c r="I1162" s="68">
        <v>0</v>
      </c>
      <c r="J1162" s="69">
        <f t="shared" si="34"/>
        <v>0</v>
      </c>
      <c r="K1162" s="65"/>
      <c r="L1162" s="65" t="s">
        <v>455</v>
      </c>
    </row>
    <row r="1163" spans="1:12" hidden="1" outlineLevel="2">
      <c r="A1163" s="82">
        <v>2432242000</v>
      </c>
      <c r="B1163" s="83" t="s">
        <v>1364</v>
      </c>
      <c r="C1163" s="70">
        <v>0</v>
      </c>
      <c r="D1163" s="79"/>
      <c r="E1163" s="70"/>
      <c r="G1163" s="70">
        <f t="shared" si="35"/>
        <v>0</v>
      </c>
      <c r="I1163" s="68">
        <v>0</v>
      </c>
      <c r="J1163" s="69">
        <f t="shared" si="34"/>
        <v>0</v>
      </c>
      <c r="K1163" s="65"/>
      <c r="L1163" s="65" t="s">
        <v>455</v>
      </c>
    </row>
    <row r="1164" spans="1:12" hidden="1" outlineLevel="2">
      <c r="A1164" s="82">
        <v>2432243000</v>
      </c>
      <c r="B1164" s="83" t="s">
        <v>1365</v>
      </c>
      <c r="C1164" s="70">
        <v>0</v>
      </c>
      <c r="D1164" s="79"/>
      <c r="E1164" s="70"/>
      <c r="G1164" s="70">
        <f t="shared" si="35"/>
        <v>0</v>
      </c>
      <c r="I1164" s="68">
        <v>0</v>
      </c>
      <c r="J1164" s="69">
        <f t="shared" si="34"/>
        <v>0</v>
      </c>
      <c r="K1164" s="65"/>
      <c r="L1164" s="65" t="s">
        <v>455</v>
      </c>
    </row>
    <row r="1165" spans="1:12" hidden="1" outlineLevel="2">
      <c r="A1165" s="82">
        <v>2432311000</v>
      </c>
      <c r="B1165" s="83" t="s">
        <v>1366</v>
      </c>
      <c r="C1165" s="70">
        <v>0</v>
      </c>
      <c r="D1165" s="79"/>
      <c r="E1165" s="70"/>
      <c r="G1165" s="70">
        <f t="shared" si="35"/>
        <v>0</v>
      </c>
      <c r="I1165" s="68">
        <v>0</v>
      </c>
      <c r="J1165" s="69">
        <f t="shared" si="34"/>
        <v>0</v>
      </c>
      <c r="K1165" s="65"/>
      <c r="L1165" s="65" t="s">
        <v>455</v>
      </c>
    </row>
    <row r="1166" spans="1:12" hidden="1" outlineLevel="2">
      <c r="A1166" s="82">
        <v>2432312000</v>
      </c>
      <c r="B1166" s="83" t="s">
        <v>1367</v>
      </c>
      <c r="C1166" s="70">
        <v>0</v>
      </c>
      <c r="D1166" s="79"/>
      <c r="E1166" s="70"/>
      <c r="G1166" s="70">
        <f t="shared" si="35"/>
        <v>0</v>
      </c>
      <c r="I1166" s="68">
        <v>0</v>
      </c>
      <c r="J1166" s="69">
        <f t="shared" si="34"/>
        <v>0</v>
      </c>
      <c r="K1166" s="65"/>
      <c r="L1166" s="65" t="s">
        <v>455</v>
      </c>
    </row>
    <row r="1167" spans="1:12" hidden="1" outlineLevel="2">
      <c r="A1167" s="82">
        <v>2432313000</v>
      </c>
      <c r="B1167" s="83" t="s">
        <v>1368</v>
      </c>
      <c r="C1167" s="70">
        <v>0</v>
      </c>
      <c r="D1167" s="79"/>
      <c r="E1167" s="70"/>
      <c r="G1167" s="70">
        <f t="shared" si="35"/>
        <v>0</v>
      </c>
      <c r="I1167" s="68">
        <v>0</v>
      </c>
      <c r="J1167" s="69">
        <f t="shared" si="34"/>
        <v>0</v>
      </c>
      <c r="K1167" s="65"/>
      <c r="L1167" s="65" t="s">
        <v>455</v>
      </c>
    </row>
    <row r="1168" spans="1:12" hidden="1" outlineLevel="2">
      <c r="A1168" s="82">
        <v>2432321000</v>
      </c>
      <c r="B1168" s="83" t="s">
        <v>1369</v>
      </c>
      <c r="C1168" s="70">
        <v>0</v>
      </c>
      <c r="D1168" s="79"/>
      <c r="E1168" s="70"/>
      <c r="G1168" s="70">
        <f t="shared" si="35"/>
        <v>0</v>
      </c>
      <c r="I1168" s="68">
        <v>0</v>
      </c>
      <c r="J1168" s="69">
        <f t="shared" si="34"/>
        <v>0</v>
      </c>
      <c r="K1168" s="65"/>
      <c r="L1168" s="65" t="s">
        <v>455</v>
      </c>
    </row>
    <row r="1169" spans="1:12" hidden="1" outlineLevel="2">
      <c r="A1169" s="82">
        <v>2432322000</v>
      </c>
      <c r="B1169" s="83" t="s">
        <v>1370</v>
      </c>
      <c r="C1169" s="70">
        <v>0</v>
      </c>
      <c r="D1169" s="79"/>
      <c r="E1169" s="70"/>
      <c r="G1169" s="70">
        <f t="shared" si="35"/>
        <v>0</v>
      </c>
      <c r="I1169" s="68">
        <v>0</v>
      </c>
      <c r="J1169" s="69">
        <f t="shared" si="34"/>
        <v>0</v>
      </c>
      <c r="K1169" s="65"/>
      <c r="L1169" s="65" t="s">
        <v>455</v>
      </c>
    </row>
    <row r="1170" spans="1:12" hidden="1" outlineLevel="2">
      <c r="A1170" s="82">
        <v>2432323000</v>
      </c>
      <c r="B1170" s="83" t="s">
        <v>1371</v>
      </c>
      <c r="C1170" s="70">
        <v>0</v>
      </c>
      <c r="D1170" s="79"/>
      <c r="E1170" s="70"/>
      <c r="G1170" s="70">
        <f t="shared" si="35"/>
        <v>0</v>
      </c>
      <c r="I1170" s="68">
        <v>0</v>
      </c>
      <c r="J1170" s="69">
        <f t="shared" si="34"/>
        <v>0</v>
      </c>
      <c r="K1170" s="65"/>
      <c r="L1170" s="65" t="s">
        <v>455</v>
      </c>
    </row>
    <row r="1171" spans="1:12" hidden="1" outlineLevel="2">
      <c r="A1171" s="82">
        <v>2432331000</v>
      </c>
      <c r="B1171" s="83" t="s">
        <v>1372</v>
      </c>
      <c r="C1171" s="70">
        <v>0</v>
      </c>
      <c r="D1171" s="79"/>
      <c r="E1171" s="70"/>
      <c r="G1171" s="70">
        <f t="shared" si="35"/>
        <v>0</v>
      </c>
      <c r="I1171" s="68">
        <v>0</v>
      </c>
      <c r="J1171" s="69">
        <f t="shared" si="34"/>
        <v>0</v>
      </c>
      <c r="K1171" s="65"/>
      <c r="L1171" s="65" t="s">
        <v>455</v>
      </c>
    </row>
    <row r="1172" spans="1:12" hidden="1" outlineLevel="2">
      <c r="A1172" s="82">
        <v>2432332000</v>
      </c>
      <c r="B1172" s="83" t="s">
        <v>1373</v>
      </c>
      <c r="C1172" s="70">
        <v>0</v>
      </c>
      <c r="D1172" s="79"/>
      <c r="E1172" s="70"/>
      <c r="G1172" s="70">
        <f t="shared" si="35"/>
        <v>0</v>
      </c>
      <c r="I1172" s="68">
        <v>0</v>
      </c>
      <c r="J1172" s="69">
        <f t="shared" si="34"/>
        <v>0</v>
      </c>
      <c r="K1172" s="65"/>
      <c r="L1172" s="65" t="s">
        <v>455</v>
      </c>
    </row>
    <row r="1173" spans="1:12" hidden="1" outlineLevel="2">
      <c r="A1173" s="82">
        <v>2432333000</v>
      </c>
      <c r="B1173" s="83" t="s">
        <v>1374</v>
      </c>
      <c r="C1173" s="70">
        <v>0</v>
      </c>
      <c r="D1173" s="79"/>
      <c r="E1173" s="70"/>
      <c r="G1173" s="70">
        <f t="shared" si="35"/>
        <v>0</v>
      </c>
      <c r="I1173" s="68">
        <v>0</v>
      </c>
      <c r="J1173" s="69">
        <f t="shared" si="34"/>
        <v>0</v>
      </c>
      <c r="K1173" s="65"/>
      <c r="L1173" s="65" t="s">
        <v>455</v>
      </c>
    </row>
    <row r="1174" spans="1:12" hidden="1" outlineLevel="2">
      <c r="A1174" s="82">
        <v>2432341000</v>
      </c>
      <c r="B1174" s="83" t="s">
        <v>1375</v>
      </c>
      <c r="C1174" s="70">
        <v>0</v>
      </c>
      <c r="D1174" s="79"/>
      <c r="E1174" s="70"/>
      <c r="G1174" s="70">
        <f t="shared" si="35"/>
        <v>0</v>
      </c>
      <c r="I1174" s="68">
        <v>0</v>
      </c>
      <c r="J1174" s="69">
        <f t="shared" si="34"/>
        <v>0</v>
      </c>
      <c r="K1174" s="65"/>
      <c r="L1174" s="65" t="s">
        <v>455</v>
      </c>
    </row>
    <row r="1175" spans="1:12" hidden="1" outlineLevel="2">
      <c r="A1175" s="82">
        <v>2432342000</v>
      </c>
      <c r="B1175" s="83" t="s">
        <v>1376</v>
      </c>
      <c r="C1175" s="70">
        <v>0</v>
      </c>
      <c r="D1175" s="79"/>
      <c r="E1175" s="70"/>
      <c r="G1175" s="70">
        <f t="shared" si="35"/>
        <v>0</v>
      </c>
      <c r="I1175" s="68">
        <v>0</v>
      </c>
      <c r="J1175" s="69">
        <f t="shared" ref="J1175:J1238" si="36">I1175-G1175</f>
        <v>0</v>
      </c>
      <c r="K1175" s="65"/>
      <c r="L1175" s="65" t="s">
        <v>455</v>
      </c>
    </row>
    <row r="1176" spans="1:12" hidden="1" outlineLevel="2">
      <c r="A1176" s="82">
        <v>2432343000</v>
      </c>
      <c r="B1176" s="83" t="s">
        <v>1377</v>
      </c>
      <c r="C1176" s="70">
        <v>0</v>
      </c>
      <c r="D1176" s="79"/>
      <c r="E1176" s="70"/>
      <c r="G1176" s="70">
        <f t="shared" si="35"/>
        <v>0</v>
      </c>
      <c r="I1176" s="68">
        <v>0</v>
      </c>
      <c r="J1176" s="69">
        <f t="shared" si="36"/>
        <v>0</v>
      </c>
      <c r="K1176" s="65"/>
      <c r="L1176" s="65" t="s">
        <v>455</v>
      </c>
    </row>
    <row r="1177" spans="1:12" hidden="1" outlineLevel="2">
      <c r="A1177" s="82">
        <v>2432999999</v>
      </c>
      <c r="B1177" s="83" t="s">
        <v>1378</v>
      </c>
      <c r="C1177" s="70">
        <v>0</v>
      </c>
      <c r="D1177" s="79"/>
      <c r="E1177" s="70"/>
      <c r="G1177" s="70">
        <f t="shared" si="35"/>
        <v>0</v>
      </c>
      <c r="I1177" s="68">
        <v>0</v>
      </c>
      <c r="J1177" s="69">
        <f t="shared" si="36"/>
        <v>0</v>
      </c>
      <c r="K1177" s="65"/>
      <c r="L1177" s="65" t="s">
        <v>455</v>
      </c>
    </row>
    <row r="1178" spans="1:12" outlineLevel="1" collapsed="1">
      <c r="A1178" s="66" t="s">
        <v>456</v>
      </c>
      <c r="B1178" s="35" t="s">
        <v>5694</v>
      </c>
      <c r="C1178" s="67">
        <f>SUM(C1179:C1184)</f>
        <v>0</v>
      </c>
      <c r="D1178" s="79"/>
      <c r="E1178" s="67"/>
      <c r="G1178" s="67">
        <f t="shared" si="35"/>
        <v>0</v>
      </c>
      <c r="I1178" s="68">
        <v>0</v>
      </c>
      <c r="J1178" s="69">
        <f t="shared" si="36"/>
        <v>0</v>
      </c>
      <c r="K1178" s="65"/>
      <c r="L1178" s="65">
        <v>0</v>
      </c>
    </row>
    <row r="1179" spans="1:12" hidden="1" outlineLevel="2">
      <c r="A1179" s="82">
        <v>2434000001</v>
      </c>
      <c r="B1179" s="83" t="s">
        <v>1379</v>
      </c>
      <c r="C1179" s="70">
        <v>0</v>
      </c>
      <c r="D1179" s="79"/>
      <c r="E1179" s="70"/>
      <c r="G1179" s="70">
        <f t="shared" si="35"/>
        <v>0</v>
      </c>
      <c r="I1179" s="68">
        <v>0</v>
      </c>
      <c r="J1179" s="69">
        <f t="shared" si="36"/>
        <v>0</v>
      </c>
      <c r="K1179" s="65"/>
      <c r="L1179" s="65" t="s">
        <v>456</v>
      </c>
    </row>
    <row r="1180" spans="1:12" hidden="1" outlineLevel="2">
      <c r="A1180" s="82">
        <v>2434001000</v>
      </c>
      <c r="B1180" s="83" t="s">
        <v>1380</v>
      </c>
      <c r="C1180" s="70">
        <v>0</v>
      </c>
      <c r="D1180" s="79"/>
      <c r="E1180" s="70"/>
      <c r="G1180" s="70">
        <f t="shared" si="35"/>
        <v>0</v>
      </c>
      <c r="I1180" s="68">
        <v>0</v>
      </c>
      <c r="J1180" s="69">
        <f t="shared" si="36"/>
        <v>0</v>
      </c>
      <c r="K1180" s="65"/>
      <c r="L1180" s="65" t="s">
        <v>456</v>
      </c>
    </row>
    <row r="1181" spans="1:12" hidden="1" outlineLevel="2">
      <c r="A1181" s="82">
        <v>2434002000</v>
      </c>
      <c r="B1181" s="83" t="s">
        <v>1381</v>
      </c>
      <c r="C1181" s="70">
        <v>0</v>
      </c>
      <c r="D1181" s="79"/>
      <c r="E1181" s="70"/>
      <c r="G1181" s="70">
        <f t="shared" si="35"/>
        <v>0</v>
      </c>
      <c r="I1181" s="68">
        <v>0</v>
      </c>
      <c r="J1181" s="69">
        <f t="shared" si="36"/>
        <v>0</v>
      </c>
      <c r="K1181" s="65"/>
      <c r="L1181" s="65" t="s">
        <v>456</v>
      </c>
    </row>
    <row r="1182" spans="1:12" hidden="1" outlineLevel="2">
      <c r="A1182" s="82">
        <v>2434003000</v>
      </c>
      <c r="B1182" s="83" t="s">
        <v>1382</v>
      </c>
      <c r="C1182" s="70">
        <v>0</v>
      </c>
      <c r="D1182" s="79"/>
      <c r="E1182" s="70"/>
      <c r="G1182" s="70">
        <f t="shared" si="35"/>
        <v>0</v>
      </c>
      <c r="I1182" s="68">
        <v>0</v>
      </c>
      <c r="J1182" s="69">
        <f t="shared" si="36"/>
        <v>0</v>
      </c>
      <c r="K1182" s="65"/>
      <c r="L1182" s="65" t="s">
        <v>456</v>
      </c>
    </row>
    <row r="1183" spans="1:12" hidden="1" outlineLevel="2">
      <c r="A1183" s="82">
        <v>2434004000</v>
      </c>
      <c r="B1183" s="83" t="s">
        <v>1383</v>
      </c>
      <c r="C1183" s="70">
        <v>0</v>
      </c>
      <c r="D1183" s="79"/>
      <c r="E1183" s="70"/>
      <c r="G1183" s="70">
        <f t="shared" si="35"/>
        <v>0</v>
      </c>
      <c r="I1183" s="68">
        <v>0</v>
      </c>
      <c r="J1183" s="69">
        <f t="shared" si="36"/>
        <v>0</v>
      </c>
      <c r="K1183" s="65"/>
      <c r="L1183" s="65" t="s">
        <v>456</v>
      </c>
    </row>
    <row r="1184" spans="1:12" hidden="1" outlineLevel="2">
      <c r="A1184" s="82">
        <v>2434999999</v>
      </c>
      <c r="B1184" s="83" t="s">
        <v>1384</v>
      </c>
      <c r="C1184" s="70">
        <v>0</v>
      </c>
      <c r="D1184" s="79"/>
      <c r="E1184" s="70"/>
      <c r="G1184" s="70">
        <f t="shared" si="35"/>
        <v>0</v>
      </c>
      <c r="I1184" s="68">
        <v>0</v>
      </c>
      <c r="J1184" s="69">
        <f t="shared" si="36"/>
        <v>0</v>
      </c>
      <c r="K1184" s="65"/>
      <c r="L1184" s="65" t="s">
        <v>456</v>
      </c>
    </row>
    <row r="1185" spans="1:12" outlineLevel="1" collapsed="1">
      <c r="A1185" s="66" t="s">
        <v>457</v>
      </c>
      <c r="B1185" s="35" t="s">
        <v>5695</v>
      </c>
      <c r="C1185" s="67">
        <f>SUM(C1186)</f>
        <v>0</v>
      </c>
      <c r="D1185" s="79"/>
      <c r="E1185" s="67"/>
      <c r="G1185" s="67">
        <f t="shared" si="35"/>
        <v>0</v>
      </c>
      <c r="I1185" s="68">
        <v>0</v>
      </c>
      <c r="J1185" s="69">
        <f t="shared" si="36"/>
        <v>0</v>
      </c>
      <c r="K1185" s="65"/>
      <c r="L1185" s="65">
        <v>0</v>
      </c>
    </row>
    <row r="1186" spans="1:12" hidden="1" outlineLevel="2">
      <c r="A1186" s="82">
        <v>2435001000</v>
      </c>
      <c r="B1186" s="83" t="s">
        <v>1385</v>
      </c>
      <c r="C1186" s="70">
        <v>0</v>
      </c>
      <c r="D1186" s="79"/>
      <c r="E1186" s="70"/>
      <c r="G1186" s="70">
        <f t="shared" si="35"/>
        <v>0</v>
      </c>
      <c r="I1186" s="68">
        <v>0</v>
      </c>
      <c r="J1186" s="69">
        <f t="shared" si="36"/>
        <v>0</v>
      </c>
      <c r="K1186" s="65"/>
      <c r="L1186" s="65" t="s">
        <v>457</v>
      </c>
    </row>
    <row r="1187" spans="1:12" outlineLevel="1" collapsed="1">
      <c r="A1187" s="66" t="s">
        <v>458</v>
      </c>
      <c r="B1187" s="35" t="s">
        <v>5696</v>
      </c>
      <c r="C1187" s="67">
        <f>SUM(C1188:C1189)</f>
        <v>5429446.54</v>
      </c>
      <c r="D1187" s="79"/>
      <c r="E1187" s="67"/>
      <c r="G1187" s="67">
        <f t="shared" si="35"/>
        <v>5429446.54</v>
      </c>
      <c r="I1187" s="68">
        <v>5429446.54</v>
      </c>
      <c r="J1187" s="69">
        <f t="shared" si="36"/>
        <v>0</v>
      </c>
      <c r="K1187" s="65"/>
      <c r="L1187" s="65">
        <v>0</v>
      </c>
    </row>
    <row r="1188" spans="1:12" hidden="1" outlineLevel="2">
      <c r="A1188" s="82">
        <v>2437001000</v>
      </c>
      <c r="B1188" s="83" t="s">
        <v>1386</v>
      </c>
      <c r="C1188" s="70">
        <v>5429446.54</v>
      </c>
      <c r="D1188" s="79"/>
      <c r="E1188" s="70"/>
      <c r="G1188" s="70">
        <f t="shared" ref="G1188:G1251" si="37">C1188+E1188</f>
        <v>5429446.54</v>
      </c>
      <c r="I1188" s="68">
        <v>0</v>
      </c>
      <c r="J1188" s="69">
        <f t="shared" si="36"/>
        <v>-5429446.54</v>
      </c>
      <c r="K1188" s="65"/>
      <c r="L1188" s="65" t="s">
        <v>458</v>
      </c>
    </row>
    <row r="1189" spans="1:12" hidden="1" outlineLevel="2">
      <c r="A1189" s="82">
        <v>2437999999</v>
      </c>
      <c r="B1189" s="83" t="s">
        <v>1387</v>
      </c>
      <c r="C1189" s="70">
        <v>0</v>
      </c>
      <c r="D1189" s="79"/>
      <c r="E1189" s="70"/>
      <c r="G1189" s="70">
        <f t="shared" si="37"/>
        <v>0</v>
      </c>
      <c r="I1189" s="68">
        <v>0</v>
      </c>
      <c r="J1189" s="69">
        <f t="shared" si="36"/>
        <v>0</v>
      </c>
      <c r="K1189" s="65"/>
      <c r="L1189" s="65" t="s">
        <v>458</v>
      </c>
    </row>
    <row r="1190" spans="1:12" outlineLevel="1" collapsed="1">
      <c r="A1190" s="66" t="s">
        <v>459</v>
      </c>
      <c r="B1190" s="35" t="s">
        <v>5697</v>
      </c>
      <c r="C1190" s="67">
        <f>SUM(C1191:C1192)</f>
        <v>1262134.1399999899</v>
      </c>
      <c r="D1190" s="79"/>
      <c r="E1190" s="67"/>
      <c r="G1190" s="67">
        <f t="shared" si="37"/>
        <v>1262134.1399999899</v>
      </c>
      <c r="I1190" s="68">
        <v>1262134.1399999999</v>
      </c>
      <c r="J1190" s="69">
        <f t="shared" si="36"/>
        <v>1.0011717677116394E-8</v>
      </c>
      <c r="K1190" s="65"/>
      <c r="L1190" s="65">
        <v>0</v>
      </c>
    </row>
    <row r="1191" spans="1:12" hidden="1" outlineLevel="2">
      <c r="A1191" s="82">
        <v>2438001000</v>
      </c>
      <c r="B1191" s="83" t="s">
        <v>1388</v>
      </c>
      <c r="C1191" s="70">
        <v>1262134.1399999899</v>
      </c>
      <c r="D1191" s="79"/>
      <c r="E1191" s="70"/>
      <c r="G1191" s="70">
        <f t="shared" si="37"/>
        <v>1262134.1399999899</v>
      </c>
      <c r="I1191" s="68">
        <v>0</v>
      </c>
      <c r="J1191" s="69">
        <f t="shared" si="36"/>
        <v>-1262134.1399999899</v>
      </c>
      <c r="K1191" s="65"/>
      <c r="L1191" s="65" t="s">
        <v>459</v>
      </c>
    </row>
    <row r="1192" spans="1:12" hidden="1" outlineLevel="2">
      <c r="A1192" s="82">
        <v>2438999999</v>
      </c>
      <c r="B1192" s="83" t="s">
        <v>1389</v>
      </c>
      <c r="C1192" s="70">
        <v>0</v>
      </c>
      <c r="D1192" s="79"/>
      <c r="E1192" s="70"/>
      <c r="G1192" s="70">
        <f t="shared" si="37"/>
        <v>0</v>
      </c>
      <c r="I1192" s="68">
        <v>0</v>
      </c>
      <c r="J1192" s="69">
        <f t="shared" si="36"/>
        <v>0</v>
      </c>
      <c r="K1192" s="65"/>
      <c r="L1192" s="65" t="s">
        <v>459</v>
      </c>
    </row>
    <row r="1193" spans="1:12" outlineLevel="1" collapsed="1">
      <c r="A1193" s="66" t="s">
        <v>460</v>
      </c>
      <c r="B1193" s="35" t="s">
        <v>5698</v>
      </c>
      <c r="C1193" s="67">
        <f>SUM(C1194)</f>
        <v>0</v>
      </c>
      <c r="D1193" s="79"/>
      <c r="E1193" s="67"/>
      <c r="G1193" s="67">
        <f t="shared" si="37"/>
        <v>0</v>
      </c>
      <c r="I1193" s="68">
        <v>0</v>
      </c>
      <c r="J1193" s="69">
        <f t="shared" si="36"/>
        <v>0</v>
      </c>
      <c r="K1193" s="65"/>
      <c r="L1193" s="65">
        <v>0</v>
      </c>
    </row>
    <row r="1194" spans="1:12" hidden="1" outlineLevel="2">
      <c r="A1194" s="82">
        <v>2439001000</v>
      </c>
      <c r="B1194" s="83" t="s">
        <v>1390</v>
      </c>
      <c r="C1194" s="70">
        <v>0</v>
      </c>
      <c r="D1194" s="79"/>
      <c r="E1194" s="70"/>
      <c r="G1194" s="70">
        <f t="shared" si="37"/>
        <v>0</v>
      </c>
      <c r="I1194" s="68">
        <v>0</v>
      </c>
      <c r="J1194" s="69">
        <f t="shared" si="36"/>
        <v>0</v>
      </c>
      <c r="K1194" s="65"/>
      <c r="L1194" s="65" t="s">
        <v>460</v>
      </c>
    </row>
    <row r="1195" spans="1:12" outlineLevel="1" collapsed="1">
      <c r="A1195" s="66" t="s">
        <v>461</v>
      </c>
      <c r="B1195" s="35" t="s">
        <v>5699</v>
      </c>
      <c r="C1195" s="67">
        <f>SUM(C1196:C1199)</f>
        <v>124.99</v>
      </c>
      <c r="D1195" s="79"/>
      <c r="E1195" s="67"/>
      <c r="G1195" s="67">
        <f t="shared" si="37"/>
        <v>124.99</v>
      </c>
      <c r="I1195" s="68">
        <v>125</v>
      </c>
      <c r="J1195" s="69">
        <f t="shared" si="36"/>
        <v>1.0000000000005116E-2</v>
      </c>
      <c r="K1195" s="65"/>
      <c r="L1195" s="65">
        <v>0</v>
      </c>
    </row>
    <row r="1196" spans="1:12" hidden="1" outlineLevel="2">
      <c r="A1196" s="82">
        <v>2441000100</v>
      </c>
      <c r="B1196" s="118" t="s">
        <v>1391</v>
      </c>
      <c r="C1196" s="70">
        <v>0</v>
      </c>
      <c r="D1196" s="79"/>
      <c r="E1196" s="70"/>
      <c r="G1196" s="70">
        <f t="shared" si="37"/>
        <v>0</v>
      </c>
      <c r="I1196" s="68">
        <v>0</v>
      </c>
      <c r="J1196" s="69">
        <f t="shared" si="36"/>
        <v>0</v>
      </c>
      <c r="K1196" s="65"/>
      <c r="L1196" s="65" t="s">
        <v>461</v>
      </c>
    </row>
    <row r="1197" spans="1:12" hidden="1" outlineLevel="2">
      <c r="A1197" s="82">
        <v>2441000200</v>
      </c>
      <c r="B1197" s="83" t="s">
        <v>1392</v>
      </c>
      <c r="C1197" s="70">
        <v>0</v>
      </c>
      <c r="D1197" s="79"/>
      <c r="E1197" s="70"/>
      <c r="G1197" s="70">
        <f t="shared" si="37"/>
        <v>0</v>
      </c>
      <c r="I1197" s="68">
        <v>0</v>
      </c>
      <c r="J1197" s="69">
        <f t="shared" si="36"/>
        <v>0</v>
      </c>
      <c r="K1197" s="65"/>
      <c r="L1197" s="65" t="s">
        <v>461</v>
      </c>
    </row>
    <row r="1198" spans="1:12" hidden="1" outlineLevel="2">
      <c r="A1198" s="82">
        <v>2441000300</v>
      </c>
      <c r="B1198" s="83" t="s">
        <v>1393</v>
      </c>
      <c r="C1198" s="70">
        <v>-0.01</v>
      </c>
      <c r="D1198" s="79"/>
      <c r="E1198" s="70"/>
      <c r="G1198" s="70">
        <f t="shared" si="37"/>
        <v>-0.01</v>
      </c>
      <c r="I1198" s="68">
        <v>0</v>
      </c>
      <c r="J1198" s="69">
        <f t="shared" si="36"/>
        <v>0.01</v>
      </c>
      <c r="K1198" s="65"/>
      <c r="L1198" s="65" t="s">
        <v>461</v>
      </c>
    </row>
    <row r="1199" spans="1:12" hidden="1" outlineLevel="2">
      <c r="A1199" s="82">
        <v>2449999900</v>
      </c>
      <c r="B1199" s="83" t="s">
        <v>1394</v>
      </c>
      <c r="C1199" s="70">
        <v>125</v>
      </c>
      <c r="D1199" s="79"/>
      <c r="E1199" s="70"/>
      <c r="G1199" s="70">
        <f t="shared" si="37"/>
        <v>125</v>
      </c>
      <c r="I1199" s="68">
        <v>0</v>
      </c>
      <c r="J1199" s="69">
        <f t="shared" si="36"/>
        <v>-125</v>
      </c>
      <c r="K1199" s="65"/>
      <c r="L1199" s="65" t="s">
        <v>461</v>
      </c>
    </row>
    <row r="1200" spans="1:12" outlineLevel="1" collapsed="1">
      <c r="A1200" s="35"/>
      <c r="B1200" s="50"/>
      <c r="D1200" s="79"/>
      <c r="I1200" s="68"/>
      <c r="J1200" s="69"/>
      <c r="K1200" s="65"/>
      <c r="L1200" s="65"/>
    </row>
    <row r="1201" spans="1:12" s="73" customFormat="1">
      <c r="A1201" s="32" t="s">
        <v>3</v>
      </c>
      <c r="B1201" s="32"/>
      <c r="C1201" s="71">
        <f>C1111+C1114+C1116+C1118+C1121+C1123+C1125+C1137+C1178+C1185+C1187+C1190+C1193+C1195</f>
        <v>6736591.7199999895</v>
      </c>
      <c r="D1201" s="71">
        <f>D1111+D1114+D1116+D1118+D1121+D1123+D1125+D1137+D1178+D1185+D1187+D1190+D1193+D1195</f>
        <v>0</v>
      </c>
      <c r="E1201" s="71">
        <f>E1111+E1114+E1116+E1118+E1121+E1123+E1125+E1137+E1178+E1185+E1187+E1190+E1193+E1195</f>
        <v>0</v>
      </c>
      <c r="F1201" s="72"/>
      <c r="G1201" s="71">
        <f t="shared" si="37"/>
        <v>6736591.7199999895</v>
      </c>
      <c r="I1201" s="68"/>
      <c r="J1201" s="69"/>
      <c r="K1201" s="65"/>
      <c r="L1201" s="65">
        <v>0</v>
      </c>
    </row>
    <row r="1202" spans="1:12" s="73" customFormat="1" outlineLevel="1">
      <c r="A1202" s="66" t="s">
        <v>462</v>
      </c>
      <c r="B1202" s="35" t="s">
        <v>5700</v>
      </c>
      <c r="C1202" s="67">
        <f>SUM(C1203)</f>
        <v>0</v>
      </c>
      <c r="D1202" s="79"/>
      <c r="E1202" s="67"/>
      <c r="F1202" s="72"/>
      <c r="G1202" s="67">
        <f t="shared" si="37"/>
        <v>0</v>
      </c>
      <c r="I1202" s="68">
        <v>0</v>
      </c>
      <c r="J1202" s="69">
        <f t="shared" si="36"/>
        <v>0</v>
      </c>
      <c r="K1202" s="65"/>
      <c r="L1202" s="65">
        <v>0</v>
      </c>
    </row>
    <row r="1203" spans="1:12" s="73" customFormat="1" hidden="1" outlineLevel="2">
      <c r="A1203" s="82">
        <v>1513000000</v>
      </c>
      <c r="B1203" s="83" t="s">
        <v>1395</v>
      </c>
      <c r="C1203" s="70">
        <v>0</v>
      </c>
      <c r="D1203" s="79"/>
      <c r="E1203" s="70"/>
      <c r="F1203" s="72"/>
      <c r="G1203" s="70">
        <f t="shared" si="37"/>
        <v>0</v>
      </c>
      <c r="I1203" s="68">
        <v>0</v>
      </c>
      <c r="J1203" s="69">
        <f t="shared" si="36"/>
        <v>0</v>
      </c>
      <c r="K1203" s="65"/>
      <c r="L1203" s="65" t="s">
        <v>462</v>
      </c>
    </row>
    <row r="1204" spans="1:12" s="73" customFormat="1" outlineLevel="1" collapsed="1">
      <c r="A1204" s="66" t="s">
        <v>463</v>
      </c>
      <c r="B1204" s="35" t="s">
        <v>5701</v>
      </c>
      <c r="C1204" s="67">
        <f>SUM(C1205:C1206)</f>
        <v>0</v>
      </c>
      <c r="D1204" s="79"/>
      <c r="E1204" s="67"/>
      <c r="F1204" s="72"/>
      <c r="G1204" s="67">
        <f t="shared" si="37"/>
        <v>0</v>
      </c>
      <c r="I1204" s="68">
        <v>0</v>
      </c>
      <c r="J1204" s="69">
        <f t="shared" si="36"/>
        <v>0</v>
      </c>
      <c r="K1204" s="65"/>
      <c r="L1204" s="65">
        <v>0</v>
      </c>
    </row>
    <row r="1205" spans="1:12" s="73" customFormat="1" hidden="1" outlineLevel="2">
      <c r="A1205" s="82">
        <v>1560000000</v>
      </c>
      <c r="B1205" s="83" t="s">
        <v>1396</v>
      </c>
      <c r="C1205" s="70">
        <v>0</v>
      </c>
      <c r="D1205" s="79"/>
      <c r="E1205" s="70"/>
      <c r="F1205" s="72"/>
      <c r="G1205" s="70">
        <f t="shared" si="37"/>
        <v>0</v>
      </c>
      <c r="I1205" s="68">
        <v>0</v>
      </c>
      <c r="J1205" s="69">
        <f t="shared" si="36"/>
        <v>0</v>
      </c>
      <c r="K1205" s="65"/>
      <c r="L1205" s="65" t="s">
        <v>463</v>
      </c>
    </row>
    <row r="1206" spans="1:12" s="73" customFormat="1" hidden="1" outlineLevel="2">
      <c r="A1206" s="82">
        <v>1560010000</v>
      </c>
      <c r="B1206" s="83" t="s">
        <v>1397</v>
      </c>
      <c r="C1206" s="70">
        <v>0</v>
      </c>
      <c r="D1206" s="79"/>
      <c r="E1206" s="70"/>
      <c r="F1206" s="72"/>
      <c r="G1206" s="70">
        <f t="shared" si="37"/>
        <v>0</v>
      </c>
      <c r="I1206" s="68">
        <v>0</v>
      </c>
      <c r="J1206" s="69">
        <f t="shared" si="36"/>
        <v>0</v>
      </c>
      <c r="K1206" s="65"/>
      <c r="L1206" s="65" t="s">
        <v>463</v>
      </c>
    </row>
    <row r="1207" spans="1:12" s="73" customFormat="1" outlineLevel="1" collapsed="1">
      <c r="A1207" s="66" t="s">
        <v>464</v>
      </c>
      <c r="B1207" s="35" t="s">
        <v>5702</v>
      </c>
      <c r="C1207" s="67">
        <f>SUM(C1208)</f>
        <v>0</v>
      </c>
      <c r="D1207" s="79"/>
      <c r="E1207" s="67"/>
      <c r="F1207" s="72"/>
      <c r="G1207" s="67">
        <f t="shared" si="37"/>
        <v>0</v>
      </c>
      <c r="I1207" s="68">
        <v>0</v>
      </c>
      <c r="J1207" s="69">
        <f t="shared" si="36"/>
        <v>0</v>
      </c>
      <c r="K1207" s="65"/>
      <c r="L1207" s="65">
        <v>0</v>
      </c>
    </row>
    <row r="1208" spans="1:12" s="73" customFormat="1" hidden="1" outlineLevel="2">
      <c r="A1208" s="82">
        <v>1590000000</v>
      </c>
      <c r="B1208" s="83" t="s">
        <v>1398</v>
      </c>
      <c r="C1208" s="70">
        <v>0</v>
      </c>
      <c r="D1208" s="79"/>
      <c r="E1208" s="70"/>
      <c r="F1208" s="72"/>
      <c r="G1208" s="70">
        <f t="shared" si="37"/>
        <v>0</v>
      </c>
      <c r="I1208" s="68">
        <v>0</v>
      </c>
      <c r="J1208" s="69">
        <f t="shared" si="36"/>
        <v>0</v>
      </c>
      <c r="K1208" s="65"/>
      <c r="L1208" s="65" t="s">
        <v>464</v>
      </c>
    </row>
    <row r="1209" spans="1:12" s="73" customFormat="1" outlineLevel="1" collapsed="1">
      <c r="A1209" s="66" t="s">
        <v>465</v>
      </c>
      <c r="B1209" s="35" t="s">
        <v>5703</v>
      </c>
      <c r="C1209" s="67">
        <f>SUM(C1210:C1211)</f>
        <v>0</v>
      </c>
      <c r="D1209" s="79"/>
      <c r="E1209" s="67"/>
      <c r="F1209" s="72"/>
      <c r="G1209" s="67">
        <f t="shared" si="37"/>
        <v>0</v>
      </c>
      <c r="I1209" s="68">
        <v>0</v>
      </c>
      <c r="J1209" s="69">
        <f t="shared" si="36"/>
        <v>0</v>
      </c>
      <c r="K1209" s="65"/>
      <c r="L1209" s="65">
        <v>0</v>
      </c>
    </row>
    <row r="1210" spans="1:12" s="73" customFormat="1" hidden="1" outlineLevel="2">
      <c r="A1210" s="82">
        <v>1580000000</v>
      </c>
      <c r="B1210" s="83" t="s">
        <v>1399</v>
      </c>
      <c r="C1210" s="70">
        <v>0</v>
      </c>
      <c r="D1210" s="79"/>
      <c r="E1210" s="70"/>
      <c r="F1210" s="72"/>
      <c r="G1210" s="70">
        <f t="shared" si="37"/>
        <v>0</v>
      </c>
      <c r="I1210" s="68">
        <v>0</v>
      </c>
      <c r="J1210" s="69">
        <f t="shared" si="36"/>
        <v>0</v>
      </c>
      <c r="K1210" s="65"/>
      <c r="L1210" s="65" t="s">
        <v>465</v>
      </c>
    </row>
    <row r="1211" spans="1:12" s="73" customFormat="1" hidden="1" outlineLevel="2">
      <c r="A1211" s="82">
        <v>1580000100</v>
      </c>
      <c r="B1211" s="83" t="s">
        <v>1400</v>
      </c>
      <c r="C1211" s="70">
        <v>0</v>
      </c>
      <c r="D1211" s="79"/>
      <c r="E1211" s="70"/>
      <c r="F1211" s="72"/>
      <c r="G1211" s="70">
        <f t="shared" si="37"/>
        <v>0</v>
      </c>
      <c r="I1211" s="68">
        <v>0</v>
      </c>
      <c r="J1211" s="69">
        <f t="shared" si="36"/>
        <v>0</v>
      </c>
      <c r="K1211" s="65"/>
      <c r="L1211" s="65" t="s">
        <v>465</v>
      </c>
    </row>
    <row r="1212" spans="1:12" s="73" customFormat="1" outlineLevel="1" collapsed="1">
      <c r="A1212" s="66" t="s">
        <v>466</v>
      </c>
      <c r="B1212" s="35" t="s">
        <v>5704</v>
      </c>
      <c r="C1212" s="67">
        <f>SUM(C1213)</f>
        <v>0</v>
      </c>
      <c r="D1212" s="79"/>
      <c r="E1212" s="67"/>
      <c r="F1212" s="72"/>
      <c r="G1212" s="67">
        <f t="shared" si="37"/>
        <v>0</v>
      </c>
      <c r="I1212" s="68">
        <v>0</v>
      </c>
      <c r="J1212" s="69">
        <f t="shared" si="36"/>
        <v>0</v>
      </c>
      <c r="K1212" s="65"/>
      <c r="L1212" s="65">
        <v>0</v>
      </c>
    </row>
    <row r="1213" spans="1:12" s="73" customFormat="1" hidden="1" outlineLevel="2">
      <c r="A1213" s="82">
        <v>1959000000</v>
      </c>
      <c r="B1213" s="83" t="s">
        <v>1401</v>
      </c>
      <c r="C1213" s="70">
        <v>0</v>
      </c>
      <c r="D1213" s="79"/>
      <c r="E1213" s="70"/>
      <c r="F1213" s="72"/>
      <c r="G1213" s="70">
        <f t="shared" si="37"/>
        <v>0</v>
      </c>
      <c r="I1213" s="68">
        <v>0</v>
      </c>
      <c r="J1213" s="69">
        <f t="shared" si="36"/>
        <v>0</v>
      </c>
      <c r="K1213" s="65"/>
      <c r="L1213" s="65" t="s">
        <v>466</v>
      </c>
    </row>
    <row r="1214" spans="1:12" s="73" customFormat="1" outlineLevel="1" collapsed="1">
      <c r="A1214" s="66" t="s">
        <v>467</v>
      </c>
      <c r="B1214" s="35" t="s">
        <v>5705</v>
      </c>
      <c r="C1214" s="67">
        <f>SUM(C1215)</f>
        <v>0</v>
      </c>
      <c r="D1214" s="79"/>
      <c r="E1214" s="67"/>
      <c r="F1214" s="72"/>
      <c r="G1214" s="67">
        <f t="shared" si="37"/>
        <v>0</v>
      </c>
      <c r="I1214" s="68">
        <v>0</v>
      </c>
      <c r="J1214" s="69">
        <f t="shared" si="36"/>
        <v>0</v>
      </c>
      <c r="K1214" s="65"/>
      <c r="L1214" s="65">
        <v>0</v>
      </c>
    </row>
    <row r="1215" spans="1:12" s="73" customFormat="1" hidden="1" outlineLevel="2">
      <c r="A1215" s="82">
        <v>1980000000</v>
      </c>
      <c r="B1215" s="83" t="s">
        <v>1402</v>
      </c>
      <c r="C1215" s="70">
        <v>0</v>
      </c>
      <c r="D1215" s="79"/>
      <c r="E1215" s="70"/>
      <c r="F1215" s="72"/>
      <c r="G1215" s="70">
        <f t="shared" si="37"/>
        <v>0</v>
      </c>
      <c r="I1215" s="68">
        <v>0</v>
      </c>
      <c r="J1215" s="69">
        <f t="shared" si="36"/>
        <v>0</v>
      </c>
      <c r="K1215" s="65"/>
      <c r="L1215" s="65" t="s">
        <v>467</v>
      </c>
    </row>
    <row r="1216" spans="1:12" s="73" customFormat="1" outlineLevel="1" collapsed="1">
      <c r="A1216" s="32"/>
      <c r="B1216" s="32"/>
      <c r="C1216" s="71"/>
      <c r="D1216" s="79"/>
      <c r="E1216" s="71"/>
      <c r="F1216" s="72"/>
      <c r="G1216" s="71"/>
      <c r="I1216" s="68"/>
      <c r="J1216" s="69"/>
      <c r="K1216" s="65"/>
      <c r="L1216" s="65"/>
    </row>
    <row r="1217" spans="1:12" s="73" customFormat="1">
      <c r="A1217" s="32" t="s">
        <v>468</v>
      </c>
      <c r="B1217" s="32"/>
      <c r="C1217" s="71">
        <f>C1202+C1204+C1207+C1209+C1212+C1214</f>
        <v>0</v>
      </c>
      <c r="D1217" s="79"/>
      <c r="E1217" s="71"/>
      <c r="F1217" s="72"/>
      <c r="G1217" s="71">
        <f t="shared" si="37"/>
        <v>0</v>
      </c>
      <c r="I1217" s="68"/>
      <c r="J1217" s="69"/>
      <c r="K1217" s="65"/>
      <c r="L1217" s="65">
        <v>0</v>
      </c>
    </row>
    <row r="1218" spans="1:12" s="73" customFormat="1" outlineLevel="1">
      <c r="A1218" s="66" t="s">
        <v>469</v>
      </c>
      <c r="B1218" s="35" t="s">
        <v>5706</v>
      </c>
      <c r="C1218" s="67">
        <f>SUM(C1219:C1223)</f>
        <v>0</v>
      </c>
      <c r="D1218" s="79"/>
      <c r="E1218" s="67"/>
      <c r="F1218" s="72"/>
      <c r="G1218" s="67">
        <f t="shared" si="37"/>
        <v>0</v>
      </c>
      <c r="I1218" s="68">
        <v>0</v>
      </c>
      <c r="J1218" s="69">
        <f t="shared" si="36"/>
        <v>0</v>
      </c>
      <c r="K1218" s="65"/>
      <c r="L1218" s="65">
        <v>0</v>
      </c>
    </row>
    <row r="1219" spans="1:12" s="73" customFormat="1" hidden="1" outlineLevel="2">
      <c r="A1219" s="31">
        <v>1110000000</v>
      </c>
      <c r="B1219" s="45" t="s">
        <v>1403</v>
      </c>
      <c r="C1219" s="70">
        <v>0</v>
      </c>
      <c r="D1219" s="79"/>
      <c r="E1219" s="70"/>
      <c r="F1219" s="72"/>
      <c r="G1219" s="70">
        <f t="shared" si="37"/>
        <v>0</v>
      </c>
      <c r="I1219" s="68">
        <v>0</v>
      </c>
      <c r="J1219" s="69">
        <f t="shared" si="36"/>
        <v>0</v>
      </c>
      <c r="K1219" s="65"/>
      <c r="L1219" s="65" t="s">
        <v>469</v>
      </c>
    </row>
    <row r="1220" spans="1:12" s="73" customFormat="1" hidden="1" outlineLevel="2">
      <c r="A1220" s="31">
        <v>1110000099</v>
      </c>
      <c r="B1220" s="45" t="s">
        <v>1404</v>
      </c>
      <c r="C1220" s="70">
        <v>0</v>
      </c>
      <c r="D1220" s="79"/>
      <c r="E1220" s="70"/>
      <c r="F1220" s="72"/>
      <c r="G1220" s="70">
        <f t="shared" si="37"/>
        <v>0</v>
      </c>
      <c r="I1220" s="68">
        <v>0</v>
      </c>
      <c r="J1220" s="69">
        <f t="shared" si="36"/>
        <v>0</v>
      </c>
      <c r="K1220" s="65"/>
      <c r="L1220" s="65" t="s">
        <v>469</v>
      </c>
    </row>
    <row r="1221" spans="1:12" s="73" customFormat="1" hidden="1" outlineLevel="2">
      <c r="A1221" s="31">
        <v>1180000000</v>
      </c>
      <c r="B1221" s="45" t="s">
        <v>1405</v>
      </c>
      <c r="C1221" s="70">
        <v>0</v>
      </c>
      <c r="D1221" s="79"/>
      <c r="E1221" s="70"/>
      <c r="F1221" s="72"/>
      <c r="G1221" s="70">
        <f t="shared" si="37"/>
        <v>0</v>
      </c>
      <c r="I1221" s="68">
        <v>0</v>
      </c>
      <c r="J1221" s="69">
        <f t="shared" si="36"/>
        <v>0</v>
      </c>
      <c r="K1221" s="65"/>
      <c r="L1221" s="65" t="s">
        <v>469</v>
      </c>
    </row>
    <row r="1222" spans="1:12" s="73" customFormat="1" hidden="1" outlineLevel="2">
      <c r="A1222" s="31">
        <v>1190000000</v>
      </c>
      <c r="B1222" s="45" t="s">
        <v>1406</v>
      </c>
      <c r="C1222" s="70">
        <v>0</v>
      </c>
      <c r="D1222" s="79"/>
      <c r="E1222" s="70"/>
      <c r="F1222" s="72"/>
      <c r="G1222" s="70">
        <f t="shared" si="37"/>
        <v>0</v>
      </c>
      <c r="I1222" s="68">
        <v>0</v>
      </c>
      <c r="J1222" s="69">
        <f t="shared" si="36"/>
        <v>0</v>
      </c>
      <c r="K1222" s="65"/>
      <c r="L1222" s="65" t="s">
        <v>469</v>
      </c>
    </row>
    <row r="1223" spans="1:12" s="73" customFormat="1" hidden="1" outlineLevel="2">
      <c r="A1223" s="31">
        <v>1199999999</v>
      </c>
      <c r="B1223" s="45" t="s">
        <v>1407</v>
      </c>
      <c r="C1223" s="70">
        <v>0</v>
      </c>
      <c r="D1223" s="79"/>
      <c r="E1223" s="70"/>
      <c r="F1223" s="72"/>
      <c r="G1223" s="70">
        <f t="shared" si="37"/>
        <v>0</v>
      </c>
      <c r="I1223" s="68">
        <v>0</v>
      </c>
      <c r="J1223" s="69">
        <f t="shared" si="36"/>
        <v>0</v>
      </c>
      <c r="K1223" s="65"/>
      <c r="L1223" s="65" t="s">
        <v>469</v>
      </c>
    </row>
    <row r="1224" spans="1:12" s="73" customFormat="1" outlineLevel="1" collapsed="1">
      <c r="A1224" s="66" t="s">
        <v>470</v>
      </c>
      <c r="B1224" s="35" t="s">
        <v>5707</v>
      </c>
      <c r="C1224" s="67">
        <f>SUM(C1225:C2999)</f>
        <v>879646.67000078084</v>
      </c>
      <c r="D1224" s="79"/>
      <c r="E1224" s="67"/>
      <c r="F1224" s="72"/>
      <c r="G1224" s="67">
        <f t="shared" si="37"/>
        <v>879646.67000078084</v>
      </c>
      <c r="I1224" s="68">
        <v>879646.67</v>
      </c>
      <c r="J1224" s="69">
        <f t="shared" si="36"/>
        <v>-7.807975634932518E-7</v>
      </c>
      <c r="K1224" s="65"/>
      <c r="L1224" s="65">
        <v>0</v>
      </c>
    </row>
    <row r="1225" spans="1:12" s="73" customFormat="1" hidden="1" outlineLevel="2">
      <c r="A1225" s="119">
        <v>1200001013</v>
      </c>
      <c r="B1225" s="120" t="s">
        <v>1408</v>
      </c>
      <c r="C1225" s="70">
        <v>0</v>
      </c>
      <c r="D1225" s="79"/>
      <c r="E1225" s="70"/>
      <c r="F1225" s="72"/>
      <c r="G1225" s="70">
        <f t="shared" si="37"/>
        <v>0</v>
      </c>
      <c r="I1225" s="68">
        <v>0</v>
      </c>
      <c r="J1225" s="69">
        <f t="shared" si="36"/>
        <v>0</v>
      </c>
      <c r="K1225" s="65"/>
      <c r="L1225" s="65" t="s">
        <v>470</v>
      </c>
    </row>
    <row r="1226" spans="1:12" s="73" customFormat="1" hidden="1" outlineLevel="2">
      <c r="A1226" s="82">
        <v>1200001903</v>
      </c>
      <c r="B1226" s="83" t="s">
        <v>1409</v>
      </c>
      <c r="C1226" s="70">
        <v>0</v>
      </c>
      <c r="D1226" s="79"/>
      <c r="E1226" s="70"/>
      <c r="F1226" s="72"/>
      <c r="G1226" s="70">
        <f t="shared" si="37"/>
        <v>0</v>
      </c>
      <c r="I1226" s="68">
        <v>0</v>
      </c>
      <c r="J1226" s="69">
        <f t="shared" si="36"/>
        <v>0</v>
      </c>
      <c r="K1226" s="65"/>
      <c r="L1226" s="65" t="s">
        <v>5634</v>
      </c>
    </row>
    <row r="1227" spans="1:12" s="73" customFormat="1" hidden="1" outlineLevel="2">
      <c r="A1227" s="82">
        <v>1200002903</v>
      </c>
      <c r="B1227" s="83" t="s">
        <v>1410</v>
      </c>
      <c r="C1227" s="70">
        <v>0</v>
      </c>
      <c r="D1227" s="79"/>
      <c r="E1227" s="70"/>
      <c r="F1227" s="72"/>
      <c r="G1227" s="70">
        <f t="shared" si="37"/>
        <v>0</v>
      </c>
      <c r="I1227" s="68">
        <v>0</v>
      </c>
      <c r="J1227" s="69">
        <f t="shared" si="36"/>
        <v>0</v>
      </c>
      <c r="K1227" s="65"/>
      <c r="L1227" s="65" t="s">
        <v>5634</v>
      </c>
    </row>
    <row r="1228" spans="1:12" s="73" customFormat="1" hidden="1" outlineLevel="2">
      <c r="A1228" s="82">
        <v>1200003903</v>
      </c>
      <c r="B1228" s="83" t="s">
        <v>1411</v>
      </c>
      <c r="C1228" s="70">
        <v>0</v>
      </c>
      <c r="D1228" s="79"/>
      <c r="E1228" s="70"/>
      <c r="F1228" s="72"/>
      <c r="G1228" s="70">
        <f t="shared" si="37"/>
        <v>0</v>
      </c>
      <c r="I1228" s="68">
        <v>0</v>
      </c>
      <c r="J1228" s="69">
        <f t="shared" si="36"/>
        <v>0</v>
      </c>
      <c r="K1228" s="65"/>
      <c r="L1228" s="65" t="s">
        <v>5634</v>
      </c>
    </row>
    <row r="1229" spans="1:12" s="73" customFormat="1" hidden="1" outlineLevel="2">
      <c r="A1229" s="82">
        <v>1200004903</v>
      </c>
      <c r="B1229" s="83" t="s">
        <v>1412</v>
      </c>
      <c r="C1229" s="70">
        <v>0</v>
      </c>
      <c r="D1229" s="79"/>
      <c r="E1229" s="70"/>
      <c r="F1229" s="72"/>
      <c r="G1229" s="70">
        <f t="shared" si="37"/>
        <v>0</v>
      </c>
      <c r="I1229" s="68">
        <v>0</v>
      </c>
      <c r="J1229" s="69">
        <f t="shared" si="36"/>
        <v>0</v>
      </c>
      <c r="K1229" s="65"/>
      <c r="L1229" s="65" t="s">
        <v>5634</v>
      </c>
    </row>
    <row r="1230" spans="1:12" s="73" customFormat="1" hidden="1" outlineLevel="2">
      <c r="A1230" s="82">
        <v>1200005903</v>
      </c>
      <c r="B1230" s="83" t="s">
        <v>1413</v>
      </c>
      <c r="C1230" s="70">
        <v>0</v>
      </c>
      <c r="D1230" s="79"/>
      <c r="E1230" s="70"/>
      <c r="F1230" s="72"/>
      <c r="G1230" s="70">
        <f t="shared" si="37"/>
        <v>0</v>
      </c>
      <c r="I1230" s="68">
        <v>0</v>
      </c>
      <c r="J1230" s="69">
        <f t="shared" si="36"/>
        <v>0</v>
      </c>
      <c r="K1230" s="65"/>
      <c r="L1230" s="65" t="s">
        <v>5634</v>
      </c>
    </row>
    <row r="1231" spans="1:12" s="73" customFormat="1" hidden="1" outlineLevel="2">
      <c r="A1231" s="82">
        <v>1200006903</v>
      </c>
      <c r="B1231" s="83" t="s">
        <v>1414</v>
      </c>
      <c r="C1231" s="70">
        <v>0</v>
      </c>
      <c r="D1231" s="79"/>
      <c r="E1231" s="70"/>
      <c r="F1231" s="72"/>
      <c r="G1231" s="70">
        <f t="shared" si="37"/>
        <v>0</v>
      </c>
      <c r="I1231" s="68">
        <v>0</v>
      </c>
      <c r="J1231" s="69">
        <f t="shared" si="36"/>
        <v>0</v>
      </c>
      <c r="K1231" s="65"/>
      <c r="L1231" s="65" t="s">
        <v>5634</v>
      </c>
    </row>
    <row r="1232" spans="1:12" s="73" customFormat="1" hidden="1" outlineLevel="2">
      <c r="A1232" s="82">
        <v>1200007903</v>
      </c>
      <c r="B1232" s="83" t="s">
        <v>1415</v>
      </c>
      <c r="C1232" s="70">
        <v>0</v>
      </c>
      <c r="D1232" s="79"/>
      <c r="E1232" s="70"/>
      <c r="F1232" s="72"/>
      <c r="G1232" s="70">
        <f t="shared" si="37"/>
        <v>0</v>
      </c>
      <c r="I1232" s="68">
        <v>0</v>
      </c>
      <c r="J1232" s="69">
        <f t="shared" si="36"/>
        <v>0</v>
      </c>
      <c r="K1232" s="65"/>
      <c r="L1232" s="65" t="s">
        <v>5634</v>
      </c>
    </row>
    <row r="1233" spans="1:12" s="73" customFormat="1" hidden="1" outlineLevel="2">
      <c r="A1233" s="82">
        <v>1200008903</v>
      </c>
      <c r="B1233" s="83" t="s">
        <v>1416</v>
      </c>
      <c r="C1233" s="70">
        <v>0</v>
      </c>
      <c r="D1233" s="79"/>
      <c r="E1233" s="70"/>
      <c r="F1233" s="72"/>
      <c r="G1233" s="70">
        <f t="shared" si="37"/>
        <v>0</v>
      </c>
      <c r="I1233" s="68">
        <v>0</v>
      </c>
      <c r="J1233" s="69">
        <f t="shared" si="36"/>
        <v>0</v>
      </c>
      <c r="K1233" s="65"/>
      <c r="L1233" s="65" t="s">
        <v>5634</v>
      </c>
    </row>
    <row r="1234" spans="1:12" s="73" customFormat="1" hidden="1" outlineLevel="2">
      <c r="A1234" s="82">
        <v>1200009903</v>
      </c>
      <c r="B1234" s="83" t="s">
        <v>1417</v>
      </c>
      <c r="C1234" s="70">
        <v>0</v>
      </c>
      <c r="D1234" s="79"/>
      <c r="E1234" s="70"/>
      <c r="F1234" s="72"/>
      <c r="G1234" s="70">
        <f t="shared" si="37"/>
        <v>0</v>
      </c>
      <c r="I1234" s="68">
        <v>0</v>
      </c>
      <c r="J1234" s="69">
        <f t="shared" si="36"/>
        <v>0</v>
      </c>
      <c r="K1234" s="65"/>
      <c r="L1234" s="65" t="s">
        <v>5634</v>
      </c>
    </row>
    <row r="1235" spans="1:12" s="73" customFormat="1" hidden="1" outlineLevel="2">
      <c r="A1235" s="82">
        <v>1200010903</v>
      </c>
      <c r="B1235" s="83" t="s">
        <v>1418</v>
      </c>
      <c r="C1235" s="70">
        <v>0</v>
      </c>
      <c r="D1235" s="79"/>
      <c r="E1235" s="70"/>
      <c r="F1235" s="72"/>
      <c r="G1235" s="70">
        <f t="shared" si="37"/>
        <v>0</v>
      </c>
      <c r="I1235" s="68">
        <v>0</v>
      </c>
      <c r="J1235" s="69">
        <f t="shared" si="36"/>
        <v>0</v>
      </c>
      <c r="K1235" s="65"/>
      <c r="L1235" s="65" t="s">
        <v>5634</v>
      </c>
    </row>
    <row r="1236" spans="1:12" s="73" customFormat="1" hidden="1" outlineLevel="2">
      <c r="A1236" s="82">
        <v>1200011903</v>
      </c>
      <c r="B1236" s="83" t="s">
        <v>1419</v>
      </c>
      <c r="C1236" s="70">
        <v>0</v>
      </c>
      <c r="D1236" s="79"/>
      <c r="E1236" s="70"/>
      <c r="F1236" s="72"/>
      <c r="G1236" s="70">
        <f t="shared" si="37"/>
        <v>0</v>
      </c>
      <c r="I1236" s="68">
        <v>0</v>
      </c>
      <c r="J1236" s="69">
        <f t="shared" si="36"/>
        <v>0</v>
      </c>
      <c r="K1236" s="65"/>
      <c r="L1236" s="65" t="s">
        <v>5634</v>
      </c>
    </row>
    <row r="1237" spans="1:12" s="73" customFormat="1" hidden="1" outlineLevel="2">
      <c r="A1237" s="82">
        <v>1200012903</v>
      </c>
      <c r="B1237" s="83" t="s">
        <v>1420</v>
      </c>
      <c r="C1237" s="70">
        <v>0</v>
      </c>
      <c r="D1237" s="79"/>
      <c r="E1237" s="70"/>
      <c r="F1237" s="72"/>
      <c r="G1237" s="70">
        <f t="shared" si="37"/>
        <v>0</v>
      </c>
      <c r="I1237" s="68">
        <v>0</v>
      </c>
      <c r="J1237" s="69">
        <f t="shared" si="36"/>
        <v>0</v>
      </c>
      <c r="K1237" s="65"/>
      <c r="L1237" s="65" t="s">
        <v>5634</v>
      </c>
    </row>
    <row r="1238" spans="1:12" s="73" customFormat="1" hidden="1" outlineLevel="2">
      <c r="A1238" s="82">
        <v>1200013903</v>
      </c>
      <c r="B1238" s="83" t="s">
        <v>1421</v>
      </c>
      <c r="C1238" s="70">
        <v>0</v>
      </c>
      <c r="D1238" s="79"/>
      <c r="E1238" s="70"/>
      <c r="F1238" s="72"/>
      <c r="G1238" s="70">
        <f t="shared" si="37"/>
        <v>0</v>
      </c>
      <c r="I1238" s="68">
        <v>0</v>
      </c>
      <c r="J1238" s="69">
        <f t="shared" si="36"/>
        <v>0</v>
      </c>
      <c r="K1238" s="65"/>
      <c r="L1238" s="65" t="s">
        <v>5634</v>
      </c>
    </row>
    <row r="1239" spans="1:12" s="73" customFormat="1" hidden="1" outlineLevel="2">
      <c r="A1239" s="82">
        <v>1200014903</v>
      </c>
      <c r="B1239" s="83" t="s">
        <v>1422</v>
      </c>
      <c r="C1239" s="70">
        <v>0</v>
      </c>
      <c r="D1239" s="79"/>
      <c r="E1239" s="70"/>
      <c r="F1239" s="72"/>
      <c r="G1239" s="70">
        <f t="shared" si="37"/>
        <v>0</v>
      </c>
      <c r="I1239" s="68">
        <v>0</v>
      </c>
      <c r="J1239" s="69">
        <f t="shared" ref="J1239:J1302" si="38">I1239-G1239</f>
        <v>0</v>
      </c>
      <c r="K1239" s="65"/>
      <c r="L1239" s="65" t="s">
        <v>5634</v>
      </c>
    </row>
    <row r="1240" spans="1:12" s="73" customFormat="1" hidden="1" outlineLevel="2">
      <c r="A1240" s="82">
        <v>1200015903</v>
      </c>
      <c r="B1240" s="83" t="s">
        <v>1423</v>
      </c>
      <c r="C1240" s="70">
        <v>0</v>
      </c>
      <c r="D1240" s="79"/>
      <c r="E1240" s="70"/>
      <c r="F1240" s="72"/>
      <c r="G1240" s="70">
        <f t="shared" si="37"/>
        <v>0</v>
      </c>
      <c r="I1240" s="68">
        <v>0</v>
      </c>
      <c r="J1240" s="69">
        <f t="shared" si="38"/>
        <v>0</v>
      </c>
      <c r="K1240" s="65"/>
      <c r="L1240" s="65" t="s">
        <v>5634</v>
      </c>
    </row>
    <row r="1241" spans="1:12" s="73" customFormat="1" hidden="1" outlineLevel="2">
      <c r="A1241" s="82">
        <v>1200324010</v>
      </c>
      <c r="B1241" s="83" t="s">
        <v>1424</v>
      </c>
      <c r="C1241" s="70">
        <v>0</v>
      </c>
      <c r="D1241" s="79"/>
      <c r="E1241" s="70"/>
      <c r="F1241" s="72"/>
      <c r="G1241" s="70">
        <f t="shared" si="37"/>
        <v>0</v>
      </c>
      <c r="I1241" s="68">
        <v>0</v>
      </c>
      <c r="J1241" s="69">
        <f t="shared" si="38"/>
        <v>0</v>
      </c>
      <c r="K1241" s="65"/>
      <c r="L1241" s="65" t="s">
        <v>470</v>
      </c>
    </row>
    <row r="1242" spans="1:12" s="73" customFormat="1" hidden="1" outlineLevel="2">
      <c r="A1242" s="82">
        <v>1200324011</v>
      </c>
      <c r="B1242" s="83" t="s">
        <v>1425</v>
      </c>
      <c r="C1242" s="70">
        <v>0</v>
      </c>
      <c r="D1242" s="79"/>
      <c r="E1242" s="70"/>
      <c r="F1242" s="72"/>
      <c r="G1242" s="70">
        <f t="shared" si="37"/>
        <v>0</v>
      </c>
      <c r="I1242" s="68">
        <v>0</v>
      </c>
      <c r="J1242" s="69">
        <f t="shared" si="38"/>
        <v>0</v>
      </c>
      <c r="K1242" s="65"/>
      <c r="L1242" s="65" t="s">
        <v>470</v>
      </c>
    </row>
    <row r="1243" spans="1:12" s="73" customFormat="1" hidden="1" outlineLevel="2">
      <c r="A1243" s="82">
        <v>1200324012</v>
      </c>
      <c r="B1243" s="83" t="s">
        <v>1426</v>
      </c>
      <c r="C1243" s="70">
        <v>0</v>
      </c>
      <c r="D1243" s="79"/>
      <c r="E1243" s="70"/>
      <c r="F1243" s="72"/>
      <c r="G1243" s="70">
        <f t="shared" si="37"/>
        <v>0</v>
      </c>
      <c r="I1243" s="68">
        <v>0</v>
      </c>
      <c r="J1243" s="69">
        <f t="shared" si="38"/>
        <v>0</v>
      </c>
      <c r="K1243" s="65"/>
      <c r="L1243" s="65" t="s">
        <v>470</v>
      </c>
    </row>
    <row r="1244" spans="1:12" s="73" customFormat="1" hidden="1" outlineLevel="2">
      <c r="A1244" s="82">
        <v>1200324013</v>
      </c>
      <c r="B1244" s="83" t="s">
        <v>1427</v>
      </c>
      <c r="C1244" s="70">
        <v>0</v>
      </c>
      <c r="D1244" s="79"/>
      <c r="E1244" s="70"/>
      <c r="F1244" s="72"/>
      <c r="G1244" s="70">
        <f t="shared" si="37"/>
        <v>0</v>
      </c>
      <c r="I1244" s="68">
        <v>0</v>
      </c>
      <c r="J1244" s="69">
        <f t="shared" si="38"/>
        <v>0</v>
      </c>
      <c r="K1244" s="65"/>
      <c r="L1244" s="65" t="s">
        <v>470</v>
      </c>
    </row>
    <row r="1245" spans="1:12" s="73" customFormat="1" hidden="1" outlineLevel="2">
      <c r="A1245" s="82">
        <v>1200324016</v>
      </c>
      <c r="B1245" s="83" t="s">
        <v>1428</v>
      </c>
      <c r="C1245" s="70">
        <v>0</v>
      </c>
      <c r="D1245" s="79"/>
      <c r="E1245" s="70"/>
      <c r="F1245" s="72"/>
      <c r="G1245" s="70">
        <f t="shared" si="37"/>
        <v>0</v>
      </c>
      <c r="I1245" s="68">
        <v>0</v>
      </c>
      <c r="J1245" s="69">
        <f t="shared" si="38"/>
        <v>0</v>
      </c>
      <c r="K1245" s="65"/>
      <c r="L1245" s="65" t="s">
        <v>470</v>
      </c>
    </row>
    <row r="1246" spans="1:12" s="73" customFormat="1" hidden="1" outlineLevel="2">
      <c r="A1246" s="82">
        <v>1200324019</v>
      </c>
      <c r="B1246" s="83" t="s">
        <v>1429</v>
      </c>
      <c r="C1246" s="70">
        <v>0</v>
      </c>
      <c r="D1246" s="79"/>
      <c r="E1246" s="70"/>
      <c r="F1246" s="72"/>
      <c r="G1246" s="70">
        <f t="shared" si="37"/>
        <v>0</v>
      </c>
      <c r="I1246" s="68">
        <v>0</v>
      </c>
      <c r="J1246" s="69">
        <f t="shared" si="38"/>
        <v>0</v>
      </c>
      <c r="K1246" s="65"/>
      <c r="L1246" s="65" t="s">
        <v>470</v>
      </c>
    </row>
    <row r="1247" spans="1:12" s="73" customFormat="1" hidden="1" outlineLevel="2">
      <c r="A1247" s="31">
        <v>1200701010</v>
      </c>
      <c r="B1247" s="45" t="s">
        <v>1430</v>
      </c>
      <c r="C1247" s="70">
        <v>0</v>
      </c>
      <c r="D1247" s="79"/>
      <c r="E1247" s="70"/>
      <c r="F1247" s="72"/>
      <c r="G1247" s="70">
        <f t="shared" si="37"/>
        <v>0</v>
      </c>
      <c r="I1247" s="68">
        <v>0</v>
      </c>
      <c r="J1247" s="69">
        <f t="shared" si="38"/>
        <v>0</v>
      </c>
      <c r="K1247" s="65"/>
      <c r="L1247" s="65" t="s">
        <v>470</v>
      </c>
    </row>
    <row r="1248" spans="1:12" s="73" customFormat="1" hidden="1" outlineLevel="2">
      <c r="A1248" s="82">
        <v>1200701011</v>
      </c>
      <c r="B1248" s="83" t="s">
        <v>1431</v>
      </c>
      <c r="C1248" s="70">
        <v>31343295.09</v>
      </c>
      <c r="D1248" s="79"/>
      <c r="E1248" s="70"/>
      <c r="F1248" s="72"/>
      <c r="G1248" s="70">
        <f t="shared" si="37"/>
        <v>31343295.09</v>
      </c>
      <c r="I1248" s="68">
        <v>0</v>
      </c>
      <c r="J1248" s="69">
        <f t="shared" si="38"/>
        <v>-31343295.09</v>
      </c>
      <c r="K1248" s="65"/>
      <c r="L1248" s="65" t="s">
        <v>470</v>
      </c>
    </row>
    <row r="1249" spans="1:12" s="73" customFormat="1" hidden="1" outlineLevel="2">
      <c r="A1249" s="119">
        <v>1200701012</v>
      </c>
      <c r="B1249" s="121" t="s">
        <v>1432</v>
      </c>
      <c r="C1249" s="70">
        <v>0</v>
      </c>
      <c r="D1249" s="79"/>
      <c r="E1249" s="70"/>
      <c r="F1249" s="72"/>
      <c r="G1249" s="70">
        <f t="shared" si="37"/>
        <v>0</v>
      </c>
      <c r="I1249" s="68">
        <v>0</v>
      </c>
      <c r="J1249" s="69">
        <f t="shared" si="38"/>
        <v>0</v>
      </c>
      <c r="K1249" s="65"/>
      <c r="L1249" s="65" t="s">
        <v>470</v>
      </c>
    </row>
    <row r="1250" spans="1:12" s="73" customFormat="1" hidden="1" outlineLevel="2">
      <c r="A1250" s="82">
        <v>1200701013</v>
      </c>
      <c r="B1250" s="83" t="s">
        <v>1433</v>
      </c>
      <c r="C1250" s="70">
        <v>483528975.35000002</v>
      </c>
      <c r="D1250" s="79"/>
      <c r="E1250" s="70"/>
      <c r="F1250" s="72"/>
      <c r="G1250" s="70">
        <f t="shared" si="37"/>
        <v>483528975.35000002</v>
      </c>
      <c r="I1250" s="68">
        <v>0</v>
      </c>
      <c r="J1250" s="69">
        <f t="shared" si="38"/>
        <v>-483528975.35000002</v>
      </c>
      <c r="K1250" s="65"/>
      <c r="L1250" s="65" t="s">
        <v>470</v>
      </c>
    </row>
    <row r="1251" spans="1:12" s="73" customFormat="1" hidden="1" outlineLevel="2">
      <c r="A1251" s="82">
        <v>1200701016</v>
      </c>
      <c r="B1251" s="83" t="s">
        <v>1434</v>
      </c>
      <c r="C1251" s="70">
        <v>0</v>
      </c>
      <c r="D1251" s="79"/>
      <c r="E1251" s="70"/>
      <c r="F1251" s="72"/>
      <c r="G1251" s="70">
        <f t="shared" si="37"/>
        <v>0</v>
      </c>
      <c r="I1251" s="68">
        <v>0</v>
      </c>
      <c r="J1251" s="69">
        <f t="shared" si="38"/>
        <v>0</v>
      </c>
      <c r="K1251" s="65"/>
      <c r="L1251" s="65" t="s">
        <v>470</v>
      </c>
    </row>
    <row r="1252" spans="1:12" s="73" customFormat="1" hidden="1" outlineLevel="2">
      <c r="A1252" s="31">
        <v>1200701017</v>
      </c>
      <c r="B1252" s="45" t="s">
        <v>1435</v>
      </c>
      <c r="C1252" s="70">
        <v>-514870446.82999903</v>
      </c>
      <c r="D1252" s="79"/>
      <c r="E1252" s="70"/>
      <c r="F1252" s="72"/>
      <c r="G1252" s="70">
        <f t="shared" ref="G1252:G1315" si="39">C1252+E1252</f>
        <v>-514870446.82999903</v>
      </c>
      <c r="I1252" s="68">
        <v>0</v>
      </c>
      <c r="J1252" s="69">
        <f t="shared" si="38"/>
        <v>514870446.82999903</v>
      </c>
      <c r="K1252" s="65"/>
      <c r="L1252" s="65" t="s">
        <v>470</v>
      </c>
    </row>
    <row r="1253" spans="1:12" s="73" customFormat="1" hidden="1" outlineLevel="2">
      <c r="A1253" s="31">
        <v>1200701019</v>
      </c>
      <c r="B1253" s="45" t="s">
        <v>1436</v>
      </c>
      <c r="C1253" s="70">
        <v>0</v>
      </c>
      <c r="D1253" s="79"/>
      <c r="E1253" s="70"/>
      <c r="F1253" s="72"/>
      <c r="G1253" s="70">
        <f t="shared" si="39"/>
        <v>0</v>
      </c>
      <c r="I1253" s="68">
        <v>0</v>
      </c>
      <c r="J1253" s="69">
        <f t="shared" si="38"/>
        <v>0</v>
      </c>
      <c r="K1253" s="65"/>
      <c r="L1253" s="65" t="s">
        <v>470</v>
      </c>
    </row>
    <row r="1254" spans="1:12" s="73" customFormat="1" hidden="1" outlineLevel="2">
      <c r="A1254" s="31">
        <v>1200702010</v>
      </c>
      <c r="B1254" s="45" t="s">
        <v>1437</v>
      </c>
      <c r="C1254" s="70">
        <v>0</v>
      </c>
      <c r="D1254" s="79"/>
      <c r="E1254" s="70"/>
      <c r="F1254" s="72"/>
      <c r="G1254" s="70">
        <f t="shared" si="39"/>
        <v>0</v>
      </c>
      <c r="I1254" s="68">
        <v>0</v>
      </c>
      <c r="J1254" s="69">
        <f t="shared" si="38"/>
        <v>0</v>
      </c>
      <c r="K1254" s="65"/>
      <c r="L1254" s="65" t="s">
        <v>470</v>
      </c>
    </row>
    <row r="1255" spans="1:12" s="73" customFormat="1" hidden="1" outlineLevel="2">
      <c r="A1255" s="119">
        <v>1200702011</v>
      </c>
      <c r="B1255" s="121" t="s">
        <v>1438</v>
      </c>
      <c r="C1255" s="70">
        <v>0</v>
      </c>
      <c r="D1255" s="79"/>
      <c r="E1255" s="70"/>
      <c r="F1255" s="72"/>
      <c r="G1255" s="70">
        <f t="shared" si="39"/>
        <v>0</v>
      </c>
      <c r="I1255" s="68">
        <v>0</v>
      </c>
      <c r="J1255" s="69">
        <f t="shared" si="38"/>
        <v>0</v>
      </c>
      <c r="K1255" s="65"/>
      <c r="L1255" s="65" t="s">
        <v>470</v>
      </c>
    </row>
    <row r="1256" spans="1:12" s="73" customFormat="1" hidden="1" outlineLevel="2">
      <c r="A1256" s="82">
        <v>1200702012</v>
      </c>
      <c r="B1256" s="83" t="s">
        <v>1439</v>
      </c>
      <c r="C1256" s="70">
        <v>0</v>
      </c>
      <c r="D1256" s="79"/>
      <c r="E1256" s="70"/>
      <c r="F1256" s="72"/>
      <c r="G1256" s="70">
        <f t="shared" si="39"/>
        <v>0</v>
      </c>
      <c r="I1256" s="68">
        <v>0</v>
      </c>
      <c r="J1256" s="69">
        <f t="shared" si="38"/>
        <v>0</v>
      </c>
      <c r="K1256" s="65"/>
      <c r="L1256" s="65" t="s">
        <v>470</v>
      </c>
    </row>
    <row r="1257" spans="1:12" s="73" customFormat="1" hidden="1" outlineLevel="2">
      <c r="A1257" s="31">
        <v>1200702013</v>
      </c>
      <c r="B1257" s="45" t="s">
        <v>1440</v>
      </c>
      <c r="C1257" s="70">
        <v>0</v>
      </c>
      <c r="D1257" s="79"/>
      <c r="E1257" s="70"/>
      <c r="F1257" s="72"/>
      <c r="G1257" s="70">
        <f t="shared" si="39"/>
        <v>0</v>
      </c>
      <c r="I1257" s="68">
        <v>0</v>
      </c>
      <c r="J1257" s="69">
        <f t="shared" si="38"/>
        <v>0</v>
      </c>
      <c r="K1257" s="65"/>
      <c r="L1257" s="65" t="s">
        <v>470</v>
      </c>
    </row>
    <row r="1258" spans="1:12" s="73" customFormat="1" hidden="1" outlineLevel="2">
      <c r="A1258" s="31">
        <v>1200702016</v>
      </c>
      <c r="B1258" s="45" t="s">
        <v>1441</v>
      </c>
      <c r="C1258" s="70">
        <v>0</v>
      </c>
      <c r="D1258" s="79"/>
      <c r="E1258" s="70"/>
      <c r="F1258" s="72"/>
      <c r="G1258" s="70">
        <f t="shared" si="39"/>
        <v>0</v>
      </c>
      <c r="I1258" s="68">
        <v>0</v>
      </c>
      <c r="J1258" s="69">
        <f t="shared" si="38"/>
        <v>0</v>
      </c>
      <c r="K1258" s="65"/>
      <c r="L1258" s="65" t="s">
        <v>470</v>
      </c>
    </row>
    <row r="1259" spans="1:12" s="73" customFormat="1" hidden="1" outlineLevel="2">
      <c r="A1259" s="31">
        <v>1200702017</v>
      </c>
      <c r="B1259" s="45" t="s">
        <v>1442</v>
      </c>
      <c r="C1259" s="70">
        <v>0</v>
      </c>
      <c r="D1259" s="79"/>
      <c r="E1259" s="70"/>
      <c r="F1259" s="72"/>
      <c r="G1259" s="70">
        <f t="shared" si="39"/>
        <v>0</v>
      </c>
      <c r="I1259" s="68">
        <v>0</v>
      </c>
      <c r="J1259" s="69">
        <f t="shared" si="38"/>
        <v>0</v>
      </c>
      <c r="K1259" s="65"/>
      <c r="L1259" s="65" t="s">
        <v>470</v>
      </c>
    </row>
    <row r="1260" spans="1:12" s="73" customFormat="1" hidden="1" outlineLevel="2">
      <c r="A1260" s="82">
        <v>1200702019</v>
      </c>
      <c r="B1260" s="83" t="s">
        <v>1443</v>
      </c>
      <c r="C1260" s="70">
        <v>0</v>
      </c>
      <c r="D1260" s="79"/>
      <c r="E1260" s="70"/>
      <c r="F1260" s="72"/>
      <c r="G1260" s="70">
        <f t="shared" si="39"/>
        <v>0</v>
      </c>
      <c r="I1260" s="68">
        <v>0</v>
      </c>
      <c r="J1260" s="69">
        <f t="shared" si="38"/>
        <v>0</v>
      </c>
      <c r="K1260" s="65"/>
      <c r="L1260" s="65" t="s">
        <v>470</v>
      </c>
    </row>
    <row r="1261" spans="1:12" s="73" customFormat="1" hidden="1" outlineLevel="2">
      <c r="A1261" s="31">
        <v>1200703010</v>
      </c>
      <c r="B1261" s="45" t="s">
        <v>1444</v>
      </c>
      <c r="C1261" s="70">
        <v>0</v>
      </c>
      <c r="D1261" s="79"/>
      <c r="E1261" s="70"/>
      <c r="F1261" s="72"/>
      <c r="G1261" s="70">
        <f t="shared" si="39"/>
        <v>0</v>
      </c>
      <c r="I1261" s="68">
        <v>0</v>
      </c>
      <c r="J1261" s="69">
        <f t="shared" si="38"/>
        <v>0</v>
      </c>
      <c r="K1261" s="65"/>
      <c r="L1261" s="65" t="s">
        <v>470</v>
      </c>
    </row>
    <row r="1262" spans="1:12" s="73" customFormat="1" hidden="1" outlineLevel="2">
      <c r="A1262" s="82">
        <v>1200703011</v>
      </c>
      <c r="B1262" s="83" t="s">
        <v>1445</v>
      </c>
      <c r="C1262" s="70">
        <v>0</v>
      </c>
      <c r="D1262" s="79"/>
      <c r="E1262" s="70"/>
      <c r="F1262" s="72"/>
      <c r="G1262" s="70">
        <f t="shared" si="39"/>
        <v>0</v>
      </c>
      <c r="I1262" s="68">
        <v>0</v>
      </c>
      <c r="J1262" s="69">
        <f t="shared" si="38"/>
        <v>0</v>
      </c>
      <c r="K1262" s="65"/>
      <c r="L1262" s="65" t="s">
        <v>470</v>
      </c>
    </row>
    <row r="1263" spans="1:12" s="73" customFormat="1" hidden="1" outlineLevel="2">
      <c r="A1263" s="119">
        <v>1200703012</v>
      </c>
      <c r="B1263" s="121" t="s">
        <v>1446</v>
      </c>
      <c r="C1263" s="70">
        <v>0</v>
      </c>
      <c r="D1263" s="79"/>
      <c r="E1263" s="70"/>
      <c r="F1263" s="72"/>
      <c r="G1263" s="70">
        <f t="shared" si="39"/>
        <v>0</v>
      </c>
      <c r="I1263" s="68">
        <v>0</v>
      </c>
      <c r="J1263" s="69">
        <f t="shared" si="38"/>
        <v>0</v>
      </c>
      <c r="K1263" s="65"/>
      <c r="L1263" s="65" t="s">
        <v>470</v>
      </c>
    </row>
    <row r="1264" spans="1:12" s="73" customFormat="1" hidden="1" outlineLevel="2">
      <c r="A1264" s="82">
        <v>1200703013</v>
      </c>
      <c r="B1264" s="83" t="s">
        <v>1447</v>
      </c>
      <c r="C1264" s="70">
        <v>0</v>
      </c>
      <c r="D1264" s="79"/>
      <c r="E1264" s="70"/>
      <c r="F1264" s="72"/>
      <c r="G1264" s="70">
        <f t="shared" si="39"/>
        <v>0</v>
      </c>
      <c r="I1264" s="68">
        <v>0</v>
      </c>
      <c r="J1264" s="69">
        <f t="shared" si="38"/>
        <v>0</v>
      </c>
      <c r="K1264" s="65"/>
      <c r="L1264" s="65" t="s">
        <v>470</v>
      </c>
    </row>
    <row r="1265" spans="1:12" s="73" customFormat="1" hidden="1" outlineLevel="2">
      <c r="A1265" s="82">
        <v>1200703016</v>
      </c>
      <c r="B1265" s="83" t="s">
        <v>1448</v>
      </c>
      <c r="C1265" s="70">
        <v>0</v>
      </c>
      <c r="D1265" s="79"/>
      <c r="E1265" s="70"/>
      <c r="F1265" s="72"/>
      <c r="G1265" s="70">
        <f t="shared" si="39"/>
        <v>0</v>
      </c>
      <c r="I1265" s="68">
        <v>0</v>
      </c>
      <c r="J1265" s="69">
        <f t="shared" si="38"/>
        <v>0</v>
      </c>
      <c r="K1265" s="65"/>
      <c r="L1265" s="65" t="s">
        <v>470</v>
      </c>
    </row>
    <row r="1266" spans="1:12" s="73" customFormat="1" hidden="1" outlineLevel="2">
      <c r="A1266" s="82">
        <v>1200703017</v>
      </c>
      <c r="B1266" s="83" t="s">
        <v>1449</v>
      </c>
      <c r="C1266" s="70">
        <v>0</v>
      </c>
      <c r="D1266" s="79"/>
      <c r="E1266" s="70"/>
      <c r="F1266" s="72"/>
      <c r="G1266" s="70">
        <f t="shared" si="39"/>
        <v>0</v>
      </c>
      <c r="I1266" s="68">
        <v>0</v>
      </c>
      <c r="J1266" s="69">
        <f t="shared" si="38"/>
        <v>0</v>
      </c>
      <c r="K1266" s="65"/>
      <c r="L1266" s="65" t="s">
        <v>470</v>
      </c>
    </row>
    <row r="1267" spans="1:12" s="73" customFormat="1" hidden="1" outlineLevel="2">
      <c r="A1267" s="82">
        <v>1200703018</v>
      </c>
      <c r="B1267" s="83" t="s">
        <v>1450</v>
      </c>
      <c r="C1267" s="70">
        <v>0</v>
      </c>
      <c r="D1267" s="79"/>
      <c r="E1267" s="70"/>
      <c r="F1267" s="72"/>
      <c r="G1267" s="70">
        <f t="shared" si="39"/>
        <v>0</v>
      </c>
      <c r="I1267" s="68">
        <v>0</v>
      </c>
      <c r="J1267" s="69">
        <f t="shared" si="38"/>
        <v>0</v>
      </c>
      <c r="K1267" s="65"/>
      <c r="L1267" s="65" t="s">
        <v>470</v>
      </c>
    </row>
    <row r="1268" spans="1:12" s="73" customFormat="1" hidden="1" outlineLevel="2">
      <c r="A1268" s="82">
        <v>1200703019</v>
      </c>
      <c r="B1268" s="83" t="s">
        <v>1451</v>
      </c>
      <c r="C1268" s="70">
        <v>0</v>
      </c>
      <c r="D1268" s="79"/>
      <c r="E1268" s="70"/>
      <c r="F1268" s="72"/>
      <c r="G1268" s="70">
        <f t="shared" si="39"/>
        <v>0</v>
      </c>
      <c r="I1268" s="68">
        <v>0</v>
      </c>
      <c r="J1268" s="69">
        <f t="shared" si="38"/>
        <v>0</v>
      </c>
      <c r="K1268" s="65"/>
      <c r="L1268" s="65" t="s">
        <v>470</v>
      </c>
    </row>
    <row r="1269" spans="1:12" s="73" customFormat="1" hidden="1" outlineLevel="2">
      <c r="A1269" s="82">
        <v>1200703020</v>
      </c>
      <c r="B1269" s="83" t="s">
        <v>1444</v>
      </c>
      <c r="C1269" s="70">
        <v>0</v>
      </c>
      <c r="D1269" s="79"/>
      <c r="E1269" s="70"/>
      <c r="F1269" s="72"/>
      <c r="G1269" s="70">
        <f t="shared" si="39"/>
        <v>0</v>
      </c>
      <c r="I1269" s="68">
        <v>0</v>
      </c>
      <c r="J1269" s="69">
        <f t="shared" si="38"/>
        <v>0</v>
      </c>
      <c r="K1269" s="65"/>
      <c r="L1269" s="65" t="s">
        <v>470</v>
      </c>
    </row>
    <row r="1270" spans="1:12" s="73" customFormat="1" hidden="1" outlineLevel="2">
      <c r="A1270" s="82">
        <v>1200703021</v>
      </c>
      <c r="B1270" s="83" t="s">
        <v>1445</v>
      </c>
      <c r="C1270" s="70">
        <v>0</v>
      </c>
      <c r="D1270" s="79"/>
      <c r="E1270" s="70"/>
      <c r="F1270" s="72"/>
      <c r="G1270" s="70">
        <f t="shared" si="39"/>
        <v>0</v>
      </c>
      <c r="I1270" s="68">
        <v>0</v>
      </c>
      <c r="J1270" s="69">
        <f t="shared" si="38"/>
        <v>0</v>
      </c>
      <c r="K1270" s="65"/>
      <c r="L1270" s="65" t="s">
        <v>470</v>
      </c>
    </row>
    <row r="1271" spans="1:12" s="73" customFormat="1" hidden="1" outlineLevel="2">
      <c r="A1271" s="82">
        <v>1200703022</v>
      </c>
      <c r="B1271" s="83" t="s">
        <v>1446</v>
      </c>
      <c r="C1271" s="70">
        <v>0</v>
      </c>
      <c r="D1271" s="79"/>
      <c r="E1271" s="70"/>
      <c r="F1271" s="72"/>
      <c r="G1271" s="70">
        <f t="shared" si="39"/>
        <v>0</v>
      </c>
      <c r="I1271" s="68">
        <v>0</v>
      </c>
      <c r="J1271" s="69">
        <f t="shared" si="38"/>
        <v>0</v>
      </c>
      <c r="K1271" s="65"/>
      <c r="L1271" s="65" t="s">
        <v>470</v>
      </c>
    </row>
    <row r="1272" spans="1:12" s="73" customFormat="1" hidden="1" outlineLevel="2">
      <c r="A1272" s="82">
        <v>1200703023</v>
      </c>
      <c r="B1272" s="83" t="s">
        <v>1447</v>
      </c>
      <c r="C1272" s="70">
        <v>0</v>
      </c>
      <c r="D1272" s="79"/>
      <c r="E1272" s="70"/>
      <c r="F1272" s="72"/>
      <c r="G1272" s="70">
        <f t="shared" si="39"/>
        <v>0</v>
      </c>
      <c r="I1272" s="68">
        <v>0</v>
      </c>
      <c r="J1272" s="69">
        <f t="shared" si="38"/>
        <v>0</v>
      </c>
      <c r="K1272" s="65"/>
      <c r="L1272" s="65" t="s">
        <v>470</v>
      </c>
    </row>
    <row r="1273" spans="1:12" s="73" customFormat="1" hidden="1" outlineLevel="2">
      <c r="A1273" s="82">
        <v>1200703026</v>
      </c>
      <c r="B1273" s="83" t="s">
        <v>1448</v>
      </c>
      <c r="C1273" s="70">
        <v>0</v>
      </c>
      <c r="D1273" s="79"/>
      <c r="E1273" s="70"/>
      <c r="F1273" s="72"/>
      <c r="G1273" s="70">
        <f t="shared" si="39"/>
        <v>0</v>
      </c>
      <c r="I1273" s="68">
        <v>0</v>
      </c>
      <c r="J1273" s="69">
        <f t="shared" si="38"/>
        <v>0</v>
      </c>
      <c r="K1273" s="65"/>
      <c r="L1273" s="65" t="s">
        <v>470</v>
      </c>
    </row>
    <row r="1274" spans="1:12" s="73" customFormat="1" hidden="1" outlineLevel="2">
      <c r="A1274" s="31">
        <v>1200703027</v>
      </c>
      <c r="B1274" s="45" t="s">
        <v>1449</v>
      </c>
      <c r="C1274" s="70">
        <v>0</v>
      </c>
      <c r="D1274" s="79"/>
      <c r="E1274" s="70"/>
      <c r="F1274" s="72"/>
      <c r="G1274" s="70">
        <f t="shared" si="39"/>
        <v>0</v>
      </c>
      <c r="I1274" s="68">
        <v>0</v>
      </c>
      <c r="J1274" s="69">
        <f t="shared" si="38"/>
        <v>0</v>
      </c>
      <c r="K1274" s="65"/>
      <c r="L1274" s="65" t="s">
        <v>470</v>
      </c>
    </row>
    <row r="1275" spans="1:12" s="73" customFormat="1" hidden="1" outlineLevel="2">
      <c r="A1275" s="82">
        <v>1200703028</v>
      </c>
      <c r="B1275" s="83" t="s">
        <v>1450</v>
      </c>
      <c r="C1275" s="70">
        <v>0</v>
      </c>
      <c r="D1275" s="79"/>
      <c r="E1275" s="70"/>
      <c r="F1275" s="72"/>
      <c r="G1275" s="70">
        <f t="shared" si="39"/>
        <v>0</v>
      </c>
      <c r="I1275" s="68">
        <v>0</v>
      </c>
      <c r="J1275" s="69">
        <f t="shared" si="38"/>
        <v>0</v>
      </c>
      <c r="K1275" s="65"/>
      <c r="L1275" s="65" t="s">
        <v>470</v>
      </c>
    </row>
    <row r="1276" spans="1:12" s="73" customFormat="1" hidden="1" outlineLevel="2">
      <c r="A1276" s="82">
        <v>1200703029</v>
      </c>
      <c r="B1276" s="83" t="s">
        <v>1451</v>
      </c>
      <c r="C1276" s="70">
        <v>0</v>
      </c>
      <c r="D1276" s="79"/>
      <c r="E1276" s="70"/>
      <c r="F1276" s="72"/>
      <c r="G1276" s="70">
        <f t="shared" si="39"/>
        <v>0</v>
      </c>
      <c r="I1276" s="68">
        <v>0</v>
      </c>
      <c r="J1276" s="69">
        <f t="shared" si="38"/>
        <v>0</v>
      </c>
      <c r="K1276" s="65"/>
      <c r="L1276" s="65" t="s">
        <v>470</v>
      </c>
    </row>
    <row r="1277" spans="1:12" s="73" customFormat="1" hidden="1" outlineLevel="2">
      <c r="A1277" s="82">
        <v>1200703030</v>
      </c>
      <c r="B1277" s="83" t="s">
        <v>1452</v>
      </c>
      <c r="C1277" s="70">
        <v>0</v>
      </c>
      <c r="D1277" s="79"/>
      <c r="E1277" s="70"/>
      <c r="F1277" s="72"/>
      <c r="G1277" s="70">
        <f t="shared" si="39"/>
        <v>0</v>
      </c>
      <c r="I1277" s="68">
        <v>0</v>
      </c>
      <c r="J1277" s="69">
        <f t="shared" si="38"/>
        <v>0</v>
      </c>
      <c r="K1277" s="65"/>
      <c r="L1277" s="65" t="s">
        <v>470</v>
      </c>
    </row>
    <row r="1278" spans="1:12" s="73" customFormat="1" hidden="1" outlineLevel="2">
      <c r="A1278" s="82">
        <v>1200703031</v>
      </c>
      <c r="B1278" s="83" t="s">
        <v>1452</v>
      </c>
      <c r="C1278" s="70">
        <v>0</v>
      </c>
      <c r="D1278" s="79"/>
      <c r="E1278" s="70"/>
      <c r="F1278" s="72"/>
      <c r="G1278" s="70">
        <f t="shared" si="39"/>
        <v>0</v>
      </c>
      <c r="I1278" s="68">
        <v>0</v>
      </c>
      <c r="J1278" s="69">
        <f t="shared" si="38"/>
        <v>0</v>
      </c>
      <c r="K1278" s="65"/>
      <c r="L1278" s="65" t="s">
        <v>470</v>
      </c>
    </row>
    <row r="1279" spans="1:12" s="73" customFormat="1" hidden="1" outlineLevel="2">
      <c r="A1279" s="82">
        <v>1200703032</v>
      </c>
      <c r="B1279" s="83" t="s">
        <v>1452</v>
      </c>
      <c r="C1279" s="70">
        <v>0</v>
      </c>
      <c r="D1279" s="79"/>
      <c r="E1279" s="70"/>
      <c r="F1279" s="72"/>
      <c r="G1279" s="70">
        <f t="shared" si="39"/>
        <v>0</v>
      </c>
      <c r="I1279" s="68">
        <v>0</v>
      </c>
      <c r="J1279" s="69">
        <f t="shared" si="38"/>
        <v>0</v>
      </c>
      <c r="K1279" s="65"/>
      <c r="L1279" s="65" t="s">
        <v>470</v>
      </c>
    </row>
    <row r="1280" spans="1:12" s="73" customFormat="1" hidden="1" outlineLevel="2">
      <c r="A1280" s="82">
        <v>1200703033</v>
      </c>
      <c r="B1280" s="83" t="s">
        <v>1452</v>
      </c>
      <c r="C1280" s="70">
        <v>0</v>
      </c>
      <c r="D1280" s="79"/>
      <c r="E1280" s="70"/>
      <c r="F1280" s="72"/>
      <c r="G1280" s="70">
        <f t="shared" si="39"/>
        <v>0</v>
      </c>
      <c r="I1280" s="68">
        <v>0</v>
      </c>
      <c r="J1280" s="69">
        <f t="shared" si="38"/>
        <v>0</v>
      </c>
      <c r="K1280" s="65"/>
      <c r="L1280" s="65" t="s">
        <v>470</v>
      </c>
    </row>
    <row r="1281" spans="1:12" s="73" customFormat="1" hidden="1" outlineLevel="2">
      <c r="A1281" s="82">
        <v>1200703036</v>
      </c>
      <c r="B1281" s="83" t="s">
        <v>1452</v>
      </c>
      <c r="C1281" s="70">
        <v>0</v>
      </c>
      <c r="D1281" s="79"/>
      <c r="E1281" s="70"/>
      <c r="F1281" s="72"/>
      <c r="G1281" s="70">
        <f t="shared" si="39"/>
        <v>0</v>
      </c>
      <c r="I1281" s="68">
        <v>0</v>
      </c>
      <c r="J1281" s="69">
        <f t="shared" si="38"/>
        <v>0</v>
      </c>
      <c r="K1281" s="65"/>
      <c r="L1281" s="65" t="s">
        <v>470</v>
      </c>
    </row>
    <row r="1282" spans="1:12" s="73" customFormat="1" hidden="1" outlineLevel="2">
      <c r="A1282" s="82">
        <v>1200703037</v>
      </c>
      <c r="B1282" s="83" t="s">
        <v>1452</v>
      </c>
      <c r="C1282" s="70">
        <v>0</v>
      </c>
      <c r="D1282" s="79"/>
      <c r="E1282" s="70"/>
      <c r="F1282" s="72"/>
      <c r="G1282" s="70">
        <f t="shared" si="39"/>
        <v>0</v>
      </c>
      <c r="I1282" s="68">
        <v>0</v>
      </c>
      <c r="J1282" s="69">
        <f t="shared" si="38"/>
        <v>0</v>
      </c>
      <c r="K1282" s="65"/>
      <c r="L1282" s="65" t="s">
        <v>470</v>
      </c>
    </row>
    <row r="1283" spans="1:12" s="73" customFormat="1" hidden="1" outlineLevel="2">
      <c r="A1283" s="82">
        <v>1200703038</v>
      </c>
      <c r="B1283" s="83" t="s">
        <v>1452</v>
      </c>
      <c r="C1283" s="70">
        <v>0</v>
      </c>
      <c r="D1283" s="79"/>
      <c r="E1283" s="70"/>
      <c r="F1283" s="72"/>
      <c r="G1283" s="70">
        <f t="shared" si="39"/>
        <v>0</v>
      </c>
      <c r="I1283" s="68">
        <v>0</v>
      </c>
      <c r="J1283" s="69">
        <f t="shared" si="38"/>
        <v>0</v>
      </c>
      <c r="K1283" s="65"/>
      <c r="L1283" s="65" t="s">
        <v>470</v>
      </c>
    </row>
    <row r="1284" spans="1:12" s="73" customFormat="1" hidden="1" outlineLevel="2">
      <c r="A1284" s="82">
        <v>1200703039</v>
      </c>
      <c r="B1284" s="83" t="s">
        <v>1452</v>
      </c>
      <c r="C1284" s="70">
        <v>0</v>
      </c>
      <c r="D1284" s="79"/>
      <c r="E1284" s="70"/>
      <c r="F1284" s="72"/>
      <c r="G1284" s="70">
        <f t="shared" si="39"/>
        <v>0</v>
      </c>
      <c r="I1284" s="68">
        <v>0</v>
      </c>
      <c r="J1284" s="69">
        <f t="shared" si="38"/>
        <v>0</v>
      </c>
      <c r="K1284" s="65"/>
      <c r="L1284" s="65" t="s">
        <v>470</v>
      </c>
    </row>
    <row r="1285" spans="1:12" s="73" customFormat="1" hidden="1" outlineLevel="2">
      <c r="A1285" s="82">
        <v>1200703040</v>
      </c>
      <c r="B1285" s="83" t="s">
        <v>1452</v>
      </c>
      <c r="C1285" s="70">
        <v>0</v>
      </c>
      <c r="D1285" s="79"/>
      <c r="E1285" s="70"/>
      <c r="F1285" s="72"/>
      <c r="G1285" s="70">
        <f t="shared" si="39"/>
        <v>0</v>
      </c>
      <c r="I1285" s="68">
        <v>0</v>
      </c>
      <c r="J1285" s="69">
        <f t="shared" si="38"/>
        <v>0</v>
      </c>
      <c r="K1285" s="91"/>
      <c r="L1285" s="65" t="s">
        <v>470</v>
      </c>
    </row>
    <row r="1286" spans="1:12" s="73" customFormat="1" hidden="1" outlineLevel="2">
      <c r="A1286" s="31">
        <v>1200703041</v>
      </c>
      <c r="B1286" s="45" t="s">
        <v>1452</v>
      </c>
      <c r="C1286" s="70">
        <v>0</v>
      </c>
      <c r="D1286" s="79"/>
      <c r="E1286" s="70"/>
      <c r="F1286" s="72"/>
      <c r="G1286" s="70">
        <f t="shared" si="39"/>
        <v>0</v>
      </c>
      <c r="I1286" s="68">
        <v>0</v>
      </c>
      <c r="J1286" s="69">
        <f t="shared" si="38"/>
        <v>0</v>
      </c>
      <c r="K1286" s="65"/>
      <c r="L1286" s="65" t="s">
        <v>470</v>
      </c>
    </row>
    <row r="1287" spans="1:12" s="73" customFormat="1" hidden="1" outlineLevel="2">
      <c r="A1287" s="31">
        <v>1200703042</v>
      </c>
      <c r="B1287" s="45" t="s">
        <v>1452</v>
      </c>
      <c r="C1287" s="70">
        <v>0</v>
      </c>
      <c r="D1287" s="79"/>
      <c r="E1287" s="70"/>
      <c r="F1287" s="72"/>
      <c r="G1287" s="70">
        <f t="shared" si="39"/>
        <v>0</v>
      </c>
      <c r="I1287" s="68">
        <v>0</v>
      </c>
      <c r="J1287" s="69">
        <f t="shared" si="38"/>
        <v>0</v>
      </c>
      <c r="K1287" s="91"/>
      <c r="L1287" s="65" t="s">
        <v>470</v>
      </c>
    </row>
    <row r="1288" spans="1:12" s="73" customFormat="1" hidden="1" outlineLevel="2">
      <c r="A1288" s="82">
        <v>1200703043</v>
      </c>
      <c r="B1288" s="83" t="s">
        <v>1452</v>
      </c>
      <c r="C1288" s="70">
        <v>0</v>
      </c>
      <c r="D1288" s="79"/>
      <c r="E1288" s="70"/>
      <c r="F1288" s="72"/>
      <c r="G1288" s="70">
        <f t="shared" si="39"/>
        <v>0</v>
      </c>
      <c r="I1288" s="68">
        <v>0</v>
      </c>
      <c r="J1288" s="69">
        <f t="shared" si="38"/>
        <v>0</v>
      </c>
      <c r="K1288" s="65"/>
      <c r="L1288" s="65" t="s">
        <v>470</v>
      </c>
    </row>
    <row r="1289" spans="1:12" s="73" customFormat="1" hidden="1" outlineLevel="2">
      <c r="A1289" s="119">
        <v>1200703047</v>
      </c>
      <c r="B1289" s="121" t="s">
        <v>1452</v>
      </c>
      <c r="C1289" s="70">
        <v>0</v>
      </c>
      <c r="D1289" s="79"/>
      <c r="E1289" s="70"/>
      <c r="F1289" s="72"/>
      <c r="G1289" s="70">
        <f t="shared" si="39"/>
        <v>0</v>
      </c>
      <c r="I1289" s="68">
        <v>0</v>
      </c>
      <c r="J1289" s="69">
        <f t="shared" si="38"/>
        <v>0</v>
      </c>
      <c r="K1289" s="65"/>
      <c r="L1289" s="65" t="s">
        <v>470</v>
      </c>
    </row>
    <row r="1290" spans="1:12" s="73" customFormat="1" hidden="1" outlineLevel="2">
      <c r="A1290" s="82">
        <v>1200703048</v>
      </c>
      <c r="B1290" s="83" t="s">
        <v>1452</v>
      </c>
      <c r="C1290" s="70">
        <v>0</v>
      </c>
      <c r="D1290" s="79"/>
      <c r="E1290" s="70"/>
      <c r="F1290" s="72"/>
      <c r="G1290" s="70">
        <f t="shared" si="39"/>
        <v>0</v>
      </c>
      <c r="I1290" s="68">
        <v>0</v>
      </c>
      <c r="J1290" s="69">
        <f t="shared" si="38"/>
        <v>0</v>
      </c>
      <c r="K1290" s="65"/>
      <c r="L1290" s="65" t="s">
        <v>470</v>
      </c>
    </row>
    <row r="1291" spans="1:12" s="73" customFormat="1" hidden="1" outlineLevel="2">
      <c r="A1291" s="82">
        <v>1200703049</v>
      </c>
      <c r="B1291" s="83" t="s">
        <v>1452</v>
      </c>
      <c r="C1291" s="70">
        <v>0</v>
      </c>
      <c r="D1291" s="79"/>
      <c r="E1291" s="70"/>
      <c r="F1291" s="72"/>
      <c r="G1291" s="70">
        <f t="shared" si="39"/>
        <v>0</v>
      </c>
      <c r="I1291" s="68">
        <v>0</v>
      </c>
      <c r="J1291" s="69">
        <f t="shared" si="38"/>
        <v>0</v>
      </c>
      <c r="K1291" s="65"/>
      <c r="L1291" s="65" t="s">
        <v>470</v>
      </c>
    </row>
    <row r="1292" spans="1:12" s="73" customFormat="1" hidden="1" outlineLevel="2">
      <c r="A1292" s="82">
        <v>1200703910</v>
      </c>
      <c r="B1292" s="83" t="s">
        <v>1453</v>
      </c>
      <c r="C1292" s="70">
        <v>0</v>
      </c>
      <c r="D1292" s="79"/>
      <c r="E1292" s="70"/>
      <c r="F1292" s="72"/>
      <c r="G1292" s="70">
        <f t="shared" si="39"/>
        <v>0</v>
      </c>
      <c r="I1292" s="68">
        <v>0</v>
      </c>
      <c r="J1292" s="69">
        <f t="shared" si="38"/>
        <v>0</v>
      </c>
      <c r="K1292" s="65"/>
      <c r="L1292" s="65" t="s">
        <v>5634</v>
      </c>
    </row>
    <row r="1293" spans="1:12" s="73" customFormat="1" hidden="1" outlineLevel="2">
      <c r="A1293" s="82">
        <v>1200703913</v>
      </c>
      <c r="B1293" s="83" t="s">
        <v>1454</v>
      </c>
      <c r="C1293" s="70">
        <v>0</v>
      </c>
      <c r="D1293" s="79"/>
      <c r="E1293" s="70"/>
      <c r="F1293" s="72"/>
      <c r="G1293" s="70">
        <f t="shared" si="39"/>
        <v>0</v>
      </c>
      <c r="I1293" s="68">
        <v>0</v>
      </c>
      <c r="J1293" s="69">
        <f t="shared" si="38"/>
        <v>0</v>
      </c>
      <c r="K1293" s="65"/>
      <c r="L1293" s="65" t="s">
        <v>5634</v>
      </c>
    </row>
    <row r="1294" spans="1:12" s="73" customFormat="1" hidden="1" outlineLevel="2">
      <c r="A1294" s="82">
        <v>1200703920</v>
      </c>
      <c r="B1294" s="83" t="s">
        <v>1453</v>
      </c>
      <c r="C1294" s="70">
        <v>0</v>
      </c>
      <c r="D1294" s="79"/>
      <c r="E1294" s="70"/>
      <c r="F1294" s="72"/>
      <c r="G1294" s="70">
        <f t="shared" si="39"/>
        <v>0</v>
      </c>
      <c r="I1294" s="68">
        <v>0</v>
      </c>
      <c r="J1294" s="69">
        <f t="shared" si="38"/>
        <v>0</v>
      </c>
      <c r="K1294" s="65"/>
      <c r="L1294" s="65" t="s">
        <v>5634</v>
      </c>
    </row>
    <row r="1295" spans="1:12" s="73" customFormat="1" hidden="1" outlineLevel="2">
      <c r="A1295" s="82">
        <v>1200703923</v>
      </c>
      <c r="B1295" s="83" t="s">
        <v>1454</v>
      </c>
      <c r="C1295" s="70">
        <v>0</v>
      </c>
      <c r="D1295" s="79"/>
      <c r="E1295" s="70"/>
      <c r="F1295" s="72"/>
      <c r="G1295" s="70">
        <f t="shared" si="39"/>
        <v>0</v>
      </c>
      <c r="I1295" s="68">
        <v>0</v>
      </c>
      <c r="J1295" s="69">
        <f t="shared" si="38"/>
        <v>0</v>
      </c>
      <c r="K1295" s="65"/>
      <c r="L1295" s="65" t="s">
        <v>5634</v>
      </c>
    </row>
    <row r="1296" spans="1:12" s="73" customFormat="1" hidden="1" outlineLevel="2">
      <c r="A1296" s="82">
        <v>1200703930</v>
      </c>
      <c r="B1296" s="83" t="s">
        <v>1453</v>
      </c>
      <c r="C1296" s="70">
        <v>0</v>
      </c>
      <c r="D1296" s="79"/>
      <c r="E1296" s="70"/>
      <c r="F1296" s="72"/>
      <c r="G1296" s="70">
        <f t="shared" si="39"/>
        <v>0</v>
      </c>
      <c r="I1296" s="68">
        <v>0</v>
      </c>
      <c r="J1296" s="69">
        <f t="shared" si="38"/>
        <v>0</v>
      </c>
      <c r="K1296" s="65"/>
      <c r="L1296" s="65" t="s">
        <v>5634</v>
      </c>
    </row>
    <row r="1297" spans="1:12" s="73" customFormat="1" hidden="1" outlineLevel="2">
      <c r="A1297" s="82">
        <v>1200703933</v>
      </c>
      <c r="B1297" s="83" t="s">
        <v>1454</v>
      </c>
      <c r="C1297" s="70">
        <v>0</v>
      </c>
      <c r="D1297" s="79"/>
      <c r="E1297" s="70"/>
      <c r="F1297" s="72"/>
      <c r="G1297" s="70">
        <f t="shared" si="39"/>
        <v>0</v>
      </c>
      <c r="I1297" s="68">
        <v>0</v>
      </c>
      <c r="J1297" s="69">
        <f t="shared" si="38"/>
        <v>0</v>
      </c>
      <c r="K1297" s="65"/>
      <c r="L1297" s="65" t="s">
        <v>5634</v>
      </c>
    </row>
    <row r="1298" spans="1:12" s="73" customFormat="1" hidden="1" outlineLevel="2">
      <c r="A1298" s="82">
        <v>1200704010</v>
      </c>
      <c r="B1298" s="83" t="s">
        <v>1455</v>
      </c>
      <c r="C1298" s="70">
        <v>0</v>
      </c>
      <c r="D1298" s="79"/>
      <c r="E1298" s="70"/>
      <c r="F1298" s="72"/>
      <c r="G1298" s="70">
        <f t="shared" si="39"/>
        <v>0</v>
      </c>
      <c r="I1298" s="68">
        <v>0</v>
      </c>
      <c r="J1298" s="69">
        <f t="shared" si="38"/>
        <v>0</v>
      </c>
      <c r="K1298" s="65"/>
      <c r="L1298" s="65" t="s">
        <v>470</v>
      </c>
    </row>
    <row r="1299" spans="1:12" s="73" customFormat="1" hidden="1" outlineLevel="2">
      <c r="A1299" s="82">
        <v>1200704011</v>
      </c>
      <c r="B1299" s="83" t="s">
        <v>1456</v>
      </c>
      <c r="C1299" s="70">
        <v>0</v>
      </c>
      <c r="D1299" s="79"/>
      <c r="E1299" s="70"/>
      <c r="F1299" s="72"/>
      <c r="G1299" s="70">
        <f t="shared" si="39"/>
        <v>0</v>
      </c>
      <c r="I1299" s="68">
        <v>0</v>
      </c>
      <c r="J1299" s="69">
        <f t="shared" si="38"/>
        <v>0</v>
      </c>
      <c r="K1299" s="65"/>
      <c r="L1299" s="65" t="s">
        <v>470</v>
      </c>
    </row>
    <row r="1300" spans="1:12" s="73" customFormat="1" hidden="1" outlineLevel="2">
      <c r="A1300" s="82">
        <v>1200704012</v>
      </c>
      <c r="B1300" s="83" t="s">
        <v>1457</v>
      </c>
      <c r="C1300" s="70">
        <v>0</v>
      </c>
      <c r="D1300" s="79"/>
      <c r="E1300" s="70"/>
      <c r="F1300" s="72"/>
      <c r="G1300" s="70">
        <f t="shared" si="39"/>
        <v>0</v>
      </c>
      <c r="I1300" s="68">
        <v>0</v>
      </c>
      <c r="J1300" s="69">
        <f t="shared" si="38"/>
        <v>0</v>
      </c>
      <c r="K1300" s="65"/>
      <c r="L1300" s="65" t="s">
        <v>470</v>
      </c>
    </row>
    <row r="1301" spans="1:12" s="73" customFormat="1" hidden="1" outlineLevel="2">
      <c r="A1301" s="82">
        <v>1200704013</v>
      </c>
      <c r="B1301" s="83" t="s">
        <v>1458</v>
      </c>
      <c r="C1301" s="70">
        <v>0</v>
      </c>
      <c r="D1301" s="79"/>
      <c r="E1301" s="70"/>
      <c r="F1301" s="72"/>
      <c r="G1301" s="70">
        <f t="shared" si="39"/>
        <v>0</v>
      </c>
      <c r="I1301" s="68">
        <v>0</v>
      </c>
      <c r="J1301" s="69">
        <f t="shared" si="38"/>
        <v>0</v>
      </c>
      <c r="K1301" s="65"/>
      <c r="L1301" s="65" t="s">
        <v>470</v>
      </c>
    </row>
    <row r="1302" spans="1:12" s="73" customFormat="1" hidden="1" outlineLevel="2">
      <c r="A1302" s="82">
        <v>1200704016</v>
      </c>
      <c r="B1302" s="83" t="s">
        <v>1459</v>
      </c>
      <c r="C1302" s="70">
        <v>0</v>
      </c>
      <c r="D1302" s="79"/>
      <c r="E1302" s="70"/>
      <c r="F1302" s="72"/>
      <c r="G1302" s="70">
        <f t="shared" si="39"/>
        <v>0</v>
      </c>
      <c r="I1302" s="68">
        <v>0</v>
      </c>
      <c r="J1302" s="69">
        <f t="shared" si="38"/>
        <v>0</v>
      </c>
      <c r="K1302" s="65"/>
      <c r="L1302" s="65" t="s">
        <v>470</v>
      </c>
    </row>
    <row r="1303" spans="1:12" s="73" customFormat="1" hidden="1" outlineLevel="2">
      <c r="A1303" s="82">
        <v>1200704017</v>
      </c>
      <c r="B1303" s="83" t="s">
        <v>1460</v>
      </c>
      <c r="C1303" s="70">
        <v>0</v>
      </c>
      <c r="D1303" s="79"/>
      <c r="E1303" s="70"/>
      <c r="F1303" s="72"/>
      <c r="G1303" s="70">
        <f t="shared" si="39"/>
        <v>0</v>
      </c>
      <c r="I1303" s="68">
        <v>0</v>
      </c>
      <c r="J1303" s="69">
        <f t="shared" ref="J1303:J1366" si="40">I1303-G1303</f>
        <v>0</v>
      </c>
      <c r="K1303" s="65"/>
      <c r="L1303" s="65" t="s">
        <v>470</v>
      </c>
    </row>
    <row r="1304" spans="1:12" s="73" customFormat="1" hidden="1" outlineLevel="2">
      <c r="A1304" s="82">
        <v>1200704018</v>
      </c>
      <c r="B1304" s="83" t="s">
        <v>1450</v>
      </c>
      <c r="C1304" s="70">
        <v>0</v>
      </c>
      <c r="D1304" s="79"/>
      <c r="E1304" s="70"/>
      <c r="F1304" s="72"/>
      <c r="G1304" s="70">
        <f t="shared" si="39"/>
        <v>0</v>
      </c>
      <c r="I1304" s="68">
        <v>0</v>
      </c>
      <c r="J1304" s="69">
        <f t="shared" si="40"/>
        <v>0</v>
      </c>
      <c r="K1304" s="65"/>
      <c r="L1304" s="65" t="s">
        <v>470</v>
      </c>
    </row>
    <row r="1305" spans="1:12" s="73" customFormat="1" hidden="1" outlineLevel="2">
      <c r="A1305" s="82">
        <v>1200704019</v>
      </c>
      <c r="B1305" s="83" t="s">
        <v>1461</v>
      </c>
      <c r="C1305" s="70">
        <v>0</v>
      </c>
      <c r="D1305" s="79"/>
      <c r="E1305" s="70"/>
      <c r="F1305" s="72"/>
      <c r="G1305" s="70">
        <f t="shared" si="39"/>
        <v>0</v>
      </c>
      <c r="I1305" s="68">
        <v>0</v>
      </c>
      <c r="J1305" s="69">
        <f t="shared" si="40"/>
        <v>0</v>
      </c>
      <c r="K1305" s="65"/>
      <c r="L1305" s="65" t="s">
        <v>470</v>
      </c>
    </row>
    <row r="1306" spans="1:12" s="73" customFormat="1" hidden="1" outlineLevel="2">
      <c r="A1306" s="82">
        <v>1200705010</v>
      </c>
      <c r="B1306" s="83" t="s">
        <v>1462</v>
      </c>
      <c r="C1306" s="70">
        <v>0</v>
      </c>
      <c r="D1306" s="79"/>
      <c r="E1306" s="70"/>
      <c r="F1306" s="72"/>
      <c r="G1306" s="70">
        <f t="shared" si="39"/>
        <v>0</v>
      </c>
      <c r="I1306" s="68">
        <v>0</v>
      </c>
      <c r="J1306" s="69">
        <f t="shared" si="40"/>
        <v>0</v>
      </c>
      <c r="K1306" s="65"/>
      <c r="L1306" s="65" t="s">
        <v>470</v>
      </c>
    </row>
    <row r="1307" spans="1:12" s="73" customFormat="1" hidden="1" outlineLevel="2">
      <c r="A1307" s="82">
        <v>1200705011</v>
      </c>
      <c r="B1307" s="83" t="s">
        <v>1463</v>
      </c>
      <c r="C1307" s="70">
        <v>0</v>
      </c>
      <c r="D1307" s="79"/>
      <c r="E1307" s="70"/>
      <c r="F1307" s="72"/>
      <c r="G1307" s="70">
        <f t="shared" si="39"/>
        <v>0</v>
      </c>
      <c r="I1307" s="68">
        <v>0</v>
      </c>
      <c r="J1307" s="69">
        <f t="shared" si="40"/>
        <v>0</v>
      </c>
      <c r="K1307" s="65"/>
      <c r="L1307" s="65" t="s">
        <v>470</v>
      </c>
    </row>
    <row r="1308" spans="1:12" s="73" customFormat="1" hidden="1" outlineLevel="2">
      <c r="A1308" s="31">
        <v>1200705012</v>
      </c>
      <c r="B1308" s="45" t="s">
        <v>1464</v>
      </c>
      <c r="C1308" s="70">
        <v>0</v>
      </c>
      <c r="D1308" s="79"/>
      <c r="E1308" s="70"/>
      <c r="F1308" s="72"/>
      <c r="G1308" s="70">
        <f t="shared" si="39"/>
        <v>0</v>
      </c>
      <c r="I1308" s="68">
        <v>0</v>
      </c>
      <c r="J1308" s="69">
        <f t="shared" si="40"/>
        <v>0</v>
      </c>
      <c r="K1308" s="65"/>
      <c r="L1308" s="65" t="s">
        <v>470</v>
      </c>
    </row>
    <row r="1309" spans="1:12" s="73" customFormat="1" hidden="1" outlineLevel="2">
      <c r="A1309" s="82">
        <v>1200705013</v>
      </c>
      <c r="B1309" s="83" t="s">
        <v>1465</v>
      </c>
      <c r="C1309" s="70">
        <v>0</v>
      </c>
      <c r="D1309" s="79"/>
      <c r="E1309" s="70"/>
      <c r="F1309" s="72"/>
      <c r="G1309" s="70">
        <f t="shared" si="39"/>
        <v>0</v>
      </c>
      <c r="I1309" s="68">
        <v>0</v>
      </c>
      <c r="J1309" s="69">
        <f t="shared" si="40"/>
        <v>0</v>
      </c>
      <c r="K1309" s="65"/>
      <c r="L1309" s="65" t="s">
        <v>470</v>
      </c>
    </row>
    <row r="1310" spans="1:12" s="73" customFormat="1" hidden="1" outlineLevel="2">
      <c r="A1310" s="82">
        <v>1200705016</v>
      </c>
      <c r="B1310" s="83" t="s">
        <v>1466</v>
      </c>
      <c r="C1310" s="70">
        <v>0</v>
      </c>
      <c r="D1310" s="79"/>
      <c r="E1310" s="70"/>
      <c r="F1310" s="72"/>
      <c r="G1310" s="70">
        <f t="shared" si="39"/>
        <v>0</v>
      </c>
      <c r="I1310" s="68">
        <v>0</v>
      </c>
      <c r="J1310" s="69">
        <f t="shared" si="40"/>
        <v>0</v>
      </c>
      <c r="K1310" s="65"/>
      <c r="L1310" s="65" t="s">
        <v>470</v>
      </c>
    </row>
    <row r="1311" spans="1:12" s="73" customFormat="1" hidden="1" outlineLevel="2">
      <c r="A1311" s="82">
        <v>1200705017</v>
      </c>
      <c r="B1311" s="83" t="s">
        <v>1467</v>
      </c>
      <c r="C1311" s="70">
        <v>0</v>
      </c>
      <c r="D1311" s="79"/>
      <c r="E1311" s="70"/>
      <c r="F1311" s="72"/>
      <c r="G1311" s="70">
        <f t="shared" si="39"/>
        <v>0</v>
      </c>
      <c r="I1311" s="68">
        <v>0</v>
      </c>
      <c r="J1311" s="69">
        <f t="shared" si="40"/>
        <v>0</v>
      </c>
      <c r="K1311" s="65"/>
      <c r="L1311" s="65" t="s">
        <v>470</v>
      </c>
    </row>
    <row r="1312" spans="1:12" s="73" customFormat="1" hidden="1" outlineLevel="2">
      <c r="A1312" s="82">
        <v>1200705019</v>
      </c>
      <c r="B1312" s="83" t="s">
        <v>1468</v>
      </c>
      <c r="C1312" s="70">
        <v>0</v>
      </c>
      <c r="D1312" s="79"/>
      <c r="E1312" s="70"/>
      <c r="F1312" s="72"/>
      <c r="G1312" s="70">
        <f t="shared" si="39"/>
        <v>0</v>
      </c>
      <c r="I1312" s="68">
        <v>0</v>
      </c>
      <c r="J1312" s="69">
        <f t="shared" si="40"/>
        <v>0</v>
      </c>
      <c r="K1312" s="65"/>
      <c r="L1312" s="65" t="s">
        <v>470</v>
      </c>
    </row>
    <row r="1313" spans="1:12" s="73" customFormat="1" hidden="1" outlineLevel="2">
      <c r="A1313" s="82">
        <v>1200706010</v>
      </c>
      <c r="B1313" s="83" t="s">
        <v>1469</v>
      </c>
      <c r="C1313" s="70">
        <v>0</v>
      </c>
      <c r="D1313" s="79"/>
      <c r="E1313" s="70"/>
      <c r="F1313" s="72"/>
      <c r="G1313" s="70">
        <f t="shared" si="39"/>
        <v>0</v>
      </c>
      <c r="I1313" s="68">
        <v>0</v>
      </c>
      <c r="J1313" s="69">
        <f t="shared" si="40"/>
        <v>0</v>
      </c>
      <c r="K1313" s="65"/>
      <c r="L1313" s="65" t="s">
        <v>470</v>
      </c>
    </row>
    <row r="1314" spans="1:12" s="73" customFormat="1" hidden="1" outlineLevel="2">
      <c r="A1314" s="82">
        <v>1200706011</v>
      </c>
      <c r="B1314" s="83" t="s">
        <v>1470</v>
      </c>
      <c r="C1314" s="70">
        <v>0</v>
      </c>
      <c r="D1314" s="79"/>
      <c r="E1314" s="70"/>
      <c r="F1314" s="72"/>
      <c r="G1314" s="70">
        <f t="shared" si="39"/>
        <v>0</v>
      </c>
      <c r="I1314" s="68">
        <v>0</v>
      </c>
      <c r="J1314" s="69">
        <f t="shared" si="40"/>
        <v>0</v>
      </c>
      <c r="K1314" s="65"/>
      <c r="L1314" s="65" t="s">
        <v>470</v>
      </c>
    </row>
    <row r="1315" spans="1:12" s="73" customFormat="1" hidden="1" outlineLevel="2">
      <c r="A1315" s="82">
        <v>1200706012</v>
      </c>
      <c r="B1315" s="83" t="s">
        <v>1471</v>
      </c>
      <c r="C1315" s="70">
        <v>0</v>
      </c>
      <c r="D1315" s="79"/>
      <c r="E1315" s="70"/>
      <c r="F1315" s="72"/>
      <c r="G1315" s="70">
        <f t="shared" si="39"/>
        <v>0</v>
      </c>
      <c r="I1315" s="68">
        <v>0</v>
      </c>
      <c r="J1315" s="69">
        <f t="shared" si="40"/>
        <v>0</v>
      </c>
      <c r="K1315" s="65"/>
      <c r="L1315" s="65" t="s">
        <v>470</v>
      </c>
    </row>
    <row r="1316" spans="1:12" s="73" customFormat="1" hidden="1" outlineLevel="2">
      <c r="A1316" s="82">
        <v>1200706013</v>
      </c>
      <c r="B1316" s="83" t="s">
        <v>1472</v>
      </c>
      <c r="C1316" s="70">
        <v>10829302.57</v>
      </c>
      <c r="D1316" s="79"/>
      <c r="E1316" s="70"/>
      <c r="F1316" s="72"/>
      <c r="G1316" s="70">
        <f t="shared" ref="G1316:G1379" si="41">C1316+E1316</f>
        <v>10829302.57</v>
      </c>
      <c r="I1316" s="68">
        <v>0</v>
      </c>
      <c r="J1316" s="69">
        <f t="shared" si="40"/>
        <v>-10829302.57</v>
      </c>
      <c r="K1316" s="65"/>
      <c r="L1316" s="65" t="s">
        <v>470</v>
      </c>
    </row>
    <row r="1317" spans="1:12" s="73" customFormat="1" hidden="1" outlineLevel="2">
      <c r="A1317" s="82">
        <v>1200706016</v>
      </c>
      <c r="B1317" s="83" t="s">
        <v>1473</v>
      </c>
      <c r="C1317" s="70">
        <v>0</v>
      </c>
      <c r="D1317" s="79"/>
      <c r="E1317" s="70"/>
      <c r="F1317" s="72"/>
      <c r="G1317" s="70">
        <f t="shared" si="41"/>
        <v>0</v>
      </c>
      <c r="I1317" s="68">
        <v>0</v>
      </c>
      <c r="J1317" s="69">
        <f t="shared" si="40"/>
        <v>0</v>
      </c>
      <c r="K1317" s="65"/>
      <c r="L1317" s="65" t="s">
        <v>470</v>
      </c>
    </row>
    <row r="1318" spans="1:12" s="73" customFormat="1" hidden="1" outlineLevel="2">
      <c r="A1318" s="82">
        <v>1200706017</v>
      </c>
      <c r="B1318" s="83" t="s">
        <v>1474</v>
      </c>
      <c r="C1318" s="70">
        <v>-10829302.57</v>
      </c>
      <c r="D1318" s="79"/>
      <c r="E1318" s="70"/>
      <c r="F1318" s="72"/>
      <c r="G1318" s="70">
        <f t="shared" si="41"/>
        <v>-10829302.57</v>
      </c>
      <c r="I1318" s="68">
        <v>0</v>
      </c>
      <c r="J1318" s="69">
        <f t="shared" si="40"/>
        <v>10829302.57</v>
      </c>
      <c r="K1318" s="65"/>
      <c r="L1318" s="65" t="s">
        <v>470</v>
      </c>
    </row>
    <row r="1319" spans="1:12" s="73" customFormat="1" hidden="1" outlineLevel="2">
      <c r="A1319" s="82">
        <v>1200706019</v>
      </c>
      <c r="B1319" s="83" t="s">
        <v>1475</v>
      </c>
      <c r="C1319" s="70">
        <v>0</v>
      </c>
      <c r="D1319" s="79"/>
      <c r="E1319" s="70"/>
      <c r="F1319" s="72"/>
      <c r="G1319" s="70">
        <f t="shared" si="41"/>
        <v>0</v>
      </c>
      <c r="I1319" s="68">
        <v>0</v>
      </c>
      <c r="J1319" s="69">
        <f t="shared" si="40"/>
        <v>0</v>
      </c>
      <c r="K1319" s="65"/>
      <c r="L1319" s="65" t="s">
        <v>470</v>
      </c>
    </row>
    <row r="1320" spans="1:12" s="73" customFormat="1" hidden="1" outlineLevel="2">
      <c r="A1320" s="82">
        <v>1200706020</v>
      </c>
      <c r="B1320" s="83" t="s">
        <v>1469</v>
      </c>
      <c r="C1320" s="70">
        <v>0</v>
      </c>
      <c r="D1320" s="79"/>
      <c r="E1320" s="70"/>
      <c r="F1320" s="72"/>
      <c r="G1320" s="70">
        <f t="shared" si="41"/>
        <v>0</v>
      </c>
      <c r="I1320" s="68">
        <v>0</v>
      </c>
      <c r="J1320" s="69">
        <f t="shared" si="40"/>
        <v>0</v>
      </c>
      <c r="K1320" s="65"/>
      <c r="L1320" s="65" t="s">
        <v>470</v>
      </c>
    </row>
    <row r="1321" spans="1:12" s="73" customFormat="1" hidden="1" outlineLevel="2">
      <c r="A1321" s="82">
        <v>1200706021</v>
      </c>
      <c r="B1321" s="83" t="s">
        <v>1470</v>
      </c>
      <c r="C1321" s="70">
        <v>0</v>
      </c>
      <c r="D1321" s="79"/>
      <c r="E1321" s="70"/>
      <c r="F1321" s="72"/>
      <c r="G1321" s="70">
        <f t="shared" si="41"/>
        <v>0</v>
      </c>
      <c r="I1321" s="68">
        <v>0</v>
      </c>
      <c r="J1321" s="69">
        <f t="shared" si="40"/>
        <v>0</v>
      </c>
      <c r="K1321" s="65"/>
      <c r="L1321" s="65" t="s">
        <v>470</v>
      </c>
    </row>
    <row r="1322" spans="1:12" s="73" customFormat="1" hidden="1" outlineLevel="2">
      <c r="A1322" s="82">
        <v>1200706022</v>
      </c>
      <c r="B1322" s="83" t="s">
        <v>1471</v>
      </c>
      <c r="C1322" s="70">
        <v>0</v>
      </c>
      <c r="D1322" s="79"/>
      <c r="E1322" s="70"/>
      <c r="F1322" s="72"/>
      <c r="G1322" s="70">
        <f t="shared" si="41"/>
        <v>0</v>
      </c>
      <c r="I1322" s="68">
        <v>0</v>
      </c>
      <c r="J1322" s="69">
        <f t="shared" si="40"/>
        <v>0</v>
      </c>
      <c r="K1322" s="65"/>
      <c r="L1322" s="65" t="s">
        <v>470</v>
      </c>
    </row>
    <row r="1323" spans="1:12" s="73" customFormat="1" hidden="1" outlineLevel="2">
      <c r="A1323" s="82">
        <v>1200706023</v>
      </c>
      <c r="B1323" s="83" t="s">
        <v>1472</v>
      </c>
      <c r="C1323" s="70">
        <v>0</v>
      </c>
      <c r="D1323" s="79"/>
      <c r="E1323" s="70"/>
      <c r="F1323" s="72"/>
      <c r="G1323" s="70">
        <f t="shared" si="41"/>
        <v>0</v>
      </c>
      <c r="I1323" s="68">
        <v>0</v>
      </c>
      <c r="J1323" s="69">
        <f t="shared" si="40"/>
        <v>0</v>
      </c>
      <c r="K1323" s="65"/>
      <c r="L1323" s="65" t="s">
        <v>470</v>
      </c>
    </row>
    <row r="1324" spans="1:12" s="73" customFormat="1" hidden="1" outlineLevel="2">
      <c r="A1324" s="82">
        <v>1200706026</v>
      </c>
      <c r="B1324" s="83" t="s">
        <v>1473</v>
      </c>
      <c r="C1324" s="70">
        <v>0</v>
      </c>
      <c r="D1324" s="79"/>
      <c r="E1324" s="70"/>
      <c r="F1324" s="72"/>
      <c r="G1324" s="70">
        <f t="shared" si="41"/>
        <v>0</v>
      </c>
      <c r="I1324" s="68">
        <v>0</v>
      </c>
      <c r="J1324" s="69">
        <f t="shared" si="40"/>
        <v>0</v>
      </c>
      <c r="K1324" s="65"/>
      <c r="L1324" s="65" t="s">
        <v>470</v>
      </c>
    </row>
    <row r="1325" spans="1:12" s="73" customFormat="1" hidden="1" outlineLevel="2">
      <c r="A1325" s="82">
        <v>1200706027</v>
      </c>
      <c r="B1325" s="83" t="s">
        <v>1474</v>
      </c>
      <c r="C1325" s="70">
        <v>0</v>
      </c>
      <c r="D1325" s="79"/>
      <c r="E1325" s="70"/>
      <c r="F1325" s="72"/>
      <c r="G1325" s="70">
        <f t="shared" si="41"/>
        <v>0</v>
      </c>
      <c r="I1325" s="68">
        <v>0</v>
      </c>
      <c r="J1325" s="69">
        <f t="shared" si="40"/>
        <v>0</v>
      </c>
      <c r="K1325" s="65"/>
      <c r="L1325" s="65" t="s">
        <v>470</v>
      </c>
    </row>
    <row r="1326" spans="1:12" s="73" customFormat="1" hidden="1" outlineLevel="2">
      <c r="A1326" s="82">
        <v>1200706029</v>
      </c>
      <c r="B1326" s="83" t="s">
        <v>1475</v>
      </c>
      <c r="C1326" s="70">
        <v>0</v>
      </c>
      <c r="D1326" s="79"/>
      <c r="E1326" s="70"/>
      <c r="F1326" s="72"/>
      <c r="G1326" s="70">
        <f t="shared" si="41"/>
        <v>0</v>
      </c>
      <c r="I1326" s="68">
        <v>0</v>
      </c>
      <c r="J1326" s="69">
        <f t="shared" si="40"/>
        <v>0</v>
      </c>
      <c r="K1326" s="65"/>
      <c r="L1326" s="65" t="s">
        <v>470</v>
      </c>
    </row>
    <row r="1327" spans="1:12" s="73" customFormat="1" hidden="1" outlineLevel="2">
      <c r="A1327" s="82">
        <v>1200706030</v>
      </c>
      <c r="B1327" s="83" t="s">
        <v>1469</v>
      </c>
      <c r="C1327" s="70">
        <v>0</v>
      </c>
      <c r="D1327" s="79"/>
      <c r="E1327" s="70"/>
      <c r="F1327" s="72"/>
      <c r="G1327" s="70">
        <f t="shared" si="41"/>
        <v>0</v>
      </c>
      <c r="I1327" s="68">
        <v>0</v>
      </c>
      <c r="J1327" s="69">
        <f t="shared" si="40"/>
        <v>0</v>
      </c>
      <c r="K1327" s="65"/>
      <c r="L1327" s="65" t="s">
        <v>470</v>
      </c>
    </row>
    <row r="1328" spans="1:12" s="73" customFormat="1" hidden="1" outlineLevel="2">
      <c r="A1328" s="82">
        <v>1200706031</v>
      </c>
      <c r="B1328" s="83" t="s">
        <v>1470</v>
      </c>
      <c r="C1328" s="70">
        <v>0</v>
      </c>
      <c r="D1328" s="79"/>
      <c r="E1328" s="70"/>
      <c r="F1328" s="72"/>
      <c r="G1328" s="70">
        <f t="shared" si="41"/>
        <v>0</v>
      </c>
      <c r="I1328" s="68">
        <v>0</v>
      </c>
      <c r="J1328" s="69">
        <f t="shared" si="40"/>
        <v>0</v>
      </c>
      <c r="K1328" s="65"/>
      <c r="L1328" s="65" t="s">
        <v>470</v>
      </c>
    </row>
    <row r="1329" spans="1:12" s="73" customFormat="1" hidden="1" outlineLevel="2">
      <c r="A1329" s="82">
        <v>1200706032</v>
      </c>
      <c r="B1329" s="83" t="s">
        <v>1471</v>
      </c>
      <c r="C1329" s="70">
        <v>0</v>
      </c>
      <c r="D1329" s="79"/>
      <c r="E1329" s="70"/>
      <c r="F1329" s="72"/>
      <c r="G1329" s="70">
        <f t="shared" si="41"/>
        <v>0</v>
      </c>
      <c r="I1329" s="68">
        <v>0</v>
      </c>
      <c r="J1329" s="69">
        <f t="shared" si="40"/>
        <v>0</v>
      </c>
      <c r="K1329" s="65"/>
      <c r="L1329" s="65" t="s">
        <v>470</v>
      </c>
    </row>
    <row r="1330" spans="1:12" s="73" customFormat="1" hidden="1" outlineLevel="2">
      <c r="A1330" s="82">
        <v>1200706033</v>
      </c>
      <c r="B1330" s="83" t="s">
        <v>1472</v>
      </c>
      <c r="C1330" s="70">
        <v>0</v>
      </c>
      <c r="D1330" s="79"/>
      <c r="E1330" s="70"/>
      <c r="F1330" s="72"/>
      <c r="G1330" s="70">
        <f t="shared" si="41"/>
        <v>0</v>
      </c>
      <c r="I1330" s="68">
        <v>0</v>
      </c>
      <c r="J1330" s="69">
        <f t="shared" si="40"/>
        <v>0</v>
      </c>
      <c r="K1330" s="65"/>
      <c r="L1330" s="65" t="s">
        <v>470</v>
      </c>
    </row>
    <row r="1331" spans="1:12" s="73" customFormat="1" hidden="1" outlineLevel="2">
      <c r="A1331" s="82">
        <v>1200706036</v>
      </c>
      <c r="B1331" s="83" t="s">
        <v>1473</v>
      </c>
      <c r="C1331" s="70">
        <v>0</v>
      </c>
      <c r="D1331" s="79"/>
      <c r="E1331" s="70"/>
      <c r="F1331" s="72"/>
      <c r="G1331" s="70">
        <f t="shared" si="41"/>
        <v>0</v>
      </c>
      <c r="I1331" s="68">
        <v>0</v>
      </c>
      <c r="J1331" s="69">
        <f t="shared" si="40"/>
        <v>0</v>
      </c>
      <c r="K1331" s="65"/>
      <c r="L1331" s="65" t="s">
        <v>470</v>
      </c>
    </row>
    <row r="1332" spans="1:12" s="73" customFormat="1" hidden="1" outlineLevel="2">
      <c r="A1332" s="82">
        <v>1200706037</v>
      </c>
      <c r="B1332" s="83" t="s">
        <v>1474</v>
      </c>
      <c r="C1332" s="70">
        <v>0</v>
      </c>
      <c r="D1332" s="79"/>
      <c r="E1332" s="70"/>
      <c r="F1332" s="72"/>
      <c r="G1332" s="70">
        <f t="shared" si="41"/>
        <v>0</v>
      </c>
      <c r="I1332" s="68">
        <v>0</v>
      </c>
      <c r="J1332" s="69">
        <f t="shared" si="40"/>
        <v>0</v>
      </c>
      <c r="K1332" s="65"/>
      <c r="L1332" s="65" t="s">
        <v>470</v>
      </c>
    </row>
    <row r="1333" spans="1:12" s="73" customFormat="1" hidden="1" outlineLevel="2">
      <c r="A1333" s="82">
        <v>1200706039</v>
      </c>
      <c r="B1333" s="83" t="s">
        <v>1475</v>
      </c>
      <c r="C1333" s="70">
        <v>0</v>
      </c>
      <c r="D1333" s="79"/>
      <c r="E1333" s="70"/>
      <c r="F1333" s="72"/>
      <c r="G1333" s="70">
        <f t="shared" si="41"/>
        <v>0</v>
      </c>
      <c r="I1333" s="68">
        <v>0</v>
      </c>
      <c r="J1333" s="69">
        <f t="shared" si="40"/>
        <v>0</v>
      </c>
      <c r="K1333" s="65"/>
      <c r="L1333" s="65" t="s">
        <v>470</v>
      </c>
    </row>
    <row r="1334" spans="1:12" s="73" customFormat="1" hidden="1" outlineLevel="2">
      <c r="A1334" s="82">
        <v>1200706040</v>
      </c>
      <c r="B1334" s="83" t="s">
        <v>1469</v>
      </c>
      <c r="C1334" s="70">
        <v>0</v>
      </c>
      <c r="D1334" s="79"/>
      <c r="E1334" s="70"/>
      <c r="F1334" s="72"/>
      <c r="G1334" s="70">
        <f t="shared" si="41"/>
        <v>0</v>
      </c>
      <c r="I1334" s="68">
        <v>0</v>
      </c>
      <c r="J1334" s="69">
        <f t="shared" si="40"/>
        <v>0</v>
      </c>
      <c r="K1334" s="65"/>
      <c r="L1334" s="65" t="s">
        <v>470</v>
      </c>
    </row>
    <row r="1335" spans="1:12" s="73" customFormat="1" hidden="1" outlineLevel="2">
      <c r="A1335" s="82">
        <v>1200706041</v>
      </c>
      <c r="B1335" s="83" t="s">
        <v>1470</v>
      </c>
      <c r="C1335" s="70">
        <v>0</v>
      </c>
      <c r="D1335" s="79"/>
      <c r="E1335" s="70"/>
      <c r="F1335" s="72"/>
      <c r="G1335" s="70">
        <f t="shared" si="41"/>
        <v>0</v>
      </c>
      <c r="I1335" s="68">
        <v>0</v>
      </c>
      <c r="J1335" s="69">
        <f t="shared" si="40"/>
        <v>0</v>
      </c>
      <c r="K1335" s="65"/>
      <c r="L1335" s="65" t="s">
        <v>470</v>
      </c>
    </row>
    <row r="1336" spans="1:12" s="73" customFormat="1" hidden="1" outlineLevel="2">
      <c r="A1336" s="82">
        <v>1200706042</v>
      </c>
      <c r="B1336" s="83" t="s">
        <v>1471</v>
      </c>
      <c r="C1336" s="70">
        <v>0</v>
      </c>
      <c r="D1336" s="79"/>
      <c r="E1336" s="70"/>
      <c r="F1336" s="72"/>
      <c r="G1336" s="70">
        <f t="shared" si="41"/>
        <v>0</v>
      </c>
      <c r="I1336" s="68">
        <v>0</v>
      </c>
      <c r="J1336" s="69">
        <f t="shared" si="40"/>
        <v>0</v>
      </c>
      <c r="K1336" s="65"/>
      <c r="L1336" s="65" t="s">
        <v>470</v>
      </c>
    </row>
    <row r="1337" spans="1:12" s="73" customFormat="1" hidden="1" outlineLevel="2">
      <c r="A1337" s="82">
        <v>1200706043</v>
      </c>
      <c r="B1337" s="83" t="s">
        <v>1472</v>
      </c>
      <c r="C1337" s="70">
        <v>0</v>
      </c>
      <c r="D1337" s="79"/>
      <c r="E1337" s="70"/>
      <c r="F1337" s="72"/>
      <c r="G1337" s="70">
        <f t="shared" si="41"/>
        <v>0</v>
      </c>
      <c r="I1337" s="68">
        <v>0</v>
      </c>
      <c r="J1337" s="69">
        <f t="shared" si="40"/>
        <v>0</v>
      </c>
      <c r="K1337" s="65"/>
      <c r="L1337" s="65" t="s">
        <v>470</v>
      </c>
    </row>
    <row r="1338" spans="1:12" s="73" customFormat="1" hidden="1" outlineLevel="2">
      <c r="A1338" s="82">
        <v>1200706046</v>
      </c>
      <c r="B1338" s="83" t="s">
        <v>1473</v>
      </c>
      <c r="C1338" s="70">
        <v>0</v>
      </c>
      <c r="D1338" s="79"/>
      <c r="E1338" s="70"/>
      <c r="F1338" s="72"/>
      <c r="G1338" s="70">
        <f t="shared" si="41"/>
        <v>0</v>
      </c>
      <c r="I1338" s="68">
        <v>0</v>
      </c>
      <c r="J1338" s="69">
        <f t="shared" si="40"/>
        <v>0</v>
      </c>
      <c r="K1338" s="65"/>
      <c r="L1338" s="65" t="s">
        <v>470</v>
      </c>
    </row>
    <row r="1339" spans="1:12" s="73" customFormat="1" hidden="1" outlineLevel="2">
      <c r="A1339" s="82">
        <v>1200706047</v>
      </c>
      <c r="B1339" s="83" t="s">
        <v>1474</v>
      </c>
      <c r="C1339" s="70">
        <v>0</v>
      </c>
      <c r="D1339" s="79"/>
      <c r="E1339" s="70"/>
      <c r="F1339" s="72"/>
      <c r="G1339" s="70">
        <f t="shared" si="41"/>
        <v>0</v>
      </c>
      <c r="I1339" s="68">
        <v>0</v>
      </c>
      <c r="J1339" s="69">
        <f t="shared" si="40"/>
        <v>0</v>
      </c>
      <c r="K1339" s="65"/>
      <c r="L1339" s="65" t="s">
        <v>470</v>
      </c>
    </row>
    <row r="1340" spans="1:12" s="73" customFormat="1" hidden="1" outlineLevel="2">
      <c r="A1340" s="82">
        <v>1200706049</v>
      </c>
      <c r="B1340" s="83" t="s">
        <v>1475</v>
      </c>
      <c r="C1340" s="70">
        <v>0</v>
      </c>
      <c r="D1340" s="79"/>
      <c r="E1340" s="70"/>
      <c r="F1340" s="72"/>
      <c r="G1340" s="70">
        <f t="shared" si="41"/>
        <v>0</v>
      </c>
      <c r="I1340" s="68">
        <v>0</v>
      </c>
      <c r="J1340" s="69">
        <f t="shared" si="40"/>
        <v>0</v>
      </c>
      <c r="K1340" s="65"/>
      <c r="L1340" s="65" t="s">
        <v>470</v>
      </c>
    </row>
    <row r="1341" spans="1:12" s="73" customFormat="1" hidden="1" outlineLevel="2">
      <c r="A1341" s="82">
        <v>1200706050</v>
      </c>
      <c r="B1341" s="83" t="s">
        <v>1469</v>
      </c>
      <c r="C1341" s="70">
        <v>0</v>
      </c>
      <c r="D1341" s="79"/>
      <c r="E1341" s="70"/>
      <c r="F1341" s="72"/>
      <c r="G1341" s="70">
        <f t="shared" si="41"/>
        <v>0</v>
      </c>
      <c r="I1341" s="68">
        <v>0</v>
      </c>
      <c r="J1341" s="69">
        <f t="shared" si="40"/>
        <v>0</v>
      </c>
      <c r="K1341" s="65"/>
      <c r="L1341" s="65" t="s">
        <v>470</v>
      </c>
    </row>
    <row r="1342" spans="1:12" s="73" customFormat="1" hidden="1" outlineLevel="2">
      <c r="A1342" s="82">
        <v>1200706051</v>
      </c>
      <c r="B1342" s="83" t="s">
        <v>1470</v>
      </c>
      <c r="C1342" s="70">
        <v>0</v>
      </c>
      <c r="D1342" s="79"/>
      <c r="E1342" s="70"/>
      <c r="F1342" s="72"/>
      <c r="G1342" s="70">
        <f t="shared" si="41"/>
        <v>0</v>
      </c>
      <c r="I1342" s="68">
        <v>0</v>
      </c>
      <c r="J1342" s="69">
        <f t="shared" si="40"/>
        <v>0</v>
      </c>
      <c r="K1342" s="65"/>
      <c r="L1342" s="65" t="s">
        <v>470</v>
      </c>
    </row>
    <row r="1343" spans="1:12" s="73" customFormat="1" hidden="1" outlineLevel="2">
      <c r="A1343" s="82">
        <v>1200706052</v>
      </c>
      <c r="B1343" s="83" t="s">
        <v>1471</v>
      </c>
      <c r="C1343" s="70">
        <v>0</v>
      </c>
      <c r="D1343" s="79"/>
      <c r="E1343" s="70"/>
      <c r="F1343" s="72"/>
      <c r="G1343" s="70">
        <f t="shared" si="41"/>
        <v>0</v>
      </c>
      <c r="I1343" s="68">
        <v>0</v>
      </c>
      <c r="J1343" s="69">
        <f t="shared" si="40"/>
        <v>0</v>
      </c>
      <c r="K1343" s="65"/>
      <c r="L1343" s="65" t="s">
        <v>470</v>
      </c>
    </row>
    <row r="1344" spans="1:12" s="73" customFormat="1" hidden="1" outlineLevel="2">
      <c r="A1344" s="82">
        <v>1200706053</v>
      </c>
      <c r="B1344" s="83" t="s">
        <v>1472</v>
      </c>
      <c r="C1344" s="70">
        <v>0</v>
      </c>
      <c r="D1344" s="79"/>
      <c r="E1344" s="70"/>
      <c r="F1344" s="72"/>
      <c r="G1344" s="70">
        <f t="shared" si="41"/>
        <v>0</v>
      </c>
      <c r="I1344" s="68">
        <v>0</v>
      </c>
      <c r="J1344" s="69">
        <f t="shared" si="40"/>
        <v>0</v>
      </c>
      <c r="K1344" s="65"/>
      <c r="L1344" s="65" t="s">
        <v>470</v>
      </c>
    </row>
    <row r="1345" spans="1:12" s="73" customFormat="1" hidden="1" outlineLevel="2">
      <c r="A1345" s="82">
        <v>1200706056</v>
      </c>
      <c r="B1345" s="83" t="s">
        <v>1473</v>
      </c>
      <c r="C1345" s="70">
        <v>0</v>
      </c>
      <c r="D1345" s="79"/>
      <c r="E1345" s="70"/>
      <c r="F1345" s="72"/>
      <c r="G1345" s="70">
        <f t="shared" si="41"/>
        <v>0</v>
      </c>
      <c r="I1345" s="68">
        <v>0</v>
      </c>
      <c r="J1345" s="69">
        <f t="shared" si="40"/>
        <v>0</v>
      </c>
      <c r="K1345" s="65"/>
      <c r="L1345" s="65" t="s">
        <v>470</v>
      </c>
    </row>
    <row r="1346" spans="1:12" s="73" customFormat="1" hidden="1" outlineLevel="2">
      <c r="A1346" s="82">
        <v>1200706057</v>
      </c>
      <c r="B1346" s="83" t="s">
        <v>1474</v>
      </c>
      <c r="C1346" s="70">
        <v>0</v>
      </c>
      <c r="D1346" s="79"/>
      <c r="E1346" s="70"/>
      <c r="F1346" s="72"/>
      <c r="G1346" s="70">
        <f t="shared" si="41"/>
        <v>0</v>
      </c>
      <c r="I1346" s="68">
        <v>0</v>
      </c>
      <c r="J1346" s="69">
        <f t="shared" si="40"/>
        <v>0</v>
      </c>
      <c r="K1346" s="65"/>
      <c r="L1346" s="65" t="s">
        <v>470</v>
      </c>
    </row>
    <row r="1347" spans="1:12" s="73" customFormat="1" hidden="1" outlineLevel="2">
      <c r="A1347" s="82">
        <v>1200706059</v>
      </c>
      <c r="B1347" s="83" t="s">
        <v>1475</v>
      </c>
      <c r="C1347" s="70">
        <v>0</v>
      </c>
      <c r="D1347" s="79"/>
      <c r="E1347" s="70"/>
      <c r="F1347" s="72"/>
      <c r="G1347" s="70">
        <f t="shared" si="41"/>
        <v>0</v>
      </c>
      <c r="I1347" s="68">
        <v>0</v>
      </c>
      <c r="J1347" s="69">
        <f t="shared" si="40"/>
        <v>0</v>
      </c>
      <c r="K1347" s="65"/>
      <c r="L1347" s="65" t="s">
        <v>470</v>
      </c>
    </row>
    <row r="1348" spans="1:12" s="73" customFormat="1" hidden="1" outlineLevel="2">
      <c r="A1348" s="82">
        <v>1200707010</v>
      </c>
      <c r="B1348" s="83" t="s">
        <v>1476</v>
      </c>
      <c r="C1348" s="70">
        <v>0</v>
      </c>
      <c r="D1348" s="79"/>
      <c r="E1348" s="70"/>
      <c r="F1348" s="72"/>
      <c r="G1348" s="70">
        <f t="shared" si="41"/>
        <v>0</v>
      </c>
      <c r="I1348" s="68">
        <v>0</v>
      </c>
      <c r="J1348" s="69">
        <f t="shared" si="40"/>
        <v>0</v>
      </c>
      <c r="K1348" s="65"/>
      <c r="L1348" s="65" t="s">
        <v>470</v>
      </c>
    </row>
    <row r="1349" spans="1:12" s="73" customFormat="1" hidden="1" outlineLevel="2">
      <c r="A1349" s="82">
        <v>1200707011</v>
      </c>
      <c r="B1349" s="83" t="s">
        <v>1477</v>
      </c>
      <c r="C1349" s="70">
        <v>0</v>
      </c>
      <c r="D1349" s="79"/>
      <c r="E1349" s="70"/>
      <c r="F1349" s="72"/>
      <c r="G1349" s="70">
        <f t="shared" si="41"/>
        <v>0</v>
      </c>
      <c r="I1349" s="68">
        <v>0</v>
      </c>
      <c r="J1349" s="69">
        <f t="shared" si="40"/>
        <v>0</v>
      </c>
      <c r="K1349" s="65"/>
      <c r="L1349" s="65" t="s">
        <v>470</v>
      </c>
    </row>
    <row r="1350" spans="1:12" s="73" customFormat="1" hidden="1" outlineLevel="2">
      <c r="A1350" s="82">
        <v>1200707012</v>
      </c>
      <c r="B1350" s="83" t="s">
        <v>1478</v>
      </c>
      <c r="C1350" s="70">
        <v>0</v>
      </c>
      <c r="D1350" s="79"/>
      <c r="E1350" s="70"/>
      <c r="F1350" s="72"/>
      <c r="G1350" s="70">
        <f t="shared" si="41"/>
        <v>0</v>
      </c>
      <c r="I1350" s="68">
        <v>0</v>
      </c>
      <c r="J1350" s="69">
        <f t="shared" si="40"/>
        <v>0</v>
      </c>
      <c r="K1350" s="65"/>
      <c r="L1350" s="65" t="s">
        <v>470</v>
      </c>
    </row>
    <row r="1351" spans="1:12" s="73" customFormat="1" hidden="1" outlineLevel="2">
      <c r="A1351" s="82">
        <v>1200707013</v>
      </c>
      <c r="B1351" s="83" t="s">
        <v>1479</v>
      </c>
      <c r="C1351" s="70">
        <v>0</v>
      </c>
      <c r="D1351" s="79"/>
      <c r="E1351" s="70"/>
      <c r="F1351" s="72"/>
      <c r="G1351" s="70">
        <f t="shared" si="41"/>
        <v>0</v>
      </c>
      <c r="I1351" s="68">
        <v>0</v>
      </c>
      <c r="J1351" s="69">
        <f t="shared" si="40"/>
        <v>0</v>
      </c>
      <c r="K1351" s="65"/>
      <c r="L1351" s="65" t="s">
        <v>470</v>
      </c>
    </row>
    <row r="1352" spans="1:12" s="73" customFormat="1" hidden="1" outlineLevel="2">
      <c r="A1352" s="82">
        <v>1200707016</v>
      </c>
      <c r="B1352" s="83" t="s">
        <v>1480</v>
      </c>
      <c r="C1352" s="70">
        <v>0</v>
      </c>
      <c r="D1352" s="79"/>
      <c r="E1352" s="70"/>
      <c r="F1352" s="72"/>
      <c r="G1352" s="70">
        <f t="shared" si="41"/>
        <v>0</v>
      </c>
      <c r="I1352" s="68">
        <v>0</v>
      </c>
      <c r="J1352" s="69">
        <f t="shared" si="40"/>
        <v>0</v>
      </c>
      <c r="K1352" s="65"/>
      <c r="L1352" s="65" t="s">
        <v>470</v>
      </c>
    </row>
    <row r="1353" spans="1:12" s="73" customFormat="1" hidden="1" outlineLevel="2">
      <c r="A1353" s="82">
        <v>1200707017</v>
      </c>
      <c r="B1353" s="83" t="s">
        <v>1481</v>
      </c>
      <c r="C1353" s="70">
        <v>0</v>
      </c>
      <c r="D1353" s="79"/>
      <c r="E1353" s="70"/>
      <c r="F1353" s="72"/>
      <c r="G1353" s="70">
        <f t="shared" si="41"/>
        <v>0</v>
      </c>
      <c r="I1353" s="68">
        <v>0</v>
      </c>
      <c r="J1353" s="69">
        <f t="shared" si="40"/>
        <v>0</v>
      </c>
      <c r="K1353" s="65"/>
      <c r="L1353" s="65" t="s">
        <v>470</v>
      </c>
    </row>
    <row r="1354" spans="1:12" s="73" customFormat="1" hidden="1" outlineLevel="2">
      <c r="A1354" s="82">
        <v>1200707019</v>
      </c>
      <c r="B1354" s="83" t="s">
        <v>1482</v>
      </c>
      <c r="C1354" s="70">
        <v>0</v>
      </c>
      <c r="D1354" s="79"/>
      <c r="E1354" s="70"/>
      <c r="F1354" s="72"/>
      <c r="G1354" s="70">
        <f t="shared" si="41"/>
        <v>0</v>
      </c>
      <c r="I1354" s="68">
        <v>0</v>
      </c>
      <c r="J1354" s="69">
        <f t="shared" si="40"/>
        <v>0</v>
      </c>
      <c r="K1354" s="65"/>
      <c r="L1354" s="65" t="s">
        <v>470</v>
      </c>
    </row>
    <row r="1355" spans="1:12" s="73" customFormat="1" hidden="1" outlineLevel="2">
      <c r="A1355" s="82">
        <v>1200708010</v>
      </c>
      <c r="B1355" s="83" t="s">
        <v>1483</v>
      </c>
      <c r="C1355" s="70">
        <v>0</v>
      </c>
      <c r="D1355" s="79"/>
      <c r="E1355" s="70"/>
      <c r="F1355" s="72"/>
      <c r="G1355" s="70">
        <f t="shared" si="41"/>
        <v>0</v>
      </c>
      <c r="I1355" s="68">
        <v>0</v>
      </c>
      <c r="J1355" s="69">
        <f t="shared" si="40"/>
        <v>0</v>
      </c>
      <c r="K1355" s="65"/>
      <c r="L1355" s="65" t="s">
        <v>470</v>
      </c>
    </row>
    <row r="1356" spans="1:12" s="73" customFormat="1" hidden="1" outlineLevel="2">
      <c r="A1356" s="82">
        <v>1200708011</v>
      </c>
      <c r="B1356" s="83" t="s">
        <v>1484</v>
      </c>
      <c r="C1356" s="70">
        <v>0</v>
      </c>
      <c r="D1356" s="79"/>
      <c r="E1356" s="70"/>
      <c r="F1356" s="72"/>
      <c r="G1356" s="70">
        <f t="shared" si="41"/>
        <v>0</v>
      </c>
      <c r="I1356" s="68">
        <v>0</v>
      </c>
      <c r="J1356" s="69">
        <f t="shared" si="40"/>
        <v>0</v>
      </c>
      <c r="K1356" s="65"/>
      <c r="L1356" s="65" t="s">
        <v>470</v>
      </c>
    </row>
    <row r="1357" spans="1:12" s="73" customFormat="1" hidden="1" outlineLevel="2">
      <c r="A1357" s="82">
        <v>1200708012</v>
      </c>
      <c r="B1357" s="83" t="s">
        <v>1485</v>
      </c>
      <c r="C1357" s="70">
        <v>0</v>
      </c>
      <c r="D1357" s="79"/>
      <c r="E1357" s="70"/>
      <c r="F1357" s="72"/>
      <c r="G1357" s="70">
        <f t="shared" si="41"/>
        <v>0</v>
      </c>
      <c r="I1357" s="68">
        <v>0</v>
      </c>
      <c r="J1357" s="69">
        <f t="shared" si="40"/>
        <v>0</v>
      </c>
      <c r="K1357" s="65"/>
      <c r="L1357" s="65" t="s">
        <v>470</v>
      </c>
    </row>
    <row r="1358" spans="1:12" s="73" customFormat="1" hidden="1" outlineLevel="2">
      <c r="A1358" s="82">
        <v>1200708013</v>
      </c>
      <c r="B1358" s="83" t="s">
        <v>1486</v>
      </c>
      <c r="C1358" s="70">
        <v>0</v>
      </c>
      <c r="D1358" s="79"/>
      <c r="E1358" s="70"/>
      <c r="F1358" s="72"/>
      <c r="G1358" s="70">
        <f t="shared" si="41"/>
        <v>0</v>
      </c>
      <c r="I1358" s="68">
        <v>0</v>
      </c>
      <c r="J1358" s="69">
        <f t="shared" si="40"/>
        <v>0</v>
      </c>
      <c r="K1358" s="65"/>
      <c r="L1358" s="65" t="s">
        <v>470</v>
      </c>
    </row>
    <row r="1359" spans="1:12" s="73" customFormat="1" hidden="1" outlineLevel="2">
      <c r="A1359" s="82">
        <v>1200708016</v>
      </c>
      <c r="B1359" s="83" t="s">
        <v>1487</v>
      </c>
      <c r="C1359" s="70">
        <v>0</v>
      </c>
      <c r="D1359" s="79"/>
      <c r="E1359" s="70"/>
      <c r="F1359" s="72"/>
      <c r="G1359" s="70">
        <f t="shared" si="41"/>
        <v>0</v>
      </c>
      <c r="I1359" s="68">
        <v>0</v>
      </c>
      <c r="J1359" s="69">
        <f t="shared" si="40"/>
        <v>0</v>
      </c>
      <c r="K1359" s="65"/>
      <c r="L1359" s="65" t="s">
        <v>470</v>
      </c>
    </row>
    <row r="1360" spans="1:12" s="73" customFormat="1" hidden="1" outlineLevel="2">
      <c r="A1360" s="82">
        <v>1200708017</v>
      </c>
      <c r="B1360" s="83" t="s">
        <v>1488</v>
      </c>
      <c r="C1360" s="70">
        <v>0</v>
      </c>
      <c r="D1360" s="79"/>
      <c r="E1360" s="70"/>
      <c r="F1360" s="72"/>
      <c r="G1360" s="70">
        <f t="shared" si="41"/>
        <v>0</v>
      </c>
      <c r="I1360" s="68">
        <v>0</v>
      </c>
      <c r="J1360" s="69">
        <f t="shared" si="40"/>
        <v>0</v>
      </c>
      <c r="K1360" s="65"/>
      <c r="L1360" s="65" t="s">
        <v>470</v>
      </c>
    </row>
    <row r="1361" spans="1:12" s="73" customFormat="1" hidden="1" outlineLevel="2">
      <c r="A1361" s="82">
        <v>1200708019</v>
      </c>
      <c r="B1361" s="83" t="s">
        <v>1489</v>
      </c>
      <c r="C1361" s="70">
        <v>0</v>
      </c>
      <c r="D1361" s="79"/>
      <c r="E1361" s="70"/>
      <c r="F1361" s="72"/>
      <c r="G1361" s="70">
        <f t="shared" si="41"/>
        <v>0</v>
      </c>
      <c r="I1361" s="68">
        <v>0</v>
      </c>
      <c r="J1361" s="69">
        <f t="shared" si="40"/>
        <v>0</v>
      </c>
      <c r="K1361" s="65"/>
      <c r="L1361" s="65" t="s">
        <v>470</v>
      </c>
    </row>
    <row r="1362" spans="1:12" s="73" customFormat="1" hidden="1" outlineLevel="2">
      <c r="A1362" s="82">
        <v>1200709010</v>
      </c>
      <c r="B1362" s="83" t="s">
        <v>1490</v>
      </c>
      <c r="C1362" s="70">
        <v>0</v>
      </c>
      <c r="D1362" s="79"/>
      <c r="E1362" s="70"/>
      <c r="F1362" s="72"/>
      <c r="G1362" s="70">
        <f t="shared" si="41"/>
        <v>0</v>
      </c>
      <c r="I1362" s="68">
        <v>0</v>
      </c>
      <c r="J1362" s="69">
        <f t="shared" si="40"/>
        <v>0</v>
      </c>
      <c r="K1362" s="65"/>
      <c r="L1362" s="65" t="s">
        <v>470</v>
      </c>
    </row>
    <row r="1363" spans="1:12" s="73" customFormat="1" hidden="1" outlineLevel="2">
      <c r="A1363" s="82">
        <v>1200709011</v>
      </c>
      <c r="B1363" s="83" t="s">
        <v>1491</v>
      </c>
      <c r="C1363" s="70">
        <v>0</v>
      </c>
      <c r="D1363" s="79"/>
      <c r="E1363" s="70"/>
      <c r="F1363" s="72"/>
      <c r="G1363" s="70">
        <f t="shared" si="41"/>
        <v>0</v>
      </c>
      <c r="I1363" s="68">
        <v>0</v>
      </c>
      <c r="J1363" s="69">
        <f t="shared" si="40"/>
        <v>0</v>
      </c>
      <c r="K1363" s="65"/>
      <c r="L1363" s="65" t="s">
        <v>470</v>
      </c>
    </row>
    <row r="1364" spans="1:12" s="73" customFormat="1" hidden="1" outlineLevel="2">
      <c r="A1364" s="82">
        <v>1200709012</v>
      </c>
      <c r="B1364" s="83" t="s">
        <v>1492</v>
      </c>
      <c r="C1364" s="70">
        <v>0</v>
      </c>
      <c r="D1364" s="79"/>
      <c r="E1364" s="70"/>
      <c r="F1364" s="72"/>
      <c r="G1364" s="70">
        <f t="shared" si="41"/>
        <v>0</v>
      </c>
      <c r="I1364" s="68">
        <v>0</v>
      </c>
      <c r="J1364" s="69">
        <f t="shared" si="40"/>
        <v>0</v>
      </c>
      <c r="K1364" s="65"/>
      <c r="L1364" s="65" t="s">
        <v>470</v>
      </c>
    </row>
    <row r="1365" spans="1:12" s="73" customFormat="1" hidden="1" outlineLevel="2">
      <c r="A1365" s="82">
        <v>1200709013</v>
      </c>
      <c r="B1365" s="83" t="s">
        <v>1493</v>
      </c>
      <c r="C1365" s="70">
        <v>0</v>
      </c>
      <c r="D1365" s="79"/>
      <c r="E1365" s="70"/>
      <c r="F1365" s="72"/>
      <c r="G1365" s="70">
        <f t="shared" si="41"/>
        <v>0</v>
      </c>
      <c r="I1365" s="68">
        <v>0</v>
      </c>
      <c r="J1365" s="69">
        <f t="shared" si="40"/>
        <v>0</v>
      </c>
      <c r="K1365" s="65"/>
      <c r="L1365" s="65" t="s">
        <v>470</v>
      </c>
    </row>
    <row r="1366" spans="1:12" s="73" customFormat="1" hidden="1" outlineLevel="2">
      <c r="A1366" s="31">
        <v>1200709016</v>
      </c>
      <c r="B1366" s="45" t="s">
        <v>1494</v>
      </c>
      <c r="C1366" s="70">
        <v>0</v>
      </c>
      <c r="D1366" s="79"/>
      <c r="E1366" s="70"/>
      <c r="F1366" s="72"/>
      <c r="G1366" s="70">
        <f t="shared" si="41"/>
        <v>0</v>
      </c>
      <c r="I1366" s="68">
        <v>0</v>
      </c>
      <c r="J1366" s="69">
        <f t="shared" si="40"/>
        <v>0</v>
      </c>
      <c r="K1366" s="65"/>
      <c r="L1366" s="65" t="s">
        <v>470</v>
      </c>
    </row>
    <row r="1367" spans="1:12" s="73" customFormat="1" hidden="1" outlineLevel="2">
      <c r="A1367" s="82">
        <v>1200709017</v>
      </c>
      <c r="B1367" s="83" t="s">
        <v>1495</v>
      </c>
      <c r="C1367" s="70">
        <v>0</v>
      </c>
      <c r="D1367" s="79"/>
      <c r="E1367" s="70"/>
      <c r="F1367" s="72"/>
      <c r="G1367" s="70">
        <f t="shared" si="41"/>
        <v>0</v>
      </c>
      <c r="I1367" s="68">
        <v>0</v>
      </c>
      <c r="J1367" s="69">
        <f t="shared" ref="J1367:J1430" si="42">I1367-G1367</f>
        <v>0</v>
      </c>
      <c r="K1367" s="65"/>
      <c r="L1367" s="65" t="s">
        <v>470</v>
      </c>
    </row>
    <row r="1368" spans="1:12" s="73" customFormat="1" hidden="1" outlineLevel="2">
      <c r="A1368" s="31">
        <v>1200709019</v>
      </c>
      <c r="B1368" s="45" t="s">
        <v>1496</v>
      </c>
      <c r="C1368" s="70">
        <v>0</v>
      </c>
      <c r="D1368" s="79"/>
      <c r="E1368" s="70"/>
      <c r="F1368" s="72"/>
      <c r="G1368" s="70">
        <f t="shared" si="41"/>
        <v>0</v>
      </c>
      <c r="I1368" s="68">
        <v>0</v>
      </c>
      <c r="J1368" s="69">
        <f t="shared" si="42"/>
        <v>0</v>
      </c>
      <c r="K1368" s="65"/>
      <c r="L1368" s="65" t="s">
        <v>470</v>
      </c>
    </row>
    <row r="1369" spans="1:12" s="73" customFormat="1" hidden="1" outlineLevel="2">
      <c r="A1369" s="82">
        <v>1200710010</v>
      </c>
      <c r="B1369" s="83" t="s">
        <v>1497</v>
      </c>
      <c r="C1369" s="70">
        <v>0</v>
      </c>
      <c r="D1369" s="79"/>
      <c r="E1369" s="70"/>
      <c r="F1369" s="72"/>
      <c r="G1369" s="70">
        <f t="shared" si="41"/>
        <v>0</v>
      </c>
      <c r="I1369" s="68">
        <v>0</v>
      </c>
      <c r="J1369" s="69">
        <f t="shared" si="42"/>
        <v>0</v>
      </c>
      <c r="K1369" s="65"/>
      <c r="L1369" s="65" t="s">
        <v>470</v>
      </c>
    </row>
    <row r="1370" spans="1:12" s="73" customFormat="1" hidden="1" outlineLevel="2">
      <c r="A1370" s="82">
        <v>1200710011</v>
      </c>
      <c r="B1370" s="83" t="s">
        <v>1498</v>
      </c>
      <c r="C1370" s="70">
        <v>0</v>
      </c>
      <c r="D1370" s="79"/>
      <c r="E1370" s="70"/>
      <c r="F1370" s="72"/>
      <c r="G1370" s="70">
        <f t="shared" si="41"/>
        <v>0</v>
      </c>
      <c r="I1370" s="68">
        <v>0</v>
      </c>
      <c r="J1370" s="69">
        <f t="shared" si="42"/>
        <v>0</v>
      </c>
      <c r="K1370" s="65"/>
      <c r="L1370" s="65" t="s">
        <v>470</v>
      </c>
    </row>
    <row r="1371" spans="1:12" s="73" customFormat="1" hidden="1" outlineLevel="2">
      <c r="A1371" s="82">
        <v>1200710012</v>
      </c>
      <c r="B1371" s="83" t="s">
        <v>1499</v>
      </c>
      <c r="C1371" s="70">
        <v>0</v>
      </c>
      <c r="D1371" s="79"/>
      <c r="E1371" s="70"/>
      <c r="F1371" s="72"/>
      <c r="G1371" s="70">
        <f t="shared" si="41"/>
        <v>0</v>
      </c>
      <c r="I1371" s="68">
        <v>0</v>
      </c>
      <c r="J1371" s="69">
        <f t="shared" si="42"/>
        <v>0</v>
      </c>
      <c r="K1371" s="65"/>
      <c r="L1371" s="65" t="s">
        <v>470</v>
      </c>
    </row>
    <row r="1372" spans="1:12" s="73" customFormat="1" hidden="1" outlineLevel="2">
      <c r="A1372" s="82">
        <v>1200710013</v>
      </c>
      <c r="B1372" s="83" t="s">
        <v>1500</v>
      </c>
      <c r="C1372" s="70">
        <v>0</v>
      </c>
      <c r="D1372" s="79"/>
      <c r="E1372" s="70"/>
      <c r="F1372" s="72"/>
      <c r="G1372" s="70">
        <f t="shared" si="41"/>
        <v>0</v>
      </c>
      <c r="I1372" s="68">
        <v>0</v>
      </c>
      <c r="J1372" s="69">
        <f t="shared" si="42"/>
        <v>0</v>
      </c>
      <c r="K1372" s="65"/>
      <c r="L1372" s="65" t="s">
        <v>470</v>
      </c>
    </row>
    <row r="1373" spans="1:12" s="73" customFormat="1" hidden="1" outlineLevel="2">
      <c r="A1373" s="82">
        <v>1200710016</v>
      </c>
      <c r="B1373" s="83" t="s">
        <v>1501</v>
      </c>
      <c r="C1373" s="70">
        <v>0</v>
      </c>
      <c r="D1373" s="79"/>
      <c r="E1373" s="70"/>
      <c r="F1373" s="72"/>
      <c r="G1373" s="70">
        <f t="shared" si="41"/>
        <v>0</v>
      </c>
      <c r="I1373" s="68">
        <v>0</v>
      </c>
      <c r="J1373" s="69">
        <f t="shared" si="42"/>
        <v>0</v>
      </c>
      <c r="K1373" s="65"/>
      <c r="L1373" s="65" t="s">
        <v>470</v>
      </c>
    </row>
    <row r="1374" spans="1:12" s="73" customFormat="1" hidden="1" outlineLevel="2">
      <c r="A1374" s="82">
        <v>1200710017</v>
      </c>
      <c r="B1374" s="83" t="s">
        <v>1502</v>
      </c>
      <c r="C1374" s="70">
        <v>0</v>
      </c>
      <c r="D1374" s="79"/>
      <c r="E1374" s="70"/>
      <c r="F1374" s="72"/>
      <c r="G1374" s="70">
        <f t="shared" si="41"/>
        <v>0</v>
      </c>
      <c r="I1374" s="68">
        <v>0</v>
      </c>
      <c r="J1374" s="69">
        <f t="shared" si="42"/>
        <v>0</v>
      </c>
      <c r="K1374" s="65"/>
      <c r="L1374" s="65" t="s">
        <v>470</v>
      </c>
    </row>
    <row r="1375" spans="1:12" s="73" customFormat="1" hidden="1" outlineLevel="2">
      <c r="A1375" s="82">
        <v>1200710019</v>
      </c>
      <c r="B1375" s="83" t="s">
        <v>1503</v>
      </c>
      <c r="C1375" s="70">
        <v>0</v>
      </c>
      <c r="D1375" s="79"/>
      <c r="E1375" s="70"/>
      <c r="F1375" s="72"/>
      <c r="G1375" s="70">
        <f t="shared" si="41"/>
        <v>0</v>
      </c>
      <c r="I1375" s="68">
        <v>0</v>
      </c>
      <c r="J1375" s="69">
        <f t="shared" si="42"/>
        <v>0</v>
      </c>
      <c r="K1375" s="65"/>
      <c r="L1375" s="65" t="s">
        <v>470</v>
      </c>
    </row>
    <row r="1376" spans="1:12" s="73" customFormat="1" hidden="1" outlineLevel="2">
      <c r="A1376" s="82">
        <v>1200711010</v>
      </c>
      <c r="B1376" s="83" t="s">
        <v>1504</v>
      </c>
      <c r="C1376" s="70">
        <v>0</v>
      </c>
      <c r="D1376" s="79"/>
      <c r="E1376" s="70"/>
      <c r="F1376" s="72"/>
      <c r="G1376" s="70">
        <f t="shared" si="41"/>
        <v>0</v>
      </c>
      <c r="I1376" s="68">
        <v>0</v>
      </c>
      <c r="J1376" s="69">
        <f t="shared" si="42"/>
        <v>0</v>
      </c>
      <c r="K1376" s="65"/>
      <c r="L1376" s="65" t="s">
        <v>470</v>
      </c>
    </row>
    <row r="1377" spans="1:12" s="73" customFormat="1" hidden="1" outlineLevel="2">
      <c r="A1377" s="82">
        <v>1200711011</v>
      </c>
      <c r="B1377" s="83" t="s">
        <v>1505</v>
      </c>
      <c r="C1377" s="70">
        <v>0</v>
      </c>
      <c r="D1377" s="79"/>
      <c r="E1377" s="70"/>
      <c r="F1377" s="72"/>
      <c r="G1377" s="70">
        <f t="shared" si="41"/>
        <v>0</v>
      </c>
      <c r="I1377" s="68">
        <v>0</v>
      </c>
      <c r="J1377" s="69">
        <f t="shared" si="42"/>
        <v>0</v>
      </c>
      <c r="K1377" s="65"/>
      <c r="L1377" s="65" t="s">
        <v>470</v>
      </c>
    </row>
    <row r="1378" spans="1:12" s="73" customFormat="1" hidden="1" outlineLevel="2">
      <c r="A1378" s="82">
        <v>1200711012</v>
      </c>
      <c r="B1378" s="83" t="s">
        <v>1506</v>
      </c>
      <c r="C1378" s="70">
        <v>0</v>
      </c>
      <c r="D1378" s="79"/>
      <c r="E1378" s="70"/>
      <c r="F1378" s="72"/>
      <c r="G1378" s="70">
        <f t="shared" si="41"/>
        <v>0</v>
      </c>
      <c r="I1378" s="68">
        <v>0</v>
      </c>
      <c r="J1378" s="69">
        <f t="shared" si="42"/>
        <v>0</v>
      </c>
      <c r="K1378" s="65"/>
      <c r="L1378" s="65" t="s">
        <v>470</v>
      </c>
    </row>
    <row r="1379" spans="1:12" s="73" customFormat="1" hidden="1" outlineLevel="2">
      <c r="A1379" s="82">
        <v>1200711013</v>
      </c>
      <c r="B1379" s="83" t="s">
        <v>1507</v>
      </c>
      <c r="C1379" s="70">
        <v>0</v>
      </c>
      <c r="D1379" s="79"/>
      <c r="E1379" s="70"/>
      <c r="F1379" s="72"/>
      <c r="G1379" s="70">
        <f t="shared" si="41"/>
        <v>0</v>
      </c>
      <c r="I1379" s="68">
        <v>0</v>
      </c>
      <c r="J1379" s="69">
        <f t="shared" si="42"/>
        <v>0</v>
      </c>
      <c r="K1379" s="65"/>
      <c r="L1379" s="65" t="s">
        <v>470</v>
      </c>
    </row>
    <row r="1380" spans="1:12" s="73" customFormat="1" hidden="1" outlineLevel="2">
      <c r="A1380" s="82">
        <v>1200711016</v>
      </c>
      <c r="B1380" s="83" t="s">
        <v>1508</v>
      </c>
      <c r="C1380" s="70">
        <v>0</v>
      </c>
      <c r="D1380" s="79"/>
      <c r="E1380" s="70"/>
      <c r="F1380" s="72"/>
      <c r="G1380" s="70">
        <f t="shared" ref="G1380:G1443" si="43">C1380+E1380</f>
        <v>0</v>
      </c>
      <c r="I1380" s="68">
        <v>0</v>
      </c>
      <c r="J1380" s="69">
        <f t="shared" si="42"/>
        <v>0</v>
      </c>
      <c r="K1380" s="65"/>
      <c r="L1380" s="65" t="s">
        <v>470</v>
      </c>
    </row>
    <row r="1381" spans="1:12" s="73" customFormat="1" hidden="1" outlineLevel="2">
      <c r="A1381" s="82">
        <v>1200711017</v>
      </c>
      <c r="B1381" s="83" t="s">
        <v>1509</v>
      </c>
      <c r="C1381" s="70">
        <v>0</v>
      </c>
      <c r="D1381" s="79"/>
      <c r="E1381" s="70"/>
      <c r="F1381" s="72"/>
      <c r="G1381" s="70">
        <f t="shared" si="43"/>
        <v>0</v>
      </c>
      <c r="I1381" s="68">
        <v>0</v>
      </c>
      <c r="J1381" s="69">
        <f t="shared" si="42"/>
        <v>0</v>
      </c>
      <c r="K1381" s="65"/>
      <c r="L1381" s="65" t="s">
        <v>470</v>
      </c>
    </row>
    <row r="1382" spans="1:12" s="73" customFormat="1" hidden="1" outlineLevel="2">
      <c r="A1382" s="82">
        <v>1200711019</v>
      </c>
      <c r="B1382" s="83" t="s">
        <v>1510</v>
      </c>
      <c r="C1382" s="70">
        <v>0</v>
      </c>
      <c r="D1382" s="79"/>
      <c r="E1382" s="70"/>
      <c r="F1382" s="72"/>
      <c r="G1382" s="70">
        <f t="shared" si="43"/>
        <v>0</v>
      </c>
      <c r="I1382" s="68">
        <v>0</v>
      </c>
      <c r="J1382" s="69">
        <f t="shared" si="42"/>
        <v>0</v>
      </c>
      <c r="K1382" s="65"/>
      <c r="L1382" s="65" t="s">
        <v>470</v>
      </c>
    </row>
    <row r="1383" spans="1:12" s="73" customFormat="1" hidden="1" outlineLevel="2">
      <c r="A1383" s="82">
        <v>1200712010</v>
      </c>
      <c r="B1383" s="83" t="s">
        <v>1511</v>
      </c>
      <c r="C1383" s="70">
        <v>0</v>
      </c>
      <c r="D1383" s="79"/>
      <c r="E1383" s="70"/>
      <c r="F1383" s="72"/>
      <c r="G1383" s="70">
        <f t="shared" si="43"/>
        <v>0</v>
      </c>
      <c r="I1383" s="68">
        <v>0</v>
      </c>
      <c r="J1383" s="69">
        <f t="shared" si="42"/>
        <v>0</v>
      </c>
      <c r="K1383" s="65"/>
      <c r="L1383" s="65" t="s">
        <v>470</v>
      </c>
    </row>
    <row r="1384" spans="1:12" s="73" customFormat="1" hidden="1" outlineLevel="2">
      <c r="A1384" s="31">
        <v>1200712011</v>
      </c>
      <c r="B1384" s="45" t="s">
        <v>1512</v>
      </c>
      <c r="C1384" s="70">
        <v>0</v>
      </c>
      <c r="D1384" s="79"/>
      <c r="E1384" s="70"/>
      <c r="F1384" s="72"/>
      <c r="G1384" s="70">
        <f t="shared" si="43"/>
        <v>0</v>
      </c>
      <c r="I1384" s="68">
        <v>0</v>
      </c>
      <c r="J1384" s="69">
        <f t="shared" si="42"/>
        <v>0</v>
      </c>
      <c r="K1384" s="65"/>
      <c r="L1384" s="65" t="s">
        <v>470</v>
      </c>
    </row>
    <row r="1385" spans="1:12" s="73" customFormat="1" hidden="1" outlineLevel="2">
      <c r="A1385" s="31">
        <v>1200712012</v>
      </c>
      <c r="B1385" s="45" t="s">
        <v>1513</v>
      </c>
      <c r="C1385" s="70">
        <v>0</v>
      </c>
      <c r="D1385" s="79"/>
      <c r="E1385" s="70"/>
      <c r="F1385" s="72"/>
      <c r="G1385" s="70">
        <f t="shared" si="43"/>
        <v>0</v>
      </c>
      <c r="I1385" s="68">
        <v>0</v>
      </c>
      <c r="J1385" s="69">
        <f t="shared" si="42"/>
        <v>0</v>
      </c>
      <c r="K1385" s="65"/>
      <c r="L1385" s="65" t="s">
        <v>470</v>
      </c>
    </row>
    <row r="1386" spans="1:12" s="73" customFormat="1" hidden="1" outlineLevel="2">
      <c r="A1386" s="31">
        <v>1200712013</v>
      </c>
      <c r="B1386" s="45" t="s">
        <v>1514</v>
      </c>
      <c r="C1386" s="70">
        <v>0</v>
      </c>
      <c r="D1386" s="79"/>
      <c r="E1386" s="70"/>
      <c r="F1386" s="72"/>
      <c r="G1386" s="70">
        <f t="shared" si="43"/>
        <v>0</v>
      </c>
      <c r="I1386" s="68">
        <v>0</v>
      </c>
      <c r="J1386" s="69">
        <f t="shared" si="42"/>
        <v>0</v>
      </c>
      <c r="K1386" s="65"/>
      <c r="L1386" s="65" t="s">
        <v>470</v>
      </c>
    </row>
    <row r="1387" spans="1:12" s="73" customFormat="1" hidden="1" outlineLevel="2">
      <c r="A1387" s="31">
        <v>1200712016</v>
      </c>
      <c r="B1387" s="45" t="s">
        <v>1515</v>
      </c>
      <c r="C1387" s="70">
        <v>0</v>
      </c>
      <c r="D1387" s="79"/>
      <c r="E1387" s="70"/>
      <c r="F1387" s="72"/>
      <c r="G1387" s="70">
        <f t="shared" si="43"/>
        <v>0</v>
      </c>
      <c r="I1387" s="68">
        <v>0</v>
      </c>
      <c r="J1387" s="69">
        <f t="shared" si="42"/>
        <v>0</v>
      </c>
      <c r="K1387" s="65"/>
      <c r="L1387" s="65" t="s">
        <v>470</v>
      </c>
    </row>
    <row r="1388" spans="1:12" s="73" customFormat="1" hidden="1" outlineLevel="2">
      <c r="A1388" s="31">
        <v>1200712017</v>
      </c>
      <c r="B1388" s="45" t="s">
        <v>1516</v>
      </c>
      <c r="C1388" s="70">
        <v>0</v>
      </c>
      <c r="D1388" s="79"/>
      <c r="E1388" s="70"/>
      <c r="F1388" s="72"/>
      <c r="G1388" s="70">
        <f t="shared" si="43"/>
        <v>0</v>
      </c>
      <c r="I1388" s="68">
        <v>0</v>
      </c>
      <c r="J1388" s="69">
        <f t="shared" si="42"/>
        <v>0</v>
      </c>
      <c r="K1388" s="65"/>
      <c r="L1388" s="65" t="s">
        <v>470</v>
      </c>
    </row>
    <row r="1389" spans="1:12" s="73" customFormat="1" hidden="1" outlineLevel="2">
      <c r="A1389" s="119">
        <v>1200712019</v>
      </c>
      <c r="B1389" s="121" t="s">
        <v>1517</v>
      </c>
      <c r="C1389" s="70">
        <v>0</v>
      </c>
      <c r="D1389" s="79"/>
      <c r="E1389" s="70"/>
      <c r="F1389" s="72"/>
      <c r="G1389" s="70">
        <f t="shared" si="43"/>
        <v>0</v>
      </c>
      <c r="I1389" s="68">
        <v>0</v>
      </c>
      <c r="J1389" s="69">
        <f t="shared" si="42"/>
        <v>0</v>
      </c>
      <c r="K1389" s="65"/>
      <c r="L1389" s="65" t="s">
        <v>470</v>
      </c>
    </row>
    <row r="1390" spans="1:12" s="73" customFormat="1" hidden="1" outlineLevel="2">
      <c r="A1390" s="82">
        <v>1200713010</v>
      </c>
      <c r="B1390" s="83" t="s">
        <v>1518</v>
      </c>
      <c r="C1390" s="70">
        <v>0</v>
      </c>
      <c r="D1390" s="79"/>
      <c r="E1390" s="70"/>
      <c r="F1390" s="72"/>
      <c r="G1390" s="70">
        <f t="shared" si="43"/>
        <v>0</v>
      </c>
      <c r="I1390" s="68">
        <v>0</v>
      </c>
      <c r="J1390" s="69">
        <f t="shared" si="42"/>
        <v>0</v>
      </c>
      <c r="K1390" s="65"/>
      <c r="L1390" s="65" t="s">
        <v>470</v>
      </c>
    </row>
    <row r="1391" spans="1:12" s="73" customFormat="1" hidden="1" outlineLevel="2">
      <c r="A1391" s="82">
        <v>1200713011</v>
      </c>
      <c r="B1391" s="83" t="s">
        <v>1519</v>
      </c>
      <c r="C1391" s="70">
        <v>0</v>
      </c>
      <c r="D1391" s="79"/>
      <c r="E1391" s="70"/>
      <c r="F1391" s="72"/>
      <c r="G1391" s="70">
        <f t="shared" si="43"/>
        <v>0</v>
      </c>
      <c r="I1391" s="68">
        <v>0</v>
      </c>
      <c r="J1391" s="69">
        <f t="shared" si="42"/>
        <v>0</v>
      </c>
      <c r="K1391" s="65"/>
      <c r="L1391" s="65" t="s">
        <v>470</v>
      </c>
    </row>
    <row r="1392" spans="1:12" s="73" customFormat="1" hidden="1" outlineLevel="2">
      <c r="A1392" s="82">
        <v>1200713012</v>
      </c>
      <c r="B1392" s="83" t="s">
        <v>1520</v>
      </c>
      <c r="C1392" s="70">
        <v>0</v>
      </c>
      <c r="D1392" s="79"/>
      <c r="E1392" s="70"/>
      <c r="F1392" s="72"/>
      <c r="G1392" s="70">
        <f t="shared" si="43"/>
        <v>0</v>
      </c>
      <c r="I1392" s="68">
        <v>0</v>
      </c>
      <c r="J1392" s="69">
        <f t="shared" si="42"/>
        <v>0</v>
      </c>
      <c r="K1392" s="65"/>
      <c r="L1392" s="65" t="s">
        <v>470</v>
      </c>
    </row>
    <row r="1393" spans="1:12" s="73" customFormat="1" hidden="1" outlineLevel="2">
      <c r="A1393" s="82">
        <v>1200713013</v>
      </c>
      <c r="B1393" s="83" t="s">
        <v>1521</v>
      </c>
      <c r="C1393" s="70">
        <v>0</v>
      </c>
      <c r="D1393" s="79"/>
      <c r="E1393" s="70"/>
      <c r="F1393" s="72"/>
      <c r="G1393" s="70">
        <f t="shared" si="43"/>
        <v>0</v>
      </c>
      <c r="I1393" s="68">
        <v>0</v>
      </c>
      <c r="J1393" s="69">
        <f t="shared" si="42"/>
        <v>0</v>
      </c>
      <c r="K1393" s="65"/>
      <c r="L1393" s="65" t="s">
        <v>470</v>
      </c>
    </row>
    <row r="1394" spans="1:12" s="73" customFormat="1" hidden="1" outlineLevel="2">
      <c r="A1394" s="82">
        <v>1200713016</v>
      </c>
      <c r="B1394" s="83" t="s">
        <v>1522</v>
      </c>
      <c r="C1394" s="70">
        <v>0</v>
      </c>
      <c r="D1394" s="79"/>
      <c r="E1394" s="70"/>
      <c r="F1394" s="72"/>
      <c r="G1394" s="70">
        <f t="shared" si="43"/>
        <v>0</v>
      </c>
      <c r="I1394" s="68">
        <v>0</v>
      </c>
      <c r="J1394" s="69">
        <f t="shared" si="42"/>
        <v>0</v>
      </c>
      <c r="K1394" s="65"/>
      <c r="L1394" s="65" t="s">
        <v>470</v>
      </c>
    </row>
    <row r="1395" spans="1:12" s="73" customFormat="1" hidden="1" outlineLevel="2">
      <c r="A1395" s="82">
        <v>1200713017</v>
      </c>
      <c r="B1395" s="83" t="s">
        <v>1523</v>
      </c>
      <c r="C1395" s="70">
        <v>0</v>
      </c>
      <c r="D1395" s="79"/>
      <c r="E1395" s="70"/>
      <c r="F1395" s="72"/>
      <c r="G1395" s="70">
        <f t="shared" si="43"/>
        <v>0</v>
      </c>
      <c r="I1395" s="68">
        <v>0</v>
      </c>
      <c r="J1395" s="69">
        <f t="shared" si="42"/>
        <v>0</v>
      </c>
      <c r="K1395" s="65"/>
      <c r="L1395" s="65" t="s">
        <v>470</v>
      </c>
    </row>
    <row r="1396" spans="1:12" s="73" customFormat="1" hidden="1" outlineLevel="2">
      <c r="A1396" s="82">
        <v>1200713019</v>
      </c>
      <c r="B1396" s="83" t="s">
        <v>1524</v>
      </c>
      <c r="C1396" s="70">
        <v>0</v>
      </c>
      <c r="D1396" s="79"/>
      <c r="E1396" s="70"/>
      <c r="F1396" s="72"/>
      <c r="G1396" s="70">
        <f t="shared" si="43"/>
        <v>0</v>
      </c>
      <c r="I1396" s="68">
        <v>0</v>
      </c>
      <c r="J1396" s="69">
        <f t="shared" si="42"/>
        <v>0</v>
      </c>
      <c r="K1396" s="65"/>
      <c r="L1396" s="65" t="s">
        <v>470</v>
      </c>
    </row>
    <row r="1397" spans="1:12" s="73" customFormat="1" hidden="1" outlineLevel="2">
      <c r="A1397" s="82">
        <v>1200715010</v>
      </c>
      <c r="B1397" s="83" t="s">
        <v>1525</v>
      </c>
      <c r="C1397" s="70">
        <v>0</v>
      </c>
      <c r="D1397" s="79"/>
      <c r="E1397" s="70"/>
      <c r="F1397" s="72"/>
      <c r="G1397" s="70">
        <f t="shared" si="43"/>
        <v>0</v>
      </c>
      <c r="I1397" s="68">
        <v>0</v>
      </c>
      <c r="J1397" s="69">
        <f t="shared" si="42"/>
        <v>0</v>
      </c>
      <c r="K1397" s="65"/>
      <c r="L1397" s="65" t="s">
        <v>470</v>
      </c>
    </row>
    <row r="1398" spans="1:12" s="73" customFormat="1" hidden="1" outlineLevel="2">
      <c r="A1398" s="82">
        <v>1200715011</v>
      </c>
      <c r="B1398" s="83" t="s">
        <v>1526</v>
      </c>
      <c r="C1398" s="70">
        <v>64178007.460000001</v>
      </c>
      <c r="D1398" s="79"/>
      <c r="E1398" s="70"/>
      <c r="F1398" s="72"/>
      <c r="G1398" s="70">
        <f t="shared" si="43"/>
        <v>64178007.460000001</v>
      </c>
      <c r="I1398" s="68">
        <v>0</v>
      </c>
      <c r="J1398" s="69">
        <f t="shared" si="42"/>
        <v>-64178007.460000001</v>
      </c>
      <c r="K1398" s="65"/>
      <c r="L1398" s="65" t="s">
        <v>470</v>
      </c>
    </row>
    <row r="1399" spans="1:12" s="73" customFormat="1" hidden="1" outlineLevel="2">
      <c r="A1399" s="82">
        <v>1200715012</v>
      </c>
      <c r="B1399" s="83" t="s">
        <v>1527</v>
      </c>
      <c r="C1399" s="70">
        <v>0</v>
      </c>
      <c r="D1399" s="79"/>
      <c r="E1399" s="70"/>
      <c r="F1399" s="72"/>
      <c r="G1399" s="70">
        <f t="shared" si="43"/>
        <v>0</v>
      </c>
      <c r="I1399" s="68">
        <v>0</v>
      </c>
      <c r="J1399" s="69">
        <f t="shared" si="42"/>
        <v>0</v>
      </c>
      <c r="K1399" s="65"/>
      <c r="L1399" s="65" t="s">
        <v>470</v>
      </c>
    </row>
    <row r="1400" spans="1:12" s="73" customFormat="1" hidden="1" outlineLevel="2">
      <c r="A1400" s="82">
        <v>1200715013</v>
      </c>
      <c r="B1400" s="83" t="s">
        <v>1528</v>
      </c>
      <c r="C1400" s="70">
        <v>5316751.6399999904</v>
      </c>
      <c r="D1400" s="79"/>
      <c r="E1400" s="70"/>
      <c r="F1400" s="72"/>
      <c r="G1400" s="70">
        <f t="shared" si="43"/>
        <v>5316751.6399999904</v>
      </c>
      <c r="I1400" s="68">
        <v>0</v>
      </c>
      <c r="J1400" s="69">
        <f t="shared" si="42"/>
        <v>-5316751.6399999904</v>
      </c>
      <c r="K1400" s="65"/>
      <c r="L1400" s="65" t="s">
        <v>470</v>
      </c>
    </row>
    <row r="1401" spans="1:12" s="73" customFormat="1" hidden="1" outlineLevel="2">
      <c r="A1401" s="82">
        <v>1200715016</v>
      </c>
      <c r="B1401" s="83" t="s">
        <v>1529</v>
      </c>
      <c r="C1401" s="70">
        <v>0</v>
      </c>
      <c r="D1401" s="79"/>
      <c r="E1401" s="70"/>
      <c r="F1401" s="72"/>
      <c r="G1401" s="70">
        <f t="shared" si="43"/>
        <v>0</v>
      </c>
      <c r="I1401" s="68">
        <v>0</v>
      </c>
      <c r="J1401" s="69">
        <f t="shared" si="42"/>
        <v>0</v>
      </c>
      <c r="K1401" s="57"/>
      <c r="L1401" s="65" t="s">
        <v>470</v>
      </c>
    </row>
    <row r="1402" spans="1:12" s="73" customFormat="1" hidden="1" outlineLevel="2">
      <c r="A1402" s="82">
        <v>1200715017</v>
      </c>
      <c r="B1402" s="83" t="s">
        <v>1530</v>
      </c>
      <c r="C1402" s="70">
        <v>-69494759.099999905</v>
      </c>
      <c r="D1402" s="79"/>
      <c r="E1402" s="70"/>
      <c r="F1402" s="72"/>
      <c r="G1402" s="70">
        <f t="shared" si="43"/>
        <v>-69494759.099999905</v>
      </c>
      <c r="I1402" s="68">
        <v>0</v>
      </c>
      <c r="J1402" s="69">
        <f t="shared" si="42"/>
        <v>69494759.099999905</v>
      </c>
      <c r="K1402" s="57"/>
      <c r="L1402" s="65" t="s">
        <v>470</v>
      </c>
    </row>
    <row r="1403" spans="1:12" s="73" customFormat="1" hidden="1" outlineLevel="2">
      <c r="A1403" s="82">
        <v>1200715019</v>
      </c>
      <c r="B1403" s="83" t="s">
        <v>1531</v>
      </c>
      <c r="C1403" s="70">
        <v>0</v>
      </c>
      <c r="D1403" s="79"/>
      <c r="E1403" s="70"/>
      <c r="F1403" s="72"/>
      <c r="G1403" s="70">
        <f t="shared" si="43"/>
        <v>0</v>
      </c>
      <c r="I1403" s="68">
        <v>0</v>
      </c>
      <c r="J1403" s="69">
        <f t="shared" si="42"/>
        <v>0</v>
      </c>
      <c r="K1403" s="57"/>
      <c r="L1403" s="65" t="s">
        <v>470</v>
      </c>
    </row>
    <row r="1404" spans="1:12" s="73" customFormat="1" hidden="1" outlineLevel="2">
      <c r="A1404" s="82">
        <v>1200716010</v>
      </c>
      <c r="B1404" s="83" t="s">
        <v>1532</v>
      </c>
      <c r="C1404" s="70">
        <v>0</v>
      </c>
      <c r="D1404" s="79"/>
      <c r="E1404" s="70"/>
      <c r="F1404" s="72"/>
      <c r="G1404" s="70">
        <f t="shared" si="43"/>
        <v>0</v>
      </c>
      <c r="I1404" s="68">
        <v>0</v>
      </c>
      <c r="J1404" s="69">
        <f t="shared" si="42"/>
        <v>0</v>
      </c>
      <c r="K1404" s="57"/>
      <c r="L1404" s="65" t="s">
        <v>470</v>
      </c>
    </row>
    <row r="1405" spans="1:12" s="73" customFormat="1" hidden="1" outlineLevel="2">
      <c r="A1405" s="82">
        <v>1200716011</v>
      </c>
      <c r="B1405" s="83" t="s">
        <v>1533</v>
      </c>
      <c r="C1405" s="70">
        <v>0</v>
      </c>
      <c r="D1405" s="79"/>
      <c r="E1405" s="70"/>
      <c r="F1405" s="72"/>
      <c r="G1405" s="70">
        <f t="shared" si="43"/>
        <v>0</v>
      </c>
      <c r="I1405" s="68">
        <v>0</v>
      </c>
      <c r="J1405" s="69">
        <f t="shared" si="42"/>
        <v>0</v>
      </c>
      <c r="K1405" s="57"/>
      <c r="L1405" s="65" t="s">
        <v>470</v>
      </c>
    </row>
    <row r="1406" spans="1:12" s="73" customFormat="1" hidden="1" outlineLevel="2">
      <c r="A1406" s="82">
        <v>1200716012</v>
      </c>
      <c r="B1406" s="83" t="s">
        <v>1534</v>
      </c>
      <c r="C1406" s="70">
        <v>0</v>
      </c>
      <c r="D1406" s="79"/>
      <c r="E1406" s="70"/>
      <c r="F1406" s="72"/>
      <c r="G1406" s="70">
        <f t="shared" si="43"/>
        <v>0</v>
      </c>
      <c r="I1406" s="68">
        <v>0</v>
      </c>
      <c r="J1406" s="69">
        <f t="shared" si="42"/>
        <v>0</v>
      </c>
      <c r="K1406" s="57"/>
      <c r="L1406" s="65" t="s">
        <v>470</v>
      </c>
    </row>
    <row r="1407" spans="1:12" s="73" customFormat="1" hidden="1" outlineLevel="2">
      <c r="A1407" s="82">
        <v>1200716013</v>
      </c>
      <c r="B1407" s="83" t="s">
        <v>1535</v>
      </c>
      <c r="C1407" s="70">
        <v>0</v>
      </c>
      <c r="D1407" s="79"/>
      <c r="E1407" s="70"/>
      <c r="F1407" s="72"/>
      <c r="G1407" s="70">
        <f t="shared" si="43"/>
        <v>0</v>
      </c>
      <c r="I1407" s="68">
        <v>0</v>
      </c>
      <c r="J1407" s="69">
        <f t="shared" si="42"/>
        <v>0</v>
      </c>
      <c r="K1407" s="57"/>
      <c r="L1407" s="65" t="s">
        <v>470</v>
      </c>
    </row>
    <row r="1408" spans="1:12" s="73" customFormat="1" hidden="1" outlineLevel="2">
      <c r="A1408" s="82">
        <v>1200716016</v>
      </c>
      <c r="B1408" s="83" t="s">
        <v>1536</v>
      </c>
      <c r="C1408" s="70">
        <v>0</v>
      </c>
      <c r="D1408" s="79"/>
      <c r="E1408" s="70"/>
      <c r="F1408" s="72"/>
      <c r="G1408" s="70">
        <f t="shared" si="43"/>
        <v>0</v>
      </c>
      <c r="I1408" s="68">
        <v>0</v>
      </c>
      <c r="J1408" s="69">
        <f t="shared" si="42"/>
        <v>0</v>
      </c>
      <c r="K1408" s="57"/>
      <c r="L1408" s="65" t="s">
        <v>470</v>
      </c>
    </row>
    <row r="1409" spans="1:12" s="73" customFormat="1" hidden="1" outlineLevel="2">
      <c r="A1409" s="82">
        <v>1200716017</v>
      </c>
      <c r="B1409" s="83" t="s">
        <v>1537</v>
      </c>
      <c r="C1409" s="70">
        <v>0</v>
      </c>
      <c r="D1409" s="79"/>
      <c r="E1409" s="70"/>
      <c r="F1409" s="72"/>
      <c r="G1409" s="70">
        <f t="shared" si="43"/>
        <v>0</v>
      </c>
      <c r="I1409" s="68">
        <v>0</v>
      </c>
      <c r="J1409" s="69">
        <f t="shared" si="42"/>
        <v>0</v>
      </c>
      <c r="K1409" s="57"/>
      <c r="L1409" s="65" t="s">
        <v>470</v>
      </c>
    </row>
    <row r="1410" spans="1:12" s="73" customFormat="1" hidden="1" outlineLevel="2">
      <c r="A1410" s="82">
        <v>1200716019</v>
      </c>
      <c r="B1410" s="83" t="s">
        <v>1538</v>
      </c>
      <c r="C1410" s="70">
        <v>0</v>
      </c>
      <c r="D1410" s="79"/>
      <c r="E1410" s="70"/>
      <c r="F1410" s="72"/>
      <c r="G1410" s="70">
        <f t="shared" si="43"/>
        <v>0</v>
      </c>
      <c r="I1410" s="68">
        <v>0</v>
      </c>
      <c r="J1410" s="69">
        <f t="shared" si="42"/>
        <v>0</v>
      </c>
      <c r="K1410" s="57"/>
      <c r="L1410" s="65" t="s">
        <v>470</v>
      </c>
    </row>
    <row r="1411" spans="1:12" s="73" customFormat="1" hidden="1" outlineLevel="2">
      <c r="A1411" s="82">
        <v>1201001010</v>
      </c>
      <c r="B1411" s="83" t="s">
        <v>1539</v>
      </c>
      <c r="C1411" s="70">
        <v>0</v>
      </c>
      <c r="D1411" s="79"/>
      <c r="E1411" s="70"/>
      <c r="F1411" s="72"/>
      <c r="G1411" s="70">
        <f t="shared" si="43"/>
        <v>0</v>
      </c>
      <c r="I1411" s="68">
        <v>0</v>
      </c>
      <c r="J1411" s="69">
        <f t="shared" si="42"/>
        <v>0</v>
      </c>
      <c r="K1411" s="57"/>
      <c r="L1411" s="65" t="s">
        <v>470</v>
      </c>
    </row>
    <row r="1412" spans="1:12" s="73" customFormat="1" hidden="1" outlineLevel="2">
      <c r="A1412" s="82">
        <v>1201001011</v>
      </c>
      <c r="B1412" s="83" t="s">
        <v>1540</v>
      </c>
      <c r="C1412" s="70">
        <v>0</v>
      </c>
      <c r="D1412" s="79"/>
      <c r="E1412" s="70"/>
      <c r="F1412" s="72"/>
      <c r="G1412" s="70">
        <f t="shared" si="43"/>
        <v>0</v>
      </c>
      <c r="I1412" s="68">
        <v>0</v>
      </c>
      <c r="J1412" s="69">
        <f t="shared" si="42"/>
        <v>0</v>
      </c>
      <c r="K1412" s="57"/>
      <c r="L1412" s="65" t="s">
        <v>470</v>
      </c>
    </row>
    <row r="1413" spans="1:12" s="73" customFormat="1" hidden="1" outlineLevel="2">
      <c r="A1413" s="82">
        <v>1201001012</v>
      </c>
      <c r="B1413" s="83" t="s">
        <v>1541</v>
      </c>
      <c r="C1413" s="70">
        <v>0</v>
      </c>
      <c r="D1413" s="79"/>
      <c r="E1413" s="70"/>
      <c r="F1413" s="72"/>
      <c r="G1413" s="70">
        <f t="shared" si="43"/>
        <v>0</v>
      </c>
      <c r="I1413" s="68">
        <v>0</v>
      </c>
      <c r="J1413" s="69">
        <f t="shared" si="42"/>
        <v>0</v>
      </c>
      <c r="K1413" s="57"/>
      <c r="L1413" s="65" t="s">
        <v>470</v>
      </c>
    </row>
    <row r="1414" spans="1:12" s="73" customFormat="1" hidden="1" outlineLevel="2">
      <c r="A1414" s="82">
        <v>1201001013</v>
      </c>
      <c r="B1414" s="83" t="s">
        <v>1542</v>
      </c>
      <c r="C1414" s="70">
        <v>0</v>
      </c>
      <c r="D1414" s="79"/>
      <c r="E1414" s="70"/>
      <c r="F1414" s="72"/>
      <c r="G1414" s="70">
        <f t="shared" si="43"/>
        <v>0</v>
      </c>
      <c r="I1414" s="68">
        <v>0</v>
      </c>
      <c r="J1414" s="69">
        <f t="shared" si="42"/>
        <v>0</v>
      </c>
      <c r="K1414" s="57"/>
      <c r="L1414" s="65" t="s">
        <v>470</v>
      </c>
    </row>
    <row r="1415" spans="1:12" s="73" customFormat="1" hidden="1" outlineLevel="2">
      <c r="A1415" s="82">
        <v>1201001016</v>
      </c>
      <c r="B1415" s="83" t="s">
        <v>1543</v>
      </c>
      <c r="C1415" s="70">
        <v>0</v>
      </c>
      <c r="D1415" s="79"/>
      <c r="E1415" s="70"/>
      <c r="F1415" s="72"/>
      <c r="G1415" s="70">
        <f t="shared" si="43"/>
        <v>0</v>
      </c>
      <c r="I1415" s="68">
        <v>0</v>
      </c>
      <c r="J1415" s="69">
        <f t="shared" si="42"/>
        <v>0</v>
      </c>
      <c r="K1415" s="57"/>
      <c r="L1415" s="65" t="s">
        <v>470</v>
      </c>
    </row>
    <row r="1416" spans="1:12" s="73" customFormat="1" hidden="1" outlineLevel="2">
      <c r="A1416" s="82">
        <v>1201001017</v>
      </c>
      <c r="B1416" s="83" t="s">
        <v>1544</v>
      </c>
      <c r="C1416" s="70">
        <v>0</v>
      </c>
      <c r="D1416" s="79"/>
      <c r="E1416" s="70"/>
      <c r="F1416" s="72"/>
      <c r="G1416" s="70">
        <f t="shared" si="43"/>
        <v>0</v>
      </c>
      <c r="I1416" s="68">
        <v>0</v>
      </c>
      <c r="J1416" s="69">
        <f t="shared" si="42"/>
        <v>0</v>
      </c>
      <c r="K1416" s="57"/>
      <c r="L1416" s="65" t="s">
        <v>470</v>
      </c>
    </row>
    <row r="1417" spans="1:12" s="73" customFormat="1" hidden="1" outlineLevel="2">
      <c r="A1417" s="82">
        <v>1201001018</v>
      </c>
      <c r="B1417" s="83" t="s">
        <v>1545</v>
      </c>
      <c r="C1417" s="70">
        <v>0</v>
      </c>
      <c r="D1417" s="79"/>
      <c r="E1417" s="70"/>
      <c r="F1417" s="72"/>
      <c r="G1417" s="70">
        <f t="shared" si="43"/>
        <v>0</v>
      </c>
      <c r="I1417" s="68">
        <v>0</v>
      </c>
      <c r="J1417" s="69">
        <f t="shared" si="42"/>
        <v>0</v>
      </c>
      <c r="K1417" s="57"/>
      <c r="L1417" s="65" t="s">
        <v>470</v>
      </c>
    </row>
    <row r="1418" spans="1:12" s="73" customFormat="1" hidden="1" outlineLevel="2">
      <c r="A1418" s="82">
        <v>1201001019</v>
      </c>
      <c r="B1418" s="83" t="s">
        <v>1546</v>
      </c>
      <c r="C1418" s="70">
        <v>0</v>
      </c>
      <c r="D1418" s="79"/>
      <c r="E1418" s="70"/>
      <c r="F1418" s="72"/>
      <c r="G1418" s="70">
        <f t="shared" si="43"/>
        <v>0</v>
      </c>
      <c r="I1418" s="68">
        <v>0</v>
      </c>
      <c r="J1418" s="69">
        <f t="shared" si="42"/>
        <v>0</v>
      </c>
      <c r="K1418" s="57"/>
      <c r="L1418" s="65" t="s">
        <v>470</v>
      </c>
    </row>
    <row r="1419" spans="1:12" s="73" customFormat="1" hidden="1" outlineLevel="2">
      <c r="A1419" s="82">
        <v>1201001020</v>
      </c>
      <c r="B1419" s="83" t="s">
        <v>1539</v>
      </c>
      <c r="C1419" s="70">
        <v>0</v>
      </c>
      <c r="D1419" s="79"/>
      <c r="E1419" s="70"/>
      <c r="F1419" s="72"/>
      <c r="G1419" s="70">
        <f t="shared" si="43"/>
        <v>0</v>
      </c>
      <c r="I1419" s="68">
        <v>0</v>
      </c>
      <c r="J1419" s="69">
        <f t="shared" si="42"/>
        <v>0</v>
      </c>
      <c r="K1419" s="57"/>
      <c r="L1419" s="65" t="s">
        <v>470</v>
      </c>
    </row>
    <row r="1420" spans="1:12" s="73" customFormat="1" hidden="1" outlineLevel="2">
      <c r="A1420" s="82">
        <v>1201001021</v>
      </c>
      <c r="B1420" s="83" t="s">
        <v>1540</v>
      </c>
      <c r="C1420" s="70">
        <v>66546095.740000002</v>
      </c>
      <c r="D1420" s="79"/>
      <c r="E1420" s="70"/>
      <c r="F1420" s="72"/>
      <c r="G1420" s="70">
        <f t="shared" si="43"/>
        <v>66546095.740000002</v>
      </c>
      <c r="I1420" s="68">
        <v>0</v>
      </c>
      <c r="J1420" s="69">
        <f t="shared" si="42"/>
        <v>-66546095.740000002</v>
      </c>
      <c r="K1420" s="57"/>
      <c r="L1420" s="65" t="s">
        <v>470</v>
      </c>
    </row>
    <row r="1421" spans="1:12" s="73" customFormat="1" hidden="1" outlineLevel="2">
      <c r="A1421" s="82">
        <v>1201001022</v>
      </c>
      <c r="B1421" s="83" t="s">
        <v>1541</v>
      </c>
      <c r="C1421" s="70">
        <v>0</v>
      </c>
      <c r="D1421" s="79"/>
      <c r="E1421" s="70"/>
      <c r="F1421" s="72"/>
      <c r="G1421" s="70">
        <f t="shared" si="43"/>
        <v>0</v>
      </c>
      <c r="I1421" s="68">
        <v>0</v>
      </c>
      <c r="J1421" s="69">
        <f t="shared" si="42"/>
        <v>0</v>
      </c>
      <c r="K1421" s="57"/>
      <c r="L1421" s="65" t="s">
        <v>470</v>
      </c>
    </row>
    <row r="1422" spans="1:12" s="73" customFormat="1" hidden="1" outlineLevel="2">
      <c r="A1422" s="82">
        <v>1201001023</v>
      </c>
      <c r="B1422" s="83" t="s">
        <v>1542</v>
      </c>
      <c r="C1422" s="70">
        <v>-543373.65</v>
      </c>
      <c r="D1422" s="79"/>
      <c r="E1422" s="70"/>
      <c r="F1422" s="72"/>
      <c r="G1422" s="70">
        <f t="shared" si="43"/>
        <v>-543373.65</v>
      </c>
      <c r="I1422" s="68">
        <v>0</v>
      </c>
      <c r="J1422" s="69">
        <f t="shared" si="42"/>
        <v>543373.65</v>
      </c>
      <c r="K1422" s="57"/>
      <c r="L1422" s="65" t="s">
        <v>470</v>
      </c>
    </row>
    <row r="1423" spans="1:12" s="73" customFormat="1" hidden="1" outlineLevel="2">
      <c r="A1423" s="82">
        <v>1201001026</v>
      </c>
      <c r="B1423" s="83" t="s">
        <v>1543</v>
      </c>
      <c r="C1423" s="70">
        <v>0</v>
      </c>
      <c r="D1423" s="79"/>
      <c r="E1423" s="70"/>
      <c r="F1423" s="72"/>
      <c r="G1423" s="70">
        <f t="shared" si="43"/>
        <v>0</v>
      </c>
      <c r="I1423" s="68">
        <v>0</v>
      </c>
      <c r="J1423" s="69">
        <f t="shared" si="42"/>
        <v>0</v>
      </c>
      <c r="K1423" s="57"/>
      <c r="L1423" s="65" t="s">
        <v>470</v>
      </c>
    </row>
    <row r="1424" spans="1:12" s="73" customFormat="1" hidden="1" outlineLevel="2">
      <c r="A1424" s="82">
        <v>1201001027</v>
      </c>
      <c r="B1424" s="83" t="s">
        <v>1544</v>
      </c>
      <c r="C1424" s="70">
        <v>-66002722.090000004</v>
      </c>
      <c r="D1424" s="79"/>
      <c r="E1424" s="70"/>
      <c r="F1424" s="72"/>
      <c r="G1424" s="70">
        <f t="shared" si="43"/>
        <v>-66002722.090000004</v>
      </c>
      <c r="I1424" s="68">
        <v>0</v>
      </c>
      <c r="J1424" s="69">
        <f t="shared" si="42"/>
        <v>66002722.090000004</v>
      </c>
      <c r="K1424" s="57"/>
      <c r="L1424" s="65" t="s">
        <v>470</v>
      </c>
    </row>
    <row r="1425" spans="1:12" s="73" customFormat="1" hidden="1" outlineLevel="2">
      <c r="A1425" s="82">
        <v>1201001028</v>
      </c>
      <c r="B1425" s="83" t="s">
        <v>1545</v>
      </c>
      <c r="C1425" s="70">
        <v>0</v>
      </c>
      <c r="D1425" s="79"/>
      <c r="E1425" s="70"/>
      <c r="F1425" s="72"/>
      <c r="G1425" s="70">
        <f t="shared" si="43"/>
        <v>0</v>
      </c>
      <c r="I1425" s="68">
        <v>0</v>
      </c>
      <c r="J1425" s="69">
        <f t="shared" si="42"/>
        <v>0</v>
      </c>
      <c r="K1425" s="57"/>
      <c r="L1425" s="65" t="s">
        <v>470</v>
      </c>
    </row>
    <row r="1426" spans="1:12" s="73" customFormat="1" hidden="1" outlineLevel="2">
      <c r="A1426" s="31">
        <v>1201001029</v>
      </c>
      <c r="B1426" s="45" t="s">
        <v>1546</v>
      </c>
      <c r="C1426" s="70">
        <v>0</v>
      </c>
      <c r="D1426" s="79"/>
      <c r="E1426" s="70"/>
      <c r="F1426" s="72"/>
      <c r="G1426" s="70">
        <f t="shared" si="43"/>
        <v>0</v>
      </c>
      <c r="I1426" s="68">
        <v>0</v>
      </c>
      <c r="J1426" s="69">
        <f t="shared" si="42"/>
        <v>0</v>
      </c>
      <c r="K1426" s="57"/>
      <c r="L1426" s="65" t="s">
        <v>470</v>
      </c>
    </row>
    <row r="1427" spans="1:12" s="73" customFormat="1" hidden="1" outlineLevel="2">
      <c r="A1427" s="82">
        <v>1201001030</v>
      </c>
      <c r="B1427" s="83" t="s">
        <v>1539</v>
      </c>
      <c r="C1427" s="70">
        <v>0</v>
      </c>
      <c r="D1427" s="79"/>
      <c r="E1427" s="70"/>
      <c r="F1427" s="72"/>
      <c r="G1427" s="70">
        <f t="shared" si="43"/>
        <v>0</v>
      </c>
      <c r="I1427" s="68">
        <v>0</v>
      </c>
      <c r="J1427" s="69">
        <f t="shared" si="42"/>
        <v>0</v>
      </c>
      <c r="K1427" s="57"/>
      <c r="L1427" s="65" t="s">
        <v>470</v>
      </c>
    </row>
    <row r="1428" spans="1:12" s="73" customFormat="1" hidden="1" outlineLevel="2">
      <c r="A1428" s="82">
        <v>1201001031</v>
      </c>
      <c r="B1428" s="83" t="s">
        <v>1540</v>
      </c>
      <c r="C1428" s="70">
        <v>0</v>
      </c>
      <c r="D1428" s="79"/>
      <c r="E1428" s="70"/>
      <c r="F1428" s="72"/>
      <c r="G1428" s="70">
        <f t="shared" si="43"/>
        <v>0</v>
      </c>
      <c r="I1428" s="68">
        <v>0</v>
      </c>
      <c r="J1428" s="69">
        <f t="shared" si="42"/>
        <v>0</v>
      </c>
      <c r="K1428" s="57"/>
      <c r="L1428" s="65" t="s">
        <v>470</v>
      </c>
    </row>
    <row r="1429" spans="1:12" s="73" customFormat="1" hidden="1" outlineLevel="2">
      <c r="A1429" s="82">
        <v>1201001032</v>
      </c>
      <c r="B1429" s="83" t="s">
        <v>1541</v>
      </c>
      <c r="C1429" s="70">
        <v>0</v>
      </c>
      <c r="D1429" s="79"/>
      <c r="E1429" s="70"/>
      <c r="F1429" s="72"/>
      <c r="G1429" s="70">
        <f t="shared" si="43"/>
        <v>0</v>
      </c>
      <c r="I1429" s="68">
        <v>0</v>
      </c>
      <c r="J1429" s="69">
        <f t="shared" si="42"/>
        <v>0</v>
      </c>
      <c r="K1429" s="57"/>
      <c r="L1429" s="65" t="s">
        <v>470</v>
      </c>
    </row>
    <row r="1430" spans="1:12" s="73" customFormat="1" hidden="1" outlineLevel="2">
      <c r="A1430" s="82">
        <v>1201001033</v>
      </c>
      <c r="B1430" s="83" t="s">
        <v>1542</v>
      </c>
      <c r="C1430" s="70">
        <v>0</v>
      </c>
      <c r="D1430" s="79"/>
      <c r="E1430" s="70"/>
      <c r="F1430" s="72"/>
      <c r="G1430" s="70">
        <f t="shared" si="43"/>
        <v>0</v>
      </c>
      <c r="I1430" s="68">
        <v>0</v>
      </c>
      <c r="J1430" s="69">
        <f t="shared" si="42"/>
        <v>0</v>
      </c>
      <c r="K1430" s="57"/>
      <c r="L1430" s="65" t="s">
        <v>470</v>
      </c>
    </row>
    <row r="1431" spans="1:12" s="73" customFormat="1" hidden="1" outlineLevel="2">
      <c r="A1431" s="82">
        <v>1201001036</v>
      </c>
      <c r="B1431" s="83" t="s">
        <v>1543</v>
      </c>
      <c r="C1431" s="70">
        <v>0</v>
      </c>
      <c r="D1431" s="79"/>
      <c r="E1431" s="70"/>
      <c r="F1431" s="72"/>
      <c r="G1431" s="70">
        <f t="shared" si="43"/>
        <v>0</v>
      </c>
      <c r="I1431" s="68">
        <v>0</v>
      </c>
      <c r="J1431" s="69">
        <f t="shared" ref="J1431:J1494" si="44">I1431-G1431</f>
        <v>0</v>
      </c>
      <c r="K1431" s="57"/>
      <c r="L1431" s="65" t="s">
        <v>470</v>
      </c>
    </row>
    <row r="1432" spans="1:12" s="73" customFormat="1" hidden="1" outlineLevel="2">
      <c r="A1432" s="82">
        <v>1201001037</v>
      </c>
      <c r="B1432" s="83" t="s">
        <v>1544</v>
      </c>
      <c r="C1432" s="70">
        <v>0</v>
      </c>
      <c r="D1432" s="79"/>
      <c r="E1432" s="70"/>
      <c r="F1432" s="72"/>
      <c r="G1432" s="70">
        <f t="shared" si="43"/>
        <v>0</v>
      </c>
      <c r="I1432" s="68">
        <v>0</v>
      </c>
      <c r="J1432" s="69">
        <f t="shared" si="44"/>
        <v>0</v>
      </c>
      <c r="K1432" s="57"/>
      <c r="L1432" s="65" t="s">
        <v>470</v>
      </c>
    </row>
    <row r="1433" spans="1:12" s="73" customFormat="1" hidden="1" outlineLevel="2">
      <c r="A1433" s="82">
        <v>1201001038</v>
      </c>
      <c r="B1433" s="83" t="s">
        <v>1545</v>
      </c>
      <c r="C1433" s="70">
        <v>0</v>
      </c>
      <c r="D1433" s="79"/>
      <c r="E1433" s="70"/>
      <c r="F1433" s="72"/>
      <c r="G1433" s="70">
        <f t="shared" si="43"/>
        <v>0</v>
      </c>
      <c r="I1433" s="68">
        <v>0</v>
      </c>
      <c r="J1433" s="69">
        <f t="shared" si="44"/>
        <v>0</v>
      </c>
      <c r="K1433" s="57"/>
      <c r="L1433" s="65" t="s">
        <v>470</v>
      </c>
    </row>
    <row r="1434" spans="1:12" s="73" customFormat="1" hidden="1" outlineLevel="2">
      <c r="A1434" s="82">
        <v>1201001039</v>
      </c>
      <c r="B1434" s="83" t="s">
        <v>1546</v>
      </c>
      <c r="C1434" s="70">
        <v>0</v>
      </c>
      <c r="D1434" s="79"/>
      <c r="E1434" s="70"/>
      <c r="F1434" s="72"/>
      <c r="G1434" s="70">
        <f t="shared" si="43"/>
        <v>0</v>
      </c>
      <c r="I1434" s="68">
        <v>0</v>
      </c>
      <c r="J1434" s="69">
        <f t="shared" si="44"/>
        <v>0</v>
      </c>
      <c r="K1434" s="57"/>
      <c r="L1434" s="65" t="s">
        <v>470</v>
      </c>
    </row>
    <row r="1435" spans="1:12" s="73" customFormat="1" hidden="1" outlineLevel="2">
      <c r="A1435" s="82">
        <v>1201001040</v>
      </c>
      <c r="B1435" s="83" t="s">
        <v>1539</v>
      </c>
      <c r="C1435" s="70">
        <v>0</v>
      </c>
      <c r="D1435" s="79"/>
      <c r="E1435" s="70"/>
      <c r="F1435" s="72"/>
      <c r="G1435" s="70">
        <f t="shared" si="43"/>
        <v>0</v>
      </c>
      <c r="I1435" s="68">
        <v>0</v>
      </c>
      <c r="J1435" s="69">
        <f t="shared" si="44"/>
        <v>0</v>
      </c>
      <c r="K1435" s="57"/>
      <c r="L1435" s="65" t="s">
        <v>470</v>
      </c>
    </row>
    <row r="1436" spans="1:12" s="73" customFormat="1" hidden="1" outlineLevel="2">
      <c r="A1436" s="82">
        <v>1201001041</v>
      </c>
      <c r="B1436" s="83" t="s">
        <v>1540</v>
      </c>
      <c r="C1436" s="70">
        <v>51112107.420000002</v>
      </c>
      <c r="D1436" s="79"/>
      <c r="E1436" s="70"/>
      <c r="F1436" s="72"/>
      <c r="G1436" s="70">
        <f t="shared" si="43"/>
        <v>51112107.420000002</v>
      </c>
      <c r="I1436" s="68">
        <v>0</v>
      </c>
      <c r="J1436" s="69">
        <f t="shared" si="44"/>
        <v>-51112107.420000002</v>
      </c>
      <c r="K1436" s="57"/>
      <c r="L1436" s="65" t="s">
        <v>470</v>
      </c>
    </row>
    <row r="1437" spans="1:12" s="73" customFormat="1" hidden="1" outlineLevel="2">
      <c r="A1437" s="31">
        <v>1201001042</v>
      </c>
      <c r="B1437" s="45" t="s">
        <v>1541</v>
      </c>
      <c r="C1437" s="70">
        <v>0</v>
      </c>
      <c r="D1437" s="79"/>
      <c r="E1437" s="70"/>
      <c r="F1437" s="72"/>
      <c r="G1437" s="70">
        <f t="shared" si="43"/>
        <v>0</v>
      </c>
      <c r="I1437" s="68">
        <v>0</v>
      </c>
      <c r="J1437" s="69">
        <f t="shared" si="44"/>
        <v>0</v>
      </c>
      <c r="K1437" s="57"/>
      <c r="L1437" s="65" t="s">
        <v>470</v>
      </c>
    </row>
    <row r="1438" spans="1:12" s="73" customFormat="1" hidden="1" outlineLevel="2">
      <c r="A1438" s="82">
        <v>1201001043</v>
      </c>
      <c r="B1438" s="83" t="s">
        <v>1542</v>
      </c>
      <c r="C1438" s="70">
        <v>409576674.02999902</v>
      </c>
      <c r="D1438" s="79"/>
      <c r="E1438" s="70"/>
      <c r="F1438" s="72"/>
      <c r="G1438" s="70">
        <f t="shared" si="43"/>
        <v>409576674.02999902</v>
      </c>
      <c r="I1438" s="68">
        <v>0</v>
      </c>
      <c r="J1438" s="69">
        <f t="shared" si="44"/>
        <v>-409576674.02999902</v>
      </c>
      <c r="K1438" s="57"/>
      <c r="L1438" s="65" t="s">
        <v>470</v>
      </c>
    </row>
    <row r="1439" spans="1:12" s="73" customFormat="1" hidden="1" outlineLevel="2">
      <c r="A1439" s="119">
        <v>1201001046</v>
      </c>
      <c r="B1439" s="121" t="s">
        <v>1543</v>
      </c>
      <c r="C1439" s="70">
        <v>0</v>
      </c>
      <c r="D1439" s="79"/>
      <c r="E1439" s="70"/>
      <c r="F1439" s="72"/>
      <c r="G1439" s="70">
        <f t="shared" si="43"/>
        <v>0</v>
      </c>
      <c r="I1439" s="68">
        <v>0</v>
      </c>
      <c r="J1439" s="69">
        <f t="shared" si="44"/>
        <v>0</v>
      </c>
      <c r="K1439" s="57"/>
      <c r="L1439" s="65" t="s">
        <v>470</v>
      </c>
    </row>
    <row r="1440" spans="1:12" s="73" customFormat="1" hidden="1" outlineLevel="2">
      <c r="A1440" s="82">
        <v>1201001047</v>
      </c>
      <c r="B1440" s="83" t="s">
        <v>1544</v>
      </c>
      <c r="C1440" s="70">
        <v>-460684104.61000001</v>
      </c>
      <c r="D1440" s="79"/>
      <c r="E1440" s="70"/>
      <c r="F1440" s="72"/>
      <c r="G1440" s="70">
        <f t="shared" si="43"/>
        <v>-460684104.61000001</v>
      </c>
      <c r="I1440" s="68">
        <v>0</v>
      </c>
      <c r="J1440" s="69">
        <f t="shared" si="44"/>
        <v>460684104.61000001</v>
      </c>
      <c r="K1440" s="57"/>
      <c r="L1440" s="65" t="s">
        <v>470</v>
      </c>
    </row>
    <row r="1441" spans="1:12" s="73" customFormat="1" hidden="1" outlineLevel="2">
      <c r="A1441" s="82">
        <v>1201001049</v>
      </c>
      <c r="B1441" s="83" t="s">
        <v>1546</v>
      </c>
      <c r="C1441" s="70">
        <v>0</v>
      </c>
      <c r="D1441" s="79"/>
      <c r="E1441" s="70"/>
      <c r="F1441" s="72"/>
      <c r="G1441" s="70">
        <f t="shared" si="43"/>
        <v>0</v>
      </c>
      <c r="I1441" s="68">
        <v>0</v>
      </c>
      <c r="J1441" s="69">
        <f t="shared" si="44"/>
        <v>0</v>
      </c>
      <c r="K1441" s="57"/>
      <c r="L1441" s="65" t="s">
        <v>470</v>
      </c>
    </row>
    <row r="1442" spans="1:12" s="73" customFormat="1" hidden="1" outlineLevel="2">
      <c r="A1442" s="82">
        <v>1201001050</v>
      </c>
      <c r="B1442" s="83" t="s">
        <v>1539</v>
      </c>
      <c r="C1442" s="70">
        <v>0</v>
      </c>
      <c r="D1442" s="79"/>
      <c r="E1442" s="70"/>
      <c r="F1442" s="72"/>
      <c r="G1442" s="70">
        <f t="shared" si="43"/>
        <v>0</v>
      </c>
      <c r="I1442" s="68">
        <v>0</v>
      </c>
      <c r="J1442" s="69">
        <f t="shared" si="44"/>
        <v>0</v>
      </c>
      <c r="K1442" s="57"/>
      <c r="L1442" s="65" t="s">
        <v>470</v>
      </c>
    </row>
    <row r="1443" spans="1:12" s="73" customFormat="1" hidden="1" outlineLevel="2">
      <c r="A1443" s="82">
        <v>1201001051</v>
      </c>
      <c r="B1443" s="83" t="s">
        <v>1540</v>
      </c>
      <c r="C1443" s="70">
        <v>0</v>
      </c>
      <c r="D1443" s="79"/>
      <c r="E1443" s="70"/>
      <c r="F1443" s="72"/>
      <c r="G1443" s="70">
        <f t="shared" si="43"/>
        <v>0</v>
      </c>
      <c r="I1443" s="68">
        <v>0</v>
      </c>
      <c r="J1443" s="69">
        <f t="shared" si="44"/>
        <v>0</v>
      </c>
      <c r="K1443" s="57"/>
      <c r="L1443" s="65" t="s">
        <v>470</v>
      </c>
    </row>
    <row r="1444" spans="1:12" s="73" customFormat="1" hidden="1" outlineLevel="2">
      <c r="A1444" s="82">
        <v>1201001052</v>
      </c>
      <c r="B1444" s="83" t="s">
        <v>1541</v>
      </c>
      <c r="C1444" s="70">
        <v>0</v>
      </c>
      <c r="D1444" s="79"/>
      <c r="E1444" s="70"/>
      <c r="F1444" s="72"/>
      <c r="G1444" s="70">
        <f t="shared" ref="G1444:G1507" si="45">C1444+E1444</f>
        <v>0</v>
      </c>
      <c r="I1444" s="68">
        <v>0</v>
      </c>
      <c r="J1444" s="69">
        <f t="shared" si="44"/>
        <v>0</v>
      </c>
      <c r="K1444" s="57"/>
      <c r="L1444" s="65" t="s">
        <v>470</v>
      </c>
    </row>
    <row r="1445" spans="1:12" s="73" customFormat="1" hidden="1" outlineLevel="2">
      <c r="A1445" s="82">
        <v>1201001053</v>
      </c>
      <c r="B1445" s="83" t="s">
        <v>1542</v>
      </c>
      <c r="C1445" s="70">
        <v>0</v>
      </c>
      <c r="D1445" s="79"/>
      <c r="E1445" s="70"/>
      <c r="F1445" s="72"/>
      <c r="G1445" s="70">
        <f t="shared" si="45"/>
        <v>0</v>
      </c>
      <c r="I1445" s="68">
        <v>0</v>
      </c>
      <c r="J1445" s="69">
        <f t="shared" si="44"/>
        <v>0</v>
      </c>
      <c r="K1445" s="57"/>
      <c r="L1445" s="65" t="s">
        <v>470</v>
      </c>
    </row>
    <row r="1446" spans="1:12" s="73" customFormat="1" hidden="1" outlineLevel="2">
      <c r="A1446" s="82">
        <v>1201001056</v>
      </c>
      <c r="B1446" s="83" t="s">
        <v>1543</v>
      </c>
      <c r="C1446" s="70">
        <v>0</v>
      </c>
      <c r="D1446" s="79"/>
      <c r="E1446" s="70"/>
      <c r="F1446" s="72"/>
      <c r="G1446" s="70">
        <f t="shared" si="45"/>
        <v>0</v>
      </c>
      <c r="I1446" s="68">
        <v>0</v>
      </c>
      <c r="J1446" s="69">
        <f t="shared" si="44"/>
        <v>0</v>
      </c>
      <c r="K1446" s="57"/>
      <c r="L1446" s="65" t="s">
        <v>470</v>
      </c>
    </row>
    <row r="1447" spans="1:12" s="73" customFormat="1" hidden="1" outlineLevel="2">
      <c r="A1447" s="82">
        <v>1201001057</v>
      </c>
      <c r="B1447" s="83" t="s">
        <v>1544</v>
      </c>
      <c r="C1447" s="70">
        <v>0</v>
      </c>
      <c r="D1447" s="79"/>
      <c r="E1447" s="70"/>
      <c r="F1447" s="72"/>
      <c r="G1447" s="70">
        <f t="shared" si="45"/>
        <v>0</v>
      </c>
      <c r="I1447" s="68">
        <v>0</v>
      </c>
      <c r="J1447" s="69">
        <f t="shared" si="44"/>
        <v>0</v>
      </c>
      <c r="K1447" s="57"/>
      <c r="L1447" s="65" t="s">
        <v>470</v>
      </c>
    </row>
    <row r="1448" spans="1:12" s="73" customFormat="1" hidden="1" outlineLevel="2">
      <c r="A1448" s="82">
        <v>1201001059</v>
      </c>
      <c r="B1448" s="83" t="s">
        <v>1546</v>
      </c>
      <c r="C1448" s="70">
        <v>0</v>
      </c>
      <c r="D1448" s="79"/>
      <c r="E1448" s="70"/>
      <c r="F1448" s="72"/>
      <c r="G1448" s="70">
        <f t="shared" si="45"/>
        <v>0</v>
      </c>
      <c r="I1448" s="68">
        <v>0</v>
      </c>
      <c r="J1448" s="69">
        <f t="shared" si="44"/>
        <v>0</v>
      </c>
      <c r="K1448" s="57"/>
      <c r="L1448" s="65" t="s">
        <v>470</v>
      </c>
    </row>
    <row r="1449" spans="1:12" s="73" customFormat="1" hidden="1" outlineLevel="2">
      <c r="A1449" s="82">
        <v>1201001060</v>
      </c>
      <c r="B1449" s="83" t="s">
        <v>1539</v>
      </c>
      <c r="C1449" s="70">
        <v>0</v>
      </c>
      <c r="D1449" s="79"/>
      <c r="E1449" s="70"/>
      <c r="F1449" s="72"/>
      <c r="G1449" s="70">
        <f t="shared" si="45"/>
        <v>0</v>
      </c>
      <c r="I1449" s="68">
        <v>0</v>
      </c>
      <c r="J1449" s="69">
        <f t="shared" si="44"/>
        <v>0</v>
      </c>
      <c r="K1449" s="57"/>
      <c r="L1449" s="65" t="s">
        <v>470</v>
      </c>
    </row>
    <row r="1450" spans="1:12" s="73" customFormat="1" hidden="1" outlineLevel="2">
      <c r="A1450" s="82">
        <v>1201001061</v>
      </c>
      <c r="B1450" s="83" t="s">
        <v>1540</v>
      </c>
      <c r="C1450" s="70">
        <v>0</v>
      </c>
      <c r="D1450" s="79"/>
      <c r="E1450" s="70"/>
      <c r="F1450" s="72"/>
      <c r="G1450" s="70">
        <f t="shared" si="45"/>
        <v>0</v>
      </c>
      <c r="I1450" s="68">
        <v>0</v>
      </c>
      <c r="J1450" s="69">
        <f t="shared" si="44"/>
        <v>0</v>
      </c>
      <c r="K1450" s="57"/>
      <c r="L1450" s="65" t="s">
        <v>470</v>
      </c>
    </row>
    <row r="1451" spans="1:12" s="73" customFormat="1" hidden="1" outlineLevel="2">
      <c r="A1451" s="82">
        <v>1201001062</v>
      </c>
      <c r="B1451" s="83" t="s">
        <v>1541</v>
      </c>
      <c r="C1451" s="70">
        <v>0</v>
      </c>
      <c r="D1451" s="79"/>
      <c r="E1451" s="70"/>
      <c r="F1451" s="72"/>
      <c r="G1451" s="70">
        <f t="shared" si="45"/>
        <v>0</v>
      </c>
      <c r="I1451" s="68">
        <v>0</v>
      </c>
      <c r="J1451" s="69">
        <f t="shared" si="44"/>
        <v>0</v>
      </c>
      <c r="K1451" s="57"/>
      <c r="L1451" s="65" t="s">
        <v>470</v>
      </c>
    </row>
    <row r="1452" spans="1:12" s="73" customFormat="1" hidden="1" outlineLevel="2">
      <c r="A1452" s="82">
        <v>1201001063</v>
      </c>
      <c r="B1452" s="83" t="s">
        <v>1542</v>
      </c>
      <c r="C1452" s="70">
        <v>0</v>
      </c>
      <c r="D1452" s="79"/>
      <c r="E1452" s="70"/>
      <c r="F1452" s="72"/>
      <c r="G1452" s="70">
        <f t="shared" si="45"/>
        <v>0</v>
      </c>
      <c r="I1452" s="68">
        <v>0</v>
      </c>
      <c r="J1452" s="69">
        <f t="shared" si="44"/>
        <v>0</v>
      </c>
      <c r="K1452" s="57"/>
      <c r="L1452" s="65" t="s">
        <v>470</v>
      </c>
    </row>
    <row r="1453" spans="1:12" s="73" customFormat="1" hidden="1" outlineLevel="2">
      <c r="A1453" s="82">
        <v>1201001066</v>
      </c>
      <c r="B1453" s="83" t="s">
        <v>1543</v>
      </c>
      <c r="C1453" s="70">
        <v>0</v>
      </c>
      <c r="D1453" s="79"/>
      <c r="E1453" s="70"/>
      <c r="F1453" s="72"/>
      <c r="G1453" s="70">
        <f t="shared" si="45"/>
        <v>0</v>
      </c>
      <c r="I1453" s="68">
        <v>0</v>
      </c>
      <c r="J1453" s="69">
        <f t="shared" si="44"/>
        <v>0</v>
      </c>
      <c r="K1453" s="57"/>
      <c r="L1453" s="65" t="s">
        <v>470</v>
      </c>
    </row>
    <row r="1454" spans="1:12" s="73" customFormat="1" hidden="1" outlineLevel="2">
      <c r="A1454" s="82">
        <v>1201001067</v>
      </c>
      <c r="B1454" s="83" t="s">
        <v>1544</v>
      </c>
      <c r="C1454" s="70">
        <v>0</v>
      </c>
      <c r="D1454" s="79"/>
      <c r="E1454" s="70"/>
      <c r="F1454" s="72"/>
      <c r="G1454" s="70">
        <f t="shared" si="45"/>
        <v>0</v>
      </c>
      <c r="I1454" s="68">
        <v>0</v>
      </c>
      <c r="J1454" s="69">
        <f t="shared" si="44"/>
        <v>0</v>
      </c>
      <c r="K1454" s="57"/>
      <c r="L1454" s="65" t="s">
        <v>470</v>
      </c>
    </row>
    <row r="1455" spans="1:12" s="73" customFormat="1" hidden="1" outlineLevel="2">
      <c r="A1455" s="82">
        <v>1201001069</v>
      </c>
      <c r="B1455" s="83" t="s">
        <v>1546</v>
      </c>
      <c r="C1455" s="70">
        <v>0</v>
      </c>
      <c r="D1455" s="79"/>
      <c r="E1455" s="70"/>
      <c r="F1455" s="72"/>
      <c r="G1455" s="70">
        <f t="shared" si="45"/>
        <v>0</v>
      </c>
      <c r="I1455" s="68">
        <v>0</v>
      </c>
      <c r="J1455" s="69">
        <f t="shared" si="44"/>
        <v>0</v>
      </c>
      <c r="K1455" s="57"/>
      <c r="L1455" s="65" t="s">
        <v>470</v>
      </c>
    </row>
    <row r="1456" spans="1:12" s="73" customFormat="1" hidden="1" outlineLevel="2">
      <c r="A1456" s="82">
        <v>1201001080</v>
      </c>
      <c r="B1456" s="83" t="s">
        <v>1539</v>
      </c>
      <c r="C1456" s="70">
        <v>0</v>
      </c>
      <c r="D1456" s="79"/>
      <c r="E1456" s="70"/>
      <c r="F1456" s="72"/>
      <c r="G1456" s="70">
        <f t="shared" si="45"/>
        <v>0</v>
      </c>
      <c r="I1456" s="68">
        <v>0</v>
      </c>
      <c r="J1456" s="69">
        <f t="shared" si="44"/>
        <v>0</v>
      </c>
      <c r="K1456" s="57"/>
      <c r="L1456" s="65" t="s">
        <v>470</v>
      </c>
    </row>
    <row r="1457" spans="1:12" s="73" customFormat="1" hidden="1" outlineLevel="2">
      <c r="A1457" s="82">
        <v>1201001081</v>
      </c>
      <c r="B1457" s="83" t="s">
        <v>1540</v>
      </c>
      <c r="C1457" s="70">
        <v>0</v>
      </c>
      <c r="D1457" s="79"/>
      <c r="E1457" s="70"/>
      <c r="F1457" s="72"/>
      <c r="G1457" s="70">
        <f t="shared" si="45"/>
        <v>0</v>
      </c>
      <c r="I1457" s="68">
        <v>0</v>
      </c>
      <c r="J1457" s="69">
        <f t="shared" si="44"/>
        <v>0</v>
      </c>
      <c r="K1457" s="57"/>
      <c r="L1457" s="65" t="s">
        <v>470</v>
      </c>
    </row>
    <row r="1458" spans="1:12" s="73" customFormat="1" hidden="1" outlineLevel="2">
      <c r="A1458" s="82">
        <v>1201001082</v>
      </c>
      <c r="B1458" s="83" t="s">
        <v>1541</v>
      </c>
      <c r="C1458" s="70">
        <v>0</v>
      </c>
      <c r="D1458" s="79"/>
      <c r="E1458" s="70"/>
      <c r="F1458" s="72"/>
      <c r="G1458" s="70">
        <f t="shared" si="45"/>
        <v>0</v>
      </c>
      <c r="I1458" s="68">
        <v>0</v>
      </c>
      <c r="J1458" s="69">
        <f t="shared" si="44"/>
        <v>0</v>
      </c>
      <c r="K1458" s="57"/>
      <c r="L1458" s="65" t="s">
        <v>470</v>
      </c>
    </row>
    <row r="1459" spans="1:12" s="73" customFormat="1" hidden="1" outlineLevel="2">
      <c r="A1459" s="82">
        <v>1201001083</v>
      </c>
      <c r="B1459" s="83" t="s">
        <v>1542</v>
      </c>
      <c r="C1459" s="70">
        <v>0</v>
      </c>
      <c r="D1459" s="79"/>
      <c r="E1459" s="70"/>
      <c r="F1459" s="72"/>
      <c r="G1459" s="70">
        <f t="shared" si="45"/>
        <v>0</v>
      </c>
      <c r="I1459" s="68">
        <v>0</v>
      </c>
      <c r="J1459" s="69">
        <f t="shared" si="44"/>
        <v>0</v>
      </c>
      <c r="K1459" s="57"/>
      <c r="L1459" s="65" t="s">
        <v>470</v>
      </c>
    </row>
    <row r="1460" spans="1:12" s="73" customFormat="1" hidden="1" outlineLevel="2">
      <c r="A1460" s="82">
        <v>1201001086</v>
      </c>
      <c r="B1460" s="83" t="s">
        <v>1543</v>
      </c>
      <c r="C1460" s="70">
        <v>0</v>
      </c>
      <c r="D1460" s="79"/>
      <c r="E1460" s="70"/>
      <c r="F1460" s="72"/>
      <c r="G1460" s="70">
        <f t="shared" si="45"/>
        <v>0</v>
      </c>
      <c r="I1460" s="68">
        <v>0</v>
      </c>
      <c r="J1460" s="69">
        <f t="shared" si="44"/>
        <v>0</v>
      </c>
      <c r="K1460" s="57"/>
      <c r="L1460" s="65" t="s">
        <v>470</v>
      </c>
    </row>
    <row r="1461" spans="1:12" s="73" customFormat="1" hidden="1" outlineLevel="2">
      <c r="A1461" s="82">
        <v>1201001087</v>
      </c>
      <c r="B1461" s="83" t="s">
        <v>1544</v>
      </c>
      <c r="C1461" s="70">
        <v>0</v>
      </c>
      <c r="D1461" s="79"/>
      <c r="E1461" s="70"/>
      <c r="F1461" s="72"/>
      <c r="G1461" s="70">
        <f t="shared" si="45"/>
        <v>0</v>
      </c>
      <c r="I1461" s="68">
        <v>0</v>
      </c>
      <c r="J1461" s="69">
        <f t="shared" si="44"/>
        <v>0</v>
      </c>
      <c r="K1461" s="57"/>
      <c r="L1461" s="65" t="s">
        <v>470</v>
      </c>
    </row>
    <row r="1462" spans="1:12" s="73" customFormat="1" hidden="1" outlineLevel="2">
      <c r="A1462" s="82">
        <v>1201001089</v>
      </c>
      <c r="B1462" s="83" t="s">
        <v>1546</v>
      </c>
      <c r="C1462" s="70">
        <v>0</v>
      </c>
      <c r="D1462" s="79"/>
      <c r="E1462" s="70"/>
      <c r="F1462" s="72"/>
      <c r="G1462" s="70">
        <f t="shared" si="45"/>
        <v>0</v>
      </c>
      <c r="I1462" s="68">
        <v>0</v>
      </c>
      <c r="J1462" s="69">
        <f t="shared" si="44"/>
        <v>0</v>
      </c>
      <c r="K1462" s="57"/>
      <c r="L1462" s="65" t="s">
        <v>470</v>
      </c>
    </row>
    <row r="1463" spans="1:12" s="73" customFormat="1" hidden="1" outlineLevel="2">
      <c r="A1463" s="82">
        <v>1201001090</v>
      </c>
      <c r="B1463" s="83" t="s">
        <v>1539</v>
      </c>
      <c r="C1463" s="70">
        <v>0</v>
      </c>
      <c r="D1463" s="79"/>
      <c r="E1463" s="70"/>
      <c r="F1463" s="72"/>
      <c r="G1463" s="70">
        <f t="shared" si="45"/>
        <v>0</v>
      </c>
      <c r="I1463" s="68">
        <v>0</v>
      </c>
      <c r="J1463" s="69">
        <f t="shared" si="44"/>
        <v>0</v>
      </c>
      <c r="K1463" s="57"/>
      <c r="L1463" s="65" t="s">
        <v>470</v>
      </c>
    </row>
    <row r="1464" spans="1:12" s="73" customFormat="1" hidden="1" outlineLevel="2">
      <c r="A1464" s="82">
        <v>1201001091</v>
      </c>
      <c r="B1464" s="83" t="s">
        <v>1540</v>
      </c>
      <c r="C1464" s="70">
        <v>0</v>
      </c>
      <c r="D1464" s="79"/>
      <c r="E1464" s="70"/>
      <c r="F1464" s="72"/>
      <c r="G1464" s="70">
        <f t="shared" si="45"/>
        <v>0</v>
      </c>
      <c r="I1464" s="68">
        <v>0</v>
      </c>
      <c r="J1464" s="69">
        <f t="shared" si="44"/>
        <v>0</v>
      </c>
      <c r="K1464" s="57"/>
      <c r="L1464" s="65" t="s">
        <v>470</v>
      </c>
    </row>
    <row r="1465" spans="1:12" s="73" customFormat="1" hidden="1" outlineLevel="2">
      <c r="A1465" s="82">
        <v>1201001092</v>
      </c>
      <c r="B1465" s="83" t="s">
        <v>1541</v>
      </c>
      <c r="C1465" s="70">
        <v>0</v>
      </c>
      <c r="D1465" s="79"/>
      <c r="E1465" s="70"/>
      <c r="F1465" s="72"/>
      <c r="G1465" s="70">
        <f t="shared" si="45"/>
        <v>0</v>
      </c>
      <c r="I1465" s="68">
        <v>0</v>
      </c>
      <c r="J1465" s="69">
        <f t="shared" si="44"/>
        <v>0</v>
      </c>
      <c r="K1465" s="57"/>
      <c r="L1465" s="65" t="s">
        <v>470</v>
      </c>
    </row>
    <row r="1466" spans="1:12" s="73" customFormat="1" hidden="1" outlineLevel="2">
      <c r="A1466" s="82">
        <v>1201001093</v>
      </c>
      <c r="B1466" s="83" t="s">
        <v>1542</v>
      </c>
      <c r="C1466" s="70">
        <v>0</v>
      </c>
      <c r="D1466" s="79"/>
      <c r="E1466" s="70"/>
      <c r="F1466" s="72"/>
      <c r="G1466" s="70">
        <f t="shared" si="45"/>
        <v>0</v>
      </c>
      <c r="I1466" s="68">
        <v>0</v>
      </c>
      <c r="J1466" s="69">
        <f t="shared" si="44"/>
        <v>0</v>
      </c>
      <c r="K1466" s="57"/>
      <c r="L1466" s="65" t="s">
        <v>470</v>
      </c>
    </row>
    <row r="1467" spans="1:12" s="73" customFormat="1" hidden="1" outlineLevel="2">
      <c r="A1467" s="82">
        <v>1201001096</v>
      </c>
      <c r="B1467" s="83" t="s">
        <v>1543</v>
      </c>
      <c r="C1467" s="70">
        <v>0</v>
      </c>
      <c r="D1467" s="79"/>
      <c r="E1467" s="70"/>
      <c r="F1467" s="72"/>
      <c r="G1467" s="70">
        <f t="shared" si="45"/>
        <v>0</v>
      </c>
      <c r="I1467" s="68">
        <v>0</v>
      </c>
      <c r="J1467" s="69">
        <f t="shared" si="44"/>
        <v>0</v>
      </c>
      <c r="K1467" s="57"/>
      <c r="L1467" s="65" t="s">
        <v>470</v>
      </c>
    </row>
    <row r="1468" spans="1:12" s="73" customFormat="1" hidden="1" outlineLevel="2">
      <c r="A1468" s="82">
        <v>1201001097</v>
      </c>
      <c r="B1468" s="83" t="s">
        <v>1544</v>
      </c>
      <c r="C1468" s="70">
        <v>0</v>
      </c>
      <c r="D1468" s="79"/>
      <c r="E1468" s="70"/>
      <c r="F1468" s="72"/>
      <c r="G1468" s="70">
        <f t="shared" si="45"/>
        <v>0</v>
      </c>
      <c r="I1468" s="68">
        <v>0</v>
      </c>
      <c r="J1468" s="69">
        <f t="shared" si="44"/>
        <v>0</v>
      </c>
      <c r="K1468" s="57"/>
      <c r="L1468" s="65" t="s">
        <v>470</v>
      </c>
    </row>
    <row r="1469" spans="1:12" s="73" customFormat="1" hidden="1" outlineLevel="2">
      <c r="A1469" s="82">
        <v>1201001099</v>
      </c>
      <c r="B1469" s="83" t="s">
        <v>1546</v>
      </c>
      <c r="C1469" s="70">
        <v>0</v>
      </c>
      <c r="D1469" s="79"/>
      <c r="E1469" s="70"/>
      <c r="F1469" s="72"/>
      <c r="G1469" s="70">
        <f t="shared" si="45"/>
        <v>0</v>
      </c>
      <c r="I1469" s="68">
        <v>0</v>
      </c>
      <c r="J1469" s="69">
        <f t="shared" si="44"/>
        <v>0</v>
      </c>
      <c r="K1469" s="57"/>
      <c r="L1469" s="65" t="s">
        <v>470</v>
      </c>
    </row>
    <row r="1470" spans="1:12" s="73" customFormat="1" hidden="1" outlineLevel="2">
      <c r="A1470" s="82">
        <v>1201001100</v>
      </c>
      <c r="B1470" s="83" t="s">
        <v>1539</v>
      </c>
      <c r="C1470" s="70">
        <v>0</v>
      </c>
      <c r="D1470" s="79"/>
      <c r="E1470" s="70"/>
      <c r="F1470" s="72"/>
      <c r="G1470" s="70">
        <f t="shared" si="45"/>
        <v>0</v>
      </c>
      <c r="I1470" s="68">
        <v>0</v>
      </c>
      <c r="J1470" s="69">
        <f t="shared" si="44"/>
        <v>0</v>
      </c>
      <c r="K1470" s="57"/>
      <c r="L1470" s="65" t="s">
        <v>470</v>
      </c>
    </row>
    <row r="1471" spans="1:12" s="73" customFormat="1" hidden="1" outlineLevel="2">
      <c r="A1471" s="82">
        <v>1201001101</v>
      </c>
      <c r="B1471" s="83" t="s">
        <v>1540</v>
      </c>
      <c r="C1471" s="70">
        <v>0</v>
      </c>
      <c r="D1471" s="79"/>
      <c r="E1471" s="70"/>
      <c r="F1471" s="72"/>
      <c r="G1471" s="70">
        <f t="shared" si="45"/>
        <v>0</v>
      </c>
      <c r="I1471" s="68">
        <v>0</v>
      </c>
      <c r="J1471" s="69">
        <f t="shared" si="44"/>
        <v>0</v>
      </c>
      <c r="K1471" s="57"/>
      <c r="L1471" s="65" t="s">
        <v>470</v>
      </c>
    </row>
    <row r="1472" spans="1:12" s="73" customFormat="1" hidden="1" outlineLevel="2">
      <c r="A1472" s="82">
        <v>1201001102</v>
      </c>
      <c r="B1472" s="83" t="s">
        <v>1541</v>
      </c>
      <c r="C1472" s="70">
        <v>0</v>
      </c>
      <c r="D1472" s="79"/>
      <c r="E1472" s="70"/>
      <c r="F1472" s="72"/>
      <c r="G1472" s="70">
        <f t="shared" si="45"/>
        <v>0</v>
      </c>
      <c r="I1472" s="68">
        <v>0</v>
      </c>
      <c r="J1472" s="69">
        <f t="shared" si="44"/>
        <v>0</v>
      </c>
      <c r="K1472" s="57"/>
      <c r="L1472" s="65" t="s">
        <v>470</v>
      </c>
    </row>
    <row r="1473" spans="1:12" s="73" customFormat="1" hidden="1" outlineLevel="2">
      <c r="A1473" s="82">
        <v>1201001103</v>
      </c>
      <c r="B1473" s="83" t="s">
        <v>1542</v>
      </c>
      <c r="C1473" s="70">
        <v>0</v>
      </c>
      <c r="D1473" s="79"/>
      <c r="E1473" s="70"/>
      <c r="F1473" s="72"/>
      <c r="G1473" s="70">
        <f t="shared" si="45"/>
        <v>0</v>
      </c>
      <c r="I1473" s="68">
        <v>0</v>
      </c>
      <c r="J1473" s="69">
        <f t="shared" si="44"/>
        <v>0</v>
      </c>
      <c r="K1473" s="57"/>
      <c r="L1473" s="65" t="s">
        <v>470</v>
      </c>
    </row>
    <row r="1474" spans="1:12" s="73" customFormat="1" hidden="1" outlineLevel="2">
      <c r="A1474" s="82">
        <v>1201001106</v>
      </c>
      <c r="B1474" s="83" t="s">
        <v>1543</v>
      </c>
      <c r="C1474" s="70">
        <v>0</v>
      </c>
      <c r="D1474" s="79"/>
      <c r="E1474" s="70"/>
      <c r="F1474" s="72"/>
      <c r="G1474" s="70">
        <f t="shared" si="45"/>
        <v>0</v>
      </c>
      <c r="I1474" s="68">
        <v>0</v>
      </c>
      <c r="J1474" s="69">
        <f t="shared" si="44"/>
        <v>0</v>
      </c>
      <c r="K1474" s="57"/>
      <c r="L1474" s="65" t="s">
        <v>470</v>
      </c>
    </row>
    <row r="1475" spans="1:12" s="73" customFormat="1" hidden="1" outlineLevel="2">
      <c r="A1475" s="82">
        <v>1201001107</v>
      </c>
      <c r="B1475" s="83" t="s">
        <v>1544</v>
      </c>
      <c r="C1475" s="70">
        <v>0</v>
      </c>
      <c r="D1475" s="79"/>
      <c r="E1475" s="70"/>
      <c r="F1475" s="72"/>
      <c r="G1475" s="70">
        <f t="shared" si="45"/>
        <v>0</v>
      </c>
      <c r="I1475" s="68">
        <v>0</v>
      </c>
      <c r="J1475" s="69">
        <f t="shared" si="44"/>
        <v>0</v>
      </c>
      <c r="K1475" s="57"/>
      <c r="L1475" s="65" t="s">
        <v>470</v>
      </c>
    </row>
    <row r="1476" spans="1:12" s="73" customFormat="1" hidden="1" outlineLevel="2">
      <c r="A1476" s="82">
        <v>1201001109</v>
      </c>
      <c r="B1476" s="83" t="s">
        <v>1546</v>
      </c>
      <c r="C1476" s="70">
        <v>0</v>
      </c>
      <c r="D1476" s="79"/>
      <c r="E1476" s="70"/>
      <c r="F1476" s="72"/>
      <c r="G1476" s="70">
        <f t="shared" si="45"/>
        <v>0</v>
      </c>
      <c r="I1476" s="68">
        <v>0</v>
      </c>
      <c r="J1476" s="69">
        <f t="shared" si="44"/>
        <v>0</v>
      </c>
      <c r="K1476" s="57"/>
      <c r="L1476" s="65" t="s">
        <v>470</v>
      </c>
    </row>
    <row r="1477" spans="1:12" s="73" customFormat="1" hidden="1" outlineLevel="2">
      <c r="A1477" s="82">
        <v>1201001110</v>
      </c>
      <c r="B1477" s="83" t="s">
        <v>1539</v>
      </c>
      <c r="C1477" s="70">
        <v>0</v>
      </c>
      <c r="D1477" s="79"/>
      <c r="E1477" s="70"/>
      <c r="F1477" s="72"/>
      <c r="G1477" s="70">
        <f t="shared" si="45"/>
        <v>0</v>
      </c>
      <c r="I1477" s="68">
        <v>0</v>
      </c>
      <c r="J1477" s="69">
        <f t="shared" si="44"/>
        <v>0</v>
      </c>
      <c r="K1477" s="57"/>
      <c r="L1477" s="65" t="s">
        <v>470</v>
      </c>
    </row>
    <row r="1478" spans="1:12" s="73" customFormat="1" hidden="1" outlineLevel="2">
      <c r="A1478" s="82">
        <v>1201001111</v>
      </c>
      <c r="B1478" s="83" t="s">
        <v>1540</v>
      </c>
      <c r="C1478" s="70">
        <v>0</v>
      </c>
      <c r="D1478" s="79"/>
      <c r="E1478" s="70"/>
      <c r="F1478" s="72"/>
      <c r="G1478" s="70">
        <f t="shared" si="45"/>
        <v>0</v>
      </c>
      <c r="I1478" s="68">
        <v>0</v>
      </c>
      <c r="J1478" s="69">
        <f t="shared" si="44"/>
        <v>0</v>
      </c>
      <c r="K1478" s="57"/>
      <c r="L1478" s="65" t="s">
        <v>470</v>
      </c>
    </row>
    <row r="1479" spans="1:12" s="73" customFormat="1" hidden="1" outlineLevel="2">
      <c r="A1479" s="82">
        <v>1201001112</v>
      </c>
      <c r="B1479" s="83" t="s">
        <v>1541</v>
      </c>
      <c r="C1479" s="70">
        <v>0</v>
      </c>
      <c r="D1479" s="79"/>
      <c r="E1479" s="70"/>
      <c r="F1479" s="72"/>
      <c r="G1479" s="70">
        <f t="shared" si="45"/>
        <v>0</v>
      </c>
      <c r="I1479" s="68">
        <v>0</v>
      </c>
      <c r="J1479" s="69">
        <f t="shared" si="44"/>
        <v>0</v>
      </c>
      <c r="K1479" s="57"/>
      <c r="L1479" s="65" t="s">
        <v>470</v>
      </c>
    </row>
    <row r="1480" spans="1:12" s="73" customFormat="1" hidden="1" outlineLevel="2">
      <c r="A1480" s="82">
        <v>1201001113</v>
      </c>
      <c r="B1480" s="83" t="s">
        <v>1542</v>
      </c>
      <c r="C1480" s="70">
        <v>0</v>
      </c>
      <c r="D1480" s="79"/>
      <c r="E1480" s="70"/>
      <c r="F1480" s="72"/>
      <c r="G1480" s="70">
        <f t="shared" si="45"/>
        <v>0</v>
      </c>
      <c r="I1480" s="68">
        <v>0</v>
      </c>
      <c r="J1480" s="69">
        <f t="shared" si="44"/>
        <v>0</v>
      </c>
      <c r="K1480" s="57"/>
      <c r="L1480" s="65" t="s">
        <v>470</v>
      </c>
    </row>
    <row r="1481" spans="1:12" s="73" customFormat="1" hidden="1" outlineLevel="2">
      <c r="A1481" s="82">
        <v>1201001116</v>
      </c>
      <c r="B1481" s="83" t="s">
        <v>1543</v>
      </c>
      <c r="C1481" s="70">
        <v>0</v>
      </c>
      <c r="D1481" s="79"/>
      <c r="E1481" s="70"/>
      <c r="F1481" s="72"/>
      <c r="G1481" s="70">
        <f t="shared" si="45"/>
        <v>0</v>
      </c>
      <c r="I1481" s="68">
        <v>0</v>
      </c>
      <c r="J1481" s="69">
        <f t="shared" si="44"/>
        <v>0</v>
      </c>
      <c r="K1481" s="57"/>
      <c r="L1481" s="65" t="s">
        <v>470</v>
      </c>
    </row>
    <row r="1482" spans="1:12" s="73" customFormat="1" hidden="1" outlineLevel="2">
      <c r="A1482" s="82">
        <v>1201001117</v>
      </c>
      <c r="B1482" s="83" t="s">
        <v>1544</v>
      </c>
      <c r="C1482" s="70">
        <v>0</v>
      </c>
      <c r="D1482" s="79"/>
      <c r="E1482" s="70"/>
      <c r="F1482" s="72"/>
      <c r="G1482" s="70">
        <f t="shared" si="45"/>
        <v>0</v>
      </c>
      <c r="I1482" s="68">
        <v>0</v>
      </c>
      <c r="J1482" s="69">
        <f t="shared" si="44"/>
        <v>0</v>
      </c>
      <c r="K1482" s="57"/>
      <c r="L1482" s="65" t="s">
        <v>470</v>
      </c>
    </row>
    <row r="1483" spans="1:12" s="73" customFormat="1" hidden="1" outlineLevel="2">
      <c r="A1483" s="82">
        <v>1201001119</v>
      </c>
      <c r="B1483" s="83" t="s">
        <v>1546</v>
      </c>
      <c r="C1483" s="70">
        <v>0</v>
      </c>
      <c r="D1483" s="79"/>
      <c r="E1483" s="70"/>
      <c r="F1483" s="72"/>
      <c r="G1483" s="70">
        <f t="shared" si="45"/>
        <v>0</v>
      </c>
      <c r="I1483" s="68">
        <v>0</v>
      </c>
      <c r="J1483" s="69">
        <f t="shared" si="44"/>
        <v>0</v>
      </c>
      <c r="K1483" s="57"/>
      <c r="L1483" s="65" t="s">
        <v>470</v>
      </c>
    </row>
    <row r="1484" spans="1:12" s="73" customFormat="1" hidden="1" outlineLevel="2">
      <c r="A1484" s="82">
        <v>1201001120</v>
      </c>
      <c r="B1484" s="83" t="s">
        <v>1539</v>
      </c>
      <c r="C1484" s="70">
        <v>0</v>
      </c>
      <c r="D1484" s="79"/>
      <c r="E1484" s="70"/>
      <c r="F1484" s="72"/>
      <c r="G1484" s="70">
        <f t="shared" si="45"/>
        <v>0</v>
      </c>
      <c r="I1484" s="68">
        <v>0</v>
      </c>
      <c r="J1484" s="69">
        <f t="shared" si="44"/>
        <v>0</v>
      </c>
      <c r="K1484" s="57"/>
      <c r="L1484" s="65" t="s">
        <v>470</v>
      </c>
    </row>
    <row r="1485" spans="1:12" s="73" customFormat="1" hidden="1" outlineLevel="2">
      <c r="A1485" s="82">
        <v>1201001121</v>
      </c>
      <c r="B1485" s="83" t="s">
        <v>1540</v>
      </c>
      <c r="C1485" s="70">
        <v>0</v>
      </c>
      <c r="D1485" s="79"/>
      <c r="E1485" s="70"/>
      <c r="F1485" s="72"/>
      <c r="G1485" s="70">
        <f t="shared" si="45"/>
        <v>0</v>
      </c>
      <c r="I1485" s="68">
        <v>0</v>
      </c>
      <c r="J1485" s="69">
        <f t="shared" si="44"/>
        <v>0</v>
      </c>
      <c r="K1485" s="57"/>
      <c r="L1485" s="65" t="s">
        <v>470</v>
      </c>
    </row>
    <row r="1486" spans="1:12" s="73" customFormat="1" hidden="1" outlineLevel="2">
      <c r="A1486" s="82">
        <v>1201001122</v>
      </c>
      <c r="B1486" s="83" t="s">
        <v>1541</v>
      </c>
      <c r="C1486" s="70">
        <v>0</v>
      </c>
      <c r="D1486" s="79"/>
      <c r="E1486" s="70"/>
      <c r="F1486" s="72"/>
      <c r="G1486" s="70">
        <f t="shared" si="45"/>
        <v>0</v>
      </c>
      <c r="I1486" s="68">
        <v>0</v>
      </c>
      <c r="J1486" s="69">
        <f t="shared" si="44"/>
        <v>0</v>
      </c>
      <c r="K1486" s="57"/>
      <c r="L1486" s="65" t="s">
        <v>470</v>
      </c>
    </row>
    <row r="1487" spans="1:12" s="73" customFormat="1" hidden="1" outlineLevel="2">
      <c r="A1487" s="82">
        <v>1201001123</v>
      </c>
      <c r="B1487" s="83" t="s">
        <v>1542</v>
      </c>
      <c r="C1487" s="70">
        <v>0</v>
      </c>
      <c r="D1487" s="79"/>
      <c r="E1487" s="70"/>
      <c r="F1487" s="72"/>
      <c r="G1487" s="70">
        <f t="shared" si="45"/>
        <v>0</v>
      </c>
      <c r="I1487" s="68">
        <v>0</v>
      </c>
      <c r="J1487" s="69">
        <f t="shared" si="44"/>
        <v>0</v>
      </c>
      <c r="K1487" s="57"/>
      <c r="L1487" s="65" t="s">
        <v>470</v>
      </c>
    </row>
    <row r="1488" spans="1:12" s="73" customFormat="1" hidden="1" outlineLevel="2">
      <c r="A1488" s="82">
        <v>1201001126</v>
      </c>
      <c r="B1488" s="83" t="s">
        <v>1543</v>
      </c>
      <c r="C1488" s="70">
        <v>0</v>
      </c>
      <c r="D1488" s="79"/>
      <c r="E1488" s="70"/>
      <c r="F1488" s="72"/>
      <c r="G1488" s="70">
        <f t="shared" si="45"/>
        <v>0</v>
      </c>
      <c r="I1488" s="68">
        <v>0</v>
      </c>
      <c r="J1488" s="69">
        <f t="shared" si="44"/>
        <v>0</v>
      </c>
      <c r="K1488" s="57"/>
      <c r="L1488" s="65" t="s">
        <v>470</v>
      </c>
    </row>
    <row r="1489" spans="1:12" s="73" customFormat="1" hidden="1" outlineLevel="2">
      <c r="A1489" s="82">
        <v>1201001127</v>
      </c>
      <c r="B1489" s="83" t="s">
        <v>1544</v>
      </c>
      <c r="C1489" s="70">
        <v>0</v>
      </c>
      <c r="D1489" s="79"/>
      <c r="E1489" s="70"/>
      <c r="F1489" s="72"/>
      <c r="G1489" s="70">
        <f t="shared" si="45"/>
        <v>0</v>
      </c>
      <c r="I1489" s="68">
        <v>0</v>
      </c>
      <c r="J1489" s="69">
        <f t="shared" si="44"/>
        <v>0</v>
      </c>
      <c r="K1489" s="57"/>
      <c r="L1489" s="65" t="s">
        <v>470</v>
      </c>
    </row>
    <row r="1490" spans="1:12" s="73" customFormat="1" hidden="1" outlineLevel="2">
      <c r="A1490" s="82">
        <v>1201001129</v>
      </c>
      <c r="B1490" s="83" t="s">
        <v>1546</v>
      </c>
      <c r="C1490" s="70">
        <v>0</v>
      </c>
      <c r="D1490" s="79"/>
      <c r="E1490" s="70"/>
      <c r="F1490" s="72"/>
      <c r="G1490" s="70">
        <f t="shared" si="45"/>
        <v>0</v>
      </c>
      <c r="I1490" s="68">
        <v>0</v>
      </c>
      <c r="J1490" s="69">
        <f t="shared" si="44"/>
        <v>0</v>
      </c>
      <c r="K1490" s="57"/>
      <c r="L1490" s="65" t="s">
        <v>470</v>
      </c>
    </row>
    <row r="1491" spans="1:12" s="73" customFormat="1" hidden="1" outlineLevel="2">
      <c r="A1491" s="82">
        <v>1201001910</v>
      </c>
      <c r="B1491" s="83" t="s">
        <v>1547</v>
      </c>
      <c r="C1491" s="70">
        <v>0</v>
      </c>
      <c r="D1491" s="79"/>
      <c r="E1491" s="70"/>
      <c r="F1491" s="72"/>
      <c r="G1491" s="70">
        <f t="shared" si="45"/>
        <v>0</v>
      </c>
      <c r="I1491" s="68">
        <v>0</v>
      </c>
      <c r="J1491" s="69">
        <f t="shared" si="44"/>
        <v>0</v>
      </c>
      <c r="K1491" s="57"/>
      <c r="L1491" s="65" t="s">
        <v>470</v>
      </c>
    </row>
    <row r="1492" spans="1:12" s="73" customFormat="1" hidden="1" outlineLevel="2">
      <c r="A1492" s="82">
        <v>1201201010</v>
      </c>
      <c r="B1492" s="83" t="s">
        <v>1548</v>
      </c>
      <c r="C1492" s="70">
        <v>0</v>
      </c>
      <c r="D1492" s="79"/>
      <c r="E1492" s="70"/>
      <c r="F1492" s="72"/>
      <c r="G1492" s="70">
        <f t="shared" si="45"/>
        <v>0</v>
      </c>
      <c r="I1492" s="68">
        <v>0</v>
      </c>
      <c r="J1492" s="69">
        <f t="shared" si="44"/>
        <v>0</v>
      </c>
      <c r="K1492" s="57"/>
      <c r="L1492" s="65" t="s">
        <v>470</v>
      </c>
    </row>
    <row r="1493" spans="1:12" s="73" customFormat="1" hidden="1" outlineLevel="2">
      <c r="A1493" s="82">
        <v>1201201011</v>
      </c>
      <c r="B1493" s="83" t="s">
        <v>1549</v>
      </c>
      <c r="C1493" s="70">
        <v>0</v>
      </c>
      <c r="D1493" s="79"/>
      <c r="E1493" s="70"/>
      <c r="F1493" s="72"/>
      <c r="G1493" s="70">
        <f t="shared" si="45"/>
        <v>0</v>
      </c>
      <c r="I1493" s="68">
        <v>0</v>
      </c>
      <c r="J1493" s="69">
        <f t="shared" si="44"/>
        <v>0</v>
      </c>
      <c r="K1493" s="57"/>
      <c r="L1493" s="65" t="s">
        <v>470</v>
      </c>
    </row>
    <row r="1494" spans="1:12" s="73" customFormat="1" hidden="1" outlineLevel="2">
      <c r="A1494" s="82">
        <v>1201201012</v>
      </c>
      <c r="B1494" s="83" t="s">
        <v>1550</v>
      </c>
      <c r="C1494" s="70">
        <v>0</v>
      </c>
      <c r="D1494" s="79"/>
      <c r="E1494" s="70"/>
      <c r="F1494" s="72"/>
      <c r="G1494" s="70">
        <f t="shared" si="45"/>
        <v>0</v>
      </c>
      <c r="I1494" s="68">
        <v>0</v>
      </c>
      <c r="J1494" s="69">
        <f t="shared" si="44"/>
        <v>0</v>
      </c>
      <c r="K1494" s="57"/>
      <c r="L1494" s="65" t="s">
        <v>470</v>
      </c>
    </row>
    <row r="1495" spans="1:12" s="73" customFormat="1" hidden="1" outlineLevel="2">
      <c r="A1495" s="82">
        <v>1201201013</v>
      </c>
      <c r="B1495" s="83" t="s">
        <v>1551</v>
      </c>
      <c r="C1495" s="70">
        <v>27111.869999999901</v>
      </c>
      <c r="D1495" s="79"/>
      <c r="E1495" s="70"/>
      <c r="F1495" s="72"/>
      <c r="G1495" s="70">
        <f t="shared" si="45"/>
        <v>27111.869999999901</v>
      </c>
      <c r="I1495" s="68">
        <v>0</v>
      </c>
      <c r="J1495" s="69">
        <f t="shared" ref="J1495:J1558" si="46">I1495-G1495</f>
        <v>-27111.869999999901</v>
      </c>
      <c r="K1495" s="57"/>
      <c r="L1495" s="65" t="s">
        <v>470</v>
      </c>
    </row>
    <row r="1496" spans="1:12" s="73" customFormat="1" hidden="1" outlineLevel="2">
      <c r="A1496" s="82">
        <v>1201201016</v>
      </c>
      <c r="B1496" s="83" t="s">
        <v>1552</v>
      </c>
      <c r="C1496" s="70">
        <v>0</v>
      </c>
      <c r="D1496" s="79"/>
      <c r="E1496" s="70"/>
      <c r="F1496" s="72"/>
      <c r="G1496" s="70">
        <f t="shared" si="45"/>
        <v>0</v>
      </c>
      <c r="I1496" s="68">
        <v>0</v>
      </c>
      <c r="J1496" s="69">
        <f t="shared" si="46"/>
        <v>0</v>
      </c>
      <c r="K1496" s="57"/>
      <c r="L1496" s="65" t="s">
        <v>470</v>
      </c>
    </row>
    <row r="1497" spans="1:12" s="73" customFormat="1" hidden="1" outlineLevel="2">
      <c r="A1497" s="82">
        <v>1201201017</v>
      </c>
      <c r="B1497" s="83" t="s">
        <v>1553</v>
      </c>
      <c r="C1497" s="70">
        <v>-27111.869999999901</v>
      </c>
      <c r="D1497" s="79"/>
      <c r="E1497" s="70"/>
      <c r="F1497" s="72"/>
      <c r="G1497" s="70">
        <f t="shared" si="45"/>
        <v>-27111.869999999901</v>
      </c>
      <c r="I1497" s="68">
        <v>0</v>
      </c>
      <c r="J1497" s="69">
        <f t="shared" si="46"/>
        <v>27111.869999999901</v>
      </c>
      <c r="K1497" s="57"/>
      <c r="L1497" s="65" t="s">
        <v>470</v>
      </c>
    </row>
    <row r="1498" spans="1:12" s="73" customFormat="1" hidden="1" outlineLevel="2">
      <c r="A1498" s="82">
        <v>1201201018</v>
      </c>
      <c r="B1498" s="83" t="s">
        <v>1554</v>
      </c>
      <c r="C1498" s="70">
        <v>0</v>
      </c>
      <c r="D1498" s="79"/>
      <c r="E1498" s="70"/>
      <c r="F1498" s="72"/>
      <c r="G1498" s="70">
        <f t="shared" si="45"/>
        <v>0</v>
      </c>
      <c r="I1498" s="68">
        <v>0</v>
      </c>
      <c r="J1498" s="69">
        <f t="shared" si="46"/>
        <v>0</v>
      </c>
      <c r="K1498" s="57"/>
      <c r="L1498" s="65" t="s">
        <v>470</v>
      </c>
    </row>
    <row r="1499" spans="1:12" s="73" customFormat="1" hidden="1" outlineLevel="2">
      <c r="A1499" s="82">
        <v>1201201019</v>
      </c>
      <c r="B1499" s="83" t="s">
        <v>1555</v>
      </c>
      <c r="C1499" s="70">
        <v>0</v>
      </c>
      <c r="D1499" s="79"/>
      <c r="E1499" s="70"/>
      <c r="F1499" s="72"/>
      <c r="G1499" s="70">
        <f t="shared" si="45"/>
        <v>0</v>
      </c>
      <c r="I1499" s="68">
        <v>0</v>
      </c>
      <c r="J1499" s="69">
        <f t="shared" si="46"/>
        <v>0</v>
      </c>
      <c r="K1499" s="57"/>
      <c r="L1499" s="65" t="s">
        <v>470</v>
      </c>
    </row>
    <row r="1500" spans="1:12" s="73" customFormat="1" hidden="1" outlineLevel="2">
      <c r="A1500" s="82">
        <v>1201301010</v>
      </c>
      <c r="B1500" s="83" t="s">
        <v>1556</v>
      </c>
      <c r="C1500" s="70">
        <v>0</v>
      </c>
      <c r="D1500" s="79"/>
      <c r="E1500" s="70"/>
      <c r="F1500" s="72"/>
      <c r="G1500" s="70">
        <f t="shared" si="45"/>
        <v>0</v>
      </c>
      <c r="I1500" s="68">
        <v>0</v>
      </c>
      <c r="J1500" s="69">
        <f t="shared" si="46"/>
        <v>0</v>
      </c>
      <c r="K1500" s="57"/>
      <c r="L1500" s="65" t="s">
        <v>470</v>
      </c>
    </row>
    <row r="1501" spans="1:12" s="73" customFormat="1" hidden="1" outlineLevel="2">
      <c r="A1501" s="82">
        <v>1201301011</v>
      </c>
      <c r="B1501" s="83" t="s">
        <v>1557</v>
      </c>
      <c r="C1501" s="70">
        <v>0</v>
      </c>
      <c r="D1501" s="79"/>
      <c r="E1501" s="70"/>
      <c r="F1501" s="72"/>
      <c r="G1501" s="70">
        <f t="shared" si="45"/>
        <v>0</v>
      </c>
      <c r="I1501" s="68">
        <v>0</v>
      </c>
      <c r="J1501" s="69">
        <f t="shared" si="46"/>
        <v>0</v>
      </c>
      <c r="K1501" s="57"/>
      <c r="L1501" s="65" t="s">
        <v>470</v>
      </c>
    </row>
    <row r="1502" spans="1:12" s="73" customFormat="1" hidden="1" outlineLevel="2">
      <c r="A1502" s="82">
        <v>1201301012</v>
      </c>
      <c r="B1502" s="83" t="s">
        <v>1558</v>
      </c>
      <c r="C1502" s="70">
        <v>0</v>
      </c>
      <c r="D1502" s="79"/>
      <c r="E1502" s="70"/>
      <c r="F1502" s="72"/>
      <c r="G1502" s="70">
        <f t="shared" si="45"/>
        <v>0</v>
      </c>
      <c r="I1502" s="68">
        <v>0</v>
      </c>
      <c r="J1502" s="69">
        <f t="shared" si="46"/>
        <v>0</v>
      </c>
      <c r="K1502" s="57"/>
      <c r="L1502" s="65" t="s">
        <v>470</v>
      </c>
    </row>
    <row r="1503" spans="1:12" s="73" customFormat="1" hidden="1" outlineLevel="2">
      <c r="A1503" s="82">
        <v>1201301013</v>
      </c>
      <c r="B1503" s="83" t="s">
        <v>1559</v>
      </c>
      <c r="C1503" s="70">
        <v>0</v>
      </c>
      <c r="D1503" s="79"/>
      <c r="E1503" s="70"/>
      <c r="F1503" s="72"/>
      <c r="G1503" s="70">
        <f t="shared" si="45"/>
        <v>0</v>
      </c>
      <c r="I1503" s="68">
        <v>0</v>
      </c>
      <c r="J1503" s="69">
        <f t="shared" si="46"/>
        <v>0</v>
      </c>
      <c r="K1503" s="57"/>
      <c r="L1503" s="65" t="s">
        <v>470</v>
      </c>
    </row>
    <row r="1504" spans="1:12" s="73" customFormat="1" hidden="1" outlineLevel="2">
      <c r="A1504" s="82">
        <v>1201301016</v>
      </c>
      <c r="B1504" s="83" t="s">
        <v>1560</v>
      </c>
      <c r="C1504" s="70">
        <v>0</v>
      </c>
      <c r="D1504" s="79"/>
      <c r="E1504" s="70"/>
      <c r="F1504" s="72"/>
      <c r="G1504" s="70">
        <f t="shared" si="45"/>
        <v>0</v>
      </c>
      <c r="I1504" s="68">
        <v>0</v>
      </c>
      <c r="J1504" s="69">
        <f t="shared" si="46"/>
        <v>0</v>
      </c>
      <c r="K1504" s="57"/>
      <c r="L1504" s="65" t="s">
        <v>470</v>
      </c>
    </row>
    <row r="1505" spans="1:12" s="73" customFormat="1" hidden="1" outlineLevel="2">
      <c r="A1505" s="82">
        <v>1201301017</v>
      </c>
      <c r="B1505" s="83" t="s">
        <v>1561</v>
      </c>
      <c r="C1505" s="70">
        <v>0</v>
      </c>
      <c r="D1505" s="79"/>
      <c r="E1505" s="70"/>
      <c r="F1505" s="72"/>
      <c r="G1505" s="70">
        <f t="shared" si="45"/>
        <v>0</v>
      </c>
      <c r="I1505" s="68">
        <v>0</v>
      </c>
      <c r="J1505" s="69">
        <f t="shared" si="46"/>
        <v>0</v>
      </c>
      <c r="K1505" s="57"/>
      <c r="L1505" s="65" t="s">
        <v>470</v>
      </c>
    </row>
    <row r="1506" spans="1:12" s="73" customFormat="1" hidden="1" outlineLevel="2">
      <c r="A1506" s="82">
        <v>1201301019</v>
      </c>
      <c r="B1506" s="83" t="s">
        <v>1562</v>
      </c>
      <c r="C1506" s="70">
        <v>0</v>
      </c>
      <c r="D1506" s="79"/>
      <c r="E1506" s="70"/>
      <c r="F1506" s="72"/>
      <c r="G1506" s="70">
        <f t="shared" si="45"/>
        <v>0</v>
      </c>
      <c r="I1506" s="68">
        <v>0</v>
      </c>
      <c r="J1506" s="69">
        <f t="shared" si="46"/>
        <v>0</v>
      </c>
      <c r="K1506" s="57"/>
      <c r="L1506" s="65" t="s">
        <v>470</v>
      </c>
    </row>
    <row r="1507" spans="1:12" s="73" customFormat="1" hidden="1" outlineLevel="2">
      <c r="A1507" s="82">
        <v>1201302010</v>
      </c>
      <c r="B1507" s="83" t="s">
        <v>1563</v>
      </c>
      <c r="C1507" s="70">
        <v>0</v>
      </c>
      <c r="D1507" s="79"/>
      <c r="E1507" s="70"/>
      <c r="F1507" s="72"/>
      <c r="G1507" s="70">
        <f t="shared" si="45"/>
        <v>0</v>
      </c>
      <c r="I1507" s="68">
        <v>0</v>
      </c>
      <c r="J1507" s="69">
        <f t="shared" si="46"/>
        <v>0</v>
      </c>
      <c r="K1507" s="57"/>
      <c r="L1507" s="65" t="s">
        <v>470</v>
      </c>
    </row>
    <row r="1508" spans="1:12" s="73" customFormat="1" hidden="1" outlineLevel="2">
      <c r="A1508" s="82">
        <v>1201302011</v>
      </c>
      <c r="B1508" s="83" t="s">
        <v>1564</v>
      </c>
      <c r="C1508" s="70">
        <v>0</v>
      </c>
      <c r="D1508" s="79"/>
      <c r="E1508" s="70"/>
      <c r="F1508" s="72"/>
      <c r="G1508" s="70">
        <f t="shared" ref="G1508:G1571" si="47">C1508+E1508</f>
        <v>0</v>
      </c>
      <c r="I1508" s="68">
        <v>0</v>
      </c>
      <c r="J1508" s="69">
        <f t="shared" si="46"/>
        <v>0</v>
      </c>
      <c r="K1508" s="57"/>
      <c r="L1508" s="65" t="s">
        <v>470</v>
      </c>
    </row>
    <row r="1509" spans="1:12" s="73" customFormat="1" hidden="1" outlineLevel="2">
      <c r="A1509" s="82">
        <v>1201302012</v>
      </c>
      <c r="B1509" s="83" t="s">
        <v>1565</v>
      </c>
      <c r="C1509" s="70">
        <v>0</v>
      </c>
      <c r="D1509" s="79"/>
      <c r="E1509" s="70"/>
      <c r="F1509" s="72"/>
      <c r="G1509" s="70">
        <f t="shared" si="47"/>
        <v>0</v>
      </c>
      <c r="I1509" s="68">
        <v>0</v>
      </c>
      <c r="J1509" s="69">
        <f t="shared" si="46"/>
        <v>0</v>
      </c>
      <c r="K1509" s="57"/>
      <c r="L1509" s="65" t="s">
        <v>470</v>
      </c>
    </row>
    <row r="1510" spans="1:12" s="73" customFormat="1" hidden="1" outlineLevel="2">
      <c r="A1510" s="82">
        <v>1201302013</v>
      </c>
      <c r="B1510" s="83" t="s">
        <v>1566</v>
      </c>
      <c r="C1510" s="70">
        <v>0</v>
      </c>
      <c r="D1510" s="79"/>
      <c r="E1510" s="70"/>
      <c r="F1510" s="72"/>
      <c r="G1510" s="70">
        <f t="shared" si="47"/>
        <v>0</v>
      </c>
      <c r="I1510" s="68">
        <v>0</v>
      </c>
      <c r="J1510" s="69">
        <f t="shared" si="46"/>
        <v>0</v>
      </c>
      <c r="K1510" s="57"/>
      <c r="L1510" s="65" t="s">
        <v>470</v>
      </c>
    </row>
    <row r="1511" spans="1:12" s="73" customFormat="1" hidden="1" outlineLevel="2">
      <c r="A1511" s="82">
        <v>1201302016</v>
      </c>
      <c r="B1511" s="83" t="s">
        <v>1567</v>
      </c>
      <c r="C1511" s="70">
        <v>0</v>
      </c>
      <c r="D1511" s="79"/>
      <c r="E1511" s="70"/>
      <c r="F1511" s="72"/>
      <c r="G1511" s="70">
        <f t="shared" si="47"/>
        <v>0</v>
      </c>
      <c r="I1511" s="68">
        <v>0</v>
      </c>
      <c r="J1511" s="69">
        <f t="shared" si="46"/>
        <v>0</v>
      </c>
      <c r="K1511" s="57"/>
      <c r="L1511" s="65" t="s">
        <v>470</v>
      </c>
    </row>
    <row r="1512" spans="1:12" s="73" customFormat="1" hidden="1" outlineLevel="2">
      <c r="A1512" s="82">
        <v>1201302017</v>
      </c>
      <c r="B1512" s="83" t="s">
        <v>1568</v>
      </c>
      <c r="C1512" s="70">
        <v>0</v>
      </c>
      <c r="D1512" s="79"/>
      <c r="E1512" s="70"/>
      <c r="F1512" s="72"/>
      <c r="G1512" s="70">
        <f t="shared" si="47"/>
        <v>0</v>
      </c>
      <c r="I1512" s="68">
        <v>0</v>
      </c>
      <c r="J1512" s="69">
        <f t="shared" si="46"/>
        <v>0</v>
      </c>
      <c r="K1512" s="57"/>
      <c r="L1512" s="65" t="s">
        <v>470</v>
      </c>
    </row>
    <row r="1513" spans="1:12" s="73" customFormat="1" hidden="1" outlineLevel="2">
      <c r="A1513" s="82">
        <v>1201302019</v>
      </c>
      <c r="B1513" s="83" t="s">
        <v>1569</v>
      </c>
      <c r="C1513" s="70">
        <v>0</v>
      </c>
      <c r="D1513" s="79"/>
      <c r="E1513" s="70"/>
      <c r="F1513" s="72"/>
      <c r="G1513" s="70">
        <f t="shared" si="47"/>
        <v>0</v>
      </c>
      <c r="I1513" s="68">
        <v>0</v>
      </c>
      <c r="J1513" s="69">
        <f t="shared" si="46"/>
        <v>0</v>
      </c>
      <c r="K1513" s="57"/>
      <c r="L1513" s="65" t="s">
        <v>470</v>
      </c>
    </row>
    <row r="1514" spans="1:12" s="73" customFormat="1" hidden="1" outlineLevel="2">
      <c r="A1514" s="82">
        <v>1201303010</v>
      </c>
      <c r="B1514" s="83" t="s">
        <v>1570</v>
      </c>
      <c r="C1514" s="70">
        <v>0</v>
      </c>
      <c r="D1514" s="79"/>
      <c r="E1514" s="70"/>
      <c r="F1514" s="72"/>
      <c r="G1514" s="70">
        <f t="shared" si="47"/>
        <v>0</v>
      </c>
      <c r="I1514" s="68">
        <v>0</v>
      </c>
      <c r="J1514" s="69">
        <f t="shared" si="46"/>
        <v>0</v>
      </c>
      <c r="K1514" s="57"/>
      <c r="L1514" s="65" t="s">
        <v>470</v>
      </c>
    </row>
    <row r="1515" spans="1:12" s="73" customFormat="1" hidden="1" outlineLevel="2">
      <c r="A1515" s="82">
        <v>1201303011</v>
      </c>
      <c r="B1515" s="83" t="s">
        <v>1571</v>
      </c>
      <c r="C1515" s="70">
        <v>0</v>
      </c>
      <c r="D1515" s="79"/>
      <c r="E1515" s="70"/>
      <c r="F1515" s="72"/>
      <c r="G1515" s="70">
        <f t="shared" si="47"/>
        <v>0</v>
      </c>
      <c r="I1515" s="68">
        <v>0</v>
      </c>
      <c r="J1515" s="69">
        <f t="shared" si="46"/>
        <v>0</v>
      </c>
      <c r="K1515" s="57"/>
      <c r="L1515" s="65" t="s">
        <v>470</v>
      </c>
    </row>
    <row r="1516" spans="1:12" s="73" customFormat="1" hidden="1" outlineLevel="2">
      <c r="A1516" s="82">
        <v>1201303012</v>
      </c>
      <c r="B1516" s="83" t="s">
        <v>1572</v>
      </c>
      <c r="C1516" s="70">
        <v>0</v>
      </c>
      <c r="D1516" s="79"/>
      <c r="E1516" s="70"/>
      <c r="F1516" s="72"/>
      <c r="G1516" s="70">
        <f t="shared" si="47"/>
        <v>0</v>
      </c>
      <c r="I1516" s="68">
        <v>0</v>
      </c>
      <c r="J1516" s="69">
        <f t="shared" si="46"/>
        <v>0</v>
      </c>
      <c r="K1516" s="57"/>
      <c r="L1516" s="65" t="s">
        <v>470</v>
      </c>
    </row>
    <row r="1517" spans="1:12" s="73" customFormat="1" hidden="1" outlineLevel="2">
      <c r="A1517" s="82">
        <v>1201303013</v>
      </c>
      <c r="B1517" s="83" t="s">
        <v>1573</v>
      </c>
      <c r="C1517" s="70">
        <v>0</v>
      </c>
      <c r="D1517" s="79"/>
      <c r="E1517" s="70"/>
      <c r="F1517" s="72"/>
      <c r="G1517" s="70">
        <f t="shared" si="47"/>
        <v>0</v>
      </c>
      <c r="I1517" s="68">
        <v>0</v>
      </c>
      <c r="J1517" s="69">
        <f t="shared" si="46"/>
        <v>0</v>
      </c>
      <c r="K1517" s="57"/>
      <c r="L1517" s="65" t="s">
        <v>470</v>
      </c>
    </row>
    <row r="1518" spans="1:12" s="73" customFormat="1" hidden="1" outlineLevel="2">
      <c r="A1518" s="82">
        <v>1201303016</v>
      </c>
      <c r="B1518" s="83" t="s">
        <v>1574</v>
      </c>
      <c r="C1518" s="70">
        <v>0</v>
      </c>
      <c r="D1518" s="79"/>
      <c r="E1518" s="70"/>
      <c r="F1518" s="72"/>
      <c r="G1518" s="70">
        <f t="shared" si="47"/>
        <v>0</v>
      </c>
      <c r="I1518" s="68">
        <v>0</v>
      </c>
      <c r="J1518" s="69">
        <f t="shared" si="46"/>
        <v>0</v>
      </c>
      <c r="K1518" s="57"/>
      <c r="L1518" s="65" t="s">
        <v>470</v>
      </c>
    </row>
    <row r="1519" spans="1:12" s="73" customFormat="1" hidden="1" outlineLevel="2">
      <c r="A1519" s="82">
        <v>1201303017</v>
      </c>
      <c r="B1519" s="83" t="s">
        <v>1575</v>
      </c>
      <c r="C1519" s="70">
        <v>0</v>
      </c>
      <c r="D1519" s="79"/>
      <c r="E1519" s="70"/>
      <c r="F1519" s="72"/>
      <c r="G1519" s="70">
        <f t="shared" si="47"/>
        <v>0</v>
      </c>
      <c r="I1519" s="68">
        <v>0</v>
      </c>
      <c r="J1519" s="69">
        <f t="shared" si="46"/>
        <v>0</v>
      </c>
      <c r="K1519" s="57"/>
      <c r="L1519" s="65" t="s">
        <v>470</v>
      </c>
    </row>
    <row r="1520" spans="1:12" s="73" customFormat="1" hidden="1" outlineLevel="2">
      <c r="A1520" s="82">
        <v>1201303018</v>
      </c>
      <c r="B1520" s="83" t="s">
        <v>1576</v>
      </c>
      <c r="C1520" s="70">
        <v>0</v>
      </c>
      <c r="D1520" s="79"/>
      <c r="E1520" s="70"/>
      <c r="F1520" s="72"/>
      <c r="G1520" s="70">
        <f t="shared" si="47"/>
        <v>0</v>
      </c>
      <c r="I1520" s="68">
        <v>0</v>
      </c>
      <c r="J1520" s="69">
        <f t="shared" si="46"/>
        <v>0</v>
      </c>
      <c r="K1520" s="57"/>
      <c r="L1520" s="65" t="s">
        <v>470</v>
      </c>
    </row>
    <row r="1521" spans="1:12" s="73" customFormat="1" hidden="1" outlineLevel="2">
      <c r="A1521" s="82">
        <v>1201303019</v>
      </c>
      <c r="B1521" s="83" t="s">
        <v>1577</v>
      </c>
      <c r="C1521" s="70">
        <v>0</v>
      </c>
      <c r="D1521" s="79"/>
      <c r="E1521" s="70"/>
      <c r="F1521" s="72"/>
      <c r="G1521" s="70">
        <f t="shared" si="47"/>
        <v>0</v>
      </c>
      <c r="I1521" s="68">
        <v>0</v>
      </c>
      <c r="J1521" s="69">
        <f t="shared" si="46"/>
        <v>0</v>
      </c>
      <c r="K1521" s="57"/>
      <c r="L1521" s="65" t="s">
        <v>470</v>
      </c>
    </row>
    <row r="1522" spans="1:12" s="73" customFormat="1" hidden="1" outlineLevel="2">
      <c r="A1522" s="82">
        <v>1201303020</v>
      </c>
      <c r="B1522" s="83" t="s">
        <v>1570</v>
      </c>
      <c r="C1522" s="70">
        <v>0</v>
      </c>
      <c r="D1522" s="79"/>
      <c r="E1522" s="70"/>
      <c r="F1522" s="72"/>
      <c r="G1522" s="70">
        <f t="shared" si="47"/>
        <v>0</v>
      </c>
      <c r="I1522" s="68">
        <v>0</v>
      </c>
      <c r="J1522" s="69">
        <f t="shared" si="46"/>
        <v>0</v>
      </c>
      <c r="K1522" s="57"/>
      <c r="L1522" s="65" t="s">
        <v>470</v>
      </c>
    </row>
    <row r="1523" spans="1:12" s="73" customFormat="1" hidden="1" outlineLevel="2">
      <c r="A1523" s="82">
        <v>1201303021</v>
      </c>
      <c r="B1523" s="83" t="s">
        <v>1571</v>
      </c>
      <c r="C1523" s="70">
        <v>0</v>
      </c>
      <c r="D1523" s="79"/>
      <c r="E1523" s="70"/>
      <c r="F1523" s="72"/>
      <c r="G1523" s="70">
        <f t="shared" si="47"/>
        <v>0</v>
      </c>
      <c r="I1523" s="68">
        <v>0</v>
      </c>
      <c r="J1523" s="69">
        <f t="shared" si="46"/>
        <v>0</v>
      </c>
      <c r="K1523" s="57"/>
      <c r="L1523" s="65" t="s">
        <v>470</v>
      </c>
    </row>
    <row r="1524" spans="1:12" s="73" customFormat="1" hidden="1" outlineLevel="2">
      <c r="A1524" s="82">
        <v>1201303022</v>
      </c>
      <c r="B1524" s="83" t="s">
        <v>1572</v>
      </c>
      <c r="C1524" s="70">
        <v>0</v>
      </c>
      <c r="D1524" s="79"/>
      <c r="E1524" s="70"/>
      <c r="F1524" s="72"/>
      <c r="G1524" s="70">
        <f t="shared" si="47"/>
        <v>0</v>
      </c>
      <c r="I1524" s="68">
        <v>0</v>
      </c>
      <c r="J1524" s="69">
        <f t="shared" si="46"/>
        <v>0</v>
      </c>
      <c r="K1524" s="57"/>
      <c r="L1524" s="65" t="s">
        <v>470</v>
      </c>
    </row>
    <row r="1525" spans="1:12" s="73" customFormat="1" hidden="1" outlineLevel="2">
      <c r="A1525" s="82">
        <v>1201303023</v>
      </c>
      <c r="B1525" s="83" t="s">
        <v>1573</v>
      </c>
      <c r="C1525" s="70">
        <v>0</v>
      </c>
      <c r="D1525" s="79"/>
      <c r="E1525" s="70"/>
      <c r="F1525" s="72"/>
      <c r="G1525" s="70">
        <f t="shared" si="47"/>
        <v>0</v>
      </c>
      <c r="I1525" s="68">
        <v>0</v>
      </c>
      <c r="J1525" s="69">
        <f t="shared" si="46"/>
        <v>0</v>
      </c>
      <c r="K1525" s="57"/>
      <c r="L1525" s="65" t="s">
        <v>470</v>
      </c>
    </row>
    <row r="1526" spans="1:12" s="73" customFormat="1" hidden="1" outlineLevel="2">
      <c r="A1526" s="82">
        <v>1201303026</v>
      </c>
      <c r="B1526" s="83" t="s">
        <v>1574</v>
      </c>
      <c r="C1526" s="70">
        <v>0</v>
      </c>
      <c r="D1526" s="79"/>
      <c r="E1526" s="70"/>
      <c r="F1526" s="72"/>
      <c r="G1526" s="70">
        <f t="shared" si="47"/>
        <v>0</v>
      </c>
      <c r="I1526" s="68">
        <v>0</v>
      </c>
      <c r="J1526" s="69">
        <f t="shared" si="46"/>
        <v>0</v>
      </c>
      <c r="K1526" s="57"/>
      <c r="L1526" s="65" t="s">
        <v>470</v>
      </c>
    </row>
    <row r="1527" spans="1:12" s="73" customFormat="1" hidden="1" outlineLevel="2">
      <c r="A1527" s="82">
        <v>1201303027</v>
      </c>
      <c r="B1527" s="83" t="s">
        <v>1575</v>
      </c>
      <c r="C1527" s="70">
        <v>0</v>
      </c>
      <c r="D1527" s="79"/>
      <c r="E1527" s="70"/>
      <c r="F1527" s="72"/>
      <c r="G1527" s="70">
        <f t="shared" si="47"/>
        <v>0</v>
      </c>
      <c r="I1527" s="68">
        <v>0</v>
      </c>
      <c r="J1527" s="69">
        <f t="shared" si="46"/>
        <v>0</v>
      </c>
      <c r="K1527" s="57"/>
      <c r="L1527" s="65" t="s">
        <v>470</v>
      </c>
    </row>
    <row r="1528" spans="1:12" s="73" customFormat="1" hidden="1" outlineLevel="2">
      <c r="A1528" s="82">
        <v>1201303028</v>
      </c>
      <c r="B1528" s="83" t="s">
        <v>1576</v>
      </c>
      <c r="C1528" s="70">
        <v>0</v>
      </c>
      <c r="D1528" s="79"/>
      <c r="E1528" s="70"/>
      <c r="F1528" s="72"/>
      <c r="G1528" s="70">
        <f t="shared" si="47"/>
        <v>0</v>
      </c>
      <c r="I1528" s="68">
        <v>0</v>
      </c>
      <c r="J1528" s="69">
        <f t="shared" si="46"/>
        <v>0</v>
      </c>
      <c r="K1528" s="57"/>
      <c r="L1528" s="65" t="s">
        <v>470</v>
      </c>
    </row>
    <row r="1529" spans="1:12" s="73" customFormat="1" hidden="1" outlineLevel="2">
      <c r="A1529" s="82">
        <v>1201303029</v>
      </c>
      <c r="B1529" s="83" t="s">
        <v>1577</v>
      </c>
      <c r="C1529" s="70">
        <v>0</v>
      </c>
      <c r="D1529" s="79"/>
      <c r="E1529" s="70"/>
      <c r="F1529" s="72"/>
      <c r="G1529" s="70">
        <f t="shared" si="47"/>
        <v>0</v>
      </c>
      <c r="I1529" s="68">
        <v>0</v>
      </c>
      <c r="J1529" s="69">
        <f t="shared" si="46"/>
        <v>0</v>
      </c>
      <c r="K1529" s="57"/>
      <c r="L1529" s="65" t="s">
        <v>470</v>
      </c>
    </row>
    <row r="1530" spans="1:12" s="73" customFormat="1" hidden="1" outlineLevel="2">
      <c r="A1530" s="82">
        <v>1201303910</v>
      </c>
      <c r="B1530" s="83" t="s">
        <v>1578</v>
      </c>
      <c r="C1530" s="70">
        <v>0</v>
      </c>
      <c r="D1530" s="79"/>
      <c r="E1530" s="70"/>
      <c r="F1530" s="72"/>
      <c r="G1530" s="70">
        <f t="shared" si="47"/>
        <v>0</v>
      </c>
      <c r="I1530" s="68">
        <v>0</v>
      </c>
      <c r="J1530" s="69">
        <f t="shared" si="46"/>
        <v>0</v>
      </c>
      <c r="K1530" s="57"/>
      <c r="L1530" s="65" t="s">
        <v>5634</v>
      </c>
    </row>
    <row r="1531" spans="1:12" s="73" customFormat="1" hidden="1" outlineLevel="2">
      <c r="A1531" s="82">
        <v>1201303913</v>
      </c>
      <c r="B1531" s="83" t="s">
        <v>1578</v>
      </c>
      <c r="C1531" s="70">
        <v>0</v>
      </c>
      <c r="D1531" s="79"/>
      <c r="E1531" s="70"/>
      <c r="F1531" s="72"/>
      <c r="G1531" s="70">
        <f t="shared" si="47"/>
        <v>0</v>
      </c>
      <c r="I1531" s="68">
        <v>0</v>
      </c>
      <c r="J1531" s="69">
        <f t="shared" si="46"/>
        <v>0</v>
      </c>
      <c r="K1531" s="57"/>
      <c r="L1531" s="65" t="s">
        <v>5634</v>
      </c>
    </row>
    <row r="1532" spans="1:12" s="73" customFormat="1" hidden="1" outlineLevel="2">
      <c r="A1532" s="82">
        <v>1201304010</v>
      </c>
      <c r="B1532" s="83" t="s">
        <v>1579</v>
      </c>
      <c r="C1532" s="70">
        <v>0</v>
      </c>
      <c r="D1532" s="79"/>
      <c r="E1532" s="70"/>
      <c r="F1532" s="72"/>
      <c r="G1532" s="70">
        <f t="shared" si="47"/>
        <v>0</v>
      </c>
      <c r="I1532" s="68">
        <v>0</v>
      </c>
      <c r="J1532" s="69">
        <f t="shared" si="46"/>
        <v>0</v>
      </c>
      <c r="K1532" s="57"/>
      <c r="L1532" s="65" t="s">
        <v>470</v>
      </c>
    </row>
    <row r="1533" spans="1:12" s="73" customFormat="1" hidden="1" outlineLevel="2">
      <c r="A1533" s="82">
        <v>1201304011</v>
      </c>
      <c r="B1533" s="83" t="s">
        <v>1580</v>
      </c>
      <c r="C1533" s="70">
        <v>0</v>
      </c>
      <c r="D1533" s="79"/>
      <c r="E1533" s="70"/>
      <c r="F1533" s="72"/>
      <c r="G1533" s="70">
        <f t="shared" si="47"/>
        <v>0</v>
      </c>
      <c r="I1533" s="68">
        <v>0</v>
      </c>
      <c r="J1533" s="69">
        <f t="shared" si="46"/>
        <v>0</v>
      </c>
      <c r="K1533" s="57"/>
      <c r="L1533" s="65" t="s">
        <v>470</v>
      </c>
    </row>
    <row r="1534" spans="1:12" s="73" customFormat="1" hidden="1" outlineLevel="2">
      <c r="A1534" s="82">
        <v>1201304012</v>
      </c>
      <c r="B1534" s="83" t="s">
        <v>1581</v>
      </c>
      <c r="C1534" s="70">
        <v>0</v>
      </c>
      <c r="D1534" s="79"/>
      <c r="E1534" s="70"/>
      <c r="F1534" s="72"/>
      <c r="G1534" s="70">
        <f t="shared" si="47"/>
        <v>0</v>
      </c>
      <c r="I1534" s="68">
        <v>0</v>
      </c>
      <c r="J1534" s="69">
        <f t="shared" si="46"/>
        <v>0</v>
      </c>
      <c r="K1534" s="57"/>
      <c r="L1534" s="65" t="s">
        <v>470</v>
      </c>
    </row>
    <row r="1535" spans="1:12" s="73" customFormat="1" hidden="1" outlineLevel="2">
      <c r="A1535" s="82">
        <v>1201304013</v>
      </c>
      <c r="B1535" s="83" t="s">
        <v>1582</v>
      </c>
      <c r="C1535" s="70">
        <v>0</v>
      </c>
      <c r="D1535" s="79"/>
      <c r="E1535" s="70"/>
      <c r="F1535" s="72"/>
      <c r="G1535" s="70">
        <f t="shared" si="47"/>
        <v>0</v>
      </c>
      <c r="I1535" s="68">
        <v>0</v>
      </c>
      <c r="J1535" s="69">
        <f t="shared" si="46"/>
        <v>0</v>
      </c>
      <c r="K1535" s="57"/>
      <c r="L1535" s="65" t="s">
        <v>470</v>
      </c>
    </row>
    <row r="1536" spans="1:12" s="73" customFormat="1" hidden="1" outlineLevel="2">
      <c r="A1536" s="82">
        <v>1201304016</v>
      </c>
      <c r="B1536" s="83" t="s">
        <v>1583</v>
      </c>
      <c r="C1536" s="70">
        <v>0</v>
      </c>
      <c r="D1536" s="79"/>
      <c r="E1536" s="70"/>
      <c r="F1536" s="72"/>
      <c r="G1536" s="70">
        <f t="shared" si="47"/>
        <v>0</v>
      </c>
      <c r="I1536" s="68">
        <v>0</v>
      </c>
      <c r="J1536" s="69">
        <f t="shared" si="46"/>
        <v>0</v>
      </c>
      <c r="K1536" s="57"/>
      <c r="L1536" s="65" t="s">
        <v>470</v>
      </c>
    </row>
    <row r="1537" spans="1:12" s="73" customFormat="1" hidden="1" outlineLevel="2">
      <c r="A1537" s="82">
        <v>1201304017</v>
      </c>
      <c r="B1537" s="83" t="s">
        <v>1584</v>
      </c>
      <c r="C1537" s="70">
        <v>0</v>
      </c>
      <c r="D1537" s="79"/>
      <c r="E1537" s="70"/>
      <c r="F1537" s="72"/>
      <c r="G1537" s="70">
        <f t="shared" si="47"/>
        <v>0</v>
      </c>
      <c r="I1537" s="68">
        <v>0</v>
      </c>
      <c r="J1537" s="69">
        <f t="shared" si="46"/>
        <v>0</v>
      </c>
      <c r="K1537" s="57"/>
      <c r="L1537" s="65" t="s">
        <v>470</v>
      </c>
    </row>
    <row r="1538" spans="1:12" s="73" customFormat="1" hidden="1" outlineLevel="2">
      <c r="A1538" s="82">
        <v>1201304019</v>
      </c>
      <c r="B1538" s="83" t="s">
        <v>1585</v>
      </c>
      <c r="C1538" s="70">
        <v>0</v>
      </c>
      <c r="D1538" s="79"/>
      <c r="E1538" s="70"/>
      <c r="F1538" s="72"/>
      <c r="G1538" s="70">
        <f t="shared" si="47"/>
        <v>0</v>
      </c>
      <c r="I1538" s="68">
        <v>0</v>
      </c>
      <c r="J1538" s="69">
        <f t="shared" si="46"/>
        <v>0</v>
      </c>
      <c r="K1538" s="57"/>
      <c r="L1538" s="65" t="s">
        <v>470</v>
      </c>
    </row>
    <row r="1539" spans="1:12" s="73" customFormat="1" hidden="1" outlineLevel="2">
      <c r="A1539" s="82">
        <v>1201501010</v>
      </c>
      <c r="B1539" s="83" t="s">
        <v>1586</v>
      </c>
      <c r="C1539" s="70">
        <v>0</v>
      </c>
      <c r="D1539" s="79"/>
      <c r="E1539" s="70"/>
      <c r="F1539" s="72"/>
      <c r="G1539" s="70">
        <f t="shared" si="47"/>
        <v>0</v>
      </c>
      <c r="I1539" s="68">
        <v>0</v>
      </c>
      <c r="J1539" s="69">
        <f t="shared" si="46"/>
        <v>0</v>
      </c>
      <c r="K1539" s="57"/>
      <c r="L1539" s="65" t="s">
        <v>470</v>
      </c>
    </row>
    <row r="1540" spans="1:12" s="73" customFormat="1" hidden="1" outlineLevel="2">
      <c r="A1540" s="82">
        <v>1201501011</v>
      </c>
      <c r="B1540" s="83" t="s">
        <v>1587</v>
      </c>
      <c r="C1540" s="70">
        <v>0</v>
      </c>
      <c r="D1540" s="79"/>
      <c r="E1540" s="70"/>
      <c r="F1540" s="72"/>
      <c r="G1540" s="70">
        <f t="shared" si="47"/>
        <v>0</v>
      </c>
      <c r="I1540" s="68">
        <v>0</v>
      </c>
      <c r="J1540" s="69">
        <f t="shared" si="46"/>
        <v>0</v>
      </c>
      <c r="K1540" s="57"/>
      <c r="L1540" s="65" t="s">
        <v>470</v>
      </c>
    </row>
    <row r="1541" spans="1:12" s="73" customFormat="1" hidden="1" outlineLevel="2">
      <c r="A1541" s="82">
        <v>1201501012</v>
      </c>
      <c r="B1541" s="83" t="s">
        <v>1588</v>
      </c>
      <c r="C1541" s="70">
        <v>0</v>
      </c>
      <c r="D1541" s="79"/>
      <c r="E1541" s="70"/>
      <c r="F1541" s="72"/>
      <c r="G1541" s="70">
        <f t="shared" si="47"/>
        <v>0</v>
      </c>
      <c r="I1541" s="68">
        <v>0</v>
      </c>
      <c r="J1541" s="69">
        <f t="shared" si="46"/>
        <v>0</v>
      </c>
      <c r="K1541" s="57"/>
      <c r="L1541" s="65" t="s">
        <v>470</v>
      </c>
    </row>
    <row r="1542" spans="1:12" s="73" customFormat="1" hidden="1" outlineLevel="2">
      <c r="A1542" s="82">
        <v>1201501013</v>
      </c>
      <c r="B1542" s="83" t="s">
        <v>1589</v>
      </c>
      <c r="C1542" s="70">
        <v>0</v>
      </c>
      <c r="D1542" s="79"/>
      <c r="E1542" s="70"/>
      <c r="F1542" s="72"/>
      <c r="G1542" s="70">
        <f t="shared" si="47"/>
        <v>0</v>
      </c>
      <c r="I1542" s="68">
        <v>0</v>
      </c>
      <c r="J1542" s="69">
        <f t="shared" si="46"/>
        <v>0</v>
      </c>
      <c r="K1542" s="57"/>
      <c r="L1542" s="65" t="s">
        <v>470</v>
      </c>
    </row>
    <row r="1543" spans="1:12" s="73" customFormat="1" hidden="1" outlineLevel="2">
      <c r="A1543" s="82">
        <v>1201501016</v>
      </c>
      <c r="B1543" s="83" t="s">
        <v>1590</v>
      </c>
      <c r="C1543" s="70">
        <v>0</v>
      </c>
      <c r="D1543" s="79"/>
      <c r="E1543" s="70"/>
      <c r="F1543" s="72"/>
      <c r="G1543" s="70">
        <f t="shared" si="47"/>
        <v>0</v>
      </c>
      <c r="I1543" s="68">
        <v>0</v>
      </c>
      <c r="J1543" s="69">
        <f t="shared" si="46"/>
        <v>0</v>
      </c>
      <c r="K1543" s="57"/>
      <c r="L1543" s="65" t="s">
        <v>470</v>
      </c>
    </row>
    <row r="1544" spans="1:12" s="73" customFormat="1" hidden="1" outlineLevel="2">
      <c r="A1544" s="82">
        <v>1201501017</v>
      </c>
      <c r="B1544" s="83" t="s">
        <v>1591</v>
      </c>
      <c r="C1544" s="70">
        <v>0</v>
      </c>
      <c r="D1544" s="79"/>
      <c r="E1544" s="70"/>
      <c r="F1544" s="72"/>
      <c r="G1544" s="70">
        <f t="shared" si="47"/>
        <v>0</v>
      </c>
      <c r="I1544" s="68">
        <v>0</v>
      </c>
      <c r="J1544" s="69">
        <f t="shared" si="46"/>
        <v>0</v>
      </c>
      <c r="K1544" s="57"/>
      <c r="L1544" s="65" t="s">
        <v>470</v>
      </c>
    </row>
    <row r="1545" spans="1:12" s="73" customFormat="1" hidden="1" outlineLevel="2">
      <c r="A1545" s="82">
        <v>1201501018</v>
      </c>
      <c r="B1545" s="83" t="s">
        <v>1592</v>
      </c>
      <c r="C1545" s="70">
        <v>0</v>
      </c>
      <c r="D1545" s="79"/>
      <c r="E1545" s="70"/>
      <c r="F1545" s="72"/>
      <c r="G1545" s="70">
        <f t="shared" si="47"/>
        <v>0</v>
      </c>
      <c r="I1545" s="68">
        <v>0</v>
      </c>
      <c r="J1545" s="69">
        <f t="shared" si="46"/>
        <v>0</v>
      </c>
      <c r="K1545" s="57"/>
      <c r="L1545" s="65" t="s">
        <v>470</v>
      </c>
    </row>
    <row r="1546" spans="1:12" s="73" customFormat="1" hidden="1" outlineLevel="2">
      <c r="A1546" s="82">
        <v>1201501019</v>
      </c>
      <c r="B1546" s="83" t="s">
        <v>1593</v>
      </c>
      <c r="C1546" s="70">
        <v>0</v>
      </c>
      <c r="D1546" s="79"/>
      <c r="E1546" s="70"/>
      <c r="F1546" s="72"/>
      <c r="G1546" s="70">
        <f t="shared" si="47"/>
        <v>0</v>
      </c>
      <c r="I1546" s="68">
        <v>0</v>
      </c>
      <c r="J1546" s="69">
        <f t="shared" si="46"/>
        <v>0</v>
      </c>
      <c r="K1546" s="57"/>
      <c r="L1546" s="65" t="s">
        <v>470</v>
      </c>
    </row>
    <row r="1547" spans="1:12" s="73" customFormat="1" hidden="1" outlineLevel="2">
      <c r="A1547" s="82">
        <v>1201501020</v>
      </c>
      <c r="B1547" s="83" t="s">
        <v>1586</v>
      </c>
      <c r="C1547" s="70">
        <v>0</v>
      </c>
      <c r="D1547" s="79"/>
      <c r="E1547" s="70"/>
      <c r="F1547" s="72"/>
      <c r="G1547" s="70">
        <f t="shared" si="47"/>
        <v>0</v>
      </c>
      <c r="I1547" s="68">
        <v>0</v>
      </c>
      <c r="J1547" s="69">
        <f t="shared" si="46"/>
        <v>0</v>
      </c>
      <c r="K1547" s="57"/>
      <c r="L1547" s="65" t="s">
        <v>470</v>
      </c>
    </row>
    <row r="1548" spans="1:12" s="73" customFormat="1" hidden="1" outlineLevel="2">
      <c r="A1548" s="82">
        <v>1201501021</v>
      </c>
      <c r="B1548" s="83" t="s">
        <v>1587</v>
      </c>
      <c r="C1548" s="70">
        <v>0</v>
      </c>
      <c r="D1548" s="79"/>
      <c r="E1548" s="70"/>
      <c r="F1548" s="72"/>
      <c r="G1548" s="70">
        <f t="shared" si="47"/>
        <v>0</v>
      </c>
      <c r="I1548" s="68">
        <v>0</v>
      </c>
      <c r="J1548" s="69">
        <f t="shared" si="46"/>
        <v>0</v>
      </c>
      <c r="K1548" s="57"/>
      <c r="L1548" s="65" t="s">
        <v>470</v>
      </c>
    </row>
    <row r="1549" spans="1:12" s="73" customFormat="1" hidden="1" outlineLevel="2">
      <c r="A1549" s="82">
        <v>1201501022</v>
      </c>
      <c r="B1549" s="83" t="s">
        <v>1588</v>
      </c>
      <c r="C1549" s="70">
        <v>0</v>
      </c>
      <c r="D1549" s="79"/>
      <c r="E1549" s="70"/>
      <c r="F1549" s="72"/>
      <c r="G1549" s="70">
        <f t="shared" si="47"/>
        <v>0</v>
      </c>
      <c r="I1549" s="68">
        <v>0</v>
      </c>
      <c r="J1549" s="69">
        <f t="shared" si="46"/>
        <v>0</v>
      </c>
      <c r="K1549" s="57"/>
      <c r="L1549" s="65" t="s">
        <v>470</v>
      </c>
    </row>
    <row r="1550" spans="1:12" s="73" customFormat="1" hidden="1" outlineLevel="2">
      <c r="A1550" s="82">
        <v>1201501023</v>
      </c>
      <c r="B1550" s="83" t="s">
        <v>1589</v>
      </c>
      <c r="C1550" s="70">
        <v>0</v>
      </c>
      <c r="D1550" s="79"/>
      <c r="E1550" s="70"/>
      <c r="F1550" s="72"/>
      <c r="G1550" s="70">
        <f t="shared" si="47"/>
        <v>0</v>
      </c>
      <c r="I1550" s="68">
        <v>0</v>
      </c>
      <c r="J1550" s="69">
        <f t="shared" si="46"/>
        <v>0</v>
      </c>
      <c r="K1550" s="57"/>
      <c r="L1550" s="65" t="s">
        <v>470</v>
      </c>
    </row>
    <row r="1551" spans="1:12" s="73" customFormat="1" hidden="1" outlineLevel="2">
      <c r="A1551" s="82">
        <v>1201501026</v>
      </c>
      <c r="B1551" s="83" t="s">
        <v>1590</v>
      </c>
      <c r="C1551" s="70">
        <v>0</v>
      </c>
      <c r="D1551" s="79"/>
      <c r="E1551" s="70"/>
      <c r="F1551" s="72"/>
      <c r="G1551" s="70">
        <f t="shared" si="47"/>
        <v>0</v>
      </c>
      <c r="I1551" s="68">
        <v>0</v>
      </c>
      <c r="J1551" s="69">
        <f t="shared" si="46"/>
        <v>0</v>
      </c>
      <c r="K1551" s="57"/>
      <c r="L1551" s="65" t="s">
        <v>470</v>
      </c>
    </row>
    <row r="1552" spans="1:12" s="73" customFormat="1" hidden="1" outlineLevel="2">
      <c r="A1552" s="82">
        <v>1201501027</v>
      </c>
      <c r="B1552" s="83" t="s">
        <v>1591</v>
      </c>
      <c r="C1552" s="70">
        <v>0</v>
      </c>
      <c r="D1552" s="79"/>
      <c r="E1552" s="70"/>
      <c r="F1552" s="72"/>
      <c r="G1552" s="70">
        <f t="shared" si="47"/>
        <v>0</v>
      </c>
      <c r="I1552" s="68">
        <v>0</v>
      </c>
      <c r="J1552" s="69">
        <f t="shared" si="46"/>
        <v>0</v>
      </c>
      <c r="K1552" s="57"/>
      <c r="L1552" s="65" t="s">
        <v>470</v>
      </c>
    </row>
    <row r="1553" spans="1:12" s="73" customFormat="1" hidden="1" outlineLevel="2">
      <c r="A1553" s="82">
        <v>1201501028</v>
      </c>
      <c r="B1553" s="83" t="s">
        <v>1592</v>
      </c>
      <c r="C1553" s="70">
        <v>0</v>
      </c>
      <c r="D1553" s="79"/>
      <c r="E1553" s="70"/>
      <c r="F1553" s="72"/>
      <c r="G1553" s="70">
        <f t="shared" si="47"/>
        <v>0</v>
      </c>
      <c r="I1553" s="68">
        <v>0</v>
      </c>
      <c r="J1553" s="69">
        <f t="shared" si="46"/>
        <v>0</v>
      </c>
      <c r="K1553" s="57"/>
      <c r="L1553" s="65" t="s">
        <v>470</v>
      </c>
    </row>
    <row r="1554" spans="1:12" s="73" customFormat="1" hidden="1" outlineLevel="2">
      <c r="A1554" s="82">
        <v>1201501029</v>
      </c>
      <c r="B1554" s="83" t="s">
        <v>1593</v>
      </c>
      <c r="C1554" s="70">
        <v>0</v>
      </c>
      <c r="D1554" s="79"/>
      <c r="E1554" s="70"/>
      <c r="F1554" s="72"/>
      <c r="G1554" s="70">
        <f t="shared" si="47"/>
        <v>0</v>
      </c>
      <c r="I1554" s="68">
        <v>0</v>
      </c>
      <c r="J1554" s="69">
        <f t="shared" si="46"/>
        <v>0</v>
      </c>
      <c r="K1554" s="57"/>
      <c r="L1554" s="65" t="s">
        <v>470</v>
      </c>
    </row>
    <row r="1555" spans="1:12" s="73" customFormat="1" hidden="1" outlineLevel="2">
      <c r="A1555" s="82">
        <v>1201501030</v>
      </c>
      <c r="B1555" s="83" t="s">
        <v>1586</v>
      </c>
      <c r="C1555" s="70">
        <v>0</v>
      </c>
      <c r="D1555" s="79"/>
      <c r="E1555" s="70"/>
      <c r="F1555" s="72"/>
      <c r="G1555" s="70">
        <f t="shared" si="47"/>
        <v>0</v>
      </c>
      <c r="I1555" s="68">
        <v>0</v>
      </c>
      <c r="J1555" s="69">
        <f t="shared" si="46"/>
        <v>0</v>
      </c>
      <c r="K1555" s="57"/>
      <c r="L1555" s="65" t="s">
        <v>470</v>
      </c>
    </row>
    <row r="1556" spans="1:12" s="73" customFormat="1" hidden="1" outlineLevel="2">
      <c r="A1556" s="82">
        <v>1201501031</v>
      </c>
      <c r="B1556" s="83" t="s">
        <v>1587</v>
      </c>
      <c r="C1556" s="70">
        <v>0</v>
      </c>
      <c r="D1556" s="79"/>
      <c r="E1556" s="70"/>
      <c r="F1556" s="72"/>
      <c r="G1556" s="70">
        <f t="shared" si="47"/>
        <v>0</v>
      </c>
      <c r="I1556" s="68">
        <v>0</v>
      </c>
      <c r="J1556" s="69">
        <f t="shared" si="46"/>
        <v>0</v>
      </c>
      <c r="K1556" s="57"/>
      <c r="L1556" s="65" t="s">
        <v>470</v>
      </c>
    </row>
    <row r="1557" spans="1:12" s="73" customFormat="1" hidden="1" outlineLevel="2">
      <c r="A1557" s="82">
        <v>1201501032</v>
      </c>
      <c r="B1557" s="83" t="s">
        <v>1588</v>
      </c>
      <c r="C1557" s="70">
        <v>0</v>
      </c>
      <c r="D1557" s="79"/>
      <c r="E1557" s="70"/>
      <c r="F1557" s="72"/>
      <c r="G1557" s="70">
        <f t="shared" si="47"/>
        <v>0</v>
      </c>
      <c r="I1557" s="68">
        <v>0</v>
      </c>
      <c r="J1557" s="69">
        <f t="shared" si="46"/>
        <v>0</v>
      </c>
      <c r="K1557" s="57"/>
      <c r="L1557" s="65" t="s">
        <v>470</v>
      </c>
    </row>
    <row r="1558" spans="1:12" s="73" customFormat="1" hidden="1" outlineLevel="2">
      <c r="A1558" s="82">
        <v>1201501033</v>
      </c>
      <c r="B1558" s="83" t="s">
        <v>1589</v>
      </c>
      <c r="C1558" s="70">
        <v>0</v>
      </c>
      <c r="D1558" s="79"/>
      <c r="E1558" s="70"/>
      <c r="F1558" s="72"/>
      <c r="G1558" s="70">
        <f t="shared" si="47"/>
        <v>0</v>
      </c>
      <c r="I1558" s="68">
        <v>0</v>
      </c>
      <c r="J1558" s="69">
        <f t="shared" si="46"/>
        <v>0</v>
      </c>
      <c r="K1558" s="57"/>
      <c r="L1558" s="65" t="s">
        <v>470</v>
      </c>
    </row>
    <row r="1559" spans="1:12" s="73" customFormat="1" hidden="1" outlineLevel="2">
      <c r="A1559" s="82">
        <v>1201501036</v>
      </c>
      <c r="B1559" s="83" t="s">
        <v>1590</v>
      </c>
      <c r="C1559" s="70">
        <v>0</v>
      </c>
      <c r="D1559" s="79"/>
      <c r="E1559" s="70"/>
      <c r="F1559" s="72"/>
      <c r="G1559" s="70">
        <f t="shared" si="47"/>
        <v>0</v>
      </c>
      <c r="I1559" s="68">
        <v>0</v>
      </c>
      <c r="J1559" s="69">
        <f t="shared" ref="J1559:J1622" si="48">I1559-G1559</f>
        <v>0</v>
      </c>
      <c r="K1559" s="57"/>
      <c r="L1559" s="65" t="s">
        <v>470</v>
      </c>
    </row>
    <row r="1560" spans="1:12" s="73" customFormat="1" hidden="1" outlineLevel="2">
      <c r="A1560" s="82">
        <v>1201501037</v>
      </c>
      <c r="B1560" s="83" t="s">
        <v>1591</v>
      </c>
      <c r="C1560" s="70">
        <v>0</v>
      </c>
      <c r="D1560" s="79"/>
      <c r="E1560" s="70"/>
      <c r="F1560" s="72"/>
      <c r="G1560" s="70">
        <f t="shared" si="47"/>
        <v>0</v>
      </c>
      <c r="I1560" s="68">
        <v>0</v>
      </c>
      <c r="J1560" s="69">
        <f t="shared" si="48"/>
        <v>0</v>
      </c>
      <c r="K1560" s="57"/>
      <c r="L1560" s="65" t="s">
        <v>470</v>
      </c>
    </row>
    <row r="1561" spans="1:12" s="73" customFormat="1" hidden="1" outlineLevel="2">
      <c r="A1561" s="82">
        <v>1201501038</v>
      </c>
      <c r="B1561" s="83" t="s">
        <v>1592</v>
      </c>
      <c r="C1561" s="70">
        <v>0</v>
      </c>
      <c r="D1561" s="79"/>
      <c r="E1561" s="70"/>
      <c r="F1561" s="72"/>
      <c r="G1561" s="70">
        <f t="shared" si="47"/>
        <v>0</v>
      </c>
      <c r="I1561" s="68">
        <v>0</v>
      </c>
      <c r="J1561" s="69">
        <f t="shared" si="48"/>
        <v>0</v>
      </c>
      <c r="K1561" s="57"/>
      <c r="L1561" s="65" t="s">
        <v>470</v>
      </c>
    </row>
    <row r="1562" spans="1:12" s="73" customFormat="1" hidden="1" outlineLevel="2">
      <c r="A1562" s="82">
        <v>1201501039</v>
      </c>
      <c r="B1562" s="83" t="s">
        <v>1593</v>
      </c>
      <c r="C1562" s="70">
        <v>0</v>
      </c>
      <c r="D1562" s="79"/>
      <c r="E1562" s="70"/>
      <c r="F1562" s="72"/>
      <c r="G1562" s="70">
        <f t="shared" si="47"/>
        <v>0</v>
      </c>
      <c r="I1562" s="68">
        <v>0</v>
      </c>
      <c r="J1562" s="69">
        <f t="shared" si="48"/>
        <v>0</v>
      </c>
      <c r="K1562" s="57"/>
      <c r="L1562" s="65" t="s">
        <v>470</v>
      </c>
    </row>
    <row r="1563" spans="1:12" s="73" customFormat="1" hidden="1" outlineLevel="2">
      <c r="A1563" s="82">
        <v>1201501040</v>
      </c>
      <c r="B1563" s="83" t="s">
        <v>1586</v>
      </c>
      <c r="C1563" s="70">
        <v>0</v>
      </c>
      <c r="D1563" s="79"/>
      <c r="E1563" s="70"/>
      <c r="F1563" s="72"/>
      <c r="G1563" s="70">
        <f t="shared" si="47"/>
        <v>0</v>
      </c>
      <c r="I1563" s="68">
        <v>0</v>
      </c>
      <c r="J1563" s="69">
        <f t="shared" si="48"/>
        <v>0</v>
      </c>
      <c r="K1563" s="57"/>
      <c r="L1563" s="65" t="s">
        <v>470</v>
      </c>
    </row>
    <row r="1564" spans="1:12" s="73" customFormat="1" hidden="1" outlineLevel="2">
      <c r="A1564" s="82">
        <v>1201501041</v>
      </c>
      <c r="B1564" s="83" t="s">
        <v>1587</v>
      </c>
      <c r="C1564" s="70">
        <v>0</v>
      </c>
      <c r="D1564" s="79"/>
      <c r="E1564" s="70"/>
      <c r="F1564" s="72"/>
      <c r="G1564" s="70">
        <f t="shared" si="47"/>
        <v>0</v>
      </c>
      <c r="I1564" s="68">
        <v>0</v>
      </c>
      <c r="J1564" s="69">
        <f t="shared" si="48"/>
        <v>0</v>
      </c>
      <c r="K1564" s="57"/>
      <c r="L1564" s="65" t="s">
        <v>470</v>
      </c>
    </row>
    <row r="1565" spans="1:12" s="73" customFormat="1" hidden="1" outlineLevel="2">
      <c r="A1565" s="82">
        <v>1201501042</v>
      </c>
      <c r="B1565" s="83" t="s">
        <v>1588</v>
      </c>
      <c r="C1565" s="70">
        <v>0</v>
      </c>
      <c r="D1565" s="79"/>
      <c r="E1565" s="70"/>
      <c r="F1565" s="72"/>
      <c r="G1565" s="70">
        <f t="shared" si="47"/>
        <v>0</v>
      </c>
      <c r="I1565" s="68">
        <v>0</v>
      </c>
      <c r="J1565" s="69">
        <f t="shared" si="48"/>
        <v>0</v>
      </c>
      <c r="K1565" s="57"/>
      <c r="L1565" s="65" t="s">
        <v>470</v>
      </c>
    </row>
    <row r="1566" spans="1:12" s="73" customFormat="1" hidden="1" outlineLevel="2">
      <c r="A1566" s="82">
        <v>1201501043</v>
      </c>
      <c r="B1566" s="83" t="s">
        <v>1589</v>
      </c>
      <c r="C1566" s="70">
        <v>0</v>
      </c>
      <c r="D1566" s="79"/>
      <c r="E1566" s="70"/>
      <c r="F1566" s="72"/>
      <c r="G1566" s="70">
        <f t="shared" si="47"/>
        <v>0</v>
      </c>
      <c r="I1566" s="68">
        <v>0</v>
      </c>
      <c r="J1566" s="69">
        <f t="shared" si="48"/>
        <v>0</v>
      </c>
      <c r="K1566" s="57"/>
      <c r="L1566" s="65" t="s">
        <v>470</v>
      </c>
    </row>
    <row r="1567" spans="1:12" s="73" customFormat="1" hidden="1" outlineLevel="2">
      <c r="A1567" s="82">
        <v>1201501046</v>
      </c>
      <c r="B1567" s="83" t="s">
        <v>1590</v>
      </c>
      <c r="C1567" s="70">
        <v>0</v>
      </c>
      <c r="D1567" s="79"/>
      <c r="E1567" s="70"/>
      <c r="F1567" s="72"/>
      <c r="G1567" s="70">
        <f t="shared" si="47"/>
        <v>0</v>
      </c>
      <c r="I1567" s="68">
        <v>0</v>
      </c>
      <c r="J1567" s="69">
        <f t="shared" si="48"/>
        <v>0</v>
      </c>
      <c r="K1567" s="57"/>
      <c r="L1567" s="65" t="s">
        <v>470</v>
      </c>
    </row>
    <row r="1568" spans="1:12" s="73" customFormat="1" hidden="1" outlineLevel="2">
      <c r="A1568" s="82">
        <v>1201501047</v>
      </c>
      <c r="B1568" s="83" t="s">
        <v>1591</v>
      </c>
      <c r="C1568" s="70">
        <v>0</v>
      </c>
      <c r="D1568" s="79"/>
      <c r="E1568" s="70"/>
      <c r="F1568" s="72"/>
      <c r="G1568" s="70">
        <f t="shared" si="47"/>
        <v>0</v>
      </c>
      <c r="I1568" s="68">
        <v>0</v>
      </c>
      <c r="J1568" s="69">
        <f t="shared" si="48"/>
        <v>0</v>
      </c>
      <c r="K1568" s="57"/>
      <c r="L1568" s="65" t="s">
        <v>470</v>
      </c>
    </row>
    <row r="1569" spans="1:12" s="73" customFormat="1" hidden="1" outlineLevel="2">
      <c r="A1569" s="82">
        <v>1201501049</v>
      </c>
      <c r="B1569" s="83" t="s">
        <v>1593</v>
      </c>
      <c r="C1569" s="70">
        <v>0</v>
      </c>
      <c r="D1569" s="79"/>
      <c r="E1569" s="70"/>
      <c r="F1569" s="72"/>
      <c r="G1569" s="70">
        <f t="shared" si="47"/>
        <v>0</v>
      </c>
      <c r="I1569" s="68">
        <v>0</v>
      </c>
      <c r="J1569" s="69">
        <f t="shared" si="48"/>
        <v>0</v>
      </c>
      <c r="K1569" s="57"/>
      <c r="L1569" s="65" t="s">
        <v>470</v>
      </c>
    </row>
    <row r="1570" spans="1:12" s="73" customFormat="1" hidden="1" outlineLevel="2">
      <c r="A1570" s="82">
        <v>1201501910</v>
      </c>
      <c r="B1570" s="83" t="s">
        <v>1594</v>
      </c>
      <c r="C1570" s="70">
        <v>0</v>
      </c>
      <c r="D1570" s="79"/>
      <c r="E1570" s="70"/>
      <c r="F1570" s="72"/>
      <c r="G1570" s="70">
        <f t="shared" si="47"/>
        <v>0</v>
      </c>
      <c r="I1570" s="68">
        <v>0</v>
      </c>
      <c r="J1570" s="69">
        <f t="shared" si="48"/>
        <v>0</v>
      </c>
      <c r="K1570" s="57"/>
      <c r="L1570" s="65" t="s">
        <v>5634</v>
      </c>
    </row>
    <row r="1571" spans="1:12" s="73" customFormat="1" hidden="1" outlineLevel="2">
      <c r="A1571" s="82">
        <v>1201501913</v>
      </c>
      <c r="B1571" s="83" t="s">
        <v>1595</v>
      </c>
      <c r="C1571" s="70">
        <v>0</v>
      </c>
      <c r="D1571" s="79"/>
      <c r="E1571" s="70"/>
      <c r="F1571" s="72"/>
      <c r="G1571" s="70">
        <f t="shared" si="47"/>
        <v>0</v>
      </c>
      <c r="I1571" s="68">
        <v>0</v>
      </c>
      <c r="J1571" s="69">
        <f t="shared" si="48"/>
        <v>0</v>
      </c>
      <c r="K1571" s="57"/>
      <c r="L1571" s="65" t="s">
        <v>5634</v>
      </c>
    </row>
    <row r="1572" spans="1:12" s="73" customFormat="1" hidden="1" outlineLevel="2">
      <c r="A1572" s="82">
        <v>1201501920</v>
      </c>
      <c r="B1572" s="83" t="s">
        <v>1594</v>
      </c>
      <c r="C1572" s="70">
        <v>0</v>
      </c>
      <c r="D1572" s="79"/>
      <c r="E1572" s="70"/>
      <c r="F1572" s="72"/>
      <c r="G1572" s="70">
        <f t="shared" ref="G1572:G1635" si="49">C1572+E1572</f>
        <v>0</v>
      </c>
      <c r="I1572" s="68">
        <v>0</v>
      </c>
      <c r="J1572" s="69">
        <f t="shared" si="48"/>
        <v>0</v>
      </c>
      <c r="K1572" s="57"/>
      <c r="L1572" s="65" t="s">
        <v>5634</v>
      </c>
    </row>
    <row r="1573" spans="1:12" s="73" customFormat="1" hidden="1" outlineLevel="2">
      <c r="A1573" s="82">
        <v>1201501923</v>
      </c>
      <c r="B1573" s="83" t="s">
        <v>1595</v>
      </c>
      <c r="C1573" s="70">
        <v>0</v>
      </c>
      <c r="D1573" s="79"/>
      <c r="E1573" s="70"/>
      <c r="F1573" s="72"/>
      <c r="G1573" s="70">
        <f t="shared" si="49"/>
        <v>0</v>
      </c>
      <c r="I1573" s="68">
        <v>0</v>
      </c>
      <c r="J1573" s="69">
        <f t="shared" si="48"/>
        <v>0</v>
      </c>
      <c r="K1573" s="57"/>
      <c r="L1573" s="65" t="s">
        <v>5634</v>
      </c>
    </row>
    <row r="1574" spans="1:12" s="73" customFormat="1" hidden="1" outlineLevel="2">
      <c r="A1574" s="82">
        <v>1201502010</v>
      </c>
      <c r="B1574" s="83" t="s">
        <v>1596</v>
      </c>
      <c r="C1574" s="70">
        <v>0</v>
      </c>
      <c r="D1574" s="79"/>
      <c r="E1574" s="70"/>
      <c r="F1574" s="72"/>
      <c r="G1574" s="70">
        <f t="shared" si="49"/>
        <v>0</v>
      </c>
      <c r="I1574" s="68">
        <v>0</v>
      </c>
      <c r="J1574" s="69">
        <f t="shared" si="48"/>
        <v>0</v>
      </c>
      <c r="K1574" s="57"/>
      <c r="L1574" s="65" t="s">
        <v>470</v>
      </c>
    </row>
    <row r="1575" spans="1:12" s="73" customFormat="1" hidden="1" outlineLevel="2">
      <c r="A1575" s="82">
        <v>1201502011</v>
      </c>
      <c r="B1575" s="83" t="s">
        <v>1597</v>
      </c>
      <c r="C1575" s="70">
        <v>0</v>
      </c>
      <c r="D1575" s="79"/>
      <c r="E1575" s="70"/>
      <c r="F1575" s="72"/>
      <c r="G1575" s="70">
        <f t="shared" si="49"/>
        <v>0</v>
      </c>
      <c r="I1575" s="68">
        <v>0</v>
      </c>
      <c r="J1575" s="69">
        <f t="shared" si="48"/>
        <v>0</v>
      </c>
      <c r="K1575" s="57"/>
      <c r="L1575" s="65" t="s">
        <v>470</v>
      </c>
    </row>
    <row r="1576" spans="1:12" s="73" customFormat="1" hidden="1" outlineLevel="2">
      <c r="A1576" s="82">
        <v>1201502012</v>
      </c>
      <c r="B1576" s="83" t="s">
        <v>1598</v>
      </c>
      <c r="C1576" s="70">
        <v>0</v>
      </c>
      <c r="D1576" s="79"/>
      <c r="E1576" s="70"/>
      <c r="F1576" s="72"/>
      <c r="G1576" s="70">
        <f t="shared" si="49"/>
        <v>0</v>
      </c>
      <c r="I1576" s="68">
        <v>0</v>
      </c>
      <c r="J1576" s="69">
        <f t="shared" si="48"/>
        <v>0</v>
      </c>
      <c r="K1576" s="57"/>
      <c r="L1576" s="65" t="s">
        <v>470</v>
      </c>
    </row>
    <row r="1577" spans="1:12" s="73" customFormat="1" hidden="1" outlineLevel="2">
      <c r="A1577" s="82">
        <v>1201502013</v>
      </c>
      <c r="B1577" s="83" t="s">
        <v>1599</v>
      </c>
      <c r="C1577" s="70">
        <v>0</v>
      </c>
      <c r="D1577" s="79"/>
      <c r="E1577" s="70"/>
      <c r="F1577" s="72"/>
      <c r="G1577" s="70">
        <f t="shared" si="49"/>
        <v>0</v>
      </c>
      <c r="I1577" s="68">
        <v>0</v>
      </c>
      <c r="J1577" s="69">
        <f t="shared" si="48"/>
        <v>0</v>
      </c>
      <c r="K1577" s="57"/>
      <c r="L1577" s="65" t="s">
        <v>470</v>
      </c>
    </row>
    <row r="1578" spans="1:12" s="73" customFormat="1" hidden="1" outlineLevel="2">
      <c r="A1578" s="82">
        <v>1201502016</v>
      </c>
      <c r="B1578" s="83" t="s">
        <v>1600</v>
      </c>
      <c r="C1578" s="70">
        <v>0</v>
      </c>
      <c r="D1578" s="79"/>
      <c r="E1578" s="70"/>
      <c r="F1578" s="72"/>
      <c r="G1578" s="70">
        <f t="shared" si="49"/>
        <v>0</v>
      </c>
      <c r="I1578" s="68">
        <v>0</v>
      </c>
      <c r="J1578" s="69">
        <f t="shared" si="48"/>
        <v>0</v>
      </c>
      <c r="K1578" s="57"/>
      <c r="L1578" s="65" t="s">
        <v>470</v>
      </c>
    </row>
    <row r="1579" spans="1:12" s="73" customFormat="1" hidden="1" outlineLevel="2">
      <c r="A1579" s="82">
        <v>1201502017</v>
      </c>
      <c r="B1579" s="83" t="s">
        <v>1601</v>
      </c>
      <c r="C1579" s="70">
        <v>0</v>
      </c>
      <c r="D1579" s="79"/>
      <c r="E1579" s="70"/>
      <c r="F1579" s="72"/>
      <c r="G1579" s="70">
        <f t="shared" si="49"/>
        <v>0</v>
      </c>
      <c r="I1579" s="68">
        <v>0</v>
      </c>
      <c r="J1579" s="69">
        <f t="shared" si="48"/>
        <v>0</v>
      </c>
      <c r="K1579" s="57"/>
      <c r="L1579" s="65" t="s">
        <v>470</v>
      </c>
    </row>
    <row r="1580" spans="1:12" s="73" customFormat="1" hidden="1" outlineLevel="2">
      <c r="A1580" s="82">
        <v>1201502019</v>
      </c>
      <c r="B1580" s="83" t="s">
        <v>1602</v>
      </c>
      <c r="C1580" s="70">
        <v>0</v>
      </c>
      <c r="D1580" s="79"/>
      <c r="E1580" s="70"/>
      <c r="F1580" s="72"/>
      <c r="G1580" s="70">
        <f t="shared" si="49"/>
        <v>0</v>
      </c>
      <c r="I1580" s="68">
        <v>0</v>
      </c>
      <c r="J1580" s="69">
        <f t="shared" si="48"/>
        <v>0</v>
      </c>
      <c r="K1580" s="57"/>
      <c r="L1580" s="65" t="s">
        <v>470</v>
      </c>
    </row>
    <row r="1581" spans="1:12" s="73" customFormat="1" hidden="1" outlineLevel="2">
      <c r="A1581" s="82">
        <v>1201502020</v>
      </c>
      <c r="B1581" s="83" t="s">
        <v>1596</v>
      </c>
      <c r="C1581" s="70">
        <v>0</v>
      </c>
      <c r="D1581" s="79"/>
      <c r="E1581" s="70"/>
      <c r="F1581" s="72"/>
      <c r="G1581" s="70">
        <f t="shared" si="49"/>
        <v>0</v>
      </c>
      <c r="I1581" s="68">
        <v>0</v>
      </c>
      <c r="J1581" s="69">
        <f t="shared" si="48"/>
        <v>0</v>
      </c>
      <c r="K1581" s="57"/>
      <c r="L1581" s="65" t="s">
        <v>470</v>
      </c>
    </row>
    <row r="1582" spans="1:12" s="73" customFormat="1" hidden="1" outlineLevel="2">
      <c r="A1582" s="82">
        <v>1201502021</v>
      </c>
      <c r="B1582" s="83" t="s">
        <v>1597</v>
      </c>
      <c r="C1582" s="70">
        <v>0</v>
      </c>
      <c r="D1582" s="79"/>
      <c r="E1582" s="70"/>
      <c r="F1582" s="72"/>
      <c r="G1582" s="70">
        <f t="shared" si="49"/>
        <v>0</v>
      </c>
      <c r="I1582" s="68">
        <v>0</v>
      </c>
      <c r="J1582" s="69">
        <f t="shared" si="48"/>
        <v>0</v>
      </c>
      <c r="K1582" s="57"/>
      <c r="L1582" s="65" t="s">
        <v>470</v>
      </c>
    </row>
    <row r="1583" spans="1:12" s="73" customFormat="1" hidden="1" outlineLevel="2">
      <c r="A1583" s="82">
        <v>1201502022</v>
      </c>
      <c r="B1583" s="83" t="s">
        <v>1598</v>
      </c>
      <c r="C1583" s="70">
        <v>0</v>
      </c>
      <c r="D1583" s="79"/>
      <c r="E1583" s="70"/>
      <c r="F1583" s="72"/>
      <c r="G1583" s="70">
        <f t="shared" si="49"/>
        <v>0</v>
      </c>
      <c r="I1583" s="68">
        <v>0</v>
      </c>
      <c r="J1583" s="69">
        <f t="shared" si="48"/>
        <v>0</v>
      </c>
      <c r="K1583" s="57"/>
      <c r="L1583" s="65" t="s">
        <v>470</v>
      </c>
    </row>
    <row r="1584" spans="1:12" s="73" customFormat="1" hidden="1" outlineLevel="2">
      <c r="A1584" s="82">
        <v>1201502023</v>
      </c>
      <c r="B1584" s="83" t="s">
        <v>1599</v>
      </c>
      <c r="C1584" s="70">
        <v>0</v>
      </c>
      <c r="D1584" s="79"/>
      <c r="E1584" s="70"/>
      <c r="F1584" s="72"/>
      <c r="G1584" s="70">
        <f t="shared" si="49"/>
        <v>0</v>
      </c>
      <c r="I1584" s="68">
        <v>0</v>
      </c>
      <c r="J1584" s="69">
        <f t="shared" si="48"/>
        <v>0</v>
      </c>
      <c r="K1584" s="57"/>
      <c r="L1584" s="65" t="s">
        <v>470</v>
      </c>
    </row>
    <row r="1585" spans="1:12" s="73" customFormat="1" hidden="1" outlineLevel="2">
      <c r="A1585" s="82">
        <v>1201502026</v>
      </c>
      <c r="B1585" s="83" t="s">
        <v>1600</v>
      </c>
      <c r="C1585" s="70">
        <v>0</v>
      </c>
      <c r="D1585" s="79"/>
      <c r="E1585" s="70"/>
      <c r="F1585" s="72"/>
      <c r="G1585" s="70">
        <f t="shared" si="49"/>
        <v>0</v>
      </c>
      <c r="I1585" s="68">
        <v>0</v>
      </c>
      <c r="J1585" s="69">
        <f t="shared" si="48"/>
        <v>0</v>
      </c>
      <c r="K1585" s="57"/>
      <c r="L1585" s="65" t="s">
        <v>470</v>
      </c>
    </row>
    <row r="1586" spans="1:12" s="73" customFormat="1" hidden="1" outlineLevel="2">
      <c r="A1586" s="82">
        <v>1201502027</v>
      </c>
      <c r="B1586" s="83" t="s">
        <v>1601</v>
      </c>
      <c r="C1586" s="70">
        <v>0</v>
      </c>
      <c r="D1586" s="79"/>
      <c r="E1586" s="70"/>
      <c r="F1586" s="72"/>
      <c r="G1586" s="70">
        <f t="shared" si="49"/>
        <v>0</v>
      </c>
      <c r="I1586" s="68">
        <v>0</v>
      </c>
      <c r="J1586" s="69">
        <f t="shared" si="48"/>
        <v>0</v>
      </c>
      <c r="K1586" s="57"/>
      <c r="L1586" s="65" t="s">
        <v>470</v>
      </c>
    </row>
    <row r="1587" spans="1:12" s="73" customFormat="1" hidden="1" outlineLevel="2">
      <c r="A1587" s="82">
        <v>1201502029</v>
      </c>
      <c r="B1587" s="83" t="s">
        <v>1602</v>
      </c>
      <c r="C1587" s="70">
        <v>0</v>
      </c>
      <c r="D1587" s="79"/>
      <c r="E1587" s="70"/>
      <c r="F1587" s="72"/>
      <c r="G1587" s="70">
        <f t="shared" si="49"/>
        <v>0</v>
      </c>
      <c r="I1587" s="68">
        <v>0</v>
      </c>
      <c r="J1587" s="69">
        <f t="shared" si="48"/>
        <v>0</v>
      </c>
      <c r="K1587" s="57"/>
      <c r="L1587" s="65" t="s">
        <v>470</v>
      </c>
    </row>
    <row r="1588" spans="1:12" s="73" customFormat="1" hidden="1" outlineLevel="2">
      <c r="A1588" s="82">
        <v>1201502030</v>
      </c>
      <c r="B1588" s="83" t="s">
        <v>1596</v>
      </c>
      <c r="C1588" s="70">
        <v>0</v>
      </c>
      <c r="D1588" s="79"/>
      <c r="E1588" s="70"/>
      <c r="F1588" s="72"/>
      <c r="G1588" s="70">
        <f t="shared" si="49"/>
        <v>0</v>
      </c>
      <c r="I1588" s="68">
        <v>0</v>
      </c>
      <c r="J1588" s="69">
        <f t="shared" si="48"/>
        <v>0</v>
      </c>
      <c r="K1588" s="57"/>
      <c r="L1588" s="65" t="s">
        <v>470</v>
      </c>
    </row>
    <row r="1589" spans="1:12" s="73" customFormat="1" hidden="1" outlineLevel="2">
      <c r="A1589" s="82">
        <v>1201502031</v>
      </c>
      <c r="B1589" s="83" t="s">
        <v>1597</v>
      </c>
      <c r="C1589" s="70">
        <v>0</v>
      </c>
      <c r="D1589" s="79"/>
      <c r="E1589" s="70"/>
      <c r="F1589" s="72"/>
      <c r="G1589" s="70">
        <f t="shared" si="49"/>
        <v>0</v>
      </c>
      <c r="I1589" s="68">
        <v>0</v>
      </c>
      <c r="J1589" s="69">
        <f t="shared" si="48"/>
        <v>0</v>
      </c>
      <c r="K1589" s="57"/>
      <c r="L1589" s="65" t="s">
        <v>470</v>
      </c>
    </row>
    <row r="1590" spans="1:12" s="73" customFormat="1" hidden="1" outlineLevel="2">
      <c r="A1590" s="82">
        <v>1201502032</v>
      </c>
      <c r="B1590" s="83" t="s">
        <v>1598</v>
      </c>
      <c r="C1590" s="70">
        <v>0</v>
      </c>
      <c r="D1590" s="79"/>
      <c r="E1590" s="70"/>
      <c r="F1590" s="72"/>
      <c r="G1590" s="70">
        <f t="shared" si="49"/>
        <v>0</v>
      </c>
      <c r="I1590" s="68">
        <v>0</v>
      </c>
      <c r="J1590" s="69">
        <f t="shared" si="48"/>
        <v>0</v>
      </c>
      <c r="K1590" s="57"/>
      <c r="L1590" s="65" t="s">
        <v>470</v>
      </c>
    </row>
    <row r="1591" spans="1:12" s="73" customFormat="1" hidden="1" outlineLevel="2">
      <c r="A1591" s="82">
        <v>1201502033</v>
      </c>
      <c r="B1591" s="83" t="s">
        <v>1599</v>
      </c>
      <c r="C1591" s="70">
        <v>0</v>
      </c>
      <c r="D1591" s="79"/>
      <c r="E1591" s="70"/>
      <c r="F1591" s="72"/>
      <c r="G1591" s="70">
        <f t="shared" si="49"/>
        <v>0</v>
      </c>
      <c r="I1591" s="68">
        <v>0</v>
      </c>
      <c r="J1591" s="69">
        <f t="shared" si="48"/>
        <v>0</v>
      </c>
      <c r="K1591" s="57"/>
      <c r="L1591" s="65" t="s">
        <v>470</v>
      </c>
    </row>
    <row r="1592" spans="1:12" s="73" customFormat="1" hidden="1" outlineLevel="2">
      <c r="A1592" s="82">
        <v>1201502036</v>
      </c>
      <c r="B1592" s="83" t="s">
        <v>1600</v>
      </c>
      <c r="C1592" s="70">
        <v>0</v>
      </c>
      <c r="D1592" s="79"/>
      <c r="E1592" s="70"/>
      <c r="F1592" s="72"/>
      <c r="G1592" s="70">
        <f t="shared" si="49"/>
        <v>0</v>
      </c>
      <c r="I1592" s="68">
        <v>0</v>
      </c>
      <c r="J1592" s="69">
        <f t="shared" si="48"/>
        <v>0</v>
      </c>
      <c r="K1592" s="57"/>
      <c r="L1592" s="65" t="s">
        <v>470</v>
      </c>
    </row>
    <row r="1593" spans="1:12" s="73" customFormat="1" hidden="1" outlineLevel="2">
      <c r="A1593" s="82">
        <v>1201502037</v>
      </c>
      <c r="B1593" s="83" t="s">
        <v>1601</v>
      </c>
      <c r="C1593" s="70">
        <v>0</v>
      </c>
      <c r="D1593" s="79"/>
      <c r="E1593" s="70"/>
      <c r="F1593" s="72"/>
      <c r="G1593" s="70">
        <f t="shared" si="49"/>
        <v>0</v>
      </c>
      <c r="I1593" s="68">
        <v>0</v>
      </c>
      <c r="J1593" s="69">
        <f t="shared" si="48"/>
        <v>0</v>
      </c>
      <c r="K1593" s="57"/>
      <c r="L1593" s="65" t="s">
        <v>470</v>
      </c>
    </row>
    <row r="1594" spans="1:12" s="73" customFormat="1" hidden="1" outlineLevel="2">
      <c r="A1594" s="82">
        <v>1201502039</v>
      </c>
      <c r="B1594" s="83" t="s">
        <v>1602</v>
      </c>
      <c r="C1594" s="70">
        <v>0</v>
      </c>
      <c r="D1594" s="79"/>
      <c r="E1594" s="70"/>
      <c r="F1594" s="72"/>
      <c r="G1594" s="70">
        <f t="shared" si="49"/>
        <v>0</v>
      </c>
      <c r="I1594" s="68">
        <v>0</v>
      </c>
      <c r="J1594" s="69">
        <f t="shared" si="48"/>
        <v>0</v>
      </c>
      <c r="K1594" s="57"/>
      <c r="L1594" s="65" t="s">
        <v>470</v>
      </c>
    </row>
    <row r="1595" spans="1:12" s="73" customFormat="1" hidden="1" outlineLevel="2">
      <c r="A1595" s="82">
        <v>1201502040</v>
      </c>
      <c r="B1595" s="83" t="s">
        <v>1596</v>
      </c>
      <c r="C1595" s="70">
        <v>0</v>
      </c>
      <c r="D1595" s="79"/>
      <c r="E1595" s="70"/>
      <c r="F1595" s="72"/>
      <c r="G1595" s="70">
        <f t="shared" si="49"/>
        <v>0</v>
      </c>
      <c r="I1595" s="68">
        <v>0</v>
      </c>
      <c r="J1595" s="69">
        <f t="shared" si="48"/>
        <v>0</v>
      </c>
      <c r="K1595" s="57"/>
      <c r="L1595" s="65" t="s">
        <v>470</v>
      </c>
    </row>
    <row r="1596" spans="1:12" s="73" customFormat="1" hidden="1" outlineLevel="2">
      <c r="A1596" s="82">
        <v>1201502041</v>
      </c>
      <c r="B1596" s="83" t="s">
        <v>1597</v>
      </c>
      <c r="C1596" s="70">
        <v>0</v>
      </c>
      <c r="D1596" s="79"/>
      <c r="E1596" s="70"/>
      <c r="F1596" s="72"/>
      <c r="G1596" s="70">
        <f t="shared" si="49"/>
        <v>0</v>
      </c>
      <c r="I1596" s="68">
        <v>0</v>
      </c>
      <c r="J1596" s="69">
        <f t="shared" si="48"/>
        <v>0</v>
      </c>
      <c r="K1596" s="57"/>
      <c r="L1596" s="65" t="s">
        <v>470</v>
      </c>
    </row>
    <row r="1597" spans="1:12" s="73" customFormat="1" hidden="1" outlineLevel="2">
      <c r="A1597" s="82">
        <v>1201502042</v>
      </c>
      <c r="B1597" s="83" t="s">
        <v>1598</v>
      </c>
      <c r="C1597" s="70">
        <v>0</v>
      </c>
      <c r="D1597" s="79"/>
      <c r="E1597" s="70"/>
      <c r="F1597" s="72"/>
      <c r="G1597" s="70">
        <f t="shared" si="49"/>
        <v>0</v>
      </c>
      <c r="I1597" s="68">
        <v>0</v>
      </c>
      <c r="J1597" s="69">
        <f t="shared" si="48"/>
        <v>0</v>
      </c>
      <c r="K1597" s="57"/>
      <c r="L1597" s="65" t="s">
        <v>470</v>
      </c>
    </row>
    <row r="1598" spans="1:12" s="73" customFormat="1" hidden="1" outlineLevel="2">
      <c r="A1598" s="82">
        <v>1201502043</v>
      </c>
      <c r="B1598" s="83" t="s">
        <v>1599</v>
      </c>
      <c r="C1598" s="70">
        <v>0</v>
      </c>
      <c r="D1598" s="79"/>
      <c r="E1598" s="70"/>
      <c r="F1598" s="72"/>
      <c r="G1598" s="70">
        <f t="shared" si="49"/>
        <v>0</v>
      </c>
      <c r="I1598" s="68">
        <v>0</v>
      </c>
      <c r="J1598" s="69">
        <f t="shared" si="48"/>
        <v>0</v>
      </c>
      <c r="K1598" s="57"/>
      <c r="L1598" s="65" t="s">
        <v>470</v>
      </c>
    </row>
    <row r="1599" spans="1:12" s="73" customFormat="1" hidden="1" outlineLevel="2">
      <c r="A1599" s="82">
        <v>1201502046</v>
      </c>
      <c r="B1599" s="83" t="s">
        <v>1600</v>
      </c>
      <c r="C1599" s="70">
        <v>0</v>
      </c>
      <c r="D1599" s="79"/>
      <c r="E1599" s="70"/>
      <c r="F1599" s="72"/>
      <c r="G1599" s="70">
        <f t="shared" si="49"/>
        <v>0</v>
      </c>
      <c r="I1599" s="68">
        <v>0</v>
      </c>
      <c r="J1599" s="69">
        <f t="shared" si="48"/>
        <v>0</v>
      </c>
      <c r="K1599" s="57"/>
      <c r="L1599" s="65" t="s">
        <v>470</v>
      </c>
    </row>
    <row r="1600" spans="1:12" s="73" customFormat="1" hidden="1" outlineLevel="2">
      <c r="A1600" s="82">
        <v>1201502047</v>
      </c>
      <c r="B1600" s="83" t="s">
        <v>1601</v>
      </c>
      <c r="C1600" s="70">
        <v>0</v>
      </c>
      <c r="D1600" s="79"/>
      <c r="E1600" s="70"/>
      <c r="F1600" s="72"/>
      <c r="G1600" s="70">
        <f t="shared" si="49"/>
        <v>0</v>
      </c>
      <c r="I1600" s="68">
        <v>0</v>
      </c>
      <c r="J1600" s="69">
        <f t="shared" si="48"/>
        <v>0</v>
      </c>
      <c r="K1600" s="57"/>
      <c r="L1600" s="65" t="s">
        <v>470</v>
      </c>
    </row>
    <row r="1601" spans="1:12" s="73" customFormat="1" hidden="1" outlineLevel="2">
      <c r="A1601" s="82">
        <v>1201502049</v>
      </c>
      <c r="B1601" s="83" t="s">
        <v>1602</v>
      </c>
      <c r="C1601" s="70">
        <v>0</v>
      </c>
      <c r="D1601" s="79"/>
      <c r="E1601" s="70"/>
      <c r="F1601" s="72"/>
      <c r="G1601" s="70">
        <f t="shared" si="49"/>
        <v>0</v>
      </c>
      <c r="I1601" s="68">
        <v>0</v>
      </c>
      <c r="J1601" s="69">
        <f t="shared" si="48"/>
        <v>0</v>
      </c>
      <c r="K1601" s="57"/>
      <c r="L1601" s="65" t="s">
        <v>470</v>
      </c>
    </row>
    <row r="1602" spans="1:12" s="73" customFormat="1" hidden="1" outlineLevel="2">
      <c r="A1602" s="82">
        <v>1201502910</v>
      </c>
      <c r="B1602" s="83" t="s">
        <v>1603</v>
      </c>
      <c r="C1602" s="70">
        <v>0</v>
      </c>
      <c r="D1602" s="79"/>
      <c r="E1602" s="70"/>
      <c r="F1602" s="72"/>
      <c r="G1602" s="70">
        <f t="shared" si="49"/>
        <v>0</v>
      </c>
      <c r="I1602" s="68">
        <v>0</v>
      </c>
      <c r="J1602" s="69">
        <f t="shared" si="48"/>
        <v>0</v>
      </c>
      <c r="K1602" s="57"/>
      <c r="L1602" s="65" t="s">
        <v>5634</v>
      </c>
    </row>
    <row r="1603" spans="1:12" s="73" customFormat="1" hidden="1" outlineLevel="2">
      <c r="A1603" s="82">
        <v>1201502911</v>
      </c>
      <c r="B1603" s="83" t="s">
        <v>1604</v>
      </c>
      <c r="C1603" s="70">
        <v>0</v>
      </c>
      <c r="D1603" s="79"/>
      <c r="E1603" s="70"/>
      <c r="F1603" s="72"/>
      <c r="G1603" s="70">
        <f t="shared" si="49"/>
        <v>0</v>
      </c>
      <c r="I1603" s="68">
        <v>0</v>
      </c>
      <c r="J1603" s="69">
        <f t="shared" si="48"/>
        <v>0</v>
      </c>
      <c r="K1603" s="57"/>
      <c r="L1603" s="65" t="s">
        <v>5634</v>
      </c>
    </row>
    <row r="1604" spans="1:12" s="73" customFormat="1" hidden="1" outlineLevel="2">
      <c r="A1604" s="82">
        <v>1201502913</v>
      </c>
      <c r="B1604" s="83" t="s">
        <v>1605</v>
      </c>
      <c r="C1604" s="70">
        <v>0</v>
      </c>
      <c r="D1604" s="79"/>
      <c r="E1604" s="70"/>
      <c r="F1604" s="72"/>
      <c r="G1604" s="70">
        <f t="shared" si="49"/>
        <v>0</v>
      </c>
      <c r="I1604" s="68">
        <v>0</v>
      </c>
      <c r="J1604" s="69">
        <f t="shared" si="48"/>
        <v>0</v>
      </c>
      <c r="K1604" s="57"/>
      <c r="L1604" s="65" t="s">
        <v>5634</v>
      </c>
    </row>
    <row r="1605" spans="1:12" s="73" customFormat="1" hidden="1" outlineLevel="2">
      <c r="A1605" s="82">
        <v>1201502916</v>
      </c>
      <c r="B1605" s="83" t="s">
        <v>1606</v>
      </c>
      <c r="C1605" s="70">
        <v>0</v>
      </c>
      <c r="D1605" s="79"/>
      <c r="E1605" s="70"/>
      <c r="F1605" s="72"/>
      <c r="G1605" s="70">
        <f t="shared" si="49"/>
        <v>0</v>
      </c>
      <c r="I1605" s="68">
        <v>0</v>
      </c>
      <c r="J1605" s="69">
        <f t="shared" si="48"/>
        <v>0</v>
      </c>
      <c r="K1605" s="57"/>
      <c r="L1605" s="65" t="s">
        <v>5634</v>
      </c>
    </row>
    <row r="1606" spans="1:12" s="73" customFormat="1" hidden="1" outlineLevel="2">
      <c r="A1606" s="82">
        <v>1201502919</v>
      </c>
      <c r="B1606" s="83" t="s">
        <v>1607</v>
      </c>
      <c r="C1606" s="70">
        <v>0</v>
      </c>
      <c r="D1606" s="79"/>
      <c r="E1606" s="70"/>
      <c r="F1606" s="72"/>
      <c r="G1606" s="70">
        <f t="shared" si="49"/>
        <v>0</v>
      </c>
      <c r="I1606" s="68">
        <v>0</v>
      </c>
      <c r="J1606" s="69">
        <f t="shared" si="48"/>
        <v>0</v>
      </c>
      <c r="K1606" s="57"/>
      <c r="L1606" s="65" t="s">
        <v>5634</v>
      </c>
    </row>
    <row r="1607" spans="1:12" s="73" customFormat="1" hidden="1" outlineLevel="2">
      <c r="A1607" s="82">
        <v>1201503010</v>
      </c>
      <c r="B1607" s="83" t="s">
        <v>1608</v>
      </c>
      <c r="C1607" s="70">
        <v>0</v>
      </c>
      <c r="D1607" s="79"/>
      <c r="E1607" s="70"/>
      <c r="F1607" s="72"/>
      <c r="G1607" s="70">
        <f t="shared" si="49"/>
        <v>0</v>
      </c>
      <c r="I1607" s="68">
        <v>0</v>
      </c>
      <c r="J1607" s="69">
        <f t="shared" si="48"/>
        <v>0</v>
      </c>
      <c r="K1607" s="57"/>
      <c r="L1607" s="65" t="s">
        <v>470</v>
      </c>
    </row>
    <row r="1608" spans="1:12" s="73" customFormat="1" hidden="1" outlineLevel="2">
      <c r="A1608" s="82">
        <v>1201503011</v>
      </c>
      <c r="B1608" s="83" t="s">
        <v>1609</v>
      </c>
      <c r="C1608" s="70">
        <v>0</v>
      </c>
      <c r="D1608" s="79"/>
      <c r="E1608" s="70"/>
      <c r="F1608" s="72"/>
      <c r="G1608" s="70">
        <f t="shared" si="49"/>
        <v>0</v>
      </c>
      <c r="I1608" s="68">
        <v>0</v>
      </c>
      <c r="J1608" s="69">
        <f t="shared" si="48"/>
        <v>0</v>
      </c>
      <c r="K1608" s="57"/>
      <c r="L1608" s="65" t="s">
        <v>470</v>
      </c>
    </row>
    <row r="1609" spans="1:12" s="73" customFormat="1" hidden="1" outlineLevel="2">
      <c r="A1609" s="82">
        <v>1201503012</v>
      </c>
      <c r="B1609" s="83" t="s">
        <v>1610</v>
      </c>
      <c r="C1609" s="70">
        <v>0</v>
      </c>
      <c r="D1609" s="79"/>
      <c r="E1609" s="70"/>
      <c r="F1609" s="72"/>
      <c r="G1609" s="70">
        <f t="shared" si="49"/>
        <v>0</v>
      </c>
      <c r="I1609" s="68">
        <v>0</v>
      </c>
      <c r="J1609" s="69">
        <f t="shared" si="48"/>
        <v>0</v>
      </c>
      <c r="K1609" s="57"/>
      <c r="L1609" s="65" t="s">
        <v>470</v>
      </c>
    </row>
    <row r="1610" spans="1:12" s="73" customFormat="1" hidden="1" outlineLevel="2">
      <c r="A1610" s="82">
        <v>1201503013</v>
      </c>
      <c r="B1610" s="83" t="s">
        <v>1611</v>
      </c>
      <c r="C1610" s="70">
        <v>0</v>
      </c>
      <c r="D1610" s="79"/>
      <c r="E1610" s="70"/>
      <c r="F1610" s="72"/>
      <c r="G1610" s="70">
        <f t="shared" si="49"/>
        <v>0</v>
      </c>
      <c r="I1610" s="68">
        <v>0</v>
      </c>
      <c r="J1610" s="69">
        <f t="shared" si="48"/>
        <v>0</v>
      </c>
      <c r="K1610" s="57"/>
      <c r="L1610" s="65" t="s">
        <v>470</v>
      </c>
    </row>
    <row r="1611" spans="1:12" s="73" customFormat="1" hidden="1" outlineLevel="2">
      <c r="A1611" s="82">
        <v>1201503016</v>
      </c>
      <c r="B1611" s="83" t="s">
        <v>1612</v>
      </c>
      <c r="C1611" s="70">
        <v>0</v>
      </c>
      <c r="D1611" s="79"/>
      <c r="E1611" s="70"/>
      <c r="F1611" s="72"/>
      <c r="G1611" s="70">
        <f t="shared" si="49"/>
        <v>0</v>
      </c>
      <c r="I1611" s="68">
        <v>0</v>
      </c>
      <c r="J1611" s="69">
        <f t="shared" si="48"/>
        <v>0</v>
      </c>
      <c r="K1611" s="57"/>
      <c r="L1611" s="65" t="s">
        <v>470</v>
      </c>
    </row>
    <row r="1612" spans="1:12" s="73" customFormat="1" hidden="1" outlineLevel="2">
      <c r="A1612" s="82">
        <v>1201503017</v>
      </c>
      <c r="B1612" s="83" t="s">
        <v>1613</v>
      </c>
      <c r="C1612" s="70">
        <v>0</v>
      </c>
      <c r="D1612" s="79"/>
      <c r="E1612" s="70"/>
      <c r="F1612" s="72"/>
      <c r="G1612" s="70">
        <f t="shared" si="49"/>
        <v>0</v>
      </c>
      <c r="I1612" s="68">
        <v>0</v>
      </c>
      <c r="J1612" s="69">
        <f t="shared" si="48"/>
        <v>0</v>
      </c>
      <c r="K1612" s="57"/>
      <c r="L1612" s="65" t="s">
        <v>470</v>
      </c>
    </row>
    <row r="1613" spans="1:12" s="73" customFormat="1" hidden="1" outlineLevel="2">
      <c r="A1613" s="82">
        <v>1201503019</v>
      </c>
      <c r="B1613" s="83" t="s">
        <v>1614</v>
      </c>
      <c r="C1613" s="70">
        <v>0</v>
      </c>
      <c r="D1613" s="79"/>
      <c r="E1613" s="70"/>
      <c r="F1613" s="72"/>
      <c r="G1613" s="70">
        <f t="shared" si="49"/>
        <v>0</v>
      </c>
      <c r="I1613" s="68">
        <v>0</v>
      </c>
      <c r="J1613" s="69">
        <f t="shared" si="48"/>
        <v>0</v>
      </c>
      <c r="K1613" s="57"/>
      <c r="L1613" s="65" t="s">
        <v>470</v>
      </c>
    </row>
    <row r="1614" spans="1:12" s="73" customFormat="1" hidden="1" outlineLevel="2">
      <c r="A1614" s="82">
        <v>1201503020</v>
      </c>
      <c r="B1614" s="83" t="s">
        <v>1615</v>
      </c>
      <c r="C1614" s="70">
        <v>0</v>
      </c>
      <c r="D1614" s="79"/>
      <c r="E1614" s="70"/>
      <c r="F1614" s="72"/>
      <c r="G1614" s="70">
        <f t="shared" si="49"/>
        <v>0</v>
      </c>
      <c r="I1614" s="68">
        <v>0</v>
      </c>
      <c r="J1614" s="69">
        <f t="shared" si="48"/>
        <v>0</v>
      </c>
      <c r="K1614" s="57"/>
      <c r="L1614" s="65" t="s">
        <v>470</v>
      </c>
    </row>
    <row r="1615" spans="1:12" s="73" customFormat="1" hidden="1" outlineLevel="2">
      <c r="A1615" s="82">
        <v>1201503021</v>
      </c>
      <c r="B1615" s="83" t="s">
        <v>1616</v>
      </c>
      <c r="C1615" s="70">
        <v>0</v>
      </c>
      <c r="D1615" s="79"/>
      <c r="E1615" s="70"/>
      <c r="F1615" s="72"/>
      <c r="G1615" s="70">
        <f t="shared" si="49"/>
        <v>0</v>
      </c>
      <c r="I1615" s="68">
        <v>0</v>
      </c>
      <c r="J1615" s="69">
        <f t="shared" si="48"/>
        <v>0</v>
      </c>
      <c r="K1615" s="57"/>
      <c r="L1615" s="65" t="s">
        <v>470</v>
      </c>
    </row>
    <row r="1616" spans="1:12" s="73" customFormat="1" hidden="1" outlineLevel="2">
      <c r="A1616" s="82">
        <v>1201503022</v>
      </c>
      <c r="B1616" s="83" t="s">
        <v>1617</v>
      </c>
      <c r="C1616" s="70">
        <v>0</v>
      </c>
      <c r="D1616" s="79"/>
      <c r="E1616" s="70"/>
      <c r="F1616" s="72"/>
      <c r="G1616" s="70">
        <f t="shared" si="49"/>
        <v>0</v>
      </c>
      <c r="I1616" s="68">
        <v>0</v>
      </c>
      <c r="J1616" s="69">
        <f t="shared" si="48"/>
        <v>0</v>
      </c>
      <c r="K1616" s="57"/>
      <c r="L1616" s="65" t="s">
        <v>470</v>
      </c>
    </row>
    <row r="1617" spans="1:12" s="73" customFormat="1" hidden="1" outlineLevel="2">
      <c r="A1617" s="82">
        <v>1201503023</v>
      </c>
      <c r="B1617" s="83" t="s">
        <v>1618</v>
      </c>
      <c r="C1617" s="70">
        <v>0</v>
      </c>
      <c r="D1617" s="79"/>
      <c r="E1617" s="70"/>
      <c r="F1617" s="72"/>
      <c r="G1617" s="70">
        <f t="shared" si="49"/>
        <v>0</v>
      </c>
      <c r="I1617" s="68">
        <v>0</v>
      </c>
      <c r="J1617" s="69">
        <f t="shared" si="48"/>
        <v>0</v>
      </c>
      <c r="K1617" s="57"/>
      <c r="L1617" s="65" t="s">
        <v>470</v>
      </c>
    </row>
    <row r="1618" spans="1:12" s="73" customFormat="1" hidden="1" outlineLevel="2">
      <c r="A1618" s="82">
        <v>1201503026</v>
      </c>
      <c r="B1618" s="83" t="s">
        <v>1619</v>
      </c>
      <c r="C1618" s="70">
        <v>0</v>
      </c>
      <c r="D1618" s="79"/>
      <c r="E1618" s="70"/>
      <c r="F1618" s="72"/>
      <c r="G1618" s="70">
        <f t="shared" si="49"/>
        <v>0</v>
      </c>
      <c r="I1618" s="68">
        <v>0</v>
      </c>
      <c r="J1618" s="69">
        <f t="shared" si="48"/>
        <v>0</v>
      </c>
      <c r="K1618" s="57"/>
      <c r="L1618" s="65" t="s">
        <v>470</v>
      </c>
    </row>
    <row r="1619" spans="1:12" s="73" customFormat="1" hidden="1" outlineLevel="2">
      <c r="A1619" s="82">
        <v>1201503027</v>
      </c>
      <c r="B1619" s="83" t="s">
        <v>1613</v>
      </c>
      <c r="C1619" s="70">
        <v>0</v>
      </c>
      <c r="D1619" s="79"/>
      <c r="E1619" s="70"/>
      <c r="F1619" s="72"/>
      <c r="G1619" s="70">
        <f t="shared" si="49"/>
        <v>0</v>
      </c>
      <c r="I1619" s="68">
        <v>0</v>
      </c>
      <c r="J1619" s="69">
        <f t="shared" si="48"/>
        <v>0</v>
      </c>
      <c r="K1619" s="57"/>
      <c r="L1619" s="65" t="s">
        <v>470</v>
      </c>
    </row>
    <row r="1620" spans="1:12" s="73" customFormat="1" hidden="1" outlineLevel="2">
      <c r="A1620" s="82">
        <v>1201503029</v>
      </c>
      <c r="B1620" s="83" t="s">
        <v>1620</v>
      </c>
      <c r="C1620" s="70">
        <v>0</v>
      </c>
      <c r="D1620" s="79"/>
      <c r="E1620" s="70"/>
      <c r="F1620" s="72"/>
      <c r="G1620" s="70">
        <f t="shared" si="49"/>
        <v>0</v>
      </c>
      <c r="I1620" s="68">
        <v>0</v>
      </c>
      <c r="J1620" s="69">
        <f t="shared" si="48"/>
        <v>0</v>
      </c>
      <c r="K1620" s="57"/>
      <c r="L1620" s="65" t="s">
        <v>470</v>
      </c>
    </row>
    <row r="1621" spans="1:12" s="73" customFormat="1" hidden="1" outlineLevel="2">
      <c r="A1621" s="82">
        <v>1201503030</v>
      </c>
      <c r="B1621" s="83" t="s">
        <v>1615</v>
      </c>
      <c r="C1621" s="70">
        <v>0</v>
      </c>
      <c r="D1621" s="79"/>
      <c r="E1621" s="70"/>
      <c r="F1621" s="72"/>
      <c r="G1621" s="70">
        <f t="shared" si="49"/>
        <v>0</v>
      </c>
      <c r="I1621" s="68">
        <v>0</v>
      </c>
      <c r="J1621" s="69">
        <f t="shared" si="48"/>
        <v>0</v>
      </c>
      <c r="K1621" s="57"/>
      <c r="L1621" s="65" t="s">
        <v>470</v>
      </c>
    </row>
    <row r="1622" spans="1:12" s="73" customFormat="1" hidden="1" outlineLevel="2">
      <c r="A1622" s="82">
        <v>1201503031</v>
      </c>
      <c r="B1622" s="83" t="s">
        <v>1616</v>
      </c>
      <c r="C1622" s="70">
        <v>0</v>
      </c>
      <c r="D1622" s="79"/>
      <c r="E1622" s="70"/>
      <c r="F1622" s="72"/>
      <c r="G1622" s="70">
        <f t="shared" si="49"/>
        <v>0</v>
      </c>
      <c r="I1622" s="68">
        <v>0</v>
      </c>
      <c r="J1622" s="69">
        <f t="shared" si="48"/>
        <v>0</v>
      </c>
      <c r="K1622" s="57"/>
      <c r="L1622" s="65" t="s">
        <v>470</v>
      </c>
    </row>
    <row r="1623" spans="1:12" s="73" customFormat="1" hidden="1" outlineLevel="2">
      <c r="A1623" s="82">
        <v>1201503032</v>
      </c>
      <c r="B1623" s="83" t="s">
        <v>1617</v>
      </c>
      <c r="C1623" s="70">
        <v>0</v>
      </c>
      <c r="D1623" s="79"/>
      <c r="E1623" s="70"/>
      <c r="F1623" s="72"/>
      <c r="G1623" s="70">
        <f t="shared" si="49"/>
        <v>0</v>
      </c>
      <c r="I1623" s="68">
        <v>0</v>
      </c>
      <c r="J1623" s="69">
        <f t="shared" ref="J1623:J1686" si="50">I1623-G1623</f>
        <v>0</v>
      </c>
      <c r="K1623" s="57"/>
      <c r="L1623" s="65" t="s">
        <v>470</v>
      </c>
    </row>
    <row r="1624" spans="1:12" s="73" customFormat="1" hidden="1" outlineLevel="2">
      <c r="A1624" s="82">
        <v>1201503033</v>
      </c>
      <c r="B1624" s="83" t="s">
        <v>1618</v>
      </c>
      <c r="C1624" s="70">
        <v>0</v>
      </c>
      <c r="D1624" s="79"/>
      <c r="E1624" s="70"/>
      <c r="F1624" s="72"/>
      <c r="G1624" s="70">
        <f t="shared" si="49"/>
        <v>0</v>
      </c>
      <c r="I1624" s="68">
        <v>0</v>
      </c>
      <c r="J1624" s="69">
        <f t="shared" si="50"/>
        <v>0</v>
      </c>
      <c r="K1624" s="57"/>
      <c r="L1624" s="65" t="s">
        <v>470</v>
      </c>
    </row>
    <row r="1625" spans="1:12" s="73" customFormat="1" hidden="1" outlineLevel="2">
      <c r="A1625" s="82">
        <v>1201503036</v>
      </c>
      <c r="B1625" s="83" t="s">
        <v>1619</v>
      </c>
      <c r="C1625" s="70">
        <v>0</v>
      </c>
      <c r="D1625" s="79"/>
      <c r="E1625" s="70"/>
      <c r="F1625" s="72"/>
      <c r="G1625" s="70">
        <f t="shared" si="49"/>
        <v>0</v>
      </c>
      <c r="I1625" s="68">
        <v>0</v>
      </c>
      <c r="J1625" s="69">
        <f t="shared" si="50"/>
        <v>0</v>
      </c>
      <c r="K1625" s="57"/>
      <c r="L1625" s="65" t="s">
        <v>470</v>
      </c>
    </row>
    <row r="1626" spans="1:12" s="73" customFormat="1" hidden="1" outlineLevel="2">
      <c r="A1626" s="82">
        <v>1201503037</v>
      </c>
      <c r="B1626" s="83" t="s">
        <v>1613</v>
      </c>
      <c r="C1626" s="70">
        <v>0</v>
      </c>
      <c r="D1626" s="79"/>
      <c r="E1626" s="70"/>
      <c r="F1626" s="72"/>
      <c r="G1626" s="70">
        <f t="shared" si="49"/>
        <v>0</v>
      </c>
      <c r="I1626" s="68">
        <v>0</v>
      </c>
      <c r="J1626" s="69">
        <f t="shared" si="50"/>
        <v>0</v>
      </c>
      <c r="K1626" s="57"/>
      <c r="L1626" s="65" t="s">
        <v>470</v>
      </c>
    </row>
    <row r="1627" spans="1:12" s="73" customFormat="1" hidden="1" outlineLevel="2">
      <c r="A1627" s="82">
        <v>1201503039</v>
      </c>
      <c r="B1627" s="83" t="s">
        <v>1620</v>
      </c>
      <c r="C1627" s="70">
        <v>0</v>
      </c>
      <c r="D1627" s="79"/>
      <c r="E1627" s="70"/>
      <c r="F1627" s="72"/>
      <c r="G1627" s="70">
        <f t="shared" si="49"/>
        <v>0</v>
      </c>
      <c r="I1627" s="68">
        <v>0</v>
      </c>
      <c r="J1627" s="69">
        <f t="shared" si="50"/>
        <v>0</v>
      </c>
      <c r="K1627" s="57"/>
      <c r="L1627" s="65" t="s">
        <v>470</v>
      </c>
    </row>
    <row r="1628" spans="1:12" s="73" customFormat="1" hidden="1" outlineLevel="2">
      <c r="A1628" s="82">
        <v>1201504010</v>
      </c>
      <c r="B1628" s="83" t="s">
        <v>1621</v>
      </c>
      <c r="C1628" s="70">
        <v>0</v>
      </c>
      <c r="D1628" s="79"/>
      <c r="E1628" s="70"/>
      <c r="F1628" s="72"/>
      <c r="G1628" s="70">
        <f t="shared" si="49"/>
        <v>0</v>
      </c>
      <c r="I1628" s="68">
        <v>0</v>
      </c>
      <c r="J1628" s="69">
        <f t="shared" si="50"/>
        <v>0</v>
      </c>
      <c r="K1628" s="57"/>
      <c r="L1628" s="65" t="s">
        <v>470</v>
      </c>
    </row>
    <row r="1629" spans="1:12" s="73" customFormat="1" hidden="1" outlineLevel="2">
      <c r="A1629" s="82">
        <v>1201504011</v>
      </c>
      <c r="B1629" s="83" t="s">
        <v>1622</v>
      </c>
      <c r="C1629" s="70">
        <v>0</v>
      </c>
      <c r="D1629" s="79"/>
      <c r="E1629" s="70"/>
      <c r="F1629" s="72"/>
      <c r="G1629" s="70">
        <f t="shared" si="49"/>
        <v>0</v>
      </c>
      <c r="I1629" s="68">
        <v>0</v>
      </c>
      <c r="J1629" s="69">
        <f t="shared" si="50"/>
        <v>0</v>
      </c>
      <c r="K1629" s="57"/>
      <c r="L1629" s="65" t="s">
        <v>470</v>
      </c>
    </row>
    <row r="1630" spans="1:12" s="73" customFormat="1" hidden="1" outlineLevel="2">
      <c r="A1630" s="82">
        <v>1201504012</v>
      </c>
      <c r="B1630" s="83" t="s">
        <v>1623</v>
      </c>
      <c r="C1630" s="70">
        <v>0</v>
      </c>
      <c r="D1630" s="79"/>
      <c r="E1630" s="70"/>
      <c r="F1630" s="72"/>
      <c r="G1630" s="70">
        <f t="shared" si="49"/>
        <v>0</v>
      </c>
      <c r="I1630" s="68">
        <v>0</v>
      </c>
      <c r="J1630" s="69">
        <f t="shared" si="50"/>
        <v>0</v>
      </c>
      <c r="K1630" s="57"/>
      <c r="L1630" s="65" t="s">
        <v>470</v>
      </c>
    </row>
    <row r="1631" spans="1:12" s="73" customFormat="1" hidden="1" outlineLevel="2">
      <c r="A1631" s="82">
        <v>1201504013</v>
      </c>
      <c r="B1631" s="83" t="s">
        <v>1624</v>
      </c>
      <c r="C1631" s="70">
        <v>0</v>
      </c>
      <c r="D1631" s="79"/>
      <c r="E1631" s="70"/>
      <c r="F1631" s="72"/>
      <c r="G1631" s="70">
        <f t="shared" si="49"/>
        <v>0</v>
      </c>
      <c r="I1631" s="68">
        <v>0</v>
      </c>
      <c r="J1631" s="69">
        <f t="shared" si="50"/>
        <v>0</v>
      </c>
      <c r="K1631" s="57"/>
      <c r="L1631" s="65" t="s">
        <v>470</v>
      </c>
    </row>
    <row r="1632" spans="1:12" s="73" customFormat="1" hidden="1" outlineLevel="2">
      <c r="A1632" s="82">
        <v>1201504016</v>
      </c>
      <c r="B1632" s="83" t="s">
        <v>1625</v>
      </c>
      <c r="C1632" s="70">
        <v>0</v>
      </c>
      <c r="D1632" s="79"/>
      <c r="E1632" s="70"/>
      <c r="F1632" s="72"/>
      <c r="G1632" s="70">
        <f t="shared" si="49"/>
        <v>0</v>
      </c>
      <c r="I1632" s="68">
        <v>0</v>
      </c>
      <c r="J1632" s="69">
        <f t="shared" si="50"/>
        <v>0</v>
      </c>
      <c r="K1632" s="57"/>
      <c r="L1632" s="65" t="s">
        <v>470</v>
      </c>
    </row>
    <row r="1633" spans="1:12" s="73" customFormat="1" hidden="1" outlineLevel="2">
      <c r="A1633" s="82">
        <v>1201504017</v>
      </c>
      <c r="B1633" s="83" t="s">
        <v>1626</v>
      </c>
      <c r="C1633" s="70">
        <v>0</v>
      </c>
      <c r="D1633" s="79"/>
      <c r="E1633" s="70"/>
      <c r="F1633" s="72"/>
      <c r="G1633" s="70">
        <f t="shared" si="49"/>
        <v>0</v>
      </c>
      <c r="I1633" s="68">
        <v>0</v>
      </c>
      <c r="J1633" s="69">
        <f t="shared" si="50"/>
        <v>0</v>
      </c>
      <c r="K1633" s="57"/>
      <c r="L1633" s="65" t="s">
        <v>470</v>
      </c>
    </row>
    <row r="1634" spans="1:12" s="73" customFormat="1" hidden="1" outlineLevel="2">
      <c r="A1634" s="82">
        <v>1201504019</v>
      </c>
      <c r="B1634" s="83" t="s">
        <v>1627</v>
      </c>
      <c r="C1634" s="70">
        <v>0</v>
      </c>
      <c r="D1634" s="79"/>
      <c r="E1634" s="70"/>
      <c r="F1634" s="72"/>
      <c r="G1634" s="70">
        <f t="shared" si="49"/>
        <v>0</v>
      </c>
      <c r="I1634" s="68">
        <v>0</v>
      </c>
      <c r="J1634" s="69">
        <f t="shared" si="50"/>
        <v>0</v>
      </c>
      <c r="K1634" s="57"/>
      <c r="L1634" s="65" t="s">
        <v>470</v>
      </c>
    </row>
    <row r="1635" spans="1:12" s="73" customFormat="1" hidden="1" outlineLevel="2">
      <c r="A1635" s="82">
        <v>1201505010</v>
      </c>
      <c r="B1635" s="83" t="s">
        <v>1628</v>
      </c>
      <c r="C1635" s="70">
        <v>0</v>
      </c>
      <c r="D1635" s="79"/>
      <c r="E1635" s="70"/>
      <c r="F1635" s="72"/>
      <c r="G1635" s="70">
        <f t="shared" si="49"/>
        <v>0</v>
      </c>
      <c r="I1635" s="68">
        <v>0</v>
      </c>
      <c r="J1635" s="69">
        <f t="shared" si="50"/>
        <v>0</v>
      </c>
      <c r="K1635" s="57"/>
      <c r="L1635" s="65" t="s">
        <v>470</v>
      </c>
    </row>
    <row r="1636" spans="1:12" s="73" customFormat="1" hidden="1" outlineLevel="2">
      <c r="A1636" s="82">
        <v>1201505011</v>
      </c>
      <c r="B1636" s="83" t="s">
        <v>1629</v>
      </c>
      <c r="C1636" s="70">
        <v>0</v>
      </c>
      <c r="D1636" s="79"/>
      <c r="E1636" s="70"/>
      <c r="F1636" s="72"/>
      <c r="G1636" s="70">
        <f t="shared" ref="G1636:G1699" si="51">C1636+E1636</f>
        <v>0</v>
      </c>
      <c r="I1636" s="68">
        <v>0</v>
      </c>
      <c r="J1636" s="69">
        <f t="shared" si="50"/>
        <v>0</v>
      </c>
      <c r="K1636" s="57"/>
      <c r="L1636" s="65" t="s">
        <v>470</v>
      </c>
    </row>
    <row r="1637" spans="1:12" s="73" customFormat="1" hidden="1" outlineLevel="2">
      <c r="A1637" s="82">
        <v>1201505012</v>
      </c>
      <c r="B1637" s="83" t="s">
        <v>1630</v>
      </c>
      <c r="C1637" s="70">
        <v>0</v>
      </c>
      <c r="D1637" s="79"/>
      <c r="E1637" s="70"/>
      <c r="F1637" s="72"/>
      <c r="G1637" s="70">
        <f t="shared" si="51"/>
        <v>0</v>
      </c>
      <c r="I1637" s="68">
        <v>0</v>
      </c>
      <c r="J1637" s="69">
        <f t="shared" si="50"/>
        <v>0</v>
      </c>
      <c r="K1637" s="57"/>
      <c r="L1637" s="65" t="s">
        <v>470</v>
      </c>
    </row>
    <row r="1638" spans="1:12" s="73" customFormat="1" hidden="1" outlineLevel="2">
      <c r="A1638" s="82">
        <v>1201505013</v>
      </c>
      <c r="B1638" s="83" t="s">
        <v>1631</v>
      </c>
      <c r="C1638" s="70">
        <v>0</v>
      </c>
      <c r="D1638" s="79"/>
      <c r="E1638" s="70"/>
      <c r="F1638" s="72"/>
      <c r="G1638" s="70">
        <f t="shared" si="51"/>
        <v>0</v>
      </c>
      <c r="I1638" s="68">
        <v>0</v>
      </c>
      <c r="J1638" s="69">
        <f t="shared" si="50"/>
        <v>0</v>
      </c>
      <c r="K1638" s="57"/>
      <c r="L1638" s="65" t="s">
        <v>470</v>
      </c>
    </row>
    <row r="1639" spans="1:12" s="73" customFormat="1" hidden="1" outlineLevel="2">
      <c r="A1639" s="82">
        <v>1201505016</v>
      </c>
      <c r="B1639" s="83" t="s">
        <v>1632</v>
      </c>
      <c r="C1639" s="70">
        <v>0</v>
      </c>
      <c r="D1639" s="79"/>
      <c r="E1639" s="70"/>
      <c r="F1639" s="72"/>
      <c r="G1639" s="70">
        <f t="shared" si="51"/>
        <v>0</v>
      </c>
      <c r="I1639" s="68">
        <v>0</v>
      </c>
      <c r="J1639" s="69">
        <f t="shared" si="50"/>
        <v>0</v>
      </c>
      <c r="K1639" s="57"/>
      <c r="L1639" s="65" t="s">
        <v>470</v>
      </c>
    </row>
    <row r="1640" spans="1:12" s="73" customFormat="1" hidden="1" outlineLevel="2">
      <c r="A1640" s="82">
        <v>1201505017</v>
      </c>
      <c r="B1640" s="83" t="s">
        <v>1633</v>
      </c>
      <c r="C1640" s="70">
        <v>0</v>
      </c>
      <c r="D1640" s="79"/>
      <c r="E1640" s="70"/>
      <c r="F1640" s="72"/>
      <c r="G1640" s="70">
        <f t="shared" si="51"/>
        <v>0</v>
      </c>
      <c r="I1640" s="68">
        <v>0</v>
      </c>
      <c r="J1640" s="69">
        <f t="shared" si="50"/>
        <v>0</v>
      </c>
      <c r="K1640" s="57"/>
      <c r="L1640" s="65" t="s">
        <v>470</v>
      </c>
    </row>
    <row r="1641" spans="1:12" s="73" customFormat="1" hidden="1" outlineLevel="2">
      <c r="A1641" s="82">
        <v>1201505019</v>
      </c>
      <c r="B1641" s="83" t="s">
        <v>1634</v>
      </c>
      <c r="C1641" s="70">
        <v>0</v>
      </c>
      <c r="D1641" s="79"/>
      <c r="E1641" s="70"/>
      <c r="F1641" s="72"/>
      <c r="G1641" s="70">
        <f t="shared" si="51"/>
        <v>0</v>
      </c>
      <c r="I1641" s="68">
        <v>0</v>
      </c>
      <c r="J1641" s="69">
        <f t="shared" si="50"/>
        <v>0</v>
      </c>
      <c r="K1641" s="57"/>
      <c r="L1641" s="65" t="s">
        <v>470</v>
      </c>
    </row>
    <row r="1642" spans="1:12" s="73" customFormat="1" hidden="1" outlineLevel="2">
      <c r="A1642" s="82">
        <v>1201506010</v>
      </c>
      <c r="B1642" s="83" t="s">
        <v>1635</v>
      </c>
      <c r="C1642" s="70">
        <v>0</v>
      </c>
      <c r="D1642" s="79"/>
      <c r="E1642" s="70"/>
      <c r="F1642" s="72"/>
      <c r="G1642" s="70">
        <f t="shared" si="51"/>
        <v>0</v>
      </c>
      <c r="I1642" s="68">
        <v>0</v>
      </c>
      <c r="J1642" s="69">
        <f t="shared" si="50"/>
        <v>0</v>
      </c>
      <c r="K1642" s="57"/>
      <c r="L1642" s="65" t="s">
        <v>470</v>
      </c>
    </row>
    <row r="1643" spans="1:12" s="73" customFormat="1" hidden="1" outlineLevel="2">
      <c r="A1643" s="82">
        <v>1201506011</v>
      </c>
      <c r="B1643" s="83" t="s">
        <v>1636</v>
      </c>
      <c r="C1643" s="70">
        <v>0</v>
      </c>
      <c r="D1643" s="79"/>
      <c r="E1643" s="70"/>
      <c r="F1643" s="72"/>
      <c r="G1643" s="70">
        <f t="shared" si="51"/>
        <v>0</v>
      </c>
      <c r="I1643" s="68">
        <v>0</v>
      </c>
      <c r="J1643" s="69">
        <f t="shared" si="50"/>
        <v>0</v>
      </c>
      <c r="K1643" s="57"/>
      <c r="L1643" s="65" t="s">
        <v>470</v>
      </c>
    </row>
    <row r="1644" spans="1:12" s="73" customFormat="1" hidden="1" outlineLevel="2">
      <c r="A1644" s="82">
        <v>1201506012</v>
      </c>
      <c r="B1644" s="83" t="s">
        <v>1637</v>
      </c>
      <c r="C1644" s="70">
        <v>0</v>
      </c>
      <c r="D1644" s="79"/>
      <c r="E1644" s="70"/>
      <c r="F1644" s="72"/>
      <c r="G1644" s="70">
        <f t="shared" si="51"/>
        <v>0</v>
      </c>
      <c r="I1644" s="68">
        <v>0</v>
      </c>
      <c r="J1644" s="69">
        <f t="shared" si="50"/>
        <v>0</v>
      </c>
      <c r="K1644" s="57"/>
      <c r="L1644" s="65" t="s">
        <v>470</v>
      </c>
    </row>
    <row r="1645" spans="1:12" s="73" customFormat="1" hidden="1" outlineLevel="2">
      <c r="A1645" s="82">
        <v>1201506013</v>
      </c>
      <c r="B1645" s="83" t="s">
        <v>1638</v>
      </c>
      <c r="C1645" s="70">
        <v>0</v>
      </c>
      <c r="D1645" s="79"/>
      <c r="E1645" s="70"/>
      <c r="F1645" s="72"/>
      <c r="G1645" s="70">
        <f t="shared" si="51"/>
        <v>0</v>
      </c>
      <c r="I1645" s="68">
        <v>0</v>
      </c>
      <c r="J1645" s="69">
        <f t="shared" si="50"/>
        <v>0</v>
      </c>
      <c r="K1645" s="57"/>
      <c r="L1645" s="65" t="s">
        <v>470</v>
      </c>
    </row>
    <row r="1646" spans="1:12" s="73" customFormat="1" hidden="1" outlineLevel="2">
      <c r="A1646" s="82">
        <v>1201506016</v>
      </c>
      <c r="B1646" s="83" t="s">
        <v>1639</v>
      </c>
      <c r="C1646" s="70">
        <v>0</v>
      </c>
      <c r="D1646" s="79"/>
      <c r="E1646" s="70"/>
      <c r="F1646" s="72"/>
      <c r="G1646" s="70">
        <f t="shared" si="51"/>
        <v>0</v>
      </c>
      <c r="I1646" s="68">
        <v>0</v>
      </c>
      <c r="J1646" s="69">
        <f t="shared" si="50"/>
        <v>0</v>
      </c>
      <c r="K1646" s="57"/>
      <c r="L1646" s="65" t="s">
        <v>470</v>
      </c>
    </row>
    <row r="1647" spans="1:12" s="73" customFormat="1" hidden="1" outlineLevel="2">
      <c r="A1647" s="82">
        <v>1201506017</v>
      </c>
      <c r="B1647" s="83" t="s">
        <v>1640</v>
      </c>
      <c r="C1647" s="70">
        <v>0</v>
      </c>
      <c r="D1647" s="79"/>
      <c r="E1647" s="70"/>
      <c r="F1647" s="72"/>
      <c r="G1647" s="70">
        <f t="shared" si="51"/>
        <v>0</v>
      </c>
      <c r="I1647" s="68">
        <v>0</v>
      </c>
      <c r="J1647" s="69">
        <f t="shared" si="50"/>
        <v>0</v>
      </c>
      <c r="K1647" s="57"/>
      <c r="L1647" s="65" t="s">
        <v>470</v>
      </c>
    </row>
    <row r="1648" spans="1:12" s="73" customFormat="1" hidden="1" outlineLevel="2">
      <c r="A1648" s="82">
        <v>1201506019</v>
      </c>
      <c r="B1648" s="83" t="s">
        <v>1641</v>
      </c>
      <c r="C1648" s="70">
        <v>0</v>
      </c>
      <c r="D1648" s="79"/>
      <c r="E1648" s="70"/>
      <c r="F1648" s="72"/>
      <c r="G1648" s="70">
        <f t="shared" si="51"/>
        <v>0</v>
      </c>
      <c r="I1648" s="68">
        <v>0</v>
      </c>
      <c r="J1648" s="69">
        <f t="shared" si="50"/>
        <v>0</v>
      </c>
      <c r="K1648" s="57"/>
      <c r="L1648" s="65" t="s">
        <v>470</v>
      </c>
    </row>
    <row r="1649" spans="1:12" s="73" customFormat="1" hidden="1" outlineLevel="2">
      <c r="A1649" s="82">
        <v>1201507010</v>
      </c>
      <c r="B1649" s="83" t="s">
        <v>1642</v>
      </c>
      <c r="C1649" s="70">
        <v>0</v>
      </c>
      <c r="D1649" s="79"/>
      <c r="E1649" s="70"/>
      <c r="F1649" s="72"/>
      <c r="G1649" s="70">
        <f t="shared" si="51"/>
        <v>0</v>
      </c>
      <c r="I1649" s="68">
        <v>0</v>
      </c>
      <c r="J1649" s="69">
        <f t="shared" si="50"/>
        <v>0</v>
      </c>
      <c r="K1649" s="57"/>
      <c r="L1649" s="65" t="s">
        <v>470</v>
      </c>
    </row>
    <row r="1650" spans="1:12" s="73" customFormat="1" hidden="1" outlineLevel="2">
      <c r="A1650" s="82">
        <v>1201507011</v>
      </c>
      <c r="B1650" s="83" t="s">
        <v>1643</v>
      </c>
      <c r="C1650" s="70">
        <v>0</v>
      </c>
      <c r="D1650" s="79"/>
      <c r="E1650" s="70"/>
      <c r="F1650" s="72"/>
      <c r="G1650" s="70">
        <f t="shared" si="51"/>
        <v>0</v>
      </c>
      <c r="I1650" s="68">
        <v>0</v>
      </c>
      <c r="J1650" s="69">
        <f t="shared" si="50"/>
        <v>0</v>
      </c>
      <c r="K1650" s="57"/>
      <c r="L1650" s="65" t="s">
        <v>470</v>
      </c>
    </row>
    <row r="1651" spans="1:12" s="73" customFormat="1" hidden="1" outlineLevel="2">
      <c r="A1651" s="82">
        <v>1201507012</v>
      </c>
      <c r="B1651" s="83" t="s">
        <v>1644</v>
      </c>
      <c r="C1651" s="70">
        <v>0</v>
      </c>
      <c r="D1651" s="79"/>
      <c r="E1651" s="70"/>
      <c r="F1651" s="72"/>
      <c r="G1651" s="70">
        <f t="shared" si="51"/>
        <v>0</v>
      </c>
      <c r="I1651" s="68">
        <v>0</v>
      </c>
      <c r="J1651" s="69">
        <f t="shared" si="50"/>
        <v>0</v>
      </c>
      <c r="K1651" s="57"/>
      <c r="L1651" s="65" t="s">
        <v>470</v>
      </c>
    </row>
    <row r="1652" spans="1:12" s="73" customFormat="1" hidden="1" outlineLevel="2">
      <c r="A1652" s="82">
        <v>1201507013</v>
      </c>
      <c r="B1652" s="83" t="s">
        <v>1645</v>
      </c>
      <c r="C1652" s="70">
        <v>0</v>
      </c>
      <c r="D1652" s="79"/>
      <c r="E1652" s="70"/>
      <c r="F1652" s="72"/>
      <c r="G1652" s="70">
        <f t="shared" si="51"/>
        <v>0</v>
      </c>
      <c r="I1652" s="68">
        <v>0</v>
      </c>
      <c r="J1652" s="69">
        <f t="shared" si="50"/>
        <v>0</v>
      </c>
      <c r="K1652" s="57"/>
      <c r="L1652" s="65" t="s">
        <v>470</v>
      </c>
    </row>
    <row r="1653" spans="1:12" s="73" customFormat="1" hidden="1" outlineLevel="2">
      <c r="A1653" s="82">
        <v>1201507016</v>
      </c>
      <c r="B1653" s="83" t="s">
        <v>1646</v>
      </c>
      <c r="C1653" s="70">
        <v>0</v>
      </c>
      <c r="D1653" s="79"/>
      <c r="E1653" s="70"/>
      <c r="F1653" s="72"/>
      <c r="G1653" s="70">
        <f t="shared" si="51"/>
        <v>0</v>
      </c>
      <c r="I1653" s="68">
        <v>0</v>
      </c>
      <c r="J1653" s="69">
        <f t="shared" si="50"/>
        <v>0</v>
      </c>
      <c r="K1653" s="57"/>
      <c r="L1653" s="65" t="s">
        <v>470</v>
      </c>
    </row>
    <row r="1654" spans="1:12" s="73" customFormat="1" hidden="1" outlineLevel="2">
      <c r="A1654" s="82">
        <v>1201507017</v>
      </c>
      <c r="B1654" s="83" t="s">
        <v>1647</v>
      </c>
      <c r="C1654" s="70">
        <v>0</v>
      </c>
      <c r="D1654" s="79"/>
      <c r="E1654" s="70"/>
      <c r="F1654" s="72"/>
      <c r="G1654" s="70">
        <f t="shared" si="51"/>
        <v>0</v>
      </c>
      <c r="I1654" s="68">
        <v>0</v>
      </c>
      <c r="J1654" s="69">
        <f t="shared" si="50"/>
        <v>0</v>
      </c>
      <c r="K1654" s="57"/>
      <c r="L1654" s="65" t="s">
        <v>470</v>
      </c>
    </row>
    <row r="1655" spans="1:12" s="73" customFormat="1" hidden="1" outlineLevel="2">
      <c r="A1655" s="82">
        <v>1201507019</v>
      </c>
      <c r="B1655" s="83" t="s">
        <v>1648</v>
      </c>
      <c r="C1655" s="70">
        <v>0</v>
      </c>
      <c r="D1655" s="79"/>
      <c r="E1655" s="70"/>
      <c r="F1655" s="72"/>
      <c r="G1655" s="70">
        <f t="shared" si="51"/>
        <v>0</v>
      </c>
      <c r="I1655" s="68">
        <v>0</v>
      </c>
      <c r="J1655" s="69">
        <f t="shared" si="50"/>
        <v>0</v>
      </c>
      <c r="K1655" s="57"/>
      <c r="L1655" s="65" t="s">
        <v>470</v>
      </c>
    </row>
    <row r="1656" spans="1:12" s="73" customFormat="1" hidden="1" outlineLevel="2">
      <c r="A1656" s="82">
        <v>1201507020</v>
      </c>
      <c r="B1656" s="83" t="s">
        <v>1642</v>
      </c>
      <c r="C1656" s="70">
        <v>0</v>
      </c>
      <c r="D1656" s="79"/>
      <c r="E1656" s="70"/>
      <c r="F1656" s="72"/>
      <c r="G1656" s="70">
        <f t="shared" si="51"/>
        <v>0</v>
      </c>
      <c r="I1656" s="68">
        <v>0</v>
      </c>
      <c r="J1656" s="69">
        <f t="shared" si="50"/>
        <v>0</v>
      </c>
      <c r="K1656" s="57"/>
      <c r="L1656" s="65" t="s">
        <v>470</v>
      </c>
    </row>
    <row r="1657" spans="1:12" s="73" customFormat="1" hidden="1" outlineLevel="2">
      <c r="A1657" s="82">
        <v>1201507021</v>
      </c>
      <c r="B1657" s="83" t="s">
        <v>1643</v>
      </c>
      <c r="C1657" s="70">
        <v>0</v>
      </c>
      <c r="D1657" s="79"/>
      <c r="E1657" s="70"/>
      <c r="F1657" s="72"/>
      <c r="G1657" s="70">
        <f t="shared" si="51"/>
        <v>0</v>
      </c>
      <c r="I1657" s="68">
        <v>0</v>
      </c>
      <c r="J1657" s="69">
        <f t="shared" si="50"/>
        <v>0</v>
      </c>
      <c r="K1657" s="57"/>
      <c r="L1657" s="65" t="s">
        <v>470</v>
      </c>
    </row>
    <row r="1658" spans="1:12" s="73" customFormat="1" hidden="1" outlineLevel="2">
      <c r="A1658" s="82">
        <v>1201507022</v>
      </c>
      <c r="B1658" s="83" t="s">
        <v>1644</v>
      </c>
      <c r="C1658" s="70">
        <v>0</v>
      </c>
      <c r="D1658" s="79"/>
      <c r="E1658" s="70"/>
      <c r="F1658" s="72"/>
      <c r="G1658" s="70">
        <f t="shared" si="51"/>
        <v>0</v>
      </c>
      <c r="I1658" s="68">
        <v>0</v>
      </c>
      <c r="J1658" s="69">
        <f t="shared" si="50"/>
        <v>0</v>
      </c>
      <c r="K1658" s="57"/>
      <c r="L1658" s="65" t="s">
        <v>470</v>
      </c>
    </row>
    <row r="1659" spans="1:12" s="73" customFormat="1" hidden="1" outlineLevel="2">
      <c r="A1659" s="82">
        <v>1201507023</v>
      </c>
      <c r="B1659" s="83" t="s">
        <v>1645</v>
      </c>
      <c r="C1659" s="70">
        <v>0</v>
      </c>
      <c r="D1659" s="79"/>
      <c r="E1659" s="70"/>
      <c r="F1659" s="72"/>
      <c r="G1659" s="70">
        <f t="shared" si="51"/>
        <v>0</v>
      </c>
      <c r="I1659" s="68">
        <v>0</v>
      </c>
      <c r="J1659" s="69">
        <f t="shared" si="50"/>
        <v>0</v>
      </c>
      <c r="K1659" s="57"/>
      <c r="L1659" s="65" t="s">
        <v>470</v>
      </c>
    </row>
    <row r="1660" spans="1:12" s="73" customFormat="1" hidden="1" outlineLevel="2">
      <c r="A1660" s="82">
        <v>1201507026</v>
      </c>
      <c r="B1660" s="83" t="s">
        <v>1646</v>
      </c>
      <c r="C1660" s="70">
        <v>0</v>
      </c>
      <c r="D1660" s="79"/>
      <c r="E1660" s="70"/>
      <c r="F1660" s="72"/>
      <c r="G1660" s="70">
        <f t="shared" si="51"/>
        <v>0</v>
      </c>
      <c r="I1660" s="68">
        <v>0</v>
      </c>
      <c r="J1660" s="69">
        <f t="shared" si="50"/>
        <v>0</v>
      </c>
      <c r="K1660" s="57"/>
      <c r="L1660" s="65" t="s">
        <v>470</v>
      </c>
    </row>
    <row r="1661" spans="1:12" s="73" customFormat="1" hidden="1" outlineLevel="2">
      <c r="A1661" s="82">
        <v>1201507027</v>
      </c>
      <c r="B1661" s="83" t="s">
        <v>1647</v>
      </c>
      <c r="C1661" s="70">
        <v>0</v>
      </c>
      <c r="D1661" s="79"/>
      <c r="E1661" s="70"/>
      <c r="F1661" s="72"/>
      <c r="G1661" s="70">
        <f t="shared" si="51"/>
        <v>0</v>
      </c>
      <c r="I1661" s="68">
        <v>0</v>
      </c>
      <c r="J1661" s="69">
        <f t="shared" si="50"/>
        <v>0</v>
      </c>
      <c r="K1661" s="57"/>
      <c r="L1661" s="65" t="s">
        <v>470</v>
      </c>
    </row>
    <row r="1662" spans="1:12" s="73" customFormat="1" hidden="1" outlineLevel="2">
      <c r="A1662" s="82">
        <v>1201507029</v>
      </c>
      <c r="B1662" s="83" t="s">
        <v>1648</v>
      </c>
      <c r="C1662" s="70">
        <v>0</v>
      </c>
      <c r="D1662" s="79"/>
      <c r="E1662" s="70"/>
      <c r="F1662" s="72"/>
      <c r="G1662" s="70">
        <f t="shared" si="51"/>
        <v>0</v>
      </c>
      <c r="I1662" s="68">
        <v>0</v>
      </c>
      <c r="J1662" s="69">
        <f t="shared" si="50"/>
        <v>0</v>
      </c>
      <c r="K1662" s="57"/>
      <c r="L1662" s="65" t="s">
        <v>470</v>
      </c>
    </row>
    <row r="1663" spans="1:12" s="73" customFormat="1" hidden="1" outlineLevel="2">
      <c r="A1663" s="82">
        <v>1201508010</v>
      </c>
      <c r="B1663" s="83" t="s">
        <v>1649</v>
      </c>
      <c r="C1663" s="70">
        <v>0</v>
      </c>
      <c r="D1663" s="79"/>
      <c r="E1663" s="70"/>
      <c r="F1663" s="72"/>
      <c r="G1663" s="70">
        <f t="shared" si="51"/>
        <v>0</v>
      </c>
      <c r="I1663" s="68">
        <v>0</v>
      </c>
      <c r="J1663" s="69">
        <f t="shared" si="50"/>
        <v>0</v>
      </c>
      <c r="K1663" s="57"/>
      <c r="L1663" s="65" t="s">
        <v>470</v>
      </c>
    </row>
    <row r="1664" spans="1:12" s="73" customFormat="1" hidden="1" outlineLevel="2">
      <c r="A1664" s="82">
        <v>1201508011</v>
      </c>
      <c r="B1664" s="83" t="s">
        <v>1650</v>
      </c>
      <c r="C1664" s="70">
        <v>0</v>
      </c>
      <c r="D1664" s="79"/>
      <c r="E1664" s="70"/>
      <c r="F1664" s="72"/>
      <c r="G1664" s="70">
        <f t="shared" si="51"/>
        <v>0</v>
      </c>
      <c r="I1664" s="68">
        <v>0</v>
      </c>
      <c r="J1664" s="69">
        <f t="shared" si="50"/>
        <v>0</v>
      </c>
      <c r="K1664" s="57"/>
      <c r="L1664" s="65" t="s">
        <v>470</v>
      </c>
    </row>
    <row r="1665" spans="1:12" s="73" customFormat="1" hidden="1" outlineLevel="2">
      <c r="A1665" s="82">
        <v>1201508012</v>
      </c>
      <c r="B1665" s="83" t="s">
        <v>1651</v>
      </c>
      <c r="C1665" s="70">
        <v>0</v>
      </c>
      <c r="D1665" s="79"/>
      <c r="E1665" s="70"/>
      <c r="F1665" s="72"/>
      <c r="G1665" s="70">
        <f t="shared" si="51"/>
        <v>0</v>
      </c>
      <c r="I1665" s="68">
        <v>0</v>
      </c>
      <c r="J1665" s="69">
        <f t="shared" si="50"/>
        <v>0</v>
      </c>
      <c r="K1665" s="57"/>
      <c r="L1665" s="65" t="s">
        <v>470</v>
      </c>
    </row>
    <row r="1666" spans="1:12" s="73" customFormat="1" hidden="1" outlineLevel="2">
      <c r="A1666" s="82">
        <v>1201508013</v>
      </c>
      <c r="B1666" s="83" t="s">
        <v>1652</v>
      </c>
      <c r="C1666" s="70">
        <v>0</v>
      </c>
      <c r="D1666" s="79"/>
      <c r="E1666" s="70"/>
      <c r="F1666" s="72"/>
      <c r="G1666" s="70">
        <f t="shared" si="51"/>
        <v>0</v>
      </c>
      <c r="I1666" s="68">
        <v>0</v>
      </c>
      <c r="J1666" s="69">
        <f t="shared" si="50"/>
        <v>0</v>
      </c>
      <c r="K1666" s="57"/>
      <c r="L1666" s="65" t="s">
        <v>470</v>
      </c>
    </row>
    <row r="1667" spans="1:12" s="73" customFormat="1" hidden="1" outlineLevel="2">
      <c r="A1667" s="82">
        <v>1201508016</v>
      </c>
      <c r="B1667" s="83" t="s">
        <v>1653</v>
      </c>
      <c r="C1667" s="70">
        <v>0</v>
      </c>
      <c r="D1667" s="79"/>
      <c r="E1667" s="70"/>
      <c r="F1667" s="72"/>
      <c r="G1667" s="70">
        <f t="shared" si="51"/>
        <v>0</v>
      </c>
      <c r="I1667" s="68">
        <v>0</v>
      </c>
      <c r="J1667" s="69">
        <f t="shared" si="50"/>
        <v>0</v>
      </c>
      <c r="K1667" s="57"/>
      <c r="L1667" s="65" t="s">
        <v>470</v>
      </c>
    </row>
    <row r="1668" spans="1:12" s="73" customFormat="1" hidden="1" outlineLevel="2">
      <c r="A1668" s="82">
        <v>1201508017</v>
      </c>
      <c r="B1668" s="83" t="s">
        <v>1654</v>
      </c>
      <c r="C1668" s="70">
        <v>0</v>
      </c>
      <c r="D1668" s="79"/>
      <c r="E1668" s="70"/>
      <c r="F1668" s="72"/>
      <c r="G1668" s="70">
        <f t="shared" si="51"/>
        <v>0</v>
      </c>
      <c r="I1668" s="68">
        <v>0</v>
      </c>
      <c r="J1668" s="69">
        <f t="shared" si="50"/>
        <v>0</v>
      </c>
      <c r="K1668" s="57"/>
      <c r="L1668" s="65" t="s">
        <v>470</v>
      </c>
    </row>
    <row r="1669" spans="1:12" s="73" customFormat="1" hidden="1" outlineLevel="2">
      <c r="A1669" s="82">
        <v>1201508019</v>
      </c>
      <c r="B1669" s="83" t="s">
        <v>1655</v>
      </c>
      <c r="C1669" s="70">
        <v>0</v>
      </c>
      <c r="D1669" s="79"/>
      <c r="E1669" s="70"/>
      <c r="F1669" s="72"/>
      <c r="G1669" s="70">
        <f t="shared" si="51"/>
        <v>0</v>
      </c>
      <c r="I1669" s="68">
        <v>0</v>
      </c>
      <c r="J1669" s="69">
        <f t="shared" si="50"/>
        <v>0</v>
      </c>
      <c r="K1669" s="57"/>
      <c r="L1669" s="65" t="s">
        <v>470</v>
      </c>
    </row>
    <row r="1670" spans="1:12" s="73" customFormat="1" hidden="1" outlineLevel="2">
      <c r="A1670" s="82">
        <v>1201509010</v>
      </c>
      <c r="B1670" s="83" t="s">
        <v>1656</v>
      </c>
      <c r="C1670" s="70">
        <v>0</v>
      </c>
      <c r="D1670" s="79"/>
      <c r="E1670" s="70"/>
      <c r="F1670" s="72"/>
      <c r="G1670" s="70">
        <f t="shared" si="51"/>
        <v>0</v>
      </c>
      <c r="I1670" s="68">
        <v>0</v>
      </c>
      <c r="J1670" s="69">
        <f t="shared" si="50"/>
        <v>0</v>
      </c>
      <c r="K1670" s="57"/>
      <c r="L1670" s="65" t="s">
        <v>470</v>
      </c>
    </row>
    <row r="1671" spans="1:12" s="73" customFormat="1" hidden="1" outlineLevel="2">
      <c r="A1671" s="82">
        <v>1201509011</v>
      </c>
      <c r="B1671" s="83" t="s">
        <v>1657</v>
      </c>
      <c r="C1671" s="70">
        <v>0</v>
      </c>
      <c r="D1671" s="79"/>
      <c r="E1671" s="70"/>
      <c r="F1671" s="72"/>
      <c r="G1671" s="70">
        <f t="shared" si="51"/>
        <v>0</v>
      </c>
      <c r="I1671" s="68">
        <v>0</v>
      </c>
      <c r="J1671" s="69">
        <f t="shared" si="50"/>
        <v>0</v>
      </c>
      <c r="K1671" s="57"/>
      <c r="L1671" s="65" t="s">
        <v>470</v>
      </c>
    </row>
    <row r="1672" spans="1:12" s="73" customFormat="1" hidden="1" outlineLevel="2">
      <c r="A1672" s="82">
        <v>1201509012</v>
      </c>
      <c r="B1672" s="83" t="s">
        <v>1658</v>
      </c>
      <c r="C1672" s="70">
        <v>0</v>
      </c>
      <c r="D1672" s="79"/>
      <c r="E1672" s="70"/>
      <c r="F1672" s="72"/>
      <c r="G1672" s="70">
        <f t="shared" si="51"/>
        <v>0</v>
      </c>
      <c r="I1672" s="68">
        <v>0</v>
      </c>
      <c r="J1672" s="69">
        <f t="shared" si="50"/>
        <v>0</v>
      </c>
      <c r="K1672" s="57"/>
      <c r="L1672" s="65" t="s">
        <v>470</v>
      </c>
    </row>
    <row r="1673" spans="1:12" s="73" customFormat="1" hidden="1" outlineLevel="2">
      <c r="A1673" s="82">
        <v>1201509013</v>
      </c>
      <c r="B1673" s="83" t="s">
        <v>1659</v>
      </c>
      <c r="C1673" s="70">
        <v>0</v>
      </c>
      <c r="D1673" s="79"/>
      <c r="E1673" s="70"/>
      <c r="F1673" s="72"/>
      <c r="G1673" s="70">
        <f t="shared" si="51"/>
        <v>0</v>
      </c>
      <c r="I1673" s="68">
        <v>0</v>
      </c>
      <c r="J1673" s="69">
        <f t="shared" si="50"/>
        <v>0</v>
      </c>
      <c r="K1673" s="57"/>
      <c r="L1673" s="65" t="s">
        <v>470</v>
      </c>
    </row>
    <row r="1674" spans="1:12" s="73" customFormat="1" hidden="1" outlineLevel="2">
      <c r="A1674" s="82">
        <v>1201509016</v>
      </c>
      <c r="B1674" s="83" t="s">
        <v>1660</v>
      </c>
      <c r="C1674" s="70">
        <v>0</v>
      </c>
      <c r="D1674" s="79"/>
      <c r="E1674" s="70"/>
      <c r="F1674" s="72"/>
      <c r="G1674" s="70">
        <f t="shared" si="51"/>
        <v>0</v>
      </c>
      <c r="I1674" s="68">
        <v>0</v>
      </c>
      <c r="J1674" s="69">
        <f t="shared" si="50"/>
        <v>0</v>
      </c>
      <c r="K1674" s="57"/>
      <c r="L1674" s="65" t="s">
        <v>470</v>
      </c>
    </row>
    <row r="1675" spans="1:12" s="73" customFormat="1" hidden="1" outlineLevel="2">
      <c r="A1675" s="82">
        <v>1201509017</v>
      </c>
      <c r="B1675" s="83" t="s">
        <v>1661</v>
      </c>
      <c r="C1675" s="70">
        <v>0</v>
      </c>
      <c r="D1675" s="79"/>
      <c r="E1675" s="70"/>
      <c r="F1675" s="72"/>
      <c r="G1675" s="70">
        <f t="shared" si="51"/>
        <v>0</v>
      </c>
      <c r="I1675" s="68">
        <v>0</v>
      </c>
      <c r="J1675" s="69">
        <f t="shared" si="50"/>
        <v>0</v>
      </c>
      <c r="K1675" s="57"/>
      <c r="L1675" s="65" t="s">
        <v>470</v>
      </c>
    </row>
    <row r="1676" spans="1:12" s="73" customFormat="1" hidden="1" outlineLevel="2">
      <c r="A1676" s="82">
        <v>1201509019</v>
      </c>
      <c r="B1676" s="83" t="s">
        <v>1662</v>
      </c>
      <c r="C1676" s="70">
        <v>0</v>
      </c>
      <c r="D1676" s="79"/>
      <c r="E1676" s="70"/>
      <c r="F1676" s="72"/>
      <c r="G1676" s="70">
        <f t="shared" si="51"/>
        <v>0</v>
      </c>
      <c r="I1676" s="68">
        <v>0</v>
      </c>
      <c r="J1676" s="69">
        <f t="shared" si="50"/>
        <v>0</v>
      </c>
      <c r="K1676" s="57"/>
      <c r="L1676" s="65" t="s">
        <v>470</v>
      </c>
    </row>
    <row r="1677" spans="1:12" s="73" customFormat="1" hidden="1" outlineLevel="2">
      <c r="A1677" s="82">
        <v>1201509020</v>
      </c>
      <c r="B1677" s="83" t="s">
        <v>1656</v>
      </c>
      <c r="C1677" s="70">
        <v>0</v>
      </c>
      <c r="D1677" s="79"/>
      <c r="E1677" s="70"/>
      <c r="F1677" s="72"/>
      <c r="G1677" s="70">
        <f t="shared" si="51"/>
        <v>0</v>
      </c>
      <c r="I1677" s="68">
        <v>0</v>
      </c>
      <c r="J1677" s="69">
        <f t="shared" si="50"/>
        <v>0</v>
      </c>
      <c r="K1677" s="57"/>
      <c r="L1677" s="65" t="s">
        <v>470</v>
      </c>
    </row>
    <row r="1678" spans="1:12" s="73" customFormat="1" hidden="1" outlineLevel="2">
      <c r="A1678" s="82">
        <v>1201509021</v>
      </c>
      <c r="B1678" s="83" t="s">
        <v>1657</v>
      </c>
      <c r="C1678" s="70">
        <v>0</v>
      </c>
      <c r="D1678" s="79"/>
      <c r="E1678" s="70"/>
      <c r="F1678" s="72"/>
      <c r="G1678" s="70">
        <f t="shared" si="51"/>
        <v>0</v>
      </c>
      <c r="I1678" s="68">
        <v>0</v>
      </c>
      <c r="J1678" s="69">
        <f t="shared" si="50"/>
        <v>0</v>
      </c>
      <c r="K1678" s="57"/>
      <c r="L1678" s="65" t="s">
        <v>470</v>
      </c>
    </row>
    <row r="1679" spans="1:12" s="73" customFormat="1" hidden="1" outlineLevel="2">
      <c r="A1679" s="82">
        <v>1201509022</v>
      </c>
      <c r="B1679" s="83" t="s">
        <v>1658</v>
      </c>
      <c r="C1679" s="70">
        <v>0</v>
      </c>
      <c r="D1679" s="79"/>
      <c r="E1679" s="70"/>
      <c r="F1679" s="72"/>
      <c r="G1679" s="70">
        <f t="shared" si="51"/>
        <v>0</v>
      </c>
      <c r="I1679" s="68">
        <v>0</v>
      </c>
      <c r="J1679" s="69">
        <f t="shared" si="50"/>
        <v>0</v>
      </c>
      <c r="K1679" s="57"/>
      <c r="L1679" s="65" t="s">
        <v>470</v>
      </c>
    </row>
    <row r="1680" spans="1:12" s="73" customFormat="1" hidden="1" outlineLevel="2">
      <c r="A1680" s="82">
        <v>1201509023</v>
      </c>
      <c r="B1680" s="83" t="s">
        <v>1659</v>
      </c>
      <c r="C1680" s="70">
        <v>0</v>
      </c>
      <c r="D1680" s="79"/>
      <c r="E1680" s="70"/>
      <c r="F1680" s="72"/>
      <c r="G1680" s="70">
        <f t="shared" si="51"/>
        <v>0</v>
      </c>
      <c r="I1680" s="68">
        <v>0</v>
      </c>
      <c r="J1680" s="69">
        <f t="shared" si="50"/>
        <v>0</v>
      </c>
      <c r="K1680" s="57"/>
      <c r="L1680" s="65" t="s">
        <v>470</v>
      </c>
    </row>
    <row r="1681" spans="1:12" s="73" customFormat="1" hidden="1" outlineLevel="2">
      <c r="A1681" s="82">
        <v>1201509026</v>
      </c>
      <c r="B1681" s="83" t="s">
        <v>1660</v>
      </c>
      <c r="C1681" s="70">
        <v>0</v>
      </c>
      <c r="D1681" s="79"/>
      <c r="E1681" s="70"/>
      <c r="F1681" s="72"/>
      <c r="G1681" s="70">
        <f t="shared" si="51"/>
        <v>0</v>
      </c>
      <c r="I1681" s="68">
        <v>0</v>
      </c>
      <c r="J1681" s="69">
        <f t="shared" si="50"/>
        <v>0</v>
      </c>
      <c r="K1681" s="57"/>
      <c r="L1681" s="65" t="s">
        <v>470</v>
      </c>
    </row>
    <row r="1682" spans="1:12" s="73" customFormat="1" hidden="1" outlineLevel="2">
      <c r="A1682" s="82">
        <v>1201509027</v>
      </c>
      <c r="B1682" s="83" t="s">
        <v>1661</v>
      </c>
      <c r="C1682" s="70">
        <v>0</v>
      </c>
      <c r="D1682" s="79"/>
      <c r="E1682" s="70"/>
      <c r="F1682" s="72"/>
      <c r="G1682" s="70">
        <f t="shared" si="51"/>
        <v>0</v>
      </c>
      <c r="I1682" s="68">
        <v>0</v>
      </c>
      <c r="J1682" s="69">
        <f t="shared" si="50"/>
        <v>0</v>
      </c>
      <c r="K1682" s="57"/>
      <c r="L1682" s="65" t="s">
        <v>470</v>
      </c>
    </row>
    <row r="1683" spans="1:12" s="73" customFormat="1" hidden="1" outlineLevel="2">
      <c r="A1683" s="82">
        <v>1201509029</v>
      </c>
      <c r="B1683" s="83" t="s">
        <v>1662</v>
      </c>
      <c r="C1683" s="70">
        <v>0</v>
      </c>
      <c r="D1683" s="79"/>
      <c r="E1683" s="70"/>
      <c r="F1683" s="72"/>
      <c r="G1683" s="70">
        <f t="shared" si="51"/>
        <v>0</v>
      </c>
      <c r="I1683" s="68">
        <v>0</v>
      </c>
      <c r="J1683" s="69">
        <f t="shared" si="50"/>
        <v>0</v>
      </c>
      <c r="K1683" s="57"/>
      <c r="L1683" s="65" t="s">
        <v>470</v>
      </c>
    </row>
    <row r="1684" spans="1:12" s="73" customFormat="1" hidden="1" outlineLevel="2">
      <c r="A1684" s="82">
        <v>1201510010</v>
      </c>
      <c r="B1684" s="83" t="s">
        <v>1663</v>
      </c>
      <c r="C1684" s="70">
        <v>0</v>
      </c>
      <c r="D1684" s="79"/>
      <c r="E1684" s="70"/>
      <c r="F1684" s="72"/>
      <c r="G1684" s="70">
        <f t="shared" si="51"/>
        <v>0</v>
      </c>
      <c r="I1684" s="68">
        <v>0</v>
      </c>
      <c r="J1684" s="69">
        <f t="shared" si="50"/>
        <v>0</v>
      </c>
      <c r="K1684" s="57"/>
      <c r="L1684" s="65" t="s">
        <v>470</v>
      </c>
    </row>
    <row r="1685" spans="1:12" s="73" customFormat="1" hidden="1" outlineLevel="2">
      <c r="A1685" s="82">
        <v>1201510011</v>
      </c>
      <c r="B1685" s="83" t="s">
        <v>1664</v>
      </c>
      <c r="C1685" s="70">
        <v>0</v>
      </c>
      <c r="D1685" s="79"/>
      <c r="E1685" s="70"/>
      <c r="F1685" s="72"/>
      <c r="G1685" s="70">
        <f t="shared" si="51"/>
        <v>0</v>
      </c>
      <c r="I1685" s="68">
        <v>0</v>
      </c>
      <c r="J1685" s="69">
        <f t="shared" si="50"/>
        <v>0</v>
      </c>
      <c r="K1685" s="57"/>
      <c r="L1685" s="65" t="s">
        <v>470</v>
      </c>
    </row>
    <row r="1686" spans="1:12" s="73" customFormat="1" hidden="1" outlineLevel="2">
      <c r="A1686" s="82">
        <v>1201510012</v>
      </c>
      <c r="B1686" s="83" t="s">
        <v>1665</v>
      </c>
      <c r="C1686" s="70">
        <v>0</v>
      </c>
      <c r="D1686" s="79"/>
      <c r="E1686" s="70"/>
      <c r="F1686" s="72"/>
      <c r="G1686" s="70">
        <f t="shared" si="51"/>
        <v>0</v>
      </c>
      <c r="I1686" s="68">
        <v>0</v>
      </c>
      <c r="J1686" s="69">
        <f t="shared" si="50"/>
        <v>0</v>
      </c>
      <c r="K1686" s="57"/>
      <c r="L1686" s="65" t="s">
        <v>470</v>
      </c>
    </row>
    <row r="1687" spans="1:12" s="73" customFormat="1" hidden="1" outlineLevel="2">
      <c r="A1687" s="82">
        <v>1201510013</v>
      </c>
      <c r="B1687" s="83" t="s">
        <v>1666</v>
      </c>
      <c r="C1687" s="70">
        <v>0</v>
      </c>
      <c r="D1687" s="79"/>
      <c r="E1687" s="70"/>
      <c r="F1687" s="72"/>
      <c r="G1687" s="70">
        <f t="shared" si="51"/>
        <v>0</v>
      </c>
      <c r="I1687" s="68">
        <v>0</v>
      </c>
      <c r="J1687" s="69">
        <f t="shared" ref="J1687:J1750" si="52">I1687-G1687</f>
        <v>0</v>
      </c>
      <c r="K1687" s="57"/>
      <c r="L1687" s="65" t="s">
        <v>470</v>
      </c>
    </row>
    <row r="1688" spans="1:12" s="73" customFormat="1" hidden="1" outlineLevel="2">
      <c r="A1688" s="82">
        <v>1201510016</v>
      </c>
      <c r="B1688" s="83" t="s">
        <v>1667</v>
      </c>
      <c r="C1688" s="70">
        <v>0</v>
      </c>
      <c r="D1688" s="79"/>
      <c r="E1688" s="70"/>
      <c r="F1688" s="72"/>
      <c r="G1688" s="70">
        <f t="shared" si="51"/>
        <v>0</v>
      </c>
      <c r="I1688" s="68">
        <v>0</v>
      </c>
      <c r="J1688" s="69">
        <f t="shared" si="52"/>
        <v>0</v>
      </c>
      <c r="K1688" s="57"/>
      <c r="L1688" s="65" t="s">
        <v>470</v>
      </c>
    </row>
    <row r="1689" spans="1:12" s="73" customFormat="1" hidden="1" outlineLevel="2">
      <c r="A1689" s="82">
        <v>1201510017</v>
      </c>
      <c r="B1689" s="83" t="s">
        <v>1668</v>
      </c>
      <c r="C1689" s="70">
        <v>0</v>
      </c>
      <c r="D1689" s="79"/>
      <c r="E1689" s="70"/>
      <c r="F1689" s="72"/>
      <c r="G1689" s="70">
        <f t="shared" si="51"/>
        <v>0</v>
      </c>
      <c r="I1689" s="68">
        <v>0</v>
      </c>
      <c r="J1689" s="69">
        <f t="shared" si="52"/>
        <v>0</v>
      </c>
      <c r="K1689" s="57"/>
      <c r="L1689" s="65" t="s">
        <v>470</v>
      </c>
    </row>
    <row r="1690" spans="1:12" s="73" customFormat="1" hidden="1" outlineLevel="2">
      <c r="A1690" s="82">
        <v>1201510019</v>
      </c>
      <c r="B1690" s="83" t="s">
        <v>1669</v>
      </c>
      <c r="C1690" s="70">
        <v>0</v>
      </c>
      <c r="D1690" s="79"/>
      <c r="E1690" s="70"/>
      <c r="F1690" s="72"/>
      <c r="G1690" s="70">
        <f t="shared" si="51"/>
        <v>0</v>
      </c>
      <c r="I1690" s="68">
        <v>0</v>
      </c>
      <c r="J1690" s="69">
        <f t="shared" si="52"/>
        <v>0</v>
      </c>
      <c r="K1690" s="57"/>
      <c r="L1690" s="65" t="s">
        <v>470</v>
      </c>
    </row>
    <row r="1691" spans="1:12" s="73" customFormat="1" hidden="1" outlineLevel="2">
      <c r="A1691" s="82">
        <v>1201510020</v>
      </c>
      <c r="B1691" s="83" t="s">
        <v>1663</v>
      </c>
      <c r="C1691" s="70">
        <v>0</v>
      </c>
      <c r="D1691" s="79"/>
      <c r="E1691" s="70"/>
      <c r="F1691" s="72"/>
      <c r="G1691" s="70">
        <f t="shared" si="51"/>
        <v>0</v>
      </c>
      <c r="I1691" s="68">
        <v>0</v>
      </c>
      <c r="J1691" s="69">
        <f t="shared" si="52"/>
        <v>0</v>
      </c>
      <c r="K1691" s="57"/>
      <c r="L1691" s="65" t="s">
        <v>470</v>
      </c>
    </row>
    <row r="1692" spans="1:12" s="73" customFormat="1" hidden="1" outlineLevel="2">
      <c r="A1692" s="82">
        <v>1201510021</v>
      </c>
      <c r="B1692" s="83" t="s">
        <v>1664</v>
      </c>
      <c r="C1692" s="70">
        <v>0</v>
      </c>
      <c r="D1692" s="79"/>
      <c r="E1692" s="70"/>
      <c r="F1692" s="72"/>
      <c r="G1692" s="70">
        <f t="shared" si="51"/>
        <v>0</v>
      </c>
      <c r="I1692" s="68">
        <v>0</v>
      </c>
      <c r="J1692" s="69">
        <f t="shared" si="52"/>
        <v>0</v>
      </c>
      <c r="K1692" s="57"/>
      <c r="L1692" s="65" t="s">
        <v>470</v>
      </c>
    </row>
    <row r="1693" spans="1:12" s="73" customFormat="1" hidden="1" outlineLevel="2">
      <c r="A1693" s="82">
        <v>1201510022</v>
      </c>
      <c r="B1693" s="83" t="s">
        <v>1665</v>
      </c>
      <c r="C1693" s="70">
        <v>0</v>
      </c>
      <c r="D1693" s="79"/>
      <c r="E1693" s="70"/>
      <c r="F1693" s="72"/>
      <c r="G1693" s="70">
        <f t="shared" si="51"/>
        <v>0</v>
      </c>
      <c r="I1693" s="68">
        <v>0</v>
      </c>
      <c r="J1693" s="69">
        <f t="shared" si="52"/>
        <v>0</v>
      </c>
      <c r="K1693" s="57"/>
      <c r="L1693" s="65" t="s">
        <v>470</v>
      </c>
    </row>
    <row r="1694" spans="1:12" s="73" customFormat="1" hidden="1" outlineLevel="2">
      <c r="A1694" s="82">
        <v>1201510023</v>
      </c>
      <c r="B1694" s="83" t="s">
        <v>1666</v>
      </c>
      <c r="C1694" s="70">
        <v>0</v>
      </c>
      <c r="D1694" s="79"/>
      <c r="E1694" s="70"/>
      <c r="F1694" s="72"/>
      <c r="G1694" s="70">
        <f t="shared" si="51"/>
        <v>0</v>
      </c>
      <c r="I1694" s="68">
        <v>0</v>
      </c>
      <c r="J1694" s="69">
        <f t="shared" si="52"/>
        <v>0</v>
      </c>
      <c r="K1694" s="57"/>
      <c r="L1694" s="65" t="s">
        <v>470</v>
      </c>
    </row>
    <row r="1695" spans="1:12" s="73" customFormat="1" hidden="1" outlineLevel="2">
      <c r="A1695" s="82">
        <v>1201510026</v>
      </c>
      <c r="B1695" s="83" t="s">
        <v>1667</v>
      </c>
      <c r="C1695" s="70">
        <v>0</v>
      </c>
      <c r="D1695" s="79"/>
      <c r="E1695" s="70"/>
      <c r="F1695" s="72"/>
      <c r="G1695" s="70">
        <f t="shared" si="51"/>
        <v>0</v>
      </c>
      <c r="I1695" s="68">
        <v>0</v>
      </c>
      <c r="J1695" s="69">
        <f t="shared" si="52"/>
        <v>0</v>
      </c>
      <c r="K1695" s="57"/>
      <c r="L1695" s="65" t="s">
        <v>470</v>
      </c>
    </row>
    <row r="1696" spans="1:12" s="73" customFormat="1" hidden="1" outlineLevel="2">
      <c r="A1696" s="82">
        <v>1201510027</v>
      </c>
      <c r="B1696" s="83" t="s">
        <v>1668</v>
      </c>
      <c r="C1696" s="70">
        <v>0</v>
      </c>
      <c r="D1696" s="79"/>
      <c r="E1696" s="70"/>
      <c r="F1696" s="72"/>
      <c r="G1696" s="70">
        <f t="shared" si="51"/>
        <v>0</v>
      </c>
      <c r="I1696" s="68">
        <v>0</v>
      </c>
      <c r="J1696" s="69">
        <f t="shared" si="52"/>
        <v>0</v>
      </c>
      <c r="K1696" s="57"/>
      <c r="L1696" s="65" t="s">
        <v>470</v>
      </c>
    </row>
    <row r="1697" spans="1:12" s="73" customFormat="1" hidden="1" outlineLevel="2">
      <c r="A1697" s="82">
        <v>1201510029</v>
      </c>
      <c r="B1697" s="83" t="s">
        <v>1669</v>
      </c>
      <c r="C1697" s="70">
        <v>0</v>
      </c>
      <c r="D1697" s="79"/>
      <c r="E1697" s="70"/>
      <c r="F1697" s="72"/>
      <c r="G1697" s="70">
        <f t="shared" si="51"/>
        <v>0</v>
      </c>
      <c r="I1697" s="68">
        <v>0</v>
      </c>
      <c r="J1697" s="69">
        <f t="shared" si="52"/>
        <v>0</v>
      </c>
      <c r="K1697" s="57"/>
      <c r="L1697" s="65" t="s">
        <v>470</v>
      </c>
    </row>
    <row r="1698" spans="1:12" s="73" customFormat="1" hidden="1" outlineLevel="2">
      <c r="A1698" s="82">
        <v>1201511010</v>
      </c>
      <c r="B1698" s="83" t="s">
        <v>1670</v>
      </c>
      <c r="C1698" s="70">
        <v>0</v>
      </c>
      <c r="D1698" s="79"/>
      <c r="E1698" s="70"/>
      <c r="F1698" s="72"/>
      <c r="G1698" s="70">
        <f t="shared" si="51"/>
        <v>0</v>
      </c>
      <c r="I1698" s="68">
        <v>0</v>
      </c>
      <c r="J1698" s="69">
        <f t="shared" si="52"/>
        <v>0</v>
      </c>
      <c r="K1698" s="57"/>
      <c r="L1698" s="65" t="s">
        <v>470</v>
      </c>
    </row>
    <row r="1699" spans="1:12" s="73" customFormat="1" hidden="1" outlineLevel="2">
      <c r="A1699" s="82">
        <v>1201511011</v>
      </c>
      <c r="B1699" s="83" t="s">
        <v>1671</v>
      </c>
      <c r="C1699" s="70">
        <v>0</v>
      </c>
      <c r="D1699" s="79"/>
      <c r="E1699" s="70"/>
      <c r="F1699" s="72"/>
      <c r="G1699" s="70">
        <f t="shared" si="51"/>
        <v>0</v>
      </c>
      <c r="I1699" s="68">
        <v>0</v>
      </c>
      <c r="J1699" s="69">
        <f t="shared" si="52"/>
        <v>0</v>
      </c>
      <c r="K1699" s="57"/>
      <c r="L1699" s="65" t="s">
        <v>470</v>
      </c>
    </row>
    <row r="1700" spans="1:12" s="73" customFormat="1" hidden="1" outlineLevel="2">
      <c r="A1700" s="82">
        <v>1201511012</v>
      </c>
      <c r="B1700" s="83" t="s">
        <v>1672</v>
      </c>
      <c r="C1700" s="70">
        <v>0</v>
      </c>
      <c r="D1700" s="79"/>
      <c r="E1700" s="70"/>
      <c r="F1700" s="72"/>
      <c r="G1700" s="70">
        <f t="shared" ref="G1700:G1763" si="53">C1700+E1700</f>
        <v>0</v>
      </c>
      <c r="I1700" s="68">
        <v>0</v>
      </c>
      <c r="J1700" s="69">
        <f t="shared" si="52"/>
        <v>0</v>
      </c>
      <c r="K1700" s="57"/>
      <c r="L1700" s="65" t="s">
        <v>470</v>
      </c>
    </row>
    <row r="1701" spans="1:12" s="73" customFormat="1" hidden="1" outlineLevel="2">
      <c r="A1701" s="82">
        <v>1201511013</v>
      </c>
      <c r="B1701" s="83" t="s">
        <v>1673</v>
      </c>
      <c r="C1701" s="70">
        <v>0</v>
      </c>
      <c r="D1701" s="79"/>
      <c r="E1701" s="70"/>
      <c r="F1701" s="72"/>
      <c r="G1701" s="70">
        <f t="shared" si="53"/>
        <v>0</v>
      </c>
      <c r="I1701" s="68">
        <v>0</v>
      </c>
      <c r="J1701" s="69">
        <f t="shared" si="52"/>
        <v>0</v>
      </c>
      <c r="K1701" s="57"/>
      <c r="L1701" s="65" t="s">
        <v>470</v>
      </c>
    </row>
    <row r="1702" spans="1:12" s="73" customFormat="1" hidden="1" outlineLevel="2">
      <c r="A1702" s="82">
        <v>1201511016</v>
      </c>
      <c r="B1702" s="83" t="s">
        <v>1674</v>
      </c>
      <c r="C1702" s="70">
        <v>0</v>
      </c>
      <c r="D1702" s="79"/>
      <c r="E1702" s="70"/>
      <c r="F1702" s="72"/>
      <c r="G1702" s="70">
        <f t="shared" si="53"/>
        <v>0</v>
      </c>
      <c r="I1702" s="68">
        <v>0</v>
      </c>
      <c r="J1702" s="69">
        <f t="shared" si="52"/>
        <v>0</v>
      </c>
      <c r="K1702" s="57"/>
      <c r="L1702" s="65" t="s">
        <v>470</v>
      </c>
    </row>
    <row r="1703" spans="1:12" s="73" customFormat="1" hidden="1" outlineLevel="2">
      <c r="A1703" s="82">
        <v>1201511017</v>
      </c>
      <c r="B1703" s="83" t="s">
        <v>1675</v>
      </c>
      <c r="C1703" s="70">
        <v>0</v>
      </c>
      <c r="D1703" s="79"/>
      <c r="E1703" s="70"/>
      <c r="F1703" s="72"/>
      <c r="G1703" s="70">
        <f t="shared" si="53"/>
        <v>0</v>
      </c>
      <c r="I1703" s="68">
        <v>0</v>
      </c>
      <c r="J1703" s="69">
        <f t="shared" si="52"/>
        <v>0</v>
      </c>
      <c r="K1703" s="57"/>
      <c r="L1703" s="65" t="s">
        <v>470</v>
      </c>
    </row>
    <row r="1704" spans="1:12" s="73" customFormat="1" hidden="1" outlineLevel="2">
      <c r="A1704" s="82">
        <v>1201511019</v>
      </c>
      <c r="B1704" s="83" t="s">
        <v>1676</v>
      </c>
      <c r="C1704" s="70">
        <v>0</v>
      </c>
      <c r="D1704" s="79"/>
      <c r="E1704" s="70"/>
      <c r="F1704" s="72"/>
      <c r="G1704" s="70">
        <f t="shared" si="53"/>
        <v>0</v>
      </c>
      <c r="I1704" s="68">
        <v>0</v>
      </c>
      <c r="J1704" s="69">
        <f t="shared" si="52"/>
        <v>0</v>
      </c>
      <c r="K1704" s="57"/>
      <c r="L1704" s="65" t="s">
        <v>470</v>
      </c>
    </row>
    <row r="1705" spans="1:12" s="73" customFormat="1" hidden="1" outlineLevel="2">
      <c r="A1705" s="82">
        <v>1201512010</v>
      </c>
      <c r="B1705" s="83" t="s">
        <v>1677</v>
      </c>
      <c r="C1705" s="70">
        <v>0</v>
      </c>
      <c r="D1705" s="79"/>
      <c r="E1705" s="70"/>
      <c r="F1705" s="72"/>
      <c r="G1705" s="70">
        <f t="shared" si="53"/>
        <v>0</v>
      </c>
      <c r="I1705" s="68">
        <v>0</v>
      </c>
      <c r="J1705" s="69">
        <f t="shared" si="52"/>
        <v>0</v>
      </c>
      <c r="K1705" s="57"/>
      <c r="L1705" s="65" t="s">
        <v>470</v>
      </c>
    </row>
    <row r="1706" spans="1:12" s="73" customFormat="1" hidden="1" outlineLevel="2">
      <c r="A1706" s="82">
        <v>1201512011</v>
      </c>
      <c r="B1706" s="83" t="s">
        <v>1678</v>
      </c>
      <c r="C1706" s="70">
        <v>0</v>
      </c>
      <c r="D1706" s="79"/>
      <c r="E1706" s="70"/>
      <c r="F1706" s="72"/>
      <c r="G1706" s="70">
        <f t="shared" si="53"/>
        <v>0</v>
      </c>
      <c r="I1706" s="68">
        <v>0</v>
      </c>
      <c r="J1706" s="69">
        <f t="shared" si="52"/>
        <v>0</v>
      </c>
      <c r="K1706" s="57"/>
      <c r="L1706" s="65" t="s">
        <v>470</v>
      </c>
    </row>
    <row r="1707" spans="1:12" s="73" customFormat="1" hidden="1" outlineLevel="2">
      <c r="A1707" s="82">
        <v>1201512012</v>
      </c>
      <c r="B1707" s="83" t="s">
        <v>1679</v>
      </c>
      <c r="C1707" s="70">
        <v>0</v>
      </c>
      <c r="D1707" s="79"/>
      <c r="E1707" s="70"/>
      <c r="F1707" s="72"/>
      <c r="G1707" s="70">
        <f t="shared" si="53"/>
        <v>0</v>
      </c>
      <c r="I1707" s="68">
        <v>0</v>
      </c>
      <c r="J1707" s="69">
        <f t="shared" si="52"/>
        <v>0</v>
      </c>
      <c r="K1707" s="57"/>
      <c r="L1707" s="65" t="s">
        <v>470</v>
      </c>
    </row>
    <row r="1708" spans="1:12" s="73" customFormat="1" hidden="1" outlineLevel="2">
      <c r="A1708" s="82">
        <v>1201512013</v>
      </c>
      <c r="B1708" s="83" t="s">
        <v>1680</v>
      </c>
      <c r="C1708" s="70">
        <v>0</v>
      </c>
      <c r="D1708" s="79"/>
      <c r="E1708" s="70"/>
      <c r="F1708" s="72"/>
      <c r="G1708" s="70">
        <f t="shared" si="53"/>
        <v>0</v>
      </c>
      <c r="I1708" s="68">
        <v>0</v>
      </c>
      <c r="J1708" s="69">
        <f t="shared" si="52"/>
        <v>0</v>
      </c>
      <c r="K1708" s="57"/>
      <c r="L1708" s="65" t="s">
        <v>470</v>
      </c>
    </row>
    <row r="1709" spans="1:12" s="73" customFormat="1" hidden="1" outlineLevel="2">
      <c r="A1709" s="82">
        <v>1201512016</v>
      </c>
      <c r="B1709" s="83" t="s">
        <v>1681</v>
      </c>
      <c r="C1709" s="70">
        <v>0</v>
      </c>
      <c r="D1709" s="79"/>
      <c r="E1709" s="70"/>
      <c r="F1709" s="72"/>
      <c r="G1709" s="70">
        <f t="shared" si="53"/>
        <v>0</v>
      </c>
      <c r="I1709" s="68">
        <v>0</v>
      </c>
      <c r="J1709" s="69">
        <f t="shared" si="52"/>
        <v>0</v>
      </c>
      <c r="K1709" s="57"/>
      <c r="L1709" s="65" t="s">
        <v>470</v>
      </c>
    </row>
    <row r="1710" spans="1:12" s="73" customFormat="1" hidden="1" outlineLevel="2">
      <c r="A1710" s="82">
        <v>1201512017</v>
      </c>
      <c r="B1710" s="83" t="s">
        <v>1682</v>
      </c>
      <c r="C1710" s="70">
        <v>0</v>
      </c>
      <c r="D1710" s="79"/>
      <c r="E1710" s="70"/>
      <c r="F1710" s="72"/>
      <c r="G1710" s="70">
        <f t="shared" si="53"/>
        <v>0</v>
      </c>
      <c r="I1710" s="68">
        <v>0</v>
      </c>
      <c r="J1710" s="69">
        <f t="shared" si="52"/>
        <v>0</v>
      </c>
      <c r="K1710" s="57"/>
      <c r="L1710" s="65" t="s">
        <v>470</v>
      </c>
    </row>
    <row r="1711" spans="1:12" s="73" customFormat="1" hidden="1" outlineLevel="2">
      <c r="A1711" s="82">
        <v>1201512019</v>
      </c>
      <c r="B1711" s="83" t="s">
        <v>1683</v>
      </c>
      <c r="C1711" s="70">
        <v>0</v>
      </c>
      <c r="D1711" s="79"/>
      <c r="E1711" s="70"/>
      <c r="F1711" s="72"/>
      <c r="G1711" s="70">
        <f t="shared" si="53"/>
        <v>0</v>
      </c>
      <c r="I1711" s="68">
        <v>0</v>
      </c>
      <c r="J1711" s="69">
        <f t="shared" si="52"/>
        <v>0</v>
      </c>
      <c r="K1711" s="57"/>
      <c r="L1711" s="65" t="s">
        <v>470</v>
      </c>
    </row>
    <row r="1712" spans="1:12" s="73" customFormat="1" hidden="1" outlineLevel="2">
      <c r="A1712" s="82">
        <v>1201513010</v>
      </c>
      <c r="B1712" s="83" t="s">
        <v>1684</v>
      </c>
      <c r="C1712" s="70">
        <v>0</v>
      </c>
      <c r="D1712" s="79"/>
      <c r="E1712" s="70"/>
      <c r="F1712" s="72"/>
      <c r="G1712" s="70">
        <f t="shared" si="53"/>
        <v>0</v>
      </c>
      <c r="I1712" s="68">
        <v>0</v>
      </c>
      <c r="J1712" s="69">
        <f t="shared" si="52"/>
        <v>0</v>
      </c>
      <c r="K1712" s="57"/>
      <c r="L1712" s="65" t="s">
        <v>470</v>
      </c>
    </row>
    <row r="1713" spans="1:12" s="73" customFormat="1" hidden="1" outlineLevel="2">
      <c r="A1713" s="82">
        <v>1201513011</v>
      </c>
      <c r="B1713" s="83" t="s">
        <v>1685</v>
      </c>
      <c r="C1713" s="70">
        <v>0</v>
      </c>
      <c r="D1713" s="79"/>
      <c r="E1713" s="70"/>
      <c r="F1713" s="72"/>
      <c r="G1713" s="70">
        <f t="shared" si="53"/>
        <v>0</v>
      </c>
      <c r="I1713" s="68">
        <v>0</v>
      </c>
      <c r="J1713" s="69">
        <f t="shared" si="52"/>
        <v>0</v>
      </c>
      <c r="K1713" s="57"/>
      <c r="L1713" s="65" t="s">
        <v>470</v>
      </c>
    </row>
    <row r="1714" spans="1:12" s="73" customFormat="1" hidden="1" outlineLevel="2">
      <c r="A1714" s="82">
        <v>1201513012</v>
      </c>
      <c r="B1714" s="83" t="s">
        <v>1686</v>
      </c>
      <c r="C1714" s="70">
        <v>0</v>
      </c>
      <c r="D1714" s="79"/>
      <c r="E1714" s="70"/>
      <c r="F1714" s="72"/>
      <c r="G1714" s="70">
        <f t="shared" si="53"/>
        <v>0</v>
      </c>
      <c r="I1714" s="68">
        <v>0</v>
      </c>
      <c r="J1714" s="69">
        <f t="shared" si="52"/>
        <v>0</v>
      </c>
      <c r="K1714" s="57"/>
      <c r="L1714" s="65" t="s">
        <v>470</v>
      </c>
    </row>
    <row r="1715" spans="1:12" s="73" customFormat="1" hidden="1" outlineLevel="2">
      <c r="A1715" s="82">
        <v>1201513013</v>
      </c>
      <c r="B1715" s="83" t="s">
        <v>1687</v>
      </c>
      <c r="C1715" s="70">
        <v>0</v>
      </c>
      <c r="D1715" s="79"/>
      <c r="E1715" s="70"/>
      <c r="F1715" s="72"/>
      <c r="G1715" s="70">
        <f t="shared" si="53"/>
        <v>0</v>
      </c>
      <c r="I1715" s="68">
        <v>0</v>
      </c>
      <c r="J1715" s="69">
        <f t="shared" si="52"/>
        <v>0</v>
      </c>
      <c r="K1715" s="57"/>
      <c r="L1715" s="65" t="s">
        <v>470</v>
      </c>
    </row>
    <row r="1716" spans="1:12" s="73" customFormat="1" hidden="1" outlineLevel="2">
      <c r="A1716" s="82">
        <v>1201513016</v>
      </c>
      <c r="B1716" s="83" t="s">
        <v>1688</v>
      </c>
      <c r="C1716" s="70">
        <v>0</v>
      </c>
      <c r="D1716" s="79"/>
      <c r="E1716" s="70"/>
      <c r="F1716" s="72"/>
      <c r="G1716" s="70">
        <f t="shared" si="53"/>
        <v>0</v>
      </c>
      <c r="I1716" s="68">
        <v>0</v>
      </c>
      <c r="J1716" s="69">
        <f t="shared" si="52"/>
        <v>0</v>
      </c>
      <c r="K1716" s="57"/>
      <c r="L1716" s="65" t="s">
        <v>470</v>
      </c>
    </row>
    <row r="1717" spans="1:12" s="73" customFormat="1" hidden="1" outlineLevel="2">
      <c r="A1717" s="82">
        <v>1201513017</v>
      </c>
      <c r="B1717" s="83" t="s">
        <v>1689</v>
      </c>
      <c r="C1717" s="70">
        <v>0</v>
      </c>
      <c r="D1717" s="79"/>
      <c r="E1717" s="70"/>
      <c r="F1717" s="72"/>
      <c r="G1717" s="70">
        <f t="shared" si="53"/>
        <v>0</v>
      </c>
      <c r="I1717" s="68">
        <v>0</v>
      </c>
      <c r="J1717" s="69">
        <f t="shared" si="52"/>
        <v>0</v>
      </c>
      <c r="K1717" s="57"/>
      <c r="L1717" s="65" t="s">
        <v>470</v>
      </c>
    </row>
    <row r="1718" spans="1:12" s="73" customFormat="1" hidden="1" outlineLevel="2">
      <c r="A1718" s="82">
        <v>1201513019</v>
      </c>
      <c r="B1718" s="83" t="s">
        <v>1690</v>
      </c>
      <c r="C1718" s="70">
        <v>0</v>
      </c>
      <c r="D1718" s="79"/>
      <c r="E1718" s="70"/>
      <c r="F1718" s="72"/>
      <c r="G1718" s="70">
        <f t="shared" si="53"/>
        <v>0</v>
      </c>
      <c r="I1718" s="68">
        <v>0</v>
      </c>
      <c r="J1718" s="69">
        <f t="shared" si="52"/>
        <v>0</v>
      </c>
      <c r="K1718" s="57"/>
      <c r="L1718" s="65" t="s">
        <v>470</v>
      </c>
    </row>
    <row r="1719" spans="1:12" s="73" customFormat="1" hidden="1" outlineLevel="2">
      <c r="A1719" s="82">
        <v>1201514010</v>
      </c>
      <c r="B1719" s="83" t="s">
        <v>1691</v>
      </c>
      <c r="C1719" s="70">
        <v>0</v>
      </c>
      <c r="D1719" s="79"/>
      <c r="E1719" s="70"/>
      <c r="F1719" s="72"/>
      <c r="G1719" s="70">
        <f t="shared" si="53"/>
        <v>0</v>
      </c>
      <c r="I1719" s="68">
        <v>0</v>
      </c>
      <c r="J1719" s="69">
        <f t="shared" si="52"/>
        <v>0</v>
      </c>
      <c r="K1719" s="57"/>
      <c r="L1719" s="65" t="s">
        <v>470</v>
      </c>
    </row>
    <row r="1720" spans="1:12" s="73" customFormat="1" hidden="1" outlineLevel="2">
      <c r="A1720" s="82">
        <v>1201514011</v>
      </c>
      <c r="B1720" s="83" t="s">
        <v>1692</v>
      </c>
      <c r="C1720" s="70">
        <v>0</v>
      </c>
      <c r="D1720" s="79"/>
      <c r="E1720" s="70"/>
      <c r="F1720" s="72"/>
      <c r="G1720" s="70">
        <f t="shared" si="53"/>
        <v>0</v>
      </c>
      <c r="I1720" s="68">
        <v>0</v>
      </c>
      <c r="J1720" s="69">
        <f t="shared" si="52"/>
        <v>0</v>
      </c>
      <c r="K1720" s="57"/>
      <c r="L1720" s="65" t="s">
        <v>470</v>
      </c>
    </row>
    <row r="1721" spans="1:12" s="73" customFormat="1" hidden="1" outlineLevel="2">
      <c r="A1721" s="82">
        <v>1201514012</v>
      </c>
      <c r="B1721" s="83" t="s">
        <v>1693</v>
      </c>
      <c r="C1721" s="70">
        <v>0</v>
      </c>
      <c r="D1721" s="79"/>
      <c r="E1721" s="70"/>
      <c r="F1721" s="72"/>
      <c r="G1721" s="70">
        <f t="shared" si="53"/>
        <v>0</v>
      </c>
      <c r="I1721" s="68">
        <v>0</v>
      </c>
      <c r="J1721" s="69">
        <f t="shared" si="52"/>
        <v>0</v>
      </c>
      <c r="K1721" s="57"/>
      <c r="L1721" s="65" t="s">
        <v>470</v>
      </c>
    </row>
    <row r="1722" spans="1:12" s="73" customFormat="1" hidden="1" outlineLevel="2">
      <c r="A1722" s="82">
        <v>1201514013</v>
      </c>
      <c r="B1722" s="83" t="s">
        <v>1694</v>
      </c>
      <c r="C1722" s="70">
        <v>0</v>
      </c>
      <c r="D1722" s="79"/>
      <c r="E1722" s="70"/>
      <c r="F1722" s="72"/>
      <c r="G1722" s="70">
        <f t="shared" si="53"/>
        <v>0</v>
      </c>
      <c r="I1722" s="68">
        <v>0</v>
      </c>
      <c r="J1722" s="69">
        <f t="shared" si="52"/>
        <v>0</v>
      </c>
      <c r="K1722" s="57"/>
      <c r="L1722" s="65" t="s">
        <v>470</v>
      </c>
    </row>
    <row r="1723" spans="1:12" s="73" customFormat="1" hidden="1" outlineLevel="2">
      <c r="A1723" s="82">
        <v>1201514016</v>
      </c>
      <c r="B1723" s="83" t="s">
        <v>1695</v>
      </c>
      <c r="C1723" s="70">
        <v>0</v>
      </c>
      <c r="D1723" s="79"/>
      <c r="E1723" s="70"/>
      <c r="F1723" s="72"/>
      <c r="G1723" s="70">
        <f t="shared" si="53"/>
        <v>0</v>
      </c>
      <c r="I1723" s="68">
        <v>0</v>
      </c>
      <c r="J1723" s="69">
        <f t="shared" si="52"/>
        <v>0</v>
      </c>
      <c r="K1723" s="57"/>
      <c r="L1723" s="65" t="s">
        <v>470</v>
      </c>
    </row>
    <row r="1724" spans="1:12" s="73" customFormat="1" hidden="1" outlineLevel="2">
      <c r="A1724" s="82">
        <v>1201514017</v>
      </c>
      <c r="B1724" s="83" t="s">
        <v>1696</v>
      </c>
      <c r="C1724" s="70">
        <v>0</v>
      </c>
      <c r="D1724" s="79"/>
      <c r="E1724" s="70"/>
      <c r="F1724" s="72"/>
      <c r="G1724" s="70">
        <f t="shared" si="53"/>
        <v>0</v>
      </c>
      <c r="I1724" s="68">
        <v>0</v>
      </c>
      <c r="J1724" s="69">
        <f t="shared" si="52"/>
        <v>0</v>
      </c>
      <c r="K1724" s="57"/>
      <c r="L1724" s="65" t="s">
        <v>470</v>
      </c>
    </row>
    <row r="1725" spans="1:12" s="73" customFormat="1" hidden="1" outlineLevel="2">
      <c r="A1725" s="82">
        <v>1201514019</v>
      </c>
      <c r="B1725" s="83" t="s">
        <v>1697</v>
      </c>
      <c r="C1725" s="70">
        <v>0</v>
      </c>
      <c r="D1725" s="79"/>
      <c r="E1725" s="70"/>
      <c r="F1725" s="72"/>
      <c r="G1725" s="70">
        <f t="shared" si="53"/>
        <v>0</v>
      </c>
      <c r="I1725" s="68">
        <v>0</v>
      </c>
      <c r="J1725" s="69">
        <f t="shared" si="52"/>
        <v>0</v>
      </c>
      <c r="K1725" s="57"/>
      <c r="L1725" s="65" t="s">
        <v>470</v>
      </c>
    </row>
    <row r="1726" spans="1:12" s="73" customFormat="1" hidden="1" outlineLevel="2">
      <c r="A1726" s="82">
        <v>1201515010</v>
      </c>
      <c r="B1726" s="83" t="s">
        <v>1698</v>
      </c>
      <c r="C1726" s="70">
        <v>0</v>
      </c>
      <c r="D1726" s="79"/>
      <c r="E1726" s="70"/>
      <c r="F1726" s="72"/>
      <c r="G1726" s="70">
        <f t="shared" si="53"/>
        <v>0</v>
      </c>
      <c r="I1726" s="68">
        <v>0</v>
      </c>
      <c r="J1726" s="69">
        <f t="shared" si="52"/>
        <v>0</v>
      </c>
      <c r="K1726" s="57"/>
      <c r="L1726" s="65" t="s">
        <v>470</v>
      </c>
    </row>
    <row r="1727" spans="1:12" s="73" customFormat="1" hidden="1" outlineLevel="2">
      <c r="A1727" s="82">
        <v>1201515011</v>
      </c>
      <c r="B1727" s="83" t="s">
        <v>1699</v>
      </c>
      <c r="C1727" s="70">
        <v>0</v>
      </c>
      <c r="D1727" s="79"/>
      <c r="E1727" s="70"/>
      <c r="F1727" s="72"/>
      <c r="G1727" s="70">
        <f t="shared" si="53"/>
        <v>0</v>
      </c>
      <c r="I1727" s="68">
        <v>0</v>
      </c>
      <c r="J1727" s="69">
        <f t="shared" si="52"/>
        <v>0</v>
      </c>
      <c r="K1727" s="57"/>
      <c r="L1727" s="65" t="s">
        <v>470</v>
      </c>
    </row>
    <row r="1728" spans="1:12" s="73" customFormat="1" hidden="1" outlineLevel="2">
      <c r="A1728" s="82">
        <v>1201515012</v>
      </c>
      <c r="B1728" s="83" t="s">
        <v>1700</v>
      </c>
      <c r="C1728" s="70">
        <v>0</v>
      </c>
      <c r="D1728" s="79"/>
      <c r="E1728" s="70"/>
      <c r="F1728" s="72"/>
      <c r="G1728" s="70">
        <f t="shared" si="53"/>
        <v>0</v>
      </c>
      <c r="I1728" s="68">
        <v>0</v>
      </c>
      <c r="J1728" s="69">
        <f t="shared" si="52"/>
        <v>0</v>
      </c>
      <c r="K1728" s="57"/>
      <c r="L1728" s="65" t="s">
        <v>470</v>
      </c>
    </row>
    <row r="1729" spans="1:12" s="73" customFormat="1" hidden="1" outlineLevel="2">
      <c r="A1729" s="82">
        <v>1201515013</v>
      </c>
      <c r="B1729" s="83" t="s">
        <v>1701</v>
      </c>
      <c r="C1729" s="70">
        <v>0</v>
      </c>
      <c r="D1729" s="79"/>
      <c r="E1729" s="70"/>
      <c r="F1729" s="72"/>
      <c r="G1729" s="70">
        <f t="shared" si="53"/>
        <v>0</v>
      </c>
      <c r="I1729" s="68">
        <v>0</v>
      </c>
      <c r="J1729" s="69">
        <f t="shared" si="52"/>
        <v>0</v>
      </c>
      <c r="K1729" s="57"/>
      <c r="L1729" s="65" t="s">
        <v>470</v>
      </c>
    </row>
    <row r="1730" spans="1:12" s="73" customFormat="1" hidden="1" outlineLevel="2">
      <c r="A1730" s="82">
        <v>1201515016</v>
      </c>
      <c r="B1730" s="83" t="s">
        <v>1702</v>
      </c>
      <c r="C1730" s="70">
        <v>0</v>
      </c>
      <c r="D1730" s="79"/>
      <c r="E1730" s="70"/>
      <c r="F1730" s="72"/>
      <c r="G1730" s="70">
        <f t="shared" si="53"/>
        <v>0</v>
      </c>
      <c r="I1730" s="68">
        <v>0</v>
      </c>
      <c r="J1730" s="69">
        <f t="shared" si="52"/>
        <v>0</v>
      </c>
      <c r="K1730" s="57"/>
      <c r="L1730" s="65" t="s">
        <v>470</v>
      </c>
    </row>
    <row r="1731" spans="1:12" s="73" customFormat="1" hidden="1" outlineLevel="2">
      <c r="A1731" s="82">
        <v>1201515017</v>
      </c>
      <c r="B1731" s="83" t="s">
        <v>1703</v>
      </c>
      <c r="C1731" s="70">
        <v>0</v>
      </c>
      <c r="D1731" s="79"/>
      <c r="E1731" s="70"/>
      <c r="F1731" s="72"/>
      <c r="G1731" s="70">
        <f t="shared" si="53"/>
        <v>0</v>
      </c>
      <c r="I1731" s="68">
        <v>0</v>
      </c>
      <c r="J1731" s="69">
        <f t="shared" si="52"/>
        <v>0</v>
      </c>
      <c r="K1731" s="57"/>
      <c r="L1731" s="65" t="s">
        <v>470</v>
      </c>
    </row>
    <row r="1732" spans="1:12" s="73" customFormat="1" hidden="1" outlineLevel="2">
      <c r="A1732" s="82">
        <v>1201515019</v>
      </c>
      <c r="B1732" s="83" t="s">
        <v>1704</v>
      </c>
      <c r="C1732" s="70">
        <v>0</v>
      </c>
      <c r="D1732" s="79"/>
      <c r="E1732" s="70"/>
      <c r="F1732" s="72"/>
      <c r="G1732" s="70">
        <f t="shared" si="53"/>
        <v>0</v>
      </c>
      <c r="I1732" s="68">
        <v>0</v>
      </c>
      <c r="J1732" s="69">
        <f t="shared" si="52"/>
        <v>0</v>
      </c>
      <c r="K1732" s="57"/>
      <c r="L1732" s="65" t="s">
        <v>470</v>
      </c>
    </row>
    <row r="1733" spans="1:12" s="73" customFormat="1" hidden="1" outlineLevel="2">
      <c r="A1733" s="82">
        <v>1201701010</v>
      </c>
      <c r="B1733" s="83" t="s">
        <v>1705</v>
      </c>
      <c r="C1733" s="70">
        <v>0</v>
      </c>
      <c r="D1733" s="79"/>
      <c r="E1733" s="70"/>
      <c r="F1733" s="72"/>
      <c r="G1733" s="70">
        <f t="shared" si="53"/>
        <v>0</v>
      </c>
      <c r="I1733" s="68">
        <v>0</v>
      </c>
      <c r="J1733" s="69">
        <f t="shared" si="52"/>
        <v>0</v>
      </c>
      <c r="K1733" s="57"/>
      <c r="L1733" s="65" t="s">
        <v>470</v>
      </c>
    </row>
    <row r="1734" spans="1:12" s="73" customFormat="1" hidden="1" outlineLevel="2">
      <c r="A1734" s="82">
        <v>1201701011</v>
      </c>
      <c r="B1734" s="83" t="s">
        <v>1706</v>
      </c>
      <c r="C1734" s="70">
        <v>0</v>
      </c>
      <c r="D1734" s="79"/>
      <c r="E1734" s="70"/>
      <c r="F1734" s="72"/>
      <c r="G1734" s="70">
        <f t="shared" si="53"/>
        <v>0</v>
      </c>
      <c r="I1734" s="68">
        <v>0</v>
      </c>
      <c r="J1734" s="69">
        <f t="shared" si="52"/>
        <v>0</v>
      </c>
      <c r="K1734" s="57"/>
      <c r="L1734" s="65" t="s">
        <v>470</v>
      </c>
    </row>
    <row r="1735" spans="1:12" s="73" customFormat="1" hidden="1" outlineLevel="2">
      <c r="A1735" s="82">
        <v>1201701012</v>
      </c>
      <c r="B1735" s="83" t="s">
        <v>1707</v>
      </c>
      <c r="C1735" s="70">
        <v>0</v>
      </c>
      <c r="D1735" s="79"/>
      <c r="E1735" s="70"/>
      <c r="F1735" s="72"/>
      <c r="G1735" s="70">
        <f t="shared" si="53"/>
        <v>0</v>
      </c>
      <c r="I1735" s="68">
        <v>0</v>
      </c>
      <c r="J1735" s="69">
        <f t="shared" si="52"/>
        <v>0</v>
      </c>
      <c r="K1735" s="57"/>
      <c r="L1735" s="65" t="s">
        <v>470</v>
      </c>
    </row>
    <row r="1736" spans="1:12" s="73" customFormat="1" hidden="1" outlineLevel="2">
      <c r="A1736" s="82">
        <v>1201701013</v>
      </c>
      <c r="B1736" s="83" t="s">
        <v>1708</v>
      </c>
      <c r="C1736" s="70">
        <v>0</v>
      </c>
      <c r="D1736" s="79"/>
      <c r="E1736" s="70"/>
      <c r="F1736" s="72"/>
      <c r="G1736" s="70">
        <f t="shared" si="53"/>
        <v>0</v>
      </c>
      <c r="I1736" s="68">
        <v>0</v>
      </c>
      <c r="J1736" s="69">
        <f t="shared" si="52"/>
        <v>0</v>
      </c>
      <c r="K1736" s="57"/>
      <c r="L1736" s="65" t="s">
        <v>470</v>
      </c>
    </row>
    <row r="1737" spans="1:12" s="73" customFormat="1" hidden="1" outlineLevel="2">
      <c r="A1737" s="82">
        <v>1201701016</v>
      </c>
      <c r="B1737" s="83" t="s">
        <v>1709</v>
      </c>
      <c r="C1737" s="70">
        <v>0</v>
      </c>
      <c r="D1737" s="79"/>
      <c r="E1737" s="70"/>
      <c r="F1737" s="72"/>
      <c r="G1737" s="70">
        <f t="shared" si="53"/>
        <v>0</v>
      </c>
      <c r="I1737" s="68">
        <v>0</v>
      </c>
      <c r="J1737" s="69">
        <f t="shared" si="52"/>
        <v>0</v>
      </c>
      <c r="K1737" s="57"/>
      <c r="L1737" s="65" t="s">
        <v>470</v>
      </c>
    </row>
    <row r="1738" spans="1:12" s="73" customFormat="1" hidden="1" outlineLevel="2">
      <c r="A1738" s="82">
        <v>1201701017</v>
      </c>
      <c r="B1738" s="83" t="s">
        <v>1710</v>
      </c>
      <c r="C1738" s="70">
        <v>0</v>
      </c>
      <c r="D1738" s="79"/>
      <c r="E1738" s="70"/>
      <c r="F1738" s="72"/>
      <c r="G1738" s="70">
        <f t="shared" si="53"/>
        <v>0</v>
      </c>
      <c r="I1738" s="68">
        <v>0</v>
      </c>
      <c r="J1738" s="69">
        <f t="shared" si="52"/>
        <v>0</v>
      </c>
      <c r="K1738" s="57"/>
      <c r="L1738" s="65" t="s">
        <v>470</v>
      </c>
    </row>
    <row r="1739" spans="1:12" s="73" customFormat="1" hidden="1" outlineLevel="2">
      <c r="A1739" s="82">
        <v>1201701019</v>
      </c>
      <c r="B1739" s="83" t="s">
        <v>1711</v>
      </c>
      <c r="C1739" s="70">
        <v>0</v>
      </c>
      <c r="D1739" s="79"/>
      <c r="E1739" s="70"/>
      <c r="F1739" s="72"/>
      <c r="G1739" s="70">
        <f t="shared" si="53"/>
        <v>0</v>
      </c>
      <c r="I1739" s="68">
        <v>0</v>
      </c>
      <c r="J1739" s="69">
        <f t="shared" si="52"/>
        <v>0</v>
      </c>
      <c r="K1739" s="57"/>
      <c r="L1739" s="65" t="s">
        <v>470</v>
      </c>
    </row>
    <row r="1740" spans="1:12" s="73" customFormat="1" hidden="1" outlineLevel="2">
      <c r="A1740" s="82">
        <v>1201702010</v>
      </c>
      <c r="B1740" s="83" t="s">
        <v>1712</v>
      </c>
      <c r="C1740" s="70">
        <v>0</v>
      </c>
      <c r="D1740" s="79"/>
      <c r="E1740" s="70"/>
      <c r="F1740" s="72"/>
      <c r="G1740" s="70">
        <f t="shared" si="53"/>
        <v>0</v>
      </c>
      <c r="I1740" s="68">
        <v>0</v>
      </c>
      <c r="J1740" s="69">
        <f t="shared" si="52"/>
        <v>0</v>
      </c>
      <c r="K1740" s="57"/>
      <c r="L1740" s="65" t="s">
        <v>470</v>
      </c>
    </row>
    <row r="1741" spans="1:12" s="73" customFormat="1" hidden="1" outlineLevel="2">
      <c r="A1741" s="82">
        <v>1201702011</v>
      </c>
      <c r="B1741" s="83" t="s">
        <v>1713</v>
      </c>
      <c r="C1741" s="70">
        <v>0</v>
      </c>
      <c r="D1741" s="79"/>
      <c r="E1741" s="70"/>
      <c r="F1741" s="72"/>
      <c r="G1741" s="70">
        <f t="shared" si="53"/>
        <v>0</v>
      </c>
      <c r="I1741" s="68">
        <v>0</v>
      </c>
      <c r="J1741" s="69">
        <f t="shared" si="52"/>
        <v>0</v>
      </c>
      <c r="K1741" s="57"/>
      <c r="L1741" s="65" t="s">
        <v>470</v>
      </c>
    </row>
    <row r="1742" spans="1:12" s="73" customFormat="1" hidden="1" outlineLevel="2">
      <c r="A1742" s="82">
        <v>1201702012</v>
      </c>
      <c r="B1742" s="83" t="s">
        <v>1714</v>
      </c>
      <c r="C1742" s="70">
        <v>0</v>
      </c>
      <c r="D1742" s="79"/>
      <c r="E1742" s="70"/>
      <c r="F1742" s="72"/>
      <c r="G1742" s="70">
        <f t="shared" si="53"/>
        <v>0</v>
      </c>
      <c r="I1742" s="68">
        <v>0</v>
      </c>
      <c r="J1742" s="69">
        <f t="shared" si="52"/>
        <v>0</v>
      </c>
      <c r="K1742" s="57"/>
      <c r="L1742" s="65" t="s">
        <v>470</v>
      </c>
    </row>
    <row r="1743" spans="1:12" s="73" customFormat="1" hidden="1" outlineLevel="2">
      <c r="A1743" s="82">
        <v>1201702013</v>
      </c>
      <c r="B1743" s="83" t="s">
        <v>1715</v>
      </c>
      <c r="C1743" s="70">
        <v>0</v>
      </c>
      <c r="D1743" s="79"/>
      <c r="E1743" s="70"/>
      <c r="F1743" s="72"/>
      <c r="G1743" s="70">
        <f t="shared" si="53"/>
        <v>0</v>
      </c>
      <c r="I1743" s="68">
        <v>0</v>
      </c>
      <c r="J1743" s="69">
        <f t="shared" si="52"/>
        <v>0</v>
      </c>
      <c r="K1743" s="57"/>
      <c r="L1743" s="65" t="s">
        <v>470</v>
      </c>
    </row>
    <row r="1744" spans="1:12" s="73" customFormat="1" hidden="1" outlineLevel="2">
      <c r="A1744" s="82">
        <v>1201702016</v>
      </c>
      <c r="B1744" s="83" t="s">
        <v>1716</v>
      </c>
      <c r="C1744" s="70">
        <v>0</v>
      </c>
      <c r="D1744" s="79"/>
      <c r="E1744" s="70"/>
      <c r="F1744" s="72"/>
      <c r="G1744" s="70">
        <f t="shared" si="53"/>
        <v>0</v>
      </c>
      <c r="I1744" s="68">
        <v>0</v>
      </c>
      <c r="J1744" s="69">
        <f t="shared" si="52"/>
        <v>0</v>
      </c>
      <c r="K1744" s="57"/>
      <c r="L1744" s="65" t="s">
        <v>470</v>
      </c>
    </row>
    <row r="1745" spans="1:12" s="73" customFormat="1" hidden="1" outlineLevel="2">
      <c r="A1745" s="82">
        <v>1201702017</v>
      </c>
      <c r="B1745" s="83" t="s">
        <v>1717</v>
      </c>
      <c r="C1745" s="70">
        <v>0</v>
      </c>
      <c r="D1745" s="79"/>
      <c r="E1745" s="70"/>
      <c r="F1745" s="72"/>
      <c r="G1745" s="70">
        <f t="shared" si="53"/>
        <v>0</v>
      </c>
      <c r="I1745" s="68">
        <v>0</v>
      </c>
      <c r="J1745" s="69">
        <f t="shared" si="52"/>
        <v>0</v>
      </c>
      <c r="K1745" s="57"/>
      <c r="L1745" s="65" t="s">
        <v>470</v>
      </c>
    </row>
    <row r="1746" spans="1:12" s="73" customFormat="1" hidden="1" outlineLevel="2">
      <c r="A1746" s="82">
        <v>1201702019</v>
      </c>
      <c r="B1746" s="83" t="s">
        <v>1718</v>
      </c>
      <c r="C1746" s="70">
        <v>0</v>
      </c>
      <c r="D1746" s="79"/>
      <c r="E1746" s="70"/>
      <c r="F1746" s="72"/>
      <c r="G1746" s="70">
        <f t="shared" si="53"/>
        <v>0</v>
      </c>
      <c r="I1746" s="68">
        <v>0</v>
      </c>
      <c r="J1746" s="69">
        <f t="shared" si="52"/>
        <v>0</v>
      </c>
      <c r="K1746" s="57"/>
      <c r="L1746" s="65" t="s">
        <v>470</v>
      </c>
    </row>
    <row r="1747" spans="1:12" s="73" customFormat="1" hidden="1" outlineLevel="2">
      <c r="A1747" s="82">
        <v>1201703010</v>
      </c>
      <c r="B1747" s="83" t="s">
        <v>1719</v>
      </c>
      <c r="C1747" s="70">
        <v>0</v>
      </c>
      <c r="D1747" s="79"/>
      <c r="E1747" s="70"/>
      <c r="F1747" s="72"/>
      <c r="G1747" s="70">
        <f t="shared" si="53"/>
        <v>0</v>
      </c>
      <c r="I1747" s="68">
        <v>0</v>
      </c>
      <c r="J1747" s="69">
        <f t="shared" si="52"/>
        <v>0</v>
      </c>
      <c r="K1747" s="57"/>
      <c r="L1747" s="65" t="s">
        <v>470</v>
      </c>
    </row>
    <row r="1748" spans="1:12" s="73" customFormat="1" hidden="1" outlineLevel="2">
      <c r="A1748" s="82">
        <v>1201703011</v>
      </c>
      <c r="B1748" s="83" t="s">
        <v>1720</v>
      </c>
      <c r="C1748" s="70">
        <v>0</v>
      </c>
      <c r="D1748" s="79"/>
      <c r="E1748" s="70"/>
      <c r="F1748" s="72"/>
      <c r="G1748" s="70">
        <f t="shared" si="53"/>
        <v>0</v>
      </c>
      <c r="I1748" s="68">
        <v>0</v>
      </c>
      <c r="J1748" s="69">
        <f t="shared" si="52"/>
        <v>0</v>
      </c>
      <c r="K1748" s="57"/>
      <c r="L1748" s="65" t="s">
        <v>470</v>
      </c>
    </row>
    <row r="1749" spans="1:12" s="73" customFormat="1" hidden="1" outlineLevel="2">
      <c r="A1749" s="82">
        <v>1201703012</v>
      </c>
      <c r="B1749" s="83" t="s">
        <v>1721</v>
      </c>
      <c r="C1749" s="70">
        <v>0</v>
      </c>
      <c r="D1749" s="79"/>
      <c r="E1749" s="70"/>
      <c r="F1749" s="72"/>
      <c r="G1749" s="70">
        <f t="shared" si="53"/>
        <v>0</v>
      </c>
      <c r="I1749" s="68">
        <v>0</v>
      </c>
      <c r="J1749" s="69">
        <f t="shared" si="52"/>
        <v>0</v>
      </c>
      <c r="K1749" s="57"/>
      <c r="L1749" s="65" t="s">
        <v>470</v>
      </c>
    </row>
    <row r="1750" spans="1:12" s="73" customFormat="1" hidden="1" outlineLevel="2">
      <c r="A1750" s="82">
        <v>1201703013</v>
      </c>
      <c r="B1750" s="83" t="s">
        <v>1722</v>
      </c>
      <c r="C1750" s="70">
        <v>0</v>
      </c>
      <c r="D1750" s="79"/>
      <c r="E1750" s="70"/>
      <c r="F1750" s="72"/>
      <c r="G1750" s="70">
        <f t="shared" si="53"/>
        <v>0</v>
      </c>
      <c r="I1750" s="68">
        <v>0</v>
      </c>
      <c r="J1750" s="69">
        <f t="shared" si="52"/>
        <v>0</v>
      </c>
      <c r="K1750" s="57"/>
      <c r="L1750" s="65" t="s">
        <v>470</v>
      </c>
    </row>
    <row r="1751" spans="1:12" s="73" customFormat="1" hidden="1" outlineLevel="2">
      <c r="A1751" s="82">
        <v>1201703016</v>
      </c>
      <c r="B1751" s="83" t="s">
        <v>1723</v>
      </c>
      <c r="C1751" s="70">
        <v>0</v>
      </c>
      <c r="D1751" s="79"/>
      <c r="E1751" s="70"/>
      <c r="F1751" s="72"/>
      <c r="G1751" s="70">
        <f t="shared" si="53"/>
        <v>0</v>
      </c>
      <c r="I1751" s="68">
        <v>0</v>
      </c>
      <c r="J1751" s="69">
        <f t="shared" ref="J1751:J1814" si="54">I1751-G1751</f>
        <v>0</v>
      </c>
      <c r="K1751" s="57"/>
      <c r="L1751" s="65" t="s">
        <v>470</v>
      </c>
    </row>
    <row r="1752" spans="1:12" s="73" customFormat="1" hidden="1" outlineLevel="2">
      <c r="A1752" s="82">
        <v>1201703017</v>
      </c>
      <c r="B1752" s="83" t="s">
        <v>1724</v>
      </c>
      <c r="C1752" s="70">
        <v>0</v>
      </c>
      <c r="D1752" s="79"/>
      <c r="E1752" s="70"/>
      <c r="F1752" s="72"/>
      <c r="G1752" s="70">
        <f t="shared" si="53"/>
        <v>0</v>
      </c>
      <c r="I1752" s="68">
        <v>0</v>
      </c>
      <c r="J1752" s="69">
        <f t="shared" si="54"/>
        <v>0</v>
      </c>
      <c r="K1752" s="57"/>
      <c r="L1752" s="65" t="s">
        <v>470</v>
      </c>
    </row>
    <row r="1753" spans="1:12" s="73" customFormat="1" hidden="1" outlineLevel="2">
      <c r="A1753" s="82">
        <v>1201703019</v>
      </c>
      <c r="B1753" s="83" t="s">
        <v>1725</v>
      </c>
      <c r="C1753" s="70">
        <v>0</v>
      </c>
      <c r="D1753" s="79"/>
      <c r="E1753" s="70"/>
      <c r="F1753" s="72"/>
      <c r="G1753" s="70">
        <f t="shared" si="53"/>
        <v>0</v>
      </c>
      <c r="I1753" s="68">
        <v>0</v>
      </c>
      <c r="J1753" s="69">
        <f t="shared" si="54"/>
        <v>0</v>
      </c>
      <c r="K1753" s="57"/>
      <c r="L1753" s="65" t="s">
        <v>470</v>
      </c>
    </row>
    <row r="1754" spans="1:12" s="73" customFormat="1" hidden="1" outlineLevel="2">
      <c r="A1754" s="82">
        <v>1201704010</v>
      </c>
      <c r="B1754" s="83" t="s">
        <v>1726</v>
      </c>
      <c r="C1754" s="70">
        <v>0</v>
      </c>
      <c r="D1754" s="79"/>
      <c r="E1754" s="70"/>
      <c r="F1754" s="72"/>
      <c r="G1754" s="70">
        <f t="shared" si="53"/>
        <v>0</v>
      </c>
      <c r="I1754" s="68">
        <v>0</v>
      </c>
      <c r="J1754" s="69">
        <f t="shared" si="54"/>
        <v>0</v>
      </c>
      <c r="K1754" s="57"/>
      <c r="L1754" s="65" t="s">
        <v>470</v>
      </c>
    </row>
    <row r="1755" spans="1:12" s="73" customFormat="1" hidden="1" outlineLevel="2">
      <c r="A1755" s="82">
        <v>1201704011</v>
      </c>
      <c r="B1755" s="83" t="s">
        <v>1727</v>
      </c>
      <c r="C1755" s="70">
        <v>0</v>
      </c>
      <c r="D1755" s="79"/>
      <c r="E1755" s="70"/>
      <c r="F1755" s="72"/>
      <c r="G1755" s="70">
        <f t="shared" si="53"/>
        <v>0</v>
      </c>
      <c r="I1755" s="68">
        <v>0</v>
      </c>
      <c r="J1755" s="69">
        <f t="shared" si="54"/>
        <v>0</v>
      </c>
      <c r="K1755" s="57"/>
      <c r="L1755" s="65" t="s">
        <v>470</v>
      </c>
    </row>
    <row r="1756" spans="1:12" s="73" customFormat="1" hidden="1" outlineLevel="2">
      <c r="A1756" s="82">
        <v>1201704012</v>
      </c>
      <c r="B1756" s="83" t="s">
        <v>1728</v>
      </c>
      <c r="C1756" s="70">
        <v>0</v>
      </c>
      <c r="D1756" s="79"/>
      <c r="E1756" s="70"/>
      <c r="F1756" s="72"/>
      <c r="G1756" s="70">
        <f t="shared" si="53"/>
        <v>0</v>
      </c>
      <c r="I1756" s="68">
        <v>0</v>
      </c>
      <c r="J1756" s="69">
        <f t="shared" si="54"/>
        <v>0</v>
      </c>
      <c r="K1756" s="57"/>
      <c r="L1756" s="65" t="s">
        <v>470</v>
      </c>
    </row>
    <row r="1757" spans="1:12" s="73" customFormat="1" hidden="1" outlineLevel="2">
      <c r="A1757" s="82">
        <v>1201704013</v>
      </c>
      <c r="B1757" s="83" t="s">
        <v>1729</v>
      </c>
      <c r="C1757" s="70">
        <v>0</v>
      </c>
      <c r="D1757" s="79"/>
      <c r="E1757" s="70"/>
      <c r="F1757" s="72"/>
      <c r="G1757" s="70">
        <f t="shared" si="53"/>
        <v>0</v>
      </c>
      <c r="I1757" s="68">
        <v>0</v>
      </c>
      <c r="J1757" s="69">
        <f t="shared" si="54"/>
        <v>0</v>
      </c>
      <c r="K1757" s="57"/>
      <c r="L1757" s="65" t="s">
        <v>470</v>
      </c>
    </row>
    <row r="1758" spans="1:12" s="73" customFormat="1" hidden="1" outlineLevel="2">
      <c r="A1758" s="82">
        <v>1201704016</v>
      </c>
      <c r="B1758" s="83" t="s">
        <v>1730</v>
      </c>
      <c r="C1758" s="70">
        <v>0</v>
      </c>
      <c r="D1758" s="79"/>
      <c r="E1758" s="70"/>
      <c r="F1758" s="72"/>
      <c r="G1758" s="70">
        <f t="shared" si="53"/>
        <v>0</v>
      </c>
      <c r="I1758" s="68">
        <v>0</v>
      </c>
      <c r="J1758" s="69">
        <f t="shared" si="54"/>
        <v>0</v>
      </c>
      <c r="K1758" s="57"/>
      <c r="L1758" s="65" t="s">
        <v>470</v>
      </c>
    </row>
    <row r="1759" spans="1:12" s="73" customFormat="1" hidden="1" outlineLevel="2">
      <c r="A1759" s="82">
        <v>1201704017</v>
      </c>
      <c r="B1759" s="83" t="s">
        <v>1731</v>
      </c>
      <c r="C1759" s="70">
        <v>0</v>
      </c>
      <c r="D1759" s="79"/>
      <c r="E1759" s="70"/>
      <c r="F1759" s="72"/>
      <c r="G1759" s="70">
        <f t="shared" si="53"/>
        <v>0</v>
      </c>
      <c r="I1759" s="68">
        <v>0</v>
      </c>
      <c r="J1759" s="69">
        <f t="shared" si="54"/>
        <v>0</v>
      </c>
      <c r="K1759" s="57"/>
      <c r="L1759" s="65" t="s">
        <v>470</v>
      </c>
    </row>
    <row r="1760" spans="1:12" s="73" customFormat="1" hidden="1" outlineLevel="2">
      <c r="A1760" s="82">
        <v>1201704018</v>
      </c>
      <c r="B1760" s="83" t="s">
        <v>1732</v>
      </c>
      <c r="C1760" s="70">
        <v>0</v>
      </c>
      <c r="D1760" s="79"/>
      <c r="E1760" s="70"/>
      <c r="F1760" s="72"/>
      <c r="G1760" s="70">
        <f t="shared" si="53"/>
        <v>0</v>
      </c>
      <c r="I1760" s="68">
        <v>0</v>
      </c>
      <c r="J1760" s="69">
        <f t="shared" si="54"/>
        <v>0</v>
      </c>
      <c r="K1760" s="57"/>
      <c r="L1760" s="65" t="s">
        <v>470</v>
      </c>
    </row>
    <row r="1761" spans="1:12" s="73" customFormat="1" hidden="1" outlineLevel="2">
      <c r="A1761" s="82">
        <v>1201704019</v>
      </c>
      <c r="B1761" s="83" t="s">
        <v>1733</v>
      </c>
      <c r="C1761" s="70">
        <v>0</v>
      </c>
      <c r="D1761" s="79"/>
      <c r="E1761" s="70"/>
      <c r="F1761" s="72"/>
      <c r="G1761" s="70">
        <f t="shared" si="53"/>
        <v>0</v>
      </c>
      <c r="I1761" s="68">
        <v>0</v>
      </c>
      <c r="J1761" s="69">
        <f t="shared" si="54"/>
        <v>0</v>
      </c>
      <c r="K1761" s="57"/>
      <c r="L1761" s="65" t="s">
        <v>470</v>
      </c>
    </row>
    <row r="1762" spans="1:12" s="73" customFormat="1" hidden="1" outlineLevel="2">
      <c r="A1762" s="82">
        <v>1201704910</v>
      </c>
      <c r="B1762" s="83" t="s">
        <v>1734</v>
      </c>
      <c r="C1762" s="70">
        <v>0</v>
      </c>
      <c r="D1762" s="79"/>
      <c r="E1762" s="70"/>
      <c r="F1762" s="72"/>
      <c r="G1762" s="70">
        <f t="shared" si="53"/>
        <v>0</v>
      </c>
      <c r="I1762" s="68">
        <v>0</v>
      </c>
      <c r="J1762" s="69">
        <f t="shared" si="54"/>
        <v>0</v>
      </c>
      <c r="K1762" s="57"/>
      <c r="L1762" s="65" t="s">
        <v>5634</v>
      </c>
    </row>
    <row r="1763" spans="1:12" s="73" customFormat="1" hidden="1" outlineLevel="2">
      <c r="A1763" s="82">
        <v>1201704913</v>
      </c>
      <c r="B1763" s="83" t="s">
        <v>1735</v>
      </c>
      <c r="C1763" s="70">
        <v>0</v>
      </c>
      <c r="D1763" s="79"/>
      <c r="E1763" s="70"/>
      <c r="F1763" s="72"/>
      <c r="G1763" s="70">
        <f t="shared" si="53"/>
        <v>0</v>
      </c>
      <c r="I1763" s="68">
        <v>0</v>
      </c>
      <c r="J1763" s="69">
        <f t="shared" si="54"/>
        <v>0</v>
      </c>
      <c r="K1763" s="57"/>
      <c r="L1763" s="65" t="s">
        <v>5634</v>
      </c>
    </row>
    <row r="1764" spans="1:12" s="73" customFormat="1" hidden="1" outlineLevel="2">
      <c r="A1764" s="82">
        <v>1201705010</v>
      </c>
      <c r="B1764" s="83" t="s">
        <v>1736</v>
      </c>
      <c r="C1764" s="70">
        <v>0</v>
      </c>
      <c r="D1764" s="79"/>
      <c r="E1764" s="70"/>
      <c r="F1764" s="72"/>
      <c r="G1764" s="70">
        <f t="shared" ref="G1764:G1827" si="55">C1764+E1764</f>
        <v>0</v>
      </c>
      <c r="I1764" s="68">
        <v>0</v>
      </c>
      <c r="J1764" s="69">
        <f t="shared" si="54"/>
        <v>0</v>
      </c>
      <c r="K1764" s="57"/>
      <c r="L1764" s="65" t="s">
        <v>470</v>
      </c>
    </row>
    <row r="1765" spans="1:12" s="73" customFormat="1" hidden="1" outlineLevel="2">
      <c r="A1765" s="82">
        <v>1201705011</v>
      </c>
      <c r="B1765" s="83" t="s">
        <v>1737</v>
      </c>
      <c r="C1765" s="70">
        <v>0</v>
      </c>
      <c r="D1765" s="79"/>
      <c r="E1765" s="70"/>
      <c r="F1765" s="72"/>
      <c r="G1765" s="70">
        <f t="shared" si="55"/>
        <v>0</v>
      </c>
      <c r="I1765" s="68">
        <v>0</v>
      </c>
      <c r="J1765" s="69">
        <f t="shared" si="54"/>
        <v>0</v>
      </c>
      <c r="K1765" s="57"/>
      <c r="L1765" s="65" t="s">
        <v>470</v>
      </c>
    </row>
    <row r="1766" spans="1:12" s="73" customFormat="1" hidden="1" outlineLevel="2">
      <c r="A1766" s="82">
        <v>1201705012</v>
      </c>
      <c r="B1766" s="83" t="s">
        <v>1738</v>
      </c>
      <c r="C1766" s="70">
        <v>0</v>
      </c>
      <c r="D1766" s="79"/>
      <c r="E1766" s="70"/>
      <c r="F1766" s="72"/>
      <c r="G1766" s="70">
        <f t="shared" si="55"/>
        <v>0</v>
      </c>
      <c r="I1766" s="68">
        <v>0</v>
      </c>
      <c r="J1766" s="69">
        <f t="shared" si="54"/>
        <v>0</v>
      </c>
      <c r="K1766" s="57"/>
      <c r="L1766" s="65" t="s">
        <v>470</v>
      </c>
    </row>
    <row r="1767" spans="1:12" s="73" customFormat="1" hidden="1" outlineLevel="2">
      <c r="A1767" s="82">
        <v>1201705013</v>
      </c>
      <c r="B1767" s="83" t="s">
        <v>1739</v>
      </c>
      <c r="C1767" s="70">
        <v>0</v>
      </c>
      <c r="D1767" s="79"/>
      <c r="E1767" s="70"/>
      <c r="F1767" s="72"/>
      <c r="G1767" s="70">
        <f t="shared" si="55"/>
        <v>0</v>
      </c>
      <c r="I1767" s="68">
        <v>0</v>
      </c>
      <c r="J1767" s="69">
        <f t="shared" si="54"/>
        <v>0</v>
      </c>
      <c r="K1767" s="57"/>
      <c r="L1767" s="65" t="s">
        <v>470</v>
      </c>
    </row>
    <row r="1768" spans="1:12" s="73" customFormat="1" hidden="1" outlineLevel="2">
      <c r="A1768" s="82">
        <v>1201705016</v>
      </c>
      <c r="B1768" s="83" t="s">
        <v>1740</v>
      </c>
      <c r="C1768" s="70">
        <v>0</v>
      </c>
      <c r="D1768" s="79"/>
      <c r="E1768" s="70"/>
      <c r="F1768" s="72"/>
      <c r="G1768" s="70">
        <f t="shared" si="55"/>
        <v>0</v>
      </c>
      <c r="I1768" s="68">
        <v>0</v>
      </c>
      <c r="J1768" s="69">
        <f t="shared" si="54"/>
        <v>0</v>
      </c>
      <c r="K1768" s="57"/>
      <c r="L1768" s="65" t="s">
        <v>470</v>
      </c>
    </row>
    <row r="1769" spans="1:12" s="73" customFormat="1" hidden="1" outlineLevel="2">
      <c r="A1769" s="82">
        <v>1201705017</v>
      </c>
      <c r="B1769" s="83" t="s">
        <v>1741</v>
      </c>
      <c r="C1769" s="70">
        <v>0</v>
      </c>
      <c r="D1769" s="79"/>
      <c r="E1769" s="70"/>
      <c r="F1769" s="72"/>
      <c r="G1769" s="70">
        <f t="shared" si="55"/>
        <v>0</v>
      </c>
      <c r="I1769" s="68">
        <v>0</v>
      </c>
      <c r="J1769" s="69">
        <f t="shared" si="54"/>
        <v>0</v>
      </c>
      <c r="K1769" s="57"/>
      <c r="L1769" s="65" t="s">
        <v>470</v>
      </c>
    </row>
    <row r="1770" spans="1:12" s="73" customFormat="1" hidden="1" outlineLevel="2">
      <c r="A1770" s="82">
        <v>1201705019</v>
      </c>
      <c r="B1770" s="83" t="s">
        <v>1742</v>
      </c>
      <c r="C1770" s="70">
        <v>0</v>
      </c>
      <c r="D1770" s="79"/>
      <c r="E1770" s="70"/>
      <c r="F1770" s="72"/>
      <c r="G1770" s="70">
        <f t="shared" si="55"/>
        <v>0</v>
      </c>
      <c r="I1770" s="68">
        <v>0</v>
      </c>
      <c r="J1770" s="69">
        <f t="shared" si="54"/>
        <v>0</v>
      </c>
      <c r="K1770" s="57"/>
      <c r="L1770" s="65" t="s">
        <v>470</v>
      </c>
    </row>
    <row r="1771" spans="1:12" s="73" customFormat="1" hidden="1" outlineLevel="2">
      <c r="A1771" s="82">
        <v>1201705910</v>
      </c>
      <c r="B1771" s="83" t="s">
        <v>1743</v>
      </c>
      <c r="C1771" s="70">
        <v>0</v>
      </c>
      <c r="D1771" s="79"/>
      <c r="E1771" s="70"/>
      <c r="F1771" s="72"/>
      <c r="G1771" s="70">
        <f t="shared" si="55"/>
        <v>0</v>
      </c>
      <c r="I1771" s="68">
        <v>0</v>
      </c>
      <c r="J1771" s="69">
        <f t="shared" si="54"/>
        <v>0</v>
      </c>
      <c r="K1771" s="57"/>
      <c r="L1771" s="65" t="s">
        <v>5634</v>
      </c>
    </row>
    <row r="1772" spans="1:12" s="73" customFormat="1" hidden="1" outlineLevel="2">
      <c r="A1772" s="82">
        <v>1201705913</v>
      </c>
      <c r="B1772" s="83" t="s">
        <v>1744</v>
      </c>
      <c r="C1772" s="70">
        <v>0</v>
      </c>
      <c r="D1772" s="79"/>
      <c r="E1772" s="70"/>
      <c r="F1772" s="72"/>
      <c r="G1772" s="70">
        <f t="shared" si="55"/>
        <v>0</v>
      </c>
      <c r="I1772" s="68">
        <v>0</v>
      </c>
      <c r="J1772" s="69">
        <f t="shared" si="54"/>
        <v>0</v>
      </c>
      <c r="K1772" s="57"/>
      <c r="L1772" s="65" t="s">
        <v>5634</v>
      </c>
    </row>
    <row r="1773" spans="1:12" s="73" customFormat="1" hidden="1" outlineLevel="2">
      <c r="A1773" s="82">
        <v>1201707010</v>
      </c>
      <c r="B1773" s="83" t="s">
        <v>1745</v>
      </c>
      <c r="C1773" s="70">
        <v>0</v>
      </c>
      <c r="D1773" s="79"/>
      <c r="E1773" s="70"/>
      <c r="F1773" s="72"/>
      <c r="G1773" s="70">
        <f t="shared" si="55"/>
        <v>0</v>
      </c>
      <c r="I1773" s="68">
        <v>0</v>
      </c>
      <c r="J1773" s="69">
        <f t="shared" si="54"/>
        <v>0</v>
      </c>
      <c r="K1773" s="57"/>
      <c r="L1773" s="65" t="s">
        <v>470</v>
      </c>
    </row>
    <row r="1774" spans="1:12" s="73" customFormat="1" hidden="1" outlineLevel="2">
      <c r="A1774" s="82">
        <v>1201707011</v>
      </c>
      <c r="B1774" s="83" t="s">
        <v>1746</v>
      </c>
      <c r="C1774" s="70">
        <v>0</v>
      </c>
      <c r="D1774" s="79"/>
      <c r="E1774" s="70"/>
      <c r="F1774" s="72"/>
      <c r="G1774" s="70">
        <f t="shared" si="55"/>
        <v>0</v>
      </c>
      <c r="I1774" s="68">
        <v>0</v>
      </c>
      <c r="J1774" s="69">
        <f t="shared" si="54"/>
        <v>0</v>
      </c>
      <c r="K1774" s="57"/>
      <c r="L1774" s="65" t="s">
        <v>470</v>
      </c>
    </row>
    <row r="1775" spans="1:12" s="73" customFormat="1" hidden="1" outlineLevel="2">
      <c r="A1775" s="82">
        <v>1201707012</v>
      </c>
      <c r="B1775" s="83" t="s">
        <v>1747</v>
      </c>
      <c r="C1775" s="70">
        <v>0</v>
      </c>
      <c r="D1775" s="79"/>
      <c r="E1775" s="70"/>
      <c r="F1775" s="72"/>
      <c r="G1775" s="70">
        <f t="shared" si="55"/>
        <v>0</v>
      </c>
      <c r="I1775" s="68">
        <v>0</v>
      </c>
      <c r="J1775" s="69">
        <f t="shared" si="54"/>
        <v>0</v>
      </c>
      <c r="K1775" s="57"/>
      <c r="L1775" s="65" t="s">
        <v>470</v>
      </c>
    </row>
    <row r="1776" spans="1:12" s="73" customFormat="1" hidden="1" outlineLevel="2">
      <c r="A1776" s="82">
        <v>1201707013</v>
      </c>
      <c r="B1776" s="83" t="s">
        <v>1748</v>
      </c>
      <c r="C1776" s="70">
        <v>0</v>
      </c>
      <c r="D1776" s="79"/>
      <c r="E1776" s="70"/>
      <c r="F1776" s="72"/>
      <c r="G1776" s="70">
        <f t="shared" si="55"/>
        <v>0</v>
      </c>
      <c r="I1776" s="68">
        <v>0</v>
      </c>
      <c r="J1776" s="69">
        <f t="shared" si="54"/>
        <v>0</v>
      </c>
      <c r="K1776" s="57"/>
      <c r="L1776" s="65" t="s">
        <v>470</v>
      </c>
    </row>
    <row r="1777" spans="1:12" s="73" customFormat="1" hidden="1" outlineLevel="2">
      <c r="A1777" s="82">
        <v>1201707016</v>
      </c>
      <c r="B1777" s="83" t="s">
        <v>1749</v>
      </c>
      <c r="C1777" s="70">
        <v>0</v>
      </c>
      <c r="D1777" s="79"/>
      <c r="E1777" s="70"/>
      <c r="F1777" s="72"/>
      <c r="G1777" s="70">
        <f t="shared" si="55"/>
        <v>0</v>
      </c>
      <c r="I1777" s="68">
        <v>0</v>
      </c>
      <c r="J1777" s="69">
        <f t="shared" si="54"/>
        <v>0</v>
      </c>
      <c r="K1777" s="57"/>
      <c r="L1777" s="65" t="s">
        <v>470</v>
      </c>
    </row>
    <row r="1778" spans="1:12" s="73" customFormat="1" hidden="1" outlineLevel="2">
      <c r="A1778" s="82">
        <v>1201707017</v>
      </c>
      <c r="B1778" s="83" t="s">
        <v>1750</v>
      </c>
      <c r="C1778" s="70">
        <v>0</v>
      </c>
      <c r="D1778" s="79"/>
      <c r="E1778" s="70"/>
      <c r="F1778" s="72"/>
      <c r="G1778" s="70">
        <f t="shared" si="55"/>
        <v>0</v>
      </c>
      <c r="I1778" s="68">
        <v>0</v>
      </c>
      <c r="J1778" s="69">
        <f t="shared" si="54"/>
        <v>0</v>
      </c>
      <c r="K1778" s="57"/>
      <c r="L1778" s="65" t="s">
        <v>470</v>
      </c>
    </row>
    <row r="1779" spans="1:12" s="73" customFormat="1" hidden="1" outlineLevel="2">
      <c r="A1779" s="82">
        <v>1201707019</v>
      </c>
      <c r="B1779" s="83" t="s">
        <v>1751</v>
      </c>
      <c r="C1779" s="70">
        <v>0</v>
      </c>
      <c r="D1779" s="79"/>
      <c r="E1779" s="70"/>
      <c r="F1779" s="72"/>
      <c r="G1779" s="70">
        <f t="shared" si="55"/>
        <v>0</v>
      </c>
      <c r="I1779" s="68">
        <v>0</v>
      </c>
      <c r="J1779" s="69">
        <f t="shared" si="54"/>
        <v>0</v>
      </c>
      <c r="K1779" s="57"/>
      <c r="L1779" s="65" t="s">
        <v>470</v>
      </c>
    </row>
    <row r="1780" spans="1:12" s="73" customFormat="1" hidden="1" outlineLevel="2">
      <c r="A1780" s="82">
        <v>1201801010</v>
      </c>
      <c r="B1780" s="83" t="s">
        <v>1752</v>
      </c>
      <c r="C1780" s="70">
        <v>0</v>
      </c>
      <c r="D1780" s="79"/>
      <c r="E1780" s="70"/>
      <c r="F1780" s="72"/>
      <c r="G1780" s="70">
        <f t="shared" si="55"/>
        <v>0</v>
      </c>
      <c r="I1780" s="68">
        <v>0</v>
      </c>
      <c r="J1780" s="69">
        <f t="shared" si="54"/>
        <v>0</v>
      </c>
      <c r="K1780" s="57"/>
      <c r="L1780" s="65" t="s">
        <v>470</v>
      </c>
    </row>
    <row r="1781" spans="1:12" s="73" customFormat="1" hidden="1" outlineLevel="2">
      <c r="A1781" s="82">
        <v>1201801011</v>
      </c>
      <c r="B1781" s="83" t="s">
        <v>1753</v>
      </c>
      <c r="C1781" s="70">
        <v>37502937.2999999</v>
      </c>
      <c r="D1781" s="79"/>
      <c r="E1781" s="70"/>
      <c r="F1781" s="72"/>
      <c r="G1781" s="70">
        <f t="shared" si="55"/>
        <v>37502937.2999999</v>
      </c>
      <c r="I1781" s="68">
        <v>0</v>
      </c>
      <c r="J1781" s="69">
        <f t="shared" si="54"/>
        <v>-37502937.2999999</v>
      </c>
      <c r="K1781" s="57"/>
      <c r="L1781" s="65" t="s">
        <v>470</v>
      </c>
    </row>
    <row r="1782" spans="1:12" s="73" customFormat="1" hidden="1" outlineLevel="2">
      <c r="A1782" s="82">
        <v>1201801012</v>
      </c>
      <c r="B1782" s="83" t="s">
        <v>1754</v>
      </c>
      <c r="C1782" s="70">
        <v>281</v>
      </c>
      <c r="D1782" s="79"/>
      <c r="E1782" s="70"/>
      <c r="F1782" s="72"/>
      <c r="G1782" s="70">
        <f t="shared" si="55"/>
        <v>281</v>
      </c>
      <c r="I1782" s="68">
        <v>0</v>
      </c>
      <c r="J1782" s="69">
        <f t="shared" si="54"/>
        <v>-281</v>
      </c>
      <c r="K1782" s="57"/>
      <c r="L1782" s="65" t="s">
        <v>470</v>
      </c>
    </row>
    <row r="1783" spans="1:12" s="73" customFormat="1" hidden="1" outlineLevel="2">
      <c r="A1783" s="82">
        <v>1201801013</v>
      </c>
      <c r="B1783" s="83" t="s">
        <v>1755</v>
      </c>
      <c r="C1783" s="70">
        <v>341611040.54000002</v>
      </c>
      <c r="D1783" s="79"/>
      <c r="E1783" s="70"/>
      <c r="F1783" s="72"/>
      <c r="G1783" s="70">
        <f t="shared" si="55"/>
        <v>341611040.54000002</v>
      </c>
      <c r="I1783" s="68">
        <v>0</v>
      </c>
      <c r="J1783" s="69">
        <f t="shared" si="54"/>
        <v>-341611040.54000002</v>
      </c>
      <c r="K1783" s="57"/>
      <c r="L1783" s="65" t="s">
        <v>470</v>
      </c>
    </row>
    <row r="1784" spans="1:12" s="73" customFormat="1" hidden="1" outlineLevel="2">
      <c r="A1784" s="82">
        <v>1201801016</v>
      </c>
      <c r="B1784" s="83" t="s">
        <v>1756</v>
      </c>
      <c r="C1784" s="70">
        <v>0</v>
      </c>
      <c r="D1784" s="79"/>
      <c r="E1784" s="70"/>
      <c r="F1784" s="72"/>
      <c r="G1784" s="70">
        <f t="shared" si="55"/>
        <v>0</v>
      </c>
      <c r="I1784" s="68">
        <v>0</v>
      </c>
      <c r="J1784" s="69">
        <f t="shared" si="54"/>
        <v>0</v>
      </c>
      <c r="K1784" s="57"/>
      <c r="L1784" s="65" t="s">
        <v>470</v>
      </c>
    </row>
    <row r="1785" spans="1:12" s="73" customFormat="1" hidden="1" outlineLevel="2">
      <c r="A1785" s="82">
        <v>1201801017</v>
      </c>
      <c r="B1785" s="83" t="s">
        <v>1757</v>
      </c>
      <c r="C1785" s="70">
        <v>-379113325.93000001</v>
      </c>
      <c r="D1785" s="79"/>
      <c r="E1785" s="70"/>
      <c r="F1785" s="72"/>
      <c r="G1785" s="70">
        <f t="shared" si="55"/>
        <v>-379113325.93000001</v>
      </c>
      <c r="I1785" s="68">
        <v>0</v>
      </c>
      <c r="J1785" s="69">
        <f t="shared" si="54"/>
        <v>379113325.93000001</v>
      </c>
      <c r="K1785" s="57"/>
      <c r="L1785" s="65" t="s">
        <v>470</v>
      </c>
    </row>
    <row r="1786" spans="1:12" s="73" customFormat="1" hidden="1" outlineLevel="2">
      <c r="A1786" s="82">
        <v>1201801019</v>
      </c>
      <c r="B1786" s="83" t="s">
        <v>1758</v>
      </c>
      <c r="C1786" s="70">
        <v>0</v>
      </c>
      <c r="D1786" s="79"/>
      <c r="E1786" s="70"/>
      <c r="F1786" s="72"/>
      <c r="G1786" s="70">
        <f t="shared" si="55"/>
        <v>0</v>
      </c>
      <c r="I1786" s="68">
        <v>0</v>
      </c>
      <c r="J1786" s="69">
        <f t="shared" si="54"/>
        <v>0</v>
      </c>
      <c r="K1786" s="57"/>
      <c r="L1786" s="65" t="s">
        <v>470</v>
      </c>
    </row>
    <row r="1787" spans="1:12" s="73" customFormat="1" hidden="1" outlineLevel="2">
      <c r="A1787" s="82">
        <v>1201803010</v>
      </c>
      <c r="B1787" s="83" t="s">
        <v>1759</v>
      </c>
      <c r="C1787" s="70">
        <v>0</v>
      </c>
      <c r="D1787" s="79"/>
      <c r="E1787" s="70"/>
      <c r="F1787" s="72"/>
      <c r="G1787" s="70">
        <f t="shared" si="55"/>
        <v>0</v>
      </c>
      <c r="I1787" s="68">
        <v>0</v>
      </c>
      <c r="J1787" s="69">
        <f t="shared" si="54"/>
        <v>0</v>
      </c>
      <c r="K1787" s="57"/>
      <c r="L1787" s="65" t="s">
        <v>470</v>
      </c>
    </row>
    <row r="1788" spans="1:12" s="73" customFormat="1" hidden="1" outlineLevel="2">
      <c r="A1788" s="82">
        <v>1201803011</v>
      </c>
      <c r="B1788" s="83" t="s">
        <v>1760</v>
      </c>
      <c r="C1788" s="70">
        <v>0</v>
      </c>
      <c r="D1788" s="79"/>
      <c r="E1788" s="70"/>
      <c r="F1788" s="72"/>
      <c r="G1788" s="70">
        <f t="shared" si="55"/>
        <v>0</v>
      </c>
      <c r="I1788" s="68">
        <v>0</v>
      </c>
      <c r="J1788" s="69">
        <f t="shared" si="54"/>
        <v>0</v>
      </c>
      <c r="K1788" s="57"/>
      <c r="L1788" s="65" t="s">
        <v>470</v>
      </c>
    </row>
    <row r="1789" spans="1:12" s="73" customFormat="1" hidden="1" outlineLevel="2">
      <c r="A1789" s="82">
        <v>1201803012</v>
      </c>
      <c r="B1789" s="83" t="s">
        <v>1761</v>
      </c>
      <c r="C1789" s="70">
        <v>0</v>
      </c>
      <c r="D1789" s="79"/>
      <c r="E1789" s="70"/>
      <c r="F1789" s="72"/>
      <c r="G1789" s="70">
        <f t="shared" si="55"/>
        <v>0</v>
      </c>
      <c r="I1789" s="68">
        <v>0</v>
      </c>
      <c r="J1789" s="69">
        <f t="shared" si="54"/>
        <v>0</v>
      </c>
      <c r="K1789" s="57"/>
      <c r="L1789" s="65" t="s">
        <v>470</v>
      </c>
    </row>
    <row r="1790" spans="1:12" s="73" customFormat="1" hidden="1" outlineLevel="2">
      <c r="A1790" s="82">
        <v>1201803013</v>
      </c>
      <c r="B1790" s="83" t="s">
        <v>1762</v>
      </c>
      <c r="C1790" s="70">
        <v>0</v>
      </c>
      <c r="D1790" s="79"/>
      <c r="E1790" s="70"/>
      <c r="F1790" s="72"/>
      <c r="G1790" s="70">
        <f t="shared" si="55"/>
        <v>0</v>
      </c>
      <c r="I1790" s="68">
        <v>0</v>
      </c>
      <c r="J1790" s="69">
        <f t="shared" si="54"/>
        <v>0</v>
      </c>
      <c r="K1790" s="57"/>
      <c r="L1790" s="65" t="s">
        <v>470</v>
      </c>
    </row>
    <row r="1791" spans="1:12" s="73" customFormat="1" hidden="1" outlineLevel="2">
      <c r="A1791" s="82">
        <v>1201803016</v>
      </c>
      <c r="B1791" s="83" t="s">
        <v>1763</v>
      </c>
      <c r="C1791" s="70">
        <v>0</v>
      </c>
      <c r="D1791" s="79"/>
      <c r="E1791" s="70"/>
      <c r="F1791" s="72"/>
      <c r="G1791" s="70">
        <f t="shared" si="55"/>
        <v>0</v>
      </c>
      <c r="I1791" s="68">
        <v>0</v>
      </c>
      <c r="J1791" s="69">
        <f t="shared" si="54"/>
        <v>0</v>
      </c>
      <c r="K1791" s="57"/>
      <c r="L1791" s="65" t="s">
        <v>470</v>
      </c>
    </row>
    <row r="1792" spans="1:12" s="73" customFormat="1" hidden="1" outlineLevel="2">
      <c r="A1792" s="82">
        <v>1201803017</v>
      </c>
      <c r="B1792" s="83" t="s">
        <v>1764</v>
      </c>
      <c r="C1792" s="70">
        <v>0</v>
      </c>
      <c r="D1792" s="79"/>
      <c r="E1792" s="70"/>
      <c r="F1792" s="72"/>
      <c r="G1792" s="70">
        <f t="shared" si="55"/>
        <v>0</v>
      </c>
      <c r="I1792" s="68">
        <v>0</v>
      </c>
      <c r="J1792" s="69">
        <f t="shared" si="54"/>
        <v>0</v>
      </c>
      <c r="K1792" s="57"/>
      <c r="L1792" s="65" t="s">
        <v>470</v>
      </c>
    </row>
    <row r="1793" spans="1:12" s="73" customFormat="1" hidden="1" outlineLevel="2">
      <c r="A1793" s="82">
        <v>1201803018</v>
      </c>
      <c r="B1793" s="83" t="s">
        <v>1765</v>
      </c>
      <c r="C1793" s="70">
        <v>0</v>
      </c>
      <c r="D1793" s="79"/>
      <c r="E1793" s="70"/>
      <c r="F1793" s="72"/>
      <c r="G1793" s="70">
        <f t="shared" si="55"/>
        <v>0</v>
      </c>
      <c r="I1793" s="68">
        <v>0</v>
      </c>
      <c r="J1793" s="69">
        <f t="shared" si="54"/>
        <v>0</v>
      </c>
      <c r="K1793" s="57"/>
      <c r="L1793" s="65" t="s">
        <v>470</v>
      </c>
    </row>
    <row r="1794" spans="1:12" s="73" customFormat="1" hidden="1" outlineLevel="2">
      <c r="A1794" s="82">
        <v>1201803019</v>
      </c>
      <c r="B1794" s="83" t="s">
        <v>1766</v>
      </c>
      <c r="C1794" s="70">
        <v>0</v>
      </c>
      <c r="D1794" s="79"/>
      <c r="E1794" s="70"/>
      <c r="F1794" s="72"/>
      <c r="G1794" s="70">
        <f t="shared" si="55"/>
        <v>0</v>
      </c>
      <c r="I1794" s="68">
        <v>0</v>
      </c>
      <c r="J1794" s="69">
        <f t="shared" si="54"/>
        <v>0</v>
      </c>
      <c r="K1794" s="57"/>
      <c r="L1794" s="65" t="s">
        <v>470</v>
      </c>
    </row>
    <row r="1795" spans="1:12" s="73" customFormat="1" hidden="1" outlineLevel="2">
      <c r="A1795" s="82">
        <v>1201803020</v>
      </c>
      <c r="B1795" s="83" t="s">
        <v>1759</v>
      </c>
      <c r="C1795" s="70">
        <v>0</v>
      </c>
      <c r="D1795" s="79"/>
      <c r="E1795" s="70"/>
      <c r="F1795" s="72"/>
      <c r="G1795" s="70">
        <f t="shared" si="55"/>
        <v>0</v>
      </c>
      <c r="I1795" s="68">
        <v>0</v>
      </c>
      <c r="J1795" s="69">
        <f t="shared" si="54"/>
        <v>0</v>
      </c>
      <c r="K1795" s="57"/>
      <c r="L1795" s="65" t="s">
        <v>470</v>
      </c>
    </row>
    <row r="1796" spans="1:12" s="73" customFormat="1" hidden="1" outlineLevel="2">
      <c r="A1796" s="82">
        <v>1201803021</v>
      </c>
      <c r="B1796" s="83" t="s">
        <v>1760</v>
      </c>
      <c r="C1796" s="70">
        <v>0</v>
      </c>
      <c r="D1796" s="79"/>
      <c r="E1796" s="70"/>
      <c r="F1796" s="72"/>
      <c r="G1796" s="70">
        <f t="shared" si="55"/>
        <v>0</v>
      </c>
      <c r="I1796" s="68">
        <v>0</v>
      </c>
      <c r="J1796" s="69">
        <f t="shared" si="54"/>
        <v>0</v>
      </c>
      <c r="K1796" s="57"/>
      <c r="L1796" s="65" t="s">
        <v>470</v>
      </c>
    </row>
    <row r="1797" spans="1:12" s="73" customFormat="1" hidden="1" outlineLevel="2">
      <c r="A1797" s="82">
        <v>1201803022</v>
      </c>
      <c r="B1797" s="83" t="s">
        <v>1761</v>
      </c>
      <c r="C1797" s="70">
        <v>0</v>
      </c>
      <c r="D1797" s="79"/>
      <c r="E1797" s="70"/>
      <c r="F1797" s="72"/>
      <c r="G1797" s="70">
        <f t="shared" si="55"/>
        <v>0</v>
      </c>
      <c r="I1797" s="68">
        <v>0</v>
      </c>
      <c r="J1797" s="69">
        <f t="shared" si="54"/>
        <v>0</v>
      </c>
      <c r="K1797" s="57"/>
      <c r="L1797" s="65" t="s">
        <v>470</v>
      </c>
    </row>
    <row r="1798" spans="1:12" s="73" customFormat="1" hidden="1" outlineLevel="2">
      <c r="A1798" s="82">
        <v>1201803023</v>
      </c>
      <c r="B1798" s="83" t="s">
        <v>1762</v>
      </c>
      <c r="C1798" s="70">
        <v>0</v>
      </c>
      <c r="D1798" s="79"/>
      <c r="E1798" s="70"/>
      <c r="F1798" s="72"/>
      <c r="G1798" s="70">
        <f t="shared" si="55"/>
        <v>0</v>
      </c>
      <c r="I1798" s="68">
        <v>0</v>
      </c>
      <c r="J1798" s="69">
        <f t="shared" si="54"/>
        <v>0</v>
      </c>
      <c r="K1798" s="57"/>
      <c r="L1798" s="65" t="s">
        <v>470</v>
      </c>
    </row>
    <row r="1799" spans="1:12" s="73" customFormat="1" hidden="1" outlineLevel="2">
      <c r="A1799" s="82">
        <v>1201803026</v>
      </c>
      <c r="B1799" s="83" t="s">
        <v>1763</v>
      </c>
      <c r="C1799" s="70">
        <v>0</v>
      </c>
      <c r="D1799" s="79"/>
      <c r="E1799" s="70"/>
      <c r="F1799" s="72"/>
      <c r="G1799" s="70">
        <f t="shared" si="55"/>
        <v>0</v>
      </c>
      <c r="I1799" s="68">
        <v>0</v>
      </c>
      <c r="J1799" s="69">
        <f t="shared" si="54"/>
        <v>0</v>
      </c>
      <c r="K1799" s="57"/>
      <c r="L1799" s="65" t="s">
        <v>470</v>
      </c>
    </row>
    <row r="1800" spans="1:12" s="73" customFormat="1" hidden="1" outlineLevel="2">
      <c r="A1800" s="82">
        <v>1201803027</v>
      </c>
      <c r="B1800" s="83" t="s">
        <v>1764</v>
      </c>
      <c r="C1800" s="70">
        <v>0</v>
      </c>
      <c r="D1800" s="79"/>
      <c r="E1800" s="70"/>
      <c r="F1800" s="72"/>
      <c r="G1800" s="70">
        <f t="shared" si="55"/>
        <v>0</v>
      </c>
      <c r="I1800" s="68">
        <v>0</v>
      </c>
      <c r="J1800" s="69">
        <f t="shared" si="54"/>
        <v>0</v>
      </c>
      <c r="K1800" s="57"/>
      <c r="L1800" s="65" t="s">
        <v>470</v>
      </c>
    </row>
    <row r="1801" spans="1:12" s="73" customFormat="1" hidden="1" outlineLevel="2">
      <c r="A1801" s="82">
        <v>1201803028</v>
      </c>
      <c r="B1801" s="83" t="s">
        <v>1765</v>
      </c>
      <c r="C1801" s="70">
        <v>0</v>
      </c>
      <c r="D1801" s="79"/>
      <c r="E1801" s="70"/>
      <c r="F1801" s="72"/>
      <c r="G1801" s="70">
        <f t="shared" si="55"/>
        <v>0</v>
      </c>
      <c r="I1801" s="68">
        <v>0</v>
      </c>
      <c r="J1801" s="69">
        <f t="shared" si="54"/>
        <v>0</v>
      </c>
      <c r="K1801" s="57"/>
      <c r="L1801" s="65" t="s">
        <v>470</v>
      </c>
    </row>
    <row r="1802" spans="1:12" s="73" customFormat="1" hidden="1" outlineLevel="2">
      <c r="A1802" s="82">
        <v>1201803029</v>
      </c>
      <c r="B1802" s="83" t="s">
        <v>1766</v>
      </c>
      <c r="C1802" s="70">
        <v>0</v>
      </c>
      <c r="D1802" s="79"/>
      <c r="E1802" s="70"/>
      <c r="F1802" s="72"/>
      <c r="G1802" s="70">
        <f t="shared" si="55"/>
        <v>0</v>
      </c>
      <c r="I1802" s="68">
        <v>0</v>
      </c>
      <c r="J1802" s="69">
        <f t="shared" si="54"/>
        <v>0</v>
      </c>
      <c r="K1802" s="57"/>
      <c r="L1802" s="65" t="s">
        <v>470</v>
      </c>
    </row>
    <row r="1803" spans="1:12" s="73" customFormat="1" hidden="1" outlineLevel="2">
      <c r="A1803" s="82">
        <v>1201804010</v>
      </c>
      <c r="B1803" s="83" t="s">
        <v>1767</v>
      </c>
      <c r="C1803" s="70">
        <v>0</v>
      </c>
      <c r="D1803" s="79"/>
      <c r="E1803" s="70"/>
      <c r="F1803" s="72"/>
      <c r="G1803" s="70">
        <f t="shared" si="55"/>
        <v>0</v>
      </c>
      <c r="I1803" s="68">
        <v>0</v>
      </c>
      <c r="J1803" s="69">
        <f t="shared" si="54"/>
        <v>0</v>
      </c>
      <c r="K1803" s="57"/>
      <c r="L1803" s="65" t="s">
        <v>470</v>
      </c>
    </row>
    <row r="1804" spans="1:12" s="73" customFormat="1" hidden="1" outlineLevel="2">
      <c r="A1804" s="82">
        <v>1201804011</v>
      </c>
      <c r="B1804" s="83" t="s">
        <v>1768</v>
      </c>
      <c r="C1804" s="70">
        <v>0</v>
      </c>
      <c r="D1804" s="79"/>
      <c r="E1804" s="70"/>
      <c r="F1804" s="72"/>
      <c r="G1804" s="70">
        <f t="shared" si="55"/>
        <v>0</v>
      </c>
      <c r="I1804" s="68">
        <v>0</v>
      </c>
      <c r="J1804" s="69">
        <f t="shared" si="54"/>
        <v>0</v>
      </c>
      <c r="K1804" s="57"/>
      <c r="L1804" s="65" t="s">
        <v>470</v>
      </c>
    </row>
    <row r="1805" spans="1:12" s="73" customFormat="1" hidden="1" outlineLevel="2">
      <c r="A1805" s="82">
        <v>1201804012</v>
      </c>
      <c r="B1805" s="83" t="s">
        <v>1769</v>
      </c>
      <c r="C1805" s="70">
        <v>0</v>
      </c>
      <c r="D1805" s="79"/>
      <c r="E1805" s="70"/>
      <c r="F1805" s="72"/>
      <c r="G1805" s="70">
        <f t="shared" si="55"/>
        <v>0</v>
      </c>
      <c r="I1805" s="68">
        <v>0</v>
      </c>
      <c r="J1805" s="69">
        <f t="shared" si="54"/>
        <v>0</v>
      </c>
      <c r="K1805" s="57"/>
      <c r="L1805" s="65" t="s">
        <v>470</v>
      </c>
    </row>
    <row r="1806" spans="1:12" s="73" customFormat="1" hidden="1" outlineLevel="2">
      <c r="A1806" s="82">
        <v>1201804013</v>
      </c>
      <c r="B1806" s="83" t="s">
        <v>1770</v>
      </c>
      <c r="C1806" s="70">
        <v>0</v>
      </c>
      <c r="D1806" s="79"/>
      <c r="E1806" s="70"/>
      <c r="F1806" s="72"/>
      <c r="G1806" s="70">
        <f t="shared" si="55"/>
        <v>0</v>
      </c>
      <c r="I1806" s="68">
        <v>0</v>
      </c>
      <c r="J1806" s="69">
        <f t="shared" si="54"/>
        <v>0</v>
      </c>
      <c r="K1806" s="57"/>
      <c r="L1806" s="65" t="s">
        <v>470</v>
      </c>
    </row>
    <row r="1807" spans="1:12" s="73" customFormat="1" hidden="1" outlineLevel="2">
      <c r="A1807" s="82">
        <v>1201804016</v>
      </c>
      <c r="B1807" s="83" t="s">
        <v>1771</v>
      </c>
      <c r="C1807" s="70">
        <v>0</v>
      </c>
      <c r="D1807" s="79"/>
      <c r="E1807" s="70"/>
      <c r="F1807" s="72"/>
      <c r="G1807" s="70">
        <f t="shared" si="55"/>
        <v>0</v>
      </c>
      <c r="I1807" s="68">
        <v>0</v>
      </c>
      <c r="J1807" s="69">
        <f t="shared" si="54"/>
        <v>0</v>
      </c>
      <c r="K1807" s="57"/>
      <c r="L1807" s="65" t="s">
        <v>470</v>
      </c>
    </row>
    <row r="1808" spans="1:12" s="73" customFormat="1" hidden="1" outlineLevel="2">
      <c r="A1808" s="82">
        <v>1201804017</v>
      </c>
      <c r="B1808" s="83" t="s">
        <v>1772</v>
      </c>
      <c r="C1808" s="70">
        <v>0</v>
      </c>
      <c r="D1808" s="79"/>
      <c r="E1808" s="70"/>
      <c r="F1808" s="72"/>
      <c r="G1808" s="70">
        <f t="shared" si="55"/>
        <v>0</v>
      </c>
      <c r="I1808" s="68">
        <v>0</v>
      </c>
      <c r="J1808" s="69">
        <f t="shared" si="54"/>
        <v>0</v>
      </c>
      <c r="K1808" s="57"/>
      <c r="L1808" s="65" t="s">
        <v>470</v>
      </c>
    </row>
    <row r="1809" spans="1:12" s="73" customFormat="1" hidden="1" outlineLevel="2">
      <c r="A1809" s="82">
        <v>1201804019</v>
      </c>
      <c r="B1809" s="83" t="s">
        <v>1773</v>
      </c>
      <c r="C1809" s="70">
        <v>0</v>
      </c>
      <c r="D1809" s="79"/>
      <c r="E1809" s="70"/>
      <c r="F1809" s="72"/>
      <c r="G1809" s="70">
        <f t="shared" si="55"/>
        <v>0</v>
      </c>
      <c r="I1809" s="68">
        <v>0</v>
      </c>
      <c r="J1809" s="69">
        <f t="shared" si="54"/>
        <v>0</v>
      </c>
      <c r="K1809" s="57"/>
      <c r="L1809" s="65" t="s">
        <v>470</v>
      </c>
    </row>
    <row r="1810" spans="1:12" s="73" customFormat="1" hidden="1" outlineLevel="2">
      <c r="A1810" s="82">
        <v>1201805010</v>
      </c>
      <c r="B1810" s="83" t="s">
        <v>1774</v>
      </c>
      <c r="C1810" s="70">
        <v>0</v>
      </c>
      <c r="D1810" s="79"/>
      <c r="E1810" s="70"/>
      <c r="F1810" s="72"/>
      <c r="G1810" s="70">
        <f t="shared" si="55"/>
        <v>0</v>
      </c>
      <c r="I1810" s="68">
        <v>0</v>
      </c>
      <c r="J1810" s="69">
        <f t="shared" si="54"/>
        <v>0</v>
      </c>
      <c r="K1810" s="57"/>
      <c r="L1810" s="65" t="s">
        <v>470</v>
      </c>
    </row>
    <row r="1811" spans="1:12" s="73" customFormat="1" hidden="1" outlineLevel="2">
      <c r="A1811" s="82">
        <v>1201805011</v>
      </c>
      <c r="B1811" s="83" t="s">
        <v>1775</v>
      </c>
      <c r="C1811" s="70">
        <v>0</v>
      </c>
      <c r="D1811" s="79"/>
      <c r="E1811" s="70"/>
      <c r="F1811" s="72"/>
      <c r="G1811" s="70">
        <f t="shared" si="55"/>
        <v>0</v>
      </c>
      <c r="I1811" s="68">
        <v>0</v>
      </c>
      <c r="J1811" s="69">
        <f t="shared" si="54"/>
        <v>0</v>
      </c>
      <c r="K1811" s="57"/>
      <c r="L1811" s="65" t="s">
        <v>470</v>
      </c>
    </row>
    <row r="1812" spans="1:12" s="73" customFormat="1" hidden="1" outlineLevel="2">
      <c r="A1812" s="82">
        <v>1201805012</v>
      </c>
      <c r="B1812" s="83" t="s">
        <v>1776</v>
      </c>
      <c r="C1812" s="70">
        <v>0</v>
      </c>
      <c r="D1812" s="79"/>
      <c r="E1812" s="70"/>
      <c r="F1812" s="72"/>
      <c r="G1812" s="70">
        <f t="shared" si="55"/>
        <v>0</v>
      </c>
      <c r="I1812" s="68">
        <v>0</v>
      </c>
      <c r="J1812" s="69">
        <f t="shared" si="54"/>
        <v>0</v>
      </c>
      <c r="K1812" s="57"/>
      <c r="L1812" s="65" t="s">
        <v>470</v>
      </c>
    </row>
    <row r="1813" spans="1:12" s="73" customFormat="1" hidden="1" outlineLevel="2">
      <c r="A1813" s="82">
        <v>1201805013</v>
      </c>
      <c r="B1813" s="83" t="s">
        <v>1777</v>
      </c>
      <c r="C1813" s="70">
        <v>0</v>
      </c>
      <c r="D1813" s="79"/>
      <c r="E1813" s="70"/>
      <c r="F1813" s="72"/>
      <c r="G1813" s="70">
        <f t="shared" si="55"/>
        <v>0</v>
      </c>
      <c r="I1813" s="68">
        <v>0</v>
      </c>
      <c r="J1813" s="69">
        <f t="shared" si="54"/>
        <v>0</v>
      </c>
      <c r="K1813" s="57"/>
      <c r="L1813" s="65" t="s">
        <v>470</v>
      </c>
    </row>
    <row r="1814" spans="1:12" s="73" customFormat="1" hidden="1" outlineLevel="2">
      <c r="A1814" s="82">
        <v>1201805016</v>
      </c>
      <c r="B1814" s="83" t="s">
        <v>1778</v>
      </c>
      <c r="C1814" s="70">
        <v>0</v>
      </c>
      <c r="D1814" s="79"/>
      <c r="E1814" s="70"/>
      <c r="F1814" s="72"/>
      <c r="G1814" s="70">
        <f t="shared" si="55"/>
        <v>0</v>
      </c>
      <c r="I1814" s="68">
        <v>0</v>
      </c>
      <c r="J1814" s="69">
        <f t="shared" si="54"/>
        <v>0</v>
      </c>
      <c r="K1814" s="57"/>
      <c r="L1814" s="65" t="s">
        <v>470</v>
      </c>
    </row>
    <row r="1815" spans="1:12" s="73" customFormat="1" hidden="1" outlineLevel="2">
      <c r="A1815" s="82">
        <v>1201805017</v>
      </c>
      <c r="B1815" s="83" t="s">
        <v>1779</v>
      </c>
      <c r="C1815" s="70">
        <v>0</v>
      </c>
      <c r="D1815" s="79"/>
      <c r="E1815" s="70"/>
      <c r="F1815" s="72"/>
      <c r="G1815" s="70">
        <f t="shared" si="55"/>
        <v>0</v>
      </c>
      <c r="I1815" s="68">
        <v>0</v>
      </c>
      <c r="J1815" s="69">
        <f t="shared" ref="J1815:J1878" si="56">I1815-G1815</f>
        <v>0</v>
      </c>
      <c r="K1815" s="57"/>
      <c r="L1815" s="65" t="s">
        <v>470</v>
      </c>
    </row>
    <row r="1816" spans="1:12" s="73" customFormat="1" hidden="1" outlineLevel="2">
      <c r="A1816" s="82">
        <v>1201805019</v>
      </c>
      <c r="B1816" s="83" t="s">
        <v>1780</v>
      </c>
      <c r="C1816" s="70">
        <v>0</v>
      </c>
      <c r="D1816" s="79"/>
      <c r="E1816" s="70"/>
      <c r="F1816" s="72"/>
      <c r="G1816" s="70">
        <f t="shared" si="55"/>
        <v>0</v>
      </c>
      <c r="I1816" s="68">
        <v>0</v>
      </c>
      <c r="J1816" s="69">
        <f t="shared" si="56"/>
        <v>0</v>
      </c>
      <c r="K1816" s="57"/>
      <c r="L1816" s="65" t="s">
        <v>470</v>
      </c>
    </row>
    <row r="1817" spans="1:12" s="73" customFormat="1" hidden="1" outlineLevel="2">
      <c r="A1817" s="82">
        <v>1201807010</v>
      </c>
      <c r="B1817" s="83" t="s">
        <v>1781</v>
      </c>
      <c r="C1817" s="70">
        <v>0</v>
      </c>
      <c r="D1817" s="79"/>
      <c r="E1817" s="70"/>
      <c r="F1817" s="72"/>
      <c r="G1817" s="70">
        <f t="shared" si="55"/>
        <v>0</v>
      </c>
      <c r="I1817" s="68">
        <v>0</v>
      </c>
      <c r="J1817" s="69">
        <f t="shared" si="56"/>
        <v>0</v>
      </c>
      <c r="K1817" s="57"/>
      <c r="L1817" s="65" t="s">
        <v>470</v>
      </c>
    </row>
    <row r="1818" spans="1:12" s="73" customFormat="1" hidden="1" outlineLevel="2">
      <c r="A1818" s="82">
        <v>1201807011</v>
      </c>
      <c r="B1818" s="83" t="s">
        <v>1782</v>
      </c>
      <c r="C1818" s="70">
        <v>0</v>
      </c>
      <c r="D1818" s="79"/>
      <c r="E1818" s="70"/>
      <c r="F1818" s="72"/>
      <c r="G1818" s="70">
        <f t="shared" si="55"/>
        <v>0</v>
      </c>
      <c r="I1818" s="68">
        <v>0</v>
      </c>
      <c r="J1818" s="69">
        <f t="shared" si="56"/>
        <v>0</v>
      </c>
      <c r="K1818" s="57"/>
      <c r="L1818" s="65" t="s">
        <v>470</v>
      </c>
    </row>
    <row r="1819" spans="1:12" s="73" customFormat="1" hidden="1" outlineLevel="2">
      <c r="A1819" s="82">
        <v>1201807012</v>
      </c>
      <c r="B1819" s="83" t="s">
        <v>1783</v>
      </c>
      <c r="C1819" s="70">
        <v>0</v>
      </c>
      <c r="D1819" s="79"/>
      <c r="E1819" s="70"/>
      <c r="F1819" s="72"/>
      <c r="G1819" s="70">
        <f t="shared" si="55"/>
        <v>0</v>
      </c>
      <c r="I1819" s="68">
        <v>0</v>
      </c>
      <c r="J1819" s="69">
        <f t="shared" si="56"/>
        <v>0</v>
      </c>
      <c r="K1819" s="57"/>
      <c r="L1819" s="65" t="s">
        <v>470</v>
      </c>
    </row>
    <row r="1820" spans="1:12" s="73" customFormat="1" hidden="1" outlineLevel="2">
      <c r="A1820" s="82">
        <v>1201807013</v>
      </c>
      <c r="B1820" s="83" t="s">
        <v>1784</v>
      </c>
      <c r="C1820" s="70">
        <v>0</v>
      </c>
      <c r="D1820" s="79"/>
      <c r="E1820" s="70"/>
      <c r="F1820" s="72"/>
      <c r="G1820" s="70">
        <f t="shared" si="55"/>
        <v>0</v>
      </c>
      <c r="I1820" s="68">
        <v>0</v>
      </c>
      <c r="J1820" s="69">
        <f t="shared" si="56"/>
        <v>0</v>
      </c>
      <c r="K1820" s="57"/>
      <c r="L1820" s="65" t="s">
        <v>470</v>
      </c>
    </row>
    <row r="1821" spans="1:12" s="73" customFormat="1" hidden="1" outlineLevel="2">
      <c r="A1821" s="82">
        <v>1201807016</v>
      </c>
      <c r="B1821" s="83" t="s">
        <v>1785</v>
      </c>
      <c r="C1821" s="70">
        <v>0</v>
      </c>
      <c r="D1821" s="79"/>
      <c r="E1821" s="70"/>
      <c r="F1821" s="72"/>
      <c r="G1821" s="70">
        <f t="shared" si="55"/>
        <v>0</v>
      </c>
      <c r="I1821" s="68">
        <v>0</v>
      </c>
      <c r="J1821" s="69">
        <f t="shared" si="56"/>
        <v>0</v>
      </c>
      <c r="K1821" s="57"/>
      <c r="L1821" s="65" t="s">
        <v>470</v>
      </c>
    </row>
    <row r="1822" spans="1:12" s="73" customFormat="1" hidden="1" outlineLevel="2">
      <c r="A1822" s="82">
        <v>1201807017</v>
      </c>
      <c r="B1822" s="83" t="s">
        <v>1786</v>
      </c>
      <c r="C1822" s="70">
        <v>0</v>
      </c>
      <c r="D1822" s="79"/>
      <c r="E1822" s="70"/>
      <c r="F1822" s="72"/>
      <c r="G1822" s="70">
        <f t="shared" si="55"/>
        <v>0</v>
      </c>
      <c r="I1822" s="68">
        <v>0</v>
      </c>
      <c r="J1822" s="69">
        <f t="shared" si="56"/>
        <v>0</v>
      </c>
      <c r="K1822" s="57"/>
      <c r="L1822" s="65" t="s">
        <v>470</v>
      </c>
    </row>
    <row r="1823" spans="1:12" s="73" customFormat="1" hidden="1" outlineLevel="2">
      <c r="A1823" s="82">
        <v>1201807019</v>
      </c>
      <c r="B1823" s="83" t="s">
        <v>1787</v>
      </c>
      <c r="C1823" s="70">
        <v>0</v>
      </c>
      <c r="D1823" s="79"/>
      <c r="E1823" s="70"/>
      <c r="F1823" s="72"/>
      <c r="G1823" s="70">
        <f t="shared" si="55"/>
        <v>0</v>
      </c>
      <c r="I1823" s="68">
        <v>0</v>
      </c>
      <c r="J1823" s="69">
        <f t="shared" si="56"/>
        <v>0</v>
      </c>
      <c r="K1823" s="57"/>
      <c r="L1823" s="65" t="s">
        <v>470</v>
      </c>
    </row>
    <row r="1824" spans="1:12" s="73" customFormat="1" hidden="1" outlineLevel="2">
      <c r="A1824" s="82">
        <v>1201808010</v>
      </c>
      <c r="B1824" s="83" t="s">
        <v>1788</v>
      </c>
      <c r="C1824" s="70">
        <v>0</v>
      </c>
      <c r="D1824" s="79"/>
      <c r="E1824" s="70"/>
      <c r="F1824" s="72"/>
      <c r="G1824" s="70">
        <f t="shared" si="55"/>
        <v>0</v>
      </c>
      <c r="I1824" s="68">
        <v>0</v>
      </c>
      <c r="J1824" s="69">
        <f t="shared" si="56"/>
        <v>0</v>
      </c>
      <c r="K1824" s="57"/>
      <c r="L1824" s="65" t="s">
        <v>470</v>
      </c>
    </row>
    <row r="1825" spans="1:12" s="73" customFormat="1" hidden="1" outlineLevel="2">
      <c r="A1825" s="82">
        <v>1201808011</v>
      </c>
      <c r="B1825" s="83" t="s">
        <v>1789</v>
      </c>
      <c r="C1825" s="70">
        <v>66472960.579999901</v>
      </c>
      <c r="D1825" s="79"/>
      <c r="E1825" s="70"/>
      <c r="F1825" s="72"/>
      <c r="G1825" s="70">
        <f t="shared" si="55"/>
        <v>66472960.579999901</v>
      </c>
      <c r="I1825" s="68">
        <v>0</v>
      </c>
      <c r="J1825" s="69">
        <f t="shared" si="56"/>
        <v>-66472960.579999901</v>
      </c>
      <c r="K1825" s="57"/>
      <c r="L1825" s="65" t="s">
        <v>470</v>
      </c>
    </row>
    <row r="1826" spans="1:12" s="73" customFormat="1" hidden="1" outlineLevel="2">
      <c r="A1826" s="82">
        <v>1201808012</v>
      </c>
      <c r="B1826" s="83" t="s">
        <v>1790</v>
      </c>
      <c r="C1826" s="70">
        <v>111.569999999999</v>
      </c>
      <c r="D1826" s="79"/>
      <c r="E1826" s="70"/>
      <c r="F1826" s="72"/>
      <c r="G1826" s="70">
        <f t="shared" si="55"/>
        <v>111.569999999999</v>
      </c>
      <c r="I1826" s="68">
        <v>0</v>
      </c>
      <c r="J1826" s="69">
        <f t="shared" si="56"/>
        <v>-111.569999999999</v>
      </c>
      <c r="K1826" s="57"/>
      <c r="L1826" s="65" t="s">
        <v>470</v>
      </c>
    </row>
    <row r="1827" spans="1:12" s="73" customFormat="1" hidden="1" outlineLevel="2">
      <c r="A1827" s="82">
        <v>1201808013</v>
      </c>
      <c r="B1827" s="83" t="s">
        <v>1791</v>
      </c>
      <c r="C1827" s="70">
        <v>20468168.199999899</v>
      </c>
      <c r="D1827" s="79"/>
      <c r="E1827" s="70"/>
      <c r="F1827" s="72"/>
      <c r="G1827" s="70">
        <f t="shared" si="55"/>
        <v>20468168.199999899</v>
      </c>
      <c r="I1827" s="68">
        <v>0</v>
      </c>
      <c r="J1827" s="69">
        <f t="shared" si="56"/>
        <v>-20468168.199999899</v>
      </c>
      <c r="K1827" s="57"/>
      <c r="L1827" s="65" t="s">
        <v>470</v>
      </c>
    </row>
    <row r="1828" spans="1:12" s="73" customFormat="1" hidden="1" outlineLevel="2">
      <c r="A1828" s="82">
        <v>1201808016</v>
      </c>
      <c r="B1828" s="83" t="s">
        <v>1792</v>
      </c>
      <c r="C1828" s="70">
        <v>0</v>
      </c>
      <c r="D1828" s="79"/>
      <c r="E1828" s="70"/>
      <c r="F1828" s="72"/>
      <c r="G1828" s="70">
        <f t="shared" ref="G1828:G1891" si="57">C1828+E1828</f>
        <v>0</v>
      </c>
      <c r="I1828" s="68">
        <v>0</v>
      </c>
      <c r="J1828" s="69">
        <f t="shared" si="56"/>
        <v>0</v>
      </c>
      <c r="K1828" s="57"/>
      <c r="L1828" s="65" t="s">
        <v>470</v>
      </c>
    </row>
    <row r="1829" spans="1:12" s="73" customFormat="1" hidden="1" outlineLevel="2">
      <c r="A1829" s="82">
        <v>1201808017</v>
      </c>
      <c r="B1829" s="83" t="s">
        <v>1793</v>
      </c>
      <c r="C1829" s="70">
        <v>-86941240.349999905</v>
      </c>
      <c r="D1829" s="79"/>
      <c r="E1829" s="70"/>
      <c r="F1829" s="72"/>
      <c r="G1829" s="70">
        <f t="shared" si="57"/>
        <v>-86941240.349999905</v>
      </c>
      <c r="I1829" s="68">
        <v>0</v>
      </c>
      <c r="J1829" s="69">
        <f t="shared" si="56"/>
        <v>86941240.349999905</v>
      </c>
      <c r="K1829" s="57"/>
      <c r="L1829" s="65" t="s">
        <v>470</v>
      </c>
    </row>
    <row r="1830" spans="1:12" s="73" customFormat="1" hidden="1" outlineLevel="2">
      <c r="A1830" s="82">
        <v>1201808019</v>
      </c>
      <c r="B1830" s="83" t="s">
        <v>1794</v>
      </c>
      <c r="C1830" s="70">
        <v>0</v>
      </c>
      <c r="D1830" s="79"/>
      <c r="E1830" s="70"/>
      <c r="F1830" s="72"/>
      <c r="G1830" s="70">
        <f t="shared" si="57"/>
        <v>0</v>
      </c>
      <c r="I1830" s="68">
        <v>0</v>
      </c>
      <c r="J1830" s="69">
        <f t="shared" si="56"/>
        <v>0</v>
      </c>
      <c r="K1830" s="57"/>
      <c r="L1830" s="65" t="s">
        <v>470</v>
      </c>
    </row>
    <row r="1831" spans="1:12" s="73" customFormat="1" hidden="1" outlineLevel="2">
      <c r="A1831" s="82">
        <v>1201901010</v>
      </c>
      <c r="B1831" s="83" t="s">
        <v>1795</v>
      </c>
      <c r="C1831" s="70">
        <v>0</v>
      </c>
      <c r="D1831" s="79"/>
      <c r="E1831" s="70"/>
      <c r="F1831" s="72"/>
      <c r="G1831" s="70">
        <f t="shared" si="57"/>
        <v>0</v>
      </c>
      <c r="I1831" s="68">
        <v>0</v>
      </c>
      <c r="J1831" s="69">
        <f t="shared" si="56"/>
        <v>0</v>
      </c>
      <c r="K1831" s="57"/>
      <c r="L1831" s="65" t="s">
        <v>470</v>
      </c>
    </row>
    <row r="1832" spans="1:12" s="73" customFormat="1" hidden="1" outlineLevel="2">
      <c r="A1832" s="82">
        <v>1201901011</v>
      </c>
      <c r="B1832" s="83" t="s">
        <v>1796</v>
      </c>
      <c r="C1832" s="70">
        <v>0</v>
      </c>
      <c r="D1832" s="79"/>
      <c r="E1832" s="70"/>
      <c r="F1832" s="72"/>
      <c r="G1832" s="70">
        <f t="shared" si="57"/>
        <v>0</v>
      </c>
      <c r="I1832" s="68">
        <v>0</v>
      </c>
      <c r="J1832" s="69">
        <f t="shared" si="56"/>
        <v>0</v>
      </c>
      <c r="K1832" s="57"/>
      <c r="L1832" s="65" t="s">
        <v>470</v>
      </c>
    </row>
    <row r="1833" spans="1:12" s="73" customFormat="1" hidden="1" outlineLevel="2">
      <c r="A1833" s="82">
        <v>1201901012</v>
      </c>
      <c r="B1833" s="83" t="s">
        <v>1797</v>
      </c>
      <c r="C1833" s="70">
        <v>0</v>
      </c>
      <c r="D1833" s="79"/>
      <c r="E1833" s="70"/>
      <c r="F1833" s="72"/>
      <c r="G1833" s="70">
        <f t="shared" si="57"/>
        <v>0</v>
      </c>
      <c r="I1833" s="68">
        <v>0</v>
      </c>
      <c r="J1833" s="69">
        <f t="shared" si="56"/>
        <v>0</v>
      </c>
      <c r="K1833" s="57"/>
      <c r="L1833" s="65" t="s">
        <v>470</v>
      </c>
    </row>
    <row r="1834" spans="1:12" s="73" customFormat="1" hidden="1" outlineLevel="2">
      <c r="A1834" s="82">
        <v>1201901013</v>
      </c>
      <c r="B1834" s="83" t="s">
        <v>1798</v>
      </c>
      <c r="C1834" s="70">
        <v>4314803.3899999904</v>
      </c>
      <c r="D1834" s="79"/>
      <c r="E1834" s="70"/>
      <c r="F1834" s="72"/>
      <c r="G1834" s="70">
        <f t="shared" si="57"/>
        <v>4314803.3899999904</v>
      </c>
      <c r="I1834" s="68">
        <v>0</v>
      </c>
      <c r="J1834" s="69">
        <f t="shared" si="56"/>
        <v>-4314803.3899999904</v>
      </c>
      <c r="K1834" s="57"/>
      <c r="L1834" s="65" t="s">
        <v>470</v>
      </c>
    </row>
    <row r="1835" spans="1:12" s="73" customFormat="1" hidden="1" outlineLevel="2">
      <c r="A1835" s="82">
        <v>1201901016</v>
      </c>
      <c r="B1835" s="83" t="s">
        <v>1799</v>
      </c>
      <c r="C1835" s="70">
        <v>0</v>
      </c>
      <c r="D1835" s="79"/>
      <c r="E1835" s="70"/>
      <c r="F1835" s="72"/>
      <c r="G1835" s="70">
        <f t="shared" si="57"/>
        <v>0</v>
      </c>
      <c r="I1835" s="68">
        <v>0</v>
      </c>
      <c r="J1835" s="69">
        <f t="shared" si="56"/>
        <v>0</v>
      </c>
      <c r="K1835" s="57"/>
      <c r="L1835" s="65" t="s">
        <v>470</v>
      </c>
    </row>
    <row r="1836" spans="1:12" s="73" customFormat="1" hidden="1" outlineLevel="2">
      <c r="A1836" s="82">
        <v>1201901017</v>
      </c>
      <c r="B1836" s="83" t="s">
        <v>1800</v>
      </c>
      <c r="C1836" s="70">
        <v>-4313288.0899999896</v>
      </c>
      <c r="D1836" s="79"/>
      <c r="E1836" s="70"/>
      <c r="F1836" s="72"/>
      <c r="G1836" s="70">
        <f t="shared" si="57"/>
        <v>-4313288.0899999896</v>
      </c>
      <c r="I1836" s="68">
        <v>0</v>
      </c>
      <c r="J1836" s="69">
        <f t="shared" si="56"/>
        <v>4313288.0899999896</v>
      </c>
      <c r="K1836" s="57"/>
      <c r="L1836" s="65" t="s">
        <v>470</v>
      </c>
    </row>
    <row r="1837" spans="1:12" s="73" customFormat="1" hidden="1" outlineLevel="2">
      <c r="A1837" s="82">
        <v>1201901019</v>
      </c>
      <c r="B1837" s="83" t="s">
        <v>1801</v>
      </c>
      <c r="C1837" s="70">
        <v>0</v>
      </c>
      <c r="D1837" s="79"/>
      <c r="E1837" s="70"/>
      <c r="F1837" s="72"/>
      <c r="G1837" s="70">
        <f t="shared" si="57"/>
        <v>0</v>
      </c>
      <c r="I1837" s="68">
        <v>0</v>
      </c>
      <c r="J1837" s="69">
        <f t="shared" si="56"/>
        <v>0</v>
      </c>
      <c r="K1837" s="57"/>
      <c r="L1837" s="65" t="s">
        <v>470</v>
      </c>
    </row>
    <row r="1838" spans="1:12" s="73" customFormat="1" hidden="1" outlineLevel="2">
      <c r="A1838" s="82">
        <v>1201902010</v>
      </c>
      <c r="B1838" s="83" t="s">
        <v>1802</v>
      </c>
      <c r="C1838" s="70">
        <v>0</v>
      </c>
      <c r="D1838" s="79"/>
      <c r="E1838" s="70"/>
      <c r="F1838" s="72"/>
      <c r="G1838" s="70">
        <f t="shared" si="57"/>
        <v>0</v>
      </c>
      <c r="I1838" s="68">
        <v>0</v>
      </c>
      <c r="J1838" s="69">
        <f t="shared" si="56"/>
        <v>0</v>
      </c>
      <c r="K1838" s="57"/>
      <c r="L1838" s="65" t="s">
        <v>470</v>
      </c>
    </row>
    <row r="1839" spans="1:12" s="73" customFormat="1" hidden="1" outlineLevel="2">
      <c r="A1839" s="82">
        <v>1201902011</v>
      </c>
      <c r="B1839" s="83" t="s">
        <v>1803</v>
      </c>
      <c r="C1839" s="70">
        <v>0</v>
      </c>
      <c r="D1839" s="79"/>
      <c r="E1839" s="70"/>
      <c r="F1839" s="72"/>
      <c r="G1839" s="70">
        <f t="shared" si="57"/>
        <v>0</v>
      </c>
      <c r="I1839" s="68">
        <v>0</v>
      </c>
      <c r="J1839" s="69">
        <f t="shared" si="56"/>
        <v>0</v>
      </c>
      <c r="K1839" s="57"/>
      <c r="L1839" s="65" t="s">
        <v>470</v>
      </c>
    </row>
    <row r="1840" spans="1:12" s="73" customFormat="1" hidden="1" outlineLevel="2">
      <c r="A1840" s="82">
        <v>1201902012</v>
      </c>
      <c r="B1840" s="83" t="s">
        <v>1804</v>
      </c>
      <c r="C1840" s="70">
        <v>0</v>
      </c>
      <c r="D1840" s="79"/>
      <c r="E1840" s="70"/>
      <c r="F1840" s="72"/>
      <c r="G1840" s="70">
        <f t="shared" si="57"/>
        <v>0</v>
      </c>
      <c r="I1840" s="68">
        <v>0</v>
      </c>
      <c r="J1840" s="69">
        <f t="shared" si="56"/>
        <v>0</v>
      </c>
      <c r="K1840" s="57"/>
      <c r="L1840" s="65" t="s">
        <v>470</v>
      </c>
    </row>
    <row r="1841" spans="1:12" s="73" customFormat="1" hidden="1" outlineLevel="2">
      <c r="A1841" s="82">
        <v>1201902013</v>
      </c>
      <c r="B1841" s="83" t="s">
        <v>1805</v>
      </c>
      <c r="C1841" s="70">
        <v>0</v>
      </c>
      <c r="D1841" s="79"/>
      <c r="E1841" s="70"/>
      <c r="F1841" s="72"/>
      <c r="G1841" s="70">
        <f t="shared" si="57"/>
        <v>0</v>
      </c>
      <c r="I1841" s="68">
        <v>0</v>
      </c>
      <c r="J1841" s="69">
        <f t="shared" si="56"/>
        <v>0</v>
      </c>
      <c r="K1841" s="57"/>
      <c r="L1841" s="65" t="s">
        <v>470</v>
      </c>
    </row>
    <row r="1842" spans="1:12" s="73" customFormat="1" hidden="1" outlineLevel="2">
      <c r="A1842" s="82">
        <v>1201902016</v>
      </c>
      <c r="B1842" s="83" t="s">
        <v>1806</v>
      </c>
      <c r="C1842" s="70">
        <v>0</v>
      </c>
      <c r="D1842" s="79"/>
      <c r="E1842" s="70"/>
      <c r="F1842" s="72"/>
      <c r="G1842" s="70">
        <f t="shared" si="57"/>
        <v>0</v>
      </c>
      <c r="I1842" s="68">
        <v>0</v>
      </c>
      <c r="J1842" s="69">
        <f t="shared" si="56"/>
        <v>0</v>
      </c>
      <c r="K1842" s="57"/>
      <c r="L1842" s="65" t="s">
        <v>470</v>
      </c>
    </row>
    <row r="1843" spans="1:12" s="73" customFormat="1" hidden="1" outlineLevel="2">
      <c r="A1843" s="82">
        <v>1201902017</v>
      </c>
      <c r="B1843" s="83" t="s">
        <v>1807</v>
      </c>
      <c r="C1843" s="70">
        <v>0</v>
      </c>
      <c r="D1843" s="79"/>
      <c r="E1843" s="70"/>
      <c r="F1843" s="72"/>
      <c r="G1843" s="70">
        <f t="shared" si="57"/>
        <v>0</v>
      </c>
      <c r="I1843" s="68">
        <v>0</v>
      </c>
      <c r="J1843" s="69">
        <f t="shared" si="56"/>
        <v>0</v>
      </c>
      <c r="K1843" s="57"/>
      <c r="L1843" s="65" t="s">
        <v>470</v>
      </c>
    </row>
    <row r="1844" spans="1:12" s="73" customFormat="1" hidden="1" outlineLevel="2">
      <c r="A1844" s="82">
        <v>1201902018</v>
      </c>
      <c r="B1844" s="83" t="s">
        <v>1808</v>
      </c>
      <c r="C1844" s="70">
        <v>0</v>
      </c>
      <c r="D1844" s="79"/>
      <c r="E1844" s="70"/>
      <c r="F1844" s="72"/>
      <c r="G1844" s="70">
        <f t="shared" si="57"/>
        <v>0</v>
      </c>
      <c r="I1844" s="68">
        <v>0</v>
      </c>
      <c r="J1844" s="69">
        <f t="shared" si="56"/>
        <v>0</v>
      </c>
      <c r="K1844" s="57"/>
      <c r="L1844" s="65" t="s">
        <v>470</v>
      </c>
    </row>
    <row r="1845" spans="1:12" s="73" customFormat="1" hidden="1" outlineLevel="2">
      <c r="A1845" s="82">
        <v>1201902019</v>
      </c>
      <c r="B1845" s="83" t="s">
        <v>1809</v>
      </c>
      <c r="C1845" s="70">
        <v>0</v>
      </c>
      <c r="D1845" s="79"/>
      <c r="E1845" s="70"/>
      <c r="F1845" s="72"/>
      <c r="G1845" s="70">
        <f t="shared" si="57"/>
        <v>0</v>
      </c>
      <c r="I1845" s="68">
        <v>0</v>
      </c>
      <c r="J1845" s="69">
        <f t="shared" si="56"/>
        <v>0</v>
      </c>
      <c r="K1845" s="57"/>
      <c r="L1845" s="65" t="s">
        <v>470</v>
      </c>
    </row>
    <row r="1846" spans="1:12" s="73" customFormat="1" hidden="1" outlineLevel="2">
      <c r="A1846" s="82">
        <v>1201903020</v>
      </c>
      <c r="B1846" s="83" t="s">
        <v>1810</v>
      </c>
      <c r="C1846" s="70">
        <v>0</v>
      </c>
      <c r="D1846" s="79"/>
      <c r="E1846" s="70"/>
      <c r="F1846" s="72"/>
      <c r="G1846" s="70">
        <f t="shared" si="57"/>
        <v>0</v>
      </c>
      <c r="I1846" s="68">
        <v>0</v>
      </c>
      <c r="J1846" s="69">
        <f t="shared" si="56"/>
        <v>0</v>
      </c>
      <c r="K1846" s="57"/>
      <c r="L1846" s="65" t="s">
        <v>470</v>
      </c>
    </row>
    <row r="1847" spans="1:12" s="73" customFormat="1" hidden="1" outlineLevel="2">
      <c r="A1847" s="82">
        <v>1201903021</v>
      </c>
      <c r="B1847" s="83" t="s">
        <v>1810</v>
      </c>
      <c r="C1847" s="70">
        <v>0</v>
      </c>
      <c r="D1847" s="79"/>
      <c r="E1847" s="70"/>
      <c r="F1847" s="72"/>
      <c r="G1847" s="70">
        <f t="shared" si="57"/>
        <v>0</v>
      </c>
      <c r="I1847" s="68">
        <v>0</v>
      </c>
      <c r="J1847" s="69">
        <f t="shared" si="56"/>
        <v>0</v>
      </c>
      <c r="K1847" s="57"/>
      <c r="L1847" s="65" t="s">
        <v>470</v>
      </c>
    </row>
    <row r="1848" spans="1:12" s="73" customFormat="1" hidden="1" outlineLevel="2">
      <c r="A1848" s="82">
        <v>1201903022</v>
      </c>
      <c r="B1848" s="83" t="s">
        <v>1810</v>
      </c>
      <c r="C1848" s="70">
        <v>0</v>
      </c>
      <c r="D1848" s="79"/>
      <c r="E1848" s="70"/>
      <c r="F1848" s="72"/>
      <c r="G1848" s="70">
        <f t="shared" si="57"/>
        <v>0</v>
      </c>
      <c r="I1848" s="68">
        <v>0</v>
      </c>
      <c r="J1848" s="69">
        <f t="shared" si="56"/>
        <v>0</v>
      </c>
      <c r="K1848" s="57"/>
      <c r="L1848" s="65" t="s">
        <v>470</v>
      </c>
    </row>
    <row r="1849" spans="1:12" s="73" customFormat="1" hidden="1" outlineLevel="2">
      <c r="A1849" s="82">
        <v>1201903023</v>
      </c>
      <c r="B1849" s="83" t="s">
        <v>1810</v>
      </c>
      <c r="C1849" s="70">
        <v>0</v>
      </c>
      <c r="D1849" s="79"/>
      <c r="E1849" s="70"/>
      <c r="F1849" s="72"/>
      <c r="G1849" s="70">
        <f t="shared" si="57"/>
        <v>0</v>
      </c>
      <c r="I1849" s="68">
        <v>0</v>
      </c>
      <c r="J1849" s="69">
        <f t="shared" si="56"/>
        <v>0</v>
      </c>
      <c r="K1849" s="57"/>
      <c r="L1849" s="65" t="s">
        <v>470</v>
      </c>
    </row>
    <row r="1850" spans="1:12" s="73" customFormat="1" hidden="1" outlineLevel="2">
      <c r="A1850" s="82">
        <v>1201903026</v>
      </c>
      <c r="B1850" s="83" t="s">
        <v>1810</v>
      </c>
      <c r="C1850" s="70">
        <v>0</v>
      </c>
      <c r="D1850" s="79"/>
      <c r="E1850" s="70"/>
      <c r="F1850" s="72"/>
      <c r="G1850" s="70">
        <f t="shared" si="57"/>
        <v>0</v>
      </c>
      <c r="I1850" s="68">
        <v>0</v>
      </c>
      <c r="J1850" s="69">
        <f t="shared" si="56"/>
        <v>0</v>
      </c>
      <c r="K1850" s="57"/>
      <c r="L1850" s="65" t="s">
        <v>470</v>
      </c>
    </row>
    <row r="1851" spans="1:12" s="73" customFormat="1" hidden="1" outlineLevel="2">
      <c r="A1851" s="82">
        <v>1201903027</v>
      </c>
      <c r="B1851" s="83" t="s">
        <v>1810</v>
      </c>
      <c r="C1851" s="70">
        <v>0</v>
      </c>
      <c r="D1851" s="79"/>
      <c r="E1851" s="70"/>
      <c r="F1851" s="72"/>
      <c r="G1851" s="70">
        <f t="shared" si="57"/>
        <v>0</v>
      </c>
      <c r="I1851" s="68">
        <v>0</v>
      </c>
      <c r="J1851" s="69">
        <f t="shared" si="56"/>
        <v>0</v>
      </c>
      <c r="K1851" s="57"/>
      <c r="L1851" s="65" t="s">
        <v>470</v>
      </c>
    </row>
    <row r="1852" spans="1:12" s="73" customFormat="1" hidden="1" outlineLevel="2">
      <c r="A1852" s="82">
        <v>1201903028</v>
      </c>
      <c r="B1852" s="83" t="s">
        <v>1810</v>
      </c>
      <c r="C1852" s="70">
        <v>0</v>
      </c>
      <c r="D1852" s="79"/>
      <c r="E1852" s="70"/>
      <c r="F1852" s="72"/>
      <c r="G1852" s="70">
        <f t="shared" si="57"/>
        <v>0</v>
      </c>
      <c r="I1852" s="68">
        <v>0</v>
      </c>
      <c r="J1852" s="69">
        <f t="shared" si="56"/>
        <v>0</v>
      </c>
      <c r="K1852" s="57"/>
      <c r="L1852" s="65" t="s">
        <v>470</v>
      </c>
    </row>
    <row r="1853" spans="1:12" s="73" customFormat="1" hidden="1" outlineLevel="2">
      <c r="A1853" s="82">
        <v>1201903029</v>
      </c>
      <c r="B1853" s="83" t="s">
        <v>1810</v>
      </c>
      <c r="C1853" s="70">
        <v>0</v>
      </c>
      <c r="D1853" s="79"/>
      <c r="E1853" s="70"/>
      <c r="F1853" s="72"/>
      <c r="G1853" s="70">
        <f t="shared" si="57"/>
        <v>0</v>
      </c>
      <c r="I1853" s="68">
        <v>0</v>
      </c>
      <c r="J1853" s="69">
        <f t="shared" si="56"/>
        <v>0</v>
      </c>
      <c r="K1853" s="57"/>
      <c r="L1853" s="65" t="s">
        <v>470</v>
      </c>
    </row>
    <row r="1854" spans="1:12" s="73" customFormat="1" hidden="1" outlineLevel="2">
      <c r="A1854" s="82">
        <v>1201903030</v>
      </c>
      <c r="B1854" s="83" t="s">
        <v>1810</v>
      </c>
      <c r="C1854" s="70">
        <v>0</v>
      </c>
      <c r="D1854" s="79"/>
      <c r="E1854" s="70"/>
      <c r="F1854" s="72"/>
      <c r="G1854" s="70">
        <f t="shared" si="57"/>
        <v>0</v>
      </c>
      <c r="I1854" s="68">
        <v>0</v>
      </c>
      <c r="J1854" s="69">
        <f t="shared" si="56"/>
        <v>0</v>
      </c>
      <c r="K1854" s="57"/>
      <c r="L1854" s="65" t="s">
        <v>470</v>
      </c>
    </row>
    <row r="1855" spans="1:12" s="73" customFormat="1" hidden="1" outlineLevel="2">
      <c r="A1855" s="82">
        <v>1201903031</v>
      </c>
      <c r="B1855" s="83" t="s">
        <v>1810</v>
      </c>
      <c r="C1855" s="70">
        <v>0</v>
      </c>
      <c r="D1855" s="79"/>
      <c r="E1855" s="70"/>
      <c r="F1855" s="72"/>
      <c r="G1855" s="70">
        <f t="shared" si="57"/>
        <v>0</v>
      </c>
      <c r="I1855" s="68">
        <v>0</v>
      </c>
      <c r="J1855" s="69">
        <f t="shared" si="56"/>
        <v>0</v>
      </c>
      <c r="K1855" s="57"/>
      <c r="L1855" s="65" t="s">
        <v>470</v>
      </c>
    </row>
    <row r="1856" spans="1:12" s="73" customFormat="1" hidden="1" outlineLevel="2">
      <c r="A1856" s="82">
        <v>1201903032</v>
      </c>
      <c r="B1856" s="83" t="s">
        <v>1810</v>
      </c>
      <c r="C1856" s="70">
        <v>0</v>
      </c>
      <c r="D1856" s="79"/>
      <c r="E1856" s="70"/>
      <c r="F1856" s="72"/>
      <c r="G1856" s="70">
        <f t="shared" si="57"/>
        <v>0</v>
      </c>
      <c r="I1856" s="68">
        <v>0</v>
      </c>
      <c r="J1856" s="69">
        <f t="shared" si="56"/>
        <v>0</v>
      </c>
      <c r="K1856" s="57"/>
      <c r="L1856" s="65" t="s">
        <v>470</v>
      </c>
    </row>
    <row r="1857" spans="1:12" s="73" customFormat="1" hidden="1" outlineLevel="2">
      <c r="A1857" s="82">
        <v>1201903033</v>
      </c>
      <c r="B1857" s="83" t="s">
        <v>1810</v>
      </c>
      <c r="C1857" s="70">
        <v>0</v>
      </c>
      <c r="D1857" s="79"/>
      <c r="E1857" s="70"/>
      <c r="F1857" s="72"/>
      <c r="G1857" s="70">
        <f t="shared" si="57"/>
        <v>0</v>
      </c>
      <c r="I1857" s="68">
        <v>0</v>
      </c>
      <c r="J1857" s="69">
        <f t="shared" si="56"/>
        <v>0</v>
      </c>
      <c r="K1857" s="57"/>
      <c r="L1857" s="65" t="s">
        <v>470</v>
      </c>
    </row>
    <row r="1858" spans="1:12" s="73" customFormat="1" hidden="1" outlineLevel="2">
      <c r="A1858" s="82">
        <v>1201903036</v>
      </c>
      <c r="B1858" s="83" t="s">
        <v>1810</v>
      </c>
      <c r="C1858" s="70">
        <v>0</v>
      </c>
      <c r="D1858" s="79"/>
      <c r="E1858" s="70"/>
      <c r="F1858" s="72"/>
      <c r="G1858" s="70">
        <f t="shared" si="57"/>
        <v>0</v>
      </c>
      <c r="I1858" s="68">
        <v>0</v>
      </c>
      <c r="J1858" s="69">
        <f t="shared" si="56"/>
        <v>0</v>
      </c>
      <c r="K1858" s="57"/>
      <c r="L1858" s="65" t="s">
        <v>470</v>
      </c>
    </row>
    <row r="1859" spans="1:12" s="73" customFormat="1" hidden="1" outlineLevel="2">
      <c r="A1859" s="82">
        <v>1201903037</v>
      </c>
      <c r="B1859" s="83" t="s">
        <v>1810</v>
      </c>
      <c r="C1859" s="70">
        <v>0</v>
      </c>
      <c r="D1859" s="79"/>
      <c r="E1859" s="70"/>
      <c r="F1859" s="72"/>
      <c r="G1859" s="70">
        <f t="shared" si="57"/>
        <v>0</v>
      </c>
      <c r="I1859" s="68">
        <v>0</v>
      </c>
      <c r="J1859" s="69">
        <f t="shared" si="56"/>
        <v>0</v>
      </c>
      <c r="K1859" s="57"/>
      <c r="L1859" s="65" t="s">
        <v>470</v>
      </c>
    </row>
    <row r="1860" spans="1:12" s="73" customFormat="1" hidden="1" outlineLevel="2">
      <c r="A1860" s="82">
        <v>1201903038</v>
      </c>
      <c r="B1860" s="83" t="s">
        <v>1810</v>
      </c>
      <c r="C1860" s="70">
        <v>0</v>
      </c>
      <c r="D1860" s="79"/>
      <c r="E1860" s="70"/>
      <c r="F1860" s="72"/>
      <c r="G1860" s="70">
        <f t="shared" si="57"/>
        <v>0</v>
      </c>
      <c r="I1860" s="68">
        <v>0</v>
      </c>
      <c r="J1860" s="69">
        <f t="shared" si="56"/>
        <v>0</v>
      </c>
      <c r="K1860" s="57"/>
      <c r="L1860" s="65" t="s">
        <v>470</v>
      </c>
    </row>
    <row r="1861" spans="1:12" s="73" customFormat="1" hidden="1" outlineLevel="2">
      <c r="A1861" s="82">
        <v>1201903039</v>
      </c>
      <c r="B1861" s="83" t="s">
        <v>1810</v>
      </c>
      <c r="C1861" s="70">
        <v>0</v>
      </c>
      <c r="D1861" s="79"/>
      <c r="E1861" s="70"/>
      <c r="F1861" s="72"/>
      <c r="G1861" s="70">
        <f t="shared" si="57"/>
        <v>0</v>
      </c>
      <c r="I1861" s="68">
        <v>0</v>
      </c>
      <c r="J1861" s="69">
        <f t="shared" si="56"/>
        <v>0</v>
      </c>
      <c r="K1861" s="57"/>
      <c r="L1861" s="65" t="s">
        <v>470</v>
      </c>
    </row>
    <row r="1862" spans="1:12" s="73" customFormat="1" hidden="1" outlineLevel="2">
      <c r="A1862" s="82">
        <v>1201903040</v>
      </c>
      <c r="B1862" s="83" t="s">
        <v>1810</v>
      </c>
      <c r="C1862" s="70">
        <v>0</v>
      </c>
      <c r="D1862" s="79"/>
      <c r="E1862" s="70"/>
      <c r="F1862" s="72"/>
      <c r="G1862" s="70">
        <f t="shared" si="57"/>
        <v>0</v>
      </c>
      <c r="I1862" s="68">
        <v>0</v>
      </c>
      <c r="J1862" s="69">
        <f t="shared" si="56"/>
        <v>0</v>
      </c>
      <c r="K1862" s="57"/>
      <c r="L1862" s="65" t="s">
        <v>470</v>
      </c>
    </row>
    <row r="1863" spans="1:12" s="73" customFormat="1" hidden="1" outlineLevel="2">
      <c r="A1863" s="82">
        <v>1201903041</v>
      </c>
      <c r="B1863" s="83" t="s">
        <v>1810</v>
      </c>
      <c r="C1863" s="70">
        <v>0</v>
      </c>
      <c r="D1863" s="79"/>
      <c r="E1863" s="70"/>
      <c r="F1863" s="72"/>
      <c r="G1863" s="70">
        <f t="shared" si="57"/>
        <v>0</v>
      </c>
      <c r="I1863" s="68">
        <v>0</v>
      </c>
      <c r="J1863" s="69">
        <f t="shared" si="56"/>
        <v>0</v>
      </c>
      <c r="K1863" s="57"/>
      <c r="L1863" s="65" t="s">
        <v>470</v>
      </c>
    </row>
    <row r="1864" spans="1:12" s="73" customFormat="1" hidden="1" outlineLevel="2">
      <c r="A1864" s="82">
        <v>1201903042</v>
      </c>
      <c r="B1864" s="83" t="s">
        <v>1810</v>
      </c>
      <c r="C1864" s="70">
        <v>0</v>
      </c>
      <c r="D1864" s="79"/>
      <c r="E1864" s="70"/>
      <c r="F1864" s="72"/>
      <c r="G1864" s="70">
        <f t="shared" si="57"/>
        <v>0</v>
      </c>
      <c r="I1864" s="68">
        <v>0</v>
      </c>
      <c r="J1864" s="69">
        <f t="shared" si="56"/>
        <v>0</v>
      </c>
      <c r="K1864" s="57"/>
      <c r="L1864" s="65" t="s">
        <v>470</v>
      </c>
    </row>
    <row r="1865" spans="1:12" s="73" customFormat="1" hidden="1" outlineLevel="2">
      <c r="A1865" s="82">
        <v>1201903043</v>
      </c>
      <c r="B1865" s="83" t="s">
        <v>1810</v>
      </c>
      <c r="C1865" s="70">
        <v>0</v>
      </c>
      <c r="D1865" s="79"/>
      <c r="E1865" s="70"/>
      <c r="F1865" s="72"/>
      <c r="G1865" s="70">
        <f t="shared" si="57"/>
        <v>0</v>
      </c>
      <c r="I1865" s="68">
        <v>0</v>
      </c>
      <c r="J1865" s="69">
        <f t="shared" si="56"/>
        <v>0</v>
      </c>
      <c r="K1865" s="57"/>
      <c r="L1865" s="65" t="s">
        <v>470</v>
      </c>
    </row>
    <row r="1866" spans="1:12" s="73" customFormat="1" hidden="1" outlineLevel="2">
      <c r="A1866" s="82">
        <v>1201903047</v>
      </c>
      <c r="B1866" s="83" t="s">
        <v>1810</v>
      </c>
      <c r="C1866" s="70">
        <v>0</v>
      </c>
      <c r="D1866" s="79"/>
      <c r="E1866" s="70"/>
      <c r="F1866" s="72"/>
      <c r="G1866" s="70">
        <f t="shared" si="57"/>
        <v>0</v>
      </c>
      <c r="I1866" s="68">
        <v>0</v>
      </c>
      <c r="J1866" s="69">
        <f t="shared" si="56"/>
        <v>0</v>
      </c>
      <c r="K1866" s="57"/>
      <c r="L1866" s="65" t="s">
        <v>470</v>
      </c>
    </row>
    <row r="1867" spans="1:12" s="73" customFormat="1" hidden="1" outlineLevel="2">
      <c r="A1867" s="82">
        <v>1201903048</v>
      </c>
      <c r="B1867" s="83" t="s">
        <v>1810</v>
      </c>
      <c r="C1867" s="70">
        <v>0</v>
      </c>
      <c r="D1867" s="79"/>
      <c r="E1867" s="70"/>
      <c r="F1867" s="72"/>
      <c r="G1867" s="70">
        <f t="shared" si="57"/>
        <v>0</v>
      </c>
      <c r="I1867" s="68">
        <v>0</v>
      </c>
      <c r="J1867" s="69">
        <f t="shared" si="56"/>
        <v>0</v>
      </c>
      <c r="K1867" s="57"/>
      <c r="L1867" s="65" t="s">
        <v>470</v>
      </c>
    </row>
    <row r="1868" spans="1:12" s="73" customFormat="1" hidden="1" outlineLevel="2">
      <c r="A1868" s="82">
        <v>1201903049</v>
      </c>
      <c r="B1868" s="83" t="s">
        <v>1810</v>
      </c>
      <c r="C1868" s="70">
        <v>0</v>
      </c>
      <c r="D1868" s="79"/>
      <c r="E1868" s="70"/>
      <c r="F1868" s="72"/>
      <c r="G1868" s="70">
        <f t="shared" si="57"/>
        <v>0</v>
      </c>
      <c r="I1868" s="68">
        <v>0</v>
      </c>
      <c r="J1868" s="69">
        <f t="shared" si="56"/>
        <v>0</v>
      </c>
      <c r="K1868" s="57"/>
      <c r="L1868" s="65" t="s">
        <v>470</v>
      </c>
    </row>
    <row r="1869" spans="1:12" s="73" customFormat="1" hidden="1" outlineLevel="2">
      <c r="A1869" s="82">
        <v>1201904010</v>
      </c>
      <c r="B1869" s="83" t="s">
        <v>1802</v>
      </c>
      <c r="C1869" s="70">
        <v>0</v>
      </c>
      <c r="D1869" s="79"/>
      <c r="E1869" s="70"/>
      <c r="F1869" s="72"/>
      <c r="G1869" s="70">
        <f t="shared" si="57"/>
        <v>0</v>
      </c>
      <c r="I1869" s="68">
        <v>0</v>
      </c>
      <c r="J1869" s="69">
        <f t="shared" si="56"/>
        <v>0</v>
      </c>
      <c r="K1869" s="57"/>
      <c r="L1869" s="65" t="s">
        <v>470</v>
      </c>
    </row>
    <row r="1870" spans="1:12" s="73" customFormat="1" hidden="1" outlineLevel="2">
      <c r="A1870" s="82">
        <v>1201904011</v>
      </c>
      <c r="B1870" s="83" t="s">
        <v>1803</v>
      </c>
      <c r="C1870" s="70">
        <v>0</v>
      </c>
      <c r="D1870" s="79"/>
      <c r="E1870" s="70"/>
      <c r="F1870" s="72"/>
      <c r="G1870" s="70">
        <f t="shared" si="57"/>
        <v>0</v>
      </c>
      <c r="I1870" s="68">
        <v>0</v>
      </c>
      <c r="J1870" s="69">
        <f t="shared" si="56"/>
        <v>0</v>
      </c>
      <c r="K1870" s="57"/>
      <c r="L1870" s="65" t="s">
        <v>470</v>
      </c>
    </row>
    <row r="1871" spans="1:12" s="73" customFormat="1" hidden="1" outlineLevel="2">
      <c r="A1871" s="82">
        <v>1201904012</v>
      </c>
      <c r="B1871" s="83" t="s">
        <v>1804</v>
      </c>
      <c r="C1871" s="70">
        <v>0</v>
      </c>
      <c r="D1871" s="79"/>
      <c r="E1871" s="70"/>
      <c r="F1871" s="72"/>
      <c r="G1871" s="70">
        <f t="shared" si="57"/>
        <v>0</v>
      </c>
      <c r="I1871" s="68">
        <v>0</v>
      </c>
      <c r="J1871" s="69">
        <f t="shared" si="56"/>
        <v>0</v>
      </c>
      <c r="K1871" s="57"/>
      <c r="L1871" s="65" t="s">
        <v>470</v>
      </c>
    </row>
    <row r="1872" spans="1:12" s="73" customFormat="1" hidden="1" outlineLevel="2">
      <c r="A1872" s="82">
        <v>1201904013</v>
      </c>
      <c r="B1872" s="83" t="s">
        <v>1805</v>
      </c>
      <c r="C1872" s="70">
        <v>0</v>
      </c>
      <c r="D1872" s="79"/>
      <c r="E1872" s="70"/>
      <c r="F1872" s="72"/>
      <c r="G1872" s="70">
        <f t="shared" si="57"/>
        <v>0</v>
      </c>
      <c r="I1872" s="68">
        <v>0</v>
      </c>
      <c r="J1872" s="69">
        <f t="shared" si="56"/>
        <v>0</v>
      </c>
      <c r="K1872" s="57"/>
      <c r="L1872" s="65" t="s">
        <v>470</v>
      </c>
    </row>
    <row r="1873" spans="1:12" s="73" customFormat="1" hidden="1" outlineLevel="2">
      <c r="A1873" s="82">
        <v>1201904016</v>
      </c>
      <c r="B1873" s="83" t="s">
        <v>1806</v>
      </c>
      <c r="C1873" s="70">
        <v>0</v>
      </c>
      <c r="D1873" s="79"/>
      <c r="E1873" s="70"/>
      <c r="F1873" s="72"/>
      <c r="G1873" s="70">
        <f t="shared" si="57"/>
        <v>0</v>
      </c>
      <c r="I1873" s="68">
        <v>0</v>
      </c>
      <c r="J1873" s="69">
        <f t="shared" si="56"/>
        <v>0</v>
      </c>
      <c r="K1873" s="57"/>
      <c r="L1873" s="65" t="s">
        <v>470</v>
      </c>
    </row>
    <row r="1874" spans="1:12" s="73" customFormat="1" hidden="1" outlineLevel="2">
      <c r="A1874" s="82">
        <v>1201904017</v>
      </c>
      <c r="B1874" s="83" t="s">
        <v>1807</v>
      </c>
      <c r="C1874" s="70">
        <v>0</v>
      </c>
      <c r="D1874" s="79"/>
      <c r="E1874" s="70"/>
      <c r="F1874" s="72"/>
      <c r="G1874" s="70">
        <f t="shared" si="57"/>
        <v>0</v>
      </c>
      <c r="I1874" s="68">
        <v>0</v>
      </c>
      <c r="J1874" s="69">
        <f t="shared" si="56"/>
        <v>0</v>
      </c>
      <c r="K1874" s="57"/>
      <c r="L1874" s="65" t="s">
        <v>470</v>
      </c>
    </row>
    <row r="1875" spans="1:12" s="73" customFormat="1" hidden="1" outlineLevel="2">
      <c r="A1875" s="82">
        <v>1201904018</v>
      </c>
      <c r="B1875" s="83" t="s">
        <v>1808</v>
      </c>
      <c r="C1875" s="70">
        <v>0</v>
      </c>
      <c r="D1875" s="79"/>
      <c r="E1875" s="70"/>
      <c r="F1875" s="72"/>
      <c r="G1875" s="70">
        <f t="shared" si="57"/>
        <v>0</v>
      </c>
      <c r="I1875" s="68">
        <v>0</v>
      </c>
      <c r="J1875" s="69">
        <f t="shared" si="56"/>
        <v>0</v>
      </c>
      <c r="K1875" s="57"/>
      <c r="L1875" s="65" t="s">
        <v>470</v>
      </c>
    </row>
    <row r="1876" spans="1:12" s="73" customFormat="1" hidden="1" outlineLevel="2">
      <c r="A1876" s="82">
        <v>1201904019</v>
      </c>
      <c r="B1876" s="83" t="s">
        <v>1809</v>
      </c>
      <c r="C1876" s="70">
        <v>0</v>
      </c>
      <c r="D1876" s="79"/>
      <c r="E1876" s="70"/>
      <c r="F1876" s="72"/>
      <c r="G1876" s="70">
        <f t="shared" si="57"/>
        <v>0</v>
      </c>
      <c r="I1876" s="68">
        <v>0</v>
      </c>
      <c r="J1876" s="69">
        <f t="shared" si="56"/>
        <v>0</v>
      </c>
      <c r="K1876" s="57"/>
      <c r="L1876" s="65" t="s">
        <v>470</v>
      </c>
    </row>
    <row r="1877" spans="1:12" s="73" customFormat="1" hidden="1" outlineLevel="2">
      <c r="A1877" s="82">
        <v>1202001010</v>
      </c>
      <c r="B1877" s="83" t="s">
        <v>1811</v>
      </c>
      <c r="C1877" s="70">
        <v>0</v>
      </c>
      <c r="D1877" s="79"/>
      <c r="E1877" s="70"/>
      <c r="F1877" s="72"/>
      <c r="G1877" s="70">
        <f t="shared" si="57"/>
        <v>0</v>
      </c>
      <c r="I1877" s="68">
        <v>0</v>
      </c>
      <c r="J1877" s="69">
        <f t="shared" si="56"/>
        <v>0</v>
      </c>
      <c r="K1877" s="57"/>
      <c r="L1877" s="65" t="s">
        <v>470</v>
      </c>
    </row>
    <row r="1878" spans="1:12" s="73" customFormat="1" hidden="1" outlineLevel="2">
      <c r="A1878" s="82">
        <v>1202001011</v>
      </c>
      <c r="B1878" s="83" t="s">
        <v>1812</v>
      </c>
      <c r="C1878" s="70">
        <v>0</v>
      </c>
      <c r="D1878" s="79"/>
      <c r="E1878" s="70"/>
      <c r="F1878" s="72"/>
      <c r="G1878" s="70">
        <f t="shared" si="57"/>
        <v>0</v>
      </c>
      <c r="I1878" s="68">
        <v>0</v>
      </c>
      <c r="J1878" s="69">
        <f t="shared" si="56"/>
        <v>0</v>
      </c>
      <c r="K1878" s="57"/>
      <c r="L1878" s="65" t="s">
        <v>470</v>
      </c>
    </row>
    <row r="1879" spans="1:12" s="73" customFormat="1" hidden="1" outlineLevel="2">
      <c r="A1879" s="82">
        <v>1202001012</v>
      </c>
      <c r="B1879" s="83" t="s">
        <v>1813</v>
      </c>
      <c r="C1879" s="70">
        <v>0</v>
      </c>
      <c r="D1879" s="79"/>
      <c r="E1879" s="70"/>
      <c r="F1879" s="72"/>
      <c r="G1879" s="70">
        <f t="shared" si="57"/>
        <v>0</v>
      </c>
      <c r="I1879" s="68">
        <v>0</v>
      </c>
      <c r="J1879" s="69">
        <f t="shared" ref="J1879:J1942" si="58">I1879-G1879</f>
        <v>0</v>
      </c>
      <c r="K1879" s="57"/>
      <c r="L1879" s="65" t="s">
        <v>470</v>
      </c>
    </row>
    <row r="1880" spans="1:12" s="73" customFormat="1" hidden="1" outlineLevel="2">
      <c r="A1880" s="82">
        <v>1202001013</v>
      </c>
      <c r="B1880" s="83" t="s">
        <v>1814</v>
      </c>
      <c r="C1880" s="70">
        <v>0</v>
      </c>
      <c r="D1880" s="79"/>
      <c r="E1880" s="70"/>
      <c r="F1880" s="72"/>
      <c r="G1880" s="70">
        <f t="shared" si="57"/>
        <v>0</v>
      </c>
      <c r="I1880" s="68">
        <v>0</v>
      </c>
      <c r="J1880" s="69">
        <f t="shared" si="58"/>
        <v>0</v>
      </c>
      <c r="K1880" s="57"/>
      <c r="L1880" s="65" t="s">
        <v>470</v>
      </c>
    </row>
    <row r="1881" spans="1:12" s="73" customFormat="1" hidden="1" outlineLevel="2">
      <c r="A1881" s="82">
        <v>1202001016</v>
      </c>
      <c r="B1881" s="83" t="s">
        <v>1815</v>
      </c>
      <c r="C1881" s="70">
        <v>0</v>
      </c>
      <c r="D1881" s="79"/>
      <c r="E1881" s="70"/>
      <c r="F1881" s="72"/>
      <c r="G1881" s="70">
        <f t="shared" si="57"/>
        <v>0</v>
      </c>
      <c r="I1881" s="68">
        <v>0</v>
      </c>
      <c r="J1881" s="69">
        <f t="shared" si="58"/>
        <v>0</v>
      </c>
      <c r="K1881" s="57"/>
      <c r="L1881" s="65" t="s">
        <v>470</v>
      </c>
    </row>
    <row r="1882" spans="1:12" s="73" customFormat="1" hidden="1" outlineLevel="2">
      <c r="A1882" s="82">
        <v>1202001017</v>
      </c>
      <c r="B1882" s="83" t="s">
        <v>1816</v>
      </c>
      <c r="C1882" s="70">
        <v>0</v>
      </c>
      <c r="D1882" s="79"/>
      <c r="E1882" s="70"/>
      <c r="F1882" s="72"/>
      <c r="G1882" s="70">
        <f t="shared" si="57"/>
        <v>0</v>
      </c>
      <c r="I1882" s="68">
        <v>0</v>
      </c>
      <c r="J1882" s="69">
        <f t="shared" si="58"/>
        <v>0</v>
      </c>
      <c r="K1882" s="57"/>
      <c r="L1882" s="65" t="s">
        <v>470</v>
      </c>
    </row>
    <row r="1883" spans="1:12" s="73" customFormat="1" hidden="1" outlineLevel="2">
      <c r="A1883" s="82">
        <v>1202001018</v>
      </c>
      <c r="B1883" s="83" t="s">
        <v>1817</v>
      </c>
      <c r="C1883" s="70">
        <v>0</v>
      </c>
      <c r="D1883" s="79"/>
      <c r="E1883" s="70"/>
      <c r="F1883" s="72"/>
      <c r="G1883" s="70">
        <f t="shared" si="57"/>
        <v>0</v>
      </c>
      <c r="I1883" s="68">
        <v>0</v>
      </c>
      <c r="J1883" s="69">
        <f t="shared" si="58"/>
        <v>0</v>
      </c>
      <c r="K1883" s="57"/>
      <c r="L1883" s="65" t="s">
        <v>470</v>
      </c>
    </row>
    <row r="1884" spans="1:12" s="73" customFormat="1" hidden="1" outlineLevel="2">
      <c r="A1884" s="82">
        <v>1202001019</v>
      </c>
      <c r="B1884" s="83" t="s">
        <v>1818</v>
      </c>
      <c r="C1884" s="70">
        <v>0</v>
      </c>
      <c r="D1884" s="79"/>
      <c r="E1884" s="70"/>
      <c r="F1884" s="72"/>
      <c r="G1884" s="70">
        <f t="shared" si="57"/>
        <v>0</v>
      </c>
      <c r="I1884" s="68">
        <v>0</v>
      </c>
      <c r="J1884" s="69">
        <f t="shared" si="58"/>
        <v>0</v>
      </c>
      <c r="K1884" s="57"/>
      <c r="L1884" s="65" t="s">
        <v>470</v>
      </c>
    </row>
    <row r="1885" spans="1:12" s="73" customFormat="1" hidden="1" outlineLevel="2">
      <c r="A1885" s="82">
        <v>1202101010</v>
      </c>
      <c r="B1885" s="83" t="s">
        <v>1819</v>
      </c>
      <c r="C1885" s="70">
        <v>0</v>
      </c>
      <c r="D1885" s="79"/>
      <c r="E1885" s="70"/>
      <c r="F1885" s="72"/>
      <c r="G1885" s="70">
        <f t="shared" si="57"/>
        <v>0</v>
      </c>
      <c r="I1885" s="68">
        <v>0</v>
      </c>
      <c r="J1885" s="69">
        <f t="shared" si="58"/>
        <v>0</v>
      </c>
      <c r="K1885" s="57"/>
      <c r="L1885" s="65" t="s">
        <v>470</v>
      </c>
    </row>
    <row r="1886" spans="1:12" s="73" customFormat="1" hidden="1" outlineLevel="2">
      <c r="A1886" s="82">
        <v>1202101011</v>
      </c>
      <c r="B1886" s="83" t="s">
        <v>1820</v>
      </c>
      <c r="C1886" s="70">
        <v>0</v>
      </c>
      <c r="D1886" s="79"/>
      <c r="E1886" s="70"/>
      <c r="F1886" s="72"/>
      <c r="G1886" s="70">
        <f t="shared" si="57"/>
        <v>0</v>
      </c>
      <c r="I1886" s="68">
        <v>0</v>
      </c>
      <c r="J1886" s="69">
        <f t="shared" si="58"/>
        <v>0</v>
      </c>
      <c r="K1886" s="57"/>
      <c r="L1886" s="65" t="s">
        <v>470</v>
      </c>
    </row>
    <row r="1887" spans="1:12" s="73" customFormat="1" hidden="1" outlineLevel="2">
      <c r="A1887" s="82">
        <v>1202101012</v>
      </c>
      <c r="B1887" s="83" t="s">
        <v>1821</v>
      </c>
      <c r="C1887" s="70">
        <v>0</v>
      </c>
      <c r="D1887" s="79"/>
      <c r="E1887" s="70"/>
      <c r="F1887" s="72"/>
      <c r="G1887" s="70">
        <f t="shared" si="57"/>
        <v>0</v>
      </c>
      <c r="I1887" s="68">
        <v>0</v>
      </c>
      <c r="J1887" s="69">
        <f t="shared" si="58"/>
        <v>0</v>
      </c>
      <c r="K1887" s="57"/>
      <c r="L1887" s="65" t="s">
        <v>470</v>
      </c>
    </row>
    <row r="1888" spans="1:12" s="73" customFormat="1" hidden="1" outlineLevel="2">
      <c r="A1888" s="82">
        <v>1202101013</v>
      </c>
      <c r="B1888" s="83" t="s">
        <v>1822</v>
      </c>
      <c r="C1888" s="70">
        <v>0</v>
      </c>
      <c r="D1888" s="79"/>
      <c r="E1888" s="70"/>
      <c r="F1888" s="72"/>
      <c r="G1888" s="70">
        <f t="shared" si="57"/>
        <v>0</v>
      </c>
      <c r="I1888" s="68">
        <v>0</v>
      </c>
      <c r="J1888" s="69">
        <f t="shared" si="58"/>
        <v>0</v>
      </c>
      <c r="K1888" s="57"/>
      <c r="L1888" s="65" t="s">
        <v>470</v>
      </c>
    </row>
    <row r="1889" spans="1:12" s="73" customFormat="1" hidden="1" outlineLevel="2">
      <c r="A1889" s="82">
        <v>1202101016</v>
      </c>
      <c r="B1889" s="83" t="s">
        <v>1823</v>
      </c>
      <c r="C1889" s="70">
        <v>0</v>
      </c>
      <c r="D1889" s="79"/>
      <c r="E1889" s="70"/>
      <c r="F1889" s="72"/>
      <c r="G1889" s="70">
        <f t="shared" si="57"/>
        <v>0</v>
      </c>
      <c r="I1889" s="68">
        <v>0</v>
      </c>
      <c r="J1889" s="69">
        <f t="shared" si="58"/>
        <v>0</v>
      </c>
      <c r="K1889" s="57"/>
      <c r="L1889" s="65" t="s">
        <v>470</v>
      </c>
    </row>
    <row r="1890" spans="1:12" s="73" customFormat="1" hidden="1" outlineLevel="2">
      <c r="A1890" s="82">
        <v>1202101017</v>
      </c>
      <c r="B1890" s="83" t="s">
        <v>1824</v>
      </c>
      <c r="C1890" s="70">
        <v>0</v>
      </c>
      <c r="D1890" s="79"/>
      <c r="E1890" s="70"/>
      <c r="F1890" s="72"/>
      <c r="G1890" s="70">
        <f t="shared" si="57"/>
        <v>0</v>
      </c>
      <c r="I1890" s="68">
        <v>0</v>
      </c>
      <c r="J1890" s="69">
        <f t="shared" si="58"/>
        <v>0</v>
      </c>
      <c r="K1890" s="57"/>
      <c r="L1890" s="65" t="s">
        <v>470</v>
      </c>
    </row>
    <row r="1891" spans="1:12" s="73" customFormat="1" hidden="1" outlineLevel="2">
      <c r="A1891" s="82">
        <v>1202101018</v>
      </c>
      <c r="B1891" s="83" t="s">
        <v>1825</v>
      </c>
      <c r="C1891" s="70">
        <v>0</v>
      </c>
      <c r="D1891" s="79"/>
      <c r="E1891" s="70"/>
      <c r="F1891" s="72"/>
      <c r="G1891" s="70">
        <f t="shared" si="57"/>
        <v>0</v>
      </c>
      <c r="I1891" s="68">
        <v>0</v>
      </c>
      <c r="J1891" s="69">
        <f t="shared" si="58"/>
        <v>0</v>
      </c>
      <c r="K1891" s="57"/>
      <c r="L1891" s="65" t="s">
        <v>470</v>
      </c>
    </row>
    <row r="1892" spans="1:12" s="73" customFormat="1" hidden="1" outlineLevel="2">
      <c r="A1892" s="82">
        <v>1202101019</v>
      </c>
      <c r="B1892" s="83" t="s">
        <v>1826</v>
      </c>
      <c r="C1892" s="70">
        <v>0</v>
      </c>
      <c r="D1892" s="79"/>
      <c r="E1892" s="70"/>
      <c r="F1892" s="72"/>
      <c r="G1892" s="70">
        <f t="shared" ref="G1892:G1955" si="59">C1892+E1892</f>
        <v>0</v>
      </c>
      <c r="I1892" s="68">
        <v>0</v>
      </c>
      <c r="J1892" s="69">
        <f t="shared" si="58"/>
        <v>0</v>
      </c>
      <c r="K1892" s="57"/>
      <c r="L1892" s="65" t="s">
        <v>470</v>
      </c>
    </row>
    <row r="1893" spans="1:12" s="73" customFormat="1" hidden="1" outlineLevel="2">
      <c r="A1893" s="82">
        <v>1202101020</v>
      </c>
      <c r="B1893" s="83" t="s">
        <v>1819</v>
      </c>
      <c r="C1893" s="70">
        <v>0</v>
      </c>
      <c r="D1893" s="79"/>
      <c r="E1893" s="70"/>
      <c r="F1893" s="72"/>
      <c r="G1893" s="70">
        <f t="shared" si="59"/>
        <v>0</v>
      </c>
      <c r="I1893" s="68">
        <v>0</v>
      </c>
      <c r="J1893" s="69">
        <f t="shared" si="58"/>
        <v>0</v>
      </c>
      <c r="K1893" s="57"/>
      <c r="L1893" s="65" t="s">
        <v>470</v>
      </c>
    </row>
    <row r="1894" spans="1:12" s="73" customFormat="1" hidden="1" outlineLevel="2">
      <c r="A1894" s="82">
        <v>1202101021</v>
      </c>
      <c r="B1894" s="83" t="s">
        <v>1820</v>
      </c>
      <c r="C1894" s="70">
        <v>0</v>
      </c>
      <c r="D1894" s="79"/>
      <c r="E1894" s="70"/>
      <c r="F1894" s="72"/>
      <c r="G1894" s="70">
        <f t="shared" si="59"/>
        <v>0</v>
      </c>
      <c r="I1894" s="68">
        <v>0</v>
      </c>
      <c r="J1894" s="69">
        <f t="shared" si="58"/>
        <v>0</v>
      </c>
      <c r="K1894" s="57"/>
      <c r="L1894" s="65" t="s">
        <v>470</v>
      </c>
    </row>
    <row r="1895" spans="1:12" s="73" customFormat="1" hidden="1" outlineLevel="2">
      <c r="A1895" s="82">
        <v>1202101022</v>
      </c>
      <c r="B1895" s="83" t="s">
        <v>1821</v>
      </c>
      <c r="C1895" s="70">
        <v>0</v>
      </c>
      <c r="D1895" s="79"/>
      <c r="E1895" s="70"/>
      <c r="F1895" s="72"/>
      <c r="G1895" s="70">
        <f t="shared" si="59"/>
        <v>0</v>
      </c>
      <c r="I1895" s="68">
        <v>0</v>
      </c>
      <c r="J1895" s="69">
        <f t="shared" si="58"/>
        <v>0</v>
      </c>
      <c r="K1895" s="57"/>
      <c r="L1895" s="65" t="s">
        <v>470</v>
      </c>
    </row>
    <row r="1896" spans="1:12" s="73" customFormat="1" hidden="1" outlineLevel="2">
      <c r="A1896" s="82">
        <v>1202101023</v>
      </c>
      <c r="B1896" s="83" t="s">
        <v>1822</v>
      </c>
      <c r="C1896" s="70">
        <v>0</v>
      </c>
      <c r="D1896" s="79"/>
      <c r="E1896" s="70"/>
      <c r="F1896" s="72"/>
      <c r="G1896" s="70">
        <f t="shared" si="59"/>
        <v>0</v>
      </c>
      <c r="I1896" s="68">
        <v>0</v>
      </c>
      <c r="J1896" s="69">
        <f t="shared" si="58"/>
        <v>0</v>
      </c>
      <c r="K1896" s="57"/>
      <c r="L1896" s="65" t="s">
        <v>470</v>
      </c>
    </row>
    <row r="1897" spans="1:12" s="73" customFormat="1" hidden="1" outlineLevel="2">
      <c r="A1897" s="82">
        <v>1202101026</v>
      </c>
      <c r="B1897" s="83" t="s">
        <v>1823</v>
      </c>
      <c r="C1897" s="70">
        <v>0</v>
      </c>
      <c r="D1897" s="79"/>
      <c r="E1897" s="70"/>
      <c r="F1897" s="72"/>
      <c r="G1897" s="70">
        <f t="shared" si="59"/>
        <v>0</v>
      </c>
      <c r="I1897" s="68">
        <v>0</v>
      </c>
      <c r="J1897" s="69">
        <f t="shared" si="58"/>
        <v>0</v>
      </c>
      <c r="K1897" s="57"/>
      <c r="L1897" s="65" t="s">
        <v>470</v>
      </c>
    </row>
    <row r="1898" spans="1:12" s="73" customFormat="1" hidden="1" outlineLevel="2">
      <c r="A1898" s="82">
        <v>1202101027</v>
      </c>
      <c r="B1898" s="83" t="s">
        <v>1824</v>
      </c>
      <c r="C1898" s="70">
        <v>0</v>
      </c>
      <c r="D1898" s="79"/>
      <c r="E1898" s="70"/>
      <c r="F1898" s="72"/>
      <c r="G1898" s="70">
        <f t="shared" si="59"/>
        <v>0</v>
      </c>
      <c r="I1898" s="68">
        <v>0</v>
      </c>
      <c r="J1898" s="69">
        <f t="shared" si="58"/>
        <v>0</v>
      </c>
      <c r="K1898" s="57"/>
      <c r="L1898" s="65" t="s">
        <v>470</v>
      </c>
    </row>
    <row r="1899" spans="1:12" s="73" customFormat="1" hidden="1" outlineLevel="2">
      <c r="A1899" s="82">
        <v>1202101028</v>
      </c>
      <c r="B1899" s="83" t="s">
        <v>1825</v>
      </c>
      <c r="C1899" s="70">
        <v>0</v>
      </c>
      <c r="D1899" s="79"/>
      <c r="E1899" s="70"/>
      <c r="F1899" s="72"/>
      <c r="G1899" s="70">
        <f t="shared" si="59"/>
        <v>0</v>
      </c>
      <c r="I1899" s="68">
        <v>0</v>
      </c>
      <c r="J1899" s="69">
        <f t="shared" si="58"/>
        <v>0</v>
      </c>
      <c r="K1899" s="57"/>
      <c r="L1899" s="65" t="s">
        <v>470</v>
      </c>
    </row>
    <row r="1900" spans="1:12" s="73" customFormat="1" hidden="1" outlineLevel="2">
      <c r="A1900" s="82">
        <v>1202101029</v>
      </c>
      <c r="B1900" s="83" t="s">
        <v>1826</v>
      </c>
      <c r="C1900" s="70">
        <v>0</v>
      </c>
      <c r="D1900" s="79"/>
      <c r="E1900" s="70"/>
      <c r="F1900" s="72"/>
      <c r="G1900" s="70">
        <f t="shared" si="59"/>
        <v>0</v>
      </c>
      <c r="I1900" s="68">
        <v>0</v>
      </c>
      <c r="J1900" s="69">
        <f t="shared" si="58"/>
        <v>0</v>
      </c>
      <c r="K1900" s="57"/>
      <c r="L1900" s="65" t="s">
        <v>470</v>
      </c>
    </row>
    <row r="1901" spans="1:12" s="73" customFormat="1" hidden="1" outlineLevel="2">
      <c r="A1901" s="82">
        <v>1202102010</v>
      </c>
      <c r="B1901" s="83" t="s">
        <v>1827</v>
      </c>
      <c r="C1901" s="70">
        <v>0</v>
      </c>
      <c r="D1901" s="79"/>
      <c r="E1901" s="70"/>
      <c r="F1901" s="72"/>
      <c r="G1901" s="70">
        <f t="shared" si="59"/>
        <v>0</v>
      </c>
      <c r="I1901" s="68">
        <v>0</v>
      </c>
      <c r="J1901" s="69">
        <f t="shared" si="58"/>
        <v>0</v>
      </c>
      <c r="K1901" s="57"/>
      <c r="L1901" s="65" t="s">
        <v>470</v>
      </c>
    </row>
    <row r="1902" spans="1:12" s="73" customFormat="1" hidden="1" outlineLevel="2">
      <c r="A1902" s="82">
        <v>1202102011</v>
      </c>
      <c r="B1902" s="83" t="s">
        <v>1828</v>
      </c>
      <c r="C1902" s="70">
        <v>0</v>
      </c>
      <c r="D1902" s="79"/>
      <c r="E1902" s="70"/>
      <c r="F1902" s="72"/>
      <c r="G1902" s="70">
        <f t="shared" si="59"/>
        <v>0</v>
      </c>
      <c r="I1902" s="68">
        <v>0</v>
      </c>
      <c r="J1902" s="69">
        <f t="shared" si="58"/>
        <v>0</v>
      </c>
      <c r="K1902" s="57"/>
      <c r="L1902" s="65" t="s">
        <v>470</v>
      </c>
    </row>
    <row r="1903" spans="1:12" s="73" customFormat="1" hidden="1" outlineLevel="2">
      <c r="A1903" s="82">
        <v>1202102012</v>
      </c>
      <c r="B1903" s="83" t="s">
        <v>1829</v>
      </c>
      <c r="C1903" s="70">
        <v>0</v>
      </c>
      <c r="D1903" s="79"/>
      <c r="E1903" s="70"/>
      <c r="F1903" s="72"/>
      <c r="G1903" s="70">
        <f t="shared" si="59"/>
        <v>0</v>
      </c>
      <c r="I1903" s="68">
        <v>0</v>
      </c>
      <c r="J1903" s="69">
        <f t="shared" si="58"/>
        <v>0</v>
      </c>
      <c r="K1903" s="57"/>
      <c r="L1903" s="65" t="s">
        <v>470</v>
      </c>
    </row>
    <row r="1904" spans="1:12" s="73" customFormat="1" hidden="1" outlineLevel="2">
      <c r="A1904" s="82">
        <v>1202102013</v>
      </c>
      <c r="B1904" s="83" t="s">
        <v>1830</v>
      </c>
      <c r="C1904" s="70">
        <v>0</v>
      </c>
      <c r="D1904" s="79"/>
      <c r="E1904" s="70"/>
      <c r="F1904" s="72"/>
      <c r="G1904" s="70">
        <f t="shared" si="59"/>
        <v>0</v>
      </c>
      <c r="I1904" s="68">
        <v>0</v>
      </c>
      <c r="J1904" s="69">
        <f t="shared" si="58"/>
        <v>0</v>
      </c>
      <c r="K1904" s="57"/>
      <c r="L1904" s="65" t="s">
        <v>470</v>
      </c>
    </row>
    <row r="1905" spans="1:12" s="73" customFormat="1" hidden="1" outlineLevel="2">
      <c r="A1905" s="82">
        <v>1202102016</v>
      </c>
      <c r="B1905" s="83" t="s">
        <v>1831</v>
      </c>
      <c r="C1905" s="70">
        <v>0</v>
      </c>
      <c r="D1905" s="79"/>
      <c r="E1905" s="70"/>
      <c r="F1905" s="72"/>
      <c r="G1905" s="70">
        <f t="shared" si="59"/>
        <v>0</v>
      </c>
      <c r="I1905" s="68">
        <v>0</v>
      </c>
      <c r="J1905" s="69">
        <f t="shared" si="58"/>
        <v>0</v>
      </c>
      <c r="K1905" s="57"/>
      <c r="L1905" s="65" t="s">
        <v>470</v>
      </c>
    </row>
    <row r="1906" spans="1:12" s="73" customFormat="1" hidden="1" outlineLevel="2">
      <c r="A1906" s="82">
        <v>1202102017</v>
      </c>
      <c r="B1906" s="83" t="s">
        <v>1832</v>
      </c>
      <c r="C1906" s="70">
        <v>0</v>
      </c>
      <c r="D1906" s="79"/>
      <c r="E1906" s="70"/>
      <c r="F1906" s="72"/>
      <c r="G1906" s="70">
        <f t="shared" si="59"/>
        <v>0</v>
      </c>
      <c r="I1906" s="68">
        <v>0</v>
      </c>
      <c r="J1906" s="69">
        <f t="shared" si="58"/>
        <v>0</v>
      </c>
      <c r="K1906" s="57"/>
      <c r="L1906" s="65" t="s">
        <v>470</v>
      </c>
    </row>
    <row r="1907" spans="1:12" s="73" customFormat="1" hidden="1" outlineLevel="2">
      <c r="A1907" s="82">
        <v>1202102019</v>
      </c>
      <c r="B1907" s="83" t="s">
        <v>1833</v>
      </c>
      <c r="C1907" s="70">
        <v>0</v>
      </c>
      <c r="D1907" s="79"/>
      <c r="E1907" s="70"/>
      <c r="F1907" s="72"/>
      <c r="G1907" s="70">
        <f t="shared" si="59"/>
        <v>0</v>
      </c>
      <c r="I1907" s="68">
        <v>0</v>
      </c>
      <c r="J1907" s="69">
        <f t="shared" si="58"/>
        <v>0</v>
      </c>
      <c r="K1907" s="57"/>
      <c r="L1907" s="65" t="s">
        <v>470</v>
      </c>
    </row>
    <row r="1908" spans="1:12" s="73" customFormat="1" hidden="1" outlineLevel="2">
      <c r="A1908" s="82">
        <v>1202103010</v>
      </c>
      <c r="B1908" s="83" t="s">
        <v>1834</v>
      </c>
      <c r="C1908" s="70">
        <v>0</v>
      </c>
      <c r="D1908" s="79"/>
      <c r="E1908" s="70"/>
      <c r="F1908" s="72"/>
      <c r="G1908" s="70">
        <f t="shared" si="59"/>
        <v>0</v>
      </c>
      <c r="I1908" s="68">
        <v>0</v>
      </c>
      <c r="J1908" s="69">
        <f t="shared" si="58"/>
        <v>0</v>
      </c>
      <c r="K1908" s="57"/>
      <c r="L1908" s="65" t="s">
        <v>470</v>
      </c>
    </row>
    <row r="1909" spans="1:12" s="73" customFormat="1" hidden="1" outlineLevel="2">
      <c r="A1909" s="82">
        <v>1202103011</v>
      </c>
      <c r="B1909" s="83" t="s">
        <v>1835</v>
      </c>
      <c r="C1909" s="70">
        <v>0</v>
      </c>
      <c r="D1909" s="79"/>
      <c r="E1909" s="70"/>
      <c r="F1909" s="72"/>
      <c r="G1909" s="70">
        <f t="shared" si="59"/>
        <v>0</v>
      </c>
      <c r="I1909" s="68">
        <v>0</v>
      </c>
      <c r="J1909" s="69">
        <f t="shared" si="58"/>
        <v>0</v>
      </c>
      <c r="K1909" s="57"/>
      <c r="L1909" s="65" t="s">
        <v>470</v>
      </c>
    </row>
    <row r="1910" spans="1:12" s="73" customFormat="1" hidden="1" outlineLevel="2">
      <c r="A1910" s="82">
        <v>1202103012</v>
      </c>
      <c r="B1910" s="83" t="s">
        <v>1836</v>
      </c>
      <c r="C1910" s="70">
        <v>0</v>
      </c>
      <c r="D1910" s="79"/>
      <c r="E1910" s="70"/>
      <c r="F1910" s="72"/>
      <c r="G1910" s="70">
        <f t="shared" si="59"/>
        <v>0</v>
      </c>
      <c r="I1910" s="68">
        <v>0</v>
      </c>
      <c r="J1910" s="69">
        <f t="shared" si="58"/>
        <v>0</v>
      </c>
      <c r="K1910" s="57"/>
      <c r="L1910" s="65" t="s">
        <v>470</v>
      </c>
    </row>
    <row r="1911" spans="1:12" s="73" customFormat="1" hidden="1" outlineLevel="2">
      <c r="A1911" s="82">
        <v>1202103013</v>
      </c>
      <c r="B1911" s="83" t="s">
        <v>1837</v>
      </c>
      <c r="C1911" s="70">
        <v>0</v>
      </c>
      <c r="D1911" s="79"/>
      <c r="E1911" s="70"/>
      <c r="F1911" s="72"/>
      <c r="G1911" s="70">
        <f t="shared" si="59"/>
        <v>0</v>
      </c>
      <c r="I1911" s="68">
        <v>0</v>
      </c>
      <c r="J1911" s="69">
        <f t="shared" si="58"/>
        <v>0</v>
      </c>
      <c r="K1911" s="57"/>
      <c r="L1911" s="65" t="s">
        <v>470</v>
      </c>
    </row>
    <row r="1912" spans="1:12" s="73" customFormat="1" hidden="1" outlineLevel="2">
      <c r="A1912" s="82">
        <v>1202103016</v>
      </c>
      <c r="B1912" s="83" t="s">
        <v>1838</v>
      </c>
      <c r="C1912" s="70">
        <v>0</v>
      </c>
      <c r="D1912" s="79"/>
      <c r="E1912" s="70"/>
      <c r="F1912" s="72"/>
      <c r="G1912" s="70">
        <f t="shared" si="59"/>
        <v>0</v>
      </c>
      <c r="I1912" s="68">
        <v>0</v>
      </c>
      <c r="J1912" s="69">
        <f t="shared" si="58"/>
        <v>0</v>
      </c>
      <c r="K1912" s="57"/>
      <c r="L1912" s="65" t="s">
        <v>470</v>
      </c>
    </row>
    <row r="1913" spans="1:12" s="73" customFormat="1" hidden="1" outlineLevel="2">
      <c r="A1913" s="82">
        <v>1202103017</v>
      </c>
      <c r="B1913" s="83" t="s">
        <v>1839</v>
      </c>
      <c r="C1913" s="70">
        <v>0</v>
      </c>
      <c r="D1913" s="79"/>
      <c r="E1913" s="70"/>
      <c r="F1913" s="72"/>
      <c r="G1913" s="70">
        <f t="shared" si="59"/>
        <v>0</v>
      </c>
      <c r="I1913" s="68">
        <v>0</v>
      </c>
      <c r="J1913" s="69">
        <f t="shared" si="58"/>
        <v>0</v>
      </c>
      <c r="K1913" s="57"/>
      <c r="L1913" s="65" t="s">
        <v>470</v>
      </c>
    </row>
    <row r="1914" spans="1:12" s="73" customFormat="1" hidden="1" outlineLevel="2">
      <c r="A1914" s="82">
        <v>1202103019</v>
      </c>
      <c r="B1914" s="83" t="s">
        <v>1840</v>
      </c>
      <c r="C1914" s="70">
        <v>0</v>
      </c>
      <c r="D1914" s="79"/>
      <c r="E1914" s="70"/>
      <c r="F1914" s="72"/>
      <c r="G1914" s="70">
        <f t="shared" si="59"/>
        <v>0</v>
      </c>
      <c r="I1914" s="68">
        <v>0</v>
      </c>
      <c r="J1914" s="69">
        <f t="shared" si="58"/>
        <v>0</v>
      </c>
      <c r="K1914" s="57"/>
      <c r="L1914" s="65" t="s">
        <v>470</v>
      </c>
    </row>
    <row r="1915" spans="1:12" s="73" customFormat="1" hidden="1" outlineLevel="2">
      <c r="A1915" s="82">
        <v>1202104010</v>
      </c>
      <c r="B1915" s="83" t="s">
        <v>1841</v>
      </c>
      <c r="C1915" s="70">
        <v>0</v>
      </c>
      <c r="D1915" s="79"/>
      <c r="E1915" s="70"/>
      <c r="F1915" s="72"/>
      <c r="G1915" s="70">
        <f t="shared" si="59"/>
        <v>0</v>
      </c>
      <c r="I1915" s="68">
        <v>0</v>
      </c>
      <c r="J1915" s="69">
        <f t="shared" si="58"/>
        <v>0</v>
      </c>
      <c r="K1915" s="57"/>
      <c r="L1915" s="65" t="s">
        <v>470</v>
      </c>
    </row>
    <row r="1916" spans="1:12" s="73" customFormat="1" hidden="1" outlineLevel="2">
      <c r="A1916" s="82">
        <v>1202104011</v>
      </c>
      <c r="B1916" s="83" t="s">
        <v>1842</v>
      </c>
      <c r="C1916" s="70">
        <v>0</v>
      </c>
      <c r="D1916" s="79"/>
      <c r="E1916" s="70"/>
      <c r="F1916" s="72"/>
      <c r="G1916" s="70">
        <f t="shared" si="59"/>
        <v>0</v>
      </c>
      <c r="I1916" s="68">
        <v>0</v>
      </c>
      <c r="J1916" s="69">
        <f t="shared" si="58"/>
        <v>0</v>
      </c>
      <c r="K1916" s="57"/>
      <c r="L1916" s="65" t="s">
        <v>470</v>
      </c>
    </row>
    <row r="1917" spans="1:12" s="73" customFormat="1" hidden="1" outlineLevel="2">
      <c r="A1917" s="82">
        <v>1202104012</v>
      </c>
      <c r="B1917" s="83" t="s">
        <v>1843</v>
      </c>
      <c r="C1917" s="70">
        <v>0</v>
      </c>
      <c r="D1917" s="79"/>
      <c r="E1917" s="70"/>
      <c r="F1917" s="72"/>
      <c r="G1917" s="70">
        <f t="shared" si="59"/>
        <v>0</v>
      </c>
      <c r="I1917" s="68">
        <v>0</v>
      </c>
      <c r="J1917" s="69">
        <f t="shared" si="58"/>
        <v>0</v>
      </c>
      <c r="K1917" s="57"/>
      <c r="L1917" s="65" t="s">
        <v>470</v>
      </c>
    </row>
    <row r="1918" spans="1:12" s="73" customFormat="1" hidden="1" outlineLevel="2">
      <c r="A1918" s="82">
        <v>1202104013</v>
      </c>
      <c r="B1918" s="83" t="s">
        <v>1844</v>
      </c>
      <c r="C1918" s="70">
        <v>0</v>
      </c>
      <c r="D1918" s="79"/>
      <c r="E1918" s="70"/>
      <c r="F1918" s="72"/>
      <c r="G1918" s="70">
        <f t="shared" si="59"/>
        <v>0</v>
      </c>
      <c r="I1918" s="68">
        <v>0</v>
      </c>
      <c r="J1918" s="69">
        <f t="shared" si="58"/>
        <v>0</v>
      </c>
      <c r="K1918" s="57"/>
      <c r="L1918" s="65" t="s">
        <v>470</v>
      </c>
    </row>
    <row r="1919" spans="1:12" s="73" customFormat="1" hidden="1" outlineLevel="2">
      <c r="A1919" s="82">
        <v>1202104016</v>
      </c>
      <c r="B1919" s="83" t="s">
        <v>1845</v>
      </c>
      <c r="C1919" s="70">
        <v>0</v>
      </c>
      <c r="D1919" s="79"/>
      <c r="E1919" s="70"/>
      <c r="F1919" s="72"/>
      <c r="G1919" s="70">
        <f t="shared" si="59"/>
        <v>0</v>
      </c>
      <c r="I1919" s="68">
        <v>0</v>
      </c>
      <c r="J1919" s="69">
        <f t="shared" si="58"/>
        <v>0</v>
      </c>
      <c r="K1919" s="57"/>
      <c r="L1919" s="65" t="s">
        <v>470</v>
      </c>
    </row>
    <row r="1920" spans="1:12" s="73" customFormat="1" hidden="1" outlineLevel="2">
      <c r="A1920" s="82">
        <v>1202104017</v>
      </c>
      <c r="B1920" s="83" t="s">
        <v>1846</v>
      </c>
      <c r="C1920" s="70">
        <v>0</v>
      </c>
      <c r="D1920" s="79"/>
      <c r="E1920" s="70"/>
      <c r="F1920" s="72"/>
      <c r="G1920" s="70">
        <f t="shared" si="59"/>
        <v>0</v>
      </c>
      <c r="I1920" s="68">
        <v>0</v>
      </c>
      <c r="J1920" s="69">
        <f t="shared" si="58"/>
        <v>0</v>
      </c>
      <c r="K1920" s="57"/>
      <c r="L1920" s="65" t="s">
        <v>470</v>
      </c>
    </row>
    <row r="1921" spans="1:12" s="73" customFormat="1" hidden="1" outlineLevel="2">
      <c r="A1921" s="82">
        <v>1202104019</v>
      </c>
      <c r="B1921" s="83" t="s">
        <v>1847</v>
      </c>
      <c r="C1921" s="70">
        <v>0</v>
      </c>
      <c r="D1921" s="79"/>
      <c r="E1921" s="70"/>
      <c r="F1921" s="72"/>
      <c r="G1921" s="70">
        <f t="shared" si="59"/>
        <v>0</v>
      </c>
      <c r="I1921" s="68">
        <v>0</v>
      </c>
      <c r="J1921" s="69">
        <f t="shared" si="58"/>
        <v>0</v>
      </c>
      <c r="K1921" s="57"/>
      <c r="L1921" s="65" t="s">
        <v>470</v>
      </c>
    </row>
    <row r="1922" spans="1:12" s="73" customFormat="1" hidden="1" outlineLevel="2">
      <c r="A1922" s="82">
        <v>1202105010</v>
      </c>
      <c r="B1922" s="83" t="s">
        <v>1827</v>
      </c>
      <c r="C1922" s="70">
        <v>0</v>
      </c>
      <c r="D1922" s="79"/>
      <c r="E1922" s="70"/>
      <c r="F1922" s="72"/>
      <c r="G1922" s="70">
        <f t="shared" si="59"/>
        <v>0</v>
      </c>
      <c r="I1922" s="68">
        <v>0</v>
      </c>
      <c r="J1922" s="69">
        <f t="shared" si="58"/>
        <v>0</v>
      </c>
      <c r="K1922" s="57"/>
      <c r="L1922" s="65" t="s">
        <v>470</v>
      </c>
    </row>
    <row r="1923" spans="1:12" s="73" customFormat="1" hidden="1" outlineLevel="2">
      <c r="A1923" s="82">
        <v>1202105011</v>
      </c>
      <c r="B1923" s="83" t="s">
        <v>1828</v>
      </c>
      <c r="C1923" s="70">
        <v>0</v>
      </c>
      <c r="D1923" s="79"/>
      <c r="E1923" s="70"/>
      <c r="F1923" s="72"/>
      <c r="G1923" s="70">
        <f t="shared" si="59"/>
        <v>0</v>
      </c>
      <c r="I1923" s="68">
        <v>0</v>
      </c>
      <c r="J1923" s="69">
        <f t="shared" si="58"/>
        <v>0</v>
      </c>
      <c r="K1923" s="57"/>
      <c r="L1923" s="65" t="s">
        <v>470</v>
      </c>
    </row>
    <row r="1924" spans="1:12" s="73" customFormat="1" hidden="1" outlineLevel="2">
      <c r="A1924" s="82">
        <v>1202105013</v>
      </c>
      <c r="B1924" s="83" t="s">
        <v>1830</v>
      </c>
      <c r="C1924" s="70">
        <v>0</v>
      </c>
      <c r="D1924" s="79"/>
      <c r="E1924" s="70"/>
      <c r="F1924" s="72"/>
      <c r="G1924" s="70">
        <f t="shared" si="59"/>
        <v>0</v>
      </c>
      <c r="I1924" s="68">
        <v>0</v>
      </c>
      <c r="J1924" s="69">
        <f t="shared" si="58"/>
        <v>0</v>
      </c>
      <c r="K1924" s="57"/>
      <c r="L1924" s="65" t="s">
        <v>470</v>
      </c>
    </row>
    <row r="1925" spans="1:12" s="73" customFormat="1" hidden="1" outlineLevel="2">
      <c r="A1925" s="82">
        <v>1202105017</v>
      </c>
      <c r="B1925" s="83" t="s">
        <v>1832</v>
      </c>
      <c r="C1925" s="70">
        <v>0</v>
      </c>
      <c r="D1925" s="79"/>
      <c r="E1925" s="70"/>
      <c r="F1925" s="72"/>
      <c r="G1925" s="70">
        <f t="shared" si="59"/>
        <v>0</v>
      </c>
      <c r="I1925" s="68">
        <v>0</v>
      </c>
      <c r="J1925" s="69">
        <f t="shared" si="58"/>
        <v>0</v>
      </c>
      <c r="K1925" s="57"/>
      <c r="L1925" s="65" t="s">
        <v>470</v>
      </c>
    </row>
    <row r="1926" spans="1:12" s="73" customFormat="1" hidden="1" outlineLevel="2">
      <c r="A1926" s="82">
        <v>1202105019</v>
      </c>
      <c r="B1926" s="83" t="s">
        <v>1833</v>
      </c>
      <c r="C1926" s="70">
        <v>0</v>
      </c>
      <c r="D1926" s="79"/>
      <c r="E1926" s="70"/>
      <c r="F1926" s="72"/>
      <c r="G1926" s="70">
        <f t="shared" si="59"/>
        <v>0</v>
      </c>
      <c r="I1926" s="68">
        <v>0</v>
      </c>
      <c r="J1926" s="69">
        <f t="shared" si="58"/>
        <v>0</v>
      </c>
      <c r="K1926" s="57"/>
      <c r="L1926" s="65" t="s">
        <v>470</v>
      </c>
    </row>
    <row r="1927" spans="1:12" s="73" customFormat="1" hidden="1" outlineLevel="2">
      <c r="A1927" s="82">
        <v>1202201010</v>
      </c>
      <c r="B1927" s="83" t="s">
        <v>1848</v>
      </c>
      <c r="C1927" s="70">
        <v>0</v>
      </c>
      <c r="D1927" s="79"/>
      <c r="E1927" s="70"/>
      <c r="F1927" s="72"/>
      <c r="G1927" s="70">
        <f t="shared" si="59"/>
        <v>0</v>
      </c>
      <c r="I1927" s="68">
        <v>0</v>
      </c>
      <c r="J1927" s="69">
        <f t="shared" si="58"/>
        <v>0</v>
      </c>
      <c r="K1927" s="57"/>
      <c r="L1927" s="65" t="s">
        <v>470</v>
      </c>
    </row>
    <row r="1928" spans="1:12" s="73" customFormat="1" hidden="1" outlineLevel="2">
      <c r="A1928" s="82">
        <v>1202201011</v>
      </c>
      <c r="B1928" s="83" t="s">
        <v>1849</v>
      </c>
      <c r="C1928" s="70">
        <v>0</v>
      </c>
      <c r="D1928" s="79"/>
      <c r="E1928" s="70"/>
      <c r="F1928" s="72"/>
      <c r="G1928" s="70">
        <f t="shared" si="59"/>
        <v>0</v>
      </c>
      <c r="I1928" s="68">
        <v>0</v>
      </c>
      <c r="J1928" s="69">
        <f t="shared" si="58"/>
        <v>0</v>
      </c>
      <c r="K1928" s="57"/>
      <c r="L1928" s="65" t="s">
        <v>470</v>
      </c>
    </row>
    <row r="1929" spans="1:12" s="73" customFormat="1" hidden="1" outlineLevel="2">
      <c r="A1929" s="82">
        <v>1202201012</v>
      </c>
      <c r="B1929" s="83" t="s">
        <v>1850</v>
      </c>
      <c r="C1929" s="70">
        <v>0</v>
      </c>
      <c r="D1929" s="79"/>
      <c r="E1929" s="70"/>
      <c r="F1929" s="72"/>
      <c r="G1929" s="70">
        <f t="shared" si="59"/>
        <v>0</v>
      </c>
      <c r="I1929" s="68">
        <v>0</v>
      </c>
      <c r="J1929" s="69">
        <f t="shared" si="58"/>
        <v>0</v>
      </c>
      <c r="K1929" s="57"/>
      <c r="L1929" s="65" t="s">
        <v>470</v>
      </c>
    </row>
    <row r="1930" spans="1:12" s="73" customFormat="1" hidden="1" outlineLevel="2">
      <c r="A1930" s="82">
        <v>1202201013</v>
      </c>
      <c r="B1930" s="83" t="s">
        <v>1851</v>
      </c>
      <c r="C1930" s="70">
        <v>0</v>
      </c>
      <c r="D1930" s="79"/>
      <c r="E1930" s="70"/>
      <c r="F1930" s="72"/>
      <c r="G1930" s="70">
        <f t="shared" si="59"/>
        <v>0</v>
      </c>
      <c r="I1930" s="68">
        <v>0</v>
      </c>
      <c r="J1930" s="69">
        <f t="shared" si="58"/>
        <v>0</v>
      </c>
      <c r="K1930" s="57"/>
      <c r="L1930" s="65" t="s">
        <v>470</v>
      </c>
    </row>
    <row r="1931" spans="1:12" s="73" customFormat="1" hidden="1" outlineLevel="2">
      <c r="A1931" s="82">
        <v>1202201016</v>
      </c>
      <c r="B1931" s="83" t="s">
        <v>1852</v>
      </c>
      <c r="C1931" s="70">
        <v>0</v>
      </c>
      <c r="D1931" s="79"/>
      <c r="E1931" s="70"/>
      <c r="F1931" s="72"/>
      <c r="G1931" s="70">
        <f t="shared" si="59"/>
        <v>0</v>
      </c>
      <c r="I1931" s="68">
        <v>0</v>
      </c>
      <c r="J1931" s="69">
        <f t="shared" si="58"/>
        <v>0</v>
      </c>
      <c r="K1931" s="57"/>
      <c r="L1931" s="65" t="s">
        <v>470</v>
      </c>
    </row>
    <row r="1932" spans="1:12" s="73" customFormat="1" hidden="1" outlineLevel="2">
      <c r="A1932" s="82">
        <v>1202201017</v>
      </c>
      <c r="B1932" s="83" t="s">
        <v>1853</v>
      </c>
      <c r="C1932" s="70">
        <v>0</v>
      </c>
      <c r="D1932" s="79"/>
      <c r="E1932" s="70"/>
      <c r="F1932" s="72"/>
      <c r="G1932" s="70">
        <f t="shared" si="59"/>
        <v>0</v>
      </c>
      <c r="I1932" s="68">
        <v>0</v>
      </c>
      <c r="J1932" s="69">
        <f t="shared" si="58"/>
        <v>0</v>
      </c>
      <c r="K1932" s="57"/>
      <c r="L1932" s="65" t="s">
        <v>470</v>
      </c>
    </row>
    <row r="1933" spans="1:12" s="73" customFormat="1" hidden="1" outlineLevel="2">
      <c r="A1933" s="82">
        <v>1202201018</v>
      </c>
      <c r="B1933" s="83" t="s">
        <v>1854</v>
      </c>
      <c r="C1933" s="70">
        <v>0</v>
      </c>
      <c r="D1933" s="79"/>
      <c r="E1933" s="70"/>
      <c r="F1933" s="72"/>
      <c r="G1933" s="70">
        <f t="shared" si="59"/>
        <v>0</v>
      </c>
      <c r="I1933" s="68">
        <v>0</v>
      </c>
      <c r="J1933" s="69">
        <f t="shared" si="58"/>
        <v>0</v>
      </c>
      <c r="K1933" s="57"/>
      <c r="L1933" s="65" t="s">
        <v>470</v>
      </c>
    </row>
    <row r="1934" spans="1:12" s="73" customFormat="1" hidden="1" outlineLevel="2">
      <c r="A1934" s="82">
        <v>1202201019</v>
      </c>
      <c r="B1934" s="83" t="s">
        <v>1855</v>
      </c>
      <c r="C1934" s="70">
        <v>0</v>
      </c>
      <c r="D1934" s="79"/>
      <c r="E1934" s="70"/>
      <c r="F1934" s="72"/>
      <c r="G1934" s="70">
        <f t="shared" si="59"/>
        <v>0</v>
      </c>
      <c r="I1934" s="68">
        <v>0</v>
      </c>
      <c r="J1934" s="69">
        <f t="shared" si="58"/>
        <v>0</v>
      </c>
      <c r="K1934" s="57"/>
      <c r="L1934" s="65" t="s">
        <v>470</v>
      </c>
    </row>
    <row r="1935" spans="1:12" s="73" customFormat="1" hidden="1" outlineLevel="2">
      <c r="A1935" s="82">
        <v>1202401010</v>
      </c>
      <c r="B1935" s="83" t="s">
        <v>1856</v>
      </c>
      <c r="C1935" s="70">
        <v>0</v>
      </c>
      <c r="D1935" s="79"/>
      <c r="E1935" s="70"/>
      <c r="F1935" s="72"/>
      <c r="G1935" s="70">
        <f t="shared" si="59"/>
        <v>0</v>
      </c>
      <c r="I1935" s="68">
        <v>0</v>
      </c>
      <c r="J1935" s="69">
        <f t="shared" si="58"/>
        <v>0</v>
      </c>
      <c r="K1935" s="57"/>
      <c r="L1935" s="65" t="s">
        <v>470</v>
      </c>
    </row>
    <row r="1936" spans="1:12" s="73" customFormat="1" hidden="1" outlineLevel="2">
      <c r="A1936" s="82">
        <v>1202401011</v>
      </c>
      <c r="B1936" s="83" t="s">
        <v>1857</v>
      </c>
      <c r="C1936" s="70">
        <v>0</v>
      </c>
      <c r="D1936" s="79"/>
      <c r="E1936" s="70"/>
      <c r="F1936" s="72"/>
      <c r="G1936" s="70">
        <f t="shared" si="59"/>
        <v>0</v>
      </c>
      <c r="I1936" s="68">
        <v>0</v>
      </c>
      <c r="J1936" s="69">
        <f t="shared" si="58"/>
        <v>0</v>
      </c>
      <c r="K1936" s="57"/>
      <c r="L1936" s="65" t="s">
        <v>470</v>
      </c>
    </row>
    <row r="1937" spans="1:12" s="73" customFormat="1" hidden="1" outlineLevel="2">
      <c r="A1937" s="82">
        <v>1202401012</v>
      </c>
      <c r="B1937" s="83" t="s">
        <v>1858</v>
      </c>
      <c r="C1937" s="70">
        <v>0</v>
      </c>
      <c r="D1937" s="79"/>
      <c r="E1937" s="70"/>
      <c r="F1937" s="72"/>
      <c r="G1937" s="70">
        <f t="shared" si="59"/>
        <v>0</v>
      </c>
      <c r="I1937" s="68">
        <v>0</v>
      </c>
      <c r="J1937" s="69">
        <f t="shared" si="58"/>
        <v>0</v>
      </c>
      <c r="K1937" s="57"/>
      <c r="L1937" s="65" t="s">
        <v>470</v>
      </c>
    </row>
    <row r="1938" spans="1:12" s="73" customFormat="1" hidden="1" outlineLevel="2">
      <c r="A1938" s="82">
        <v>1202401013</v>
      </c>
      <c r="B1938" s="83" t="s">
        <v>1859</v>
      </c>
      <c r="C1938" s="70">
        <v>0</v>
      </c>
      <c r="D1938" s="79"/>
      <c r="E1938" s="70"/>
      <c r="F1938" s="72"/>
      <c r="G1938" s="70">
        <f t="shared" si="59"/>
        <v>0</v>
      </c>
      <c r="I1938" s="68">
        <v>0</v>
      </c>
      <c r="J1938" s="69">
        <f t="shared" si="58"/>
        <v>0</v>
      </c>
      <c r="K1938" s="57"/>
      <c r="L1938" s="65" t="s">
        <v>470</v>
      </c>
    </row>
    <row r="1939" spans="1:12" s="73" customFormat="1" hidden="1" outlineLevel="2">
      <c r="A1939" s="82">
        <v>1202401016</v>
      </c>
      <c r="B1939" s="83" t="s">
        <v>1860</v>
      </c>
      <c r="C1939" s="70">
        <v>0</v>
      </c>
      <c r="D1939" s="79"/>
      <c r="E1939" s="70"/>
      <c r="F1939" s="72"/>
      <c r="G1939" s="70">
        <f t="shared" si="59"/>
        <v>0</v>
      </c>
      <c r="I1939" s="68">
        <v>0</v>
      </c>
      <c r="J1939" s="69">
        <f t="shared" si="58"/>
        <v>0</v>
      </c>
      <c r="K1939" s="57"/>
      <c r="L1939" s="65" t="s">
        <v>470</v>
      </c>
    </row>
    <row r="1940" spans="1:12" s="73" customFormat="1" hidden="1" outlineLevel="2">
      <c r="A1940" s="82">
        <v>1202401017</v>
      </c>
      <c r="B1940" s="83" t="s">
        <v>1861</v>
      </c>
      <c r="C1940" s="70">
        <v>0</v>
      </c>
      <c r="D1940" s="79"/>
      <c r="E1940" s="70"/>
      <c r="F1940" s="72"/>
      <c r="G1940" s="70">
        <f t="shared" si="59"/>
        <v>0</v>
      </c>
      <c r="I1940" s="68">
        <v>0</v>
      </c>
      <c r="J1940" s="69">
        <f t="shared" si="58"/>
        <v>0</v>
      </c>
      <c r="K1940" s="57"/>
      <c r="L1940" s="65" t="s">
        <v>470</v>
      </c>
    </row>
    <row r="1941" spans="1:12" s="73" customFormat="1" hidden="1" outlineLevel="2">
      <c r="A1941" s="82">
        <v>1202401019</v>
      </c>
      <c r="B1941" s="83" t="s">
        <v>1862</v>
      </c>
      <c r="C1941" s="70">
        <v>0</v>
      </c>
      <c r="D1941" s="79"/>
      <c r="E1941" s="70"/>
      <c r="F1941" s="72"/>
      <c r="G1941" s="70">
        <f t="shared" si="59"/>
        <v>0</v>
      </c>
      <c r="I1941" s="68">
        <v>0</v>
      </c>
      <c r="J1941" s="69">
        <f t="shared" si="58"/>
        <v>0</v>
      </c>
      <c r="K1941" s="57"/>
      <c r="L1941" s="65" t="s">
        <v>470</v>
      </c>
    </row>
    <row r="1942" spans="1:12" s="73" customFormat="1" hidden="1" outlineLevel="2">
      <c r="A1942" s="82">
        <v>1202402010</v>
      </c>
      <c r="B1942" s="83" t="s">
        <v>1856</v>
      </c>
      <c r="C1942" s="70">
        <v>0</v>
      </c>
      <c r="D1942" s="79"/>
      <c r="E1942" s="70"/>
      <c r="F1942" s="72"/>
      <c r="G1942" s="70">
        <f t="shared" si="59"/>
        <v>0</v>
      </c>
      <c r="I1942" s="68">
        <v>0</v>
      </c>
      <c r="J1942" s="69">
        <f t="shared" si="58"/>
        <v>0</v>
      </c>
      <c r="K1942" s="57"/>
      <c r="L1942" s="65" t="s">
        <v>470</v>
      </c>
    </row>
    <row r="1943" spans="1:12" s="73" customFormat="1" hidden="1" outlineLevel="2">
      <c r="A1943" s="82">
        <v>1202402011</v>
      </c>
      <c r="B1943" s="83" t="s">
        <v>1857</v>
      </c>
      <c r="C1943" s="70">
        <v>0</v>
      </c>
      <c r="D1943" s="79"/>
      <c r="E1943" s="70"/>
      <c r="F1943" s="72"/>
      <c r="G1943" s="70">
        <f t="shared" si="59"/>
        <v>0</v>
      </c>
      <c r="I1943" s="68">
        <v>0</v>
      </c>
      <c r="J1943" s="69">
        <f t="shared" ref="J1943:J2006" si="60">I1943-G1943</f>
        <v>0</v>
      </c>
      <c r="K1943" s="57"/>
      <c r="L1943" s="65" t="s">
        <v>470</v>
      </c>
    </row>
    <row r="1944" spans="1:12" s="73" customFormat="1" hidden="1" outlineLevel="2">
      <c r="A1944" s="82">
        <v>1202402012</v>
      </c>
      <c r="B1944" s="83" t="s">
        <v>1858</v>
      </c>
      <c r="C1944" s="70">
        <v>0</v>
      </c>
      <c r="D1944" s="79"/>
      <c r="E1944" s="70"/>
      <c r="F1944" s="72"/>
      <c r="G1944" s="70">
        <f t="shared" si="59"/>
        <v>0</v>
      </c>
      <c r="I1944" s="68">
        <v>0</v>
      </c>
      <c r="J1944" s="69">
        <f t="shared" si="60"/>
        <v>0</v>
      </c>
      <c r="K1944" s="57"/>
      <c r="L1944" s="65" t="s">
        <v>470</v>
      </c>
    </row>
    <row r="1945" spans="1:12" s="73" customFormat="1" hidden="1" outlineLevel="2">
      <c r="A1945" s="82">
        <v>1202402013</v>
      </c>
      <c r="B1945" s="83" t="s">
        <v>1859</v>
      </c>
      <c r="C1945" s="70">
        <v>0</v>
      </c>
      <c r="D1945" s="79"/>
      <c r="E1945" s="70"/>
      <c r="F1945" s="72"/>
      <c r="G1945" s="70">
        <f t="shared" si="59"/>
        <v>0</v>
      </c>
      <c r="I1945" s="68">
        <v>0</v>
      </c>
      <c r="J1945" s="69">
        <f t="shared" si="60"/>
        <v>0</v>
      </c>
      <c r="K1945" s="57"/>
      <c r="L1945" s="65" t="s">
        <v>470</v>
      </c>
    </row>
    <row r="1946" spans="1:12" s="73" customFormat="1" hidden="1" outlineLevel="2">
      <c r="A1946" s="82">
        <v>1202402016</v>
      </c>
      <c r="B1946" s="83" t="s">
        <v>1860</v>
      </c>
      <c r="C1946" s="70">
        <v>0</v>
      </c>
      <c r="D1946" s="79"/>
      <c r="E1946" s="70"/>
      <c r="F1946" s="72"/>
      <c r="G1946" s="70">
        <f t="shared" si="59"/>
        <v>0</v>
      </c>
      <c r="I1946" s="68">
        <v>0</v>
      </c>
      <c r="J1946" s="69">
        <f t="shared" si="60"/>
        <v>0</v>
      </c>
      <c r="K1946" s="57"/>
      <c r="L1946" s="65" t="s">
        <v>470</v>
      </c>
    </row>
    <row r="1947" spans="1:12" s="73" customFormat="1" hidden="1" outlineLevel="2">
      <c r="A1947" s="82">
        <v>1202402017</v>
      </c>
      <c r="B1947" s="83" t="s">
        <v>1861</v>
      </c>
      <c r="C1947" s="70">
        <v>0</v>
      </c>
      <c r="D1947" s="79"/>
      <c r="E1947" s="70"/>
      <c r="F1947" s="72"/>
      <c r="G1947" s="70">
        <f t="shared" si="59"/>
        <v>0</v>
      </c>
      <c r="I1947" s="68">
        <v>0</v>
      </c>
      <c r="J1947" s="69">
        <f t="shared" si="60"/>
        <v>0</v>
      </c>
      <c r="K1947" s="57"/>
      <c r="L1947" s="65" t="s">
        <v>470</v>
      </c>
    </row>
    <row r="1948" spans="1:12" s="73" customFormat="1" hidden="1" outlineLevel="2">
      <c r="A1948" s="82">
        <v>1202402019</v>
      </c>
      <c r="B1948" s="83" t="s">
        <v>1862</v>
      </c>
      <c r="C1948" s="70">
        <v>0</v>
      </c>
      <c r="D1948" s="79"/>
      <c r="E1948" s="70"/>
      <c r="F1948" s="72"/>
      <c r="G1948" s="70">
        <f t="shared" si="59"/>
        <v>0</v>
      </c>
      <c r="I1948" s="68">
        <v>0</v>
      </c>
      <c r="J1948" s="69">
        <f t="shared" si="60"/>
        <v>0</v>
      </c>
      <c r="K1948" s="57"/>
      <c r="L1948" s="65" t="s">
        <v>470</v>
      </c>
    </row>
    <row r="1949" spans="1:12" s="73" customFormat="1" hidden="1" outlineLevel="2">
      <c r="A1949" s="82">
        <v>1202402020</v>
      </c>
      <c r="B1949" s="83" t="s">
        <v>1856</v>
      </c>
      <c r="C1949" s="70">
        <v>0</v>
      </c>
      <c r="D1949" s="79"/>
      <c r="E1949" s="70"/>
      <c r="F1949" s="72"/>
      <c r="G1949" s="70">
        <f t="shared" si="59"/>
        <v>0</v>
      </c>
      <c r="I1949" s="68">
        <v>0</v>
      </c>
      <c r="J1949" s="69">
        <f t="shared" si="60"/>
        <v>0</v>
      </c>
      <c r="K1949" s="57"/>
      <c r="L1949" s="65" t="s">
        <v>470</v>
      </c>
    </row>
    <row r="1950" spans="1:12" s="73" customFormat="1" hidden="1" outlineLevel="2">
      <c r="A1950" s="82">
        <v>1202402021</v>
      </c>
      <c r="B1950" s="83" t="s">
        <v>1857</v>
      </c>
      <c r="C1950" s="70">
        <v>0</v>
      </c>
      <c r="D1950" s="79"/>
      <c r="E1950" s="70"/>
      <c r="F1950" s="72"/>
      <c r="G1950" s="70">
        <f t="shared" si="59"/>
        <v>0</v>
      </c>
      <c r="I1950" s="68">
        <v>0</v>
      </c>
      <c r="J1950" s="69">
        <f t="shared" si="60"/>
        <v>0</v>
      </c>
      <c r="K1950" s="57"/>
      <c r="L1950" s="65" t="s">
        <v>470</v>
      </c>
    </row>
    <row r="1951" spans="1:12" s="73" customFormat="1" hidden="1" outlineLevel="2">
      <c r="A1951" s="82">
        <v>1202402022</v>
      </c>
      <c r="B1951" s="83" t="s">
        <v>1858</v>
      </c>
      <c r="C1951" s="70">
        <v>0</v>
      </c>
      <c r="D1951" s="79"/>
      <c r="E1951" s="70"/>
      <c r="F1951" s="72"/>
      <c r="G1951" s="70">
        <f t="shared" si="59"/>
        <v>0</v>
      </c>
      <c r="I1951" s="68">
        <v>0</v>
      </c>
      <c r="J1951" s="69">
        <f t="shared" si="60"/>
        <v>0</v>
      </c>
      <c r="K1951" s="57"/>
      <c r="L1951" s="65" t="s">
        <v>470</v>
      </c>
    </row>
    <row r="1952" spans="1:12" s="73" customFormat="1" hidden="1" outlineLevel="2">
      <c r="A1952" s="82">
        <v>1202402023</v>
      </c>
      <c r="B1952" s="83" t="s">
        <v>1859</v>
      </c>
      <c r="C1952" s="70">
        <v>0</v>
      </c>
      <c r="D1952" s="79"/>
      <c r="E1952" s="70"/>
      <c r="F1952" s="72"/>
      <c r="G1952" s="70">
        <f t="shared" si="59"/>
        <v>0</v>
      </c>
      <c r="I1952" s="68">
        <v>0</v>
      </c>
      <c r="J1952" s="69">
        <f t="shared" si="60"/>
        <v>0</v>
      </c>
      <c r="K1952" s="57"/>
      <c r="L1952" s="65" t="s">
        <v>470</v>
      </c>
    </row>
    <row r="1953" spans="1:12" s="73" customFormat="1" hidden="1" outlineLevel="2">
      <c r="A1953" s="82">
        <v>1202402026</v>
      </c>
      <c r="B1953" s="83" t="s">
        <v>1860</v>
      </c>
      <c r="C1953" s="70">
        <v>0</v>
      </c>
      <c r="D1953" s="79"/>
      <c r="E1953" s="70"/>
      <c r="F1953" s="72"/>
      <c r="G1953" s="70">
        <f t="shared" si="59"/>
        <v>0</v>
      </c>
      <c r="I1953" s="68">
        <v>0</v>
      </c>
      <c r="J1953" s="69">
        <f t="shared" si="60"/>
        <v>0</v>
      </c>
      <c r="K1953" s="57"/>
      <c r="L1953" s="65" t="s">
        <v>470</v>
      </c>
    </row>
    <row r="1954" spans="1:12" s="73" customFormat="1" hidden="1" outlineLevel="2">
      <c r="A1954" s="82">
        <v>1202402027</v>
      </c>
      <c r="B1954" s="83" t="s">
        <v>1861</v>
      </c>
      <c r="C1954" s="70">
        <v>0</v>
      </c>
      <c r="D1954" s="79"/>
      <c r="E1954" s="70"/>
      <c r="F1954" s="72"/>
      <c r="G1954" s="70">
        <f t="shared" si="59"/>
        <v>0</v>
      </c>
      <c r="I1954" s="68">
        <v>0</v>
      </c>
      <c r="J1954" s="69">
        <f t="shared" si="60"/>
        <v>0</v>
      </c>
      <c r="K1954" s="57"/>
      <c r="L1954" s="65" t="s">
        <v>470</v>
      </c>
    </row>
    <row r="1955" spans="1:12" s="73" customFormat="1" hidden="1" outlineLevel="2">
      <c r="A1955" s="82">
        <v>1202402029</v>
      </c>
      <c r="B1955" s="83" t="s">
        <v>1862</v>
      </c>
      <c r="C1955" s="70">
        <v>0</v>
      </c>
      <c r="D1955" s="79"/>
      <c r="E1955" s="70"/>
      <c r="F1955" s="72"/>
      <c r="G1955" s="70">
        <f t="shared" si="59"/>
        <v>0</v>
      </c>
      <c r="I1955" s="68">
        <v>0</v>
      </c>
      <c r="J1955" s="69">
        <f t="shared" si="60"/>
        <v>0</v>
      </c>
      <c r="K1955" s="57"/>
      <c r="L1955" s="65" t="s">
        <v>470</v>
      </c>
    </row>
    <row r="1956" spans="1:12" s="73" customFormat="1" hidden="1" outlineLevel="2">
      <c r="A1956" s="82">
        <v>1202501010</v>
      </c>
      <c r="B1956" s="83" t="s">
        <v>1863</v>
      </c>
      <c r="C1956" s="70">
        <v>0</v>
      </c>
      <c r="D1956" s="79"/>
      <c r="E1956" s="70"/>
      <c r="F1956" s="72"/>
      <c r="G1956" s="70">
        <f t="shared" ref="G1956:G2019" si="61">C1956+E1956</f>
        <v>0</v>
      </c>
      <c r="I1956" s="68">
        <v>0</v>
      </c>
      <c r="J1956" s="69">
        <f t="shared" si="60"/>
        <v>0</v>
      </c>
      <c r="K1956" s="57"/>
      <c r="L1956" s="65" t="s">
        <v>470</v>
      </c>
    </row>
    <row r="1957" spans="1:12" s="73" customFormat="1" hidden="1" outlineLevel="2">
      <c r="A1957" s="82">
        <v>1202501011</v>
      </c>
      <c r="B1957" s="83" t="s">
        <v>1864</v>
      </c>
      <c r="C1957" s="70">
        <v>0</v>
      </c>
      <c r="D1957" s="79"/>
      <c r="E1957" s="70"/>
      <c r="F1957" s="72"/>
      <c r="G1957" s="70">
        <f t="shared" si="61"/>
        <v>0</v>
      </c>
      <c r="I1957" s="68">
        <v>0</v>
      </c>
      <c r="J1957" s="69">
        <f t="shared" si="60"/>
        <v>0</v>
      </c>
      <c r="K1957" s="57"/>
      <c r="L1957" s="65" t="s">
        <v>470</v>
      </c>
    </row>
    <row r="1958" spans="1:12" s="73" customFormat="1" hidden="1" outlineLevel="2">
      <c r="A1958" s="82">
        <v>1202501012</v>
      </c>
      <c r="B1958" s="83" t="s">
        <v>1865</v>
      </c>
      <c r="C1958" s="70">
        <v>0</v>
      </c>
      <c r="D1958" s="79"/>
      <c r="E1958" s="70"/>
      <c r="F1958" s="72"/>
      <c r="G1958" s="70">
        <f t="shared" si="61"/>
        <v>0</v>
      </c>
      <c r="I1958" s="68">
        <v>0</v>
      </c>
      <c r="J1958" s="69">
        <f t="shared" si="60"/>
        <v>0</v>
      </c>
      <c r="K1958" s="57"/>
      <c r="L1958" s="65" t="s">
        <v>470</v>
      </c>
    </row>
    <row r="1959" spans="1:12" s="73" customFormat="1" hidden="1" outlineLevel="2">
      <c r="A1959" s="82">
        <v>1202501013</v>
      </c>
      <c r="B1959" s="83" t="s">
        <v>1866</v>
      </c>
      <c r="C1959" s="70">
        <v>0</v>
      </c>
      <c r="D1959" s="79"/>
      <c r="E1959" s="70"/>
      <c r="F1959" s="72"/>
      <c r="G1959" s="70">
        <f t="shared" si="61"/>
        <v>0</v>
      </c>
      <c r="I1959" s="68">
        <v>0</v>
      </c>
      <c r="J1959" s="69">
        <f t="shared" si="60"/>
        <v>0</v>
      </c>
      <c r="K1959" s="57"/>
      <c r="L1959" s="65" t="s">
        <v>470</v>
      </c>
    </row>
    <row r="1960" spans="1:12" s="73" customFormat="1" hidden="1" outlineLevel="2">
      <c r="A1960" s="82">
        <v>1202501016</v>
      </c>
      <c r="B1960" s="83" t="s">
        <v>1867</v>
      </c>
      <c r="C1960" s="70">
        <v>0</v>
      </c>
      <c r="D1960" s="79"/>
      <c r="E1960" s="70"/>
      <c r="F1960" s="72"/>
      <c r="G1960" s="70">
        <f t="shared" si="61"/>
        <v>0</v>
      </c>
      <c r="I1960" s="68">
        <v>0</v>
      </c>
      <c r="J1960" s="69">
        <f t="shared" si="60"/>
        <v>0</v>
      </c>
      <c r="K1960" s="57"/>
      <c r="L1960" s="65" t="s">
        <v>470</v>
      </c>
    </row>
    <row r="1961" spans="1:12" s="73" customFormat="1" hidden="1" outlineLevel="2">
      <c r="A1961" s="82">
        <v>1202501017</v>
      </c>
      <c r="B1961" s="83" t="s">
        <v>1868</v>
      </c>
      <c r="C1961" s="70">
        <v>0</v>
      </c>
      <c r="D1961" s="79"/>
      <c r="E1961" s="70"/>
      <c r="F1961" s="72"/>
      <c r="G1961" s="70">
        <f t="shared" si="61"/>
        <v>0</v>
      </c>
      <c r="I1961" s="68">
        <v>0</v>
      </c>
      <c r="J1961" s="69">
        <f t="shared" si="60"/>
        <v>0</v>
      </c>
      <c r="K1961" s="57"/>
      <c r="L1961" s="65" t="s">
        <v>470</v>
      </c>
    </row>
    <row r="1962" spans="1:12" s="73" customFormat="1" hidden="1" outlineLevel="2">
      <c r="A1962" s="82">
        <v>1202501018</v>
      </c>
      <c r="B1962" s="83" t="s">
        <v>1869</v>
      </c>
      <c r="C1962" s="70">
        <v>0</v>
      </c>
      <c r="D1962" s="79"/>
      <c r="E1962" s="70"/>
      <c r="F1962" s="72"/>
      <c r="G1962" s="70">
        <f t="shared" si="61"/>
        <v>0</v>
      </c>
      <c r="I1962" s="68">
        <v>0</v>
      </c>
      <c r="J1962" s="69">
        <f t="shared" si="60"/>
        <v>0</v>
      </c>
      <c r="K1962" s="57"/>
      <c r="L1962" s="65" t="s">
        <v>470</v>
      </c>
    </row>
    <row r="1963" spans="1:12" s="73" customFormat="1" hidden="1" outlineLevel="2">
      <c r="A1963" s="82">
        <v>1202501019</v>
      </c>
      <c r="B1963" s="83" t="s">
        <v>1870</v>
      </c>
      <c r="C1963" s="70">
        <v>0</v>
      </c>
      <c r="D1963" s="79"/>
      <c r="E1963" s="70"/>
      <c r="F1963" s="72"/>
      <c r="G1963" s="70">
        <f t="shared" si="61"/>
        <v>0</v>
      </c>
      <c r="I1963" s="68">
        <v>0</v>
      </c>
      <c r="J1963" s="69">
        <f t="shared" si="60"/>
        <v>0</v>
      </c>
      <c r="K1963" s="57"/>
      <c r="L1963" s="65" t="s">
        <v>470</v>
      </c>
    </row>
    <row r="1964" spans="1:12" s="73" customFormat="1" hidden="1" outlineLevel="2">
      <c r="A1964" s="82">
        <v>1202502010</v>
      </c>
      <c r="B1964" s="83" t="s">
        <v>1871</v>
      </c>
      <c r="C1964" s="70">
        <v>0</v>
      </c>
      <c r="D1964" s="79"/>
      <c r="E1964" s="70"/>
      <c r="F1964" s="72"/>
      <c r="G1964" s="70">
        <f t="shared" si="61"/>
        <v>0</v>
      </c>
      <c r="I1964" s="68">
        <v>0</v>
      </c>
      <c r="J1964" s="69">
        <f t="shared" si="60"/>
        <v>0</v>
      </c>
      <c r="K1964" s="57"/>
      <c r="L1964" s="65" t="s">
        <v>470</v>
      </c>
    </row>
    <row r="1965" spans="1:12" s="73" customFormat="1" hidden="1" outlineLevel="2">
      <c r="A1965" s="82">
        <v>1202502011</v>
      </c>
      <c r="B1965" s="83" t="s">
        <v>1872</v>
      </c>
      <c r="C1965" s="70">
        <v>0</v>
      </c>
      <c r="D1965" s="79"/>
      <c r="E1965" s="70"/>
      <c r="F1965" s="72"/>
      <c r="G1965" s="70">
        <f t="shared" si="61"/>
        <v>0</v>
      </c>
      <c r="I1965" s="68">
        <v>0</v>
      </c>
      <c r="J1965" s="69">
        <f t="shared" si="60"/>
        <v>0</v>
      </c>
      <c r="K1965" s="57"/>
      <c r="L1965" s="65" t="s">
        <v>470</v>
      </c>
    </row>
    <row r="1966" spans="1:12" s="73" customFormat="1" hidden="1" outlineLevel="2">
      <c r="A1966" s="82">
        <v>1202502012</v>
      </c>
      <c r="B1966" s="83" t="s">
        <v>1873</v>
      </c>
      <c r="C1966" s="70">
        <v>0</v>
      </c>
      <c r="D1966" s="79"/>
      <c r="E1966" s="70"/>
      <c r="F1966" s="72"/>
      <c r="G1966" s="70">
        <f t="shared" si="61"/>
        <v>0</v>
      </c>
      <c r="I1966" s="68">
        <v>0</v>
      </c>
      <c r="J1966" s="69">
        <f t="shared" si="60"/>
        <v>0</v>
      </c>
      <c r="K1966" s="57"/>
      <c r="L1966" s="65" t="s">
        <v>470</v>
      </c>
    </row>
    <row r="1967" spans="1:12" s="73" customFormat="1" hidden="1" outlineLevel="2">
      <c r="A1967" s="82">
        <v>1202502013</v>
      </c>
      <c r="B1967" s="83" t="s">
        <v>1874</v>
      </c>
      <c r="C1967" s="70">
        <v>0</v>
      </c>
      <c r="D1967" s="79"/>
      <c r="E1967" s="70"/>
      <c r="F1967" s="72"/>
      <c r="G1967" s="70">
        <f t="shared" si="61"/>
        <v>0</v>
      </c>
      <c r="I1967" s="68">
        <v>0</v>
      </c>
      <c r="J1967" s="69">
        <f t="shared" si="60"/>
        <v>0</v>
      </c>
      <c r="K1967" s="57"/>
      <c r="L1967" s="65" t="s">
        <v>470</v>
      </c>
    </row>
    <row r="1968" spans="1:12" s="73" customFormat="1" hidden="1" outlineLevel="2">
      <c r="A1968" s="82">
        <v>1202502016</v>
      </c>
      <c r="B1968" s="83" t="s">
        <v>1875</v>
      </c>
      <c r="C1968" s="70">
        <v>0</v>
      </c>
      <c r="D1968" s="79"/>
      <c r="E1968" s="70"/>
      <c r="F1968" s="72"/>
      <c r="G1968" s="70">
        <f t="shared" si="61"/>
        <v>0</v>
      </c>
      <c r="I1968" s="68">
        <v>0</v>
      </c>
      <c r="J1968" s="69">
        <f t="shared" si="60"/>
        <v>0</v>
      </c>
      <c r="K1968" s="57"/>
      <c r="L1968" s="65" t="s">
        <v>470</v>
      </c>
    </row>
    <row r="1969" spans="1:12" s="73" customFormat="1" hidden="1" outlineLevel="2">
      <c r="A1969" s="82">
        <v>1202502017</v>
      </c>
      <c r="B1969" s="83" t="s">
        <v>1876</v>
      </c>
      <c r="C1969" s="70">
        <v>0</v>
      </c>
      <c r="D1969" s="79"/>
      <c r="E1969" s="70"/>
      <c r="F1969" s="72"/>
      <c r="G1969" s="70">
        <f t="shared" si="61"/>
        <v>0</v>
      </c>
      <c r="I1969" s="68">
        <v>0</v>
      </c>
      <c r="J1969" s="69">
        <f t="shared" si="60"/>
        <v>0</v>
      </c>
      <c r="K1969" s="57"/>
      <c r="L1969" s="65" t="s">
        <v>470</v>
      </c>
    </row>
    <row r="1970" spans="1:12" s="73" customFormat="1" hidden="1" outlineLevel="2">
      <c r="A1970" s="82">
        <v>1202502019</v>
      </c>
      <c r="B1970" s="83" t="s">
        <v>1877</v>
      </c>
      <c r="C1970" s="70">
        <v>0</v>
      </c>
      <c r="D1970" s="79"/>
      <c r="E1970" s="70"/>
      <c r="F1970" s="72"/>
      <c r="G1970" s="70">
        <f t="shared" si="61"/>
        <v>0</v>
      </c>
      <c r="I1970" s="68">
        <v>0</v>
      </c>
      <c r="J1970" s="69">
        <f t="shared" si="60"/>
        <v>0</v>
      </c>
      <c r="K1970" s="57"/>
      <c r="L1970" s="65" t="s">
        <v>470</v>
      </c>
    </row>
    <row r="1971" spans="1:12" s="73" customFormat="1" hidden="1" outlineLevel="2">
      <c r="A1971" s="82">
        <v>1202502020</v>
      </c>
      <c r="B1971" s="83" t="s">
        <v>1871</v>
      </c>
      <c r="C1971" s="70">
        <v>0</v>
      </c>
      <c r="D1971" s="79"/>
      <c r="E1971" s="70"/>
      <c r="F1971" s="72"/>
      <c r="G1971" s="70">
        <f t="shared" si="61"/>
        <v>0</v>
      </c>
      <c r="I1971" s="68">
        <v>0</v>
      </c>
      <c r="J1971" s="69">
        <f t="shared" si="60"/>
        <v>0</v>
      </c>
      <c r="K1971" s="57"/>
      <c r="L1971" s="65" t="s">
        <v>470</v>
      </c>
    </row>
    <row r="1972" spans="1:12" s="73" customFormat="1" hidden="1" outlineLevel="2">
      <c r="A1972" s="82">
        <v>1202502021</v>
      </c>
      <c r="B1972" s="83" t="s">
        <v>1872</v>
      </c>
      <c r="C1972" s="70">
        <v>0</v>
      </c>
      <c r="D1972" s="79"/>
      <c r="E1972" s="70"/>
      <c r="F1972" s="72"/>
      <c r="G1972" s="70">
        <f t="shared" si="61"/>
        <v>0</v>
      </c>
      <c r="I1972" s="68">
        <v>0</v>
      </c>
      <c r="J1972" s="69">
        <f t="shared" si="60"/>
        <v>0</v>
      </c>
      <c r="K1972" s="57"/>
      <c r="L1972" s="65" t="s">
        <v>470</v>
      </c>
    </row>
    <row r="1973" spans="1:12" s="73" customFormat="1" hidden="1" outlineLevel="2">
      <c r="A1973" s="82">
        <v>1202502022</v>
      </c>
      <c r="B1973" s="83" t="s">
        <v>1873</v>
      </c>
      <c r="C1973" s="70">
        <v>0</v>
      </c>
      <c r="D1973" s="79"/>
      <c r="E1973" s="70"/>
      <c r="F1973" s="72"/>
      <c r="G1973" s="70">
        <f t="shared" si="61"/>
        <v>0</v>
      </c>
      <c r="I1973" s="68">
        <v>0</v>
      </c>
      <c r="J1973" s="69">
        <f t="shared" si="60"/>
        <v>0</v>
      </c>
      <c r="K1973" s="57"/>
      <c r="L1973" s="65" t="s">
        <v>470</v>
      </c>
    </row>
    <row r="1974" spans="1:12" s="73" customFormat="1" hidden="1" outlineLevel="2">
      <c r="A1974" s="82">
        <v>1202502023</v>
      </c>
      <c r="B1974" s="83" t="s">
        <v>1874</v>
      </c>
      <c r="C1974" s="70">
        <v>0</v>
      </c>
      <c r="D1974" s="79"/>
      <c r="E1974" s="70"/>
      <c r="F1974" s="72"/>
      <c r="G1974" s="70">
        <f t="shared" si="61"/>
        <v>0</v>
      </c>
      <c r="I1974" s="68">
        <v>0</v>
      </c>
      <c r="J1974" s="69">
        <f t="shared" si="60"/>
        <v>0</v>
      </c>
      <c r="K1974" s="57"/>
      <c r="L1974" s="65" t="s">
        <v>470</v>
      </c>
    </row>
    <row r="1975" spans="1:12" s="73" customFormat="1" hidden="1" outlineLevel="2">
      <c r="A1975" s="82">
        <v>1202502026</v>
      </c>
      <c r="B1975" s="83" t="s">
        <v>1875</v>
      </c>
      <c r="C1975" s="70">
        <v>0</v>
      </c>
      <c r="D1975" s="79"/>
      <c r="E1975" s="70"/>
      <c r="F1975" s="72"/>
      <c r="G1975" s="70">
        <f t="shared" si="61"/>
        <v>0</v>
      </c>
      <c r="I1975" s="68">
        <v>0</v>
      </c>
      <c r="J1975" s="69">
        <f t="shared" si="60"/>
        <v>0</v>
      </c>
      <c r="K1975" s="57"/>
      <c r="L1975" s="65" t="s">
        <v>470</v>
      </c>
    </row>
    <row r="1976" spans="1:12" s="73" customFormat="1" hidden="1" outlineLevel="2">
      <c r="A1976" s="82">
        <v>1202502027</v>
      </c>
      <c r="B1976" s="83" t="s">
        <v>1876</v>
      </c>
      <c r="C1976" s="70">
        <v>0</v>
      </c>
      <c r="D1976" s="79"/>
      <c r="E1976" s="70"/>
      <c r="F1976" s="72"/>
      <c r="G1976" s="70">
        <f t="shared" si="61"/>
        <v>0</v>
      </c>
      <c r="I1976" s="68">
        <v>0</v>
      </c>
      <c r="J1976" s="69">
        <f t="shared" si="60"/>
        <v>0</v>
      </c>
      <c r="K1976" s="57"/>
      <c r="L1976" s="65" t="s">
        <v>470</v>
      </c>
    </row>
    <row r="1977" spans="1:12" s="73" customFormat="1" hidden="1" outlineLevel="2">
      <c r="A1977" s="82">
        <v>1202502029</v>
      </c>
      <c r="B1977" s="83" t="s">
        <v>1877</v>
      </c>
      <c r="C1977" s="70">
        <v>0</v>
      </c>
      <c r="D1977" s="79"/>
      <c r="E1977" s="70"/>
      <c r="F1977" s="72"/>
      <c r="G1977" s="70">
        <f t="shared" si="61"/>
        <v>0</v>
      </c>
      <c r="I1977" s="68">
        <v>0</v>
      </c>
      <c r="J1977" s="69">
        <f t="shared" si="60"/>
        <v>0</v>
      </c>
      <c r="K1977" s="57"/>
      <c r="L1977" s="65" t="s">
        <v>470</v>
      </c>
    </row>
    <row r="1978" spans="1:12" s="73" customFormat="1" hidden="1" outlineLevel="2">
      <c r="A1978" s="82">
        <v>1202502030</v>
      </c>
      <c r="B1978" s="83" t="s">
        <v>1871</v>
      </c>
      <c r="C1978" s="70">
        <v>0</v>
      </c>
      <c r="D1978" s="79"/>
      <c r="E1978" s="70"/>
      <c r="F1978" s="72"/>
      <c r="G1978" s="70">
        <f t="shared" si="61"/>
        <v>0</v>
      </c>
      <c r="I1978" s="68">
        <v>0</v>
      </c>
      <c r="J1978" s="69">
        <f t="shared" si="60"/>
        <v>0</v>
      </c>
      <c r="K1978" s="57"/>
      <c r="L1978" s="65" t="s">
        <v>470</v>
      </c>
    </row>
    <row r="1979" spans="1:12" s="73" customFormat="1" hidden="1" outlineLevel="2">
      <c r="A1979" s="82">
        <v>1202502031</v>
      </c>
      <c r="B1979" s="83" t="s">
        <v>1872</v>
      </c>
      <c r="C1979" s="70">
        <v>0</v>
      </c>
      <c r="D1979" s="79"/>
      <c r="E1979" s="70"/>
      <c r="F1979" s="72"/>
      <c r="G1979" s="70">
        <f t="shared" si="61"/>
        <v>0</v>
      </c>
      <c r="I1979" s="68">
        <v>0</v>
      </c>
      <c r="J1979" s="69">
        <f t="shared" si="60"/>
        <v>0</v>
      </c>
      <c r="K1979" s="57"/>
      <c r="L1979" s="65" t="s">
        <v>470</v>
      </c>
    </row>
    <row r="1980" spans="1:12" s="73" customFormat="1" hidden="1" outlineLevel="2">
      <c r="A1980" s="82">
        <v>1202502032</v>
      </c>
      <c r="B1980" s="83" t="s">
        <v>1873</v>
      </c>
      <c r="C1980" s="70">
        <v>0</v>
      </c>
      <c r="D1980" s="79"/>
      <c r="E1980" s="70"/>
      <c r="F1980" s="72"/>
      <c r="G1980" s="70">
        <f t="shared" si="61"/>
        <v>0</v>
      </c>
      <c r="I1980" s="68">
        <v>0</v>
      </c>
      <c r="J1980" s="69">
        <f t="shared" si="60"/>
        <v>0</v>
      </c>
      <c r="K1980" s="57"/>
      <c r="L1980" s="65" t="s">
        <v>470</v>
      </c>
    </row>
    <row r="1981" spans="1:12" s="73" customFormat="1" hidden="1" outlineLevel="2">
      <c r="A1981" s="82">
        <v>1202502033</v>
      </c>
      <c r="B1981" s="83" t="s">
        <v>1874</v>
      </c>
      <c r="C1981" s="70">
        <v>0</v>
      </c>
      <c r="D1981" s="79"/>
      <c r="E1981" s="70"/>
      <c r="F1981" s="72"/>
      <c r="G1981" s="70">
        <f t="shared" si="61"/>
        <v>0</v>
      </c>
      <c r="I1981" s="68">
        <v>0</v>
      </c>
      <c r="J1981" s="69">
        <f t="shared" si="60"/>
        <v>0</v>
      </c>
      <c r="K1981" s="57"/>
      <c r="L1981" s="65" t="s">
        <v>470</v>
      </c>
    </row>
    <row r="1982" spans="1:12" s="73" customFormat="1" hidden="1" outlineLevel="2">
      <c r="A1982" s="82">
        <v>1202502036</v>
      </c>
      <c r="B1982" s="83" t="s">
        <v>1875</v>
      </c>
      <c r="C1982" s="70">
        <v>0</v>
      </c>
      <c r="D1982" s="79"/>
      <c r="E1982" s="70"/>
      <c r="F1982" s="72"/>
      <c r="G1982" s="70">
        <f t="shared" si="61"/>
        <v>0</v>
      </c>
      <c r="I1982" s="68">
        <v>0</v>
      </c>
      <c r="J1982" s="69">
        <f t="shared" si="60"/>
        <v>0</v>
      </c>
      <c r="K1982" s="57"/>
      <c r="L1982" s="65" t="s">
        <v>470</v>
      </c>
    </row>
    <row r="1983" spans="1:12" s="73" customFormat="1" hidden="1" outlineLevel="2">
      <c r="A1983" s="82">
        <v>1202502037</v>
      </c>
      <c r="B1983" s="83" t="s">
        <v>1876</v>
      </c>
      <c r="C1983" s="70">
        <v>0</v>
      </c>
      <c r="D1983" s="79"/>
      <c r="E1983" s="70"/>
      <c r="F1983" s="72"/>
      <c r="G1983" s="70">
        <f t="shared" si="61"/>
        <v>0</v>
      </c>
      <c r="I1983" s="68">
        <v>0</v>
      </c>
      <c r="J1983" s="69">
        <f t="shared" si="60"/>
        <v>0</v>
      </c>
      <c r="K1983" s="57"/>
      <c r="L1983" s="65" t="s">
        <v>470</v>
      </c>
    </row>
    <row r="1984" spans="1:12" s="73" customFormat="1" hidden="1" outlineLevel="2">
      <c r="A1984" s="82">
        <v>1202502039</v>
      </c>
      <c r="B1984" s="83" t="s">
        <v>1877</v>
      </c>
      <c r="C1984" s="70">
        <v>0</v>
      </c>
      <c r="D1984" s="79"/>
      <c r="E1984" s="70"/>
      <c r="F1984" s="72"/>
      <c r="G1984" s="70">
        <f t="shared" si="61"/>
        <v>0</v>
      </c>
      <c r="I1984" s="68">
        <v>0</v>
      </c>
      <c r="J1984" s="69">
        <f t="shared" si="60"/>
        <v>0</v>
      </c>
      <c r="K1984" s="57"/>
      <c r="L1984" s="65" t="s">
        <v>470</v>
      </c>
    </row>
    <row r="1985" spans="1:12" s="73" customFormat="1" hidden="1" outlineLevel="2">
      <c r="A1985" s="82">
        <v>1202502050</v>
      </c>
      <c r="B1985" s="83" t="s">
        <v>1871</v>
      </c>
      <c r="C1985" s="70">
        <v>0</v>
      </c>
      <c r="D1985" s="79"/>
      <c r="E1985" s="70"/>
      <c r="F1985" s="72"/>
      <c r="G1985" s="70">
        <f t="shared" si="61"/>
        <v>0</v>
      </c>
      <c r="I1985" s="68">
        <v>0</v>
      </c>
      <c r="J1985" s="69">
        <f t="shared" si="60"/>
        <v>0</v>
      </c>
      <c r="K1985" s="57"/>
      <c r="L1985" s="65" t="s">
        <v>470</v>
      </c>
    </row>
    <row r="1986" spans="1:12" s="73" customFormat="1" hidden="1" outlineLevel="2">
      <c r="A1986" s="82">
        <v>1202502051</v>
      </c>
      <c r="B1986" s="83" t="s">
        <v>1872</v>
      </c>
      <c r="C1986" s="70">
        <v>0</v>
      </c>
      <c r="D1986" s="79"/>
      <c r="E1986" s="70"/>
      <c r="F1986" s="72"/>
      <c r="G1986" s="70">
        <f t="shared" si="61"/>
        <v>0</v>
      </c>
      <c r="I1986" s="68">
        <v>0</v>
      </c>
      <c r="J1986" s="69">
        <f t="shared" si="60"/>
        <v>0</v>
      </c>
      <c r="K1986" s="57"/>
      <c r="L1986" s="65" t="s">
        <v>470</v>
      </c>
    </row>
    <row r="1987" spans="1:12" s="73" customFormat="1" hidden="1" outlineLevel="2">
      <c r="A1987" s="82">
        <v>1202502052</v>
      </c>
      <c r="B1987" s="83" t="s">
        <v>1873</v>
      </c>
      <c r="C1987" s="70">
        <v>0</v>
      </c>
      <c r="D1987" s="79"/>
      <c r="E1987" s="70"/>
      <c r="F1987" s="72"/>
      <c r="G1987" s="70">
        <f t="shared" si="61"/>
        <v>0</v>
      </c>
      <c r="I1987" s="68">
        <v>0</v>
      </c>
      <c r="J1987" s="69">
        <f t="shared" si="60"/>
        <v>0</v>
      </c>
      <c r="K1987" s="57"/>
      <c r="L1987" s="65" t="s">
        <v>470</v>
      </c>
    </row>
    <row r="1988" spans="1:12" s="73" customFormat="1" hidden="1" outlineLevel="2">
      <c r="A1988" s="82">
        <v>1202502053</v>
      </c>
      <c r="B1988" s="83" t="s">
        <v>1874</v>
      </c>
      <c r="C1988" s="70">
        <v>0</v>
      </c>
      <c r="D1988" s="79"/>
      <c r="E1988" s="70"/>
      <c r="F1988" s="72"/>
      <c r="G1988" s="70">
        <f t="shared" si="61"/>
        <v>0</v>
      </c>
      <c r="I1988" s="68">
        <v>0</v>
      </c>
      <c r="J1988" s="69">
        <f t="shared" si="60"/>
        <v>0</v>
      </c>
      <c r="K1988" s="57"/>
      <c r="L1988" s="65" t="s">
        <v>470</v>
      </c>
    </row>
    <row r="1989" spans="1:12" s="73" customFormat="1" hidden="1" outlineLevel="2">
      <c r="A1989" s="82">
        <v>1202502056</v>
      </c>
      <c r="B1989" s="83" t="s">
        <v>1875</v>
      </c>
      <c r="C1989" s="70">
        <v>0</v>
      </c>
      <c r="D1989" s="79"/>
      <c r="E1989" s="70"/>
      <c r="F1989" s="72"/>
      <c r="G1989" s="70">
        <f t="shared" si="61"/>
        <v>0</v>
      </c>
      <c r="I1989" s="68">
        <v>0</v>
      </c>
      <c r="J1989" s="69">
        <f t="shared" si="60"/>
        <v>0</v>
      </c>
      <c r="K1989" s="57"/>
      <c r="L1989" s="65" t="s">
        <v>470</v>
      </c>
    </row>
    <row r="1990" spans="1:12" s="73" customFormat="1" hidden="1" outlineLevel="2">
      <c r="A1990" s="82">
        <v>1202502057</v>
      </c>
      <c r="B1990" s="83" t="s">
        <v>1876</v>
      </c>
      <c r="C1990" s="70">
        <v>0</v>
      </c>
      <c r="D1990" s="79"/>
      <c r="E1990" s="70"/>
      <c r="F1990" s="72"/>
      <c r="G1990" s="70">
        <f t="shared" si="61"/>
        <v>0</v>
      </c>
      <c r="I1990" s="68">
        <v>0</v>
      </c>
      <c r="J1990" s="69">
        <f t="shared" si="60"/>
        <v>0</v>
      </c>
      <c r="K1990" s="57"/>
      <c r="L1990" s="65" t="s">
        <v>470</v>
      </c>
    </row>
    <row r="1991" spans="1:12" s="73" customFormat="1" hidden="1" outlineLevel="2">
      <c r="A1991" s="82">
        <v>1202502059</v>
      </c>
      <c r="B1991" s="83" t="s">
        <v>1877</v>
      </c>
      <c r="C1991" s="70">
        <v>0</v>
      </c>
      <c r="D1991" s="79"/>
      <c r="E1991" s="70"/>
      <c r="F1991" s="72"/>
      <c r="G1991" s="70">
        <f t="shared" si="61"/>
        <v>0</v>
      </c>
      <c r="I1991" s="68">
        <v>0</v>
      </c>
      <c r="J1991" s="69">
        <f t="shared" si="60"/>
        <v>0</v>
      </c>
      <c r="K1991" s="57"/>
      <c r="L1991" s="65" t="s">
        <v>470</v>
      </c>
    </row>
    <row r="1992" spans="1:12" s="73" customFormat="1" hidden="1" outlineLevel="2">
      <c r="A1992" s="82">
        <v>1202502120</v>
      </c>
      <c r="B1992" s="83" t="s">
        <v>1871</v>
      </c>
      <c r="C1992" s="70">
        <v>0</v>
      </c>
      <c r="D1992" s="79"/>
      <c r="E1992" s="70"/>
      <c r="F1992" s="72"/>
      <c r="G1992" s="70">
        <f t="shared" si="61"/>
        <v>0</v>
      </c>
      <c r="I1992" s="68">
        <v>0</v>
      </c>
      <c r="J1992" s="69">
        <f t="shared" si="60"/>
        <v>0</v>
      </c>
      <c r="K1992" s="57"/>
      <c r="L1992" s="65" t="s">
        <v>470</v>
      </c>
    </row>
    <row r="1993" spans="1:12" s="73" customFormat="1" hidden="1" outlineLevel="2">
      <c r="A1993" s="82">
        <v>1202502121</v>
      </c>
      <c r="B1993" s="83" t="s">
        <v>1872</v>
      </c>
      <c r="C1993" s="70">
        <v>0</v>
      </c>
      <c r="D1993" s="79"/>
      <c r="E1993" s="70"/>
      <c r="F1993" s="72"/>
      <c r="G1993" s="70">
        <f t="shared" si="61"/>
        <v>0</v>
      </c>
      <c r="I1993" s="68">
        <v>0</v>
      </c>
      <c r="J1993" s="69">
        <f t="shared" si="60"/>
        <v>0</v>
      </c>
      <c r="K1993" s="57"/>
      <c r="L1993" s="65" t="s">
        <v>470</v>
      </c>
    </row>
    <row r="1994" spans="1:12" s="73" customFormat="1" hidden="1" outlineLevel="2">
      <c r="A1994" s="82">
        <v>1202502122</v>
      </c>
      <c r="B1994" s="83" t="s">
        <v>1873</v>
      </c>
      <c r="C1994" s="70">
        <v>0</v>
      </c>
      <c r="D1994" s="79"/>
      <c r="E1994" s="70"/>
      <c r="F1994" s="72"/>
      <c r="G1994" s="70">
        <f t="shared" si="61"/>
        <v>0</v>
      </c>
      <c r="I1994" s="68">
        <v>0</v>
      </c>
      <c r="J1994" s="69">
        <f t="shared" si="60"/>
        <v>0</v>
      </c>
      <c r="K1994" s="57"/>
      <c r="L1994" s="65" t="s">
        <v>470</v>
      </c>
    </row>
    <row r="1995" spans="1:12" s="73" customFormat="1" hidden="1" outlineLevel="2">
      <c r="A1995" s="82">
        <v>1202502123</v>
      </c>
      <c r="B1995" s="83" t="s">
        <v>1874</v>
      </c>
      <c r="C1995" s="70">
        <v>0</v>
      </c>
      <c r="D1995" s="79"/>
      <c r="E1995" s="70"/>
      <c r="F1995" s="72"/>
      <c r="G1995" s="70">
        <f t="shared" si="61"/>
        <v>0</v>
      </c>
      <c r="I1995" s="68">
        <v>0</v>
      </c>
      <c r="J1995" s="69">
        <f t="shared" si="60"/>
        <v>0</v>
      </c>
      <c r="K1995" s="57"/>
      <c r="L1995" s="65" t="s">
        <v>470</v>
      </c>
    </row>
    <row r="1996" spans="1:12" s="73" customFormat="1" hidden="1" outlineLevel="2">
      <c r="A1996" s="82">
        <v>1202502126</v>
      </c>
      <c r="B1996" s="83" t="s">
        <v>1875</v>
      </c>
      <c r="C1996" s="70">
        <v>0</v>
      </c>
      <c r="D1996" s="79"/>
      <c r="E1996" s="70"/>
      <c r="F1996" s="72"/>
      <c r="G1996" s="70">
        <f t="shared" si="61"/>
        <v>0</v>
      </c>
      <c r="I1996" s="68">
        <v>0</v>
      </c>
      <c r="J1996" s="69">
        <f t="shared" si="60"/>
        <v>0</v>
      </c>
      <c r="K1996" s="57"/>
      <c r="L1996" s="65" t="s">
        <v>470</v>
      </c>
    </row>
    <row r="1997" spans="1:12" s="73" customFormat="1" hidden="1" outlineLevel="2">
      <c r="A1997" s="82">
        <v>1202502127</v>
      </c>
      <c r="B1997" s="83" t="s">
        <v>1876</v>
      </c>
      <c r="C1997" s="70">
        <v>0</v>
      </c>
      <c r="D1997" s="79"/>
      <c r="E1997" s="70"/>
      <c r="F1997" s="72"/>
      <c r="G1997" s="70">
        <f t="shared" si="61"/>
        <v>0</v>
      </c>
      <c r="I1997" s="68">
        <v>0</v>
      </c>
      <c r="J1997" s="69">
        <f t="shared" si="60"/>
        <v>0</v>
      </c>
      <c r="K1997" s="57"/>
      <c r="L1997" s="65" t="s">
        <v>470</v>
      </c>
    </row>
    <row r="1998" spans="1:12" s="73" customFormat="1" hidden="1" outlineLevel="2">
      <c r="A1998" s="82">
        <v>1202502129</v>
      </c>
      <c r="B1998" s="83" t="s">
        <v>1877</v>
      </c>
      <c r="C1998" s="70">
        <v>0</v>
      </c>
      <c r="D1998" s="79"/>
      <c r="E1998" s="70"/>
      <c r="F1998" s="72"/>
      <c r="G1998" s="70">
        <f t="shared" si="61"/>
        <v>0</v>
      </c>
      <c r="I1998" s="68">
        <v>0</v>
      </c>
      <c r="J1998" s="69">
        <f t="shared" si="60"/>
        <v>0</v>
      </c>
      <c r="K1998" s="57"/>
      <c r="L1998" s="65" t="s">
        <v>470</v>
      </c>
    </row>
    <row r="1999" spans="1:12" s="73" customFormat="1" hidden="1" outlineLevel="2">
      <c r="A1999" s="82">
        <v>1202701010</v>
      </c>
      <c r="B1999" s="83" t="s">
        <v>1878</v>
      </c>
      <c r="C1999" s="70">
        <v>0</v>
      </c>
      <c r="D1999" s="79"/>
      <c r="E1999" s="70"/>
      <c r="F1999" s="72"/>
      <c r="G1999" s="70">
        <f t="shared" si="61"/>
        <v>0</v>
      </c>
      <c r="I1999" s="68">
        <v>0</v>
      </c>
      <c r="J1999" s="69">
        <f t="shared" si="60"/>
        <v>0</v>
      </c>
      <c r="K1999" s="57"/>
      <c r="L1999" s="65" t="s">
        <v>470</v>
      </c>
    </row>
    <row r="2000" spans="1:12" s="73" customFormat="1" hidden="1" outlineLevel="2">
      <c r="A2000" s="82">
        <v>1202701011</v>
      </c>
      <c r="B2000" s="83" t="s">
        <v>1879</v>
      </c>
      <c r="C2000" s="70">
        <v>0</v>
      </c>
      <c r="D2000" s="79"/>
      <c r="E2000" s="70"/>
      <c r="F2000" s="72"/>
      <c r="G2000" s="70">
        <f t="shared" si="61"/>
        <v>0</v>
      </c>
      <c r="I2000" s="68">
        <v>0</v>
      </c>
      <c r="J2000" s="69">
        <f t="shared" si="60"/>
        <v>0</v>
      </c>
      <c r="K2000" s="57"/>
      <c r="L2000" s="65" t="s">
        <v>470</v>
      </c>
    </row>
    <row r="2001" spans="1:12" s="73" customFormat="1" hidden="1" outlineLevel="2">
      <c r="A2001" s="82">
        <v>1202701012</v>
      </c>
      <c r="B2001" s="83" t="s">
        <v>1880</v>
      </c>
      <c r="C2001" s="70">
        <v>0</v>
      </c>
      <c r="D2001" s="79"/>
      <c r="E2001" s="70"/>
      <c r="F2001" s="72"/>
      <c r="G2001" s="70">
        <f t="shared" si="61"/>
        <v>0</v>
      </c>
      <c r="I2001" s="68">
        <v>0</v>
      </c>
      <c r="J2001" s="69">
        <f t="shared" si="60"/>
        <v>0</v>
      </c>
      <c r="K2001" s="57"/>
      <c r="L2001" s="65" t="s">
        <v>470</v>
      </c>
    </row>
    <row r="2002" spans="1:12" s="73" customFormat="1" hidden="1" outlineLevel="2">
      <c r="A2002" s="82">
        <v>1202701013</v>
      </c>
      <c r="B2002" s="83" t="s">
        <v>1881</v>
      </c>
      <c r="C2002" s="70">
        <v>0</v>
      </c>
      <c r="D2002" s="79"/>
      <c r="E2002" s="70"/>
      <c r="F2002" s="72"/>
      <c r="G2002" s="70">
        <f t="shared" si="61"/>
        <v>0</v>
      </c>
      <c r="I2002" s="68">
        <v>0</v>
      </c>
      <c r="J2002" s="69">
        <f t="shared" si="60"/>
        <v>0</v>
      </c>
      <c r="K2002" s="57"/>
      <c r="L2002" s="65" t="s">
        <v>470</v>
      </c>
    </row>
    <row r="2003" spans="1:12" s="73" customFormat="1" hidden="1" outlineLevel="2">
      <c r="A2003" s="82">
        <v>1202701016</v>
      </c>
      <c r="B2003" s="83" t="s">
        <v>1882</v>
      </c>
      <c r="C2003" s="70">
        <v>0</v>
      </c>
      <c r="D2003" s="79"/>
      <c r="E2003" s="70"/>
      <c r="F2003" s="72"/>
      <c r="G2003" s="70">
        <f t="shared" si="61"/>
        <v>0</v>
      </c>
      <c r="I2003" s="68">
        <v>0</v>
      </c>
      <c r="J2003" s="69">
        <f t="shared" si="60"/>
        <v>0</v>
      </c>
      <c r="K2003" s="57"/>
      <c r="L2003" s="65" t="s">
        <v>470</v>
      </c>
    </row>
    <row r="2004" spans="1:12" s="73" customFormat="1" hidden="1" outlineLevel="2">
      <c r="A2004" s="82">
        <v>1202701017</v>
      </c>
      <c r="B2004" s="83" t="s">
        <v>1883</v>
      </c>
      <c r="C2004" s="70">
        <v>0</v>
      </c>
      <c r="D2004" s="79"/>
      <c r="E2004" s="70"/>
      <c r="F2004" s="72"/>
      <c r="G2004" s="70">
        <f t="shared" si="61"/>
        <v>0</v>
      </c>
      <c r="I2004" s="68">
        <v>0</v>
      </c>
      <c r="J2004" s="69">
        <f t="shared" si="60"/>
        <v>0</v>
      </c>
      <c r="K2004" s="57"/>
      <c r="L2004" s="65" t="s">
        <v>470</v>
      </c>
    </row>
    <row r="2005" spans="1:12" s="73" customFormat="1" hidden="1" outlineLevel="2">
      <c r="A2005" s="82">
        <v>1202701018</v>
      </c>
      <c r="B2005" s="83" t="s">
        <v>1884</v>
      </c>
      <c r="C2005" s="70">
        <v>0</v>
      </c>
      <c r="D2005" s="79"/>
      <c r="E2005" s="70"/>
      <c r="F2005" s="72"/>
      <c r="G2005" s="70">
        <f t="shared" si="61"/>
        <v>0</v>
      </c>
      <c r="I2005" s="68">
        <v>0</v>
      </c>
      <c r="J2005" s="69">
        <f t="shared" si="60"/>
        <v>0</v>
      </c>
      <c r="K2005" s="57"/>
      <c r="L2005" s="65" t="s">
        <v>470</v>
      </c>
    </row>
    <row r="2006" spans="1:12" s="73" customFormat="1" hidden="1" outlineLevel="2">
      <c r="A2006" s="82">
        <v>1202701019</v>
      </c>
      <c r="B2006" s="83" t="s">
        <v>1885</v>
      </c>
      <c r="C2006" s="70">
        <v>0</v>
      </c>
      <c r="D2006" s="79"/>
      <c r="E2006" s="70"/>
      <c r="F2006" s="72"/>
      <c r="G2006" s="70">
        <f t="shared" si="61"/>
        <v>0</v>
      </c>
      <c r="I2006" s="68">
        <v>0</v>
      </c>
      <c r="J2006" s="69">
        <f t="shared" si="60"/>
        <v>0</v>
      </c>
      <c r="K2006" s="57"/>
      <c r="L2006" s="65" t="s">
        <v>470</v>
      </c>
    </row>
    <row r="2007" spans="1:12" s="73" customFormat="1" hidden="1" outlineLevel="2">
      <c r="A2007" s="82">
        <v>1202702010</v>
      </c>
      <c r="B2007" s="83" t="s">
        <v>1878</v>
      </c>
      <c r="C2007" s="70">
        <v>0</v>
      </c>
      <c r="D2007" s="79"/>
      <c r="E2007" s="70"/>
      <c r="F2007" s="72"/>
      <c r="G2007" s="70">
        <f t="shared" si="61"/>
        <v>0</v>
      </c>
      <c r="I2007" s="68">
        <v>0</v>
      </c>
      <c r="J2007" s="69">
        <f t="shared" ref="J2007:J2070" si="62">I2007-G2007</f>
        <v>0</v>
      </c>
      <c r="K2007" s="57"/>
      <c r="L2007" s="65" t="s">
        <v>470</v>
      </c>
    </row>
    <row r="2008" spans="1:12" s="73" customFormat="1" hidden="1" outlineLevel="2">
      <c r="A2008" s="82">
        <v>1202702011</v>
      </c>
      <c r="B2008" s="83" t="s">
        <v>1879</v>
      </c>
      <c r="C2008" s="70">
        <v>0</v>
      </c>
      <c r="D2008" s="79"/>
      <c r="E2008" s="70"/>
      <c r="F2008" s="72"/>
      <c r="G2008" s="70">
        <f t="shared" si="61"/>
        <v>0</v>
      </c>
      <c r="I2008" s="68">
        <v>0</v>
      </c>
      <c r="J2008" s="69">
        <f t="shared" si="62"/>
        <v>0</v>
      </c>
      <c r="K2008" s="57"/>
      <c r="L2008" s="65" t="s">
        <v>470</v>
      </c>
    </row>
    <row r="2009" spans="1:12" s="73" customFormat="1" hidden="1" outlineLevel="2">
      <c r="A2009" s="82">
        <v>1202702012</v>
      </c>
      <c r="B2009" s="83" t="s">
        <v>1880</v>
      </c>
      <c r="C2009" s="70">
        <v>0</v>
      </c>
      <c r="D2009" s="79"/>
      <c r="E2009" s="70"/>
      <c r="F2009" s="72"/>
      <c r="G2009" s="70">
        <f t="shared" si="61"/>
        <v>0</v>
      </c>
      <c r="I2009" s="68">
        <v>0</v>
      </c>
      <c r="J2009" s="69">
        <f t="shared" si="62"/>
        <v>0</v>
      </c>
      <c r="K2009" s="57"/>
      <c r="L2009" s="65" t="s">
        <v>470</v>
      </c>
    </row>
    <row r="2010" spans="1:12" s="73" customFormat="1" hidden="1" outlineLevel="2">
      <c r="A2010" s="82">
        <v>1202702013</v>
      </c>
      <c r="B2010" s="83" t="s">
        <v>1881</v>
      </c>
      <c r="C2010" s="70">
        <v>48530.309999999903</v>
      </c>
      <c r="D2010" s="79"/>
      <c r="E2010" s="70"/>
      <c r="F2010" s="72"/>
      <c r="G2010" s="70">
        <f t="shared" si="61"/>
        <v>48530.309999999903</v>
      </c>
      <c r="I2010" s="68">
        <v>0</v>
      </c>
      <c r="J2010" s="69">
        <f t="shared" si="62"/>
        <v>-48530.309999999903</v>
      </c>
      <c r="K2010" s="57"/>
      <c r="L2010" s="65" t="s">
        <v>470</v>
      </c>
    </row>
    <row r="2011" spans="1:12" s="73" customFormat="1" hidden="1" outlineLevel="2">
      <c r="A2011" s="82">
        <v>1202702016</v>
      </c>
      <c r="B2011" s="83" t="s">
        <v>1882</v>
      </c>
      <c r="C2011" s="70">
        <v>0</v>
      </c>
      <c r="D2011" s="79"/>
      <c r="E2011" s="70"/>
      <c r="F2011" s="72"/>
      <c r="G2011" s="70">
        <f t="shared" si="61"/>
        <v>0</v>
      </c>
      <c r="I2011" s="68">
        <v>0</v>
      </c>
      <c r="J2011" s="69">
        <f t="shared" si="62"/>
        <v>0</v>
      </c>
      <c r="K2011" s="57"/>
      <c r="L2011" s="65" t="s">
        <v>470</v>
      </c>
    </row>
    <row r="2012" spans="1:12" s="73" customFormat="1" hidden="1" outlineLevel="2">
      <c r="A2012" s="82">
        <v>1202702017</v>
      </c>
      <c r="B2012" s="83" t="s">
        <v>1883</v>
      </c>
      <c r="C2012" s="70">
        <v>-48523.9</v>
      </c>
      <c r="D2012" s="79"/>
      <c r="E2012" s="70"/>
      <c r="F2012" s="72"/>
      <c r="G2012" s="70">
        <f t="shared" si="61"/>
        <v>-48523.9</v>
      </c>
      <c r="I2012" s="68">
        <v>0</v>
      </c>
      <c r="J2012" s="69">
        <f t="shared" si="62"/>
        <v>48523.9</v>
      </c>
      <c r="K2012" s="57"/>
      <c r="L2012" s="65" t="s">
        <v>470</v>
      </c>
    </row>
    <row r="2013" spans="1:12" s="73" customFormat="1" hidden="1" outlineLevel="2">
      <c r="A2013" s="82">
        <v>1202702019</v>
      </c>
      <c r="B2013" s="83" t="s">
        <v>1885</v>
      </c>
      <c r="C2013" s="70">
        <v>0</v>
      </c>
      <c r="D2013" s="79"/>
      <c r="E2013" s="70"/>
      <c r="F2013" s="72"/>
      <c r="G2013" s="70">
        <f t="shared" si="61"/>
        <v>0</v>
      </c>
      <c r="I2013" s="68">
        <v>0</v>
      </c>
      <c r="J2013" s="69">
        <f t="shared" si="62"/>
        <v>0</v>
      </c>
      <c r="K2013" s="57"/>
      <c r="L2013" s="65" t="s">
        <v>470</v>
      </c>
    </row>
    <row r="2014" spans="1:12" s="73" customFormat="1" hidden="1" outlineLevel="2">
      <c r="A2014" s="82">
        <v>1202901010</v>
      </c>
      <c r="B2014" s="83" t="s">
        <v>1886</v>
      </c>
      <c r="C2014" s="70">
        <v>0</v>
      </c>
      <c r="D2014" s="79"/>
      <c r="E2014" s="70"/>
      <c r="F2014" s="72"/>
      <c r="G2014" s="70">
        <f t="shared" si="61"/>
        <v>0</v>
      </c>
      <c r="I2014" s="68">
        <v>0</v>
      </c>
      <c r="J2014" s="69">
        <f t="shared" si="62"/>
        <v>0</v>
      </c>
      <c r="K2014" s="57"/>
      <c r="L2014" s="65" t="s">
        <v>470</v>
      </c>
    </row>
    <row r="2015" spans="1:12" s="73" customFormat="1" hidden="1" outlineLevel="2">
      <c r="A2015" s="82">
        <v>1202901011</v>
      </c>
      <c r="B2015" s="83" t="s">
        <v>1887</v>
      </c>
      <c r="C2015" s="70">
        <v>0</v>
      </c>
      <c r="D2015" s="79"/>
      <c r="E2015" s="70"/>
      <c r="F2015" s="72"/>
      <c r="G2015" s="70">
        <f t="shared" si="61"/>
        <v>0</v>
      </c>
      <c r="I2015" s="68">
        <v>0</v>
      </c>
      <c r="J2015" s="69">
        <f t="shared" si="62"/>
        <v>0</v>
      </c>
      <c r="K2015" s="57"/>
      <c r="L2015" s="65" t="s">
        <v>470</v>
      </c>
    </row>
    <row r="2016" spans="1:12" s="73" customFormat="1" hidden="1" outlineLevel="2">
      <c r="A2016" s="82">
        <v>1202901012</v>
      </c>
      <c r="B2016" s="83" t="s">
        <v>1888</v>
      </c>
      <c r="C2016" s="70">
        <v>0</v>
      </c>
      <c r="D2016" s="79"/>
      <c r="E2016" s="70"/>
      <c r="F2016" s="72"/>
      <c r="G2016" s="70">
        <f t="shared" si="61"/>
        <v>0</v>
      </c>
      <c r="I2016" s="68">
        <v>0</v>
      </c>
      <c r="J2016" s="69">
        <f t="shared" si="62"/>
        <v>0</v>
      </c>
      <c r="K2016" s="57"/>
      <c r="L2016" s="65" t="s">
        <v>470</v>
      </c>
    </row>
    <row r="2017" spans="1:12" s="73" customFormat="1" hidden="1" outlineLevel="2">
      <c r="A2017" s="82">
        <v>1202901013</v>
      </c>
      <c r="B2017" s="83" t="s">
        <v>1889</v>
      </c>
      <c r="C2017" s="70">
        <v>0</v>
      </c>
      <c r="D2017" s="79"/>
      <c r="E2017" s="70"/>
      <c r="F2017" s="72"/>
      <c r="G2017" s="70">
        <f t="shared" si="61"/>
        <v>0</v>
      </c>
      <c r="I2017" s="68">
        <v>0</v>
      </c>
      <c r="J2017" s="69">
        <f t="shared" si="62"/>
        <v>0</v>
      </c>
      <c r="K2017" s="57"/>
      <c r="L2017" s="65" t="s">
        <v>470</v>
      </c>
    </row>
    <row r="2018" spans="1:12" s="73" customFormat="1" hidden="1" outlineLevel="2">
      <c r="A2018" s="82">
        <v>1202901016</v>
      </c>
      <c r="B2018" s="83" t="s">
        <v>1890</v>
      </c>
      <c r="C2018" s="70">
        <v>0</v>
      </c>
      <c r="D2018" s="79"/>
      <c r="E2018" s="70"/>
      <c r="F2018" s="72"/>
      <c r="G2018" s="70">
        <f t="shared" si="61"/>
        <v>0</v>
      </c>
      <c r="I2018" s="68">
        <v>0</v>
      </c>
      <c r="J2018" s="69">
        <f t="shared" si="62"/>
        <v>0</v>
      </c>
      <c r="K2018" s="57"/>
      <c r="L2018" s="65" t="s">
        <v>470</v>
      </c>
    </row>
    <row r="2019" spans="1:12" s="73" customFormat="1" hidden="1" outlineLevel="2">
      <c r="A2019" s="82">
        <v>1202901017</v>
      </c>
      <c r="B2019" s="83" t="s">
        <v>1891</v>
      </c>
      <c r="C2019" s="70">
        <v>0</v>
      </c>
      <c r="D2019" s="79"/>
      <c r="E2019" s="70"/>
      <c r="F2019" s="72"/>
      <c r="G2019" s="70">
        <f t="shared" si="61"/>
        <v>0</v>
      </c>
      <c r="I2019" s="68">
        <v>0</v>
      </c>
      <c r="J2019" s="69">
        <f t="shared" si="62"/>
        <v>0</v>
      </c>
      <c r="K2019" s="57"/>
      <c r="L2019" s="65" t="s">
        <v>470</v>
      </c>
    </row>
    <row r="2020" spans="1:12" s="73" customFormat="1" hidden="1" outlineLevel="2">
      <c r="A2020" s="82">
        <v>1202901018</v>
      </c>
      <c r="B2020" s="83" t="s">
        <v>1892</v>
      </c>
      <c r="C2020" s="70">
        <v>0</v>
      </c>
      <c r="D2020" s="79"/>
      <c r="E2020" s="70"/>
      <c r="F2020" s="72"/>
      <c r="G2020" s="70">
        <f t="shared" ref="G2020:G2083" si="63">C2020+E2020</f>
        <v>0</v>
      </c>
      <c r="I2020" s="68">
        <v>0</v>
      </c>
      <c r="J2020" s="69">
        <f t="shared" si="62"/>
        <v>0</v>
      </c>
      <c r="K2020" s="57"/>
      <c r="L2020" s="65" t="s">
        <v>470</v>
      </c>
    </row>
    <row r="2021" spans="1:12" s="73" customFormat="1" hidden="1" outlineLevel="2">
      <c r="A2021" s="82">
        <v>1202901019</v>
      </c>
      <c r="B2021" s="83" t="s">
        <v>1893</v>
      </c>
      <c r="C2021" s="70">
        <v>0</v>
      </c>
      <c r="D2021" s="79"/>
      <c r="E2021" s="70"/>
      <c r="F2021" s="72"/>
      <c r="G2021" s="70">
        <f t="shared" si="63"/>
        <v>0</v>
      </c>
      <c r="I2021" s="68">
        <v>0</v>
      </c>
      <c r="J2021" s="69">
        <f t="shared" si="62"/>
        <v>0</v>
      </c>
      <c r="K2021" s="57"/>
      <c r="L2021" s="65" t="s">
        <v>470</v>
      </c>
    </row>
    <row r="2022" spans="1:12" s="73" customFormat="1" hidden="1" outlineLevel="2">
      <c r="A2022" s="82">
        <v>1203001010</v>
      </c>
      <c r="B2022" s="83" t="s">
        <v>1894</v>
      </c>
      <c r="C2022" s="70">
        <v>0</v>
      </c>
      <c r="D2022" s="79"/>
      <c r="E2022" s="70"/>
      <c r="F2022" s="72"/>
      <c r="G2022" s="70">
        <f t="shared" si="63"/>
        <v>0</v>
      </c>
      <c r="I2022" s="68">
        <v>0</v>
      </c>
      <c r="J2022" s="69">
        <f t="shared" si="62"/>
        <v>0</v>
      </c>
      <c r="K2022" s="57"/>
      <c r="L2022" s="65" t="s">
        <v>470</v>
      </c>
    </row>
    <row r="2023" spans="1:12" s="73" customFormat="1" hidden="1" outlineLevel="2">
      <c r="A2023" s="82">
        <v>1203001011</v>
      </c>
      <c r="B2023" s="83" t="s">
        <v>1895</v>
      </c>
      <c r="C2023" s="70">
        <v>0</v>
      </c>
      <c r="D2023" s="79"/>
      <c r="E2023" s="70"/>
      <c r="F2023" s="72"/>
      <c r="G2023" s="70">
        <f t="shared" si="63"/>
        <v>0</v>
      </c>
      <c r="I2023" s="68">
        <v>0</v>
      </c>
      <c r="J2023" s="69">
        <f t="shared" si="62"/>
        <v>0</v>
      </c>
      <c r="K2023" s="57"/>
      <c r="L2023" s="65" t="s">
        <v>470</v>
      </c>
    </row>
    <row r="2024" spans="1:12" s="73" customFormat="1" hidden="1" outlineLevel="2">
      <c r="A2024" s="82">
        <v>1203001012</v>
      </c>
      <c r="B2024" s="83" t="s">
        <v>1896</v>
      </c>
      <c r="C2024" s="70">
        <v>0</v>
      </c>
      <c r="D2024" s="79"/>
      <c r="E2024" s="70"/>
      <c r="F2024" s="72"/>
      <c r="G2024" s="70">
        <f t="shared" si="63"/>
        <v>0</v>
      </c>
      <c r="I2024" s="68">
        <v>0</v>
      </c>
      <c r="J2024" s="69">
        <f t="shared" si="62"/>
        <v>0</v>
      </c>
      <c r="K2024" s="57"/>
      <c r="L2024" s="65" t="s">
        <v>470</v>
      </c>
    </row>
    <row r="2025" spans="1:12" s="73" customFormat="1" hidden="1" outlineLevel="2">
      <c r="A2025" s="82">
        <v>1203001013</v>
      </c>
      <c r="B2025" s="83" t="s">
        <v>1897</v>
      </c>
      <c r="C2025" s="70">
        <v>0</v>
      </c>
      <c r="D2025" s="79"/>
      <c r="E2025" s="70"/>
      <c r="F2025" s="72"/>
      <c r="G2025" s="70">
        <f t="shared" si="63"/>
        <v>0</v>
      </c>
      <c r="I2025" s="68">
        <v>0</v>
      </c>
      <c r="J2025" s="69">
        <f t="shared" si="62"/>
        <v>0</v>
      </c>
      <c r="K2025" s="57"/>
      <c r="L2025" s="65" t="s">
        <v>470</v>
      </c>
    </row>
    <row r="2026" spans="1:12" s="73" customFormat="1" hidden="1" outlineLevel="2">
      <c r="A2026" s="82">
        <v>1203001016</v>
      </c>
      <c r="B2026" s="83" t="s">
        <v>1898</v>
      </c>
      <c r="C2026" s="70">
        <v>0</v>
      </c>
      <c r="D2026" s="79"/>
      <c r="E2026" s="70"/>
      <c r="F2026" s="72"/>
      <c r="G2026" s="70">
        <f t="shared" si="63"/>
        <v>0</v>
      </c>
      <c r="I2026" s="68">
        <v>0</v>
      </c>
      <c r="J2026" s="69">
        <f t="shared" si="62"/>
        <v>0</v>
      </c>
      <c r="K2026" s="57"/>
      <c r="L2026" s="65" t="s">
        <v>470</v>
      </c>
    </row>
    <row r="2027" spans="1:12" s="73" customFormat="1" hidden="1" outlineLevel="2">
      <c r="A2027" s="82">
        <v>1203001017</v>
      </c>
      <c r="B2027" s="83" t="s">
        <v>1899</v>
      </c>
      <c r="C2027" s="70">
        <v>0</v>
      </c>
      <c r="D2027" s="79"/>
      <c r="E2027" s="70"/>
      <c r="F2027" s="72"/>
      <c r="G2027" s="70">
        <f t="shared" si="63"/>
        <v>0</v>
      </c>
      <c r="I2027" s="68">
        <v>0</v>
      </c>
      <c r="J2027" s="69">
        <f t="shared" si="62"/>
        <v>0</v>
      </c>
      <c r="K2027" s="57"/>
      <c r="L2027" s="65" t="s">
        <v>470</v>
      </c>
    </row>
    <row r="2028" spans="1:12" s="73" customFormat="1" hidden="1" outlineLevel="2">
      <c r="A2028" s="82">
        <v>1203001018</v>
      </c>
      <c r="B2028" s="83" t="s">
        <v>1900</v>
      </c>
      <c r="C2028" s="70">
        <v>0</v>
      </c>
      <c r="D2028" s="79"/>
      <c r="E2028" s="70"/>
      <c r="F2028" s="72"/>
      <c r="G2028" s="70">
        <f t="shared" si="63"/>
        <v>0</v>
      </c>
      <c r="I2028" s="68">
        <v>0</v>
      </c>
      <c r="J2028" s="69">
        <f t="shared" si="62"/>
        <v>0</v>
      </c>
      <c r="K2028" s="57"/>
      <c r="L2028" s="65" t="s">
        <v>470</v>
      </c>
    </row>
    <row r="2029" spans="1:12" s="73" customFormat="1" hidden="1" outlineLevel="2">
      <c r="A2029" s="82">
        <v>1203001019</v>
      </c>
      <c r="B2029" s="83" t="s">
        <v>1901</v>
      </c>
      <c r="C2029" s="70">
        <v>0</v>
      </c>
      <c r="D2029" s="79"/>
      <c r="E2029" s="70"/>
      <c r="F2029" s="72"/>
      <c r="G2029" s="70">
        <f t="shared" si="63"/>
        <v>0</v>
      </c>
      <c r="I2029" s="68">
        <v>0</v>
      </c>
      <c r="J2029" s="69">
        <f t="shared" si="62"/>
        <v>0</v>
      </c>
      <c r="K2029" s="57"/>
      <c r="L2029" s="65" t="s">
        <v>470</v>
      </c>
    </row>
    <row r="2030" spans="1:12" s="73" customFormat="1" hidden="1" outlineLevel="2">
      <c r="A2030" s="82">
        <v>1203001020</v>
      </c>
      <c r="B2030" s="83" t="s">
        <v>1894</v>
      </c>
      <c r="C2030" s="70">
        <v>0</v>
      </c>
      <c r="D2030" s="79"/>
      <c r="E2030" s="70"/>
      <c r="F2030" s="72"/>
      <c r="G2030" s="70">
        <f t="shared" si="63"/>
        <v>0</v>
      </c>
      <c r="I2030" s="68">
        <v>0</v>
      </c>
      <c r="J2030" s="69">
        <f t="shared" si="62"/>
        <v>0</v>
      </c>
      <c r="K2030" s="57"/>
      <c r="L2030" s="65" t="s">
        <v>470</v>
      </c>
    </row>
    <row r="2031" spans="1:12" s="73" customFormat="1" hidden="1" outlineLevel="2">
      <c r="A2031" s="82">
        <v>1203001021</v>
      </c>
      <c r="B2031" s="83" t="s">
        <v>1895</v>
      </c>
      <c r="C2031" s="70">
        <v>0</v>
      </c>
      <c r="D2031" s="79"/>
      <c r="E2031" s="70"/>
      <c r="F2031" s="72"/>
      <c r="G2031" s="70">
        <f t="shared" si="63"/>
        <v>0</v>
      </c>
      <c r="I2031" s="68">
        <v>0</v>
      </c>
      <c r="J2031" s="69">
        <f t="shared" si="62"/>
        <v>0</v>
      </c>
      <c r="K2031" s="57"/>
      <c r="L2031" s="65" t="s">
        <v>470</v>
      </c>
    </row>
    <row r="2032" spans="1:12" s="73" customFormat="1" hidden="1" outlineLevel="2">
      <c r="A2032" s="82">
        <v>1203001022</v>
      </c>
      <c r="B2032" s="83" t="s">
        <v>1896</v>
      </c>
      <c r="C2032" s="70">
        <v>0</v>
      </c>
      <c r="D2032" s="79"/>
      <c r="E2032" s="70"/>
      <c r="F2032" s="72"/>
      <c r="G2032" s="70">
        <f t="shared" si="63"/>
        <v>0</v>
      </c>
      <c r="I2032" s="68">
        <v>0</v>
      </c>
      <c r="J2032" s="69">
        <f t="shared" si="62"/>
        <v>0</v>
      </c>
      <c r="K2032" s="57"/>
      <c r="L2032" s="65" t="s">
        <v>470</v>
      </c>
    </row>
    <row r="2033" spans="1:12" s="73" customFormat="1" hidden="1" outlineLevel="2">
      <c r="A2033" s="82">
        <v>1203001023</v>
      </c>
      <c r="B2033" s="83" t="s">
        <v>1897</v>
      </c>
      <c r="C2033" s="70">
        <v>0</v>
      </c>
      <c r="D2033" s="79"/>
      <c r="E2033" s="70"/>
      <c r="F2033" s="72"/>
      <c r="G2033" s="70">
        <f t="shared" si="63"/>
        <v>0</v>
      </c>
      <c r="I2033" s="68">
        <v>0</v>
      </c>
      <c r="J2033" s="69">
        <f t="shared" si="62"/>
        <v>0</v>
      </c>
      <c r="K2033" s="57"/>
      <c r="L2033" s="65" t="s">
        <v>470</v>
      </c>
    </row>
    <row r="2034" spans="1:12" s="73" customFormat="1" hidden="1" outlineLevel="2">
      <c r="A2034" s="82">
        <v>1203001026</v>
      </c>
      <c r="B2034" s="83" t="s">
        <v>1898</v>
      </c>
      <c r="C2034" s="70">
        <v>0</v>
      </c>
      <c r="D2034" s="79"/>
      <c r="E2034" s="70"/>
      <c r="F2034" s="72"/>
      <c r="G2034" s="70">
        <f t="shared" si="63"/>
        <v>0</v>
      </c>
      <c r="I2034" s="68">
        <v>0</v>
      </c>
      <c r="J2034" s="69">
        <f t="shared" si="62"/>
        <v>0</v>
      </c>
      <c r="K2034" s="57"/>
      <c r="L2034" s="65" t="s">
        <v>470</v>
      </c>
    </row>
    <row r="2035" spans="1:12" s="73" customFormat="1" hidden="1" outlineLevel="2">
      <c r="A2035" s="82">
        <v>1203001027</v>
      </c>
      <c r="B2035" s="83" t="s">
        <v>1899</v>
      </c>
      <c r="C2035" s="70">
        <v>0</v>
      </c>
      <c r="D2035" s="79"/>
      <c r="E2035" s="70"/>
      <c r="F2035" s="72"/>
      <c r="G2035" s="70">
        <f t="shared" si="63"/>
        <v>0</v>
      </c>
      <c r="I2035" s="68">
        <v>0</v>
      </c>
      <c r="J2035" s="69">
        <f t="shared" si="62"/>
        <v>0</v>
      </c>
      <c r="K2035" s="57"/>
      <c r="L2035" s="65" t="s">
        <v>470</v>
      </c>
    </row>
    <row r="2036" spans="1:12" s="73" customFormat="1" hidden="1" outlineLevel="2">
      <c r="A2036" s="82">
        <v>1203001029</v>
      </c>
      <c r="B2036" s="83" t="s">
        <v>1901</v>
      </c>
      <c r="C2036" s="70">
        <v>0</v>
      </c>
      <c r="D2036" s="79"/>
      <c r="E2036" s="70"/>
      <c r="F2036" s="72"/>
      <c r="G2036" s="70">
        <f t="shared" si="63"/>
        <v>0</v>
      </c>
      <c r="I2036" s="68">
        <v>0</v>
      </c>
      <c r="J2036" s="69">
        <f t="shared" si="62"/>
        <v>0</v>
      </c>
      <c r="K2036" s="57"/>
      <c r="L2036" s="65" t="s">
        <v>470</v>
      </c>
    </row>
    <row r="2037" spans="1:12" s="73" customFormat="1" hidden="1" outlineLevel="2">
      <c r="A2037" s="82">
        <v>1203002010</v>
      </c>
      <c r="B2037" s="83" t="s">
        <v>1894</v>
      </c>
      <c r="C2037" s="70">
        <v>0</v>
      </c>
      <c r="D2037" s="79"/>
      <c r="E2037" s="70"/>
      <c r="F2037" s="72"/>
      <c r="G2037" s="70">
        <f t="shared" si="63"/>
        <v>0</v>
      </c>
      <c r="I2037" s="68">
        <v>0</v>
      </c>
      <c r="J2037" s="69">
        <f t="shared" si="62"/>
        <v>0</v>
      </c>
      <c r="K2037" s="57"/>
      <c r="L2037" s="65" t="s">
        <v>470</v>
      </c>
    </row>
    <row r="2038" spans="1:12" s="73" customFormat="1" hidden="1" outlineLevel="2">
      <c r="A2038" s="82">
        <v>1203002011</v>
      </c>
      <c r="B2038" s="83" t="s">
        <v>1895</v>
      </c>
      <c r="C2038" s="70">
        <v>0</v>
      </c>
      <c r="D2038" s="79"/>
      <c r="E2038" s="70"/>
      <c r="F2038" s="72"/>
      <c r="G2038" s="70">
        <f t="shared" si="63"/>
        <v>0</v>
      </c>
      <c r="I2038" s="68">
        <v>0</v>
      </c>
      <c r="J2038" s="69">
        <f t="shared" si="62"/>
        <v>0</v>
      </c>
      <c r="K2038" s="57"/>
      <c r="L2038" s="65" t="s">
        <v>470</v>
      </c>
    </row>
    <row r="2039" spans="1:12" s="73" customFormat="1" hidden="1" outlineLevel="2">
      <c r="A2039" s="82">
        <v>1203002012</v>
      </c>
      <c r="B2039" s="83" t="s">
        <v>1902</v>
      </c>
      <c r="C2039" s="70">
        <v>0</v>
      </c>
      <c r="D2039" s="79"/>
      <c r="E2039" s="70"/>
      <c r="F2039" s="72"/>
      <c r="G2039" s="70">
        <f t="shared" si="63"/>
        <v>0</v>
      </c>
      <c r="I2039" s="68">
        <v>0</v>
      </c>
      <c r="J2039" s="69">
        <f t="shared" si="62"/>
        <v>0</v>
      </c>
      <c r="K2039" s="57"/>
      <c r="L2039" s="65" t="s">
        <v>470</v>
      </c>
    </row>
    <row r="2040" spans="1:12" s="73" customFormat="1" hidden="1" outlineLevel="2">
      <c r="A2040" s="82">
        <v>1203002013</v>
      </c>
      <c r="B2040" s="83" t="s">
        <v>1903</v>
      </c>
      <c r="C2040" s="70">
        <v>0</v>
      </c>
      <c r="D2040" s="79"/>
      <c r="E2040" s="70"/>
      <c r="F2040" s="72"/>
      <c r="G2040" s="70">
        <f t="shared" si="63"/>
        <v>0</v>
      </c>
      <c r="I2040" s="68">
        <v>0</v>
      </c>
      <c r="J2040" s="69">
        <f t="shared" si="62"/>
        <v>0</v>
      </c>
      <c r="K2040" s="57"/>
      <c r="L2040" s="65" t="s">
        <v>470</v>
      </c>
    </row>
    <row r="2041" spans="1:12" s="73" customFormat="1" hidden="1" outlineLevel="2">
      <c r="A2041" s="82">
        <v>1203002017</v>
      </c>
      <c r="B2041" s="83" t="s">
        <v>1899</v>
      </c>
      <c r="C2041" s="70">
        <v>0</v>
      </c>
      <c r="D2041" s="79"/>
      <c r="E2041" s="70"/>
      <c r="F2041" s="72"/>
      <c r="G2041" s="70">
        <f t="shared" si="63"/>
        <v>0</v>
      </c>
      <c r="I2041" s="68">
        <v>0</v>
      </c>
      <c r="J2041" s="69">
        <f t="shared" si="62"/>
        <v>0</v>
      </c>
      <c r="K2041" s="57"/>
      <c r="L2041" s="65" t="s">
        <v>470</v>
      </c>
    </row>
    <row r="2042" spans="1:12" s="73" customFormat="1" hidden="1" outlineLevel="2">
      <c r="A2042" s="82">
        <v>1203002019</v>
      </c>
      <c r="B2042" s="83" t="s">
        <v>1901</v>
      </c>
      <c r="C2042" s="70">
        <v>0</v>
      </c>
      <c r="D2042" s="79"/>
      <c r="E2042" s="70"/>
      <c r="F2042" s="72"/>
      <c r="G2042" s="70">
        <f t="shared" si="63"/>
        <v>0</v>
      </c>
      <c r="I2042" s="68">
        <v>0</v>
      </c>
      <c r="J2042" s="69">
        <f t="shared" si="62"/>
        <v>0</v>
      </c>
      <c r="K2042" s="57"/>
      <c r="L2042" s="65" t="s">
        <v>470</v>
      </c>
    </row>
    <row r="2043" spans="1:12" s="73" customFormat="1" hidden="1" outlineLevel="2">
      <c r="A2043" s="82">
        <v>1203003010</v>
      </c>
      <c r="B2043" s="83" t="s">
        <v>1904</v>
      </c>
      <c r="C2043" s="70">
        <v>0</v>
      </c>
      <c r="D2043" s="79"/>
      <c r="E2043" s="70"/>
      <c r="F2043" s="72"/>
      <c r="G2043" s="70">
        <f t="shared" si="63"/>
        <v>0</v>
      </c>
      <c r="I2043" s="68">
        <v>0</v>
      </c>
      <c r="J2043" s="69">
        <f t="shared" si="62"/>
        <v>0</v>
      </c>
      <c r="K2043" s="57"/>
      <c r="L2043" s="65" t="s">
        <v>470</v>
      </c>
    </row>
    <row r="2044" spans="1:12" s="73" customFormat="1" hidden="1" outlineLevel="2">
      <c r="A2044" s="82">
        <v>1203003011</v>
      </c>
      <c r="B2044" s="83" t="s">
        <v>1905</v>
      </c>
      <c r="C2044" s="70">
        <v>0</v>
      </c>
      <c r="D2044" s="79"/>
      <c r="E2044" s="70"/>
      <c r="F2044" s="72"/>
      <c r="G2044" s="70">
        <f t="shared" si="63"/>
        <v>0</v>
      </c>
      <c r="I2044" s="68">
        <v>0</v>
      </c>
      <c r="J2044" s="69">
        <f t="shared" si="62"/>
        <v>0</v>
      </c>
      <c r="K2044" s="57"/>
      <c r="L2044" s="65" t="s">
        <v>470</v>
      </c>
    </row>
    <row r="2045" spans="1:12" s="73" customFormat="1" hidden="1" outlineLevel="2">
      <c r="A2045" s="82">
        <v>1203003012</v>
      </c>
      <c r="B2045" s="83" t="s">
        <v>1906</v>
      </c>
      <c r="C2045" s="70">
        <v>0</v>
      </c>
      <c r="D2045" s="79"/>
      <c r="E2045" s="70"/>
      <c r="F2045" s="72"/>
      <c r="G2045" s="70">
        <f t="shared" si="63"/>
        <v>0</v>
      </c>
      <c r="I2045" s="68">
        <v>0</v>
      </c>
      <c r="J2045" s="69">
        <f t="shared" si="62"/>
        <v>0</v>
      </c>
      <c r="K2045" s="57"/>
      <c r="L2045" s="65" t="s">
        <v>470</v>
      </c>
    </row>
    <row r="2046" spans="1:12" s="73" customFormat="1" hidden="1" outlineLevel="2">
      <c r="A2046" s="82">
        <v>1203003013</v>
      </c>
      <c r="B2046" s="83" t="s">
        <v>1907</v>
      </c>
      <c r="C2046" s="70">
        <v>0</v>
      </c>
      <c r="D2046" s="79"/>
      <c r="E2046" s="70"/>
      <c r="F2046" s="72"/>
      <c r="G2046" s="70">
        <f t="shared" si="63"/>
        <v>0</v>
      </c>
      <c r="I2046" s="68">
        <v>0</v>
      </c>
      <c r="J2046" s="69">
        <f t="shared" si="62"/>
        <v>0</v>
      </c>
      <c r="K2046" s="57"/>
      <c r="L2046" s="65" t="s">
        <v>470</v>
      </c>
    </row>
    <row r="2047" spans="1:12" s="73" customFormat="1" hidden="1" outlineLevel="2">
      <c r="A2047" s="82">
        <v>1203003017</v>
      </c>
      <c r="B2047" s="83" t="s">
        <v>1908</v>
      </c>
      <c r="C2047" s="70">
        <v>0</v>
      </c>
      <c r="D2047" s="79"/>
      <c r="E2047" s="70"/>
      <c r="F2047" s="72"/>
      <c r="G2047" s="70">
        <f t="shared" si="63"/>
        <v>0</v>
      </c>
      <c r="I2047" s="68">
        <v>0</v>
      </c>
      <c r="J2047" s="69">
        <f t="shared" si="62"/>
        <v>0</v>
      </c>
      <c r="K2047" s="57"/>
      <c r="L2047" s="65" t="s">
        <v>470</v>
      </c>
    </row>
    <row r="2048" spans="1:12" s="73" customFormat="1" hidden="1" outlineLevel="2">
      <c r="A2048" s="82">
        <v>1203003019</v>
      </c>
      <c r="B2048" s="83" t="s">
        <v>1909</v>
      </c>
      <c r="C2048" s="70">
        <v>0</v>
      </c>
      <c r="D2048" s="79"/>
      <c r="E2048" s="70"/>
      <c r="F2048" s="72"/>
      <c r="G2048" s="70">
        <f t="shared" si="63"/>
        <v>0</v>
      </c>
      <c r="I2048" s="68">
        <v>0</v>
      </c>
      <c r="J2048" s="69">
        <f t="shared" si="62"/>
        <v>0</v>
      </c>
      <c r="K2048" s="57"/>
      <c r="L2048" s="65" t="s">
        <v>470</v>
      </c>
    </row>
    <row r="2049" spans="1:12" s="73" customFormat="1" hidden="1" outlineLevel="2">
      <c r="A2049" s="82">
        <v>1203101010</v>
      </c>
      <c r="B2049" s="83" t="s">
        <v>1910</v>
      </c>
      <c r="C2049" s="70">
        <v>0</v>
      </c>
      <c r="D2049" s="79"/>
      <c r="E2049" s="70"/>
      <c r="F2049" s="72"/>
      <c r="G2049" s="70">
        <f t="shared" si="63"/>
        <v>0</v>
      </c>
      <c r="I2049" s="68">
        <v>0</v>
      </c>
      <c r="J2049" s="69">
        <f t="shared" si="62"/>
        <v>0</v>
      </c>
      <c r="K2049" s="57"/>
      <c r="L2049" s="65" t="s">
        <v>470</v>
      </c>
    </row>
    <row r="2050" spans="1:12" s="73" customFormat="1" hidden="1" outlineLevel="2">
      <c r="A2050" s="82">
        <v>1203101011</v>
      </c>
      <c r="B2050" s="83" t="s">
        <v>1911</v>
      </c>
      <c r="C2050" s="70">
        <v>0</v>
      </c>
      <c r="D2050" s="79"/>
      <c r="E2050" s="70"/>
      <c r="F2050" s="72"/>
      <c r="G2050" s="70">
        <f t="shared" si="63"/>
        <v>0</v>
      </c>
      <c r="I2050" s="68">
        <v>0</v>
      </c>
      <c r="J2050" s="69">
        <f t="shared" si="62"/>
        <v>0</v>
      </c>
      <c r="K2050" s="57"/>
      <c r="L2050" s="65" t="s">
        <v>470</v>
      </c>
    </row>
    <row r="2051" spans="1:12" s="73" customFormat="1" hidden="1" outlineLevel="2">
      <c r="A2051" s="82">
        <v>1203101012</v>
      </c>
      <c r="B2051" s="83" t="s">
        <v>1912</v>
      </c>
      <c r="C2051" s="70">
        <v>0</v>
      </c>
      <c r="D2051" s="79"/>
      <c r="E2051" s="70"/>
      <c r="F2051" s="72"/>
      <c r="G2051" s="70">
        <f t="shared" si="63"/>
        <v>0</v>
      </c>
      <c r="I2051" s="68">
        <v>0</v>
      </c>
      <c r="J2051" s="69">
        <f t="shared" si="62"/>
        <v>0</v>
      </c>
      <c r="K2051" s="57"/>
      <c r="L2051" s="65" t="s">
        <v>470</v>
      </c>
    </row>
    <row r="2052" spans="1:12" s="73" customFormat="1" hidden="1" outlineLevel="2">
      <c r="A2052" s="82">
        <v>1203101013</v>
      </c>
      <c r="B2052" s="83" t="s">
        <v>1913</v>
      </c>
      <c r="C2052" s="70">
        <v>0</v>
      </c>
      <c r="D2052" s="79"/>
      <c r="E2052" s="70"/>
      <c r="F2052" s="72"/>
      <c r="G2052" s="70">
        <f t="shared" si="63"/>
        <v>0</v>
      </c>
      <c r="I2052" s="68">
        <v>0</v>
      </c>
      <c r="J2052" s="69">
        <f t="shared" si="62"/>
        <v>0</v>
      </c>
      <c r="K2052" s="57"/>
      <c r="L2052" s="65" t="s">
        <v>470</v>
      </c>
    </row>
    <row r="2053" spans="1:12" s="73" customFormat="1" hidden="1" outlineLevel="2">
      <c r="A2053" s="82">
        <v>1203101016</v>
      </c>
      <c r="B2053" s="83" t="s">
        <v>1914</v>
      </c>
      <c r="C2053" s="70">
        <v>0</v>
      </c>
      <c r="D2053" s="79"/>
      <c r="E2053" s="70"/>
      <c r="F2053" s="72"/>
      <c r="G2053" s="70">
        <f t="shared" si="63"/>
        <v>0</v>
      </c>
      <c r="I2053" s="68">
        <v>0</v>
      </c>
      <c r="J2053" s="69">
        <f t="shared" si="62"/>
        <v>0</v>
      </c>
      <c r="K2053" s="57"/>
      <c r="L2053" s="65" t="s">
        <v>470</v>
      </c>
    </row>
    <row r="2054" spans="1:12" s="73" customFormat="1" hidden="1" outlineLevel="2">
      <c r="A2054" s="82">
        <v>1203101017</v>
      </c>
      <c r="B2054" s="83" t="s">
        <v>1915</v>
      </c>
      <c r="C2054" s="70">
        <v>0</v>
      </c>
      <c r="D2054" s="79"/>
      <c r="E2054" s="70"/>
      <c r="F2054" s="72"/>
      <c r="G2054" s="70">
        <f t="shared" si="63"/>
        <v>0</v>
      </c>
      <c r="I2054" s="68">
        <v>0</v>
      </c>
      <c r="J2054" s="69">
        <f t="shared" si="62"/>
        <v>0</v>
      </c>
      <c r="K2054" s="57"/>
      <c r="L2054" s="65" t="s">
        <v>470</v>
      </c>
    </row>
    <row r="2055" spans="1:12" s="73" customFormat="1" hidden="1" outlineLevel="2">
      <c r="A2055" s="82">
        <v>1203101018</v>
      </c>
      <c r="B2055" s="83" t="s">
        <v>1916</v>
      </c>
      <c r="C2055" s="70">
        <v>0</v>
      </c>
      <c r="D2055" s="79"/>
      <c r="E2055" s="70"/>
      <c r="F2055" s="72"/>
      <c r="G2055" s="70">
        <f t="shared" si="63"/>
        <v>0</v>
      </c>
      <c r="I2055" s="68">
        <v>0</v>
      </c>
      <c r="J2055" s="69">
        <f t="shared" si="62"/>
        <v>0</v>
      </c>
      <c r="K2055" s="57"/>
      <c r="L2055" s="65" t="s">
        <v>470</v>
      </c>
    </row>
    <row r="2056" spans="1:12" s="73" customFormat="1" hidden="1" outlineLevel="2">
      <c r="A2056" s="82">
        <v>1203101019</v>
      </c>
      <c r="B2056" s="83" t="s">
        <v>1917</v>
      </c>
      <c r="C2056" s="70">
        <v>0</v>
      </c>
      <c r="D2056" s="79"/>
      <c r="E2056" s="70"/>
      <c r="F2056" s="72"/>
      <c r="G2056" s="70">
        <f t="shared" si="63"/>
        <v>0</v>
      </c>
      <c r="I2056" s="68">
        <v>0</v>
      </c>
      <c r="J2056" s="69">
        <f t="shared" si="62"/>
        <v>0</v>
      </c>
      <c r="K2056" s="57"/>
      <c r="L2056" s="65" t="s">
        <v>470</v>
      </c>
    </row>
    <row r="2057" spans="1:12" s="73" customFormat="1" hidden="1" outlineLevel="2">
      <c r="A2057" s="82">
        <v>1203102010</v>
      </c>
      <c r="B2057" s="83" t="s">
        <v>1918</v>
      </c>
      <c r="C2057" s="70">
        <v>0</v>
      </c>
      <c r="D2057" s="79"/>
      <c r="E2057" s="70"/>
      <c r="F2057" s="72"/>
      <c r="G2057" s="70">
        <f t="shared" si="63"/>
        <v>0</v>
      </c>
      <c r="I2057" s="68">
        <v>0</v>
      </c>
      <c r="J2057" s="69">
        <f t="shared" si="62"/>
        <v>0</v>
      </c>
      <c r="K2057" s="57"/>
      <c r="L2057" s="65" t="s">
        <v>470</v>
      </c>
    </row>
    <row r="2058" spans="1:12" s="73" customFormat="1" hidden="1" outlineLevel="2">
      <c r="A2058" s="82">
        <v>1203102011</v>
      </c>
      <c r="B2058" s="83" t="s">
        <v>1919</v>
      </c>
      <c r="C2058" s="70">
        <v>0</v>
      </c>
      <c r="D2058" s="79"/>
      <c r="E2058" s="70"/>
      <c r="F2058" s="72"/>
      <c r="G2058" s="70">
        <f t="shared" si="63"/>
        <v>0</v>
      </c>
      <c r="I2058" s="68">
        <v>0</v>
      </c>
      <c r="J2058" s="69">
        <f t="shared" si="62"/>
        <v>0</v>
      </c>
      <c r="K2058" s="57"/>
      <c r="L2058" s="65" t="s">
        <v>470</v>
      </c>
    </row>
    <row r="2059" spans="1:12" s="73" customFormat="1" hidden="1" outlineLevel="2">
      <c r="A2059" s="82">
        <v>1203102013</v>
      </c>
      <c r="B2059" s="83" t="s">
        <v>1920</v>
      </c>
      <c r="C2059" s="70">
        <v>0</v>
      </c>
      <c r="D2059" s="79"/>
      <c r="E2059" s="70"/>
      <c r="F2059" s="72"/>
      <c r="G2059" s="70">
        <f t="shared" si="63"/>
        <v>0</v>
      </c>
      <c r="I2059" s="68">
        <v>0</v>
      </c>
      <c r="J2059" s="69">
        <f t="shared" si="62"/>
        <v>0</v>
      </c>
      <c r="K2059" s="57"/>
      <c r="L2059" s="65" t="s">
        <v>470</v>
      </c>
    </row>
    <row r="2060" spans="1:12" s="73" customFormat="1" hidden="1" outlineLevel="2">
      <c r="A2060" s="82">
        <v>1203102017</v>
      </c>
      <c r="B2060" s="83" t="s">
        <v>1921</v>
      </c>
      <c r="C2060" s="70">
        <v>0</v>
      </c>
      <c r="D2060" s="79"/>
      <c r="E2060" s="70"/>
      <c r="F2060" s="72"/>
      <c r="G2060" s="70">
        <f t="shared" si="63"/>
        <v>0</v>
      </c>
      <c r="I2060" s="68">
        <v>0</v>
      </c>
      <c r="J2060" s="69">
        <f t="shared" si="62"/>
        <v>0</v>
      </c>
      <c r="K2060" s="57"/>
      <c r="L2060" s="65" t="s">
        <v>470</v>
      </c>
    </row>
    <row r="2061" spans="1:12" s="73" customFormat="1" hidden="1" outlineLevel="2">
      <c r="A2061" s="82">
        <v>1203102019</v>
      </c>
      <c r="B2061" s="83" t="s">
        <v>1922</v>
      </c>
      <c r="C2061" s="70">
        <v>0</v>
      </c>
      <c r="D2061" s="79"/>
      <c r="E2061" s="70"/>
      <c r="F2061" s="72"/>
      <c r="G2061" s="70">
        <f t="shared" si="63"/>
        <v>0</v>
      </c>
      <c r="I2061" s="68">
        <v>0</v>
      </c>
      <c r="J2061" s="69">
        <f t="shared" si="62"/>
        <v>0</v>
      </c>
      <c r="K2061" s="57"/>
      <c r="L2061" s="65" t="s">
        <v>470</v>
      </c>
    </row>
    <row r="2062" spans="1:12" s="73" customFormat="1" hidden="1" outlineLevel="2">
      <c r="A2062" s="82">
        <v>1203201010</v>
      </c>
      <c r="B2062" s="83" t="s">
        <v>1923</v>
      </c>
      <c r="C2062" s="70">
        <v>0</v>
      </c>
      <c r="D2062" s="79"/>
      <c r="E2062" s="70"/>
      <c r="F2062" s="72"/>
      <c r="G2062" s="70">
        <f t="shared" si="63"/>
        <v>0</v>
      </c>
      <c r="I2062" s="68">
        <v>0</v>
      </c>
      <c r="J2062" s="69">
        <f t="shared" si="62"/>
        <v>0</v>
      </c>
      <c r="K2062" s="57"/>
      <c r="L2062" s="65" t="s">
        <v>470</v>
      </c>
    </row>
    <row r="2063" spans="1:12" s="73" customFormat="1" hidden="1" outlineLevel="2">
      <c r="A2063" s="82">
        <v>1203201011</v>
      </c>
      <c r="B2063" s="83" t="s">
        <v>1924</v>
      </c>
      <c r="C2063" s="70">
        <v>0</v>
      </c>
      <c r="D2063" s="79"/>
      <c r="E2063" s="70"/>
      <c r="F2063" s="72"/>
      <c r="G2063" s="70">
        <f t="shared" si="63"/>
        <v>0</v>
      </c>
      <c r="I2063" s="68">
        <v>0</v>
      </c>
      <c r="J2063" s="69">
        <f t="shared" si="62"/>
        <v>0</v>
      </c>
      <c r="K2063" s="57"/>
      <c r="L2063" s="65" t="s">
        <v>470</v>
      </c>
    </row>
    <row r="2064" spans="1:12" s="73" customFormat="1" hidden="1" outlineLevel="2">
      <c r="A2064" s="82">
        <v>1203201012</v>
      </c>
      <c r="B2064" s="83" t="s">
        <v>1925</v>
      </c>
      <c r="C2064" s="70">
        <v>0</v>
      </c>
      <c r="D2064" s="79"/>
      <c r="E2064" s="70"/>
      <c r="F2064" s="72"/>
      <c r="G2064" s="70">
        <f t="shared" si="63"/>
        <v>0</v>
      </c>
      <c r="I2064" s="68">
        <v>0</v>
      </c>
      <c r="J2064" s="69">
        <f t="shared" si="62"/>
        <v>0</v>
      </c>
      <c r="K2064" s="57"/>
      <c r="L2064" s="65" t="s">
        <v>470</v>
      </c>
    </row>
    <row r="2065" spans="1:12" s="73" customFormat="1" hidden="1" outlineLevel="2">
      <c r="A2065" s="82">
        <v>1203201013</v>
      </c>
      <c r="B2065" s="83" t="s">
        <v>1926</v>
      </c>
      <c r="C2065" s="70">
        <v>0</v>
      </c>
      <c r="D2065" s="79"/>
      <c r="E2065" s="70"/>
      <c r="F2065" s="72"/>
      <c r="G2065" s="70">
        <f t="shared" si="63"/>
        <v>0</v>
      </c>
      <c r="I2065" s="68">
        <v>0</v>
      </c>
      <c r="J2065" s="69">
        <f t="shared" si="62"/>
        <v>0</v>
      </c>
      <c r="K2065" s="57"/>
      <c r="L2065" s="65" t="s">
        <v>470</v>
      </c>
    </row>
    <row r="2066" spans="1:12" s="73" customFormat="1" hidden="1" outlineLevel="2">
      <c r="A2066" s="82">
        <v>1203201016</v>
      </c>
      <c r="B2066" s="83" t="s">
        <v>1927</v>
      </c>
      <c r="C2066" s="70">
        <v>0</v>
      </c>
      <c r="D2066" s="79"/>
      <c r="E2066" s="70"/>
      <c r="F2066" s="72"/>
      <c r="G2066" s="70">
        <f t="shared" si="63"/>
        <v>0</v>
      </c>
      <c r="I2066" s="68">
        <v>0</v>
      </c>
      <c r="J2066" s="69">
        <f t="shared" si="62"/>
        <v>0</v>
      </c>
      <c r="K2066" s="57"/>
      <c r="L2066" s="65" t="s">
        <v>470</v>
      </c>
    </row>
    <row r="2067" spans="1:12" s="73" customFormat="1" hidden="1" outlineLevel="2">
      <c r="A2067" s="82">
        <v>1203201017</v>
      </c>
      <c r="B2067" s="83" t="s">
        <v>1928</v>
      </c>
      <c r="C2067" s="70">
        <v>0</v>
      </c>
      <c r="D2067" s="79"/>
      <c r="E2067" s="70"/>
      <c r="F2067" s="72"/>
      <c r="G2067" s="70">
        <f t="shared" si="63"/>
        <v>0</v>
      </c>
      <c r="I2067" s="68">
        <v>0</v>
      </c>
      <c r="J2067" s="69">
        <f t="shared" si="62"/>
        <v>0</v>
      </c>
      <c r="K2067" s="57"/>
      <c r="L2067" s="65" t="s">
        <v>470</v>
      </c>
    </row>
    <row r="2068" spans="1:12" s="73" customFormat="1" hidden="1" outlineLevel="2">
      <c r="A2068" s="82">
        <v>1203201019</v>
      </c>
      <c r="B2068" s="83" t="s">
        <v>1929</v>
      </c>
      <c r="C2068" s="70">
        <v>0</v>
      </c>
      <c r="D2068" s="79"/>
      <c r="E2068" s="70"/>
      <c r="F2068" s="72"/>
      <c r="G2068" s="70">
        <f t="shared" si="63"/>
        <v>0</v>
      </c>
      <c r="I2068" s="68">
        <v>0</v>
      </c>
      <c r="J2068" s="69">
        <f t="shared" si="62"/>
        <v>0</v>
      </c>
      <c r="K2068" s="57"/>
      <c r="L2068" s="65" t="s">
        <v>470</v>
      </c>
    </row>
    <row r="2069" spans="1:12" s="73" customFormat="1" hidden="1" outlineLevel="2">
      <c r="A2069" s="82">
        <v>1203202010</v>
      </c>
      <c r="B2069" s="83" t="s">
        <v>1930</v>
      </c>
      <c r="C2069" s="70">
        <v>0</v>
      </c>
      <c r="D2069" s="79"/>
      <c r="E2069" s="70"/>
      <c r="F2069" s="72"/>
      <c r="G2069" s="70">
        <f t="shared" si="63"/>
        <v>0</v>
      </c>
      <c r="I2069" s="68">
        <v>0</v>
      </c>
      <c r="J2069" s="69">
        <f t="shared" si="62"/>
        <v>0</v>
      </c>
      <c r="K2069" s="57"/>
      <c r="L2069" s="65" t="s">
        <v>470</v>
      </c>
    </row>
    <row r="2070" spans="1:12" s="73" customFormat="1" hidden="1" outlineLevel="2">
      <c r="A2070" s="82">
        <v>1203202011</v>
      </c>
      <c r="B2070" s="83" t="s">
        <v>1931</v>
      </c>
      <c r="C2070" s="70">
        <v>0</v>
      </c>
      <c r="D2070" s="79"/>
      <c r="E2070" s="70"/>
      <c r="F2070" s="72"/>
      <c r="G2070" s="70">
        <f t="shared" si="63"/>
        <v>0</v>
      </c>
      <c r="I2070" s="68">
        <v>0</v>
      </c>
      <c r="J2070" s="69">
        <f t="shared" si="62"/>
        <v>0</v>
      </c>
      <c r="K2070" s="57"/>
      <c r="L2070" s="65" t="s">
        <v>470</v>
      </c>
    </row>
    <row r="2071" spans="1:12" s="73" customFormat="1" hidden="1" outlineLevel="2">
      <c r="A2071" s="82">
        <v>1203202012</v>
      </c>
      <c r="B2071" s="83" t="s">
        <v>1932</v>
      </c>
      <c r="C2071" s="70">
        <v>0</v>
      </c>
      <c r="D2071" s="79"/>
      <c r="E2071" s="70"/>
      <c r="F2071" s="72"/>
      <c r="G2071" s="70">
        <f t="shared" si="63"/>
        <v>0</v>
      </c>
      <c r="I2071" s="68">
        <v>0</v>
      </c>
      <c r="J2071" s="69">
        <f t="shared" ref="J2071:J2134" si="64">I2071-G2071</f>
        <v>0</v>
      </c>
      <c r="K2071" s="57"/>
      <c r="L2071" s="65" t="s">
        <v>470</v>
      </c>
    </row>
    <row r="2072" spans="1:12" s="73" customFormat="1" hidden="1" outlineLevel="2">
      <c r="A2072" s="82">
        <v>1203202013</v>
      </c>
      <c r="B2072" s="83" t="s">
        <v>1933</v>
      </c>
      <c r="C2072" s="70">
        <v>3011652.1299999901</v>
      </c>
      <c r="D2072" s="79"/>
      <c r="E2072" s="70"/>
      <c r="F2072" s="72"/>
      <c r="G2072" s="70">
        <f t="shared" si="63"/>
        <v>3011652.1299999901</v>
      </c>
      <c r="I2072" s="68">
        <v>0</v>
      </c>
      <c r="J2072" s="69">
        <f t="shared" si="64"/>
        <v>-3011652.1299999901</v>
      </c>
      <c r="K2072" s="57"/>
      <c r="L2072" s="65" t="s">
        <v>470</v>
      </c>
    </row>
    <row r="2073" spans="1:12" s="73" customFormat="1" hidden="1" outlineLevel="2">
      <c r="A2073" s="82">
        <v>1203202016</v>
      </c>
      <c r="B2073" s="83" t="s">
        <v>1934</v>
      </c>
      <c r="C2073" s="70">
        <v>0</v>
      </c>
      <c r="D2073" s="79"/>
      <c r="E2073" s="70"/>
      <c r="F2073" s="72"/>
      <c r="G2073" s="70">
        <f t="shared" si="63"/>
        <v>0</v>
      </c>
      <c r="I2073" s="68">
        <v>0</v>
      </c>
      <c r="J2073" s="69">
        <f t="shared" si="64"/>
        <v>0</v>
      </c>
      <c r="K2073" s="57"/>
      <c r="L2073" s="65" t="s">
        <v>470</v>
      </c>
    </row>
    <row r="2074" spans="1:12" s="73" customFormat="1" hidden="1" outlineLevel="2">
      <c r="A2074" s="82">
        <v>1203202017</v>
      </c>
      <c r="B2074" s="83" t="s">
        <v>1935</v>
      </c>
      <c r="C2074" s="70">
        <v>-3011357.6499999901</v>
      </c>
      <c r="D2074" s="79"/>
      <c r="E2074" s="70"/>
      <c r="F2074" s="72"/>
      <c r="G2074" s="70">
        <f t="shared" si="63"/>
        <v>-3011357.6499999901</v>
      </c>
      <c r="I2074" s="68">
        <v>0</v>
      </c>
      <c r="J2074" s="69">
        <f t="shared" si="64"/>
        <v>3011357.6499999901</v>
      </c>
      <c r="K2074" s="57"/>
      <c r="L2074" s="65" t="s">
        <v>470</v>
      </c>
    </row>
    <row r="2075" spans="1:12" s="73" customFormat="1" hidden="1" outlineLevel="2">
      <c r="A2075" s="82">
        <v>1203202018</v>
      </c>
      <c r="B2075" s="83" t="s">
        <v>1936</v>
      </c>
      <c r="C2075" s="70">
        <v>0</v>
      </c>
      <c r="D2075" s="79"/>
      <c r="E2075" s="70"/>
      <c r="F2075" s="72"/>
      <c r="G2075" s="70">
        <f t="shared" si="63"/>
        <v>0</v>
      </c>
      <c r="I2075" s="68">
        <v>0</v>
      </c>
      <c r="J2075" s="69">
        <f t="shared" si="64"/>
        <v>0</v>
      </c>
      <c r="K2075" s="57"/>
      <c r="L2075" s="65" t="s">
        <v>470</v>
      </c>
    </row>
    <row r="2076" spans="1:12" s="73" customFormat="1" hidden="1" outlineLevel="2">
      <c r="A2076" s="82">
        <v>1203202019</v>
      </c>
      <c r="B2076" s="83" t="s">
        <v>1937</v>
      </c>
      <c r="C2076" s="70">
        <v>0</v>
      </c>
      <c r="D2076" s="79"/>
      <c r="E2076" s="70"/>
      <c r="F2076" s="72"/>
      <c r="G2076" s="70">
        <f t="shared" si="63"/>
        <v>0</v>
      </c>
      <c r="I2076" s="68">
        <v>0</v>
      </c>
      <c r="J2076" s="69">
        <f t="shared" si="64"/>
        <v>0</v>
      </c>
      <c r="K2076" s="57"/>
      <c r="L2076" s="65" t="s">
        <v>470</v>
      </c>
    </row>
    <row r="2077" spans="1:12" s="73" customFormat="1" hidden="1" outlineLevel="2">
      <c r="A2077" s="82">
        <v>1203202020</v>
      </c>
      <c r="B2077" s="83" t="s">
        <v>1930</v>
      </c>
      <c r="C2077" s="70">
        <v>0</v>
      </c>
      <c r="D2077" s="79"/>
      <c r="E2077" s="70"/>
      <c r="F2077" s="72"/>
      <c r="G2077" s="70">
        <f t="shared" si="63"/>
        <v>0</v>
      </c>
      <c r="I2077" s="68">
        <v>0</v>
      </c>
      <c r="J2077" s="69">
        <f t="shared" si="64"/>
        <v>0</v>
      </c>
      <c r="K2077" s="57"/>
      <c r="L2077" s="65" t="s">
        <v>470</v>
      </c>
    </row>
    <row r="2078" spans="1:12" s="73" customFormat="1" hidden="1" outlineLevel="2">
      <c r="A2078" s="82">
        <v>1203202021</v>
      </c>
      <c r="B2078" s="83" t="s">
        <v>1931</v>
      </c>
      <c r="C2078" s="70">
        <v>0</v>
      </c>
      <c r="D2078" s="79"/>
      <c r="E2078" s="70"/>
      <c r="F2078" s="72"/>
      <c r="G2078" s="70">
        <f t="shared" si="63"/>
        <v>0</v>
      </c>
      <c r="I2078" s="68">
        <v>0</v>
      </c>
      <c r="J2078" s="69">
        <f t="shared" si="64"/>
        <v>0</v>
      </c>
      <c r="K2078" s="57"/>
      <c r="L2078" s="65" t="s">
        <v>470</v>
      </c>
    </row>
    <row r="2079" spans="1:12" s="73" customFormat="1" hidden="1" outlineLevel="2">
      <c r="A2079" s="82">
        <v>1203202022</v>
      </c>
      <c r="B2079" s="83" t="s">
        <v>1932</v>
      </c>
      <c r="C2079" s="70">
        <v>0</v>
      </c>
      <c r="D2079" s="79"/>
      <c r="E2079" s="70"/>
      <c r="F2079" s="72"/>
      <c r="G2079" s="70">
        <f t="shared" si="63"/>
        <v>0</v>
      </c>
      <c r="I2079" s="68">
        <v>0</v>
      </c>
      <c r="J2079" s="69">
        <f t="shared" si="64"/>
        <v>0</v>
      </c>
      <c r="K2079" s="57"/>
      <c r="L2079" s="65" t="s">
        <v>470</v>
      </c>
    </row>
    <row r="2080" spans="1:12" s="73" customFormat="1" hidden="1" outlineLevel="2">
      <c r="A2080" s="82">
        <v>1203202023</v>
      </c>
      <c r="B2080" s="83" t="s">
        <v>1933</v>
      </c>
      <c r="C2080" s="70">
        <v>0</v>
      </c>
      <c r="D2080" s="79"/>
      <c r="E2080" s="70"/>
      <c r="F2080" s="72"/>
      <c r="G2080" s="70">
        <f t="shared" si="63"/>
        <v>0</v>
      </c>
      <c r="I2080" s="68">
        <v>0</v>
      </c>
      <c r="J2080" s="69">
        <f t="shared" si="64"/>
        <v>0</v>
      </c>
      <c r="K2080" s="57"/>
      <c r="L2080" s="65" t="s">
        <v>470</v>
      </c>
    </row>
    <row r="2081" spans="1:12" s="73" customFormat="1" hidden="1" outlineLevel="2">
      <c r="A2081" s="82">
        <v>1203202026</v>
      </c>
      <c r="B2081" s="83" t="s">
        <v>1934</v>
      </c>
      <c r="C2081" s="70">
        <v>0</v>
      </c>
      <c r="D2081" s="79"/>
      <c r="E2081" s="70"/>
      <c r="F2081" s="72"/>
      <c r="G2081" s="70">
        <f t="shared" si="63"/>
        <v>0</v>
      </c>
      <c r="I2081" s="68">
        <v>0</v>
      </c>
      <c r="J2081" s="69">
        <f t="shared" si="64"/>
        <v>0</v>
      </c>
      <c r="K2081" s="57"/>
      <c r="L2081" s="65" t="s">
        <v>470</v>
      </c>
    </row>
    <row r="2082" spans="1:12" s="73" customFormat="1" hidden="1" outlineLevel="2">
      <c r="A2082" s="82">
        <v>1203202027</v>
      </c>
      <c r="B2082" s="83" t="s">
        <v>1935</v>
      </c>
      <c r="C2082" s="70">
        <v>0</v>
      </c>
      <c r="D2082" s="79"/>
      <c r="E2082" s="70"/>
      <c r="F2082" s="72"/>
      <c r="G2082" s="70">
        <f t="shared" si="63"/>
        <v>0</v>
      </c>
      <c r="I2082" s="68">
        <v>0</v>
      </c>
      <c r="J2082" s="69">
        <f t="shared" si="64"/>
        <v>0</v>
      </c>
      <c r="K2082" s="57"/>
      <c r="L2082" s="65" t="s">
        <v>470</v>
      </c>
    </row>
    <row r="2083" spans="1:12" s="73" customFormat="1" hidden="1" outlineLevel="2">
      <c r="A2083" s="82">
        <v>1203202029</v>
      </c>
      <c r="B2083" s="83" t="s">
        <v>1937</v>
      </c>
      <c r="C2083" s="70">
        <v>0</v>
      </c>
      <c r="D2083" s="79"/>
      <c r="E2083" s="70"/>
      <c r="F2083" s="72"/>
      <c r="G2083" s="70">
        <f t="shared" si="63"/>
        <v>0</v>
      </c>
      <c r="I2083" s="68">
        <v>0</v>
      </c>
      <c r="J2083" s="69">
        <f t="shared" si="64"/>
        <v>0</v>
      </c>
      <c r="K2083" s="57"/>
      <c r="L2083" s="65" t="s">
        <v>470</v>
      </c>
    </row>
    <row r="2084" spans="1:12" s="73" customFormat="1" hidden="1" outlineLevel="2">
      <c r="A2084" s="82">
        <v>1203301010</v>
      </c>
      <c r="B2084" s="83" t="s">
        <v>1938</v>
      </c>
      <c r="C2084" s="70">
        <v>0</v>
      </c>
      <c r="D2084" s="79"/>
      <c r="E2084" s="70"/>
      <c r="F2084" s="72"/>
      <c r="G2084" s="70">
        <f t="shared" ref="G2084:G2147" si="65">C2084+E2084</f>
        <v>0</v>
      </c>
      <c r="I2084" s="68">
        <v>0</v>
      </c>
      <c r="J2084" s="69">
        <f t="shared" si="64"/>
        <v>0</v>
      </c>
      <c r="K2084" s="57"/>
      <c r="L2084" s="65" t="s">
        <v>470</v>
      </c>
    </row>
    <row r="2085" spans="1:12" s="73" customFormat="1" hidden="1" outlineLevel="2">
      <c r="A2085" s="82">
        <v>1203301011</v>
      </c>
      <c r="B2085" s="83" t="s">
        <v>1939</v>
      </c>
      <c r="C2085" s="70">
        <v>83406114.590000004</v>
      </c>
      <c r="D2085" s="79"/>
      <c r="E2085" s="70"/>
      <c r="F2085" s="72"/>
      <c r="G2085" s="70">
        <f t="shared" si="65"/>
        <v>83406114.590000004</v>
      </c>
      <c r="I2085" s="68">
        <v>0</v>
      </c>
      <c r="J2085" s="69">
        <f t="shared" si="64"/>
        <v>-83406114.590000004</v>
      </c>
      <c r="K2085" s="57"/>
      <c r="L2085" s="65" t="s">
        <v>470</v>
      </c>
    </row>
    <row r="2086" spans="1:12" s="73" customFormat="1" hidden="1" outlineLevel="2">
      <c r="A2086" s="82">
        <v>1203301012</v>
      </c>
      <c r="B2086" s="83" t="s">
        <v>1940</v>
      </c>
      <c r="C2086" s="70">
        <v>0</v>
      </c>
      <c r="D2086" s="79"/>
      <c r="E2086" s="70"/>
      <c r="F2086" s="72"/>
      <c r="G2086" s="70">
        <f t="shared" si="65"/>
        <v>0</v>
      </c>
      <c r="I2086" s="68">
        <v>0</v>
      </c>
      <c r="J2086" s="69">
        <f t="shared" si="64"/>
        <v>0</v>
      </c>
      <c r="K2086" s="57"/>
      <c r="L2086" s="65" t="s">
        <v>470</v>
      </c>
    </row>
    <row r="2087" spans="1:12" s="73" customFormat="1" hidden="1" outlineLevel="2">
      <c r="A2087" s="82">
        <v>1203301013</v>
      </c>
      <c r="B2087" s="83" t="s">
        <v>1941</v>
      </c>
      <c r="C2087" s="70">
        <v>44289777.4799999</v>
      </c>
      <c r="D2087" s="79"/>
      <c r="E2087" s="70"/>
      <c r="F2087" s="72"/>
      <c r="G2087" s="70">
        <f t="shared" si="65"/>
        <v>44289777.4799999</v>
      </c>
      <c r="I2087" s="68">
        <v>0</v>
      </c>
      <c r="J2087" s="69">
        <f t="shared" si="64"/>
        <v>-44289777.4799999</v>
      </c>
      <c r="K2087" s="57"/>
      <c r="L2087" s="65" t="s">
        <v>470</v>
      </c>
    </row>
    <row r="2088" spans="1:12" s="73" customFormat="1" hidden="1" outlineLevel="2">
      <c r="A2088" s="82">
        <v>1203301016</v>
      </c>
      <c r="B2088" s="83" t="s">
        <v>1942</v>
      </c>
      <c r="C2088" s="70">
        <v>0</v>
      </c>
      <c r="D2088" s="79"/>
      <c r="E2088" s="70"/>
      <c r="F2088" s="72"/>
      <c r="G2088" s="70">
        <f t="shared" si="65"/>
        <v>0</v>
      </c>
      <c r="I2088" s="68">
        <v>0</v>
      </c>
      <c r="J2088" s="69">
        <f t="shared" si="64"/>
        <v>0</v>
      </c>
      <c r="K2088" s="57"/>
      <c r="L2088" s="65" t="s">
        <v>470</v>
      </c>
    </row>
    <row r="2089" spans="1:12" s="73" customFormat="1" hidden="1" outlineLevel="2">
      <c r="A2089" s="82">
        <v>1203301017</v>
      </c>
      <c r="B2089" s="83" t="s">
        <v>1943</v>
      </c>
      <c r="C2089" s="70">
        <v>-127695892.06999899</v>
      </c>
      <c r="D2089" s="79"/>
      <c r="E2089" s="70"/>
      <c r="F2089" s="72"/>
      <c r="G2089" s="70">
        <f t="shared" si="65"/>
        <v>-127695892.06999899</v>
      </c>
      <c r="I2089" s="68">
        <v>0</v>
      </c>
      <c r="J2089" s="69">
        <f t="shared" si="64"/>
        <v>127695892.06999899</v>
      </c>
      <c r="K2089" s="57"/>
      <c r="L2089" s="65" t="s">
        <v>470</v>
      </c>
    </row>
    <row r="2090" spans="1:12" s="73" customFormat="1" hidden="1" outlineLevel="2">
      <c r="A2090" s="82">
        <v>1203301019</v>
      </c>
      <c r="B2090" s="83" t="s">
        <v>1944</v>
      </c>
      <c r="C2090" s="70">
        <v>0</v>
      </c>
      <c r="D2090" s="79"/>
      <c r="E2090" s="70"/>
      <c r="F2090" s="72"/>
      <c r="G2090" s="70">
        <f t="shared" si="65"/>
        <v>0</v>
      </c>
      <c r="I2090" s="68">
        <v>0</v>
      </c>
      <c r="J2090" s="69">
        <f t="shared" si="64"/>
        <v>0</v>
      </c>
      <c r="K2090" s="57"/>
      <c r="L2090" s="65" t="s">
        <v>470</v>
      </c>
    </row>
    <row r="2091" spans="1:12" s="73" customFormat="1" hidden="1" outlineLevel="2">
      <c r="A2091" s="82">
        <v>1203301020</v>
      </c>
      <c r="B2091" s="83" t="s">
        <v>1938</v>
      </c>
      <c r="C2091" s="70">
        <v>0</v>
      </c>
      <c r="D2091" s="79"/>
      <c r="E2091" s="70"/>
      <c r="F2091" s="72"/>
      <c r="G2091" s="70">
        <f t="shared" si="65"/>
        <v>0</v>
      </c>
      <c r="I2091" s="68">
        <v>0</v>
      </c>
      <c r="J2091" s="69">
        <f t="shared" si="64"/>
        <v>0</v>
      </c>
      <c r="K2091" s="57"/>
      <c r="L2091" s="65" t="s">
        <v>470</v>
      </c>
    </row>
    <row r="2092" spans="1:12" s="73" customFormat="1" hidden="1" outlineLevel="2">
      <c r="A2092" s="82">
        <v>1203301021</v>
      </c>
      <c r="B2092" s="83" t="s">
        <v>1939</v>
      </c>
      <c r="C2092" s="70">
        <v>0</v>
      </c>
      <c r="D2092" s="79"/>
      <c r="E2092" s="70"/>
      <c r="F2092" s="72"/>
      <c r="G2092" s="70">
        <f t="shared" si="65"/>
        <v>0</v>
      </c>
      <c r="I2092" s="68">
        <v>0</v>
      </c>
      <c r="J2092" s="69">
        <f t="shared" si="64"/>
        <v>0</v>
      </c>
      <c r="K2092" s="57"/>
      <c r="L2092" s="65" t="s">
        <v>470</v>
      </c>
    </row>
    <row r="2093" spans="1:12" s="73" customFormat="1" hidden="1" outlineLevel="2">
      <c r="A2093" s="82">
        <v>1203301022</v>
      </c>
      <c r="B2093" s="83" t="s">
        <v>1940</v>
      </c>
      <c r="C2093" s="70">
        <v>0</v>
      </c>
      <c r="D2093" s="79"/>
      <c r="E2093" s="70"/>
      <c r="F2093" s="72"/>
      <c r="G2093" s="70">
        <f t="shared" si="65"/>
        <v>0</v>
      </c>
      <c r="I2093" s="68">
        <v>0</v>
      </c>
      <c r="J2093" s="69">
        <f t="shared" si="64"/>
        <v>0</v>
      </c>
      <c r="K2093" s="57"/>
      <c r="L2093" s="65" t="s">
        <v>470</v>
      </c>
    </row>
    <row r="2094" spans="1:12" s="73" customFormat="1" hidden="1" outlineLevel="2">
      <c r="A2094" s="82">
        <v>1203301023</v>
      </c>
      <c r="B2094" s="83" t="s">
        <v>1941</v>
      </c>
      <c r="C2094" s="70">
        <v>0</v>
      </c>
      <c r="D2094" s="79"/>
      <c r="E2094" s="70"/>
      <c r="F2094" s="72"/>
      <c r="G2094" s="70">
        <f t="shared" si="65"/>
        <v>0</v>
      </c>
      <c r="I2094" s="68">
        <v>0</v>
      </c>
      <c r="J2094" s="69">
        <f t="shared" si="64"/>
        <v>0</v>
      </c>
      <c r="K2094" s="57"/>
      <c r="L2094" s="65" t="s">
        <v>470</v>
      </c>
    </row>
    <row r="2095" spans="1:12" s="73" customFormat="1" hidden="1" outlineLevel="2">
      <c r="A2095" s="82">
        <v>1203301026</v>
      </c>
      <c r="B2095" s="83" t="s">
        <v>1942</v>
      </c>
      <c r="C2095" s="70">
        <v>0</v>
      </c>
      <c r="D2095" s="79"/>
      <c r="E2095" s="70"/>
      <c r="F2095" s="72"/>
      <c r="G2095" s="70">
        <f t="shared" si="65"/>
        <v>0</v>
      </c>
      <c r="I2095" s="68">
        <v>0</v>
      </c>
      <c r="J2095" s="69">
        <f t="shared" si="64"/>
        <v>0</v>
      </c>
      <c r="K2095" s="57"/>
      <c r="L2095" s="65" t="s">
        <v>470</v>
      </c>
    </row>
    <row r="2096" spans="1:12" s="73" customFormat="1" hidden="1" outlineLevel="2">
      <c r="A2096" s="82">
        <v>1203301027</v>
      </c>
      <c r="B2096" s="83" t="s">
        <v>1943</v>
      </c>
      <c r="C2096" s="70">
        <v>0</v>
      </c>
      <c r="D2096" s="79"/>
      <c r="E2096" s="70"/>
      <c r="F2096" s="72"/>
      <c r="G2096" s="70">
        <f t="shared" si="65"/>
        <v>0</v>
      </c>
      <c r="I2096" s="68">
        <v>0</v>
      </c>
      <c r="J2096" s="69">
        <f t="shared" si="64"/>
        <v>0</v>
      </c>
      <c r="K2096" s="57"/>
      <c r="L2096" s="65" t="s">
        <v>470</v>
      </c>
    </row>
    <row r="2097" spans="1:12" s="73" customFormat="1" hidden="1" outlineLevel="2">
      <c r="A2097" s="82">
        <v>1203301029</v>
      </c>
      <c r="B2097" s="83" t="s">
        <v>1944</v>
      </c>
      <c r="C2097" s="70">
        <v>0</v>
      </c>
      <c r="D2097" s="79"/>
      <c r="E2097" s="70"/>
      <c r="F2097" s="72"/>
      <c r="G2097" s="70">
        <f t="shared" si="65"/>
        <v>0</v>
      </c>
      <c r="I2097" s="68">
        <v>0</v>
      </c>
      <c r="J2097" s="69">
        <f t="shared" si="64"/>
        <v>0</v>
      </c>
      <c r="K2097" s="57"/>
      <c r="L2097" s="65" t="s">
        <v>470</v>
      </c>
    </row>
    <row r="2098" spans="1:12" s="73" customFormat="1" hidden="1" outlineLevel="2">
      <c r="A2098" s="82">
        <v>1203301030</v>
      </c>
      <c r="B2098" s="83" t="s">
        <v>1938</v>
      </c>
      <c r="C2098" s="70">
        <v>0</v>
      </c>
      <c r="D2098" s="79"/>
      <c r="E2098" s="70"/>
      <c r="F2098" s="72"/>
      <c r="G2098" s="70">
        <f t="shared" si="65"/>
        <v>0</v>
      </c>
      <c r="I2098" s="68">
        <v>0</v>
      </c>
      <c r="J2098" s="69">
        <f t="shared" si="64"/>
        <v>0</v>
      </c>
      <c r="K2098" s="57"/>
      <c r="L2098" s="65" t="s">
        <v>470</v>
      </c>
    </row>
    <row r="2099" spans="1:12" s="73" customFormat="1" hidden="1" outlineLevel="2">
      <c r="A2099" s="82">
        <v>1203301031</v>
      </c>
      <c r="B2099" s="83" t="s">
        <v>1939</v>
      </c>
      <c r="C2099" s="70">
        <v>71626816.069999903</v>
      </c>
      <c r="D2099" s="79"/>
      <c r="E2099" s="70"/>
      <c r="F2099" s="72"/>
      <c r="G2099" s="70">
        <f t="shared" si="65"/>
        <v>71626816.069999903</v>
      </c>
      <c r="I2099" s="68">
        <v>0</v>
      </c>
      <c r="J2099" s="69">
        <f t="shared" si="64"/>
        <v>-71626816.069999903</v>
      </c>
      <c r="K2099" s="57"/>
      <c r="L2099" s="65" t="s">
        <v>470</v>
      </c>
    </row>
    <row r="2100" spans="1:12" s="73" customFormat="1" hidden="1" outlineLevel="2">
      <c r="A2100" s="82">
        <v>1203301032</v>
      </c>
      <c r="B2100" s="83" t="s">
        <v>1940</v>
      </c>
      <c r="C2100" s="70">
        <v>0</v>
      </c>
      <c r="D2100" s="79"/>
      <c r="E2100" s="70"/>
      <c r="F2100" s="72"/>
      <c r="G2100" s="70">
        <f t="shared" si="65"/>
        <v>0</v>
      </c>
      <c r="I2100" s="68">
        <v>0</v>
      </c>
      <c r="J2100" s="69">
        <f t="shared" si="64"/>
        <v>0</v>
      </c>
      <c r="K2100" s="57"/>
      <c r="L2100" s="65" t="s">
        <v>470</v>
      </c>
    </row>
    <row r="2101" spans="1:12" s="73" customFormat="1" hidden="1" outlineLevel="2">
      <c r="A2101" s="82">
        <v>1203301033</v>
      </c>
      <c r="B2101" s="83" t="s">
        <v>1941</v>
      </c>
      <c r="C2101" s="70">
        <v>713222948.39999902</v>
      </c>
      <c r="D2101" s="79"/>
      <c r="E2101" s="70"/>
      <c r="F2101" s="72"/>
      <c r="G2101" s="70">
        <f t="shared" si="65"/>
        <v>713222948.39999902</v>
      </c>
      <c r="I2101" s="68">
        <v>0</v>
      </c>
      <c r="J2101" s="69">
        <f t="shared" si="64"/>
        <v>-713222948.39999902</v>
      </c>
      <c r="K2101" s="57"/>
      <c r="L2101" s="65" t="s">
        <v>470</v>
      </c>
    </row>
    <row r="2102" spans="1:12" s="73" customFormat="1" hidden="1" outlineLevel="2">
      <c r="A2102" s="82">
        <v>1203301036</v>
      </c>
      <c r="B2102" s="83" t="s">
        <v>1942</v>
      </c>
      <c r="C2102" s="70">
        <v>0</v>
      </c>
      <c r="D2102" s="79"/>
      <c r="E2102" s="70"/>
      <c r="F2102" s="72"/>
      <c r="G2102" s="70">
        <f t="shared" si="65"/>
        <v>0</v>
      </c>
      <c r="I2102" s="68">
        <v>0</v>
      </c>
      <c r="J2102" s="69">
        <f t="shared" si="64"/>
        <v>0</v>
      </c>
      <c r="K2102" s="57"/>
      <c r="L2102" s="65" t="s">
        <v>470</v>
      </c>
    </row>
    <row r="2103" spans="1:12" s="73" customFormat="1" hidden="1" outlineLevel="2">
      <c r="A2103" s="82">
        <v>1203301037</v>
      </c>
      <c r="B2103" s="83" t="s">
        <v>1943</v>
      </c>
      <c r="C2103" s="70">
        <v>-784850966.87</v>
      </c>
      <c r="D2103" s="79"/>
      <c r="E2103" s="70"/>
      <c r="F2103" s="72"/>
      <c r="G2103" s="70">
        <f t="shared" si="65"/>
        <v>-784850966.87</v>
      </c>
      <c r="I2103" s="68">
        <v>0</v>
      </c>
      <c r="J2103" s="69">
        <f t="shared" si="64"/>
        <v>784850966.87</v>
      </c>
      <c r="K2103" s="57"/>
      <c r="L2103" s="65" t="s">
        <v>470</v>
      </c>
    </row>
    <row r="2104" spans="1:12" s="73" customFormat="1" hidden="1" outlineLevel="2">
      <c r="A2104" s="82">
        <v>1203301039</v>
      </c>
      <c r="B2104" s="83" t="s">
        <v>1944</v>
      </c>
      <c r="C2104" s="70">
        <v>0</v>
      </c>
      <c r="D2104" s="79"/>
      <c r="E2104" s="70"/>
      <c r="F2104" s="72"/>
      <c r="G2104" s="70">
        <f t="shared" si="65"/>
        <v>0</v>
      </c>
      <c r="I2104" s="68">
        <v>0</v>
      </c>
      <c r="J2104" s="69">
        <f t="shared" si="64"/>
        <v>0</v>
      </c>
      <c r="K2104" s="57"/>
      <c r="L2104" s="65" t="s">
        <v>470</v>
      </c>
    </row>
    <row r="2105" spans="1:12" s="73" customFormat="1" hidden="1" outlineLevel="2">
      <c r="A2105" s="82">
        <v>1203301040</v>
      </c>
      <c r="B2105" s="83" t="s">
        <v>1938</v>
      </c>
      <c r="C2105" s="70">
        <v>0</v>
      </c>
      <c r="D2105" s="79"/>
      <c r="E2105" s="70"/>
      <c r="F2105" s="72"/>
      <c r="G2105" s="70">
        <f t="shared" si="65"/>
        <v>0</v>
      </c>
      <c r="I2105" s="68">
        <v>0</v>
      </c>
      <c r="J2105" s="69">
        <f t="shared" si="64"/>
        <v>0</v>
      </c>
      <c r="K2105" s="57"/>
      <c r="L2105" s="65" t="s">
        <v>470</v>
      </c>
    </row>
    <row r="2106" spans="1:12" s="73" customFormat="1" hidden="1" outlineLevel="2">
      <c r="A2106" s="82">
        <v>1203301041</v>
      </c>
      <c r="B2106" s="83" t="s">
        <v>1939</v>
      </c>
      <c r="C2106" s="70">
        <v>0</v>
      </c>
      <c r="D2106" s="79"/>
      <c r="E2106" s="70"/>
      <c r="F2106" s="72"/>
      <c r="G2106" s="70">
        <f t="shared" si="65"/>
        <v>0</v>
      </c>
      <c r="I2106" s="68">
        <v>0</v>
      </c>
      <c r="J2106" s="69">
        <f t="shared" si="64"/>
        <v>0</v>
      </c>
      <c r="K2106" s="57"/>
      <c r="L2106" s="65" t="s">
        <v>470</v>
      </c>
    </row>
    <row r="2107" spans="1:12" s="73" customFormat="1" hidden="1" outlineLevel="2">
      <c r="A2107" s="82">
        <v>1203301042</v>
      </c>
      <c r="B2107" s="83" t="s">
        <v>1940</v>
      </c>
      <c r="C2107" s="70">
        <v>0</v>
      </c>
      <c r="D2107" s="79"/>
      <c r="E2107" s="70"/>
      <c r="F2107" s="72"/>
      <c r="G2107" s="70">
        <f t="shared" si="65"/>
        <v>0</v>
      </c>
      <c r="I2107" s="68">
        <v>0</v>
      </c>
      <c r="J2107" s="69">
        <f t="shared" si="64"/>
        <v>0</v>
      </c>
      <c r="K2107" s="57"/>
      <c r="L2107" s="65" t="s">
        <v>470</v>
      </c>
    </row>
    <row r="2108" spans="1:12" s="73" customFormat="1" hidden="1" outlineLevel="2">
      <c r="A2108" s="82">
        <v>1203301043</v>
      </c>
      <c r="B2108" s="83" t="s">
        <v>1941</v>
      </c>
      <c r="C2108" s="70">
        <v>0</v>
      </c>
      <c r="D2108" s="79"/>
      <c r="E2108" s="70"/>
      <c r="F2108" s="72"/>
      <c r="G2108" s="70">
        <f t="shared" si="65"/>
        <v>0</v>
      </c>
      <c r="I2108" s="68">
        <v>0</v>
      </c>
      <c r="J2108" s="69">
        <f t="shared" si="64"/>
        <v>0</v>
      </c>
      <c r="K2108" s="57"/>
      <c r="L2108" s="65" t="s">
        <v>470</v>
      </c>
    </row>
    <row r="2109" spans="1:12" s="73" customFormat="1" hidden="1" outlineLevel="2">
      <c r="A2109" s="82">
        <v>1203301046</v>
      </c>
      <c r="B2109" s="83" t="s">
        <v>1942</v>
      </c>
      <c r="C2109" s="70">
        <v>0</v>
      </c>
      <c r="D2109" s="79"/>
      <c r="E2109" s="70"/>
      <c r="F2109" s="72"/>
      <c r="G2109" s="70">
        <f t="shared" si="65"/>
        <v>0</v>
      </c>
      <c r="I2109" s="68">
        <v>0</v>
      </c>
      <c r="J2109" s="69">
        <f t="shared" si="64"/>
        <v>0</v>
      </c>
      <c r="K2109" s="57"/>
      <c r="L2109" s="65" t="s">
        <v>470</v>
      </c>
    </row>
    <row r="2110" spans="1:12" s="73" customFormat="1" hidden="1" outlineLevel="2">
      <c r="A2110" s="82">
        <v>1203301047</v>
      </c>
      <c r="B2110" s="83" t="s">
        <v>1943</v>
      </c>
      <c r="C2110" s="70">
        <v>0</v>
      </c>
      <c r="D2110" s="79"/>
      <c r="E2110" s="70"/>
      <c r="F2110" s="72"/>
      <c r="G2110" s="70">
        <f t="shared" si="65"/>
        <v>0</v>
      </c>
      <c r="I2110" s="68">
        <v>0</v>
      </c>
      <c r="J2110" s="69">
        <f t="shared" si="64"/>
        <v>0</v>
      </c>
      <c r="K2110" s="57"/>
      <c r="L2110" s="65" t="s">
        <v>470</v>
      </c>
    </row>
    <row r="2111" spans="1:12" s="73" customFormat="1" hidden="1" outlineLevel="2">
      <c r="A2111" s="82">
        <v>1203301049</v>
      </c>
      <c r="B2111" s="83" t="s">
        <v>1944</v>
      </c>
      <c r="C2111" s="70">
        <v>0</v>
      </c>
      <c r="D2111" s="79"/>
      <c r="E2111" s="70"/>
      <c r="F2111" s="72"/>
      <c r="G2111" s="70">
        <f t="shared" si="65"/>
        <v>0</v>
      </c>
      <c r="I2111" s="68">
        <v>0</v>
      </c>
      <c r="J2111" s="69">
        <f t="shared" si="64"/>
        <v>0</v>
      </c>
      <c r="K2111" s="57"/>
      <c r="L2111" s="65" t="s">
        <v>470</v>
      </c>
    </row>
    <row r="2112" spans="1:12" s="73" customFormat="1" hidden="1" outlineLevel="2">
      <c r="A2112" s="82">
        <v>1203301050</v>
      </c>
      <c r="B2112" s="83" t="s">
        <v>1945</v>
      </c>
      <c r="C2112" s="70">
        <v>0</v>
      </c>
      <c r="D2112" s="79"/>
      <c r="E2112" s="70"/>
      <c r="F2112" s="72"/>
      <c r="G2112" s="70">
        <f t="shared" si="65"/>
        <v>0</v>
      </c>
      <c r="I2112" s="68">
        <v>0</v>
      </c>
      <c r="J2112" s="69">
        <f t="shared" si="64"/>
        <v>0</v>
      </c>
      <c r="K2112" s="57"/>
      <c r="L2112" s="65" t="s">
        <v>470</v>
      </c>
    </row>
    <row r="2113" spans="1:12" s="73" customFormat="1" hidden="1" outlineLevel="2">
      <c r="A2113" s="82">
        <v>1203301051</v>
      </c>
      <c r="B2113" s="83" t="s">
        <v>1946</v>
      </c>
      <c r="C2113" s="70">
        <v>0</v>
      </c>
      <c r="D2113" s="79"/>
      <c r="E2113" s="70"/>
      <c r="F2113" s="72"/>
      <c r="G2113" s="70">
        <f t="shared" si="65"/>
        <v>0</v>
      </c>
      <c r="I2113" s="68">
        <v>0</v>
      </c>
      <c r="J2113" s="69">
        <f t="shared" si="64"/>
        <v>0</v>
      </c>
      <c r="K2113" s="57"/>
      <c r="L2113" s="65" t="s">
        <v>470</v>
      </c>
    </row>
    <row r="2114" spans="1:12" s="73" customFormat="1" hidden="1" outlineLevel="2">
      <c r="A2114" s="82">
        <v>1203301052</v>
      </c>
      <c r="B2114" s="83" t="s">
        <v>1947</v>
      </c>
      <c r="C2114" s="70">
        <v>0</v>
      </c>
      <c r="D2114" s="79"/>
      <c r="E2114" s="70"/>
      <c r="F2114" s="72"/>
      <c r="G2114" s="70">
        <f t="shared" si="65"/>
        <v>0</v>
      </c>
      <c r="I2114" s="68">
        <v>0</v>
      </c>
      <c r="J2114" s="69">
        <f t="shared" si="64"/>
        <v>0</v>
      </c>
      <c r="K2114" s="57"/>
      <c r="L2114" s="65" t="s">
        <v>470</v>
      </c>
    </row>
    <row r="2115" spans="1:12" s="73" customFormat="1" hidden="1" outlineLevel="2">
      <c r="A2115" s="82">
        <v>1203301053</v>
      </c>
      <c r="B2115" s="83" t="s">
        <v>1948</v>
      </c>
      <c r="C2115" s="70">
        <v>0</v>
      </c>
      <c r="D2115" s="79"/>
      <c r="E2115" s="70"/>
      <c r="F2115" s="72"/>
      <c r="G2115" s="70">
        <f t="shared" si="65"/>
        <v>0</v>
      </c>
      <c r="I2115" s="68">
        <v>0</v>
      </c>
      <c r="J2115" s="69">
        <f t="shared" si="64"/>
        <v>0</v>
      </c>
      <c r="K2115" s="57"/>
      <c r="L2115" s="65" t="s">
        <v>470</v>
      </c>
    </row>
    <row r="2116" spans="1:12" s="73" customFormat="1" hidden="1" outlineLevel="2">
      <c r="A2116" s="82">
        <v>1203301056</v>
      </c>
      <c r="B2116" s="83" t="s">
        <v>1949</v>
      </c>
      <c r="C2116" s="70">
        <v>0</v>
      </c>
      <c r="D2116" s="79"/>
      <c r="E2116" s="70"/>
      <c r="F2116" s="72"/>
      <c r="G2116" s="70">
        <f t="shared" si="65"/>
        <v>0</v>
      </c>
      <c r="I2116" s="68">
        <v>0</v>
      </c>
      <c r="J2116" s="69">
        <f t="shared" si="64"/>
        <v>0</v>
      </c>
      <c r="K2116" s="57"/>
      <c r="L2116" s="65" t="s">
        <v>470</v>
      </c>
    </row>
    <row r="2117" spans="1:12" s="73" customFormat="1" hidden="1" outlineLevel="2">
      <c r="A2117" s="82">
        <v>1203301057</v>
      </c>
      <c r="B2117" s="83" t="s">
        <v>1943</v>
      </c>
      <c r="C2117" s="70">
        <v>0</v>
      </c>
      <c r="D2117" s="79"/>
      <c r="E2117" s="70"/>
      <c r="F2117" s="72"/>
      <c r="G2117" s="70">
        <f t="shared" si="65"/>
        <v>0</v>
      </c>
      <c r="I2117" s="68">
        <v>0</v>
      </c>
      <c r="J2117" s="69">
        <f t="shared" si="64"/>
        <v>0</v>
      </c>
      <c r="K2117" s="57"/>
      <c r="L2117" s="65" t="s">
        <v>470</v>
      </c>
    </row>
    <row r="2118" spans="1:12" s="73" customFormat="1" hidden="1" outlineLevel="2">
      <c r="A2118" s="82">
        <v>1203301059</v>
      </c>
      <c r="B2118" s="83" t="s">
        <v>1944</v>
      </c>
      <c r="C2118" s="70">
        <v>0</v>
      </c>
      <c r="D2118" s="79"/>
      <c r="E2118" s="70"/>
      <c r="F2118" s="72"/>
      <c r="G2118" s="70">
        <f t="shared" si="65"/>
        <v>0</v>
      </c>
      <c r="I2118" s="68">
        <v>0</v>
      </c>
      <c r="J2118" s="69">
        <f t="shared" si="64"/>
        <v>0</v>
      </c>
      <c r="K2118" s="57"/>
      <c r="L2118" s="65" t="s">
        <v>470</v>
      </c>
    </row>
    <row r="2119" spans="1:12" s="73" customFormat="1" hidden="1" outlineLevel="2">
      <c r="A2119" s="82">
        <v>1203301060</v>
      </c>
      <c r="B2119" s="83" t="s">
        <v>1945</v>
      </c>
      <c r="C2119" s="70">
        <v>0</v>
      </c>
      <c r="D2119" s="79"/>
      <c r="E2119" s="70"/>
      <c r="F2119" s="72"/>
      <c r="G2119" s="70">
        <f t="shared" si="65"/>
        <v>0</v>
      </c>
      <c r="I2119" s="68">
        <v>0</v>
      </c>
      <c r="J2119" s="69">
        <f t="shared" si="64"/>
        <v>0</v>
      </c>
      <c r="K2119" s="57"/>
      <c r="L2119" s="65" t="s">
        <v>470</v>
      </c>
    </row>
    <row r="2120" spans="1:12" s="73" customFormat="1" hidden="1" outlineLevel="2">
      <c r="A2120" s="82">
        <v>1203301061</v>
      </c>
      <c r="B2120" s="83" t="s">
        <v>1946</v>
      </c>
      <c r="C2120" s="70">
        <v>0</v>
      </c>
      <c r="D2120" s="79"/>
      <c r="E2120" s="70"/>
      <c r="F2120" s="72"/>
      <c r="G2120" s="70">
        <f t="shared" si="65"/>
        <v>0</v>
      </c>
      <c r="I2120" s="68">
        <v>0</v>
      </c>
      <c r="J2120" s="69">
        <f t="shared" si="64"/>
        <v>0</v>
      </c>
      <c r="K2120" s="57"/>
      <c r="L2120" s="65" t="s">
        <v>470</v>
      </c>
    </row>
    <row r="2121" spans="1:12" s="73" customFormat="1" hidden="1" outlineLevel="2">
      <c r="A2121" s="82">
        <v>1203301062</v>
      </c>
      <c r="B2121" s="83" t="s">
        <v>1947</v>
      </c>
      <c r="C2121" s="70">
        <v>0</v>
      </c>
      <c r="D2121" s="79"/>
      <c r="E2121" s="70"/>
      <c r="F2121" s="72"/>
      <c r="G2121" s="70">
        <f t="shared" si="65"/>
        <v>0</v>
      </c>
      <c r="I2121" s="68">
        <v>0</v>
      </c>
      <c r="J2121" s="69">
        <f t="shared" si="64"/>
        <v>0</v>
      </c>
      <c r="K2121" s="57"/>
      <c r="L2121" s="65" t="s">
        <v>470</v>
      </c>
    </row>
    <row r="2122" spans="1:12" s="73" customFormat="1" hidden="1" outlineLevel="2">
      <c r="A2122" s="82">
        <v>1203301063</v>
      </c>
      <c r="B2122" s="83" t="s">
        <v>1948</v>
      </c>
      <c r="C2122" s="70">
        <v>0</v>
      </c>
      <c r="D2122" s="79"/>
      <c r="E2122" s="70"/>
      <c r="F2122" s="72"/>
      <c r="G2122" s="70">
        <f t="shared" si="65"/>
        <v>0</v>
      </c>
      <c r="I2122" s="68">
        <v>0</v>
      </c>
      <c r="J2122" s="69">
        <f t="shared" si="64"/>
        <v>0</v>
      </c>
      <c r="K2122" s="57"/>
      <c r="L2122" s="65" t="s">
        <v>470</v>
      </c>
    </row>
    <row r="2123" spans="1:12" s="73" customFormat="1" hidden="1" outlineLevel="2">
      <c r="A2123" s="82">
        <v>1203301066</v>
      </c>
      <c r="B2123" s="83" t="s">
        <v>1949</v>
      </c>
      <c r="C2123" s="70">
        <v>0</v>
      </c>
      <c r="D2123" s="79"/>
      <c r="E2123" s="70"/>
      <c r="F2123" s="72"/>
      <c r="G2123" s="70">
        <f t="shared" si="65"/>
        <v>0</v>
      </c>
      <c r="I2123" s="68">
        <v>0</v>
      </c>
      <c r="J2123" s="69">
        <f t="shared" si="64"/>
        <v>0</v>
      </c>
      <c r="K2123" s="57"/>
      <c r="L2123" s="65" t="s">
        <v>470</v>
      </c>
    </row>
    <row r="2124" spans="1:12" s="73" customFormat="1" hidden="1" outlineLevel="2">
      <c r="A2124" s="82">
        <v>1203301067</v>
      </c>
      <c r="B2124" s="83" t="s">
        <v>1943</v>
      </c>
      <c r="C2124" s="70">
        <v>0</v>
      </c>
      <c r="D2124" s="79"/>
      <c r="E2124" s="70"/>
      <c r="F2124" s="72"/>
      <c r="G2124" s="70">
        <f t="shared" si="65"/>
        <v>0</v>
      </c>
      <c r="I2124" s="68">
        <v>0</v>
      </c>
      <c r="J2124" s="69">
        <f t="shared" si="64"/>
        <v>0</v>
      </c>
      <c r="K2124" s="57"/>
      <c r="L2124" s="65" t="s">
        <v>470</v>
      </c>
    </row>
    <row r="2125" spans="1:12" s="73" customFormat="1" hidden="1" outlineLevel="2">
      <c r="A2125" s="82">
        <v>1203301069</v>
      </c>
      <c r="B2125" s="83" t="s">
        <v>1944</v>
      </c>
      <c r="C2125" s="70">
        <v>0</v>
      </c>
      <c r="D2125" s="79"/>
      <c r="E2125" s="70"/>
      <c r="F2125" s="72"/>
      <c r="G2125" s="70">
        <f t="shared" si="65"/>
        <v>0</v>
      </c>
      <c r="I2125" s="68">
        <v>0</v>
      </c>
      <c r="J2125" s="69">
        <f t="shared" si="64"/>
        <v>0</v>
      </c>
      <c r="K2125" s="57"/>
      <c r="L2125" s="65" t="s">
        <v>470</v>
      </c>
    </row>
    <row r="2126" spans="1:12" s="73" customFormat="1" hidden="1" outlineLevel="2">
      <c r="A2126" s="82">
        <v>1203301073</v>
      </c>
      <c r="B2126" s="83" t="s">
        <v>1950</v>
      </c>
      <c r="C2126" s="70">
        <v>0</v>
      </c>
      <c r="D2126" s="79"/>
      <c r="E2126" s="70"/>
      <c r="F2126" s="72"/>
      <c r="G2126" s="70">
        <f>C2126+E2126</f>
        <v>0</v>
      </c>
      <c r="I2126" s="68">
        <v>0</v>
      </c>
      <c r="J2126" s="69">
        <f t="shared" si="64"/>
        <v>0</v>
      </c>
      <c r="K2126" s="57"/>
      <c r="L2126" s="65">
        <v>0</v>
      </c>
    </row>
    <row r="2127" spans="1:12" s="73" customFormat="1" hidden="1" outlineLevel="2">
      <c r="A2127" s="82">
        <v>1203302010</v>
      </c>
      <c r="B2127" s="83" t="s">
        <v>1951</v>
      </c>
      <c r="C2127" s="70">
        <v>0</v>
      </c>
      <c r="D2127" s="79"/>
      <c r="E2127" s="70"/>
      <c r="F2127" s="72"/>
      <c r="G2127" s="70">
        <f t="shared" si="65"/>
        <v>0</v>
      </c>
      <c r="I2127" s="68">
        <v>0</v>
      </c>
      <c r="J2127" s="69">
        <f t="shared" si="64"/>
        <v>0</v>
      </c>
      <c r="K2127" s="57"/>
      <c r="L2127" s="65" t="s">
        <v>470</v>
      </c>
    </row>
    <row r="2128" spans="1:12" s="73" customFormat="1" hidden="1" outlineLevel="2">
      <c r="A2128" s="82">
        <v>1203302011</v>
      </c>
      <c r="B2128" s="83" t="s">
        <v>1952</v>
      </c>
      <c r="C2128" s="70">
        <v>0</v>
      </c>
      <c r="D2128" s="79"/>
      <c r="E2128" s="70"/>
      <c r="F2128" s="72"/>
      <c r="G2128" s="70">
        <f t="shared" si="65"/>
        <v>0</v>
      </c>
      <c r="I2128" s="68">
        <v>0</v>
      </c>
      <c r="J2128" s="69">
        <f t="shared" si="64"/>
        <v>0</v>
      </c>
      <c r="K2128" s="57"/>
      <c r="L2128" s="65" t="s">
        <v>470</v>
      </c>
    </row>
    <row r="2129" spans="1:12" s="73" customFormat="1" hidden="1" outlineLevel="2">
      <c r="A2129" s="82">
        <v>1203302012</v>
      </c>
      <c r="B2129" s="83" t="s">
        <v>1953</v>
      </c>
      <c r="C2129" s="70">
        <v>0</v>
      </c>
      <c r="D2129" s="79"/>
      <c r="E2129" s="70"/>
      <c r="F2129" s="72"/>
      <c r="G2129" s="70">
        <f t="shared" si="65"/>
        <v>0</v>
      </c>
      <c r="I2129" s="68">
        <v>0</v>
      </c>
      <c r="J2129" s="69">
        <f t="shared" si="64"/>
        <v>0</v>
      </c>
      <c r="K2129" s="57"/>
      <c r="L2129" s="65" t="s">
        <v>470</v>
      </c>
    </row>
    <row r="2130" spans="1:12" s="73" customFormat="1" hidden="1" outlineLevel="2">
      <c r="A2130" s="82">
        <v>1203302013</v>
      </c>
      <c r="B2130" s="83" t="s">
        <v>1954</v>
      </c>
      <c r="C2130" s="70">
        <v>0</v>
      </c>
      <c r="D2130" s="79"/>
      <c r="E2130" s="70"/>
      <c r="F2130" s="72"/>
      <c r="G2130" s="70">
        <f t="shared" si="65"/>
        <v>0</v>
      </c>
      <c r="I2130" s="68">
        <v>0</v>
      </c>
      <c r="J2130" s="69">
        <f t="shared" si="64"/>
        <v>0</v>
      </c>
      <c r="K2130" s="57"/>
      <c r="L2130" s="65" t="s">
        <v>470</v>
      </c>
    </row>
    <row r="2131" spans="1:12" s="73" customFormat="1" hidden="1" outlineLevel="2">
      <c r="A2131" s="82">
        <v>1203302016</v>
      </c>
      <c r="B2131" s="83" t="s">
        <v>1955</v>
      </c>
      <c r="C2131" s="70">
        <v>0</v>
      </c>
      <c r="D2131" s="79"/>
      <c r="E2131" s="70"/>
      <c r="F2131" s="72"/>
      <c r="G2131" s="70">
        <f t="shared" si="65"/>
        <v>0</v>
      </c>
      <c r="I2131" s="68">
        <v>0</v>
      </c>
      <c r="J2131" s="69">
        <f t="shared" si="64"/>
        <v>0</v>
      </c>
      <c r="K2131" s="57"/>
      <c r="L2131" s="65" t="s">
        <v>470</v>
      </c>
    </row>
    <row r="2132" spans="1:12" s="73" customFormat="1" hidden="1" outlineLevel="2">
      <c r="A2132" s="82">
        <v>1203302017</v>
      </c>
      <c r="B2132" s="83" t="s">
        <v>1956</v>
      </c>
      <c r="C2132" s="70">
        <v>0</v>
      </c>
      <c r="D2132" s="79"/>
      <c r="E2132" s="70"/>
      <c r="F2132" s="72"/>
      <c r="G2132" s="70">
        <f t="shared" si="65"/>
        <v>0</v>
      </c>
      <c r="I2132" s="68">
        <v>0</v>
      </c>
      <c r="J2132" s="69">
        <f t="shared" si="64"/>
        <v>0</v>
      </c>
      <c r="K2132" s="57"/>
      <c r="L2132" s="65" t="s">
        <v>470</v>
      </c>
    </row>
    <row r="2133" spans="1:12" s="73" customFormat="1" hidden="1" outlineLevel="2">
      <c r="A2133" s="82">
        <v>1203302018</v>
      </c>
      <c r="B2133" s="83" t="s">
        <v>1957</v>
      </c>
      <c r="C2133" s="70">
        <v>0</v>
      </c>
      <c r="D2133" s="79"/>
      <c r="E2133" s="70"/>
      <c r="F2133" s="72"/>
      <c r="G2133" s="70">
        <f t="shared" si="65"/>
        <v>0</v>
      </c>
      <c r="I2133" s="68">
        <v>0</v>
      </c>
      <c r="J2133" s="69">
        <f t="shared" si="64"/>
        <v>0</v>
      </c>
      <c r="K2133" s="57"/>
      <c r="L2133" s="65" t="s">
        <v>470</v>
      </c>
    </row>
    <row r="2134" spans="1:12" s="73" customFormat="1" hidden="1" outlineLevel="2">
      <c r="A2134" s="82">
        <v>1203302019</v>
      </c>
      <c r="B2134" s="83" t="s">
        <v>1958</v>
      </c>
      <c r="C2134" s="70">
        <v>0</v>
      </c>
      <c r="D2134" s="79"/>
      <c r="E2134" s="70"/>
      <c r="F2134" s="72"/>
      <c r="G2134" s="70">
        <f t="shared" si="65"/>
        <v>0</v>
      </c>
      <c r="I2134" s="68">
        <v>0</v>
      </c>
      <c r="J2134" s="69">
        <f t="shared" si="64"/>
        <v>0</v>
      </c>
      <c r="K2134" s="57"/>
      <c r="L2134" s="65" t="s">
        <v>470</v>
      </c>
    </row>
    <row r="2135" spans="1:12" s="73" customFormat="1" hidden="1" outlineLevel="2">
      <c r="A2135" s="82">
        <v>1203302020</v>
      </c>
      <c r="B2135" s="83" t="s">
        <v>1951</v>
      </c>
      <c r="C2135" s="70">
        <v>0</v>
      </c>
      <c r="D2135" s="79"/>
      <c r="E2135" s="70"/>
      <c r="F2135" s="72"/>
      <c r="G2135" s="70">
        <f t="shared" si="65"/>
        <v>0</v>
      </c>
      <c r="I2135" s="68">
        <v>0</v>
      </c>
      <c r="J2135" s="69">
        <f t="shared" ref="J2135:J2198" si="66">I2135-G2135</f>
        <v>0</v>
      </c>
      <c r="K2135" s="57"/>
      <c r="L2135" s="65" t="s">
        <v>470</v>
      </c>
    </row>
    <row r="2136" spans="1:12" s="73" customFormat="1" hidden="1" outlineLevel="2">
      <c r="A2136" s="82">
        <v>1203302021</v>
      </c>
      <c r="B2136" s="83" t="s">
        <v>1952</v>
      </c>
      <c r="C2136" s="70">
        <v>0</v>
      </c>
      <c r="D2136" s="79"/>
      <c r="E2136" s="70"/>
      <c r="F2136" s="72"/>
      <c r="G2136" s="70">
        <f t="shared" si="65"/>
        <v>0</v>
      </c>
      <c r="I2136" s="68">
        <v>0</v>
      </c>
      <c r="J2136" s="69">
        <f t="shared" si="66"/>
        <v>0</v>
      </c>
      <c r="K2136" s="57"/>
      <c r="L2136" s="65" t="s">
        <v>470</v>
      </c>
    </row>
    <row r="2137" spans="1:12" s="73" customFormat="1" hidden="1" outlineLevel="2">
      <c r="A2137" s="82">
        <v>1203302022</v>
      </c>
      <c r="B2137" s="83" t="s">
        <v>1953</v>
      </c>
      <c r="C2137" s="70">
        <v>0</v>
      </c>
      <c r="D2137" s="79"/>
      <c r="E2137" s="70"/>
      <c r="F2137" s="72"/>
      <c r="G2137" s="70">
        <f t="shared" si="65"/>
        <v>0</v>
      </c>
      <c r="I2137" s="68">
        <v>0</v>
      </c>
      <c r="J2137" s="69">
        <f t="shared" si="66"/>
        <v>0</v>
      </c>
      <c r="K2137" s="57"/>
      <c r="L2137" s="65" t="s">
        <v>470</v>
      </c>
    </row>
    <row r="2138" spans="1:12" s="73" customFormat="1" hidden="1" outlineLevel="2">
      <c r="A2138" s="82">
        <v>1203302023</v>
      </c>
      <c r="B2138" s="83" t="s">
        <v>1954</v>
      </c>
      <c r="C2138" s="70">
        <v>0</v>
      </c>
      <c r="D2138" s="79"/>
      <c r="E2138" s="70"/>
      <c r="F2138" s="72"/>
      <c r="G2138" s="70">
        <f t="shared" si="65"/>
        <v>0</v>
      </c>
      <c r="I2138" s="68">
        <v>0</v>
      </c>
      <c r="J2138" s="69">
        <f t="shared" si="66"/>
        <v>0</v>
      </c>
      <c r="K2138" s="57"/>
      <c r="L2138" s="65" t="s">
        <v>470</v>
      </c>
    </row>
    <row r="2139" spans="1:12" s="73" customFormat="1" hidden="1" outlineLevel="2">
      <c r="A2139" s="82">
        <v>1203302026</v>
      </c>
      <c r="B2139" s="83" t="s">
        <v>1955</v>
      </c>
      <c r="C2139" s="70">
        <v>0</v>
      </c>
      <c r="D2139" s="79"/>
      <c r="E2139" s="70"/>
      <c r="F2139" s="72"/>
      <c r="G2139" s="70">
        <f t="shared" si="65"/>
        <v>0</v>
      </c>
      <c r="I2139" s="68">
        <v>0</v>
      </c>
      <c r="J2139" s="69">
        <f t="shared" si="66"/>
        <v>0</v>
      </c>
      <c r="K2139" s="57"/>
      <c r="L2139" s="65" t="s">
        <v>470</v>
      </c>
    </row>
    <row r="2140" spans="1:12" s="73" customFormat="1" hidden="1" outlineLevel="2">
      <c r="A2140" s="82">
        <v>1203302027</v>
      </c>
      <c r="B2140" s="83" t="s">
        <v>1956</v>
      </c>
      <c r="C2140" s="70">
        <v>0</v>
      </c>
      <c r="D2140" s="79"/>
      <c r="E2140" s="70"/>
      <c r="F2140" s="72"/>
      <c r="G2140" s="70">
        <f t="shared" si="65"/>
        <v>0</v>
      </c>
      <c r="I2140" s="68">
        <v>0</v>
      </c>
      <c r="J2140" s="69">
        <f t="shared" si="66"/>
        <v>0</v>
      </c>
      <c r="K2140" s="57"/>
      <c r="L2140" s="65" t="s">
        <v>470</v>
      </c>
    </row>
    <row r="2141" spans="1:12" s="73" customFormat="1" hidden="1" outlineLevel="2">
      <c r="A2141" s="82">
        <v>1203302028</v>
      </c>
      <c r="B2141" s="83" t="s">
        <v>1957</v>
      </c>
      <c r="C2141" s="70">
        <v>0</v>
      </c>
      <c r="D2141" s="79"/>
      <c r="E2141" s="70"/>
      <c r="F2141" s="72"/>
      <c r="G2141" s="70">
        <f t="shared" si="65"/>
        <v>0</v>
      </c>
      <c r="I2141" s="68">
        <v>0</v>
      </c>
      <c r="J2141" s="69">
        <f t="shared" si="66"/>
        <v>0</v>
      </c>
      <c r="K2141" s="57"/>
      <c r="L2141" s="65" t="s">
        <v>470</v>
      </c>
    </row>
    <row r="2142" spans="1:12" s="73" customFormat="1" hidden="1" outlineLevel="2">
      <c r="A2142" s="82">
        <v>1203302029</v>
      </c>
      <c r="B2142" s="83" t="s">
        <v>1958</v>
      </c>
      <c r="C2142" s="70">
        <v>0</v>
      </c>
      <c r="D2142" s="79"/>
      <c r="E2142" s="70"/>
      <c r="F2142" s="72"/>
      <c r="G2142" s="70">
        <f t="shared" si="65"/>
        <v>0</v>
      </c>
      <c r="I2142" s="68">
        <v>0</v>
      </c>
      <c r="J2142" s="69">
        <f t="shared" si="66"/>
        <v>0</v>
      </c>
      <c r="K2142" s="57"/>
      <c r="L2142" s="65" t="s">
        <v>470</v>
      </c>
    </row>
    <row r="2143" spans="1:12" s="73" customFormat="1" hidden="1" outlineLevel="2">
      <c r="A2143" s="82">
        <v>1203302030</v>
      </c>
      <c r="B2143" s="83" t="s">
        <v>1951</v>
      </c>
      <c r="C2143" s="70">
        <v>0</v>
      </c>
      <c r="D2143" s="79"/>
      <c r="E2143" s="70"/>
      <c r="F2143" s="72"/>
      <c r="G2143" s="70">
        <f t="shared" si="65"/>
        <v>0</v>
      </c>
      <c r="I2143" s="68">
        <v>0</v>
      </c>
      <c r="J2143" s="69">
        <f t="shared" si="66"/>
        <v>0</v>
      </c>
      <c r="K2143" s="57"/>
      <c r="L2143" s="65" t="s">
        <v>470</v>
      </c>
    </row>
    <row r="2144" spans="1:12" s="73" customFormat="1" hidden="1" outlineLevel="2">
      <c r="A2144" s="82">
        <v>1203302031</v>
      </c>
      <c r="B2144" s="83" t="s">
        <v>1952</v>
      </c>
      <c r="C2144" s="70">
        <v>0</v>
      </c>
      <c r="D2144" s="79"/>
      <c r="E2144" s="70"/>
      <c r="F2144" s="72"/>
      <c r="G2144" s="70">
        <f t="shared" si="65"/>
        <v>0</v>
      </c>
      <c r="I2144" s="68">
        <v>0</v>
      </c>
      <c r="J2144" s="69">
        <f t="shared" si="66"/>
        <v>0</v>
      </c>
      <c r="K2144" s="57"/>
      <c r="L2144" s="65" t="s">
        <v>470</v>
      </c>
    </row>
    <row r="2145" spans="1:12" s="73" customFormat="1" hidden="1" outlineLevel="2">
      <c r="A2145" s="82">
        <v>1203302032</v>
      </c>
      <c r="B2145" s="83" t="s">
        <v>1953</v>
      </c>
      <c r="C2145" s="70">
        <v>0</v>
      </c>
      <c r="D2145" s="79"/>
      <c r="E2145" s="70"/>
      <c r="F2145" s="72"/>
      <c r="G2145" s="70">
        <f t="shared" si="65"/>
        <v>0</v>
      </c>
      <c r="I2145" s="68">
        <v>0</v>
      </c>
      <c r="J2145" s="69">
        <f t="shared" si="66"/>
        <v>0</v>
      </c>
      <c r="K2145" s="57"/>
      <c r="L2145" s="65" t="s">
        <v>470</v>
      </c>
    </row>
    <row r="2146" spans="1:12" s="73" customFormat="1" hidden="1" outlineLevel="2">
      <c r="A2146" s="82">
        <v>1203302033</v>
      </c>
      <c r="B2146" s="83" t="s">
        <v>1954</v>
      </c>
      <c r="C2146" s="70">
        <v>0</v>
      </c>
      <c r="D2146" s="79"/>
      <c r="E2146" s="70"/>
      <c r="F2146" s="72"/>
      <c r="G2146" s="70">
        <f t="shared" si="65"/>
        <v>0</v>
      </c>
      <c r="I2146" s="68">
        <v>0</v>
      </c>
      <c r="J2146" s="69">
        <f t="shared" si="66"/>
        <v>0</v>
      </c>
      <c r="K2146" s="57"/>
      <c r="L2146" s="65" t="s">
        <v>470</v>
      </c>
    </row>
    <row r="2147" spans="1:12" s="73" customFormat="1" hidden="1" outlineLevel="2">
      <c r="A2147" s="82">
        <v>1203302036</v>
      </c>
      <c r="B2147" s="83" t="s">
        <v>1955</v>
      </c>
      <c r="C2147" s="70">
        <v>0</v>
      </c>
      <c r="D2147" s="79"/>
      <c r="E2147" s="70"/>
      <c r="F2147" s="72"/>
      <c r="G2147" s="70">
        <f t="shared" si="65"/>
        <v>0</v>
      </c>
      <c r="I2147" s="68">
        <v>0</v>
      </c>
      <c r="J2147" s="69">
        <f t="shared" si="66"/>
        <v>0</v>
      </c>
      <c r="K2147" s="57"/>
      <c r="L2147" s="65" t="s">
        <v>470</v>
      </c>
    </row>
    <row r="2148" spans="1:12" s="73" customFormat="1" hidden="1" outlineLevel="2">
      <c r="A2148" s="82">
        <v>1203302037</v>
      </c>
      <c r="B2148" s="83" t="s">
        <v>1956</v>
      </c>
      <c r="C2148" s="70">
        <v>0</v>
      </c>
      <c r="D2148" s="79"/>
      <c r="E2148" s="70"/>
      <c r="F2148" s="72"/>
      <c r="G2148" s="70">
        <f t="shared" ref="G2148:G2212" si="67">C2148+E2148</f>
        <v>0</v>
      </c>
      <c r="I2148" s="68">
        <v>0</v>
      </c>
      <c r="J2148" s="69">
        <f t="shared" si="66"/>
        <v>0</v>
      </c>
      <c r="K2148" s="57"/>
      <c r="L2148" s="65" t="s">
        <v>470</v>
      </c>
    </row>
    <row r="2149" spans="1:12" s="73" customFormat="1" hidden="1" outlineLevel="2">
      <c r="A2149" s="82">
        <v>1203302038</v>
      </c>
      <c r="B2149" s="83" t="s">
        <v>1957</v>
      </c>
      <c r="C2149" s="70">
        <v>0</v>
      </c>
      <c r="D2149" s="79"/>
      <c r="E2149" s="70"/>
      <c r="F2149" s="72"/>
      <c r="G2149" s="70">
        <f t="shared" si="67"/>
        <v>0</v>
      </c>
      <c r="I2149" s="68">
        <v>0</v>
      </c>
      <c r="J2149" s="69">
        <f t="shared" si="66"/>
        <v>0</v>
      </c>
      <c r="K2149" s="57"/>
      <c r="L2149" s="65" t="s">
        <v>470</v>
      </c>
    </row>
    <row r="2150" spans="1:12" s="73" customFormat="1" hidden="1" outlineLevel="2">
      <c r="A2150" s="82">
        <v>1203302039</v>
      </c>
      <c r="B2150" s="83" t="s">
        <v>1958</v>
      </c>
      <c r="C2150" s="70">
        <v>0</v>
      </c>
      <c r="D2150" s="79"/>
      <c r="E2150" s="70"/>
      <c r="F2150" s="72"/>
      <c r="G2150" s="70">
        <f t="shared" si="67"/>
        <v>0</v>
      </c>
      <c r="I2150" s="68">
        <v>0</v>
      </c>
      <c r="J2150" s="69">
        <f t="shared" si="66"/>
        <v>0</v>
      </c>
      <c r="K2150" s="57"/>
      <c r="L2150" s="65" t="s">
        <v>470</v>
      </c>
    </row>
    <row r="2151" spans="1:12" s="73" customFormat="1" hidden="1" outlineLevel="2">
      <c r="A2151" s="82">
        <v>1203302040</v>
      </c>
      <c r="B2151" s="83" t="s">
        <v>1951</v>
      </c>
      <c r="C2151" s="70">
        <v>0</v>
      </c>
      <c r="D2151" s="79"/>
      <c r="E2151" s="70"/>
      <c r="F2151" s="72"/>
      <c r="G2151" s="70">
        <f t="shared" si="67"/>
        <v>0</v>
      </c>
      <c r="I2151" s="68">
        <v>0</v>
      </c>
      <c r="J2151" s="69">
        <f t="shared" si="66"/>
        <v>0</v>
      </c>
      <c r="K2151" s="57"/>
      <c r="L2151" s="65" t="s">
        <v>470</v>
      </c>
    </row>
    <row r="2152" spans="1:12" s="73" customFormat="1" hidden="1" outlineLevel="2">
      <c r="A2152" s="82">
        <v>1203302041</v>
      </c>
      <c r="B2152" s="83" t="s">
        <v>1952</v>
      </c>
      <c r="C2152" s="70">
        <v>0</v>
      </c>
      <c r="D2152" s="79"/>
      <c r="E2152" s="70"/>
      <c r="F2152" s="72"/>
      <c r="G2152" s="70">
        <f t="shared" si="67"/>
        <v>0</v>
      </c>
      <c r="I2152" s="68">
        <v>0</v>
      </c>
      <c r="J2152" s="69">
        <f t="shared" si="66"/>
        <v>0</v>
      </c>
      <c r="K2152" s="57"/>
      <c r="L2152" s="65" t="s">
        <v>470</v>
      </c>
    </row>
    <row r="2153" spans="1:12" s="73" customFormat="1" hidden="1" outlineLevel="2">
      <c r="A2153" s="82">
        <v>1203302042</v>
      </c>
      <c r="B2153" s="83" t="s">
        <v>1953</v>
      </c>
      <c r="C2153" s="70">
        <v>0</v>
      </c>
      <c r="D2153" s="79"/>
      <c r="E2153" s="70"/>
      <c r="F2153" s="72"/>
      <c r="G2153" s="70">
        <f t="shared" si="67"/>
        <v>0</v>
      </c>
      <c r="I2153" s="68">
        <v>0</v>
      </c>
      <c r="J2153" s="69">
        <f t="shared" si="66"/>
        <v>0</v>
      </c>
      <c r="K2153" s="57"/>
      <c r="L2153" s="65" t="s">
        <v>470</v>
      </c>
    </row>
    <row r="2154" spans="1:12" s="73" customFormat="1" hidden="1" outlineLevel="2">
      <c r="A2154" s="82">
        <v>1203302043</v>
      </c>
      <c r="B2154" s="83" t="s">
        <v>1954</v>
      </c>
      <c r="C2154" s="70">
        <v>0</v>
      </c>
      <c r="D2154" s="79"/>
      <c r="E2154" s="70"/>
      <c r="F2154" s="72"/>
      <c r="G2154" s="70">
        <f t="shared" si="67"/>
        <v>0</v>
      </c>
      <c r="I2154" s="68">
        <v>0</v>
      </c>
      <c r="J2154" s="69">
        <f t="shared" si="66"/>
        <v>0</v>
      </c>
      <c r="K2154" s="57"/>
      <c r="L2154" s="65" t="s">
        <v>470</v>
      </c>
    </row>
    <row r="2155" spans="1:12" s="73" customFormat="1" hidden="1" outlineLevel="2">
      <c r="A2155" s="82">
        <v>1203302046</v>
      </c>
      <c r="B2155" s="83" t="s">
        <v>1955</v>
      </c>
      <c r="C2155" s="70">
        <v>0</v>
      </c>
      <c r="D2155" s="79"/>
      <c r="E2155" s="70"/>
      <c r="F2155" s="72"/>
      <c r="G2155" s="70">
        <f t="shared" si="67"/>
        <v>0</v>
      </c>
      <c r="I2155" s="68">
        <v>0</v>
      </c>
      <c r="J2155" s="69">
        <f t="shared" si="66"/>
        <v>0</v>
      </c>
      <c r="K2155" s="57"/>
      <c r="L2155" s="65" t="s">
        <v>470</v>
      </c>
    </row>
    <row r="2156" spans="1:12" s="73" customFormat="1" hidden="1" outlineLevel="2">
      <c r="A2156" s="82">
        <v>1203302047</v>
      </c>
      <c r="B2156" s="83" t="s">
        <v>1956</v>
      </c>
      <c r="C2156" s="70">
        <v>0</v>
      </c>
      <c r="D2156" s="79"/>
      <c r="E2156" s="70"/>
      <c r="F2156" s="72"/>
      <c r="G2156" s="70">
        <f t="shared" si="67"/>
        <v>0</v>
      </c>
      <c r="I2156" s="68">
        <v>0</v>
      </c>
      <c r="J2156" s="69">
        <f t="shared" si="66"/>
        <v>0</v>
      </c>
      <c r="K2156" s="57"/>
      <c r="L2156" s="65" t="s">
        <v>470</v>
      </c>
    </row>
    <row r="2157" spans="1:12" s="73" customFormat="1" hidden="1" outlineLevel="2">
      <c r="A2157" s="82">
        <v>1203302048</v>
      </c>
      <c r="B2157" s="83" t="s">
        <v>1957</v>
      </c>
      <c r="C2157" s="70">
        <v>0</v>
      </c>
      <c r="D2157" s="79"/>
      <c r="E2157" s="70"/>
      <c r="F2157" s="72"/>
      <c r="G2157" s="70">
        <f t="shared" si="67"/>
        <v>0</v>
      </c>
      <c r="I2157" s="68">
        <v>0</v>
      </c>
      <c r="J2157" s="69">
        <f t="shared" si="66"/>
        <v>0</v>
      </c>
      <c r="K2157" s="57"/>
      <c r="L2157" s="65" t="s">
        <v>470</v>
      </c>
    </row>
    <row r="2158" spans="1:12" s="73" customFormat="1" hidden="1" outlineLevel="2">
      <c r="A2158" s="82">
        <v>1203302049</v>
      </c>
      <c r="B2158" s="83" t="s">
        <v>1958</v>
      </c>
      <c r="C2158" s="70">
        <v>0</v>
      </c>
      <c r="D2158" s="79"/>
      <c r="E2158" s="70"/>
      <c r="F2158" s="72"/>
      <c r="G2158" s="70">
        <f t="shared" si="67"/>
        <v>0</v>
      </c>
      <c r="I2158" s="68">
        <v>0</v>
      </c>
      <c r="J2158" s="69">
        <f t="shared" si="66"/>
        <v>0</v>
      </c>
      <c r="K2158" s="57"/>
      <c r="L2158" s="65" t="s">
        <v>470</v>
      </c>
    </row>
    <row r="2159" spans="1:12" s="73" customFormat="1" hidden="1" outlineLevel="2">
      <c r="A2159" s="82">
        <v>1203302050</v>
      </c>
      <c r="B2159" s="83" t="s">
        <v>1951</v>
      </c>
      <c r="C2159" s="70">
        <v>0</v>
      </c>
      <c r="D2159" s="79"/>
      <c r="E2159" s="70"/>
      <c r="F2159" s="72"/>
      <c r="G2159" s="70">
        <f t="shared" si="67"/>
        <v>0</v>
      </c>
      <c r="I2159" s="68">
        <v>0</v>
      </c>
      <c r="J2159" s="69">
        <f t="shared" si="66"/>
        <v>0</v>
      </c>
      <c r="K2159" s="57"/>
      <c r="L2159" s="65" t="s">
        <v>470</v>
      </c>
    </row>
    <row r="2160" spans="1:12" s="73" customFormat="1" hidden="1" outlineLevel="2">
      <c r="A2160" s="82">
        <v>1203302051</v>
      </c>
      <c r="B2160" s="83" t="s">
        <v>1952</v>
      </c>
      <c r="C2160" s="70">
        <v>0</v>
      </c>
      <c r="D2160" s="79"/>
      <c r="E2160" s="70"/>
      <c r="F2160" s="72"/>
      <c r="G2160" s="70">
        <f t="shared" si="67"/>
        <v>0</v>
      </c>
      <c r="I2160" s="68">
        <v>0</v>
      </c>
      <c r="J2160" s="69">
        <f t="shared" si="66"/>
        <v>0</v>
      </c>
      <c r="K2160" s="57"/>
      <c r="L2160" s="65" t="s">
        <v>470</v>
      </c>
    </row>
    <row r="2161" spans="1:12" s="73" customFormat="1" hidden="1" outlineLevel="2">
      <c r="A2161" s="82">
        <v>1203302052</v>
      </c>
      <c r="B2161" s="83" t="s">
        <v>1953</v>
      </c>
      <c r="C2161" s="70">
        <v>0</v>
      </c>
      <c r="D2161" s="79"/>
      <c r="E2161" s="70"/>
      <c r="F2161" s="72"/>
      <c r="G2161" s="70">
        <f t="shared" si="67"/>
        <v>0</v>
      </c>
      <c r="I2161" s="68">
        <v>0</v>
      </c>
      <c r="J2161" s="69">
        <f t="shared" si="66"/>
        <v>0</v>
      </c>
      <c r="K2161" s="57"/>
      <c r="L2161" s="65" t="s">
        <v>470</v>
      </c>
    </row>
    <row r="2162" spans="1:12" s="73" customFormat="1" hidden="1" outlineLevel="2">
      <c r="A2162" s="82">
        <v>1203302053</v>
      </c>
      <c r="B2162" s="83" t="s">
        <v>1954</v>
      </c>
      <c r="C2162" s="70">
        <v>0</v>
      </c>
      <c r="D2162" s="79"/>
      <c r="E2162" s="70"/>
      <c r="F2162" s="72"/>
      <c r="G2162" s="70">
        <f t="shared" si="67"/>
        <v>0</v>
      </c>
      <c r="I2162" s="68">
        <v>0</v>
      </c>
      <c r="J2162" s="69">
        <f t="shared" si="66"/>
        <v>0</v>
      </c>
      <c r="K2162" s="57"/>
      <c r="L2162" s="65" t="s">
        <v>470</v>
      </c>
    </row>
    <row r="2163" spans="1:12" s="73" customFormat="1" hidden="1" outlineLevel="2">
      <c r="A2163" s="82">
        <v>1203302056</v>
      </c>
      <c r="B2163" s="83" t="s">
        <v>1955</v>
      </c>
      <c r="C2163" s="70">
        <v>0</v>
      </c>
      <c r="D2163" s="79"/>
      <c r="E2163" s="70"/>
      <c r="F2163" s="72"/>
      <c r="G2163" s="70">
        <f t="shared" si="67"/>
        <v>0</v>
      </c>
      <c r="I2163" s="68">
        <v>0</v>
      </c>
      <c r="J2163" s="69">
        <f t="shared" si="66"/>
        <v>0</v>
      </c>
      <c r="K2163" s="57"/>
      <c r="L2163" s="65" t="s">
        <v>470</v>
      </c>
    </row>
    <row r="2164" spans="1:12" s="73" customFormat="1" hidden="1" outlineLevel="2">
      <c r="A2164" s="82">
        <v>1203302057</v>
      </c>
      <c r="B2164" s="83" t="s">
        <v>1956</v>
      </c>
      <c r="C2164" s="70">
        <v>0</v>
      </c>
      <c r="D2164" s="79"/>
      <c r="E2164" s="70"/>
      <c r="F2164" s="72"/>
      <c r="G2164" s="70">
        <f t="shared" si="67"/>
        <v>0</v>
      </c>
      <c r="I2164" s="68">
        <v>0</v>
      </c>
      <c r="J2164" s="69">
        <f t="shared" si="66"/>
        <v>0</v>
      </c>
      <c r="K2164" s="57"/>
      <c r="L2164" s="65" t="s">
        <v>470</v>
      </c>
    </row>
    <row r="2165" spans="1:12" s="73" customFormat="1" hidden="1" outlineLevel="2">
      <c r="A2165" s="82">
        <v>1203302058</v>
      </c>
      <c r="B2165" s="83" t="s">
        <v>1957</v>
      </c>
      <c r="C2165" s="70">
        <v>0</v>
      </c>
      <c r="D2165" s="79"/>
      <c r="E2165" s="70"/>
      <c r="F2165" s="72"/>
      <c r="G2165" s="70">
        <f t="shared" si="67"/>
        <v>0</v>
      </c>
      <c r="I2165" s="68">
        <v>0</v>
      </c>
      <c r="J2165" s="69">
        <f t="shared" si="66"/>
        <v>0</v>
      </c>
      <c r="K2165" s="57"/>
      <c r="L2165" s="65" t="s">
        <v>470</v>
      </c>
    </row>
    <row r="2166" spans="1:12" s="73" customFormat="1" hidden="1" outlineLevel="2">
      <c r="A2166" s="82">
        <v>1203302059</v>
      </c>
      <c r="B2166" s="83" t="s">
        <v>1958</v>
      </c>
      <c r="C2166" s="70">
        <v>0</v>
      </c>
      <c r="D2166" s="79"/>
      <c r="E2166" s="70"/>
      <c r="F2166" s="72"/>
      <c r="G2166" s="70">
        <f t="shared" si="67"/>
        <v>0</v>
      </c>
      <c r="I2166" s="68">
        <v>0</v>
      </c>
      <c r="J2166" s="69">
        <f t="shared" si="66"/>
        <v>0</v>
      </c>
      <c r="K2166" s="57"/>
      <c r="L2166" s="65" t="s">
        <v>470</v>
      </c>
    </row>
    <row r="2167" spans="1:12" s="73" customFormat="1" hidden="1" outlineLevel="2">
      <c r="A2167" s="82">
        <v>1203302060</v>
      </c>
      <c r="B2167" s="83" t="s">
        <v>1951</v>
      </c>
      <c r="C2167" s="70">
        <v>0</v>
      </c>
      <c r="D2167" s="79"/>
      <c r="E2167" s="70"/>
      <c r="F2167" s="72"/>
      <c r="G2167" s="70">
        <f t="shared" si="67"/>
        <v>0</v>
      </c>
      <c r="I2167" s="68">
        <v>0</v>
      </c>
      <c r="J2167" s="69">
        <f t="shared" si="66"/>
        <v>0</v>
      </c>
      <c r="K2167" s="57"/>
      <c r="L2167" s="65" t="s">
        <v>470</v>
      </c>
    </row>
    <row r="2168" spans="1:12" s="73" customFormat="1" hidden="1" outlineLevel="2">
      <c r="A2168" s="82">
        <v>1203302061</v>
      </c>
      <c r="B2168" s="83" t="s">
        <v>1952</v>
      </c>
      <c r="C2168" s="70">
        <v>0</v>
      </c>
      <c r="D2168" s="79"/>
      <c r="E2168" s="70"/>
      <c r="F2168" s="72"/>
      <c r="G2168" s="70">
        <f t="shared" si="67"/>
        <v>0</v>
      </c>
      <c r="I2168" s="68">
        <v>0</v>
      </c>
      <c r="J2168" s="69">
        <f t="shared" si="66"/>
        <v>0</v>
      </c>
      <c r="K2168" s="57"/>
      <c r="L2168" s="65" t="s">
        <v>470</v>
      </c>
    </row>
    <row r="2169" spans="1:12" s="73" customFormat="1" hidden="1" outlineLevel="2">
      <c r="A2169" s="82">
        <v>1203302062</v>
      </c>
      <c r="B2169" s="83" t="s">
        <v>1953</v>
      </c>
      <c r="C2169" s="70">
        <v>0</v>
      </c>
      <c r="D2169" s="79"/>
      <c r="E2169" s="70"/>
      <c r="F2169" s="72"/>
      <c r="G2169" s="70">
        <f t="shared" si="67"/>
        <v>0</v>
      </c>
      <c r="I2169" s="68">
        <v>0</v>
      </c>
      <c r="J2169" s="69">
        <f t="shared" si="66"/>
        <v>0</v>
      </c>
      <c r="K2169" s="57"/>
      <c r="L2169" s="65" t="s">
        <v>470</v>
      </c>
    </row>
    <row r="2170" spans="1:12" s="73" customFormat="1" hidden="1" outlineLevel="2">
      <c r="A2170" s="82">
        <v>1203302063</v>
      </c>
      <c r="B2170" s="83" t="s">
        <v>1954</v>
      </c>
      <c r="C2170" s="70">
        <v>0</v>
      </c>
      <c r="D2170" s="79"/>
      <c r="E2170" s="70"/>
      <c r="F2170" s="72"/>
      <c r="G2170" s="70">
        <f t="shared" si="67"/>
        <v>0</v>
      </c>
      <c r="I2170" s="68">
        <v>0</v>
      </c>
      <c r="J2170" s="69">
        <f t="shared" si="66"/>
        <v>0</v>
      </c>
      <c r="K2170" s="57"/>
      <c r="L2170" s="65" t="s">
        <v>470</v>
      </c>
    </row>
    <row r="2171" spans="1:12" s="73" customFormat="1" hidden="1" outlineLevel="2">
      <c r="A2171" s="82">
        <v>1203302066</v>
      </c>
      <c r="B2171" s="83" t="s">
        <v>1955</v>
      </c>
      <c r="C2171" s="70">
        <v>0</v>
      </c>
      <c r="D2171" s="79"/>
      <c r="E2171" s="70"/>
      <c r="F2171" s="72"/>
      <c r="G2171" s="70">
        <f t="shared" si="67"/>
        <v>0</v>
      </c>
      <c r="I2171" s="68">
        <v>0</v>
      </c>
      <c r="J2171" s="69">
        <f t="shared" si="66"/>
        <v>0</v>
      </c>
      <c r="K2171" s="57"/>
      <c r="L2171" s="65" t="s">
        <v>470</v>
      </c>
    </row>
    <row r="2172" spans="1:12" s="73" customFormat="1" hidden="1" outlineLevel="2">
      <c r="A2172" s="82">
        <v>1203302067</v>
      </c>
      <c r="B2172" s="83" t="s">
        <v>1956</v>
      </c>
      <c r="C2172" s="70">
        <v>0</v>
      </c>
      <c r="D2172" s="79"/>
      <c r="E2172" s="70"/>
      <c r="F2172" s="72"/>
      <c r="G2172" s="70">
        <f t="shared" si="67"/>
        <v>0</v>
      </c>
      <c r="I2172" s="68">
        <v>0</v>
      </c>
      <c r="J2172" s="69">
        <f t="shared" si="66"/>
        <v>0</v>
      </c>
      <c r="K2172" s="57"/>
      <c r="L2172" s="65" t="s">
        <v>470</v>
      </c>
    </row>
    <row r="2173" spans="1:12" s="73" customFormat="1" hidden="1" outlineLevel="2">
      <c r="A2173" s="82">
        <v>1203302068</v>
      </c>
      <c r="B2173" s="83" t="s">
        <v>1957</v>
      </c>
      <c r="C2173" s="70">
        <v>0</v>
      </c>
      <c r="D2173" s="79"/>
      <c r="E2173" s="70"/>
      <c r="F2173" s="72"/>
      <c r="G2173" s="70">
        <f t="shared" si="67"/>
        <v>0</v>
      </c>
      <c r="I2173" s="68">
        <v>0</v>
      </c>
      <c r="J2173" s="69">
        <f t="shared" si="66"/>
        <v>0</v>
      </c>
      <c r="K2173" s="57"/>
      <c r="L2173" s="65" t="s">
        <v>470</v>
      </c>
    </row>
    <row r="2174" spans="1:12" s="73" customFormat="1" hidden="1" outlineLevel="2">
      <c r="A2174" s="82">
        <v>1203302069</v>
      </c>
      <c r="B2174" s="83" t="s">
        <v>1958</v>
      </c>
      <c r="C2174" s="70">
        <v>0</v>
      </c>
      <c r="D2174" s="79"/>
      <c r="E2174" s="70"/>
      <c r="F2174" s="72"/>
      <c r="G2174" s="70">
        <f t="shared" si="67"/>
        <v>0</v>
      </c>
      <c r="I2174" s="68">
        <v>0</v>
      </c>
      <c r="J2174" s="69">
        <f t="shared" si="66"/>
        <v>0</v>
      </c>
      <c r="K2174" s="57"/>
      <c r="L2174" s="65" t="s">
        <v>470</v>
      </c>
    </row>
    <row r="2175" spans="1:12" s="73" customFormat="1" hidden="1" outlineLevel="2">
      <c r="A2175" s="82">
        <v>1203302070</v>
      </c>
      <c r="B2175" s="83" t="s">
        <v>1951</v>
      </c>
      <c r="C2175" s="70">
        <v>0</v>
      </c>
      <c r="D2175" s="79"/>
      <c r="E2175" s="70"/>
      <c r="F2175" s="72"/>
      <c r="G2175" s="70">
        <f t="shared" si="67"/>
        <v>0</v>
      </c>
      <c r="I2175" s="68">
        <v>0</v>
      </c>
      <c r="J2175" s="69">
        <f t="shared" si="66"/>
        <v>0</v>
      </c>
      <c r="K2175" s="57"/>
      <c r="L2175" s="65" t="s">
        <v>470</v>
      </c>
    </row>
    <row r="2176" spans="1:12" s="73" customFormat="1" hidden="1" outlineLevel="2">
      <c r="A2176" s="82">
        <v>1203302071</v>
      </c>
      <c r="B2176" s="83" t="s">
        <v>1952</v>
      </c>
      <c r="C2176" s="70">
        <v>0</v>
      </c>
      <c r="D2176" s="79"/>
      <c r="E2176" s="70"/>
      <c r="F2176" s="72"/>
      <c r="G2176" s="70">
        <f t="shared" si="67"/>
        <v>0</v>
      </c>
      <c r="I2176" s="68">
        <v>0</v>
      </c>
      <c r="J2176" s="69">
        <f t="shared" si="66"/>
        <v>0</v>
      </c>
      <c r="K2176" s="57"/>
      <c r="L2176" s="65" t="s">
        <v>470</v>
      </c>
    </row>
    <row r="2177" spans="1:12" s="73" customFormat="1" hidden="1" outlineLevel="2">
      <c r="A2177" s="82">
        <v>1203302072</v>
      </c>
      <c r="B2177" s="83" t="s">
        <v>1953</v>
      </c>
      <c r="C2177" s="70">
        <v>0</v>
      </c>
      <c r="D2177" s="79"/>
      <c r="E2177" s="70"/>
      <c r="F2177" s="72"/>
      <c r="G2177" s="70">
        <f t="shared" si="67"/>
        <v>0</v>
      </c>
      <c r="I2177" s="68">
        <v>0</v>
      </c>
      <c r="J2177" s="69">
        <f t="shared" si="66"/>
        <v>0</v>
      </c>
      <c r="K2177" s="57"/>
      <c r="L2177" s="65" t="s">
        <v>470</v>
      </c>
    </row>
    <row r="2178" spans="1:12" s="73" customFormat="1" hidden="1" outlineLevel="2">
      <c r="A2178" s="82">
        <v>1203302073</v>
      </c>
      <c r="B2178" s="83" t="s">
        <v>1954</v>
      </c>
      <c r="C2178" s="70">
        <v>0</v>
      </c>
      <c r="D2178" s="79"/>
      <c r="E2178" s="70"/>
      <c r="F2178" s="72"/>
      <c r="G2178" s="70">
        <f t="shared" si="67"/>
        <v>0</v>
      </c>
      <c r="I2178" s="68">
        <v>0</v>
      </c>
      <c r="J2178" s="69">
        <f t="shared" si="66"/>
        <v>0</v>
      </c>
      <c r="K2178" s="57"/>
      <c r="L2178" s="65" t="s">
        <v>470</v>
      </c>
    </row>
    <row r="2179" spans="1:12" s="73" customFormat="1" hidden="1" outlineLevel="2">
      <c r="A2179" s="82">
        <v>1203302076</v>
      </c>
      <c r="B2179" s="83" t="s">
        <v>1955</v>
      </c>
      <c r="C2179" s="70">
        <v>0</v>
      </c>
      <c r="D2179" s="79"/>
      <c r="E2179" s="70"/>
      <c r="F2179" s="72"/>
      <c r="G2179" s="70">
        <f t="shared" si="67"/>
        <v>0</v>
      </c>
      <c r="I2179" s="68">
        <v>0</v>
      </c>
      <c r="J2179" s="69">
        <f t="shared" si="66"/>
        <v>0</v>
      </c>
      <c r="K2179" s="57"/>
      <c r="L2179" s="65" t="s">
        <v>470</v>
      </c>
    </row>
    <row r="2180" spans="1:12" s="73" customFormat="1" hidden="1" outlineLevel="2">
      <c r="A2180" s="82">
        <v>1203302077</v>
      </c>
      <c r="B2180" s="83" t="s">
        <v>1956</v>
      </c>
      <c r="C2180" s="70">
        <v>0</v>
      </c>
      <c r="D2180" s="79"/>
      <c r="E2180" s="70"/>
      <c r="F2180" s="72"/>
      <c r="G2180" s="70">
        <f t="shared" si="67"/>
        <v>0</v>
      </c>
      <c r="I2180" s="68">
        <v>0</v>
      </c>
      <c r="J2180" s="69">
        <f t="shared" si="66"/>
        <v>0</v>
      </c>
      <c r="K2180" s="57"/>
      <c r="L2180" s="65" t="s">
        <v>470</v>
      </c>
    </row>
    <row r="2181" spans="1:12" s="73" customFormat="1" hidden="1" outlineLevel="2">
      <c r="A2181" s="82">
        <v>1203302078</v>
      </c>
      <c r="B2181" s="83" t="s">
        <v>1957</v>
      </c>
      <c r="C2181" s="70">
        <v>0</v>
      </c>
      <c r="D2181" s="79"/>
      <c r="E2181" s="70"/>
      <c r="F2181" s="72"/>
      <c r="G2181" s="70">
        <f t="shared" si="67"/>
        <v>0</v>
      </c>
      <c r="I2181" s="68">
        <v>0</v>
      </c>
      <c r="J2181" s="69">
        <f t="shared" si="66"/>
        <v>0</v>
      </c>
      <c r="K2181" s="57"/>
      <c r="L2181" s="65" t="s">
        <v>470</v>
      </c>
    </row>
    <row r="2182" spans="1:12" s="73" customFormat="1" hidden="1" outlineLevel="2">
      <c r="A2182" s="82">
        <v>1203302079</v>
      </c>
      <c r="B2182" s="83" t="s">
        <v>1958</v>
      </c>
      <c r="C2182" s="70">
        <v>0</v>
      </c>
      <c r="D2182" s="79"/>
      <c r="E2182" s="70"/>
      <c r="F2182" s="72"/>
      <c r="G2182" s="70">
        <f t="shared" si="67"/>
        <v>0</v>
      </c>
      <c r="I2182" s="68">
        <v>0</v>
      </c>
      <c r="J2182" s="69">
        <f t="shared" si="66"/>
        <v>0</v>
      </c>
      <c r="K2182" s="57"/>
      <c r="L2182" s="65" t="s">
        <v>470</v>
      </c>
    </row>
    <row r="2183" spans="1:12" s="73" customFormat="1" hidden="1" outlineLevel="2">
      <c r="A2183" s="82">
        <v>1203302080</v>
      </c>
      <c r="B2183" s="83" t="s">
        <v>1951</v>
      </c>
      <c r="C2183" s="70">
        <v>0</v>
      </c>
      <c r="D2183" s="79"/>
      <c r="E2183" s="70"/>
      <c r="F2183" s="72"/>
      <c r="G2183" s="70">
        <f t="shared" si="67"/>
        <v>0</v>
      </c>
      <c r="I2183" s="68">
        <v>0</v>
      </c>
      <c r="J2183" s="69">
        <f t="shared" si="66"/>
        <v>0</v>
      </c>
      <c r="K2183" s="57"/>
      <c r="L2183" s="65" t="s">
        <v>470</v>
      </c>
    </row>
    <row r="2184" spans="1:12" s="73" customFormat="1" hidden="1" outlineLevel="2">
      <c r="A2184" s="82">
        <v>1203302081</v>
      </c>
      <c r="B2184" s="83" t="s">
        <v>1952</v>
      </c>
      <c r="C2184" s="70">
        <v>0</v>
      </c>
      <c r="D2184" s="79"/>
      <c r="E2184" s="70"/>
      <c r="F2184" s="72"/>
      <c r="G2184" s="70">
        <f t="shared" si="67"/>
        <v>0</v>
      </c>
      <c r="I2184" s="68">
        <v>0</v>
      </c>
      <c r="J2184" s="69">
        <f t="shared" si="66"/>
        <v>0</v>
      </c>
      <c r="K2184" s="57"/>
      <c r="L2184" s="65" t="s">
        <v>470</v>
      </c>
    </row>
    <row r="2185" spans="1:12" s="73" customFormat="1" hidden="1" outlineLevel="2">
      <c r="A2185" s="82">
        <v>1203302082</v>
      </c>
      <c r="B2185" s="83" t="s">
        <v>1953</v>
      </c>
      <c r="C2185" s="70">
        <v>0</v>
      </c>
      <c r="D2185" s="79"/>
      <c r="E2185" s="70"/>
      <c r="F2185" s="72"/>
      <c r="G2185" s="70">
        <f t="shared" si="67"/>
        <v>0</v>
      </c>
      <c r="I2185" s="68">
        <v>0</v>
      </c>
      <c r="J2185" s="69">
        <f t="shared" si="66"/>
        <v>0</v>
      </c>
      <c r="K2185" s="57"/>
      <c r="L2185" s="65" t="s">
        <v>470</v>
      </c>
    </row>
    <row r="2186" spans="1:12" s="73" customFormat="1" hidden="1" outlineLevel="2">
      <c r="A2186" s="82">
        <v>1203302083</v>
      </c>
      <c r="B2186" s="83" t="s">
        <v>1954</v>
      </c>
      <c r="C2186" s="70">
        <v>0</v>
      </c>
      <c r="D2186" s="79"/>
      <c r="E2186" s="70"/>
      <c r="F2186" s="72"/>
      <c r="G2186" s="70">
        <f t="shared" si="67"/>
        <v>0</v>
      </c>
      <c r="I2186" s="68">
        <v>0</v>
      </c>
      <c r="J2186" s="69">
        <f t="shared" si="66"/>
        <v>0</v>
      </c>
      <c r="K2186" s="57"/>
      <c r="L2186" s="65" t="s">
        <v>470</v>
      </c>
    </row>
    <row r="2187" spans="1:12" s="73" customFormat="1" hidden="1" outlineLevel="2">
      <c r="A2187" s="82">
        <v>1203302086</v>
      </c>
      <c r="B2187" s="83" t="s">
        <v>1955</v>
      </c>
      <c r="C2187" s="70">
        <v>0</v>
      </c>
      <c r="D2187" s="79"/>
      <c r="E2187" s="70"/>
      <c r="F2187" s="72"/>
      <c r="G2187" s="70">
        <f t="shared" si="67"/>
        <v>0</v>
      </c>
      <c r="I2187" s="68">
        <v>0</v>
      </c>
      <c r="J2187" s="69">
        <f t="shared" si="66"/>
        <v>0</v>
      </c>
      <c r="K2187" s="57"/>
      <c r="L2187" s="65" t="s">
        <v>470</v>
      </c>
    </row>
    <row r="2188" spans="1:12" s="73" customFormat="1" hidden="1" outlineLevel="2">
      <c r="A2188" s="82">
        <v>1203302087</v>
      </c>
      <c r="B2188" s="83" t="s">
        <v>1956</v>
      </c>
      <c r="C2188" s="70">
        <v>0</v>
      </c>
      <c r="D2188" s="79"/>
      <c r="E2188" s="70"/>
      <c r="F2188" s="72"/>
      <c r="G2188" s="70">
        <f t="shared" si="67"/>
        <v>0</v>
      </c>
      <c r="I2188" s="68">
        <v>0</v>
      </c>
      <c r="J2188" s="69">
        <f t="shared" si="66"/>
        <v>0</v>
      </c>
      <c r="K2188" s="57"/>
      <c r="L2188" s="65" t="s">
        <v>470</v>
      </c>
    </row>
    <row r="2189" spans="1:12" s="73" customFormat="1" hidden="1" outlineLevel="2">
      <c r="A2189" s="82">
        <v>1203302088</v>
      </c>
      <c r="B2189" s="83" t="s">
        <v>1957</v>
      </c>
      <c r="C2189" s="70">
        <v>0</v>
      </c>
      <c r="D2189" s="79"/>
      <c r="E2189" s="70"/>
      <c r="F2189" s="72"/>
      <c r="G2189" s="70">
        <f t="shared" si="67"/>
        <v>0</v>
      </c>
      <c r="I2189" s="68">
        <v>0</v>
      </c>
      <c r="J2189" s="69">
        <f t="shared" si="66"/>
        <v>0</v>
      </c>
      <c r="K2189" s="57"/>
      <c r="L2189" s="65" t="s">
        <v>470</v>
      </c>
    </row>
    <row r="2190" spans="1:12" s="73" customFormat="1" hidden="1" outlineLevel="2">
      <c r="A2190" s="82">
        <v>1203302089</v>
      </c>
      <c r="B2190" s="83" t="s">
        <v>1958</v>
      </c>
      <c r="C2190" s="70">
        <v>0</v>
      </c>
      <c r="D2190" s="79"/>
      <c r="E2190" s="70"/>
      <c r="F2190" s="72"/>
      <c r="G2190" s="70">
        <f t="shared" si="67"/>
        <v>0</v>
      </c>
      <c r="I2190" s="68">
        <v>0</v>
      </c>
      <c r="J2190" s="69">
        <f t="shared" si="66"/>
        <v>0</v>
      </c>
      <c r="K2190" s="57"/>
      <c r="L2190" s="65" t="s">
        <v>470</v>
      </c>
    </row>
    <row r="2191" spans="1:12" s="73" customFormat="1" hidden="1" outlineLevel="2">
      <c r="A2191" s="82">
        <v>1203302090</v>
      </c>
      <c r="B2191" s="83" t="s">
        <v>1951</v>
      </c>
      <c r="C2191" s="70">
        <v>0</v>
      </c>
      <c r="D2191" s="79"/>
      <c r="E2191" s="70"/>
      <c r="F2191" s="72"/>
      <c r="G2191" s="70">
        <f t="shared" si="67"/>
        <v>0</v>
      </c>
      <c r="I2191" s="68">
        <v>0</v>
      </c>
      <c r="J2191" s="69">
        <f t="shared" si="66"/>
        <v>0</v>
      </c>
      <c r="K2191" s="57"/>
      <c r="L2191" s="65" t="s">
        <v>470</v>
      </c>
    </row>
    <row r="2192" spans="1:12" s="73" customFormat="1" hidden="1" outlineLevel="2">
      <c r="A2192" s="82">
        <v>1203302091</v>
      </c>
      <c r="B2192" s="83" t="s">
        <v>1952</v>
      </c>
      <c r="C2192" s="70">
        <v>0</v>
      </c>
      <c r="D2192" s="79"/>
      <c r="E2192" s="70"/>
      <c r="F2192" s="72"/>
      <c r="G2192" s="70">
        <f t="shared" si="67"/>
        <v>0</v>
      </c>
      <c r="I2192" s="68">
        <v>0</v>
      </c>
      <c r="J2192" s="69">
        <f t="shared" si="66"/>
        <v>0</v>
      </c>
      <c r="K2192" s="57"/>
      <c r="L2192" s="65" t="s">
        <v>470</v>
      </c>
    </row>
    <row r="2193" spans="1:12" s="73" customFormat="1" hidden="1" outlineLevel="2">
      <c r="A2193" s="82">
        <v>1203302092</v>
      </c>
      <c r="B2193" s="83" t="s">
        <v>1953</v>
      </c>
      <c r="C2193" s="70">
        <v>0</v>
      </c>
      <c r="D2193" s="79"/>
      <c r="E2193" s="70"/>
      <c r="F2193" s="72"/>
      <c r="G2193" s="70">
        <f t="shared" si="67"/>
        <v>0</v>
      </c>
      <c r="I2193" s="68">
        <v>0</v>
      </c>
      <c r="J2193" s="69">
        <f t="shared" si="66"/>
        <v>0</v>
      </c>
      <c r="K2193" s="57"/>
      <c r="L2193" s="65" t="s">
        <v>470</v>
      </c>
    </row>
    <row r="2194" spans="1:12" s="73" customFormat="1" hidden="1" outlineLevel="2">
      <c r="A2194" s="82">
        <v>1203302093</v>
      </c>
      <c r="B2194" s="83" t="s">
        <v>1954</v>
      </c>
      <c r="C2194" s="70">
        <v>0</v>
      </c>
      <c r="D2194" s="79"/>
      <c r="E2194" s="70"/>
      <c r="F2194" s="72"/>
      <c r="G2194" s="70">
        <f t="shared" si="67"/>
        <v>0</v>
      </c>
      <c r="I2194" s="68">
        <v>0</v>
      </c>
      <c r="J2194" s="69">
        <f t="shared" si="66"/>
        <v>0</v>
      </c>
      <c r="K2194" s="57"/>
      <c r="L2194" s="65" t="s">
        <v>470</v>
      </c>
    </row>
    <row r="2195" spans="1:12" s="73" customFormat="1" hidden="1" outlineLevel="2">
      <c r="A2195" s="82">
        <v>1203302096</v>
      </c>
      <c r="B2195" s="83" t="s">
        <v>1955</v>
      </c>
      <c r="C2195" s="70">
        <v>0</v>
      </c>
      <c r="D2195" s="79"/>
      <c r="E2195" s="70"/>
      <c r="F2195" s="72"/>
      <c r="G2195" s="70">
        <f t="shared" si="67"/>
        <v>0</v>
      </c>
      <c r="I2195" s="68">
        <v>0</v>
      </c>
      <c r="J2195" s="69">
        <f t="shared" si="66"/>
        <v>0</v>
      </c>
      <c r="K2195" s="57"/>
      <c r="L2195" s="65" t="s">
        <v>470</v>
      </c>
    </row>
    <row r="2196" spans="1:12" s="73" customFormat="1" hidden="1" outlineLevel="2">
      <c r="A2196" s="82">
        <v>1203302097</v>
      </c>
      <c r="B2196" s="83" t="s">
        <v>1956</v>
      </c>
      <c r="C2196" s="70">
        <v>0</v>
      </c>
      <c r="D2196" s="79"/>
      <c r="E2196" s="70"/>
      <c r="F2196" s="72"/>
      <c r="G2196" s="70">
        <f t="shared" si="67"/>
        <v>0</v>
      </c>
      <c r="I2196" s="68">
        <v>0</v>
      </c>
      <c r="J2196" s="69">
        <f t="shared" si="66"/>
        <v>0</v>
      </c>
      <c r="K2196" s="57"/>
      <c r="L2196" s="65" t="s">
        <v>470</v>
      </c>
    </row>
    <row r="2197" spans="1:12" s="73" customFormat="1" hidden="1" outlineLevel="2">
      <c r="A2197" s="82">
        <v>1203302098</v>
      </c>
      <c r="B2197" s="83" t="s">
        <v>1957</v>
      </c>
      <c r="C2197" s="70">
        <v>0</v>
      </c>
      <c r="D2197" s="79"/>
      <c r="E2197" s="70"/>
      <c r="F2197" s="72"/>
      <c r="G2197" s="70">
        <f t="shared" si="67"/>
        <v>0</v>
      </c>
      <c r="I2197" s="68">
        <v>0</v>
      </c>
      <c r="J2197" s="69">
        <f t="shared" si="66"/>
        <v>0</v>
      </c>
      <c r="K2197" s="57"/>
      <c r="L2197" s="65" t="s">
        <v>470</v>
      </c>
    </row>
    <row r="2198" spans="1:12" s="73" customFormat="1" hidden="1" outlineLevel="2">
      <c r="A2198" s="82">
        <v>1203302099</v>
      </c>
      <c r="B2198" s="83" t="s">
        <v>1958</v>
      </c>
      <c r="C2198" s="70">
        <v>0</v>
      </c>
      <c r="D2198" s="79"/>
      <c r="E2198" s="70"/>
      <c r="F2198" s="72"/>
      <c r="G2198" s="70">
        <f t="shared" si="67"/>
        <v>0</v>
      </c>
      <c r="I2198" s="68">
        <v>0</v>
      </c>
      <c r="J2198" s="69">
        <f t="shared" si="66"/>
        <v>0</v>
      </c>
      <c r="K2198" s="57"/>
      <c r="L2198" s="65" t="s">
        <v>470</v>
      </c>
    </row>
    <row r="2199" spans="1:12" s="73" customFormat="1" hidden="1" outlineLevel="2">
      <c r="A2199" s="82">
        <v>1203302100</v>
      </c>
      <c r="B2199" s="83" t="s">
        <v>1951</v>
      </c>
      <c r="C2199" s="70">
        <v>0</v>
      </c>
      <c r="D2199" s="79"/>
      <c r="E2199" s="70"/>
      <c r="F2199" s="72"/>
      <c r="G2199" s="70">
        <f t="shared" si="67"/>
        <v>0</v>
      </c>
      <c r="I2199" s="68">
        <v>0</v>
      </c>
      <c r="J2199" s="69">
        <f t="shared" ref="J2199:J2262" si="68">I2199-G2199</f>
        <v>0</v>
      </c>
      <c r="K2199" s="57"/>
      <c r="L2199" s="65" t="s">
        <v>470</v>
      </c>
    </row>
    <row r="2200" spans="1:12" s="73" customFormat="1" hidden="1" outlineLevel="2">
      <c r="A2200" s="82">
        <v>1203302101</v>
      </c>
      <c r="B2200" s="83" t="s">
        <v>1952</v>
      </c>
      <c r="C2200" s="70">
        <v>-4056736.47</v>
      </c>
      <c r="D2200" s="79"/>
      <c r="E2200" s="70"/>
      <c r="F2200" s="72"/>
      <c r="G2200" s="70">
        <f t="shared" si="67"/>
        <v>-4056736.47</v>
      </c>
      <c r="I2200" s="68">
        <v>0</v>
      </c>
      <c r="J2200" s="69">
        <f t="shared" si="68"/>
        <v>4056736.47</v>
      </c>
      <c r="K2200" s="57"/>
      <c r="L2200" s="65" t="s">
        <v>470</v>
      </c>
    </row>
    <row r="2201" spans="1:12" s="73" customFormat="1" hidden="1" outlineLevel="2">
      <c r="A2201" s="82">
        <v>1203302102</v>
      </c>
      <c r="B2201" s="83" t="s">
        <v>1953</v>
      </c>
      <c r="C2201" s="70">
        <v>0</v>
      </c>
      <c r="D2201" s="79"/>
      <c r="E2201" s="70"/>
      <c r="F2201" s="72"/>
      <c r="G2201" s="70">
        <f t="shared" si="67"/>
        <v>0</v>
      </c>
      <c r="I2201" s="68">
        <v>0</v>
      </c>
      <c r="J2201" s="69">
        <f t="shared" si="68"/>
        <v>0</v>
      </c>
      <c r="K2201" s="57"/>
      <c r="L2201" s="65" t="s">
        <v>470</v>
      </c>
    </row>
    <row r="2202" spans="1:12" s="73" customFormat="1" hidden="1" outlineLevel="2">
      <c r="A2202" s="82">
        <v>1203302103</v>
      </c>
      <c r="B2202" s="83" t="s">
        <v>1954</v>
      </c>
      <c r="C2202" s="70">
        <v>941743370.33000004</v>
      </c>
      <c r="D2202" s="79"/>
      <c r="E2202" s="70"/>
      <c r="F2202" s="72"/>
      <c r="G2202" s="70">
        <f t="shared" si="67"/>
        <v>941743370.33000004</v>
      </c>
      <c r="I2202" s="68">
        <v>0</v>
      </c>
      <c r="J2202" s="69">
        <f t="shared" si="68"/>
        <v>-941743370.33000004</v>
      </c>
      <c r="K2202" s="57"/>
      <c r="L2202" s="65" t="s">
        <v>470</v>
      </c>
    </row>
    <row r="2203" spans="1:12" s="73" customFormat="1" hidden="1" outlineLevel="2">
      <c r="A2203" s="82">
        <v>1203302107</v>
      </c>
      <c r="B2203" s="83" t="s">
        <v>1956</v>
      </c>
      <c r="C2203" s="70">
        <v>-937686633.86000001</v>
      </c>
      <c r="D2203" s="79"/>
      <c r="E2203" s="70"/>
      <c r="F2203" s="72"/>
      <c r="G2203" s="70">
        <f t="shared" si="67"/>
        <v>-937686633.86000001</v>
      </c>
      <c r="I2203" s="68">
        <v>0</v>
      </c>
      <c r="J2203" s="69">
        <f t="shared" si="68"/>
        <v>937686633.86000001</v>
      </c>
      <c r="K2203" s="57"/>
      <c r="L2203" s="65" t="s">
        <v>470</v>
      </c>
    </row>
    <row r="2204" spans="1:12" s="73" customFormat="1" hidden="1" outlineLevel="2">
      <c r="A2204" s="82">
        <v>1203302108</v>
      </c>
      <c r="B2204" s="83" t="s">
        <v>1957</v>
      </c>
      <c r="C2204" s="70">
        <v>0</v>
      </c>
      <c r="D2204" s="79"/>
      <c r="E2204" s="70"/>
      <c r="F2204" s="72"/>
      <c r="G2204" s="70">
        <f t="shared" si="67"/>
        <v>0</v>
      </c>
      <c r="I2204" s="68">
        <v>0</v>
      </c>
      <c r="J2204" s="69">
        <f t="shared" si="68"/>
        <v>0</v>
      </c>
      <c r="K2204" s="57"/>
      <c r="L2204" s="65" t="s">
        <v>470</v>
      </c>
    </row>
    <row r="2205" spans="1:12" s="73" customFormat="1" hidden="1" outlineLevel="2">
      <c r="A2205" s="82">
        <v>1203302109</v>
      </c>
      <c r="B2205" s="83" t="s">
        <v>1958</v>
      </c>
      <c r="C2205" s="70">
        <v>0</v>
      </c>
      <c r="D2205" s="79"/>
      <c r="E2205" s="70"/>
      <c r="F2205" s="72"/>
      <c r="G2205" s="70">
        <f t="shared" si="67"/>
        <v>0</v>
      </c>
      <c r="I2205" s="68">
        <v>0</v>
      </c>
      <c r="J2205" s="69">
        <f t="shared" si="68"/>
        <v>0</v>
      </c>
      <c r="K2205" s="57"/>
      <c r="L2205" s="65" t="s">
        <v>470</v>
      </c>
    </row>
    <row r="2206" spans="1:12" s="73" customFormat="1" hidden="1" outlineLevel="2">
      <c r="A2206" s="82">
        <v>1203302110</v>
      </c>
      <c r="B2206" s="83" t="s">
        <v>1951</v>
      </c>
      <c r="C2206" s="70">
        <v>0</v>
      </c>
      <c r="D2206" s="79"/>
      <c r="E2206" s="70"/>
      <c r="F2206" s="72"/>
      <c r="G2206" s="70">
        <f t="shared" si="67"/>
        <v>0</v>
      </c>
      <c r="I2206" s="68">
        <v>0</v>
      </c>
      <c r="J2206" s="69">
        <f t="shared" si="68"/>
        <v>0</v>
      </c>
      <c r="K2206" s="57"/>
      <c r="L2206" s="65" t="s">
        <v>470</v>
      </c>
    </row>
    <row r="2207" spans="1:12" s="73" customFormat="1" hidden="1" outlineLevel="2">
      <c r="A2207" s="82">
        <v>1203302111</v>
      </c>
      <c r="B2207" s="83" t="s">
        <v>1952</v>
      </c>
      <c r="C2207" s="70">
        <v>0</v>
      </c>
      <c r="D2207" s="79"/>
      <c r="E2207" s="70"/>
      <c r="F2207" s="72"/>
      <c r="G2207" s="70">
        <f t="shared" si="67"/>
        <v>0</v>
      </c>
      <c r="I2207" s="68">
        <v>0</v>
      </c>
      <c r="J2207" s="69">
        <f t="shared" si="68"/>
        <v>0</v>
      </c>
      <c r="K2207" s="57"/>
      <c r="L2207" s="65" t="s">
        <v>470</v>
      </c>
    </row>
    <row r="2208" spans="1:12" s="73" customFormat="1" hidden="1" outlineLevel="2">
      <c r="A2208" s="82">
        <v>1203302112</v>
      </c>
      <c r="B2208" s="83" t="s">
        <v>1953</v>
      </c>
      <c r="C2208" s="70">
        <v>0</v>
      </c>
      <c r="D2208" s="79"/>
      <c r="E2208" s="70"/>
      <c r="F2208" s="72"/>
      <c r="G2208" s="70">
        <f t="shared" si="67"/>
        <v>0</v>
      </c>
      <c r="I2208" s="68">
        <v>0</v>
      </c>
      <c r="J2208" s="69">
        <f t="shared" si="68"/>
        <v>0</v>
      </c>
      <c r="K2208" s="57"/>
      <c r="L2208" s="65" t="s">
        <v>470</v>
      </c>
    </row>
    <row r="2209" spans="1:12" s="73" customFormat="1" hidden="1" outlineLevel="2">
      <c r="A2209" s="82">
        <v>1203302113</v>
      </c>
      <c r="B2209" s="83" t="s">
        <v>1954</v>
      </c>
      <c r="C2209" s="70">
        <v>0</v>
      </c>
      <c r="D2209" s="79"/>
      <c r="E2209" s="70"/>
      <c r="F2209" s="72"/>
      <c r="G2209" s="70">
        <f t="shared" si="67"/>
        <v>0</v>
      </c>
      <c r="I2209" s="68">
        <v>0</v>
      </c>
      <c r="J2209" s="69">
        <f t="shared" si="68"/>
        <v>0</v>
      </c>
      <c r="K2209" s="57"/>
      <c r="L2209" s="65" t="s">
        <v>470</v>
      </c>
    </row>
    <row r="2210" spans="1:12" s="73" customFormat="1" hidden="1" outlineLevel="2">
      <c r="A2210" s="82">
        <v>1203302117</v>
      </c>
      <c r="B2210" s="83" t="s">
        <v>1956</v>
      </c>
      <c r="C2210" s="70">
        <v>0</v>
      </c>
      <c r="D2210" s="79"/>
      <c r="E2210" s="70"/>
      <c r="F2210" s="72"/>
      <c r="G2210" s="70">
        <f t="shared" si="67"/>
        <v>0</v>
      </c>
      <c r="I2210" s="68">
        <v>0</v>
      </c>
      <c r="J2210" s="69">
        <f t="shared" si="68"/>
        <v>0</v>
      </c>
      <c r="K2210" s="57"/>
      <c r="L2210" s="65" t="s">
        <v>470</v>
      </c>
    </row>
    <row r="2211" spans="1:12" s="73" customFormat="1" hidden="1" outlineLevel="2">
      <c r="A2211" s="82">
        <v>1203302118</v>
      </c>
      <c r="B2211" s="83" t="s">
        <v>1957</v>
      </c>
      <c r="C2211" s="70">
        <v>0</v>
      </c>
      <c r="D2211" s="79"/>
      <c r="E2211" s="70"/>
      <c r="F2211" s="72"/>
      <c r="G2211" s="70">
        <f t="shared" si="67"/>
        <v>0</v>
      </c>
      <c r="I2211" s="68">
        <v>0</v>
      </c>
      <c r="J2211" s="69">
        <f t="shared" si="68"/>
        <v>0</v>
      </c>
      <c r="K2211" s="57"/>
      <c r="L2211" s="65" t="s">
        <v>470</v>
      </c>
    </row>
    <row r="2212" spans="1:12" s="73" customFormat="1" hidden="1" outlineLevel="2">
      <c r="A2212" s="82">
        <v>1203302119</v>
      </c>
      <c r="B2212" s="83" t="s">
        <v>1958</v>
      </c>
      <c r="C2212" s="70">
        <v>0</v>
      </c>
      <c r="D2212" s="79"/>
      <c r="E2212" s="70"/>
      <c r="F2212" s="72"/>
      <c r="G2212" s="70">
        <f t="shared" si="67"/>
        <v>0</v>
      </c>
      <c r="I2212" s="68">
        <v>0</v>
      </c>
      <c r="J2212" s="69">
        <f t="shared" si="68"/>
        <v>0</v>
      </c>
      <c r="K2212" s="57"/>
      <c r="L2212" s="65" t="s">
        <v>470</v>
      </c>
    </row>
    <row r="2213" spans="1:12" s="73" customFormat="1" hidden="1" outlineLevel="2">
      <c r="A2213" s="82">
        <v>1203302120</v>
      </c>
      <c r="B2213" s="83" t="s">
        <v>1951</v>
      </c>
      <c r="C2213" s="70">
        <v>0</v>
      </c>
      <c r="D2213" s="79"/>
      <c r="E2213" s="70"/>
      <c r="F2213" s="72"/>
      <c r="G2213" s="70">
        <f t="shared" ref="G2213:G2276" si="69">C2213+E2213</f>
        <v>0</v>
      </c>
      <c r="I2213" s="68">
        <v>0</v>
      </c>
      <c r="J2213" s="69">
        <f t="shared" si="68"/>
        <v>0</v>
      </c>
      <c r="K2213" s="57"/>
      <c r="L2213" s="65" t="s">
        <v>470</v>
      </c>
    </row>
    <row r="2214" spans="1:12" s="73" customFormat="1" hidden="1" outlineLevel="2">
      <c r="A2214" s="82">
        <v>1203302121</v>
      </c>
      <c r="B2214" s="83" t="s">
        <v>1952</v>
      </c>
      <c r="C2214" s="70">
        <v>0</v>
      </c>
      <c r="D2214" s="79"/>
      <c r="E2214" s="70"/>
      <c r="F2214" s="72"/>
      <c r="G2214" s="70">
        <f t="shared" si="69"/>
        <v>0</v>
      </c>
      <c r="I2214" s="68">
        <v>0</v>
      </c>
      <c r="J2214" s="69">
        <f t="shared" si="68"/>
        <v>0</v>
      </c>
      <c r="K2214" s="57"/>
      <c r="L2214" s="65" t="s">
        <v>470</v>
      </c>
    </row>
    <row r="2215" spans="1:12" s="73" customFormat="1" hidden="1" outlineLevel="2">
      <c r="A2215" s="82">
        <v>1203302122</v>
      </c>
      <c r="B2215" s="83" t="s">
        <v>1953</v>
      </c>
      <c r="C2215" s="70">
        <v>0</v>
      </c>
      <c r="D2215" s="79"/>
      <c r="E2215" s="70"/>
      <c r="F2215" s="72"/>
      <c r="G2215" s="70">
        <f t="shared" si="69"/>
        <v>0</v>
      </c>
      <c r="I2215" s="68">
        <v>0</v>
      </c>
      <c r="J2215" s="69">
        <f t="shared" si="68"/>
        <v>0</v>
      </c>
      <c r="K2215" s="57"/>
      <c r="L2215" s="65" t="s">
        <v>470</v>
      </c>
    </row>
    <row r="2216" spans="1:12" s="73" customFormat="1" hidden="1" outlineLevel="2">
      <c r="A2216" s="82">
        <v>1203302123</v>
      </c>
      <c r="B2216" s="83" t="s">
        <v>1954</v>
      </c>
      <c r="C2216" s="70">
        <v>0</v>
      </c>
      <c r="D2216" s="79"/>
      <c r="E2216" s="70"/>
      <c r="F2216" s="72"/>
      <c r="G2216" s="70">
        <f t="shared" si="69"/>
        <v>0</v>
      </c>
      <c r="I2216" s="68">
        <v>0</v>
      </c>
      <c r="J2216" s="69">
        <f t="shared" si="68"/>
        <v>0</v>
      </c>
      <c r="K2216" s="57"/>
      <c r="L2216" s="65" t="s">
        <v>470</v>
      </c>
    </row>
    <row r="2217" spans="1:12" s="73" customFormat="1" hidden="1" outlineLevel="2">
      <c r="A2217" s="82">
        <v>1203302127</v>
      </c>
      <c r="B2217" s="83" t="s">
        <v>1956</v>
      </c>
      <c r="C2217" s="70">
        <v>0</v>
      </c>
      <c r="D2217" s="79"/>
      <c r="E2217" s="70"/>
      <c r="F2217" s="72"/>
      <c r="G2217" s="70">
        <f t="shared" si="69"/>
        <v>0</v>
      </c>
      <c r="I2217" s="68">
        <v>0</v>
      </c>
      <c r="J2217" s="69">
        <f t="shared" si="68"/>
        <v>0</v>
      </c>
      <c r="K2217" s="57"/>
      <c r="L2217" s="65" t="s">
        <v>470</v>
      </c>
    </row>
    <row r="2218" spans="1:12" s="73" customFormat="1" hidden="1" outlineLevel="2">
      <c r="A2218" s="82">
        <v>1203302128</v>
      </c>
      <c r="B2218" s="83" t="s">
        <v>1957</v>
      </c>
      <c r="C2218" s="70">
        <v>0</v>
      </c>
      <c r="D2218" s="79"/>
      <c r="E2218" s="70"/>
      <c r="F2218" s="72"/>
      <c r="G2218" s="70">
        <f t="shared" si="69"/>
        <v>0</v>
      </c>
      <c r="I2218" s="68">
        <v>0</v>
      </c>
      <c r="J2218" s="69">
        <f t="shared" si="68"/>
        <v>0</v>
      </c>
      <c r="K2218" s="57"/>
      <c r="L2218" s="65" t="s">
        <v>470</v>
      </c>
    </row>
    <row r="2219" spans="1:12" s="73" customFormat="1" hidden="1" outlineLevel="2">
      <c r="A2219" s="82">
        <v>1203302129</v>
      </c>
      <c r="B2219" s="83" t="s">
        <v>1958</v>
      </c>
      <c r="C2219" s="70">
        <v>0</v>
      </c>
      <c r="D2219" s="79"/>
      <c r="E2219" s="70"/>
      <c r="F2219" s="72"/>
      <c r="G2219" s="70">
        <f t="shared" si="69"/>
        <v>0</v>
      </c>
      <c r="I2219" s="68">
        <v>0</v>
      </c>
      <c r="J2219" s="69">
        <f t="shared" si="68"/>
        <v>0</v>
      </c>
      <c r="K2219" s="57"/>
      <c r="L2219" s="65" t="s">
        <v>470</v>
      </c>
    </row>
    <row r="2220" spans="1:12" s="73" customFormat="1" hidden="1" outlineLevel="2">
      <c r="A2220" s="82">
        <v>1203302130</v>
      </c>
      <c r="B2220" s="83" t="s">
        <v>1951</v>
      </c>
      <c r="C2220" s="70">
        <v>0</v>
      </c>
      <c r="D2220" s="79"/>
      <c r="E2220" s="70"/>
      <c r="F2220" s="72"/>
      <c r="G2220" s="70">
        <f t="shared" si="69"/>
        <v>0</v>
      </c>
      <c r="I2220" s="68">
        <v>0</v>
      </c>
      <c r="J2220" s="69">
        <f t="shared" si="68"/>
        <v>0</v>
      </c>
      <c r="K2220" s="57"/>
      <c r="L2220" s="65" t="s">
        <v>470</v>
      </c>
    </row>
    <row r="2221" spans="1:12" s="73" customFormat="1" hidden="1" outlineLevel="2">
      <c r="A2221" s="82">
        <v>1203302131</v>
      </c>
      <c r="B2221" s="83" t="s">
        <v>1952</v>
      </c>
      <c r="C2221" s="70">
        <v>0</v>
      </c>
      <c r="D2221" s="79"/>
      <c r="E2221" s="70"/>
      <c r="F2221" s="72"/>
      <c r="G2221" s="70">
        <f t="shared" si="69"/>
        <v>0</v>
      </c>
      <c r="I2221" s="68">
        <v>0</v>
      </c>
      <c r="J2221" s="69">
        <f t="shared" si="68"/>
        <v>0</v>
      </c>
      <c r="K2221" s="57"/>
      <c r="L2221" s="65" t="s">
        <v>470</v>
      </c>
    </row>
    <row r="2222" spans="1:12" s="73" customFormat="1" hidden="1" outlineLevel="2">
      <c r="A2222" s="82">
        <v>1203302132</v>
      </c>
      <c r="B2222" s="83" t="s">
        <v>1953</v>
      </c>
      <c r="C2222" s="70">
        <v>0</v>
      </c>
      <c r="D2222" s="79"/>
      <c r="E2222" s="70"/>
      <c r="F2222" s="72"/>
      <c r="G2222" s="70">
        <f t="shared" si="69"/>
        <v>0</v>
      </c>
      <c r="I2222" s="68">
        <v>0</v>
      </c>
      <c r="J2222" s="69">
        <f t="shared" si="68"/>
        <v>0</v>
      </c>
      <c r="K2222" s="57"/>
      <c r="L2222" s="65" t="s">
        <v>470</v>
      </c>
    </row>
    <row r="2223" spans="1:12" s="73" customFormat="1" hidden="1" outlineLevel="2">
      <c r="A2223" s="82">
        <v>1203302133</v>
      </c>
      <c r="B2223" s="83" t="s">
        <v>1954</v>
      </c>
      <c r="C2223" s="70">
        <v>0</v>
      </c>
      <c r="D2223" s="79"/>
      <c r="E2223" s="70"/>
      <c r="F2223" s="72"/>
      <c r="G2223" s="70">
        <f t="shared" si="69"/>
        <v>0</v>
      </c>
      <c r="I2223" s="68">
        <v>0</v>
      </c>
      <c r="J2223" s="69">
        <f t="shared" si="68"/>
        <v>0</v>
      </c>
      <c r="K2223" s="57"/>
      <c r="L2223" s="65" t="s">
        <v>470</v>
      </c>
    </row>
    <row r="2224" spans="1:12" s="73" customFormat="1" hidden="1" outlineLevel="2">
      <c r="A2224" s="82">
        <v>1203302137</v>
      </c>
      <c r="B2224" s="83" t="s">
        <v>1956</v>
      </c>
      <c r="C2224" s="70">
        <v>0</v>
      </c>
      <c r="D2224" s="79"/>
      <c r="E2224" s="70"/>
      <c r="F2224" s="72"/>
      <c r="G2224" s="70">
        <f t="shared" si="69"/>
        <v>0</v>
      </c>
      <c r="I2224" s="68">
        <v>0</v>
      </c>
      <c r="J2224" s="69">
        <f t="shared" si="68"/>
        <v>0</v>
      </c>
      <c r="K2224" s="57"/>
      <c r="L2224" s="65" t="s">
        <v>470</v>
      </c>
    </row>
    <row r="2225" spans="1:12" s="73" customFormat="1" hidden="1" outlineLevel="2">
      <c r="A2225" s="82">
        <v>1203302138</v>
      </c>
      <c r="B2225" s="83" t="s">
        <v>1957</v>
      </c>
      <c r="C2225" s="70">
        <v>0</v>
      </c>
      <c r="D2225" s="79"/>
      <c r="E2225" s="70"/>
      <c r="F2225" s="72"/>
      <c r="G2225" s="70">
        <f t="shared" si="69"/>
        <v>0</v>
      </c>
      <c r="I2225" s="68">
        <v>0</v>
      </c>
      <c r="J2225" s="69">
        <f t="shared" si="68"/>
        <v>0</v>
      </c>
      <c r="K2225" s="57"/>
      <c r="L2225" s="65" t="s">
        <v>470</v>
      </c>
    </row>
    <row r="2226" spans="1:12" s="73" customFormat="1" hidden="1" outlineLevel="2">
      <c r="A2226" s="82">
        <v>1203302139</v>
      </c>
      <c r="B2226" s="83" t="s">
        <v>1958</v>
      </c>
      <c r="C2226" s="70">
        <v>0</v>
      </c>
      <c r="D2226" s="79"/>
      <c r="E2226" s="70"/>
      <c r="F2226" s="72"/>
      <c r="G2226" s="70">
        <f t="shared" si="69"/>
        <v>0</v>
      </c>
      <c r="I2226" s="68">
        <v>0</v>
      </c>
      <c r="J2226" s="69">
        <f t="shared" si="68"/>
        <v>0</v>
      </c>
      <c r="K2226" s="57"/>
      <c r="L2226" s="65" t="s">
        <v>470</v>
      </c>
    </row>
    <row r="2227" spans="1:12" s="73" customFormat="1" hidden="1" outlineLevel="2">
      <c r="A2227" s="82">
        <v>1203302140</v>
      </c>
      <c r="B2227" s="83" t="s">
        <v>1951</v>
      </c>
      <c r="C2227" s="70">
        <v>0</v>
      </c>
      <c r="D2227" s="79"/>
      <c r="E2227" s="70"/>
      <c r="F2227" s="72"/>
      <c r="G2227" s="70">
        <f t="shared" si="69"/>
        <v>0</v>
      </c>
      <c r="I2227" s="68">
        <v>0</v>
      </c>
      <c r="J2227" s="69">
        <f t="shared" si="68"/>
        <v>0</v>
      </c>
      <c r="K2227" s="57"/>
      <c r="L2227" s="65" t="s">
        <v>470</v>
      </c>
    </row>
    <row r="2228" spans="1:12" s="73" customFormat="1" hidden="1" outlineLevel="2">
      <c r="A2228" s="82">
        <v>1203302141</v>
      </c>
      <c r="B2228" s="83" t="s">
        <v>1952</v>
      </c>
      <c r="C2228" s="70">
        <v>0</v>
      </c>
      <c r="D2228" s="79"/>
      <c r="E2228" s="70"/>
      <c r="F2228" s="72"/>
      <c r="G2228" s="70">
        <f t="shared" si="69"/>
        <v>0</v>
      </c>
      <c r="I2228" s="68">
        <v>0</v>
      </c>
      <c r="J2228" s="69">
        <f t="shared" si="68"/>
        <v>0</v>
      </c>
      <c r="K2228" s="57"/>
      <c r="L2228" s="65" t="s">
        <v>470</v>
      </c>
    </row>
    <row r="2229" spans="1:12" s="73" customFormat="1" hidden="1" outlineLevel="2">
      <c r="A2229" s="82">
        <v>1203302142</v>
      </c>
      <c r="B2229" s="83" t="s">
        <v>1953</v>
      </c>
      <c r="C2229" s="70">
        <v>0</v>
      </c>
      <c r="D2229" s="79"/>
      <c r="E2229" s="70"/>
      <c r="F2229" s="72"/>
      <c r="G2229" s="70">
        <f t="shared" si="69"/>
        <v>0</v>
      </c>
      <c r="I2229" s="68">
        <v>0</v>
      </c>
      <c r="J2229" s="69">
        <f t="shared" si="68"/>
        <v>0</v>
      </c>
      <c r="K2229" s="57"/>
      <c r="L2229" s="65" t="s">
        <v>470</v>
      </c>
    </row>
    <row r="2230" spans="1:12" s="73" customFormat="1" hidden="1" outlineLevel="2">
      <c r="A2230" s="82">
        <v>1203302143</v>
      </c>
      <c r="B2230" s="83" t="s">
        <v>1954</v>
      </c>
      <c r="C2230" s="70">
        <v>0</v>
      </c>
      <c r="D2230" s="79"/>
      <c r="E2230" s="70"/>
      <c r="F2230" s="72"/>
      <c r="G2230" s="70">
        <f t="shared" si="69"/>
        <v>0</v>
      </c>
      <c r="I2230" s="68">
        <v>0</v>
      </c>
      <c r="J2230" s="69">
        <f t="shared" si="68"/>
        <v>0</v>
      </c>
      <c r="K2230" s="57"/>
      <c r="L2230" s="65" t="s">
        <v>470</v>
      </c>
    </row>
    <row r="2231" spans="1:12" s="73" customFormat="1" hidden="1" outlineLevel="2">
      <c r="A2231" s="82">
        <v>1203302147</v>
      </c>
      <c r="B2231" s="83" t="s">
        <v>1956</v>
      </c>
      <c r="C2231" s="70">
        <v>0</v>
      </c>
      <c r="D2231" s="79"/>
      <c r="E2231" s="70"/>
      <c r="F2231" s="72"/>
      <c r="G2231" s="70">
        <f t="shared" si="69"/>
        <v>0</v>
      </c>
      <c r="I2231" s="68">
        <v>0</v>
      </c>
      <c r="J2231" s="69">
        <f t="shared" si="68"/>
        <v>0</v>
      </c>
      <c r="K2231" s="57"/>
      <c r="L2231" s="65" t="s">
        <v>470</v>
      </c>
    </row>
    <row r="2232" spans="1:12" s="73" customFormat="1" hidden="1" outlineLevel="2">
      <c r="A2232" s="82">
        <v>1203302149</v>
      </c>
      <c r="B2232" s="83" t="s">
        <v>1958</v>
      </c>
      <c r="C2232" s="70">
        <v>0</v>
      </c>
      <c r="D2232" s="79"/>
      <c r="E2232" s="70"/>
      <c r="F2232" s="72"/>
      <c r="G2232" s="70">
        <f t="shared" si="69"/>
        <v>0</v>
      </c>
      <c r="I2232" s="68">
        <v>0</v>
      </c>
      <c r="J2232" s="69">
        <f t="shared" si="68"/>
        <v>0</v>
      </c>
      <c r="K2232" s="57"/>
      <c r="L2232" s="65" t="s">
        <v>470</v>
      </c>
    </row>
    <row r="2233" spans="1:12" s="73" customFormat="1" hidden="1" outlineLevel="2">
      <c r="A2233" s="82">
        <v>1203302910</v>
      </c>
      <c r="B2233" s="83" t="s">
        <v>1959</v>
      </c>
      <c r="C2233" s="70">
        <v>0</v>
      </c>
      <c r="D2233" s="79"/>
      <c r="E2233" s="70"/>
      <c r="F2233" s="72"/>
      <c r="G2233" s="70">
        <f t="shared" si="69"/>
        <v>0</v>
      </c>
      <c r="I2233" s="68">
        <v>0</v>
      </c>
      <c r="J2233" s="69">
        <f t="shared" si="68"/>
        <v>0</v>
      </c>
      <c r="K2233" s="57"/>
      <c r="L2233" s="65" t="s">
        <v>5634</v>
      </c>
    </row>
    <row r="2234" spans="1:12" s="73" customFormat="1" hidden="1" outlineLevel="2">
      <c r="A2234" s="82">
        <v>1203302911</v>
      </c>
      <c r="B2234" s="83" t="s">
        <v>1959</v>
      </c>
      <c r="C2234" s="70">
        <v>0</v>
      </c>
      <c r="D2234" s="79"/>
      <c r="E2234" s="70"/>
      <c r="F2234" s="72"/>
      <c r="G2234" s="70">
        <f t="shared" si="69"/>
        <v>0</v>
      </c>
      <c r="I2234" s="68">
        <v>0</v>
      </c>
      <c r="J2234" s="69">
        <f t="shared" si="68"/>
        <v>0</v>
      </c>
      <c r="K2234" s="57"/>
      <c r="L2234" s="65" t="s">
        <v>5634</v>
      </c>
    </row>
    <row r="2235" spans="1:12" s="73" customFormat="1" hidden="1" outlineLevel="2">
      <c r="A2235" s="82">
        <v>1203302913</v>
      </c>
      <c r="B2235" s="83" t="s">
        <v>1959</v>
      </c>
      <c r="C2235" s="70">
        <v>0</v>
      </c>
      <c r="D2235" s="79"/>
      <c r="E2235" s="70"/>
      <c r="F2235" s="72"/>
      <c r="G2235" s="70">
        <f t="shared" si="69"/>
        <v>0</v>
      </c>
      <c r="I2235" s="68">
        <v>0</v>
      </c>
      <c r="J2235" s="69">
        <f t="shared" si="68"/>
        <v>0</v>
      </c>
      <c r="K2235" s="57"/>
      <c r="L2235" s="65" t="s">
        <v>5634</v>
      </c>
    </row>
    <row r="2236" spans="1:12" s="73" customFormat="1" hidden="1" outlineLevel="2">
      <c r="A2236" s="82">
        <v>1203302919</v>
      </c>
      <c r="B2236" s="83" t="s">
        <v>1959</v>
      </c>
      <c r="C2236" s="70">
        <v>0</v>
      </c>
      <c r="D2236" s="79"/>
      <c r="E2236" s="70"/>
      <c r="F2236" s="72"/>
      <c r="G2236" s="70">
        <f t="shared" si="69"/>
        <v>0</v>
      </c>
      <c r="I2236" s="68">
        <v>0</v>
      </c>
      <c r="J2236" s="69">
        <f t="shared" si="68"/>
        <v>0</v>
      </c>
      <c r="K2236" s="57"/>
      <c r="L2236" s="65" t="s">
        <v>5634</v>
      </c>
    </row>
    <row r="2237" spans="1:12" s="73" customFormat="1" hidden="1" outlineLevel="2">
      <c r="A2237" s="82">
        <v>1203401010</v>
      </c>
      <c r="B2237" s="83" t="s">
        <v>1960</v>
      </c>
      <c r="C2237" s="70">
        <v>0</v>
      </c>
      <c r="D2237" s="79"/>
      <c r="E2237" s="70"/>
      <c r="F2237" s="72"/>
      <c r="G2237" s="70">
        <f t="shared" si="69"/>
        <v>0</v>
      </c>
      <c r="I2237" s="68">
        <v>0</v>
      </c>
      <c r="J2237" s="69">
        <f t="shared" si="68"/>
        <v>0</v>
      </c>
      <c r="K2237" s="57"/>
      <c r="L2237" s="65" t="s">
        <v>470</v>
      </c>
    </row>
    <row r="2238" spans="1:12" s="73" customFormat="1" hidden="1" outlineLevel="2">
      <c r="A2238" s="82">
        <v>1203401011</v>
      </c>
      <c r="B2238" s="83" t="s">
        <v>1961</v>
      </c>
      <c r="C2238" s="70">
        <v>0</v>
      </c>
      <c r="D2238" s="79"/>
      <c r="E2238" s="70"/>
      <c r="F2238" s="72"/>
      <c r="G2238" s="70">
        <f t="shared" si="69"/>
        <v>0</v>
      </c>
      <c r="I2238" s="68">
        <v>0</v>
      </c>
      <c r="J2238" s="69">
        <f t="shared" si="68"/>
        <v>0</v>
      </c>
      <c r="K2238" s="57"/>
      <c r="L2238" s="65" t="s">
        <v>470</v>
      </c>
    </row>
    <row r="2239" spans="1:12" s="73" customFormat="1" hidden="1" outlineLevel="2">
      <c r="A2239" s="82">
        <v>1203401012</v>
      </c>
      <c r="B2239" s="83" t="s">
        <v>1962</v>
      </c>
      <c r="C2239" s="70">
        <v>0</v>
      </c>
      <c r="D2239" s="79"/>
      <c r="E2239" s="70"/>
      <c r="F2239" s="72"/>
      <c r="G2239" s="70">
        <f t="shared" si="69"/>
        <v>0</v>
      </c>
      <c r="I2239" s="68">
        <v>0</v>
      </c>
      <c r="J2239" s="69">
        <f t="shared" si="68"/>
        <v>0</v>
      </c>
      <c r="K2239" s="57"/>
      <c r="L2239" s="65" t="s">
        <v>470</v>
      </c>
    </row>
    <row r="2240" spans="1:12" s="73" customFormat="1" hidden="1" outlineLevel="2">
      <c r="A2240" s="82">
        <v>1203401013</v>
      </c>
      <c r="B2240" s="83" t="s">
        <v>1963</v>
      </c>
      <c r="C2240" s="70">
        <v>336918.109999999</v>
      </c>
      <c r="D2240" s="79"/>
      <c r="E2240" s="70"/>
      <c r="F2240" s="72"/>
      <c r="G2240" s="70">
        <f t="shared" si="69"/>
        <v>336918.109999999</v>
      </c>
      <c r="I2240" s="68">
        <v>0</v>
      </c>
      <c r="J2240" s="69">
        <f t="shared" si="68"/>
        <v>-336918.109999999</v>
      </c>
      <c r="K2240" s="57"/>
      <c r="L2240" s="65" t="s">
        <v>470</v>
      </c>
    </row>
    <row r="2241" spans="1:12" s="73" customFormat="1" hidden="1" outlineLevel="2">
      <c r="A2241" s="82">
        <v>1203401016</v>
      </c>
      <c r="B2241" s="83" t="s">
        <v>1964</v>
      </c>
      <c r="C2241" s="70">
        <v>0</v>
      </c>
      <c r="D2241" s="79"/>
      <c r="E2241" s="70"/>
      <c r="F2241" s="72"/>
      <c r="G2241" s="70">
        <f t="shared" si="69"/>
        <v>0</v>
      </c>
      <c r="I2241" s="68">
        <v>0</v>
      </c>
      <c r="J2241" s="69">
        <f t="shared" si="68"/>
        <v>0</v>
      </c>
      <c r="K2241" s="57"/>
      <c r="L2241" s="65" t="s">
        <v>470</v>
      </c>
    </row>
    <row r="2242" spans="1:12" s="73" customFormat="1" hidden="1" outlineLevel="2">
      <c r="A2242" s="82">
        <v>1203401017</v>
      </c>
      <c r="B2242" s="83" t="s">
        <v>1965</v>
      </c>
      <c r="C2242" s="70">
        <v>-336918.41999999899</v>
      </c>
      <c r="D2242" s="79"/>
      <c r="E2242" s="70"/>
      <c r="F2242" s="72"/>
      <c r="G2242" s="70">
        <f t="shared" si="69"/>
        <v>-336918.41999999899</v>
      </c>
      <c r="I2242" s="68">
        <v>0</v>
      </c>
      <c r="J2242" s="69">
        <f t="shared" si="68"/>
        <v>336918.41999999899</v>
      </c>
      <c r="K2242" s="57"/>
      <c r="L2242" s="65" t="s">
        <v>470</v>
      </c>
    </row>
    <row r="2243" spans="1:12" s="73" customFormat="1" hidden="1" outlineLevel="2">
      <c r="A2243" s="82">
        <v>1203401018</v>
      </c>
      <c r="B2243" s="83" t="s">
        <v>1966</v>
      </c>
      <c r="C2243" s="70">
        <v>0</v>
      </c>
      <c r="D2243" s="79"/>
      <c r="E2243" s="70"/>
      <c r="F2243" s="72"/>
      <c r="G2243" s="70">
        <f t="shared" si="69"/>
        <v>0</v>
      </c>
      <c r="I2243" s="68">
        <v>0</v>
      </c>
      <c r="J2243" s="69">
        <f t="shared" si="68"/>
        <v>0</v>
      </c>
      <c r="K2243" s="57"/>
      <c r="L2243" s="65" t="s">
        <v>470</v>
      </c>
    </row>
    <row r="2244" spans="1:12" s="73" customFormat="1" hidden="1" outlineLevel="2">
      <c r="A2244" s="82">
        <v>1203401019</v>
      </c>
      <c r="B2244" s="83" t="s">
        <v>1967</v>
      </c>
      <c r="C2244" s="70">
        <v>0</v>
      </c>
      <c r="D2244" s="79"/>
      <c r="E2244" s="70"/>
      <c r="F2244" s="72"/>
      <c r="G2244" s="70">
        <f t="shared" si="69"/>
        <v>0</v>
      </c>
      <c r="I2244" s="68">
        <v>0</v>
      </c>
      <c r="J2244" s="69">
        <f t="shared" si="68"/>
        <v>0</v>
      </c>
      <c r="K2244" s="57"/>
      <c r="L2244" s="65" t="s">
        <v>470</v>
      </c>
    </row>
    <row r="2245" spans="1:12" s="73" customFormat="1" hidden="1" outlineLevel="2">
      <c r="A2245" s="82">
        <v>1203401910</v>
      </c>
      <c r="B2245" s="83" t="s">
        <v>1960</v>
      </c>
      <c r="C2245" s="70">
        <v>0</v>
      </c>
      <c r="D2245" s="79"/>
      <c r="E2245" s="70"/>
      <c r="F2245" s="72"/>
      <c r="G2245" s="70">
        <f t="shared" si="69"/>
        <v>0</v>
      </c>
      <c r="I2245" s="68">
        <v>0</v>
      </c>
      <c r="J2245" s="69">
        <f t="shared" si="68"/>
        <v>0</v>
      </c>
      <c r="K2245" s="57"/>
      <c r="L2245" s="65" t="s">
        <v>5634</v>
      </c>
    </row>
    <row r="2246" spans="1:12" s="73" customFormat="1" hidden="1" outlineLevel="2">
      <c r="A2246" s="82">
        <v>1203401911</v>
      </c>
      <c r="B2246" s="83" t="s">
        <v>1961</v>
      </c>
      <c r="C2246" s="70">
        <v>0</v>
      </c>
      <c r="D2246" s="79"/>
      <c r="E2246" s="70"/>
      <c r="F2246" s="72"/>
      <c r="G2246" s="70">
        <f t="shared" si="69"/>
        <v>0</v>
      </c>
      <c r="I2246" s="68">
        <v>0</v>
      </c>
      <c r="J2246" s="69">
        <f t="shared" si="68"/>
        <v>0</v>
      </c>
      <c r="K2246" s="57"/>
      <c r="L2246" s="65" t="s">
        <v>5634</v>
      </c>
    </row>
    <row r="2247" spans="1:12" s="73" customFormat="1" hidden="1" outlineLevel="2">
      <c r="A2247" s="82">
        <v>1203401912</v>
      </c>
      <c r="B2247" s="83" t="s">
        <v>1962</v>
      </c>
      <c r="C2247" s="70">
        <v>0</v>
      </c>
      <c r="D2247" s="79"/>
      <c r="E2247" s="70"/>
      <c r="F2247" s="72"/>
      <c r="G2247" s="70">
        <f t="shared" si="69"/>
        <v>0</v>
      </c>
      <c r="I2247" s="68">
        <v>0</v>
      </c>
      <c r="J2247" s="69">
        <f t="shared" si="68"/>
        <v>0</v>
      </c>
      <c r="K2247" s="57"/>
      <c r="L2247" s="65" t="s">
        <v>5634</v>
      </c>
    </row>
    <row r="2248" spans="1:12" s="73" customFormat="1" hidden="1" outlineLevel="2">
      <c r="A2248" s="82">
        <v>1203401913</v>
      </c>
      <c r="B2248" s="83" t="s">
        <v>1963</v>
      </c>
      <c r="C2248" s="70">
        <v>0</v>
      </c>
      <c r="D2248" s="79"/>
      <c r="E2248" s="70"/>
      <c r="F2248" s="72"/>
      <c r="G2248" s="70">
        <f t="shared" si="69"/>
        <v>0</v>
      </c>
      <c r="I2248" s="68">
        <v>0</v>
      </c>
      <c r="J2248" s="69">
        <f t="shared" si="68"/>
        <v>0</v>
      </c>
      <c r="K2248" s="57"/>
      <c r="L2248" s="65" t="s">
        <v>5634</v>
      </c>
    </row>
    <row r="2249" spans="1:12" s="73" customFormat="1" hidden="1" outlineLevel="2">
      <c r="A2249" s="82">
        <v>1203401919</v>
      </c>
      <c r="B2249" s="83" t="s">
        <v>1967</v>
      </c>
      <c r="C2249" s="70">
        <v>0</v>
      </c>
      <c r="D2249" s="79"/>
      <c r="E2249" s="70"/>
      <c r="F2249" s="72"/>
      <c r="G2249" s="70">
        <f t="shared" si="69"/>
        <v>0</v>
      </c>
      <c r="I2249" s="68">
        <v>0</v>
      </c>
      <c r="J2249" s="69">
        <f t="shared" si="68"/>
        <v>0</v>
      </c>
      <c r="K2249" s="57"/>
      <c r="L2249" s="65" t="s">
        <v>5634</v>
      </c>
    </row>
    <row r="2250" spans="1:12" s="73" customFormat="1" hidden="1" outlineLevel="2">
      <c r="A2250" s="82">
        <v>1203501010</v>
      </c>
      <c r="B2250" s="83" t="s">
        <v>1968</v>
      </c>
      <c r="C2250" s="70">
        <v>0</v>
      </c>
      <c r="D2250" s="79"/>
      <c r="E2250" s="70"/>
      <c r="F2250" s="72"/>
      <c r="G2250" s="70">
        <f t="shared" si="69"/>
        <v>0</v>
      </c>
      <c r="I2250" s="68">
        <v>0</v>
      </c>
      <c r="J2250" s="69">
        <f t="shared" si="68"/>
        <v>0</v>
      </c>
      <c r="K2250" s="57"/>
      <c r="L2250" s="65" t="s">
        <v>470</v>
      </c>
    </row>
    <row r="2251" spans="1:12" s="73" customFormat="1" hidden="1" outlineLevel="2">
      <c r="A2251" s="82">
        <v>1203501011</v>
      </c>
      <c r="B2251" s="83" t="s">
        <v>1969</v>
      </c>
      <c r="C2251" s="70">
        <v>0</v>
      </c>
      <c r="D2251" s="79"/>
      <c r="E2251" s="70"/>
      <c r="F2251" s="72"/>
      <c r="G2251" s="70">
        <f t="shared" si="69"/>
        <v>0</v>
      </c>
      <c r="I2251" s="68">
        <v>0</v>
      </c>
      <c r="J2251" s="69">
        <f t="shared" si="68"/>
        <v>0</v>
      </c>
      <c r="K2251" s="57"/>
      <c r="L2251" s="65" t="s">
        <v>470</v>
      </c>
    </row>
    <row r="2252" spans="1:12" s="73" customFormat="1" hidden="1" outlineLevel="2">
      <c r="A2252" s="82">
        <v>1203501012</v>
      </c>
      <c r="B2252" s="83" t="s">
        <v>1970</v>
      </c>
      <c r="C2252" s="70">
        <v>0</v>
      </c>
      <c r="D2252" s="79"/>
      <c r="E2252" s="70"/>
      <c r="F2252" s="72"/>
      <c r="G2252" s="70">
        <f t="shared" si="69"/>
        <v>0</v>
      </c>
      <c r="I2252" s="68">
        <v>0</v>
      </c>
      <c r="J2252" s="69">
        <f t="shared" si="68"/>
        <v>0</v>
      </c>
      <c r="K2252" s="57"/>
      <c r="L2252" s="65" t="s">
        <v>470</v>
      </c>
    </row>
    <row r="2253" spans="1:12" s="73" customFormat="1" hidden="1" outlineLevel="2">
      <c r="A2253" s="82">
        <v>1203501013</v>
      </c>
      <c r="B2253" s="83" t="s">
        <v>1971</v>
      </c>
      <c r="C2253" s="70">
        <v>0</v>
      </c>
      <c r="D2253" s="79"/>
      <c r="E2253" s="70"/>
      <c r="F2253" s="72"/>
      <c r="G2253" s="70">
        <f t="shared" si="69"/>
        <v>0</v>
      </c>
      <c r="I2253" s="68">
        <v>0</v>
      </c>
      <c r="J2253" s="69">
        <f t="shared" si="68"/>
        <v>0</v>
      </c>
      <c r="K2253" s="57"/>
      <c r="L2253" s="65" t="s">
        <v>470</v>
      </c>
    </row>
    <row r="2254" spans="1:12" s="73" customFormat="1" hidden="1" outlineLevel="2">
      <c r="A2254" s="82">
        <v>1203501016</v>
      </c>
      <c r="B2254" s="83" t="s">
        <v>1972</v>
      </c>
      <c r="C2254" s="70">
        <v>0</v>
      </c>
      <c r="D2254" s="79"/>
      <c r="E2254" s="70"/>
      <c r="F2254" s="72"/>
      <c r="G2254" s="70">
        <f t="shared" si="69"/>
        <v>0</v>
      </c>
      <c r="I2254" s="68">
        <v>0</v>
      </c>
      <c r="J2254" s="69">
        <f t="shared" si="68"/>
        <v>0</v>
      </c>
      <c r="K2254" s="57"/>
      <c r="L2254" s="65" t="s">
        <v>470</v>
      </c>
    </row>
    <row r="2255" spans="1:12" s="73" customFormat="1" hidden="1" outlineLevel="2">
      <c r="A2255" s="82">
        <v>1203501017</v>
      </c>
      <c r="B2255" s="83" t="s">
        <v>1973</v>
      </c>
      <c r="C2255" s="70">
        <v>0</v>
      </c>
      <c r="D2255" s="79"/>
      <c r="E2255" s="70"/>
      <c r="F2255" s="72"/>
      <c r="G2255" s="70">
        <f t="shared" si="69"/>
        <v>0</v>
      </c>
      <c r="I2255" s="68">
        <v>0</v>
      </c>
      <c r="J2255" s="69">
        <f t="shared" si="68"/>
        <v>0</v>
      </c>
      <c r="K2255" s="57"/>
      <c r="L2255" s="65" t="s">
        <v>470</v>
      </c>
    </row>
    <row r="2256" spans="1:12" s="73" customFormat="1" hidden="1" outlineLevel="2">
      <c r="A2256" s="82">
        <v>1203501018</v>
      </c>
      <c r="B2256" s="83" t="s">
        <v>1974</v>
      </c>
      <c r="C2256" s="70">
        <v>0</v>
      </c>
      <c r="D2256" s="79"/>
      <c r="E2256" s="70"/>
      <c r="F2256" s="72"/>
      <c r="G2256" s="70">
        <f t="shared" si="69"/>
        <v>0</v>
      </c>
      <c r="I2256" s="68">
        <v>0</v>
      </c>
      <c r="J2256" s="69">
        <f t="shared" si="68"/>
        <v>0</v>
      </c>
      <c r="K2256" s="57"/>
      <c r="L2256" s="65" t="s">
        <v>470</v>
      </c>
    </row>
    <row r="2257" spans="1:12" s="73" customFormat="1" hidden="1" outlineLevel="2">
      <c r="A2257" s="82">
        <v>1203501019</v>
      </c>
      <c r="B2257" s="83" t="s">
        <v>1975</v>
      </c>
      <c r="C2257" s="70">
        <v>0</v>
      </c>
      <c r="D2257" s="79"/>
      <c r="E2257" s="70"/>
      <c r="F2257" s="72"/>
      <c r="G2257" s="70">
        <f t="shared" si="69"/>
        <v>0</v>
      </c>
      <c r="I2257" s="68">
        <v>0</v>
      </c>
      <c r="J2257" s="69">
        <f t="shared" si="68"/>
        <v>0</v>
      </c>
      <c r="K2257" s="57"/>
      <c r="L2257" s="65" t="s">
        <v>470</v>
      </c>
    </row>
    <row r="2258" spans="1:12" s="73" customFormat="1" hidden="1" outlineLevel="2">
      <c r="A2258" s="82">
        <v>1203501020</v>
      </c>
      <c r="B2258" s="83" t="s">
        <v>1968</v>
      </c>
      <c r="C2258" s="70">
        <v>0</v>
      </c>
      <c r="D2258" s="79"/>
      <c r="E2258" s="70"/>
      <c r="F2258" s="72"/>
      <c r="G2258" s="70">
        <f t="shared" si="69"/>
        <v>0</v>
      </c>
      <c r="I2258" s="68">
        <v>0</v>
      </c>
      <c r="J2258" s="69">
        <f t="shared" si="68"/>
        <v>0</v>
      </c>
      <c r="K2258" s="57"/>
      <c r="L2258" s="65" t="s">
        <v>470</v>
      </c>
    </row>
    <row r="2259" spans="1:12" s="73" customFormat="1" hidden="1" outlineLevel="2">
      <c r="A2259" s="82">
        <v>1203501021</v>
      </c>
      <c r="B2259" s="83" t="s">
        <v>1969</v>
      </c>
      <c r="C2259" s="70">
        <v>0</v>
      </c>
      <c r="D2259" s="79"/>
      <c r="E2259" s="70"/>
      <c r="F2259" s="72"/>
      <c r="G2259" s="70">
        <f t="shared" si="69"/>
        <v>0</v>
      </c>
      <c r="I2259" s="68">
        <v>0</v>
      </c>
      <c r="J2259" s="69">
        <f t="shared" si="68"/>
        <v>0</v>
      </c>
      <c r="K2259" s="57"/>
      <c r="L2259" s="65" t="s">
        <v>470</v>
      </c>
    </row>
    <row r="2260" spans="1:12" s="73" customFormat="1" hidden="1" outlineLevel="2">
      <c r="A2260" s="82">
        <v>1203501022</v>
      </c>
      <c r="B2260" s="83" t="s">
        <v>1970</v>
      </c>
      <c r="C2260" s="70">
        <v>0</v>
      </c>
      <c r="D2260" s="79"/>
      <c r="E2260" s="70"/>
      <c r="F2260" s="72"/>
      <c r="G2260" s="70">
        <f t="shared" si="69"/>
        <v>0</v>
      </c>
      <c r="I2260" s="68">
        <v>0</v>
      </c>
      <c r="J2260" s="69">
        <f t="shared" si="68"/>
        <v>0</v>
      </c>
      <c r="K2260" s="57"/>
      <c r="L2260" s="65" t="s">
        <v>470</v>
      </c>
    </row>
    <row r="2261" spans="1:12" s="73" customFormat="1" hidden="1" outlineLevel="2">
      <c r="A2261" s="82">
        <v>1203501023</v>
      </c>
      <c r="B2261" s="83" t="s">
        <v>1971</v>
      </c>
      <c r="C2261" s="70">
        <v>0</v>
      </c>
      <c r="D2261" s="79"/>
      <c r="E2261" s="70"/>
      <c r="F2261" s="72"/>
      <c r="G2261" s="70">
        <f t="shared" si="69"/>
        <v>0</v>
      </c>
      <c r="I2261" s="68">
        <v>0</v>
      </c>
      <c r="J2261" s="69">
        <f t="shared" si="68"/>
        <v>0</v>
      </c>
      <c r="K2261" s="57"/>
      <c r="L2261" s="65" t="s">
        <v>470</v>
      </c>
    </row>
    <row r="2262" spans="1:12" s="73" customFormat="1" hidden="1" outlineLevel="2">
      <c r="A2262" s="82">
        <v>1203501026</v>
      </c>
      <c r="B2262" s="83" t="s">
        <v>1972</v>
      </c>
      <c r="C2262" s="70">
        <v>0</v>
      </c>
      <c r="D2262" s="79"/>
      <c r="E2262" s="70"/>
      <c r="F2262" s="72"/>
      <c r="G2262" s="70">
        <f t="shared" si="69"/>
        <v>0</v>
      </c>
      <c r="I2262" s="68">
        <v>0</v>
      </c>
      <c r="J2262" s="69">
        <f t="shared" si="68"/>
        <v>0</v>
      </c>
      <c r="K2262" s="57"/>
      <c r="L2262" s="65" t="s">
        <v>470</v>
      </c>
    </row>
    <row r="2263" spans="1:12" s="73" customFormat="1" hidden="1" outlineLevel="2">
      <c r="A2263" s="82">
        <v>1203501027</v>
      </c>
      <c r="B2263" s="83" t="s">
        <v>1973</v>
      </c>
      <c r="C2263" s="70">
        <v>0</v>
      </c>
      <c r="D2263" s="79"/>
      <c r="E2263" s="70"/>
      <c r="F2263" s="72"/>
      <c r="G2263" s="70">
        <f t="shared" si="69"/>
        <v>0</v>
      </c>
      <c r="I2263" s="68">
        <v>0</v>
      </c>
      <c r="J2263" s="69">
        <f t="shared" ref="J2263:J2326" si="70">I2263-G2263</f>
        <v>0</v>
      </c>
      <c r="K2263" s="57"/>
      <c r="L2263" s="65" t="s">
        <v>470</v>
      </c>
    </row>
    <row r="2264" spans="1:12" s="73" customFormat="1" hidden="1" outlineLevel="2">
      <c r="A2264" s="82">
        <v>1203501029</v>
      </c>
      <c r="B2264" s="83" t="s">
        <v>1975</v>
      </c>
      <c r="C2264" s="70">
        <v>0</v>
      </c>
      <c r="D2264" s="79"/>
      <c r="E2264" s="70"/>
      <c r="F2264" s="72"/>
      <c r="G2264" s="70">
        <f t="shared" si="69"/>
        <v>0</v>
      </c>
      <c r="I2264" s="68">
        <v>0</v>
      </c>
      <c r="J2264" s="69">
        <f t="shared" si="70"/>
        <v>0</v>
      </c>
      <c r="K2264" s="57"/>
      <c r="L2264" s="65" t="s">
        <v>470</v>
      </c>
    </row>
    <row r="2265" spans="1:12" s="73" customFormat="1" hidden="1" outlineLevel="2">
      <c r="A2265" s="82">
        <v>1203502010</v>
      </c>
      <c r="B2265" s="83" t="s">
        <v>1976</v>
      </c>
      <c r="C2265" s="70">
        <v>0</v>
      </c>
      <c r="D2265" s="79"/>
      <c r="E2265" s="70"/>
      <c r="F2265" s="72"/>
      <c r="G2265" s="70">
        <f t="shared" si="69"/>
        <v>0</v>
      </c>
      <c r="I2265" s="68">
        <v>0</v>
      </c>
      <c r="J2265" s="69">
        <f t="shared" si="70"/>
        <v>0</v>
      </c>
      <c r="K2265" s="57"/>
      <c r="L2265" s="65" t="s">
        <v>470</v>
      </c>
    </row>
    <row r="2266" spans="1:12" s="73" customFormat="1" hidden="1" outlineLevel="2">
      <c r="A2266" s="82">
        <v>1203502011</v>
      </c>
      <c r="B2266" s="83" t="s">
        <v>1977</v>
      </c>
      <c r="C2266" s="70">
        <v>0</v>
      </c>
      <c r="D2266" s="79"/>
      <c r="E2266" s="70"/>
      <c r="F2266" s="72"/>
      <c r="G2266" s="70">
        <f t="shared" si="69"/>
        <v>0</v>
      </c>
      <c r="I2266" s="68">
        <v>0</v>
      </c>
      <c r="J2266" s="69">
        <f t="shared" si="70"/>
        <v>0</v>
      </c>
      <c r="K2266" s="57"/>
      <c r="L2266" s="65" t="s">
        <v>470</v>
      </c>
    </row>
    <row r="2267" spans="1:12" s="73" customFormat="1" hidden="1" outlineLevel="2">
      <c r="A2267" s="82">
        <v>1203502012</v>
      </c>
      <c r="B2267" s="83" t="s">
        <v>1978</v>
      </c>
      <c r="C2267" s="70">
        <v>0</v>
      </c>
      <c r="D2267" s="79"/>
      <c r="E2267" s="70"/>
      <c r="F2267" s="72"/>
      <c r="G2267" s="70">
        <f t="shared" si="69"/>
        <v>0</v>
      </c>
      <c r="I2267" s="68">
        <v>0</v>
      </c>
      <c r="J2267" s="69">
        <f t="shared" si="70"/>
        <v>0</v>
      </c>
      <c r="K2267" s="57"/>
      <c r="L2267" s="65" t="s">
        <v>470</v>
      </c>
    </row>
    <row r="2268" spans="1:12" s="73" customFormat="1" hidden="1" outlineLevel="2">
      <c r="A2268" s="82">
        <v>1203502013</v>
      </c>
      <c r="B2268" s="83" t="s">
        <v>1979</v>
      </c>
      <c r="C2268" s="70">
        <v>820968.93999999901</v>
      </c>
      <c r="D2268" s="79"/>
      <c r="E2268" s="70"/>
      <c r="F2268" s="72"/>
      <c r="G2268" s="70">
        <f t="shared" si="69"/>
        <v>820968.93999999901</v>
      </c>
      <c r="I2268" s="68">
        <v>0</v>
      </c>
      <c r="J2268" s="69">
        <f t="shared" si="70"/>
        <v>-820968.93999999901</v>
      </c>
      <c r="K2268" s="57"/>
      <c r="L2268" s="65" t="s">
        <v>470</v>
      </c>
    </row>
    <row r="2269" spans="1:12" s="73" customFormat="1" hidden="1" outlineLevel="2">
      <c r="A2269" s="82">
        <v>1203502016</v>
      </c>
      <c r="B2269" s="83" t="s">
        <v>1980</v>
      </c>
      <c r="C2269" s="70">
        <v>0</v>
      </c>
      <c r="D2269" s="79"/>
      <c r="E2269" s="70"/>
      <c r="F2269" s="72"/>
      <c r="G2269" s="70">
        <f t="shared" si="69"/>
        <v>0</v>
      </c>
      <c r="I2269" s="68">
        <v>0</v>
      </c>
      <c r="J2269" s="69">
        <f t="shared" si="70"/>
        <v>0</v>
      </c>
      <c r="K2269" s="57"/>
      <c r="L2269" s="65" t="s">
        <v>470</v>
      </c>
    </row>
    <row r="2270" spans="1:12" s="73" customFormat="1" hidden="1" outlineLevel="2">
      <c r="A2270" s="82">
        <v>1203502017</v>
      </c>
      <c r="B2270" s="83" t="s">
        <v>1981</v>
      </c>
      <c r="C2270" s="70">
        <v>-820968.93999999901</v>
      </c>
      <c r="D2270" s="79"/>
      <c r="E2270" s="70"/>
      <c r="F2270" s="72"/>
      <c r="G2270" s="70">
        <f t="shared" si="69"/>
        <v>-820968.93999999901</v>
      </c>
      <c r="I2270" s="68">
        <v>0</v>
      </c>
      <c r="J2270" s="69">
        <f t="shared" si="70"/>
        <v>820968.93999999901</v>
      </c>
      <c r="K2270" s="57"/>
      <c r="L2270" s="65" t="s">
        <v>470</v>
      </c>
    </row>
    <row r="2271" spans="1:12" s="73" customFormat="1" hidden="1" outlineLevel="2">
      <c r="A2271" s="82">
        <v>1203502019</v>
      </c>
      <c r="B2271" s="83" t="s">
        <v>1982</v>
      </c>
      <c r="C2271" s="70">
        <v>0</v>
      </c>
      <c r="D2271" s="79"/>
      <c r="E2271" s="70"/>
      <c r="F2271" s="72"/>
      <c r="G2271" s="70">
        <f t="shared" si="69"/>
        <v>0</v>
      </c>
      <c r="I2271" s="68">
        <v>0</v>
      </c>
      <c r="J2271" s="69">
        <f t="shared" si="70"/>
        <v>0</v>
      </c>
      <c r="K2271" s="57"/>
      <c r="L2271" s="65" t="s">
        <v>470</v>
      </c>
    </row>
    <row r="2272" spans="1:12" s="73" customFormat="1" hidden="1" outlineLevel="2">
      <c r="A2272" s="82">
        <v>1203502020</v>
      </c>
      <c r="B2272" s="83" t="s">
        <v>1976</v>
      </c>
      <c r="C2272" s="70">
        <v>0</v>
      </c>
      <c r="D2272" s="79"/>
      <c r="E2272" s="70"/>
      <c r="F2272" s="72"/>
      <c r="G2272" s="70">
        <f t="shared" si="69"/>
        <v>0</v>
      </c>
      <c r="I2272" s="68">
        <v>0</v>
      </c>
      <c r="J2272" s="69">
        <f t="shared" si="70"/>
        <v>0</v>
      </c>
      <c r="K2272" s="57"/>
      <c r="L2272" s="65" t="s">
        <v>470</v>
      </c>
    </row>
    <row r="2273" spans="1:12" s="73" customFormat="1" hidden="1" outlineLevel="2">
      <c r="A2273" s="82">
        <v>1203502021</v>
      </c>
      <c r="B2273" s="83" t="s">
        <v>1977</v>
      </c>
      <c r="C2273" s="70">
        <v>0</v>
      </c>
      <c r="D2273" s="79"/>
      <c r="E2273" s="70"/>
      <c r="F2273" s="72"/>
      <c r="G2273" s="70">
        <f t="shared" si="69"/>
        <v>0</v>
      </c>
      <c r="I2273" s="68">
        <v>0</v>
      </c>
      <c r="J2273" s="69">
        <f t="shared" si="70"/>
        <v>0</v>
      </c>
      <c r="K2273" s="57"/>
      <c r="L2273" s="65" t="s">
        <v>470</v>
      </c>
    </row>
    <row r="2274" spans="1:12" s="73" customFormat="1" hidden="1" outlineLevel="2">
      <c r="A2274" s="82">
        <v>1203502022</v>
      </c>
      <c r="B2274" s="83" t="s">
        <v>1978</v>
      </c>
      <c r="C2274" s="70">
        <v>0</v>
      </c>
      <c r="D2274" s="79"/>
      <c r="E2274" s="70"/>
      <c r="F2274" s="72"/>
      <c r="G2274" s="70">
        <f t="shared" si="69"/>
        <v>0</v>
      </c>
      <c r="I2274" s="68">
        <v>0</v>
      </c>
      <c r="J2274" s="69">
        <f t="shared" si="70"/>
        <v>0</v>
      </c>
      <c r="K2274" s="57"/>
      <c r="L2274" s="65" t="s">
        <v>470</v>
      </c>
    </row>
    <row r="2275" spans="1:12" s="73" customFormat="1" hidden="1" outlineLevel="2">
      <c r="A2275" s="82">
        <v>1203502023</v>
      </c>
      <c r="B2275" s="83" t="s">
        <v>1979</v>
      </c>
      <c r="C2275" s="70">
        <v>0</v>
      </c>
      <c r="D2275" s="79"/>
      <c r="E2275" s="70"/>
      <c r="F2275" s="72"/>
      <c r="G2275" s="70">
        <f t="shared" si="69"/>
        <v>0</v>
      </c>
      <c r="I2275" s="68">
        <v>0</v>
      </c>
      <c r="J2275" s="69">
        <f t="shared" si="70"/>
        <v>0</v>
      </c>
      <c r="K2275" s="57"/>
      <c r="L2275" s="65" t="s">
        <v>470</v>
      </c>
    </row>
    <row r="2276" spans="1:12" s="73" customFormat="1" hidden="1" outlineLevel="2">
      <c r="A2276" s="82">
        <v>1203502026</v>
      </c>
      <c r="B2276" s="83" t="s">
        <v>1980</v>
      </c>
      <c r="C2276" s="70">
        <v>0</v>
      </c>
      <c r="D2276" s="79"/>
      <c r="E2276" s="70"/>
      <c r="F2276" s="72"/>
      <c r="G2276" s="70">
        <f t="shared" si="69"/>
        <v>0</v>
      </c>
      <c r="I2276" s="68">
        <v>0</v>
      </c>
      <c r="J2276" s="69">
        <f t="shared" si="70"/>
        <v>0</v>
      </c>
      <c r="K2276" s="57"/>
      <c r="L2276" s="65" t="s">
        <v>470</v>
      </c>
    </row>
    <row r="2277" spans="1:12" s="73" customFormat="1" hidden="1" outlineLevel="2">
      <c r="A2277" s="82">
        <v>1203502027</v>
      </c>
      <c r="B2277" s="83" t="s">
        <v>1981</v>
      </c>
      <c r="C2277" s="70">
        <v>0</v>
      </c>
      <c r="D2277" s="79"/>
      <c r="E2277" s="70"/>
      <c r="F2277" s="72"/>
      <c r="G2277" s="70">
        <f t="shared" ref="G2277:G2340" si="71">C2277+E2277</f>
        <v>0</v>
      </c>
      <c r="I2277" s="68">
        <v>0</v>
      </c>
      <c r="J2277" s="69">
        <f t="shared" si="70"/>
        <v>0</v>
      </c>
      <c r="K2277" s="57"/>
      <c r="L2277" s="65" t="s">
        <v>470</v>
      </c>
    </row>
    <row r="2278" spans="1:12" s="73" customFormat="1" hidden="1" outlineLevel="2">
      <c r="A2278" s="82">
        <v>1203502029</v>
      </c>
      <c r="B2278" s="83" t="s">
        <v>1982</v>
      </c>
      <c r="C2278" s="70">
        <v>0</v>
      </c>
      <c r="D2278" s="79"/>
      <c r="E2278" s="70"/>
      <c r="F2278" s="72"/>
      <c r="G2278" s="70">
        <f t="shared" si="71"/>
        <v>0</v>
      </c>
      <c r="I2278" s="68">
        <v>0</v>
      </c>
      <c r="J2278" s="69">
        <f t="shared" si="70"/>
        <v>0</v>
      </c>
      <c r="K2278" s="57"/>
      <c r="L2278" s="65" t="s">
        <v>470</v>
      </c>
    </row>
    <row r="2279" spans="1:12" s="73" customFormat="1" hidden="1" outlineLevel="2">
      <c r="A2279" s="82">
        <v>1203503010</v>
      </c>
      <c r="B2279" s="83" t="s">
        <v>1983</v>
      </c>
      <c r="C2279" s="70">
        <v>0</v>
      </c>
      <c r="D2279" s="79"/>
      <c r="E2279" s="70"/>
      <c r="F2279" s="72"/>
      <c r="G2279" s="70">
        <f t="shared" si="71"/>
        <v>0</v>
      </c>
      <c r="I2279" s="68">
        <v>0</v>
      </c>
      <c r="J2279" s="69">
        <f t="shared" si="70"/>
        <v>0</v>
      </c>
      <c r="K2279" s="57"/>
      <c r="L2279" s="65" t="s">
        <v>470</v>
      </c>
    </row>
    <row r="2280" spans="1:12" s="73" customFormat="1" hidden="1" outlineLevel="2">
      <c r="A2280" s="82">
        <v>1203503011</v>
      </c>
      <c r="B2280" s="83" t="s">
        <v>1984</v>
      </c>
      <c r="C2280" s="70">
        <v>0</v>
      </c>
      <c r="D2280" s="79"/>
      <c r="E2280" s="70"/>
      <c r="F2280" s="72"/>
      <c r="G2280" s="70">
        <f t="shared" si="71"/>
        <v>0</v>
      </c>
      <c r="I2280" s="68">
        <v>0</v>
      </c>
      <c r="J2280" s="69">
        <f t="shared" si="70"/>
        <v>0</v>
      </c>
      <c r="K2280" s="57"/>
      <c r="L2280" s="65" t="s">
        <v>470</v>
      </c>
    </row>
    <row r="2281" spans="1:12" s="73" customFormat="1" hidden="1" outlineLevel="2">
      <c r="A2281" s="82">
        <v>1203503012</v>
      </c>
      <c r="B2281" s="83" t="s">
        <v>1985</v>
      </c>
      <c r="C2281" s="70">
        <v>0</v>
      </c>
      <c r="D2281" s="79"/>
      <c r="E2281" s="70"/>
      <c r="F2281" s="72"/>
      <c r="G2281" s="70">
        <f t="shared" si="71"/>
        <v>0</v>
      </c>
      <c r="I2281" s="68">
        <v>0</v>
      </c>
      <c r="J2281" s="69">
        <f t="shared" si="70"/>
        <v>0</v>
      </c>
      <c r="K2281" s="57"/>
      <c r="L2281" s="65" t="s">
        <v>470</v>
      </c>
    </row>
    <row r="2282" spans="1:12" s="73" customFormat="1" hidden="1" outlineLevel="2">
      <c r="A2282" s="82">
        <v>1203503013</v>
      </c>
      <c r="B2282" s="83" t="s">
        <v>1986</v>
      </c>
      <c r="C2282" s="70">
        <v>0</v>
      </c>
      <c r="D2282" s="79"/>
      <c r="E2282" s="70"/>
      <c r="F2282" s="72"/>
      <c r="G2282" s="70">
        <f t="shared" si="71"/>
        <v>0</v>
      </c>
      <c r="I2282" s="68">
        <v>0</v>
      </c>
      <c r="J2282" s="69">
        <f t="shared" si="70"/>
        <v>0</v>
      </c>
      <c r="K2282" s="57"/>
      <c r="L2282" s="65" t="s">
        <v>470</v>
      </c>
    </row>
    <row r="2283" spans="1:12" s="73" customFormat="1" hidden="1" outlineLevel="2">
      <c r="A2283" s="82">
        <v>1203503016</v>
      </c>
      <c r="B2283" s="83" t="s">
        <v>1987</v>
      </c>
      <c r="C2283" s="70">
        <v>0</v>
      </c>
      <c r="D2283" s="79"/>
      <c r="E2283" s="70"/>
      <c r="F2283" s="72"/>
      <c r="G2283" s="70">
        <f t="shared" si="71"/>
        <v>0</v>
      </c>
      <c r="I2283" s="68">
        <v>0</v>
      </c>
      <c r="J2283" s="69">
        <f t="shared" si="70"/>
        <v>0</v>
      </c>
      <c r="K2283" s="57"/>
      <c r="L2283" s="65" t="s">
        <v>470</v>
      </c>
    </row>
    <row r="2284" spans="1:12" s="73" customFormat="1" hidden="1" outlineLevel="2">
      <c r="A2284" s="82">
        <v>1203503017</v>
      </c>
      <c r="B2284" s="83" t="s">
        <v>1988</v>
      </c>
      <c r="C2284" s="70">
        <v>0</v>
      </c>
      <c r="D2284" s="79"/>
      <c r="E2284" s="70"/>
      <c r="F2284" s="72"/>
      <c r="G2284" s="70">
        <f t="shared" si="71"/>
        <v>0</v>
      </c>
      <c r="I2284" s="68">
        <v>0</v>
      </c>
      <c r="J2284" s="69">
        <f t="shared" si="70"/>
        <v>0</v>
      </c>
      <c r="K2284" s="57"/>
      <c r="L2284" s="65" t="s">
        <v>470</v>
      </c>
    </row>
    <row r="2285" spans="1:12" s="73" customFormat="1" hidden="1" outlineLevel="2">
      <c r="A2285" s="82">
        <v>1203503018</v>
      </c>
      <c r="B2285" s="83" t="s">
        <v>1989</v>
      </c>
      <c r="C2285" s="70">
        <v>0</v>
      </c>
      <c r="D2285" s="79"/>
      <c r="E2285" s="70"/>
      <c r="F2285" s="72"/>
      <c r="G2285" s="70">
        <f t="shared" si="71"/>
        <v>0</v>
      </c>
      <c r="I2285" s="68">
        <v>0</v>
      </c>
      <c r="J2285" s="69">
        <f t="shared" si="70"/>
        <v>0</v>
      </c>
      <c r="K2285" s="57"/>
      <c r="L2285" s="65" t="s">
        <v>470</v>
      </c>
    </row>
    <row r="2286" spans="1:12" s="73" customFormat="1" hidden="1" outlineLevel="2">
      <c r="A2286" s="82">
        <v>1203503019</v>
      </c>
      <c r="B2286" s="83" t="s">
        <v>1990</v>
      </c>
      <c r="C2286" s="70">
        <v>0</v>
      </c>
      <c r="D2286" s="79"/>
      <c r="E2286" s="70"/>
      <c r="F2286" s="72"/>
      <c r="G2286" s="70">
        <f t="shared" si="71"/>
        <v>0</v>
      </c>
      <c r="I2286" s="68">
        <v>0</v>
      </c>
      <c r="J2286" s="69">
        <f t="shared" si="70"/>
        <v>0</v>
      </c>
      <c r="K2286" s="57"/>
      <c r="L2286" s="65" t="s">
        <v>470</v>
      </c>
    </row>
    <row r="2287" spans="1:12" s="73" customFormat="1" hidden="1" outlineLevel="2">
      <c r="A2287" s="82">
        <v>1203503020</v>
      </c>
      <c r="B2287" s="83" t="s">
        <v>1983</v>
      </c>
      <c r="C2287" s="70">
        <v>0</v>
      </c>
      <c r="D2287" s="79"/>
      <c r="E2287" s="70"/>
      <c r="F2287" s="72"/>
      <c r="G2287" s="70">
        <f t="shared" si="71"/>
        <v>0</v>
      </c>
      <c r="I2287" s="68">
        <v>0</v>
      </c>
      <c r="J2287" s="69">
        <f t="shared" si="70"/>
        <v>0</v>
      </c>
      <c r="K2287" s="57"/>
      <c r="L2287" s="65" t="s">
        <v>470</v>
      </c>
    </row>
    <row r="2288" spans="1:12" s="73" customFormat="1" hidden="1" outlineLevel="2">
      <c r="A2288" s="82">
        <v>1203503021</v>
      </c>
      <c r="B2288" s="83" t="s">
        <v>1984</v>
      </c>
      <c r="C2288" s="70">
        <v>0</v>
      </c>
      <c r="D2288" s="79"/>
      <c r="E2288" s="70"/>
      <c r="F2288" s="72"/>
      <c r="G2288" s="70">
        <f t="shared" si="71"/>
        <v>0</v>
      </c>
      <c r="I2288" s="68">
        <v>0</v>
      </c>
      <c r="J2288" s="69">
        <f t="shared" si="70"/>
        <v>0</v>
      </c>
      <c r="K2288" s="57"/>
      <c r="L2288" s="65" t="s">
        <v>470</v>
      </c>
    </row>
    <row r="2289" spans="1:12" s="73" customFormat="1" hidden="1" outlineLevel="2">
      <c r="A2289" s="82">
        <v>1203503022</v>
      </c>
      <c r="B2289" s="83" t="s">
        <v>1985</v>
      </c>
      <c r="C2289" s="70">
        <v>0</v>
      </c>
      <c r="D2289" s="79"/>
      <c r="E2289" s="70"/>
      <c r="F2289" s="72"/>
      <c r="G2289" s="70">
        <f t="shared" si="71"/>
        <v>0</v>
      </c>
      <c r="I2289" s="68">
        <v>0</v>
      </c>
      <c r="J2289" s="69">
        <f t="shared" si="70"/>
        <v>0</v>
      </c>
      <c r="K2289" s="57"/>
      <c r="L2289" s="65" t="s">
        <v>470</v>
      </c>
    </row>
    <row r="2290" spans="1:12" s="73" customFormat="1" hidden="1" outlineLevel="2">
      <c r="A2290" s="82">
        <v>1203503023</v>
      </c>
      <c r="B2290" s="83" t="s">
        <v>1986</v>
      </c>
      <c r="C2290" s="70">
        <v>0</v>
      </c>
      <c r="D2290" s="79"/>
      <c r="E2290" s="70"/>
      <c r="F2290" s="72"/>
      <c r="G2290" s="70">
        <f t="shared" si="71"/>
        <v>0</v>
      </c>
      <c r="I2290" s="68">
        <v>0</v>
      </c>
      <c r="J2290" s="69">
        <f t="shared" si="70"/>
        <v>0</v>
      </c>
      <c r="K2290" s="57"/>
      <c r="L2290" s="65" t="s">
        <v>470</v>
      </c>
    </row>
    <row r="2291" spans="1:12" s="73" customFormat="1" hidden="1" outlineLevel="2">
      <c r="A2291" s="82">
        <v>1203503026</v>
      </c>
      <c r="B2291" s="83" t="s">
        <v>1987</v>
      </c>
      <c r="C2291" s="70">
        <v>0</v>
      </c>
      <c r="D2291" s="79"/>
      <c r="E2291" s="70"/>
      <c r="F2291" s="72"/>
      <c r="G2291" s="70">
        <f t="shared" si="71"/>
        <v>0</v>
      </c>
      <c r="I2291" s="68">
        <v>0</v>
      </c>
      <c r="J2291" s="69">
        <f t="shared" si="70"/>
        <v>0</v>
      </c>
      <c r="K2291" s="57"/>
      <c r="L2291" s="65" t="s">
        <v>470</v>
      </c>
    </row>
    <row r="2292" spans="1:12" s="73" customFormat="1" hidden="1" outlineLevel="2">
      <c r="A2292" s="82">
        <v>1203503027</v>
      </c>
      <c r="B2292" s="83" t="s">
        <v>1988</v>
      </c>
      <c r="C2292" s="70">
        <v>0</v>
      </c>
      <c r="D2292" s="79"/>
      <c r="E2292" s="70"/>
      <c r="F2292" s="72"/>
      <c r="G2292" s="70">
        <f t="shared" si="71"/>
        <v>0</v>
      </c>
      <c r="I2292" s="68">
        <v>0</v>
      </c>
      <c r="J2292" s="69">
        <f t="shared" si="70"/>
        <v>0</v>
      </c>
      <c r="K2292" s="57"/>
      <c r="L2292" s="65" t="s">
        <v>470</v>
      </c>
    </row>
    <row r="2293" spans="1:12" s="73" customFormat="1" hidden="1" outlineLevel="2">
      <c r="A2293" s="82">
        <v>1203503028</v>
      </c>
      <c r="B2293" s="83" t="s">
        <v>1989</v>
      </c>
      <c r="C2293" s="70">
        <v>0</v>
      </c>
      <c r="D2293" s="79"/>
      <c r="E2293" s="70"/>
      <c r="F2293" s="72"/>
      <c r="G2293" s="70">
        <f t="shared" si="71"/>
        <v>0</v>
      </c>
      <c r="I2293" s="68">
        <v>0</v>
      </c>
      <c r="J2293" s="69">
        <f t="shared" si="70"/>
        <v>0</v>
      </c>
      <c r="K2293" s="57"/>
      <c r="L2293" s="65" t="s">
        <v>470</v>
      </c>
    </row>
    <row r="2294" spans="1:12" s="73" customFormat="1" hidden="1" outlineLevel="2">
      <c r="A2294" s="82">
        <v>1203503029</v>
      </c>
      <c r="B2294" s="83" t="s">
        <v>1990</v>
      </c>
      <c r="C2294" s="70">
        <v>0</v>
      </c>
      <c r="D2294" s="79"/>
      <c r="E2294" s="70"/>
      <c r="F2294" s="72"/>
      <c r="G2294" s="70">
        <f t="shared" si="71"/>
        <v>0</v>
      </c>
      <c r="I2294" s="68">
        <v>0</v>
      </c>
      <c r="J2294" s="69">
        <f t="shared" si="70"/>
        <v>0</v>
      </c>
      <c r="K2294" s="57"/>
      <c r="L2294" s="65" t="s">
        <v>470</v>
      </c>
    </row>
    <row r="2295" spans="1:12" s="73" customFormat="1" hidden="1" outlineLevel="2">
      <c r="A2295" s="82">
        <v>1203504010</v>
      </c>
      <c r="B2295" s="83" t="s">
        <v>1991</v>
      </c>
      <c r="C2295" s="70">
        <v>-5.75999999999999</v>
      </c>
      <c r="D2295" s="79"/>
      <c r="E2295" s="70"/>
      <c r="F2295" s="72"/>
      <c r="G2295" s="70">
        <f t="shared" si="71"/>
        <v>-5.75999999999999</v>
      </c>
      <c r="I2295" s="68">
        <v>0</v>
      </c>
      <c r="J2295" s="69">
        <f t="shared" si="70"/>
        <v>5.75999999999999</v>
      </c>
      <c r="K2295" s="57"/>
      <c r="L2295" s="65" t="s">
        <v>470</v>
      </c>
    </row>
    <row r="2296" spans="1:12" s="73" customFormat="1" hidden="1" outlineLevel="2">
      <c r="A2296" s="82">
        <v>1203504011</v>
      </c>
      <c r="B2296" s="83" t="s">
        <v>1992</v>
      </c>
      <c r="C2296" s="70">
        <v>0</v>
      </c>
      <c r="D2296" s="79"/>
      <c r="E2296" s="70"/>
      <c r="F2296" s="72"/>
      <c r="G2296" s="70">
        <f t="shared" si="71"/>
        <v>0</v>
      </c>
      <c r="I2296" s="68">
        <v>0</v>
      </c>
      <c r="J2296" s="69">
        <f t="shared" si="70"/>
        <v>0</v>
      </c>
      <c r="K2296" s="57"/>
      <c r="L2296" s="65" t="s">
        <v>470</v>
      </c>
    </row>
    <row r="2297" spans="1:12" s="73" customFormat="1" hidden="1" outlineLevel="2">
      <c r="A2297" s="82">
        <v>1203504012</v>
      </c>
      <c r="B2297" s="83" t="s">
        <v>1993</v>
      </c>
      <c r="C2297" s="70">
        <v>0</v>
      </c>
      <c r="D2297" s="79"/>
      <c r="E2297" s="70"/>
      <c r="F2297" s="72"/>
      <c r="G2297" s="70">
        <f t="shared" si="71"/>
        <v>0</v>
      </c>
      <c r="I2297" s="68">
        <v>0</v>
      </c>
      <c r="J2297" s="69">
        <f t="shared" si="70"/>
        <v>0</v>
      </c>
      <c r="K2297" s="57"/>
      <c r="L2297" s="65" t="s">
        <v>470</v>
      </c>
    </row>
    <row r="2298" spans="1:12" s="73" customFormat="1" hidden="1" outlineLevel="2">
      <c r="A2298" s="82">
        <v>1203504013</v>
      </c>
      <c r="B2298" s="83" t="s">
        <v>1994</v>
      </c>
      <c r="C2298" s="70">
        <v>123929729.31</v>
      </c>
      <c r="D2298" s="79"/>
      <c r="E2298" s="70"/>
      <c r="F2298" s="72"/>
      <c r="G2298" s="70">
        <f t="shared" si="71"/>
        <v>123929729.31</v>
      </c>
      <c r="I2298" s="68">
        <v>0</v>
      </c>
      <c r="J2298" s="69">
        <f t="shared" si="70"/>
        <v>-123929729.31</v>
      </c>
      <c r="K2298" s="57"/>
      <c r="L2298" s="65" t="s">
        <v>470</v>
      </c>
    </row>
    <row r="2299" spans="1:12" s="73" customFormat="1" hidden="1" outlineLevel="2">
      <c r="A2299" s="82">
        <v>1203504016</v>
      </c>
      <c r="B2299" s="83" t="s">
        <v>1995</v>
      </c>
      <c r="C2299" s="70">
        <v>0</v>
      </c>
      <c r="D2299" s="79"/>
      <c r="E2299" s="70"/>
      <c r="F2299" s="72"/>
      <c r="G2299" s="70">
        <f t="shared" si="71"/>
        <v>0</v>
      </c>
      <c r="I2299" s="68">
        <v>0</v>
      </c>
      <c r="J2299" s="69">
        <f t="shared" si="70"/>
        <v>0</v>
      </c>
      <c r="K2299" s="57"/>
      <c r="L2299" s="65" t="s">
        <v>470</v>
      </c>
    </row>
    <row r="2300" spans="1:12" s="73" customFormat="1" hidden="1" outlineLevel="2">
      <c r="A2300" s="82">
        <v>1203504017</v>
      </c>
      <c r="B2300" s="83" t="s">
        <v>1996</v>
      </c>
      <c r="C2300" s="70">
        <v>-123929723.55</v>
      </c>
      <c r="D2300" s="79"/>
      <c r="E2300" s="70"/>
      <c r="F2300" s="72"/>
      <c r="G2300" s="70">
        <f t="shared" si="71"/>
        <v>-123929723.55</v>
      </c>
      <c r="I2300" s="68">
        <v>0</v>
      </c>
      <c r="J2300" s="69">
        <f t="shared" si="70"/>
        <v>123929723.55</v>
      </c>
      <c r="K2300" s="57"/>
      <c r="L2300" s="65" t="s">
        <v>470</v>
      </c>
    </row>
    <row r="2301" spans="1:12" s="73" customFormat="1" hidden="1" outlineLevel="2">
      <c r="A2301" s="82">
        <v>1203504018</v>
      </c>
      <c r="B2301" s="83" t="s">
        <v>1997</v>
      </c>
      <c r="C2301" s="70">
        <v>0</v>
      </c>
      <c r="D2301" s="79"/>
      <c r="E2301" s="70"/>
      <c r="F2301" s="72"/>
      <c r="G2301" s="70">
        <f t="shared" si="71"/>
        <v>0</v>
      </c>
      <c r="I2301" s="68">
        <v>0</v>
      </c>
      <c r="J2301" s="69">
        <f t="shared" si="70"/>
        <v>0</v>
      </c>
      <c r="K2301" s="57"/>
      <c r="L2301" s="65" t="s">
        <v>470</v>
      </c>
    </row>
    <row r="2302" spans="1:12" s="73" customFormat="1" hidden="1" outlineLevel="2">
      <c r="A2302" s="82">
        <v>1203504019</v>
      </c>
      <c r="B2302" s="83" t="s">
        <v>1998</v>
      </c>
      <c r="C2302" s="70">
        <v>0</v>
      </c>
      <c r="D2302" s="79"/>
      <c r="E2302" s="70"/>
      <c r="F2302" s="72"/>
      <c r="G2302" s="70">
        <f t="shared" si="71"/>
        <v>0</v>
      </c>
      <c r="I2302" s="68">
        <v>0</v>
      </c>
      <c r="J2302" s="69">
        <f t="shared" si="70"/>
        <v>0</v>
      </c>
      <c r="K2302" s="57"/>
      <c r="L2302" s="65" t="s">
        <v>470</v>
      </c>
    </row>
    <row r="2303" spans="1:12" s="73" customFormat="1" hidden="1" outlineLevel="2">
      <c r="A2303" s="82">
        <v>1203504020</v>
      </c>
      <c r="B2303" s="83" t="s">
        <v>1991</v>
      </c>
      <c r="C2303" s="70">
        <v>0</v>
      </c>
      <c r="D2303" s="79"/>
      <c r="E2303" s="70"/>
      <c r="F2303" s="72"/>
      <c r="G2303" s="70">
        <f t="shared" si="71"/>
        <v>0</v>
      </c>
      <c r="I2303" s="68">
        <v>0</v>
      </c>
      <c r="J2303" s="69">
        <f t="shared" si="70"/>
        <v>0</v>
      </c>
      <c r="K2303" s="57"/>
      <c r="L2303" s="65" t="s">
        <v>470</v>
      </c>
    </row>
    <row r="2304" spans="1:12" s="73" customFormat="1" hidden="1" outlineLevel="2">
      <c r="A2304" s="82">
        <v>1203504021</v>
      </c>
      <c r="B2304" s="83" t="s">
        <v>1992</v>
      </c>
      <c r="C2304" s="70">
        <v>0</v>
      </c>
      <c r="D2304" s="79"/>
      <c r="E2304" s="70"/>
      <c r="F2304" s="72"/>
      <c r="G2304" s="70">
        <f t="shared" si="71"/>
        <v>0</v>
      </c>
      <c r="I2304" s="68">
        <v>0</v>
      </c>
      <c r="J2304" s="69">
        <f t="shared" si="70"/>
        <v>0</v>
      </c>
      <c r="K2304" s="57"/>
      <c r="L2304" s="65" t="s">
        <v>470</v>
      </c>
    </row>
    <row r="2305" spans="1:12" s="73" customFormat="1" hidden="1" outlineLevel="2">
      <c r="A2305" s="82">
        <v>1203504022</v>
      </c>
      <c r="B2305" s="83" t="s">
        <v>1993</v>
      </c>
      <c r="C2305" s="70">
        <v>0</v>
      </c>
      <c r="D2305" s="79"/>
      <c r="E2305" s="70"/>
      <c r="F2305" s="72"/>
      <c r="G2305" s="70">
        <f t="shared" si="71"/>
        <v>0</v>
      </c>
      <c r="I2305" s="68">
        <v>0</v>
      </c>
      <c r="J2305" s="69">
        <f t="shared" si="70"/>
        <v>0</v>
      </c>
      <c r="K2305" s="57"/>
      <c r="L2305" s="65" t="s">
        <v>470</v>
      </c>
    </row>
    <row r="2306" spans="1:12" s="73" customFormat="1" hidden="1" outlineLevel="2">
      <c r="A2306" s="82">
        <v>1203504023</v>
      </c>
      <c r="B2306" s="83" t="s">
        <v>1994</v>
      </c>
      <c r="C2306" s="70">
        <v>0</v>
      </c>
      <c r="D2306" s="79"/>
      <c r="E2306" s="70"/>
      <c r="F2306" s="72"/>
      <c r="G2306" s="70">
        <f t="shared" si="71"/>
        <v>0</v>
      </c>
      <c r="I2306" s="68">
        <v>0</v>
      </c>
      <c r="J2306" s="69">
        <f t="shared" si="70"/>
        <v>0</v>
      </c>
      <c r="K2306" s="57"/>
      <c r="L2306" s="65" t="s">
        <v>470</v>
      </c>
    </row>
    <row r="2307" spans="1:12" s="73" customFormat="1" hidden="1" outlineLevel="2">
      <c r="A2307" s="82">
        <v>1203504026</v>
      </c>
      <c r="B2307" s="83" t="s">
        <v>1995</v>
      </c>
      <c r="C2307" s="70">
        <v>0</v>
      </c>
      <c r="D2307" s="79"/>
      <c r="E2307" s="70"/>
      <c r="F2307" s="72"/>
      <c r="G2307" s="70">
        <f t="shared" si="71"/>
        <v>0</v>
      </c>
      <c r="I2307" s="68">
        <v>0</v>
      </c>
      <c r="J2307" s="69">
        <f t="shared" si="70"/>
        <v>0</v>
      </c>
      <c r="K2307" s="57"/>
      <c r="L2307" s="65" t="s">
        <v>470</v>
      </c>
    </row>
    <row r="2308" spans="1:12" s="73" customFormat="1" hidden="1" outlineLevel="2">
      <c r="A2308" s="82">
        <v>1203504027</v>
      </c>
      <c r="B2308" s="83" t="s">
        <v>1996</v>
      </c>
      <c r="C2308" s="70">
        <v>0</v>
      </c>
      <c r="D2308" s="79"/>
      <c r="E2308" s="70"/>
      <c r="F2308" s="72"/>
      <c r="G2308" s="70">
        <f t="shared" si="71"/>
        <v>0</v>
      </c>
      <c r="I2308" s="68">
        <v>0</v>
      </c>
      <c r="J2308" s="69">
        <f t="shared" si="70"/>
        <v>0</v>
      </c>
      <c r="K2308" s="57"/>
      <c r="L2308" s="65" t="s">
        <v>470</v>
      </c>
    </row>
    <row r="2309" spans="1:12" s="73" customFormat="1" hidden="1" outlineLevel="2">
      <c r="A2309" s="82">
        <v>1203504028</v>
      </c>
      <c r="B2309" s="83" t="s">
        <v>1997</v>
      </c>
      <c r="C2309" s="70">
        <v>0</v>
      </c>
      <c r="D2309" s="79"/>
      <c r="E2309" s="70"/>
      <c r="F2309" s="72"/>
      <c r="G2309" s="70">
        <f t="shared" si="71"/>
        <v>0</v>
      </c>
      <c r="I2309" s="68">
        <v>0</v>
      </c>
      <c r="J2309" s="69">
        <f t="shared" si="70"/>
        <v>0</v>
      </c>
      <c r="K2309" s="57"/>
      <c r="L2309" s="65" t="s">
        <v>470</v>
      </c>
    </row>
    <row r="2310" spans="1:12" s="73" customFormat="1" hidden="1" outlineLevel="2">
      <c r="A2310" s="82">
        <v>1203504029</v>
      </c>
      <c r="B2310" s="83" t="s">
        <v>1998</v>
      </c>
      <c r="C2310" s="70">
        <v>0</v>
      </c>
      <c r="D2310" s="79"/>
      <c r="E2310" s="70"/>
      <c r="F2310" s="72"/>
      <c r="G2310" s="70">
        <f t="shared" si="71"/>
        <v>0</v>
      </c>
      <c r="I2310" s="68">
        <v>0</v>
      </c>
      <c r="J2310" s="69">
        <f t="shared" si="70"/>
        <v>0</v>
      </c>
      <c r="K2310" s="57"/>
      <c r="L2310" s="65" t="s">
        <v>470</v>
      </c>
    </row>
    <row r="2311" spans="1:12" s="73" customFormat="1" hidden="1" outlineLevel="2">
      <c r="A2311" s="82">
        <v>1203504030</v>
      </c>
      <c r="B2311" s="83" t="s">
        <v>1991</v>
      </c>
      <c r="C2311" s="70">
        <v>37871.29</v>
      </c>
      <c r="D2311" s="79"/>
      <c r="E2311" s="70"/>
      <c r="F2311" s="72"/>
      <c r="G2311" s="70">
        <f t="shared" si="71"/>
        <v>37871.29</v>
      </c>
      <c r="I2311" s="68">
        <v>0</v>
      </c>
      <c r="J2311" s="69">
        <f t="shared" si="70"/>
        <v>-37871.29</v>
      </c>
      <c r="K2311" s="57"/>
      <c r="L2311" s="65" t="s">
        <v>470</v>
      </c>
    </row>
    <row r="2312" spans="1:12" s="73" customFormat="1" hidden="1" outlineLevel="2">
      <c r="A2312" s="82">
        <v>1203504031</v>
      </c>
      <c r="B2312" s="83" t="s">
        <v>1992</v>
      </c>
      <c r="C2312" s="70">
        <v>0</v>
      </c>
      <c r="D2312" s="79"/>
      <c r="E2312" s="70"/>
      <c r="F2312" s="72"/>
      <c r="G2312" s="70">
        <f t="shared" si="71"/>
        <v>0</v>
      </c>
      <c r="I2312" s="68">
        <v>0</v>
      </c>
      <c r="J2312" s="69">
        <f t="shared" si="70"/>
        <v>0</v>
      </c>
      <c r="K2312" s="57"/>
      <c r="L2312" s="65" t="s">
        <v>470</v>
      </c>
    </row>
    <row r="2313" spans="1:12" s="73" customFormat="1" hidden="1" outlineLevel="2">
      <c r="A2313" s="82">
        <v>1203504033</v>
      </c>
      <c r="B2313" s="83" t="s">
        <v>1994</v>
      </c>
      <c r="C2313" s="70">
        <v>0</v>
      </c>
      <c r="D2313" s="79"/>
      <c r="E2313" s="70"/>
      <c r="F2313" s="72"/>
      <c r="G2313" s="70">
        <f t="shared" si="71"/>
        <v>0</v>
      </c>
      <c r="I2313" s="68">
        <v>0</v>
      </c>
      <c r="J2313" s="69">
        <f t="shared" si="70"/>
        <v>0</v>
      </c>
      <c r="K2313" s="57"/>
      <c r="L2313" s="65" t="s">
        <v>470</v>
      </c>
    </row>
    <row r="2314" spans="1:12" s="73" customFormat="1" hidden="1" outlineLevel="2">
      <c r="A2314" s="82">
        <v>1203504036</v>
      </c>
      <c r="B2314" s="83" t="s">
        <v>1995</v>
      </c>
      <c r="C2314" s="70">
        <v>0</v>
      </c>
      <c r="D2314" s="79"/>
      <c r="E2314" s="70"/>
      <c r="F2314" s="72"/>
      <c r="G2314" s="70">
        <f t="shared" si="71"/>
        <v>0</v>
      </c>
      <c r="I2314" s="68">
        <v>0</v>
      </c>
      <c r="J2314" s="69">
        <f t="shared" si="70"/>
        <v>0</v>
      </c>
      <c r="K2314" s="57"/>
      <c r="L2314" s="65" t="s">
        <v>470</v>
      </c>
    </row>
    <row r="2315" spans="1:12" s="73" customFormat="1" hidden="1" outlineLevel="2">
      <c r="A2315" s="82">
        <v>1203504037</v>
      </c>
      <c r="B2315" s="83" t="s">
        <v>1996</v>
      </c>
      <c r="C2315" s="70">
        <v>0</v>
      </c>
      <c r="D2315" s="79"/>
      <c r="E2315" s="70"/>
      <c r="F2315" s="72"/>
      <c r="G2315" s="70">
        <f t="shared" si="71"/>
        <v>0</v>
      </c>
      <c r="I2315" s="68">
        <v>0</v>
      </c>
      <c r="J2315" s="69">
        <f t="shared" si="70"/>
        <v>0</v>
      </c>
      <c r="K2315" s="57"/>
      <c r="L2315" s="65" t="s">
        <v>470</v>
      </c>
    </row>
    <row r="2316" spans="1:12" s="73" customFormat="1" hidden="1" outlineLevel="2">
      <c r="A2316" s="82">
        <v>1203504039</v>
      </c>
      <c r="B2316" s="83" t="s">
        <v>1998</v>
      </c>
      <c r="C2316" s="70">
        <v>0</v>
      </c>
      <c r="D2316" s="79"/>
      <c r="E2316" s="70"/>
      <c r="F2316" s="72"/>
      <c r="G2316" s="70">
        <f t="shared" si="71"/>
        <v>0</v>
      </c>
      <c r="I2316" s="68">
        <v>0</v>
      </c>
      <c r="J2316" s="69">
        <f t="shared" si="70"/>
        <v>0</v>
      </c>
      <c r="K2316" s="57"/>
      <c r="L2316" s="65" t="s">
        <v>470</v>
      </c>
    </row>
    <row r="2317" spans="1:12" s="73" customFormat="1" hidden="1" outlineLevel="2">
      <c r="A2317" s="82">
        <v>1203504040</v>
      </c>
      <c r="B2317" s="83" t="s">
        <v>1991</v>
      </c>
      <c r="C2317" s="70">
        <v>38712.019999999902</v>
      </c>
      <c r="D2317" s="79"/>
      <c r="E2317" s="70"/>
      <c r="F2317" s="72"/>
      <c r="G2317" s="70">
        <f t="shared" si="71"/>
        <v>38712.019999999902</v>
      </c>
      <c r="I2317" s="68">
        <v>0</v>
      </c>
      <c r="J2317" s="69">
        <f t="shared" si="70"/>
        <v>-38712.019999999902</v>
      </c>
      <c r="K2317" s="57"/>
      <c r="L2317" s="65" t="s">
        <v>470</v>
      </c>
    </row>
    <row r="2318" spans="1:12" s="73" customFormat="1" hidden="1" outlineLevel="2">
      <c r="A2318" s="82">
        <v>1203504041</v>
      </c>
      <c r="B2318" s="83" t="s">
        <v>1992</v>
      </c>
      <c r="C2318" s="70">
        <v>0</v>
      </c>
      <c r="D2318" s="79"/>
      <c r="E2318" s="70"/>
      <c r="F2318" s="72"/>
      <c r="G2318" s="70">
        <f t="shared" si="71"/>
        <v>0</v>
      </c>
      <c r="I2318" s="68">
        <v>0</v>
      </c>
      <c r="J2318" s="69">
        <f t="shared" si="70"/>
        <v>0</v>
      </c>
      <c r="K2318" s="57"/>
      <c r="L2318" s="65" t="s">
        <v>470</v>
      </c>
    </row>
    <row r="2319" spans="1:12" s="73" customFormat="1" hidden="1" outlineLevel="2">
      <c r="A2319" s="82">
        <v>1203504043</v>
      </c>
      <c r="B2319" s="83" t="s">
        <v>1994</v>
      </c>
      <c r="C2319" s="70">
        <v>0</v>
      </c>
      <c r="D2319" s="79"/>
      <c r="E2319" s="70"/>
      <c r="F2319" s="72"/>
      <c r="G2319" s="70">
        <f t="shared" si="71"/>
        <v>0</v>
      </c>
      <c r="I2319" s="68">
        <v>0</v>
      </c>
      <c r="J2319" s="69">
        <f t="shared" si="70"/>
        <v>0</v>
      </c>
      <c r="K2319" s="57"/>
      <c r="L2319" s="65" t="s">
        <v>470</v>
      </c>
    </row>
    <row r="2320" spans="1:12" s="73" customFormat="1" hidden="1" outlineLevel="2">
      <c r="A2320" s="82">
        <v>1203504046</v>
      </c>
      <c r="B2320" s="83" t="s">
        <v>1995</v>
      </c>
      <c r="C2320" s="70">
        <v>0</v>
      </c>
      <c r="D2320" s="79"/>
      <c r="E2320" s="70"/>
      <c r="F2320" s="72"/>
      <c r="G2320" s="70">
        <f t="shared" si="71"/>
        <v>0</v>
      </c>
      <c r="I2320" s="68">
        <v>0</v>
      </c>
      <c r="J2320" s="69">
        <f t="shared" si="70"/>
        <v>0</v>
      </c>
      <c r="K2320" s="57"/>
      <c r="L2320" s="65" t="s">
        <v>470</v>
      </c>
    </row>
    <row r="2321" spans="1:12" s="73" customFormat="1" hidden="1" outlineLevel="2">
      <c r="A2321" s="82">
        <v>1203504047</v>
      </c>
      <c r="B2321" s="83" t="s">
        <v>1996</v>
      </c>
      <c r="C2321" s="70">
        <v>0</v>
      </c>
      <c r="D2321" s="79"/>
      <c r="E2321" s="70"/>
      <c r="F2321" s="72"/>
      <c r="G2321" s="70">
        <f t="shared" si="71"/>
        <v>0</v>
      </c>
      <c r="I2321" s="68">
        <v>0</v>
      </c>
      <c r="J2321" s="69">
        <f t="shared" si="70"/>
        <v>0</v>
      </c>
      <c r="K2321" s="57"/>
      <c r="L2321" s="65" t="s">
        <v>470</v>
      </c>
    </row>
    <row r="2322" spans="1:12" s="73" customFormat="1" hidden="1" outlineLevel="2">
      <c r="A2322" s="82">
        <v>1203504049</v>
      </c>
      <c r="B2322" s="83" t="s">
        <v>1998</v>
      </c>
      <c r="C2322" s="70">
        <v>0</v>
      </c>
      <c r="D2322" s="79"/>
      <c r="E2322" s="70"/>
      <c r="F2322" s="72"/>
      <c r="G2322" s="70">
        <f t="shared" si="71"/>
        <v>0</v>
      </c>
      <c r="I2322" s="68">
        <v>0</v>
      </c>
      <c r="J2322" s="69">
        <f t="shared" si="70"/>
        <v>0</v>
      </c>
      <c r="K2322" s="57"/>
      <c r="L2322" s="65" t="s">
        <v>470</v>
      </c>
    </row>
    <row r="2323" spans="1:12" s="73" customFormat="1" hidden="1" outlineLevel="2">
      <c r="A2323" s="82">
        <v>1203504050</v>
      </c>
      <c r="B2323" s="83" t="s">
        <v>1991</v>
      </c>
      <c r="C2323" s="70">
        <v>167197.42000000001</v>
      </c>
      <c r="D2323" s="79"/>
      <c r="E2323" s="70"/>
      <c r="F2323" s="72"/>
      <c r="G2323" s="70">
        <f t="shared" si="71"/>
        <v>167197.42000000001</v>
      </c>
      <c r="I2323" s="68">
        <v>0</v>
      </c>
      <c r="J2323" s="69">
        <f t="shared" si="70"/>
        <v>-167197.42000000001</v>
      </c>
      <c r="K2323" s="57"/>
      <c r="L2323" s="65" t="s">
        <v>470</v>
      </c>
    </row>
    <row r="2324" spans="1:12" s="73" customFormat="1" hidden="1" outlineLevel="2">
      <c r="A2324" s="82">
        <v>1203504051</v>
      </c>
      <c r="B2324" s="83" t="s">
        <v>1992</v>
      </c>
      <c r="C2324" s="70">
        <v>0</v>
      </c>
      <c r="D2324" s="79"/>
      <c r="E2324" s="70"/>
      <c r="F2324" s="72"/>
      <c r="G2324" s="70">
        <f t="shared" si="71"/>
        <v>0</v>
      </c>
      <c r="I2324" s="68">
        <v>0</v>
      </c>
      <c r="J2324" s="69">
        <f t="shared" si="70"/>
        <v>0</v>
      </c>
      <c r="K2324" s="57"/>
      <c r="L2324" s="65" t="s">
        <v>470</v>
      </c>
    </row>
    <row r="2325" spans="1:12" s="73" customFormat="1" hidden="1" outlineLevel="2">
      <c r="A2325" s="82">
        <v>1203504053</v>
      </c>
      <c r="B2325" s="83" t="s">
        <v>1994</v>
      </c>
      <c r="C2325" s="70">
        <v>0</v>
      </c>
      <c r="D2325" s="79"/>
      <c r="E2325" s="70"/>
      <c r="F2325" s="72"/>
      <c r="G2325" s="70">
        <f t="shared" si="71"/>
        <v>0</v>
      </c>
      <c r="I2325" s="68">
        <v>0</v>
      </c>
      <c r="J2325" s="69">
        <f t="shared" si="70"/>
        <v>0</v>
      </c>
      <c r="K2325" s="57"/>
      <c r="L2325" s="65" t="s">
        <v>470</v>
      </c>
    </row>
    <row r="2326" spans="1:12" s="73" customFormat="1" hidden="1" outlineLevel="2">
      <c r="A2326" s="82">
        <v>1203504056</v>
      </c>
      <c r="B2326" s="83" t="s">
        <v>1995</v>
      </c>
      <c r="C2326" s="70">
        <v>0</v>
      </c>
      <c r="D2326" s="79"/>
      <c r="E2326" s="70"/>
      <c r="F2326" s="72"/>
      <c r="G2326" s="70">
        <f t="shared" si="71"/>
        <v>0</v>
      </c>
      <c r="I2326" s="68">
        <v>0</v>
      </c>
      <c r="J2326" s="69">
        <f t="shared" si="70"/>
        <v>0</v>
      </c>
      <c r="K2326" s="57"/>
      <c r="L2326" s="65" t="s">
        <v>470</v>
      </c>
    </row>
    <row r="2327" spans="1:12" s="73" customFormat="1" hidden="1" outlineLevel="2">
      <c r="A2327" s="82">
        <v>1203504057</v>
      </c>
      <c r="B2327" s="83" t="s">
        <v>1996</v>
      </c>
      <c r="C2327" s="70">
        <v>0</v>
      </c>
      <c r="D2327" s="79"/>
      <c r="E2327" s="70"/>
      <c r="F2327" s="72"/>
      <c r="G2327" s="70">
        <f t="shared" si="71"/>
        <v>0</v>
      </c>
      <c r="I2327" s="68">
        <v>0</v>
      </c>
      <c r="J2327" s="69">
        <f t="shared" ref="J2327:J2390" si="72">I2327-G2327</f>
        <v>0</v>
      </c>
      <c r="K2327" s="57"/>
      <c r="L2327" s="65" t="s">
        <v>470</v>
      </c>
    </row>
    <row r="2328" spans="1:12" s="73" customFormat="1" hidden="1" outlineLevel="2">
      <c r="A2328" s="82">
        <v>1203504059</v>
      </c>
      <c r="B2328" s="83" t="s">
        <v>1998</v>
      </c>
      <c r="C2328" s="70">
        <v>0</v>
      </c>
      <c r="D2328" s="79"/>
      <c r="E2328" s="70"/>
      <c r="F2328" s="72"/>
      <c r="G2328" s="70">
        <f t="shared" si="71"/>
        <v>0</v>
      </c>
      <c r="I2328" s="68">
        <v>0</v>
      </c>
      <c r="J2328" s="69">
        <f t="shared" si="72"/>
        <v>0</v>
      </c>
      <c r="K2328" s="57"/>
      <c r="L2328" s="65" t="s">
        <v>470</v>
      </c>
    </row>
    <row r="2329" spans="1:12" s="73" customFormat="1" hidden="1" outlineLevel="2">
      <c r="A2329" s="82">
        <v>1203504060</v>
      </c>
      <c r="B2329" s="83" t="s">
        <v>1991</v>
      </c>
      <c r="C2329" s="70">
        <v>292577.799999999</v>
      </c>
      <c r="D2329" s="79"/>
      <c r="E2329" s="70"/>
      <c r="F2329" s="72"/>
      <c r="G2329" s="70">
        <f t="shared" si="71"/>
        <v>292577.799999999</v>
      </c>
      <c r="I2329" s="68">
        <v>0</v>
      </c>
      <c r="J2329" s="69">
        <f t="shared" si="72"/>
        <v>-292577.799999999</v>
      </c>
      <c r="K2329" s="57"/>
      <c r="L2329" s="65" t="s">
        <v>470</v>
      </c>
    </row>
    <row r="2330" spans="1:12" s="73" customFormat="1" hidden="1" outlineLevel="2">
      <c r="A2330" s="82">
        <v>1203504061</v>
      </c>
      <c r="B2330" s="83" t="s">
        <v>1992</v>
      </c>
      <c r="C2330" s="70">
        <v>0</v>
      </c>
      <c r="D2330" s="79"/>
      <c r="E2330" s="70"/>
      <c r="F2330" s="72"/>
      <c r="G2330" s="70">
        <f t="shared" si="71"/>
        <v>0</v>
      </c>
      <c r="I2330" s="68">
        <v>0</v>
      </c>
      <c r="J2330" s="69">
        <f t="shared" si="72"/>
        <v>0</v>
      </c>
      <c r="K2330" s="57"/>
      <c r="L2330" s="65" t="s">
        <v>470</v>
      </c>
    </row>
    <row r="2331" spans="1:12" s="73" customFormat="1" hidden="1" outlineLevel="2">
      <c r="A2331" s="82">
        <v>1203504063</v>
      </c>
      <c r="B2331" s="83" t="s">
        <v>1994</v>
      </c>
      <c r="C2331" s="70">
        <v>0</v>
      </c>
      <c r="D2331" s="79"/>
      <c r="E2331" s="70"/>
      <c r="F2331" s="72"/>
      <c r="G2331" s="70">
        <f t="shared" si="71"/>
        <v>0</v>
      </c>
      <c r="I2331" s="68">
        <v>0</v>
      </c>
      <c r="J2331" s="69">
        <f t="shared" si="72"/>
        <v>0</v>
      </c>
      <c r="K2331" s="57"/>
      <c r="L2331" s="65" t="s">
        <v>470</v>
      </c>
    </row>
    <row r="2332" spans="1:12" s="73" customFormat="1" hidden="1" outlineLevel="2">
      <c r="A2332" s="82">
        <v>1203504066</v>
      </c>
      <c r="B2332" s="83" t="s">
        <v>1995</v>
      </c>
      <c r="C2332" s="70">
        <v>0</v>
      </c>
      <c r="D2332" s="79"/>
      <c r="E2332" s="70"/>
      <c r="F2332" s="72"/>
      <c r="G2332" s="70">
        <f t="shared" si="71"/>
        <v>0</v>
      </c>
      <c r="I2332" s="68">
        <v>0</v>
      </c>
      <c r="J2332" s="69">
        <f t="shared" si="72"/>
        <v>0</v>
      </c>
      <c r="K2332" s="57"/>
      <c r="L2332" s="65" t="s">
        <v>470</v>
      </c>
    </row>
    <row r="2333" spans="1:12" s="73" customFormat="1" hidden="1" outlineLevel="2">
      <c r="A2333" s="82">
        <v>1203504067</v>
      </c>
      <c r="B2333" s="83" t="s">
        <v>1996</v>
      </c>
      <c r="C2333" s="70">
        <v>0</v>
      </c>
      <c r="D2333" s="79"/>
      <c r="E2333" s="70"/>
      <c r="F2333" s="72"/>
      <c r="G2333" s="70">
        <f t="shared" si="71"/>
        <v>0</v>
      </c>
      <c r="I2333" s="68">
        <v>0</v>
      </c>
      <c r="J2333" s="69">
        <f t="shared" si="72"/>
        <v>0</v>
      </c>
      <c r="K2333" s="57"/>
      <c r="L2333" s="65" t="s">
        <v>470</v>
      </c>
    </row>
    <row r="2334" spans="1:12" s="73" customFormat="1" hidden="1" outlineLevel="2">
      <c r="A2334" s="82">
        <v>1203504069</v>
      </c>
      <c r="B2334" s="83" t="s">
        <v>1998</v>
      </c>
      <c r="C2334" s="70">
        <v>0</v>
      </c>
      <c r="D2334" s="79"/>
      <c r="E2334" s="70"/>
      <c r="F2334" s="72"/>
      <c r="G2334" s="70">
        <f t="shared" si="71"/>
        <v>0</v>
      </c>
      <c r="I2334" s="68">
        <v>0</v>
      </c>
      <c r="J2334" s="69">
        <f t="shared" si="72"/>
        <v>0</v>
      </c>
      <c r="K2334" s="57"/>
      <c r="L2334" s="65" t="s">
        <v>470</v>
      </c>
    </row>
    <row r="2335" spans="1:12" s="73" customFormat="1" hidden="1" outlineLevel="2">
      <c r="A2335" s="82">
        <v>1203504070</v>
      </c>
      <c r="B2335" s="83" t="s">
        <v>1991</v>
      </c>
      <c r="C2335" s="70">
        <v>224823.899999999</v>
      </c>
      <c r="D2335" s="79"/>
      <c r="E2335" s="70"/>
      <c r="F2335" s="72"/>
      <c r="G2335" s="70">
        <f t="shared" si="71"/>
        <v>224823.899999999</v>
      </c>
      <c r="I2335" s="68">
        <v>0</v>
      </c>
      <c r="J2335" s="69">
        <f t="shared" si="72"/>
        <v>-224823.899999999</v>
      </c>
      <c r="K2335" s="57"/>
      <c r="L2335" s="65" t="s">
        <v>470</v>
      </c>
    </row>
    <row r="2336" spans="1:12" s="73" customFormat="1" hidden="1" outlineLevel="2">
      <c r="A2336" s="82">
        <v>1203504071</v>
      </c>
      <c r="B2336" s="83" t="s">
        <v>1992</v>
      </c>
      <c r="C2336" s="70">
        <v>0</v>
      </c>
      <c r="D2336" s="79"/>
      <c r="E2336" s="70"/>
      <c r="F2336" s="72"/>
      <c r="G2336" s="70">
        <f t="shared" si="71"/>
        <v>0</v>
      </c>
      <c r="I2336" s="68">
        <v>0</v>
      </c>
      <c r="J2336" s="69">
        <f t="shared" si="72"/>
        <v>0</v>
      </c>
      <c r="K2336" s="57"/>
      <c r="L2336" s="65" t="s">
        <v>470</v>
      </c>
    </row>
    <row r="2337" spans="1:12" s="73" customFormat="1" hidden="1" outlineLevel="2">
      <c r="A2337" s="82">
        <v>1203504073</v>
      </c>
      <c r="B2337" s="83" t="s">
        <v>1994</v>
      </c>
      <c r="C2337" s="70">
        <v>0</v>
      </c>
      <c r="D2337" s="79"/>
      <c r="E2337" s="70"/>
      <c r="F2337" s="72"/>
      <c r="G2337" s="70">
        <f t="shared" si="71"/>
        <v>0</v>
      </c>
      <c r="I2337" s="68">
        <v>0</v>
      </c>
      <c r="J2337" s="69">
        <f t="shared" si="72"/>
        <v>0</v>
      </c>
      <c r="K2337" s="57"/>
      <c r="L2337" s="65" t="s">
        <v>470</v>
      </c>
    </row>
    <row r="2338" spans="1:12" s="73" customFormat="1" hidden="1" outlineLevel="2">
      <c r="A2338" s="82">
        <v>1203504076</v>
      </c>
      <c r="B2338" s="83" t="s">
        <v>1995</v>
      </c>
      <c r="C2338" s="70">
        <v>0</v>
      </c>
      <c r="D2338" s="79"/>
      <c r="E2338" s="70"/>
      <c r="F2338" s="72"/>
      <c r="G2338" s="70">
        <f t="shared" si="71"/>
        <v>0</v>
      </c>
      <c r="I2338" s="68">
        <v>0</v>
      </c>
      <c r="J2338" s="69">
        <f t="shared" si="72"/>
        <v>0</v>
      </c>
      <c r="K2338" s="57"/>
      <c r="L2338" s="65" t="s">
        <v>470</v>
      </c>
    </row>
    <row r="2339" spans="1:12" s="73" customFormat="1" hidden="1" outlineLevel="2">
      <c r="A2339" s="82">
        <v>1203504077</v>
      </c>
      <c r="B2339" s="83" t="s">
        <v>1996</v>
      </c>
      <c r="C2339" s="70">
        <v>0</v>
      </c>
      <c r="D2339" s="79"/>
      <c r="E2339" s="70"/>
      <c r="F2339" s="72"/>
      <c r="G2339" s="70">
        <f t="shared" si="71"/>
        <v>0</v>
      </c>
      <c r="I2339" s="68">
        <v>0</v>
      </c>
      <c r="J2339" s="69">
        <f t="shared" si="72"/>
        <v>0</v>
      </c>
      <c r="K2339" s="57"/>
      <c r="L2339" s="65" t="s">
        <v>470</v>
      </c>
    </row>
    <row r="2340" spans="1:12" s="73" customFormat="1" hidden="1" outlineLevel="2">
      <c r="A2340" s="82">
        <v>1203504079</v>
      </c>
      <c r="B2340" s="83" t="s">
        <v>1998</v>
      </c>
      <c r="C2340" s="70">
        <v>0</v>
      </c>
      <c r="D2340" s="79"/>
      <c r="E2340" s="70"/>
      <c r="F2340" s="72"/>
      <c r="G2340" s="70">
        <f t="shared" si="71"/>
        <v>0</v>
      </c>
      <c r="I2340" s="68">
        <v>0</v>
      </c>
      <c r="J2340" s="69">
        <f t="shared" si="72"/>
        <v>0</v>
      </c>
      <c r="K2340" s="57"/>
      <c r="L2340" s="65" t="s">
        <v>470</v>
      </c>
    </row>
    <row r="2341" spans="1:12" s="73" customFormat="1" hidden="1" outlineLevel="2">
      <c r="A2341" s="82">
        <v>1203504080</v>
      </c>
      <c r="B2341" s="83" t="s">
        <v>1999</v>
      </c>
      <c r="C2341" s="70">
        <v>0</v>
      </c>
      <c r="D2341" s="79"/>
      <c r="E2341" s="70"/>
      <c r="F2341" s="72"/>
      <c r="G2341" s="70">
        <f t="shared" ref="G2341:G2404" si="73">C2341+E2341</f>
        <v>0</v>
      </c>
      <c r="I2341" s="68">
        <v>0</v>
      </c>
      <c r="J2341" s="69">
        <f t="shared" si="72"/>
        <v>0</v>
      </c>
      <c r="K2341" s="57"/>
      <c r="L2341" s="65" t="s">
        <v>470</v>
      </c>
    </row>
    <row r="2342" spans="1:12" s="73" customFormat="1" hidden="1" outlineLevel="2">
      <c r="A2342" s="82">
        <v>1203504081</v>
      </c>
      <c r="B2342" s="83" t="s">
        <v>2000</v>
      </c>
      <c r="C2342" s="70">
        <v>-22925674.98</v>
      </c>
      <c r="D2342" s="79"/>
      <c r="E2342" s="70"/>
      <c r="F2342" s="72"/>
      <c r="G2342" s="70">
        <f t="shared" si="73"/>
        <v>-22925674.98</v>
      </c>
      <c r="I2342" s="68">
        <v>0</v>
      </c>
      <c r="J2342" s="69">
        <f t="shared" si="72"/>
        <v>22925674.98</v>
      </c>
      <c r="K2342" s="57"/>
      <c r="L2342" s="65" t="s">
        <v>470</v>
      </c>
    </row>
    <row r="2343" spans="1:12" s="73" customFormat="1" hidden="1" outlineLevel="2">
      <c r="A2343" s="82">
        <v>1203504082</v>
      </c>
      <c r="B2343" s="83" t="s">
        <v>2001</v>
      </c>
      <c r="C2343" s="70">
        <v>8454.95999999999</v>
      </c>
      <c r="D2343" s="79"/>
      <c r="E2343" s="70"/>
      <c r="F2343" s="72"/>
      <c r="G2343" s="70">
        <f t="shared" si="73"/>
        <v>8454.95999999999</v>
      </c>
      <c r="I2343" s="68">
        <v>0</v>
      </c>
      <c r="J2343" s="69">
        <f t="shared" si="72"/>
        <v>-8454.95999999999</v>
      </c>
      <c r="K2343" s="57"/>
      <c r="L2343" s="65" t="s">
        <v>470</v>
      </c>
    </row>
    <row r="2344" spans="1:12" s="73" customFormat="1" hidden="1" outlineLevel="2">
      <c r="A2344" s="82">
        <v>1203504083</v>
      </c>
      <c r="B2344" s="83" t="s">
        <v>2002</v>
      </c>
      <c r="C2344" s="70">
        <v>569148280.799999</v>
      </c>
      <c r="D2344" s="79"/>
      <c r="E2344" s="70"/>
      <c r="F2344" s="72"/>
      <c r="G2344" s="70">
        <f t="shared" si="73"/>
        <v>569148280.799999</v>
      </c>
      <c r="I2344" s="68">
        <v>0</v>
      </c>
      <c r="J2344" s="69">
        <f t="shared" si="72"/>
        <v>-569148280.799999</v>
      </c>
      <c r="K2344" s="57"/>
      <c r="L2344" s="65" t="s">
        <v>470</v>
      </c>
    </row>
    <row r="2345" spans="1:12" s="73" customFormat="1" hidden="1" outlineLevel="2">
      <c r="A2345" s="82">
        <v>1203504087</v>
      </c>
      <c r="B2345" s="83" t="s">
        <v>2003</v>
      </c>
      <c r="C2345" s="70">
        <v>-546220114.80999899</v>
      </c>
      <c r="D2345" s="79"/>
      <c r="E2345" s="70"/>
      <c r="F2345" s="72"/>
      <c r="G2345" s="70">
        <f t="shared" si="73"/>
        <v>-546220114.80999899</v>
      </c>
      <c r="I2345" s="68">
        <v>0</v>
      </c>
      <c r="J2345" s="69">
        <f t="shared" si="72"/>
        <v>546220114.80999899</v>
      </c>
      <c r="K2345" s="57"/>
      <c r="L2345" s="65" t="s">
        <v>470</v>
      </c>
    </row>
    <row r="2346" spans="1:12" s="73" customFormat="1" hidden="1" outlineLevel="2">
      <c r="A2346" s="82">
        <v>1203504089</v>
      </c>
      <c r="B2346" s="83" t="s">
        <v>2004</v>
      </c>
      <c r="C2346" s="70">
        <v>0</v>
      </c>
      <c r="D2346" s="79"/>
      <c r="E2346" s="70"/>
      <c r="F2346" s="72"/>
      <c r="G2346" s="70">
        <f t="shared" si="73"/>
        <v>0</v>
      </c>
      <c r="I2346" s="68">
        <v>0</v>
      </c>
      <c r="J2346" s="69">
        <f t="shared" si="72"/>
        <v>0</v>
      </c>
      <c r="K2346" s="57"/>
      <c r="L2346" s="65" t="s">
        <v>470</v>
      </c>
    </row>
    <row r="2347" spans="1:12" s="73" customFormat="1" hidden="1" outlineLevel="2">
      <c r="A2347" s="82">
        <v>1203505010</v>
      </c>
      <c r="B2347" s="83" t="s">
        <v>2005</v>
      </c>
      <c r="C2347" s="70">
        <v>0</v>
      </c>
      <c r="D2347" s="79"/>
      <c r="E2347" s="70"/>
      <c r="F2347" s="72"/>
      <c r="G2347" s="70">
        <f t="shared" si="73"/>
        <v>0</v>
      </c>
      <c r="I2347" s="68">
        <v>0</v>
      </c>
      <c r="J2347" s="69">
        <f t="shared" si="72"/>
        <v>0</v>
      </c>
      <c r="K2347" s="57"/>
      <c r="L2347" s="65" t="s">
        <v>470</v>
      </c>
    </row>
    <row r="2348" spans="1:12" s="73" customFormat="1" hidden="1" outlineLevel="2">
      <c r="A2348" s="82">
        <v>1203505011</v>
      </c>
      <c r="B2348" s="83" t="s">
        <v>2006</v>
      </c>
      <c r="C2348" s="70">
        <v>0</v>
      </c>
      <c r="D2348" s="79"/>
      <c r="E2348" s="70"/>
      <c r="F2348" s="72"/>
      <c r="G2348" s="70">
        <f t="shared" si="73"/>
        <v>0</v>
      </c>
      <c r="I2348" s="68">
        <v>0</v>
      </c>
      <c r="J2348" s="69">
        <f t="shared" si="72"/>
        <v>0</v>
      </c>
      <c r="K2348" s="57"/>
      <c r="L2348" s="65" t="s">
        <v>470</v>
      </c>
    </row>
    <row r="2349" spans="1:12" s="73" customFormat="1" hidden="1" outlineLevel="2">
      <c r="A2349" s="82">
        <v>1203505012</v>
      </c>
      <c r="B2349" s="83" t="s">
        <v>2007</v>
      </c>
      <c r="C2349" s="70">
        <v>0</v>
      </c>
      <c r="D2349" s="79"/>
      <c r="E2349" s="70"/>
      <c r="F2349" s="72"/>
      <c r="G2349" s="70">
        <f t="shared" si="73"/>
        <v>0</v>
      </c>
      <c r="I2349" s="68">
        <v>0</v>
      </c>
      <c r="J2349" s="69">
        <f t="shared" si="72"/>
        <v>0</v>
      </c>
      <c r="K2349" s="57"/>
      <c r="L2349" s="65" t="s">
        <v>470</v>
      </c>
    </row>
    <row r="2350" spans="1:12" s="73" customFormat="1" hidden="1" outlineLevel="2">
      <c r="A2350" s="82">
        <v>1203505013</v>
      </c>
      <c r="B2350" s="83" t="s">
        <v>2008</v>
      </c>
      <c r="C2350" s="70">
        <v>0</v>
      </c>
      <c r="D2350" s="79"/>
      <c r="E2350" s="70"/>
      <c r="F2350" s="72"/>
      <c r="G2350" s="70">
        <f t="shared" si="73"/>
        <v>0</v>
      </c>
      <c r="I2350" s="68">
        <v>0</v>
      </c>
      <c r="J2350" s="69">
        <f t="shared" si="72"/>
        <v>0</v>
      </c>
      <c r="K2350" s="57"/>
      <c r="L2350" s="65" t="s">
        <v>470</v>
      </c>
    </row>
    <row r="2351" spans="1:12" s="73" customFormat="1" hidden="1" outlineLevel="2">
      <c r="A2351" s="82">
        <v>1203505016</v>
      </c>
      <c r="B2351" s="83" t="s">
        <v>2009</v>
      </c>
      <c r="C2351" s="70">
        <v>0</v>
      </c>
      <c r="D2351" s="79"/>
      <c r="E2351" s="70"/>
      <c r="F2351" s="72"/>
      <c r="G2351" s="70">
        <f t="shared" si="73"/>
        <v>0</v>
      </c>
      <c r="I2351" s="68">
        <v>0</v>
      </c>
      <c r="J2351" s="69">
        <f t="shared" si="72"/>
        <v>0</v>
      </c>
      <c r="K2351" s="57"/>
      <c r="L2351" s="65" t="s">
        <v>470</v>
      </c>
    </row>
    <row r="2352" spans="1:12" s="73" customFormat="1" hidden="1" outlineLevel="2">
      <c r="A2352" s="82">
        <v>1203505017</v>
      </c>
      <c r="B2352" s="83" t="s">
        <v>2010</v>
      </c>
      <c r="C2352" s="70">
        <v>0</v>
      </c>
      <c r="D2352" s="79"/>
      <c r="E2352" s="70"/>
      <c r="F2352" s="72"/>
      <c r="G2352" s="70">
        <f t="shared" si="73"/>
        <v>0</v>
      </c>
      <c r="I2352" s="68">
        <v>0</v>
      </c>
      <c r="J2352" s="69">
        <f t="shared" si="72"/>
        <v>0</v>
      </c>
      <c r="K2352" s="57"/>
      <c r="L2352" s="65" t="s">
        <v>470</v>
      </c>
    </row>
    <row r="2353" spans="1:12" s="73" customFormat="1" hidden="1" outlineLevel="2">
      <c r="A2353" s="82">
        <v>1203505018</v>
      </c>
      <c r="B2353" s="83" t="s">
        <v>2011</v>
      </c>
      <c r="C2353" s="70">
        <v>0</v>
      </c>
      <c r="D2353" s="79"/>
      <c r="E2353" s="70"/>
      <c r="F2353" s="72"/>
      <c r="G2353" s="70">
        <f t="shared" si="73"/>
        <v>0</v>
      </c>
      <c r="I2353" s="68">
        <v>0</v>
      </c>
      <c r="J2353" s="69">
        <f t="shared" si="72"/>
        <v>0</v>
      </c>
      <c r="K2353" s="57"/>
      <c r="L2353" s="65" t="s">
        <v>470</v>
      </c>
    </row>
    <row r="2354" spans="1:12" s="73" customFormat="1" hidden="1" outlineLevel="2">
      <c r="A2354" s="82">
        <v>1203505019</v>
      </c>
      <c r="B2354" s="83" t="s">
        <v>2012</v>
      </c>
      <c r="C2354" s="70">
        <v>0</v>
      </c>
      <c r="D2354" s="79"/>
      <c r="E2354" s="70"/>
      <c r="F2354" s="72"/>
      <c r="G2354" s="70">
        <f t="shared" si="73"/>
        <v>0</v>
      </c>
      <c r="I2354" s="68">
        <v>0</v>
      </c>
      <c r="J2354" s="69">
        <f t="shared" si="72"/>
        <v>0</v>
      </c>
      <c r="K2354" s="57"/>
      <c r="L2354" s="65" t="s">
        <v>470</v>
      </c>
    </row>
    <row r="2355" spans="1:12" s="73" customFormat="1" hidden="1" outlineLevel="2">
      <c r="A2355" s="82">
        <v>1203505020</v>
      </c>
      <c r="B2355" s="83" t="s">
        <v>2005</v>
      </c>
      <c r="C2355" s="70">
        <v>0</v>
      </c>
      <c r="D2355" s="79"/>
      <c r="E2355" s="70"/>
      <c r="F2355" s="72"/>
      <c r="G2355" s="70">
        <f t="shared" si="73"/>
        <v>0</v>
      </c>
      <c r="I2355" s="68">
        <v>0</v>
      </c>
      <c r="J2355" s="69">
        <f t="shared" si="72"/>
        <v>0</v>
      </c>
      <c r="K2355" s="57"/>
      <c r="L2355" s="65" t="s">
        <v>470</v>
      </c>
    </row>
    <row r="2356" spans="1:12" s="73" customFormat="1" hidden="1" outlineLevel="2">
      <c r="A2356" s="82">
        <v>1203505021</v>
      </c>
      <c r="B2356" s="83" t="s">
        <v>2006</v>
      </c>
      <c r="C2356" s="70">
        <v>0</v>
      </c>
      <c r="D2356" s="79"/>
      <c r="E2356" s="70"/>
      <c r="F2356" s="72"/>
      <c r="G2356" s="70">
        <f t="shared" si="73"/>
        <v>0</v>
      </c>
      <c r="I2356" s="68">
        <v>0</v>
      </c>
      <c r="J2356" s="69">
        <f t="shared" si="72"/>
        <v>0</v>
      </c>
      <c r="K2356" s="57"/>
      <c r="L2356" s="65" t="s">
        <v>470</v>
      </c>
    </row>
    <row r="2357" spans="1:12" s="73" customFormat="1" hidden="1" outlineLevel="2">
      <c r="A2357" s="82">
        <v>1203505022</v>
      </c>
      <c r="B2357" s="83" t="s">
        <v>2007</v>
      </c>
      <c r="C2357" s="70">
        <v>0</v>
      </c>
      <c r="D2357" s="79"/>
      <c r="E2357" s="70"/>
      <c r="F2357" s="72"/>
      <c r="G2357" s="70">
        <f t="shared" si="73"/>
        <v>0</v>
      </c>
      <c r="I2357" s="68">
        <v>0</v>
      </c>
      <c r="J2357" s="69">
        <f t="shared" si="72"/>
        <v>0</v>
      </c>
      <c r="K2357" s="57"/>
      <c r="L2357" s="65" t="s">
        <v>470</v>
      </c>
    </row>
    <row r="2358" spans="1:12" s="73" customFormat="1" hidden="1" outlineLevel="2">
      <c r="A2358" s="82">
        <v>1203505023</v>
      </c>
      <c r="B2358" s="83" t="s">
        <v>2008</v>
      </c>
      <c r="C2358" s="70">
        <v>0</v>
      </c>
      <c r="D2358" s="79"/>
      <c r="E2358" s="70"/>
      <c r="F2358" s="72"/>
      <c r="G2358" s="70">
        <f t="shared" si="73"/>
        <v>0</v>
      </c>
      <c r="I2358" s="68">
        <v>0</v>
      </c>
      <c r="J2358" s="69">
        <f t="shared" si="72"/>
        <v>0</v>
      </c>
      <c r="K2358" s="57"/>
      <c r="L2358" s="65" t="s">
        <v>470</v>
      </c>
    </row>
    <row r="2359" spans="1:12" s="73" customFormat="1" hidden="1" outlineLevel="2">
      <c r="A2359" s="82">
        <v>1203505026</v>
      </c>
      <c r="B2359" s="83" t="s">
        <v>2009</v>
      </c>
      <c r="C2359" s="70">
        <v>0</v>
      </c>
      <c r="D2359" s="79"/>
      <c r="E2359" s="70"/>
      <c r="F2359" s="72"/>
      <c r="G2359" s="70">
        <f t="shared" si="73"/>
        <v>0</v>
      </c>
      <c r="I2359" s="68">
        <v>0</v>
      </c>
      <c r="J2359" s="69">
        <f t="shared" si="72"/>
        <v>0</v>
      </c>
      <c r="K2359" s="57"/>
      <c r="L2359" s="65" t="s">
        <v>470</v>
      </c>
    </row>
    <row r="2360" spans="1:12" s="73" customFormat="1" hidden="1" outlineLevel="2">
      <c r="A2360" s="82">
        <v>1203505027</v>
      </c>
      <c r="B2360" s="83" t="s">
        <v>2010</v>
      </c>
      <c r="C2360" s="70">
        <v>0</v>
      </c>
      <c r="D2360" s="79"/>
      <c r="E2360" s="70"/>
      <c r="F2360" s="72"/>
      <c r="G2360" s="70">
        <f t="shared" si="73"/>
        <v>0</v>
      </c>
      <c r="I2360" s="68">
        <v>0</v>
      </c>
      <c r="J2360" s="69">
        <f t="shared" si="72"/>
        <v>0</v>
      </c>
      <c r="K2360" s="57"/>
      <c r="L2360" s="65" t="s">
        <v>470</v>
      </c>
    </row>
    <row r="2361" spans="1:12" s="73" customFormat="1" hidden="1" outlineLevel="2">
      <c r="A2361" s="82">
        <v>1203505028</v>
      </c>
      <c r="B2361" s="83" t="s">
        <v>2011</v>
      </c>
      <c r="C2361" s="70">
        <v>0</v>
      </c>
      <c r="D2361" s="79"/>
      <c r="E2361" s="70"/>
      <c r="F2361" s="72"/>
      <c r="G2361" s="70">
        <f t="shared" si="73"/>
        <v>0</v>
      </c>
      <c r="I2361" s="68">
        <v>0</v>
      </c>
      <c r="J2361" s="69">
        <f t="shared" si="72"/>
        <v>0</v>
      </c>
      <c r="K2361" s="57"/>
      <c r="L2361" s="65" t="s">
        <v>470</v>
      </c>
    </row>
    <row r="2362" spans="1:12" s="73" customFormat="1" hidden="1" outlineLevel="2">
      <c r="A2362" s="82">
        <v>1203505029</v>
      </c>
      <c r="B2362" s="83" t="s">
        <v>2012</v>
      </c>
      <c r="C2362" s="70">
        <v>0</v>
      </c>
      <c r="D2362" s="79"/>
      <c r="E2362" s="70"/>
      <c r="F2362" s="72"/>
      <c r="G2362" s="70">
        <f t="shared" si="73"/>
        <v>0</v>
      </c>
      <c r="I2362" s="68">
        <v>0</v>
      </c>
      <c r="J2362" s="69">
        <f t="shared" si="72"/>
        <v>0</v>
      </c>
      <c r="K2362" s="57"/>
      <c r="L2362" s="65" t="s">
        <v>470</v>
      </c>
    </row>
    <row r="2363" spans="1:12" s="73" customFormat="1" hidden="1" outlineLevel="2">
      <c r="A2363" s="82">
        <v>1203505030</v>
      </c>
      <c r="B2363" s="83" t="s">
        <v>2005</v>
      </c>
      <c r="C2363" s="70">
        <v>0</v>
      </c>
      <c r="D2363" s="79"/>
      <c r="E2363" s="70"/>
      <c r="F2363" s="72"/>
      <c r="G2363" s="70">
        <f t="shared" si="73"/>
        <v>0</v>
      </c>
      <c r="I2363" s="68">
        <v>0</v>
      </c>
      <c r="J2363" s="69">
        <f t="shared" si="72"/>
        <v>0</v>
      </c>
      <c r="K2363" s="57"/>
      <c r="L2363" s="65" t="s">
        <v>470</v>
      </c>
    </row>
    <row r="2364" spans="1:12" s="73" customFormat="1" hidden="1" outlineLevel="2">
      <c r="A2364" s="82">
        <v>1203505031</v>
      </c>
      <c r="B2364" s="83" t="s">
        <v>2006</v>
      </c>
      <c r="C2364" s="70">
        <v>0</v>
      </c>
      <c r="D2364" s="79"/>
      <c r="E2364" s="70"/>
      <c r="F2364" s="72"/>
      <c r="G2364" s="70">
        <f t="shared" si="73"/>
        <v>0</v>
      </c>
      <c r="I2364" s="68">
        <v>0</v>
      </c>
      <c r="J2364" s="69">
        <f t="shared" si="72"/>
        <v>0</v>
      </c>
      <c r="K2364" s="57"/>
      <c r="L2364" s="65" t="s">
        <v>470</v>
      </c>
    </row>
    <row r="2365" spans="1:12" s="73" customFormat="1" hidden="1" outlineLevel="2">
      <c r="A2365" s="82">
        <v>1203505032</v>
      </c>
      <c r="B2365" s="83" t="s">
        <v>2007</v>
      </c>
      <c r="C2365" s="70">
        <v>0</v>
      </c>
      <c r="D2365" s="79"/>
      <c r="E2365" s="70"/>
      <c r="F2365" s="72"/>
      <c r="G2365" s="70">
        <f t="shared" si="73"/>
        <v>0</v>
      </c>
      <c r="I2365" s="68">
        <v>0</v>
      </c>
      <c r="J2365" s="69">
        <f t="shared" si="72"/>
        <v>0</v>
      </c>
      <c r="K2365" s="57"/>
      <c r="L2365" s="65" t="s">
        <v>470</v>
      </c>
    </row>
    <row r="2366" spans="1:12" s="73" customFormat="1" hidden="1" outlineLevel="2">
      <c r="A2366" s="82">
        <v>1203505033</v>
      </c>
      <c r="B2366" s="83" t="s">
        <v>2008</v>
      </c>
      <c r="C2366" s="70">
        <v>0</v>
      </c>
      <c r="D2366" s="79"/>
      <c r="E2366" s="70"/>
      <c r="F2366" s="72"/>
      <c r="G2366" s="70">
        <f t="shared" si="73"/>
        <v>0</v>
      </c>
      <c r="I2366" s="68">
        <v>0</v>
      </c>
      <c r="J2366" s="69">
        <f t="shared" si="72"/>
        <v>0</v>
      </c>
      <c r="K2366" s="57"/>
      <c r="L2366" s="65" t="s">
        <v>470</v>
      </c>
    </row>
    <row r="2367" spans="1:12" s="73" customFormat="1" hidden="1" outlineLevel="2">
      <c r="A2367" s="82">
        <v>1203505036</v>
      </c>
      <c r="B2367" s="83" t="s">
        <v>2009</v>
      </c>
      <c r="C2367" s="70">
        <v>0</v>
      </c>
      <c r="D2367" s="79"/>
      <c r="E2367" s="70"/>
      <c r="F2367" s="72"/>
      <c r="G2367" s="70">
        <f t="shared" si="73"/>
        <v>0</v>
      </c>
      <c r="I2367" s="68">
        <v>0</v>
      </c>
      <c r="J2367" s="69">
        <f t="shared" si="72"/>
        <v>0</v>
      </c>
      <c r="K2367" s="57"/>
      <c r="L2367" s="65" t="s">
        <v>470</v>
      </c>
    </row>
    <row r="2368" spans="1:12" s="73" customFormat="1" hidden="1" outlineLevel="2">
      <c r="A2368" s="82">
        <v>1203505037</v>
      </c>
      <c r="B2368" s="83" t="s">
        <v>2010</v>
      </c>
      <c r="C2368" s="70">
        <v>0</v>
      </c>
      <c r="D2368" s="79"/>
      <c r="E2368" s="70"/>
      <c r="F2368" s="72"/>
      <c r="G2368" s="70">
        <f t="shared" si="73"/>
        <v>0</v>
      </c>
      <c r="I2368" s="68">
        <v>0</v>
      </c>
      <c r="J2368" s="69">
        <f t="shared" si="72"/>
        <v>0</v>
      </c>
      <c r="K2368" s="57"/>
      <c r="L2368" s="65" t="s">
        <v>470</v>
      </c>
    </row>
    <row r="2369" spans="1:12" s="73" customFormat="1" hidden="1" outlineLevel="2">
      <c r="A2369" s="82">
        <v>1203505038</v>
      </c>
      <c r="B2369" s="83" t="s">
        <v>2011</v>
      </c>
      <c r="C2369" s="70">
        <v>0</v>
      </c>
      <c r="D2369" s="79"/>
      <c r="E2369" s="70"/>
      <c r="F2369" s="72"/>
      <c r="G2369" s="70">
        <f t="shared" si="73"/>
        <v>0</v>
      </c>
      <c r="I2369" s="68">
        <v>0</v>
      </c>
      <c r="J2369" s="69">
        <f t="shared" si="72"/>
        <v>0</v>
      </c>
      <c r="K2369" s="57"/>
      <c r="L2369" s="65" t="s">
        <v>470</v>
      </c>
    </row>
    <row r="2370" spans="1:12" s="73" customFormat="1" hidden="1" outlineLevel="2">
      <c r="A2370" s="82">
        <v>1203505039</v>
      </c>
      <c r="B2370" s="83" t="s">
        <v>2012</v>
      </c>
      <c r="C2370" s="70">
        <v>0</v>
      </c>
      <c r="D2370" s="79"/>
      <c r="E2370" s="70"/>
      <c r="F2370" s="72"/>
      <c r="G2370" s="70">
        <f t="shared" si="73"/>
        <v>0</v>
      </c>
      <c r="I2370" s="68">
        <v>0</v>
      </c>
      <c r="J2370" s="69">
        <f t="shared" si="72"/>
        <v>0</v>
      </c>
      <c r="K2370" s="57"/>
      <c r="L2370" s="65" t="s">
        <v>470</v>
      </c>
    </row>
    <row r="2371" spans="1:12" s="73" customFormat="1" hidden="1" outlineLevel="2">
      <c r="A2371" s="82">
        <v>1203505040</v>
      </c>
      <c r="B2371" s="83" t="s">
        <v>2005</v>
      </c>
      <c r="C2371" s="70">
        <v>0</v>
      </c>
      <c r="D2371" s="79"/>
      <c r="E2371" s="70"/>
      <c r="F2371" s="72"/>
      <c r="G2371" s="70">
        <f t="shared" si="73"/>
        <v>0</v>
      </c>
      <c r="I2371" s="68">
        <v>0</v>
      </c>
      <c r="J2371" s="69">
        <f t="shared" si="72"/>
        <v>0</v>
      </c>
      <c r="K2371" s="57"/>
      <c r="L2371" s="65" t="s">
        <v>470</v>
      </c>
    </row>
    <row r="2372" spans="1:12" s="73" customFormat="1" hidden="1" outlineLevel="2">
      <c r="A2372" s="82">
        <v>1203505041</v>
      </c>
      <c r="B2372" s="83" t="s">
        <v>2006</v>
      </c>
      <c r="C2372" s="70">
        <v>0</v>
      </c>
      <c r="D2372" s="79"/>
      <c r="E2372" s="70"/>
      <c r="F2372" s="72"/>
      <c r="G2372" s="70">
        <f t="shared" si="73"/>
        <v>0</v>
      </c>
      <c r="I2372" s="68">
        <v>0</v>
      </c>
      <c r="J2372" s="69">
        <f t="shared" si="72"/>
        <v>0</v>
      </c>
      <c r="K2372" s="57"/>
      <c r="L2372" s="65" t="s">
        <v>470</v>
      </c>
    </row>
    <row r="2373" spans="1:12" s="73" customFormat="1" hidden="1" outlineLevel="2">
      <c r="A2373" s="82">
        <v>1203505042</v>
      </c>
      <c r="B2373" s="83" t="s">
        <v>2007</v>
      </c>
      <c r="C2373" s="70">
        <v>0</v>
      </c>
      <c r="D2373" s="79"/>
      <c r="E2373" s="70"/>
      <c r="F2373" s="72"/>
      <c r="G2373" s="70">
        <f t="shared" si="73"/>
        <v>0</v>
      </c>
      <c r="I2373" s="68">
        <v>0</v>
      </c>
      <c r="J2373" s="69">
        <f t="shared" si="72"/>
        <v>0</v>
      </c>
      <c r="K2373" s="57"/>
      <c r="L2373" s="65" t="s">
        <v>470</v>
      </c>
    </row>
    <row r="2374" spans="1:12" s="73" customFormat="1" hidden="1" outlineLevel="2">
      <c r="A2374" s="82">
        <v>1203505043</v>
      </c>
      <c r="B2374" s="83" t="s">
        <v>2008</v>
      </c>
      <c r="C2374" s="70">
        <v>0</v>
      </c>
      <c r="D2374" s="79"/>
      <c r="E2374" s="70"/>
      <c r="F2374" s="72"/>
      <c r="G2374" s="70">
        <f t="shared" si="73"/>
        <v>0</v>
      </c>
      <c r="I2374" s="68">
        <v>0</v>
      </c>
      <c r="J2374" s="69">
        <f t="shared" si="72"/>
        <v>0</v>
      </c>
      <c r="K2374" s="57"/>
      <c r="L2374" s="65" t="s">
        <v>470</v>
      </c>
    </row>
    <row r="2375" spans="1:12" s="73" customFormat="1" hidden="1" outlineLevel="2">
      <c r="A2375" s="82">
        <v>1203505046</v>
      </c>
      <c r="B2375" s="83" t="s">
        <v>2009</v>
      </c>
      <c r="C2375" s="70">
        <v>0</v>
      </c>
      <c r="D2375" s="79"/>
      <c r="E2375" s="70"/>
      <c r="F2375" s="72"/>
      <c r="G2375" s="70">
        <f t="shared" si="73"/>
        <v>0</v>
      </c>
      <c r="I2375" s="68">
        <v>0</v>
      </c>
      <c r="J2375" s="69">
        <f t="shared" si="72"/>
        <v>0</v>
      </c>
      <c r="K2375" s="57"/>
      <c r="L2375" s="65" t="s">
        <v>470</v>
      </c>
    </row>
    <row r="2376" spans="1:12" s="73" customFormat="1" hidden="1" outlineLevel="2">
      <c r="A2376" s="82">
        <v>1203505047</v>
      </c>
      <c r="B2376" s="83" t="s">
        <v>2010</v>
      </c>
      <c r="C2376" s="70">
        <v>0</v>
      </c>
      <c r="D2376" s="79"/>
      <c r="E2376" s="70"/>
      <c r="F2376" s="72"/>
      <c r="G2376" s="70">
        <f t="shared" si="73"/>
        <v>0</v>
      </c>
      <c r="I2376" s="68">
        <v>0</v>
      </c>
      <c r="J2376" s="69">
        <f t="shared" si="72"/>
        <v>0</v>
      </c>
      <c r="K2376" s="57"/>
      <c r="L2376" s="65" t="s">
        <v>470</v>
      </c>
    </row>
    <row r="2377" spans="1:12" s="73" customFormat="1" hidden="1" outlineLevel="2">
      <c r="A2377" s="82">
        <v>1203505048</v>
      </c>
      <c r="B2377" s="83" t="s">
        <v>2011</v>
      </c>
      <c r="C2377" s="70">
        <v>0</v>
      </c>
      <c r="D2377" s="79"/>
      <c r="E2377" s="70"/>
      <c r="F2377" s="72"/>
      <c r="G2377" s="70">
        <f t="shared" si="73"/>
        <v>0</v>
      </c>
      <c r="I2377" s="68">
        <v>0</v>
      </c>
      <c r="J2377" s="69">
        <f t="shared" si="72"/>
        <v>0</v>
      </c>
      <c r="K2377" s="57"/>
      <c r="L2377" s="65" t="s">
        <v>470</v>
      </c>
    </row>
    <row r="2378" spans="1:12" s="73" customFormat="1" hidden="1" outlineLevel="2">
      <c r="A2378" s="82">
        <v>1203505049</v>
      </c>
      <c r="B2378" s="83" t="s">
        <v>2012</v>
      </c>
      <c r="C2378" s="70">
        <v>0</v>
      </c>
      <c r="D2378" s="79"/>
      <c r="E2378" s="70"/>
      <c r="F2378" s="72"/>
      <c r="G2378" s="70">
        <f t="shared" si="73"/>
        <v>0</v>
      </c>
      <c r="I2378" s="68">
        <v>0</v>
      </c>
      <c r="J2378" s="69">
        <f t="shared" si="72"/>
        <v>0</v>
      </c>
      <c r="K2378" s="57"/>
      <c r="L2378" s="65" t="s">
        <v>470</v>
      </c>
    </row>
    <row r="2379" spans="1:12" s="73" customFormat="1" hidden="1" outlineLevel="2">
      <c r="A2379" s="82">
        <v>1203505050</v>
      </c>
      <c r="B2379" s="83" t="s">
        <v>2005</v>
      </c>
      <c r="C2379" s="70">
        <v>0</v>
      </c>
      <c r="D2379" s="79"/>
      <c r="E2379" s="70"/>
      <c r="F2379" s="72"/>
      <c r="G2379" s="70">
        <f t="shared" si="73"/>
        <v>0</v>
      </c>
      <c r="I2379" s="68">
        <v>0</v>
      </c>
      <c r="J2379" s="69">
        <f t="shared" si="72"/>
        <v>0</v>
      </c>
      <c r="K2379" s="57"/>
      <c r="L2379" s="65" t="s">
        <v>470</v>
      </c>
    </row>
    <row r="2380" spans="1:12" s="73" customFormat="1" hidden="1" outlineLevel="2">
      <c r="A2380" s="82">
        <v>1203505051</v>
      </c>
      <c r="B2380" s="83" t="s">
        <v>2006</v>
      </c>
      <c r="C2380" s="70">
        <v>0</v>
      </c>
      <c r="D2380" s="79"/>
      <c r="E2380" s="70"/>
      <c r="F2380" s="72"/>
      <c r="G2380" s="70">
        <f t="shared" si="73"/>
        <v>0</v>
      </c>
      <c r="I2380" s="68">
        <v>0</v>
      </c>
      <c r="J2380" s="69">
        <f t="shared" si="72"/>
        <v>0</v>
      </c>
      <c r="K2380" s="57"/>
      <c r="L2380" s="65" t="s">
        <v>470</v>
      </c>
    </row>
    <row r="2381" spans="1:12" s="73" customFormat="1" hidden="1" outlineLevel="2">
      <c r="A2381" s="82">
        <v>1203505052</v>
      </c>
      <c r="B2381" s="83" t="s">
        <v>2007</v>
      </c>
      <c r="C2381" s="70">
        <v>0</v>
      </c>
      <c r="D2381" s="79"/>
      <c r="E2381" s="70"/>
      <c r="F2381" s="72"/>
      <c r="G2381" s="70">
        <f t="shared" si="73"/>
        <v>0</v>
      </c>
      <c r="I2381" s="68">
        <v>0</v>
      </c>
      <c r="J2381" s="69">
        <f t="shared" si="72"/>
        <v>0</v>
      </c>
      <c r="K2381" s="57"/>
      <c r="L2381" s="65" t="s">
        <v>470</v>
      </c>
    </row>
    <row r="2382" spans="1:12" s="73" customFormat="1" hidden="1" outlineLevel="2">
      <c r="A2382" s="82">
        <v>1203505053</v>
      </c>
      <c r="B2382" s="83" t="s">
        <v>2008</v>
      </c>
      <c r="C2382" s="70">
        <v>0</v>
      </c>
      <c r="D2382" s="79"/>
      <c r="E2382" s="70"/>
      <c r="F2382" s="72"/>
      <c r="G2382" s="70">
        <f t="shared" si="73"/>
        <v>0</v>
      </c>
      <c r="I2382" s="68">
        <v>0</v>
      </c>
      <c r="J2382" s="69">
        <f t="shared" si="72"/>
        <v>0</v>
      </c>
      <c r="K2382" s="57"/>
      <c r="L2382" s="65" t="s">
        <v>470</v>
      </c>
    </row>
    <row r="2383" spans="1:12" s="73" customFormat="1" hidden="1" outlineLevel="2">
      <c r="A2383" s="82">
        <v>1203505056</v>
      </c>
      <c r="B2383" s="83" t="s">
        <v>2009</v>
      </c>
      <c r="C2383" s="70">
        <v>0</v>
      </c>
      <c r="D2383" s="79"/>
      <c r="E2383" s="70"/>
      <c r="F2383" s="72"/>
      <c r="G2383" s="70">
        <f t="shared" si="73"/>
        <v>0</v>
      </c>
      <c r="I2383" s="68">
        <v>0</v>
      </c>
      <c r="J2383" s="69">
        <f t="shared" si="72"/>
        <v>0</v>
      </c>
      <c r="K2383" s="57"/>
      <c r="L2383" s="65" t="s">
        <v>470</v>
      </c>
    </row>
    <row r="2384" spans="1:12" s="73" customFormat="1" hidden="1" outlineLevel="2">
      <c r="A2384" s="82">
        <v>1203505057</v>
      </c>
      <c r="B2384" s="83" t="s">
        <v>2010</v>
      </c>
      <c r="C2384" s="70">
        <v>0</v>
      </c>
      <c r="D2384" s="79"/>
      <c r="E2384" s="70"/>
      <c r="F2384" s="72"/>
      <c r="G2384" s="70">
        <f t="shared" si="73"/>
        <v>0</v>
      </c>
      <c r="I2384" s="68">
        <v>0</v>
      </c>
      <c r="J2384" s="69">
        <f t="shared" si="72"/>
        <v>0</v>
      </c>
      <c r="K2384" s="57"/>
      <c r="L2384" s="65" t="s">
        <v>470</v>
      </c>
    </row>
    <row r="2385" spans="1:12" s="73" customFormat="1" hidden="1" outlineLevel="2">
      <c r="A2385" s="82">
        <v>1203505058</v>
      </c>
      <c r="B2385" s="83" t="s">
        <v>2011</v>
      </c>
      <c r="C2385" s="70">
        <v>0</v>
      </c>
      <c r="D2385" s="79"/>
      <c r="E2385" s="70"/>
      <c r="F2385" s="72"/>
      <c r="G2385" s="70">
        <f t="shared" si="73"/>
        <v>0</v>
      </c>
      <c r="I2385" s="68">
        <v>0</v>
      </c>
      <c r="J2385" s="69">
        <f t="shared" si="72"/>
        <v>0</v>
      </c>
      <c r="K2385" s="57"/>
      <c r="L2385" s="65" t="s">
        <v>470</v>
      </c>
    </row>
    <row r="2386" spans="1:12" s="73" customFormat="1" hidden="1" outlineLevel="2">
      <c r="A2386" s="82">
        <v>1203505059</v>
      </c>
      <c r="B2386" s="83" t="s">
        <v>2012</v>
      </c>
      <c r="C2386" s="70">
        <v>0</v>
      </c>
      <c r="D2386" s="79"/>
      <c r="E2386" s="70"/>
      <c r="F2386" s="72"/>
      <c r="G2386" s="70">
        <f t="shared" si="73"/>
        <v>0</v>
      </c>
      <c r="I2386" s="68">
        <v>0</v>
      </c>
      <c r="J2386" s="69">
        <f t="shared" si="72"/>
        <v>0</v>
      </c>
      <c r="K2386" s="57"/>
      <c r="L2386" s="65" t="s">
        <v>470</v>
      </c>
    </row>
    <row r="2387" spans="1:12" s="73" customFormat="1" hidden="1" outlineLevel="2">
      <c r="A2387" s="82">
        <v>1203505060</v>
      </c>
      <c r="B2387" s="83" t="s">
        <v>2005</v>
      </c>
      <c r="C2387" s="70">
        <v>0</v>
      </c>
      <c r="D2387" s="79"/>
      <c r="E2387" s="70"/>
      <c r="F2387" s="72"/>
      <c r="G2387" s="70">
        <f t="shared" si="73"/>
        <v>0</v>
      </c>
      <c r="I2387" s="68">
        <v>0</v>
      </c>
      <c r="J2387" s="69">
        <f t="shared" si="72"/>
        <v>0</v>
      </c>
      <c r="K2387" s="57"/>
      <c r="L2387" s="65" t="s">
        <v>470</v>
      </c>
    </row>
    <row r="2388" spans="1:12" s="73" customFormat="1" hidden="1" outlineLevel="2">
      <c r="A2388" s="82">
        <v>1203505061</v>
      </c>
      <c r="B2388" s="83" t="s">
        <v>2006</v>
      </c>
      <c r="C2388" s="70">
        <v>0</v>
      </c>
      <c r="D2388" s="79"/>
      <c r="E2388" s="70"/>
      <c r="F2388" s="72"/>
      <c r="G2388" s="70">
        <f t="shared" si="73"/>
        <v>0</v>
      </c>
      <c r="I2388" s="68">
        <v>0</v>
      </c>
      <c r="J2388" s="69">
        <f t="shared" si="72"/>
        <v>0</v>
      </c>
      <c r="K2388" s="57"/>
      <c r="L2388" s="65" t="s">
        <v>470</v>
      </c>
    </row>
    <row r="2389" spans="1:12" s="73" customFormat="1" hidden="1" outlineLevel="2">
      <c r="A2389" s="82">
        <v>1203505062</v>
      </c>
      <c r="B2389" s="83" t="s">
        <v>2007</v>
      </c>
      <c r="C2389" s="70">
        <v>0</v>
      </c>
      <c r="D2389" s="79"/>
      <c r="E2389" s="70"/>
      <c r="F2389" s="72"/>
      <c r="G2389" s="70">
        <f t="shared" si="73"/>
        <v>0</v>
      </c>
      <c r="I2389" s="68">
        <v>0</v>
      </c>
      <c r="J2389" s="69">
        <f t="shared" si="72"/>
        <v>0</v>
      </c>
      <c r="K2389" s="57"/>
      <c r="L2389" s="65" t="s">
        <v>470</v>
      </c>
    </row>
    <row r="2390" spans="1:12" s="73" customFormat="1" hidden="1" outlineLevel="2">
      <c r="A2390" s="82">
        <v>1203505063</v>
      </c>
      <c r="B2390" s="83" t="s">
        <v>2008</v>
      </c>
      <c r="C2390" s="70">
        <v>0</v>
      </c>
      <c r="D2390" s="79"/>
      <c r="E2390" s="70"/>
      <c r="F2390" s="72"/>
      <c r="G2390" s="70">
        <f t="shared" si="73"/>
        <v>0</v>
      </c>
      <c r="I2390" s="68">
        <v>0</v>
      </c>
      <c r="J2390" s="69">
        <f t="shared" si="72"/>
        <v>0</v>
      </c>
      <c r="K2390" s="57"/>
      <c r="L2390" s="65" t="s">
        <v>470</v>
      </c>
    </row>
    <row r="2391" spans="1:12" s="73" customFormat="1" hidden="1" outlineLevel="2">
      <c r="A2391" s="82">
        <v>1203505066</v>
      </c>
      <c r="B2391" s="83" t="s">
        <v>2009</v>
      </c>
      <c r="C2391" s="70">
        <v>0</v>
      </c>
      <c r="D2391" s="79"/>
      <c r="E2391" s="70"/>
      <c r="F2391" s="72"/>
      <c r="G2391" s="70">
        <f t="shared" si="73"/>
        <v>0</v>
      </c>
      <c r="I2391" s="68">
        <v>0</v>
      </c>
      <c r="J2391" s="69">
        <f t="shared" ref="J2391:J2454" si="74">I2391-G2391</f>
        <v>0</v>
      </c>
      <c r="K2391" s="57"/>
      <c r="L2391" s="65" t="s">
        <v>470</v>
      </c>
    </row>
    <row r="2392" spans="1:12" s="73" customFormat="1" hidden="1" outlineLevel="2">
      <c r="A2392" s="82">
        <v>1203505067</v>
      </c>
      <c r="B2392" s="83" t="s">
        <v>2010</v>
      </c>
      <c r="C2392" s="70">
        <v>0</v>
      </c>
      <c r="D2392" s="79"/>
      <c r="E2392" s="70"/>
      <c r="F2392" s="72"/>
      <c r="G2392" s="70">
        <f t="shared" si="73"/>
        <v>0</v>
      </c>
      <c r="I2392" s="68">
        <v>0</v>
      </c>
      <c r="J2392" s="69">
        <f t="shared" si="74"/>
        <v>0</v>
      </c>
      <c r="K2392" s="57"/>
      <c r="L2392" s="65" t="s">
        <v>470</v>
      </c>
    </row>
    <row r="2393" spans="1:12" s="73" customFormat="1" hidden="1" outlineLevel="2">
      <c r="A2393" s="82">
        <v>1203505068</v>
      </c>
      <c r="B2393" s="83" t="s">
        <v>2011</v>
      </c>
      <c r="C2393" s="70">
        <v>0</v>
      </c>
      <c r="D2393" s="79"/>
      <c r="E2393" s="70"/>
      <c r="F2393" s="72"/>
      <c r="G2393" s="70">
        <f t="shared" si="73"/>
        <v>0</v>
      </c>
      <c r="I2393" s="68">
        <v>0</v>
      </c>
      <c r="J2393" s="69">
        <f t="shared" si="74"/>
        <v>0</v>
      </c>
      <c r="K2393" s="57"/>
      <c r="L2393" s="65" t="s">
        <v>470</v>
      </c>
    </row>
    <row r="2394" spans="1:12" s="73" customFormat="1" hidden="1" outlineLevel="2">
      <c r="A2394" s="82">
        <v>1203505069</v>
      </c>
      <c r="B2394" s="83" t="s">
        <v>2012</v>
      </c>
      <c r="C2394" s="70">
        <v>0</v>
      </c>
      <c r="D2394" s="79"/>
      <c r="E2394" s="70"/>
      <c r="F2394" s="72"/>
      <c r="G2394" s="70">
        <f t="shared" si="73"/>
        <v>0</v>
      </c>
      <c r="I2394" s="68">
        <v>0</v>
      </c>
      <c r="J2394" s="69">
        <f t="shared" si="74"/>
        <v>0</v>
      </c>
      <c r="K2394" s="57"/>
      <c r="L2394" s="65" t="s">
        <v>470</v>
      </c>
    </row>
    <row r="2395" spans="1:12" s="73" customFormat="1" hidden="1" outlineLevel="2">
      <c r="A2395" s="82">
        <v>1203505070</v>
      </c>
      <c r="B2395" s="83" t="s">
        <v>2005</v>
      </c>
      <c r="C2395" s="70">
        <v>0</v>
      </c>
      <c r="D2395" s="79"/>
      <c r="E2395" s="70"/>
      <c r="F2395" s="72"/>
      <c r="G2395" s="70">
        <f t="shared" si="73"/>
        <v>0</v>
      </c>
      <c r="I2395" s="68">
        <v>0</v>
      </c>
      <c r="J2395" s="69">
        <f t="shared" si="74"/>
        <v>0</v>
      </c>
      <c r="K2395" s="57"/>
      <c r="L2395" s="65" t="s">
        <v>470</v>
      </c>
    </row>
    <row r="2396" spans="1:12" s="73" customFormat="1" hidden="1" outlineLevel="2">
      <c r="A2396" s="82">
        <v>1203505071</v>
      </c>
      <c r="B2396" s="83" t="s">
        <v>2006</v>
      </c>
      <c r="C2396" s="70">
        <v>0</v>
      </c>
      <c r="D2396" s="79"/>
      <c r="E2396" s="70"/>
      <c r="F2396" s="72"/>
      <c r="G2396" s="70">
        <f t="shared" si="73"/>
        <v>0</v>
      </c>
      <c r="I2396" s="68">
        <v>0</v>
      </c>
      <c r="J2396" s="69">
        <f t="shared" si="74"/>
        <v>0</v>
      </c>
      <c r="K2396" s="57"/>
      <c r="L2396" s="65" t="s">
        <v>470</v>
      </c>
    </row>
    <row r="2397" spans="1:12" s="73" customFormat="1" hidden="1" outlineLevel="2">
      <c r="A2397" s="82">
        <v>1203505072</v>
      </c>
      <c r="B2397" s="83" t="s">
        <v>2007</v>
      </c>
      <c r="C2397" s="70">
        <v>0</v>
      </c>
      <c r="D2397" s="79"/>
      <c r="E2397" s="70"/>
      <c r="F2397" s="72"/>
      <c r="G2397" s="70">
        <f t="shared" si="73"/>
        <v>0</v>
      </c>
      <c r="I2397" s="68">
        <v>0</v>
      </c>
      <c r="J2397" s="69">
        <f t="shared" si="74"/>
        <v>0</v>
      </c>
      <c r="K2397" s="57"/>
      <c r="L2397" s="65" t="s">
        <v>470</v>
      </c>
    </row>
    <row r="2398" spans="1:12" s="73" customFormat="1" hidden="1" outlineLevel="2">
      <c r="A2398" s="82">
        <v>1203505073</v>
      </c>
      <c r="B2398" s="83" t="s">
        <v>2008</v>
      </c>
      <c r="C2398" s="70">
        <v>0</v>
      </c>
      <c r="D2398" s="79"/>
      <c r="E2398" s="70"/>
      <c r="F2398" s="72"/>
      <c r="G2398" s="70">
        <f t="shared" si="73"/>
        <v>0</v>
      </c>
      <c r="I2398" s="68">
        <v>0</v>
      </c>
      <c r="J2398" s="69">
        <f t="shared" si="74"/>
        <v>0</v>
      </c>
      <c r="K2398" s="57"/>
      <c r="L2398" s="65" t="s">
        <v>470</v>
      </c>
    </row>
    <row r="2399" spans="1:12" s="73" customFormat="1" hidden="1" outlineLevel="2">
      <c r="A2399" s="82">
        <v>1203505076</v>
      </c>
      <c r="B2399" s="83" t="s">
        <v>2009</v>
      </c>
      <c r="C2399" s="70">
        <v>0</v>
      </c>
      <c r="D2399" s="79"/>
      <c r="E2399" s="70"/>
      <c r="F2399" s="72"/>
      <c r="G2399" s="70">
        <f t="shared" si="73"/>
        <v>0</v>
      </c>
      <c r="I2399" s="68">
        <v>0</v>
      </c>
      <c r="J2399" s="69">
        <f t="shared" si="74"/>
        <v>0</v>
      </c>
      <c r="K2399" s="57"/>
      <c r="L2399" s="65" t="s">
        <v>470</v>
      </c>
    </row>
    <row r="2400" spans="1:12" s="73" customFormat="1" hidden="1" outlineLevel="2">
      <c r="A2400" s="82">
        <v>1203505077</v>
      </c>
      <c r="B2400" s="83" t="s">
        <v>2010</v>
      </c>
      <c r="C2400" s="70">
        <v>0</v>
      </c>
      <c r="D2400" s="79"/>
      <c r="E2400" s="70"/>
      <c r="F2400" s="72"/>
      <c r="G2400" s="70">
        <f t="shared" si="73"/>
        <v>0</v>
      </c>
      <c r="I2400" s="68">
        <v>0</v>
      </c>
      <c r="J2400" s="69">
        <f t="shared" si="74"/>
        <v>0</v>
      </c>
      <c r="K2400" s="57"/>
      <c r="L2400" s="65" t="s">
        <v>470</v>
      </c>
    </row>
    <row r="2401" spans="1:12" s="73" customFormat="1" hidden="1" outlineLevel="2">
      <c r="A2401" s="82">
        <v>1203505078</v>
      </c>
      <c r="B2401" s="83" t="s">
        <v>2011</v>
      </c>
      <c r="C2401" s="70">
        <v>0</v>
      </c>
      <c r="D2401" s="79"/>
      <c r="E2401" s="70"/>
      <c r="F2401" s="72"/>
      <c r="G2401" s="70">
        <f t="shared" si="73"/>
        <v>0</v>
      </c>
      <c r="I2401" s="68">
        <v>0</v>
      </c>
      <c r="J2401" s="69">
        <f t="shared" si="74"/>
        <v>0</v>
      </c>
      <c r="K2401" s="57"/>
      <c r="L2401" s="65" t="s">
        <v>470</v>
      </c>
    </row>
    <row r="2402" spans="1:12" s="73" customFormat="1" hidden="1" outlineLevel="2">
      <c r="A2402" s="82">
        <v>1203505079</v>
      </c>
      <c r="B2402" s="83" t="s">
        <v>2012</v>
      </c>
      <c r="C2402" s="70">
        <v>0</v>
      </c>
      <c r="D2402" s="79"/>
      <c r="E2402" s="70"/>
      <c r="F2402" s="72"/>
      <c r="G2402" s="70">
        <f t="shared" si="73"/>
        <v>0</v>
      </c>
      <c r="I2402" s="68">
        <v>0</v>
      </c>
      <c r="J2402" s="69">
        <f t="shared" si="74"/>
        <v>0</v>
      </c>
      <c r="K2402" s="57"/>
      <c r="L2402" s="65" t="s">
        <v>470</v>
      </c>
    </row>
    <row r="2403" spans="1:12" s="73" customFormat="1" hidden="1" outlineLevel="2">
      <c r="A2403" s="82">
        <v>1203505080</v>
      </c>
      <c r="B2403" s="83" t="s">
        <v>2005</v>
      </c>
      <c r="C2403" s="70">
        <v>0</v>
      </c>
      <c r="D2403" s="79"/>
      <c r="E2403" s="70"/>
      <c r="F2403" s="72"/>
      <c r="G2403" s="70">
        <f t="shared" si="73"/>
        <v>0</v>
      </c>
      <c r="I2403" s="68">
        <v>0</v>
      </c>
      <c r="J2403" s="69">
        <f t="shared" si="74"/>
        <v>0</v>
      </c>
      <c r="K2403" s="57"/>
      <c r="L2403" s="65" t="s">
        <v>470</v>
      </c>
    </row>
    <row r="2404" spans="1:12" s="73" customFormat="1" hidden="1" outlineLevel="2">
      <c r="A2404" s="82">
        <v>1203505081</v>
      </c>
      <c r="B2404" s="83" t="s">
        <v>2006</v>
      </c>
      <c r="C2404" s="70">
        <v>0</v>
      </c>
      <c r="D2404" s="79"/>
      <c r="E2404" s="70"/>
      <c r="F2404" s="72"/>
      <c r="G2404" s="70">
        <f t="shared" si="73"/>
        <v>0</v>
      </c>
      <c r="I2404" s="68">
        <v>0</v>
      </c>
      <c r="J2404" s="69">
        <f t="shared" si="74"/>
        <v>0</v>
      </c>
      <c r="K2404" s="57"/>
      <c r="L2404" s="65" t="s">
        <v>470</v>
      </c>
    </row>
    <row r="2405" spans="1:12" s="73" customFormat="1" hidden="1" outlineLevel="2">
      <c r="A2405" s="82">
        <v>1203505082</v>
      </c>
      <c r="B2405" s="83" t="s">
        <v>2007</v>
      </c>
      <c r="C2405" s="70">
        <v>0</v>
      </c>
      <c r="D2405" s="79"/>
      <c r="E2405" s="70"/>
      <c r="F2405" s="72"/>
      <c r="G2405" s="70">
        <f t="shared" ref="G2405:G2468" si="75">C2405+E2405</f>
        <v>0</v>
      </c>
      <c r="I2405" s="68">
        <v>0</v>
      </c>
      <c r="J2405" s="69">
        <f t="shared" si="74"/>
        <v>0</v>
      </c>
      <c r="K2405" s="57"/>
      <c r="L2405" s="65" t="s">
        <v>470</v>
      </c>
    </row>
    <row r="2406" spans="1:12" s="73" customFormat="1" hidden="1" outlineLevel="2">
      <c r="A2406" s="82">
        <v>1203505083</v>
      </c>
      <c r="B2406" s="83" t="s">
        <v>2008</v>
      </c>
      <c r="C2406" s="70">
        <v>0</v>
      </c>
      <c r="D2406" s="79"/>
      <c r="E2406" s="70"/>
      <c r="F2406" s="72"/>
      <c r="G2406" s="70">
        <f t="shared" si="75"/>
        <v>0</v>
      </c>
      <c r="I2406" s="68">
        <v>0</v>
      </c>
      <c r="J2406" s="69">
        <f t="shared" si="74"/>
        <v>0</v>
      </c>
      <c r="K2406" s="57"/>
      <c r="L2406" s="65" t="s">
        <v>470</v>
      </c>
    </row>
    <row r="2407" spans="1:12" s="73" customFormat="1" hidden="1" outlineLevel="2">
      <c r="A2407" s="82">
        <v>1203505086</v>
      </c>
      <c r="B2407" s="83" t="s">
        <v>2009</v>
      </c>
      <c r="C2407" s="70">
        <v>0</v>
      </c>
      <c r="D2407" s="79"/>
      <c r="E2407" s="70"/>
      <c r="F2407" s="72"/>
      <c r="G2407" s="70">
        <f t="shared" si="75"/>
        <v>0</v>
      </c>
      <c r="I2407" s="68">
        <v>0</v>
      </c>
      <c r="J2407" s="69">
        <f t="shared" si="74"/>
        <v>0</v>
      </c>
      <c r="K2407" s="57"/>
      <c r="L2407" s="65" t="s">
        <v>470</v>
      </c>
    </row>
    <row r="2408" spans="1:12" s="73" customFormat="1" hidden="1" outlineLevel="2">
      <c r="A2408" s="82">
        <v>1203505087</v>
      </c>
      <c r="B2408" s="83" t="s">
        <v>2010</v>
      </c>
      <c r="C2408" s="70">
        <v>0</v>
      </c>
      <c r="D2408" s="79"/>
      <c r="E2408" s="70"/>
      <c r="F2408" s="72"/>
      <c r="G2408" s="70">
        <f t="shared" si="75"/>
        <v>0</v>
      </c>
      <c r="I2408" s="68">
        <v>0</v>
      </c>
      <c r="J2408" s="69">
        <f t="shared" si="74"/>
        <v>0</v>
      </c>
      <c r="K2408" s="57"/>
      <c r="L2408" s="65" t="s">
        <v>470</v>
      </c>
    </row>
    <row r="2409" spans="1:12" s="73" customFormat="1" hidden="1" outlineLevel="2">
      <c r="A2409" s="82">
        <v>1203505088</v>
      </c>
      <c r="B2409" s="83" t="s">
        <v>2011</v>
      </c>
      <c r="C2409" s="70">
        <v>0</v>
      </c>
      <c r="D2409" s="79"/>
      <c r="E2409" s="70"/>
      <c r="F2409" s="72"/>
      <c r="G2409" s="70">
        <f t="shared" si="75"/>
        <v>0</v>
      </c>
      <c r="I2409" s="68">
        <v>0</v>
      </c>
      <c r="J2409" s="69">
        <f t="shared" si="74"/>
        <v>0</v>
      </c>
      <c r="K2409" s="57"/>
      <c r="L2409" s="65" t="s">
        <v>470</v>
      </c>
    </row>
    <row r="2410" spans="1:12" s="73" customFormat="1" hidden="1" outlineLevel="2">
      <c r="A2410" s="82">
        <v>1203505089</v>
      </c>
      <c r="B2410" s="83" t="s">
        <v>2012</v>
      </c>
      <c r="C2410" s="70">
        <v>0</v>
      </c>
      <c r="D2410" s="79"/>
      <c r="E2410" s="70"/>
      <c r="F2410" s="72"/>
      <c r="G2410" s="70">
        <f t="shared" si="75"/>
        <v>0</v>
      </c>
      <c r="I2410" s="68">
        <v>0</v>
      </c>
      <c r="J2410" s="69">
        <f t="shared" si="74"/>
        <v>0</v>
      </c>
      <c r="K2410" s="57"/>
      <c r="L2410" s="65" t="s">
        <v>470</v>
      </c>
    </row>
    <row r="2411" spans="1:12" s="73" customFormat="1" hidden="1" outlineLevel="2">
      <c r="A2411" s="82">
        <v>1203505910</v>
      </c>
      <c r="B2411" s="83" t="s">
        <v>2013</v>
      </c>
      <c r="C2411" s="70">
        <v>0</v>
      </c>
      <c r="D2411" s="79"/>
      <c r="E2411" s="70"/>
      <c r="F2411" s="72"/>
      <c r="G2411" s="70">
        <f t="shared" si="75"/>
        <v>0</v>
      </c>
      <c r="I2411" s="68">
        <v>0</v>
      </c>
      <c r="J2411" s="69">
        <f t="shared" si="74"/>
        <v>0</v>
      </c>
      <c r="K2411" s="57"/>
      <c r="L2411" s="65" t="s">
        <v>5634</v>
      </c>
    </row>
    <row r="2412" spans="1:12" s="73" customFormat="1" hidden="1" outlineLevel="2">
      <c r="A2412" s="82">
        <v>1203505911</v>
      </c>
      <c r="B2412" s="83" t="s">
        <v>2014</v>
      </c>
      <c r="C2412" s="70">
        <v>0</v>
      </c>
      <c r="D2412" s="79"/>
      <c r="E2412" s="70"/>
      <c r="F2412" s="72"/>
      <c r="G2412" s="70">
        <f t="shared" si="75"/>
        <v>0</v>
      </c>
      <c r="I2412" s="68">
        <v>0</v>
      </c>
      <c r="J2412" s="69">
        <f t="shared" si="74"/>
        <v>0</v>
      </c>
      <c r="K2412" s="57"/>
      <c r="L2412" s="65" t="s">
        <v>5634</v>
      </c>
    </row>
    <row r="2413" spans="1:12" s="73" customFormat="1" hidden="1" outlineLevel="2">
      <c r="A2413" s="82">
        <v>1203505913</v>
      </c>
      <c r="B2413" s="83" t="s">
        <v>2015</v>
      </c>
      <c r="C2413" s="70">
        <v>0</v>
      </c>
      <c r="D2413" s="79"/>
      <c r="E2413" s="70"/>
      <c r="F2413" s="72"/>
      <c r="G2413" s="70">
        <f t="shared" si="75"/>
        <v>0</v>
      </c>
      <c r="I2413" s="68">
        <v>0</v>
      </c>
      <c r="J2413" s="69">
        <f t="shared" si="74"/>
        <v>0</v>
      </c>
      <c r="K2413" s="57"/>
      <c r="L2413" s="65" t="s">
        <v>5634</v>
      </c>
    </row>
    <row r="2414" spans="1:12" s="73" customFormat="1" hidden="1" outlineLevel="2">
      <c r="A2414" s="82">
        <v>1203506010</v>
      </c>
      <c r="B2414" s="83" t="s">
        <v>2016</v>
      </c>
      <c r="C2414" s="70">
        <v>0</v>
      </c>
      <c r="D2414" s="79"/>
      <c r="E2414" s="70"/>
      <c r="F2414" s="72"/>
      <c r="G2414" s="70">
        <f t="shared" si="75"/>
        <v>0</v>
      </c>
      <c r="I2414" s="68">
        <v>0</v>
      </c>
      <c r="J2414" s="69">
        <f t="shared" si="74"/>
        <v>0</v>
      </c>
      <c r="K2414" s="57"/>
      <c r="L2414" s="65" t="s">
        <v>470</v>
      </c>
    </row>
    <row r="2415" spans="1:12" s="73" customFormat="1" hidden="1" outlineLevel="2">
      <c r="A2415" s="82">
        <v>1203506011</v>
      </c>
      <c r="B2415" s="83" t="s">
        <v>2017</v>
      </c>
      <c r="C2415" s="70">
        <v>0</v>
      </c>
      <c r="D2415" s="79"/>
      <c r="E2415" s="70"/>
      <c r="F2415" s="72"/>
      <c r="G2415" s="70">
        <f t="shared" si="75"/>
        <v>0</v>
      </c>
      <c r="I2415" s="68">
        <v>0</v>
      </c>
      <c r="J2415" s="69">
        <f t="shared" si="74"/>
        <v>0</v>
      </c>
      <c r="K2415" s="57"/>
      <c r="L2415" s="65" t="s">
        <v>470</v>
      </c>
    </row>
    <row r="2416" spans="1:12" s="73" customFormat="1" hidden="1" outlineLevel="2">
      <c r="A2416" s="82">
        <v>1203506012</v>
      </c>
      <c r="B2416" s="83" t="s">
        <v>2018</v>
      </c>
      <c r="C2416" s="70">
        <v>0</v>
      </c>
      <c r="D2416" s="79"/>
      <c r="E2416" s="70"/>
      <c r="F2416" s="72"/>
      <c r="G2416" s="70">
        <f t="shared" si="75"/>
        <v>0</v>
      </c>
      <c r="I2416" s="68">
        <v>0</v>
      </c>
      <c r="J2416" s="69">
        <f t="shared" si="74"/>
        <v>0</v>
      </c>
      <c r="K2416" s="57"/>
      <c r="L2416" s="65" t="s">
        <v>470</v>
      </c>
    </row>
    <row r="2417" spans="1:12" s="73" customFormat="1" hidden="1" outlineLevel="2">
      <c r="A2417" s="82">
        <v>1203506013</v>
      </c>
      <c r="B2417" s="83" t="s">
        <v>2019</v>
      </c>
      <c r="C2417" s="70">
        <v>0</v>
      </c>
      <c r="D2417" s="79"/>
      <c r="E2417" s="70"/>
      <c r="F2417" s="72"/>
      <c r="G2417" s="70">
        <f t="shared" si="75"/>
        <v>0</v>
      </c>
      <c r="I2417" s="68">
        <v>0</v>
      </c>
      <c r="J2417" s="69">
        <f t="shared" si="74"/>
        <v>0</v>
      </c>
      <c r="K2417" s="57"/>
      <c r="L2417" s="65" t="s">
        <v>470</v>
      </c>
    </row>
    <row r="2418" spans="1:12" s="73" customFormat="1" hidden="1" outlineLevel="2">
      <c r="A2418" s="82">
        <v>1203506016</v>
      </c>
      <c r="B2418" s="83" t="s">
        <v>2020</v>
      </c>
      <c r="C2418" s="70">
        <v>0</v>
      </c>
      <c r="D2418" s="79"/>
      <c r="E2418" s="70"/>
      <c r="F2418" s="72"/>
      <c r="G2418" s="70">
        <f t="shared" si="75"/>
        <v>0</v>
      </c>
      <c r="I2418" s="68">
        <v>0</v>
      </c>
      <c r="J2418" s="69">
        <f t="shared" si="74"/>
        <v>0</v>
      </c>
      <c r="K2418" s="57"/>
      <c r="L2418" s="65" t="s">
        <v>470</v>
      </c>
    </row>
    <row r="2419" spans="1:12" s="73" customFormat="1" hidden="1" outlineLevel="2">
      <c r="A2419" s="82">
        <v>1203506017</v>
      </c>
      <c r="B2419" s="83" t="s">
        <v>2021</v>
      </c>
      <c r="C2419" s="70">
        <v>0</v>
      </c>
      <c r="D2419" s="79"/>
      <c r="E2419" s="70"/>
      <c r="F2419" s="72"/>
      <c r="G2419" s="70">
        <f t="shared" si="75"/>
        <v>0</v>
      </c>
      <c r="I2419" s="68">
        <v>0</v>
      </c>
      <c r="J2419" s="69">
        <f t="shared" si="74"/>
        <v>0</v>
      </c>
      <c r="K2419" s="57"/>
      <c r="L2419" s="65" t="s">
        <v>470</v>
      </c>
    </row>
    <row r="2420" spans="1:12" s="73" customFormat="1" hidden="1" outlineLevel="2">
      <c r="A2420" s="82">
        <v>1203506019</v>
      </c>
      <c r="B2420" s="83" t="s">
        <v>2022</v>
      </c>
      <c r="C2420" s="70">
        <v>0</v>
      </c>
      <c r="D2420" s="79"/>
      <c r="E2420" s="70"/>
      <c r="F2420" s="72"/>
      <c r="G2420" s="70">
        <f t="shared" si="75"/>
        <v>0</v>
      </c>
      <c r="I2420" s="68">
        <v>0</v>
      </c>
      <c r="J2420" s="69">
        <f t="shared" si="74"/>
        <v>0</v>
      </c>
      <c r="K2420" s="57"/>
      <c r="L2420" s="65" t="s">
        <v>470</v>
      </c>
    </row>
    <row r="2421" spans="1:12" s="73" customFormat="1" hidden="1" outlineLevel="2">
      <c r="A2421" s="82">
        <v>1203507010</v>
      </c>
      <c r="B2421" s="83" t="s">
        <v>2023</v>
      </c>
      <c r="C2421" s="70">
        <v>0</v>
      </c>
      <c r="D2421" s="79"/>
      <c r="E2421" s="70"/>
      <c r="F2421" s="72"/>
      <c r="G2421" s="70">
        <f t="shared" si="75"/>
        <v>0</v>
      </c>
      <c r="I2421" s="68">
        <v>0</v>
      </c>
      <c r="J2421" s="69">
        <f t="shared" si="74"/>
        <v>0</v>
      </c>
      <c r="K2421" s="57"/>
      <c r="L2421" s="65" t="s">
        <v>470</v>
      </c>
    </row>
    <row r="2422" spans="1:12" s="73" customFormat="1" hidden="1" outlineLevel="2">
      <c r="A2422" s="82">
        <v>1203507011</v>
      </c>
      <c r="B2422" s="83" t="s">
        <v>2024</v>
      </c>
      <c r="C2422" s="70">
        <v>0</v>
      </c>
      <c r="D2422" s="79"/>
      <c r="E2422" s="70"/>
      <c r="F2422" s="72"/>
      <c r="G2422" s="70">
        <f t="shared" si="75"/>
        <v>0</v>
      </c>
      <c r="I2422" s="68">
        <v>0</v>
      </c>
      <c r="J2422" s="69">
        <f t="shared" si="74"/>
        <v>0</v>
      </c>
      <c r="K2422" s="57"/>
      <c r="L2422" s="65" t="s">
        <v>470</v>
      </c>
    </row>
    <row r="2423" spans="1:12" s="73" customFormat="1" hidden="1" outlineLevel="2">
      <c r="A2423" s="82">
        <v>1203507012</v>
      </c>
      <c r="B2423" s="83" t="s">
        <v>2025</v>
      </c>
      <c r="C2423" s="70">
        <v>0</v>
      </c>
      <c r="D2423" s="79"/>
      <c r="E2423" s="70"/>
      <c r="F2423" s="72"/>
      <c r="G2423" s="70">
        <f t="shared" si="75"/>
        <v>0</v>
      </c>
      <c r="I2423" s="68">
        <v>0</v>
      </c>
      <c r="J2423" s="69">
        <f t="shared" si="74"/>
        <v>0</v>
      </c>
      <c r="K2423" s="57"/>
      <c r="L2423" s="65" t="s">
        <v>470</v>
      </c>
    </row>
    <row r="2424" spans="1:12" s="73" customFormat="1" hidden="1" outlineLevel="2">
      <c r="A2424" s="82">
        <v>1203507013</v>
      </c>
      <c r="B2424" s="83" t="s">
        <v>2026</v>
      </c>
      <c r="C2424" s="70">
        <v>0</v>
      </c>
      <c r="D2424" s="79"/>
      <c r="E2424" s="70"/>
      <c r="F2424" s="72"/>
      <c r="G2424" s="70">
        <f t="shared" si="75"/>
        <v>0</v>
      </c>
      <c r="I2424" s="68">
        <v>0</v>
      </c>
      <c r="J2424" s="69">
        <f t="shared" si="74"/>
        <v>0</v>
      </c>
      <c r="K2424" s="57"/>
      <c r="L2424" s="65" t="s">
        <v>470</v>
      </c>
    </row>
    <row r="2425" spans="1:12" s="73" customFormat="1" hidden="1" outlineLevel="2">
      <c r="A2425" s="82">
        <v>1203507016</v>
      </c>
      <c r="B2425" s="83" t="s">
        <v>2027</v>
      </c>
      <c r="C2425" s="70">
        <v>0</v>
      </c>
      <c r="D2425" s="79"/>
      <c r="E2425" s="70"/>
      <c r="F2425" s="72"/>
      <c r="G2425" s="70">
        <f t="shared" si="75"/>
        <v>0</v>
      </c>
      <c r="I2425" s="68">
        <v>0</v>
      </c>
      <c r="J2425" s="69">
        <f t="shared" si="74"/>
        <v>0</v>
      </c>
      <c r="K2425" s="57"/>
      <c r="L2425" s="65" t="s">
        <v>470</v>
      </c>
    </row>
    <row r="2426" spans="1:12" s="73" customFormat="1" hidden="1" outlineLevel="2">
      <c r="A2426" s="82">
        <v>1203507017</v>
      </c>
      <c r="B2426" s="83" t="s">
        <v>2028</v>
      </c>
      <c r="C2426" s="70">
        <v>0</v>
      </c>
      <c r="D2426" s="79"/>
      <c r="E2426" s="70"/>
      <c r="F2426" s="72"/>
      <c r="G2426" s="70">
        <f t="shared" si="75"/>
        <v>0</v>
      </c>
      <c r="I2426" s="68">
        <v>0</v>
      </c>
      <c r="J2426" s="69">
        <f t="shared" si="74"/>
        <v>0</v>
      </c>
      <c r="K2426" s="57"/>
      <c r="L2426" s="65" t="s">
        <v>470</v>
      </c>
    </row>
    <row r="2427" spans="1:12" s="73" customFormat="1" hidden="1" outlineLevel="2">
      <c r="A2427" s="82">
        <v>1203507019</v>
      </c>
      <c r="B2427" s="83" t="s">
        <v>2029</v>
      </c>
      <c r="C2427" s="70">
        <v>0</v>
      </c>
      <c r="D2427" s="79"/>
      <c r="E2427" s="70"/>
      <c r="F2427" s="72"/>
      <c r="G2427" s="70">
        <f t="shared" si="75"/>
        <v>0</v>
      </c>
      <c r="I2427" s="68">
        <v>0</v>
      </c>
      <c r="J2427" s="69">
        <f t="shared" si="74"/>
        <v>0</v>
      </c>
      <c r="K2427" s="57"/>
      <c r="L2427" s="65" t="s">
        <v>470</v>
      </c>
    </row>
    <row r="2428" spans="1:12" s="73" customFormat="1" hidden="1" outlineLevel="2">
      <c r="A2428" s="82">
        <v>1203508010</v>
      </c>
      <c r="B2428" s="83" t="s">
        <v>2030</v>
      </c>
      <c r="C2428" s="70">
        <v>0</v>
      </c>
      <c r="D2428" s="79"/>
      <c r="E2428" s="70"/>
      <c r="F2428" s="72"/>
      <c r="G2428" s="70">
        <f t="shared" si="75"/>
        <v>0</v>
      </c>
      <c r="I2428" s="68">
        <v>0</v>
      </c>
      <c r="J2428" s="69">
        <f t="shared" si="74"/>
        <v>0</v>
      </c>
      <c r="K2428" s="57"/>
      <c r="L2428" s="65" t="s">
        <v>470</v>
      </c>
    </row>
    <row r="2429" spans="1:12" s="73" customFormat="1" hidden="1" outlineLevel="2">
      <c r="A2429" s="82">
        <v>1203508011</v>
      </c>
      <c r="B2429" s="83" t="s">
        <v>2031</v>
      </c>
      <c r="C2429" s="70">
        <v>0</v>
      </c>
      <c r="D2429" s="79"/>
      <c r="E2429" s="70"/>
      <c r="F2429" s="72"/>
      <c r="G2429" s="70">
        <f t="shared" si="75"/>
        <v>0</v>
      </c>
      <c r="I2429" s="68">
        <v>0</v>
      </c>
      <c r="J2429" s="69">
        <f t="shared" si="74"/>
        <v>0</v>
      </c>
      <c r="K2429" s="57"/>
      <c r="L2429" s="65" t="s">
        <v>470</v>
      </c>
    </row>
    <row r="2430" spans="1:12" s="73" customFormat="1" hidden="1" outlineLevel="2">
      <c r="A2430" s="82">
        <v>1203508012</v>
      </c>
      <c r="B2430" s="83" t="s">
        <v>2032</v>
      </c>
      <c r="C2430" s="70">
        <v>0</v>
      </c>
      <c r="D2430" s="79"/>
      <c r="E2430" s="70"/>
      <c r="F2430" s="72"/>
      <c r="G2430" s="70">
        <f t="shared" si="75"/>
        <v>0</v>
      </c>
      <c r="I2430" s="68">
        <v>0</v>
      </c>
      <c r="J2430" s="69">
        <f t="shared" si="74"/>
        <v>0</v>
      </c>
      <c r="K2430" s="57"/>
      <c r="L2430" s="65" t="s">
        <v>470</v>
      </c>
    </row>
    <row r="2431" spans="1:12" s="73" customFormat="1" hidden="1" outlineLevel="2">
      <c r="A2431" s="82">
        <v>1203508013</v>
      </c>
      <c r="B2431" s="83" t="s">
        <v>2033</v>
      </c>
      <c r="C2431" s="70">
        <v>0</v>
      </c>
      <c r="D2431" s="79"/>
      <c r="E2431" s="70"/>
      <c r="F2431" s="72"/>
      <c r="G2431" s="70">
        <f t="shared" si="75"/>
        <v>0</v>
      </c>
      <c r="I2431" s="68">
        <v>0</v>
      </c>
      <c r="J2431" s="69">
        <f t="shared" si="74"/>
        <v>0</v>
      </c>
      <c r="K2431" s="57"/>
      <c r="L2431" s="65" t="s">
        <v>470</v>
      </c>
    </row>
    <row r="2432" spans="1:12" s="73" customFormat="1" hidden="1" outlineLevel="2">
      <c r="A2432" s="82">
        <v>1203508016</v>
      </c>
      <c r="B2432" s="83" t="s">
        <v>2034</v>
      </c>
      <c r="C2432" s="70">
        <v>0</v>
      </c>
      <c r="D2432" s="79"/>
      <c r="E2432" s="70"/>
      <c r="F2432" s="72"/>
      <c r="G2432" s="70">
        <f t="shared" si="75"/>
        <v>0</v>
      </c>
      <c r="I2432" s="68">
        <v>0</v>
      </c>
      <c r="J2432" s="69">
        <f t="shared" si="74"/>
        <v>0</v>
      </c>
      <c r="K2432" s="57"/>
      <c r="L2432" s="65" t="s">
        <v>470</v>
      </c>
    </row>
    <row r="2433" spans="1:12" s="73" customFormat="1" hidden="1" outlineLevel="2">
      <c r="A2433" s="82">
        <v>1203508017</v>
      </c>
      <c r="B2433" s="83" t="s">
        <v>2035</v>
      </c>
      <c r="C2433" s="70">
        <v>0</v>
      </c>
      <c r="D2433" s="79"/>
      <c r="E2433" s="70"/>
      <c r="F2433" s="72"/>
      <c r="G2433" s="70">
        <f t="shared" si="75"/>
        <v>0</v>
      </c>
      <c r="I2433" s="68">
        <v>0</v>
      </c>
      <c r="J2433" s="69">
        <f t="shared" si="74"/>
        <v>0</v>
      </c>
      <c r="K2433" s="57"/>
      <c r="L2433" s="65" t="s">
        <v>470</v>
      </c>
    </row>
    <row r="2434" spans="1:12" s="73" customFormat="1" hidden="1" outlineLevel="2">
      <c r="A2434" s="82">
        <v>1203508018</v>
      </c>
      <c r="B2434" s="83" t="s">
        <v>2036</v>
      </c>
      <c r="C2434" s="70">
        <v>0</v>
      </c>
      <c r="D2434" s="79"/>
      <c r="E2434" s="70"/>
      <c r="F2434" s="72"/>
      <c r="G2434" s="70">
        <f t="shared" si="75"/>
        <v>0</v>
      </c>
      <c r="I2434" s="68">
        <v>0</v>
      </c>
      <c r="J2434" s="69">
        <f t="shared" si="74"/>
        <v>0</v>
      </c>
      <c r="K2434" s="57"/>
      <c r="L2434" s="65" t="s">
        <v>470</v>
      </c>
    </row>
    <row r="2435" spans="1:12" s="73" customFormat="1" hidden="1" outlineLevel="2">
      <c r="A2435" s="82">
        <v>1203508019</v>
      </c>
      <c r="B2435" s="83" t="s">
        <v>2037</v>
      </c>
      <c r="C2435" s="70">
        <v>0</v>
      </c>
      <c r="D2435" s="79"/>
      <c r="E2435" s="70"/>
      <c r="F2435" s="72"/>
      <c r="G2435" s="70">
        <f t="shared" si="75"/>
        <v>0</v>
      </c>
      <c r="I2435" s="68">
        <v>0</v>
      </c>
      <c r="J2435" s="69">
        <f t="shared" si="74"/>
        <v>0</v>
      </c>
      <c r="K2435" s="57"/>
      <c r="L2435" s="65" t="s">
        <v>470</v>
      </c>
    </row>
    <row r="2436" spans="1:12" s="73" customFormat="1" hidden="1" outlineLevel="2">
      <c r="A2436" s="82">
        <v>1203508020</v>
      </c>
      <c r="B2436" s="83" t="s">
        <v>2030</v>
      </c>
      <c r="C2436" s="70">
        <v>0</v>
      </c>
      <c r="D2436" s="79"/>
      <c r="E2436" s="70"/>
      <c r="F2436" s="72"/>
      <c r="G2436" s="70">
        <f t="shared" si="75"/>
        <v>0</v>
      </c>
      <c r="I2436" s="68">
        <v>0</v>
      </c>
      <c r="J2436" s="69">
        <f t="shared" si="74"/>
        <v>0</v>
      </c>
      <c r="K2436" s="57"/>
      <c r="L2436" s="65" t="s">
        <v>470</v>
      </c>
    </row>
    <row r="2437" spans="1:12" s="73" customFormat="1" hidden="1" outlineLevel="2">
      <c r="A2437" s="82">
        <v>1203508021</v>
      </c>
      <c r="B2437" s="83" t="s">
        <v>2031</v>
      </c>
      <c r="C2437" s="70">
        <v>0</v>
      </c>
      <c r="D2437" s="79"/>
      <c r="E2437" s="70"/>
      <c r="F2437" s="72"/>
      <c r="G2437" s="70">
        <f t="shared" si="75"/>
        <v>0</v>
      </c>
      <c r="I2437" s="68">
        <v>0</v>
      </c>
      <c r="J2437" s="69">
        <f t="shared" si="74"/>
        <v>0</v>
      </c>
      <c r="K2437" s="57"/>
      <c r="L2437" s="65" t="s">
        <v>470</v>
      </c>
    </row>
    <row r="2438" spans="1:12" s="73" customFormat="1" hidden="1" outlineLevel="2">
      <c r="A2438" s="82">
        <v>1203508022</v>
      </c>
      <c r="B2438" s="83" t="s">
        <v>2032</v>
      </c>
      <c r="C2438" s="70">
        <v>0</v>
      </c>
      <c r="D2438" s="79"/>
      <c r="E2438" s="70"/>
      <c r="F2438" s="72"/>
      <c r="G2438" s="70">
        <f t="shared" si="75"/>
        <v>0</v>
      </c>
      <c r="I2438" s="68">
        <v>0</v>
      </c>
      <c r="J2438" s="69">
        <f t="shared" si="74"/>
        <v>0</v>
      </c>
      <c r="K2438" s="57"/>
      <c r="L2438" s="65" t="s">
        <v>470</v>
      </c>
    </row>
    <row r="2439" spans="1:12" s="73" customFormat="1" hidden="1" outlineLevel="2">
      <c r="A2439" s="82">
        <v>1203508023</v>
      </c>
      <c r="B2439" s="83" t="s">
        <v>2033</v>
      </c>
      <c r="C2439" s="70">
        <v>0</v>
      </c>
      <c r="D2439" s="79"/>
      <c r="E2439" s="70"/>
      <c r="F2439" s="72"/>
      <c r="G2439" s="70">
        <f t="shared" si="75"/>
        <v>0</v>
      </c>
      <c r="I2439" s="68">
        <v>0</v>
      </c>
      <c r="J2439" s="69">
        <f t="shared" si="74"/>
        <v>0</v>
      </c>
      <c r="K2439" s="57"/>
      <c r="L2439" s="65" t="s">
        <v>470</v>
      </c>
    </row>
    <row r="2440" spans="1:12" s="73" customFormat="1" hidden="1" outlineLevel="2">
      <c r="A2440" s="82">
        <v>1203508026</v>
      </c>
      <c r="B2440" s="83" t="s">
        <v>2034</v>
      </c>
      <c r="C2440" s="70">
        <v>0</v>
      </c>
      <c r="D2440" s="79"/>
      <c r="E2440" s="70"/>
      <c r="F2440" s="72"/>
      <c r="G2440" s="70">
        <f t="shared" si="75"/>
        <v>0</v>
      </c>
      <c r="I2440" s="68">
        <v>0</v>
      </c>
      <c r="J2440" s="69">
        <f t="shared" si="74"/>
        <v>0</v>
      </c>
      <c r="K2440" s="57"/>
      <c r="L2440" s="65" t="s">
        <v>470</v>
      </c>
    </row>
    <row r="2441" spans="1:12" s="73" customFormat="1" hidden="1" outlineLevel="2">
      <c r="A2441" s="82">
        <v>1203508027</v>
      </c>
      <c r="B2441" s="83" t="s">
        <v>2035</v>
      </c>
      <c r="C2441" s="70">
        <v>0</v>
      </c>
      <c r="D2441" s="79"/>
      <c r="E2441" s="70"/>
      <c r="F2441" s="72"/>
      <c r="G2441" s="70">
        <f t="shared" si="75"/>
        <v>0</v>
      </c>
      <c r="I2441" s="68">
        <v>0</v>
      </c>
      <c r="J2441" s="69">
        <f t="shared" si="74"/>
        <v>0</v>
      </c>
      <c r="K2441" s="57"/>
      <c r="L2441" s="65" t="s">
        <v>470</v>
      </c>
    </row>
    <row r="2442" spans="1:12" s="73" customFormat="1" hidden="1" outlineLevel="2">
      <c r="A2442" s="82">
        <v>1203508028</v>
      </c>
      <c r="B2442" s="83" t="s">
        <v>2036</v>
      </c>
      <c r="C2442" s="70">
        <v>0</v>
      </c>
      <c r="D2442" s="79"/>
      <c r="E2442" s="70"/>
      <c r="F2442" s="72"/>
      <c r="G2442" s="70">
        <f t="shared" si="75"/>
        <v>0</v>
      </c>
      <c r="I2442" s="68">
        <v>0</v>
      </c>
      <c r="J2442" s="69">
        <f t="shared" si="74"/>
        <v>0</v>
      </c>
      <c r="K2442" s="57"/>
      <c r="L2442" s="65" t="s">
        <v>470</v>
      </c>
    </row>
    <row r="2443" spans="1:12" s="73" customFormat="1" hidden="1" outlineLevel="2">
      <c r="A2443" s="82">
        <v>1203508029</v>
      </c>
      <c r="B2443" s="83" t="s">
        <v>2037</v>
      </c>
      <c r="C2443" s="70">
        <v>0</v>
      </c>
      <c r="D2443" s="79"/>
      <c r="E2443" s="70"/>
      <c r="F2443" s="72"/>
      <c r="G2443" s="70">
        <f t="shared" si="75"/>
        <v>0</v>
      </c>
      <c r="I2443" s="68">
        <v>0</v>
      </c>
      <c r="J2443" s="69">
        <f t="shared" si="74"/>
        <v>0</v>
      </c>
      <c r="K2443" s="57"/>
      <c r="L2443" s="65" t="s">
        <v>470</v>
      </c>
    </row>
    <row r="2444" spans="1:12" s="73" customFormat="1" hidden="1" outlineLevel="2">
      <c r="A2444" s="82">
        <v>1203509010</v>
      </c>
      <c r="B2444" s="83" t="s">
        <v>2038</v>
      </c>
      <c r="C2444" s="70">
        <v>0</v>
      </c>
      <c r="D2444" s="79"/>
      <c r="E2444" s="70"/>
      <c r="F2444" s="72"/>
      <c r="G2444" s="70">
        <f t="shared" si="75"/>
        <v>0</v>
      </c>
      <c r="I2444" s="68">
        <v>0</v>
      </c>
      <c r="J2444" s="69">
        <f t="shared" si="74"/>
        <v>0</v>
      </c>
      <c r="K2444" s="57"/>
      <c r="L2444" s="65" t="s">
        <v>470</v>
      </c>
    </row>
    <row r="2445" spans="1:12" s="73" customFormat="1" hidden="1" outlineLevel="2">
      <c r="A2445" s="82">
        <v>1203509011</v>
      </c>
      <c r="B2445" s="83" t="s">
        <v>2039</v>
      </c>
      <c r="C2445" s="70">
        <v>156879142.97999901</v>
      </c>
      <c r="D2445" s="79"/>
      <c r="E2445" s="70"/>
      <c r="F2445" s="72"/>
      <c r="G2445" s="70">
        <f t="shared" si="75"/>
        <v>156879142.97999901</v>
      </c>
      <c r="I2445" s="68">
        <v>0</v>
      </c>
      <c r="J2445" s="69">
        <f t="shared" si="74"/>
        <v>-156879142.97999901</v>
      </c>
      <c r="K2445" s="57"/>
      <c r="L2445" s="65" t="s">
        <v>470</v>
      </c>
    </row>
    <row r="2446" spans="1:12" s="73" customFormat="1" hidden="1" outlineLevel="2">
      <c r="A2446" s="82">
        <v>1203509012</v>
      </c>
      <c r="B2446" s="83" t="s">
        <v>2040</v>
      </c>
      <c r="C2446" s="70">
        <v>0</v>
      </c>
      <c r="D2446" s="79"/>
      <c r="E2446" s="70"/>
      <c r="F2446" s="72"/>
      <c r="G2446" s="70">
        <f t="shared" si="75"/>
        <v>0</v>
      </c>
      <c r="I2446" s="68">
        <v>0</v>
      </c>
      <c r="J2446" s="69">
        <f t="shared" si="74"/>
        <v>0</v>
      </c>
      <c r="K2446" s="57"/>
      <c r="L2446" s="65" t="s">
        <v>470</v>
      </c>
    </row>
    <row r="2447" spans="1:12" s="73" customFormat="1" hidden="1" outlineLevel="2">
      <c r="A2447" s="82">
        <v>1203509013</v>
      </c>
      <c r="B2447" s="83" t="s">
        <v>2041</v>
      </c>
      <c r="C2447" s="70">
        <v>19988940.5</v>
      </c>
      <c r="D2447" s="79"/>
      <c r="E2447" s="70"/>
      <c r="F2447" s="72"/>
      <c r="G2447" s="70">
        <f t="shared" si="75"/>
        <v>19988940.5</v>
      </c>
      <c r="I2447" s="68">
        <v>0</v>
      </c>
      <c r="J2447" s="69">
        <f t="shared" si="74"/>
        <v>-19988940.5</v>
      </c>
      <c r="K2447" s="57"/>
      <c r="L2447" s="65" t="s">
        <v>470</v>
      </c>
    </row>
    <row r="2448" spans="1:12" s="73" customFormat="1" hidden="1" outlineLevel="2">
      <c r="A2448" s="82">
        <v>1203509016</v>
      </c>
      <c r="B2448" s="83" t="s">
        <v>2042</v>
      </c>
      <c r="C2448" s="70">
        <v>0</v>
      </c>
      <c r="D2448" s="79"/>
      <c r="E2448" s="70"/>
      <c r="F2448" s="72"/>
      <c r="G2448" s="70">
        <f t="shared" si="75"/>
        <v>0</v>
      </c>
      <c r="I2448" s="68">
        <v>0</v>
      </c>
      <c r="J2448" s="69">
        <f t="shared" si="74"/>
        <v>0</v>
      </c>
      <c r="K2448" s="57"/>
      <c r="L2448" s="65" t="s">
        <v>470</v>
      </c>
    </row>
    <row r="2449" spans="1:12" s="73" customFormat="1" hidden="1" outlineLevel="2">
      <c r="A2449" s="82">
        <v>1203509017</v>
      </c>
      <c r="B2449" s="83" t="s">
        <v>2043</v>
      </c>
      <c r="C2449" s="70">
        <v>-176864221.389999</v>
      </c>
      <c r="D2449" s="79"/>
      <c r="E2449" s="70"/>
      <c r="F2449" s="72"/>
      <c r="G2449" s="70">
        <f t="shared" si="75"/>
        <v>-176864221.389999</v>
      </c>
      <c r="I2449" s="68">
        <v>0</v>
      </c>
      <c r="J2449" s="69">
        <f t="shared" si="74"/>
        <v>176864221.389999</v>
      </c>
      <c r="K2449" s="57"/>
      <c r="L2449" s="65" t="s">
        <v>470</v>
      </c>
    </row>
    <row r="2450" spans="1:12" s="73" customFormat="1" hidden="1" outlineLevel="2">
      <c r="A2450" s="82">
        <v>1203509019</v>
      </c>
      <c r="B2450" s="83" t="s">
        <v>2044</v>
      </c>
      <c r="C2450" s="70">
        <v>0.01</v>
      </c>
      <c r="D2450" s="79"/>
      <c r="E2450" s="70"/>
      <c r="F2450" s="72"/>
      <c r="G2450" s="70">
        <f t="shared" si="75"/>
        <v>0.01</v>
      </c>
      <c r="I2450" s="68">
        <v>0</v>
      </c>
      <c r="J2450" s="69">
        <f t="shared" si="74"/>
        <v>-0.01</v>
      </c>
      <c r="K2450" s="57"/>
      <c r="L2450" s="65" t="s">
        <v>470</v>
      </c>
    </row>
    <row r="2451" spans="1:12" s="73" customFormat="1" hidden="1" outlineLevel="2">
      <c r="A2451" s="82">
        <v>1203509020</v>
      </c>
      <c r="B2451" s="83" t="s">
        <v>2038</v>
      </c>
      <c r="C2451" s="70">
        <v>0</v>
      </c>
      <c r="D2451" s="79"/>
      <c r="E2451" s="70"/>
      <c r="F2451" s="72"/>
      <c r="G2451" s="70">
        <f t="shared" si="75"/>
        <v>0</v>
      </c>
      <c r="I2451" s="68">
        <v>0</v>
      </c>
      <c r="J2451" s="69">
        <f t="shared" si="74"/>
        <v>0</v>
      </c>
      <c r="K2451" s="57"/>
      <c r="L2451" s="65" t="s">
        <v>470</v>
      </c>
    </row>
    <row r="2452" spans="1:12" s="73" customFormat="1" hidden="1" outlineLevel="2">
      <c r="A2452" s="82">
        <v>1203509021</v>
      </c>
      <c r="B2452" s="83" t="s">
        <v>2039</v>
      </c>
      <c r="C2452" s="70">
        <v>0</v>
      </c>
      <c r="D2452" s="79"/>
      <c r="E2452" s="70"/>
      <c r="F2452" s="72"/>
      <c r="G2452" s="70">
        <f t="shared" si="75"/>
        <v>0</v>
      </c>
      <c r="I2452" s="68">
        <v>0</v>
      </c>
      <c r="J2452" s="69">
        <f t="shared" si="74"/>
        <v>0</v>
      </c>
      <c r="K2452" s="57"/>
      <c r="L2452" s="65" t="s">
        <v>470</v>
      </c>
    </row>
    <row r="2453" spans="1:12" s="73" customFormat="1" hidden="1" outlineLevel="2">
      <c r="A2453" s="82">
        <v>1203509022</v>
      </c>
      <c r="B2453" s="83" t="s">
        <v>2040</v>
      </c>
      <c r="C2453" s="70">
        <v>0</v>
      </c>
      <c r="D2453" s="79"/>
      <c r="E2453" s="70"/>
      <c r="F2453" s="72"/>
      <c r="G2453" s="70">
        <f t="shared" si="75"/>
        <v>0</v>
      </c>
      <c r="I2453" s="68">
        <v>0</v>
      </c>
      <c r="J2453" s="69">
        <f t="shared" si="74"/>
        <v>0</v>
      </c>
      <c r="K2453" s="57"/>
      <c r="L2453" s="65" t="s">
        <v>470</v>
      </c>
    </row>
    <row r="2454" spans="1:12" s="73" customFormat="1" hidden="1" outlineLevel="2">
      <c r="A2454" s="82">
        <v>1203509023</v>
      </c>
      <c r="B2454" s="83" t="s">
        <v>2041</v>
      </c>
      <c r="C2454" s="70">
        <v>0</v>
      </c>
      <c r="D2454" s="79"/>
      <c r="E2454" s="70"/>
      <c r="F2454" s="72"/>
      <c r="G2454" s="70">
        <f t="shared" si="75"/>
        <v>0</v>
      </c>
      <c r="I2454" s="68">
        <v>0</v>
      </c>
      <c r="J2454" s="69">
        <f t="shared" si="74"/>
        <v>0</v>
      </c>
      <c r="K2454" s="57"/>
      <c r="L2454" s="65" t="s">
        <v>470</v>
      </c>
    </row>
    <row r="2455" spans="1:12" s="73" customFormat="1" hidden="1" outlineLevel="2">
      <c r="A2455" s="82">
        <v>1203509026</v>
      </c>
      <c r="B2455" s="83" t="s">
        <v>2042</v>
      </c>
      <c r="C2455" s="70">
        <v>0</v>
      </c>
      <c r="D2455" s="79"/>
      <c r="E2455" s="70"/>
      <c r="F2455" s="72"/>
      <c r="G2455" s="70">
        <f t="shared" si="75"/>
        <v>0</v>
      </c>
      <c r="I2455" s="68">
        <v>0</v>
      </c>
      <c r="J2455" s="69">
        <f t="shared" ref="J2455:J2518" si="76">I2455-G2455</f>
        <v>0</v>
      </c>
      <c r="K2455" s="57"/>
      <c r="L2455" s="65" t="s">
        <v>470</v>
      </c>
    </row>
    <row r="2456" spans="1:12" s="73" customFormat="1" hidden="1" outlineLevel="2">
      <c r="A2456" s="82">
        <v>1203509027</v>
      </c>
      <c r="B2456" s="83" t="s">
        <v>2043</v>
      </c>
      <c r="C2456" s="70">
        <v>0</v>
      </c>
      <c r="D2456" s="79"/>
      <c r="E2456" s="70"/>
      <c r="F2456" s="72"/>
      <c r="G2456" s="70">
        <f t="shared" si="75"/>
        <v>0</v>
      </c>
      <c r="I2456" s="68">
        <v>0</v>
      </c>
      <c r="J2456" s="69">
        <f t="shared" si="76"/>
        <v>0</v>
      </c>
      <c r="K2456" s="57"/>
      <c r="L2456" s="65" t="s">
        <v>470</v>
      </c>
    </row>
    <row r="2457" spans="1:12" s="73" customFormat="1" hidden="1" outlineLevel="2">
      <c r="A2457" s="82">
        <v>1203509029</v>
      </c>
      <c r="B2457" s="83" t="s">
        <v>2044</v>
      </c>
      <c r="C2457" s="70">
        <v>0</v>
      </c>
      <c r="D2457" s="79"/>
      <c r="E2457" s="70"/>
      <c r="F2457" s="72"/>
      <c r="G2457" s="70">
        <f t="shared" si="75"/>
        <v>0</v>
      </c>
      <c r="I2457" s="68">
        <v>0</v>
      </c>
      <c r="J2457" s="69">
        <f t="shared" si="76"/>
        <v>0</v>
      </c>
      <c r="K2457" s="57"/>
      <c r="L2457" s="65" t="s">
        <v>470</v>
      </c>
    </row>
    <row r="2458" spans="1:12" s="73" customFormat="1" hidden="1" outlineLevel="2">
      <c r="A2458" s="82">
        <v>1203509030</v>
      </c>
      <c r="B2458" s="83" t="s">
        <v>2038</v>
      </c>
      <c r="C2458" s="70">
        <v>0</v>
      </c>
      <c r="D2458" s="79"/>
      <c r="E2458" s="70"/>
      <c r="F2458" s="72"/>
      <c r="G2458" s="70">
        <f t="shared" si="75"/>
        <v>0</v>
      </c>
      <c r="I2458" s="68">
        <v>0</v>
      </c>
      <c r="J2458" s="69">
        <f t="shared" si="76"/>
        <v>0</v>
      </c>
      <c r="K2458" s="57"/>
      <c r="L2458" s="65" t="s">
        <v>470</v>
      </c>
    </row>
    <row r="2459" spans="1:12" s="73" customFormat="1" hidden="1" outlineLevel="2">
      <c r="A2459" s="82">
        <v>1203509031</v>
      </c>
      <c r="B2459" s="83" t="s">
        <v>2039</v>
      </c>
      <c r="C2459" s="70">
        <v>0</v>
      </c>
      <c r="D2459" s="79"/>
      <c r="E2459" s="70"/>
      <c r="F2459" s="72"/>
      <c r="G2459" s="70">
        <f t="shared" si="75"/>
        <v>0</v>
      </c>
      <c r="I2459" s="68">
        <v>0</v>
      </c>
      <c r="J2459" s="69">
        <f t="shared" si="76"/>
        <v>0</v>
      </c>
      <c r="K2459" s="57"/>
      <c r="L2459" s="65" t="s">
        <v>470</v>
      </c>
    </row>
    <row r="2460" spans="1:12" s="73" customFormat="1" hidden="1" outlineLevel="2">
      <c r="A2460" s="82">
        <v>1203509032</v>
      </c>
      <c r="B2460" s="83" t="s">
        <v>2040</v>
      </c>
      <c r="C2460" s="70">
        <v>0</v>
      </c>
      <c r="D2460" s="79"/>
      <c r="E2460" s="70"/>
      <c r="F2460" s="72"/>
      <c r="G2460" s="70">
        <f t="shared" si="75"/>
        <v>0</v>
      </c>
      <c r="I2460" s="68">
        <v>0</v>
      </c>
      <c r="J2460" s="69">
        <f t="shared" si="76"/>
        <v>0</v>
      </c>
      <c r="K2460" s="57"/>
      <c r="L2460" s="65" t="s">
        <v>470</v>
      </c>
    </row>
    <row r="2461" spans="1:12" s="73" customFormat="1" hidden="1" outlineLevel="2">
      <c r="A2461" s="82">
        <v>1203509033</v>
      </c>
      <c r="B2461" s="83" t="s">
        <v>2041</v>
      </c>
      <c r="C2461" s="70">
        <v>156035.679999999</v>
      </c>
      <c r="D2461" s="79"/>
      <c r="E2461" s="70"/>
      <c r="F2461" s="72"/>
      <c r="G2461" s="70">
        <f t="shared" si="75"/>
        <v>156035.679999999</v>
      </c>
      <c r="I2461" s="68">
        <v>0</v>
      </c>
      <c r="J2461" s="69">
        <f t="shared" si="76"/>
        <v>-156035.679999999</v>
      </c>
      <c r="K2461" s="57"/>
      <c r="L2461" s="65" t="s">
        <v>470</v>
      </c>
    </row>
    <row r="2462" spans="1:12" s="73" customFormat="1" hidden="1" outlineLevel="2">
      <c r="A2462" s="82">
        <v>1203509036</v>
      </c>
      <c r="B2462" s="83" t="s">
        <v>2042</v>
      </c>
      <c r="C2462" s="70">
        <v>0</v>
      </c>
      <c r="D2462" s="79"/>
      <c r="E2462" s="70"/>
      <c r="F2462" s="72"/>
      <c r="G2462" s="70">
        <f t="shared" si="75"/>
        <v>0</v>
      </c>
      <c r="I2462" s="68">
        <v>0</v>
      </c>
      <c r="J2462" s="69">
        <f t="shared" si="76"/>
        <v>0</v>
      </c>
      <c r="K2462" s="57"/>
      <c r="L2462" s="65" t="s">
        <v>470</v>
      </c>
    </row>
    <row r="2463" spans="1:12" s="73" customFormat="1" hidden="1" outlineLevel="2">
      <c r="A2463" s="82">
        <v>1203509037</v>
      </c>
      <c r="B2463" s="83" t="s">
        <v>2043</v>
      </c>
      <c r="C2463" s="70">
        <v>-156035.679999999</v>
      </c>
      <c r="D2463" s="79"/>
      <c r="E2463" s="70"/>
      <c r="F2463" s="72"/>
      <c r="G2463" s="70">
        <f t="shared" si="75"/>
        <v>-156035.679999999</v>
      </c>
      <c r="I2463" s="68">
        <v>0</v>
      </c>
      <c r="J2463" s="69">
        <f t="shared" si="76"/>
        <v>156035.679999999</v>
      </c>
      <c r="K2463" s="57"/>
      <c r="L2463" s="65" t="s">
        <v>470</v>
      </c>
    </row>
    <row r="2464" spans="1:12" s="73" customFormat="1" hidden="1" outlineLevel="2">
      <c r="A2464" s="82">
        <v>1203509039</v>
      </c>
      <c r="B2464" s="83" t="s">
        <v>2044</v>
      </c>
      <c r="C2464" s="70">
        <v>0</v>
      </c>
      <c r="D2464" s="79"/>
      <c r="E2464" s="70"/>
      <c r="F2464" s="72"/>
      <c r="G2464" s="70">
        <f t="shared" si="75"/>
        <v>0</v>
      </c>
      <c r="I2464" s="68">
        <v>0</v>
      </c>
      <c r="J2464" s="69">
        <f t="shared" si="76"/>
        <v>0</v>
      </c>
      <c r="K2464" s="57"/>
      <c r="L2464" s="65" t="s">
        <v>470</v>
      </c>
    </row>
    <row r="2465" spans="1:12" s="73" customFormat="1" hidden="1" outlineLevel="2">
      <c r="A2465" s="82">
        <v>1203510010</v>
      </c>
      <c r="B2465" s="83" t="s">
        <v>2045</v>
      </c>
      <c r="C2465" s="70">
        <v>0</v>
      </c>
      <c r="D2465" s="79"/>
      <c r="E2465" s="70"/>
      <c r="F2465" s="72"/>
      <c r="G2465" s="70">
        <f t="shared" si="75"/>
        <v>0</v>
      </c>
      <c r="I2465" s="68">
        <v>0</v>
      </c>
      <c r="J2465" s="69">
        <f t="shared" si="76"/>
        <v>0</v>
      </c>
      <c r="K2465" s="57"/>
      <c r="L2465" s="65" t="s">
        <v>470</v>
      </c>
    </row>
    <row r="2466" spans="1:12" s="73" customFormat="1" hidden="1" outlineLevel="2">
      <c r="A2466" s="82">
        <v>1203510011</v>
      </c>
      <c r="B2466" s="83" t="s">
        <v>2046</v>
      </c>
      <c r="C2466" s="70">
        <v>220557664.47</v>
      </c>
      <c r="D2466" s="79"/>
      <c r="E2466" s="70"/>
      <c r="F2466" s="72"/>
      <c r="G2466" s="70">
        <f t="shared" si="75"/>
        <v>220557664.47</v>
      </c>
      <c r="I2466" s="68">
        <v>0</v>
      </c>
      <c r="J2466" s="69">
        <f t="shared" si="76"/>
        <v>-220557664.47</v>
      </c>
      <c r="K2466" s="57"/>
      <c r="L2466" s="65" t="s">
        <v>470</v>
      </c>
    </row>
    <row r="2467" spans="1:12" s="73" customFormat="1" hidden="1" outlineLevel="2">
      <c r="A2467" s="82">
        <v>1203510012</v>
      </c>
      <c r="B2467" s="83" t="s">
        <v>2047</v>
      </c>
      <c r="C2467" s="70">
        <v>1292.75</v>
      </c>
      <c r="D2467" s="79"/>
      <c r="E2467" s="70"/>
      <c r="F2467" s="72"/>
      <c r="G2467" s="70">
        <f t="shared" si="75"/>
        <v>1292.75</v>
      </c>
      <c r="I2467" s="68">
        <v>0</v>
      </c>
      <c r="J2467" s="69">
        <f t="shared" si="76"/>
        <v>-1292.75</v>
      </c>
      <c r="K2467" s="57"/>
      <c r="L2467" s="65" t="s">
        <v>470</v>
      </c>
    </row>
    <row r="2468" spans="1:12" s="73" customFormat="1" hidden="1" outlineLevel="2">
      <c r="A2468" s="82">
        <v>1203510013</v>
      </c>
      <c r="B2468" s="83" t="s">
        <v>2048</v>
      </c>
      <c r="C2468" s="70">
        <v>103184679.89</v>
      </c>
      <c r="D2468" s="79"/>
      <c r="E2468" s="70"/>
      <c r="F2468" s="72"/>
      <c r="G2468" s="70">
        <f t="shared" si="75"/>
        <v>103184679.89</v>
      </c>
      <c r="I2468" s="68">
        <v>0</v>
      </c>
      <c r="J2468" s="69">
        <f t="shared" si="76"/>
        <v>-103184679.89</v>
      </c>
      <c r="K2468" s="57"/>
      <c r="L2468" s="65" t="s">
        <v>470</v>
      </c>
    </row>
    <row r="2469" spans="1:12" s="73" customFormat="1" hidden="1" outlineLevel="2">
      <c r="A2469" s="82">
        <v>1203510016</v>
      </c>
      <c r="B2469" s="83" t="s">
        <v>2049</v>
      </c>
      <c r="C2469" s="70">
        <v>0</v>
      </c>
      <c r="D2469" s="79"/>
      <c r="E2469" s="70"/>
      <c r="F2469" s="72"/>
      <c r="G2469" s="70">
        <f t="shared" ref="G2469:G2532" si="77">C2469+E2469</f>
        <v>0</v>
      </c>
      <c r="I2469" s="68">
        <v>0</v>
      </c>
      <c r="J2469" s="69">
        <f t="shared" si="76"/>
        <v>0</v>
      </c>
      <c r="K2469" s="57"/>
      <c r="L2469" s="65" t="s">
        <v>470</v>
      </c>
    </row>
    <row r="2470" spans="1:12" s="73" customFormat="1" hidden="1" outlineLevel="2">
      <c r="A2470" s="82">
        <v>1203510017</v>
      </c>
      <c r="B2470" s="83" t="s">
        <v>2050</v>
      </c>
      <c r="C2470" s="70">
        <v>-323662604.88999897</v>
      </c>
      <c r="D2470" s="79"/>
      <c r="E2470" s="70"/>
      <c r="F2470" s="72"/>
      <c r="G2470" s="70">
        <f t="shared" si="77"/>
        <v>-323662604.88999897</v>
      </c>
      <c r="I2470" s="68">
        <v>0</v>
      </c>
      <c r="J2470" s="69">
        <f t="shared" si="76"/>
        <v>323662604.88999897</v>
      </c>
      <c r="K2470" s="57"/>
      <c r="L2470" s="65" t="s">
        <v>470</v>
      </c>
    </row>
    <row r="2471" spans="1:12" s="73" customFormat="1" hidden="1" outlineLevel="2">
      <c r="A2471" s="82">
        <v>1203510019</v>
      </c>
      <c r="B2471" s="83" t="s">
        <v>2051</v>
      </c>
      <c r="C2471" s="70">
        <v>0</v>
      </c>
      <c r="D2471" s="79"/>
      <c r="E2471" s="70"/>
      <c r="F2471" s="72"/>
      <c r="G2471" s="70">
        <f t="shared" si="77"/>
        <v>0</v>
      </c>
      <c r="I2471" s="68">
        <v>0</v>
      </c>
      <c r="J2471" s="69">
        <f t="shared" si="76"/>
        <v>0</v>
      </c>
      <c r="K2471" s="57"/>
      <c r="L2471" s="65" t="s">
        <v>470</v>
      </c>
    </row>
    <row r="2472" spans="1:12" s="73" customFormat="1" hidden="1" outlineLevel="2">
      <c r="A2472" s="82">
        <v>1203510020</v>
      </c>
      <c r="B2472" s="83" t="s">
        <v>2045</v>
      </c>
      <c r="C2472" s="70">
        <v>0</v>
      </c>
      <c r="D2472" s="79"/>
      <c r="E2472" s="70"/>
      <c r="F2472" s="72"/>
      <c r="G2472" s="70">
        <f t="shared" si="77"/>
        <v>0</v>
      </c>
      <c r="I2472" s="68">
        <v>0</v>
      </c>
      <c r="J2472" s="69">
        <f t="shared" si="76"/>
        <v>0</v>
      </c>
      <c r="K2472" s="57"/>
      <c r="L2472" s="65" t="s">
        <v>470</v>
      </c>
    </row>
    <row r="2473" spans="1:12" s="73" customFormat="1" hidden="1" outlineLevel="2">
      <c r="A2473" s="82">
        <v>1203510021</v>
      </c>
      <c r="B2473" s="83" t="s">
        <v>2046</v>
      </c>
      <c r="C2473" s="70">
        <v>6229571.9400000004</v>
      </c>
      <c r="D2473" s="79"/>
      <c r="E2473" s="70"/>
      <c r="F2473" s="72"/>
      <c r="G2473" s="70">
        <f t="shared" si="77"/>
        <v>6229571.9400000004</v>
      </c>
      <c r="I2473" s="68">
        <v>0</v>
      </c>
      <c r="J2473" s="69">
        <f t="shared" si="76"/>
        <v>-6229571.9400000004</v>
      </c>
      <c r="K2473" s="57"/>
      <c r="L2473" s="65" t="s">
        <v>470</v>
      </c>
    </row>
    <row r="2474" spans="1:12" s="73" customFormat="1" hidden="1" outlineLevel="2">
      <c r="A2474" s="82">
        <v>1203510022</v>
      </c>
      <c r="B2474" s="83" t="s">
        <v>2047</v>
      </c>
      <c r="C2474" s="70">
        <v>0</v>
      </c>
      <c r="D2474" s="79"/>
      <c r="E2474" s="70"/>
      <c r="F2474" s="72"/>
      <c r="G2474" s="70">
        <f t="shared" si="77"/>
        <v>0</v>
      </c>
      <c r="I2474" s="68">
        <v>0</v>
      </c>
      <c r="J2474" s="69">
        <f t="shared" si="76"/>
        <v>0</v>
      </c>
      <c r="K2474" s="57"/>
      <c r="L2474" s="65" t="s">
        <v>470</v>
      </c>
    </row>
    <row r="2475" spans="1:12" s="73" customFormat="1" hidden="1" outlineLevel="2">
      <c r="A2475" s="82">
        <v>1203510023</v>
      </c>
      <c r="B2475" s="83" t="s">
        <v>2048</v>
      </c>
      <c r="C2475" s="70">
        <v>67729628.890000001</v>
      </c>
      <c r="D2475" s="79"/>
      <c r="E2475" s="70"/>
      <c r="F2475" s="72"/>
      <c r="G2475" s="70">
        <f t="shared" si="77"/>
        <v>67729628.890000001</v>
      </c>
      <c r="I2475" s="68">
        <v>0</v>
      </c>
      <c r="J2475" s="69">
        <f t="shared" si="76"/>
        <v>-67729628.890000001</v>
      </c>
      <c r="K2475" s="57"/>
      <c r="L2475" s="65" t="s">
        <v>470</v>
      </c>
    </row>
    <row r="2476" spans="1:12" s="73" customFormat="1" hidden="1" outlineLevel="2">
      <c r="A2476" s="82">
        <v>1203510026</v>
      </c>
      <c r="B2476" s="83" t="s">
        <v>2049</v>
      </c>
      <c r="C2476" s="70">
        <v>0</v>
      </c>
      <c r="D2476" s="79"/>
      <c r="E2476" s="70"/>
      <c r="F2476" s="72"/>
      <c r="G2476" s="70">
        <f t="shared" si="77"/>
        <v>0</v>
      </c>
      <c r="I2476" s="68">
        <v>0</v>
      </c>
      <c r="J2476" s="69">
        <f t="shared" si="76"/>
        <v>0</v>
      </c>
      <c r="K2476" s="57"/>
      <c r="L2476" s="65" t="s">
        <v>470</v>
      </c>
    </row>
    <row r="2477" spans="1:12" s="73" customFormat="1" hidden="1" outlineLevel="2">
      <c r="A2477" s="82">
        <v>1203510027</v>
      </c>
      <c r="B2477" s="83" t="s">
        <v>2050</v>
      </c>
      <c r="C2477" s="70">
        <v>-73959200.829999894</v>
      </c>
      <c r="D2477" s="79"/>
      <c r="E2477" s="70"/>
      <c r="F2477" s="72"/>
      <c r="G2477" s="70">
        <f t="shared" si="77"/>
        <v>-73959200.829999894</v>
      </c>
      <c r="I2477" s="68">
        <v>0</v>
      </c>
      <c r="J2477" s="69">
        <f t="shared" si="76"/>
        <v>73959200.829999894</v>
      </c>
      <c r="K2477" s="57"/>
      <c r="L2477" s="65" t="s">
        <v>470</v>
      </c>
    </row>
    <row r="2478" spans="1:12" s="73" customFormat="1" hidden="1" outlineLevel="2">
      <c r="A2478" s="82">
        <v>1203510029</v>
      </c>
      <c r="B2478" s="83" t="s">
        <v>2051</v>
      </c>
      <c r="C2478" s="70">
        <v>0</v>
      </c>
      <c r="D2478" s="79"/>
      <c r="E2478" s="70"/>
      <c r="F2478" s="72"/>
      <c r="G2478" s="70">
        <f t="shared" si="77"/>
        <v>0</v>
      </c>
      <c r="I2478" s="68">
        <v>0</v>
      </c>
      <c r="J2478" s="69">
        <f t="shared" si="76"/>
        <v>0</v>
      </c>
      <c r="K2478" s="57"/>
      <c r="L2478" s="65" t="s">
        <v>470</v>
      </c>
    </row>
    <row r="2479" spans="1:12" s="73" customFormat="1" hidden="1" outlineLevel="2">
      <c r="A2479" s="82">
        <v>1203510030</v>
      </c>
      <c r="B2479" s="83" t="s">
        <v>2045</v>
      </c>
      <c r="C2479" s="70">
        <v>0</v>
      </c>
      <c r="D2479" s="79"/>
      <c r="E2479" s="70"/>
      <c r="F2479" s="72"/>
      <c r="G2479" s="70">
        <f t="shared" si="77"/>
        <v>0</v>
      </c>
      <c r="I2479" s="68">
        <v>0</v>
      </c>
      <c r="J2479" s="69">
        <f t="shared" si="76"/>
        <v>0</v>
      </c>
      <c r="K2479" s="57"/>
      <c r="L2479" s="65" t="s">
        <v>470</v>
      </c>
    </row>
    <row r="2480" spans="1:12" s="73" customFormat="1" hidden="1" outlineLevel="2">
      <c r="A2480" s="82">
        <v>1203510031</v>
      </c>
      <c r="B2480" s="83" t="s">
        <v>2046</v>
      </c>
      <c r="C2480" s="70">
        <v>0</v>
      </c>
      <c r="D2480" s="79"/>
      <c r="E2480" s="70"/>
      <c r="F2480" s="72"/>
      <c r="G2480" s="70">
        <f t="shared" si="77"/>
        <v>0</v>
      </c>
      <c r="I2480" s="68">
        <v>0</v>
      </c>
      <c r="J2480" s="69">
        <f t="shared" si="76"/>
        <v>0</v>
      </c>
      <c r="K2480" s="57"/>
      <c r="L2480" s="65" t="s">
        <v>470</v>
      </c>
    </row>
    <row r="2481" spans="1:12" s="73" customFormat="1" hidden="1" outlineLevel="2">
      <c r="A2481" s="82">
        <v>1203510032</v>
      </c>
      <c r="B2481" s="83" t="s">
        <v>2047</v>
      </c>
      <c r="C2481" s="70">
        <v>0</v>
      </c>
      <c r="D2481" s="79"/>
      <c r="E2481" s="70"/>
      <c r="F2481" s="72"/>
      <c r="G2481" s="70">
        <f t="shared" si="77"/>
        <v>0</v>
      </c>
      <c r="I2481" s="68">
        <v>0</v>
      </c>
      <c r="J2481" s="69">
        <f t="shared" si="76"/>
        <v>0</v>
      </c>
      <c r="K2481" s="57"/>
      <c r="L2481" s="65" t="s">
        <v>470</v>
      </c>
    </row>
    <row r="2482" spans="1:12" s="73" customFormat="1" hidden="1" outlineLevel="2">
      <c r="A2482" s="82">
        <v>1203510033</v>
      </c>
      <c r="B2482" s="83" t="s">
        <v>2048</v>
      </c>
      <c r="C2482" s="70">
        <v>0</v>
      </c>
      <c r="D2482" s="79"/>
      <c r="E2482" s="70"/>
      <c r="F2482" s="72"/>
      <c r="G2482" s="70">
        <f t="shared" si="77"/>
        <v>0</v>
      </c>
      <c r="I2482" s="68">
        <v>0</v>
      </c>
      <c r="J2482" s="69">
        <f t="shared" si="76"/>
        <v>0</v>
      </c>
      <c r="K2482" s="57"/>
      <c r="L2482" s="65" t="s">
        <v>470</v>
      </c>
    </row>
    <row r="2483" spans="1:12" s="73" customFormat="1" hidden="1" outlineLevel="2">
      <c r="A2483" s="82">
        <v>1203510036</v>
      </c>
      <c r="B2483" s="83" t="s">
        <v>2049</v>
      </c>
      <c r="C2483" s="70">
        <v>0</v>
      </c>
      <c r="D2483" s="79"/>
      <c r="E2483" s="70"/>
      <c r="F2483" s="72"/>
      <c r="G2483" s="70">
        <f t="shared" si="77"/>
        <v>0</v>
      </c>
      <c r="I2483" s="68">
        <v>0</v>
      </c>
      <c r="J2483" s="69">
        <f t="shared" si="76"/>
        <v>0</v>
      </c>
      <c r="K2483" s="57"/>
      <c r="L2483" s="65" t="s">
        <v>470</v>
      </c>
    </row>
    <row r="2484" spans="1:12" s="73" customFormat="1" hidden="1" outlineLevel="2">
      <c r="A2484" s="82">
        <v>1203510037</v>
      </c>
      <c r="B2484" s="83" t="s">
        <v>2050</v>
      </c>
      <c r="C2484" s="70">
        <v>0</v>
      </c>
      <c r="D2484" s="79"/>
      <c r="E2484" s="70"/>
      <c r="F2484" s="72"/>
      <c r="G2484" s="70">
        <f t="shared" si="77"/>
        <v>0</v>
      </c>
      <c r="I2484" s="68">
        <v>0</v>
      </c>
      <c r="J2484" s="69">
        <f t="shared" si="76"/>
        <v>0</v>
      </c>
      <c r="K2484" s="57"/>
      <c r="L2484" s="65" t="s">
        <v>470</v>
      </c>
    </row>
    <row r="2485" spans="1:12" s="73" customFormat="1" hidden="1" outlineLevel="2">
      <c r="A2485" s="82">
        <v>1203510039</v>
      </c>
      <c r="B2485" s="83" t="s">
        <v>2051</v>
      </c>
      <c r="C2485" s="70">
        <v>0</v>
      </c>
      <c r="D2485" s="79"/>
      <c r="E2485" s="70"/>
      <c r="F2485" s="72"/>
      <c r="G2485" s="70">
        <f t="shared" si="77"/>
        <v>0</v>
      </c>
      <c r="I2485" s="68">
        <v>0</v>
      </c>
      <c r="J2485" s="69">
        <f t="shared" si="76"/>
        <v>0</v>
      </c>
      <c r="K2485" s="57"/>
      <c r="L2485" s="65" t="s">
        <v>470</v>
      </c>
    </row>
    <row r="2486" spans="1:12" s="73" customFormat="1" hidden="1" outlineLevel="2">
      <c r="A2486" s="82">
        <v>1203511010</v>
      </c>
      <c r="B2486" s="83" t="s">
        <v>2052</v>
      </c>
      <c r="C2486" s="70">
        <v>0</v>
      </c>
      <c r="D2486" s="79"/>
      <c r="E2486" s="70"/>
      <c r="F2486" s="72"/>
      <c r="G2486" s="70">
        <f t="shared" si="77"/>
        <v>0</v>
      </c>
      <c r="I2486" s="68">
        <v>0</v>
      </c>
      <c r="J2486" s="69">
        <f t="shared" si="76"/>
        <v>0</v>
      </c>
      <c r="K2486" s="57"/>
      <c r="L2486" s="65" t="s">
        <v>470</v>
      </c>
    </row>
    <row r="2487" spans="1:12" s="73" customFormat="1" hidden="1" outlineLevel="2">
      <c r="A2487" s="82">
        <v>1203511011</v>
      </c>
      <c r="B2487" s="83" t="s">
        <v>2053</v>
      </c>
      <c r="C2487" s="70">
        <v>0</v>
      </c>
      <c r="D2487" s="79"/>
      <c r="E2487" s="70"/>
      <c r="F2487" s="72"/>
      <c r="G2487" s="70">
        <f t="shared" si="77"/>
        <v>0</v>
      </c>
      <c r="I2487" s="68">
        <v>0</v>
      </c>
      <c r="J2487" s="69">
        <f t="shared" si="76"/>
        <v>0</v>
      </c>
      <c r="K2487" s="57"/>
      <c r="L2487" s="65" t="s">
        <v>470</v>
      </c>
    </row>
    <row r="2488" spans="1:12" s="73" customFormat="1" hidden="1" outlineLevel="2">
      <c r="A2488" s="82">
        <v>1203511012</v>
      </c>
      <c r="B2488" s="83" t="s">
        <v>2054</v>
      </c>
      <c r="C2488" s="70">
        <v>0</v>
      </c>
      <c r="D2488" s="79"/>
      <c r="E2488" s="70"/>
      <c r="F2488" s="72"/>
      <c r="G2488" s="70">
        <f t="shared" si="77"/>
        <v>0</v>
      </c>
      <c r="I2488" s="68">
        <v>0</v>
      </c>
      <c r="J2488" s="69">
        <f t="shared" si="76"/>
        <v>0</v>
      </c>
      <c r="K2488" s="57"/>
      <c r="L2488" s="65" t="s">
        <v>470</v>
      </c>
    </row>
    <row r="2489" spans="1:12" s="73" customFormat="1" hidden="1" outlineLevel="2">
      <c r="A2489" s="82">
        <v>1203511013</v>
      </c>
      <c r="B2489" s="83" t="s">
        <v>2055</v>
      </c>
      <c r="C2489" s="70">
        <v>0</v>
      </c>
      <c r="D2489" s="79"/>
      <c r="E2489" s="70"/>
      <c r="F2489" s="72"/>
      <c r="G2489" s="70">
        <f t="shared" si="77"/>
        <v>0</v>
      </c>
      <c r="I2489" s="68">
        <v>0</v>
      </c>
      <c r="J2489" s="69">
        <f t="shared" si="76"/>
        <v>0</v>
      </c>
      <c r="K2489" s="57"/>
      <c r="L2489" s="65" t="s">
        <v>470</v>
      </c>
    </row>
    <row r="2490" spans="1:12" s="73" customFormat="1" hidden="1" outlineLevel="2">
      <c r="A2490" s="82">
        <v>1203511016</v>
      </c>
      <c r="B2490" s="83" t="s">
        <v>2056</v>
      </c>
      <c r="C2490" s="70">
        <v>0</v>
      </c>
      <c r="D2490" s="79"/>
      <c r="E2490" s="70"/>
      <c r="F2490" s="72"/>
      <c r="G2490" s="70">
        <f t="shared" si="77"/>
        <v>0</v>
      </c>
      <c r="I2490" s="68">
        <v>0</v>
      </c>
      <c r="J2490" s="69">
        <f t="shared" si="76"/>
        <v>0</v>
      </c>
      <c r="K2490" s="57"/>
      <c r="L2490" s="65" t="s">
        <v>470</v>
      </c>
    </row>
    <row r="2491" spans="1:12" s="73" customFormat="1" hidden="1" outlineLevel="2">
      <c r="A2491" s="82">
        <v>1203511017</v>
      </c>
      <c r="B2491" s="83" t="s">
        <v>2057</v>
      </c>
      <c r="C2491" s="70">
        <v>0</v>
      </c>
      <c r="D2491" s="79"/>
      <c r="E2491" s="70"/>
      <c r="F2491" s="72"/>
      <c r="G2491" s="70">
        <f t="shared" si="77"/>
        <v>0</v>
      </c>
      <c r="I2491" s="68">
        <v>0</v>
      </c>
      <c r="J2491" s="69">
        <f t="shared" si="76"/>
        <v>0</v>
      </c>
      <c r="K2491" s="57"/>
      <c r="L2491" s="65" t="s">
        <v>470</v>
      </c>
    </row>
    <row r="2492" spans="1:12" s="73" customFormat="1" hidden="1" outlineLevel="2">
      <c r="A2492" s="82">
        <v>1203511019</v>
      </c>
      <c r="B2492" s="83" t="s">
        <v>2058</v>
      </c>
      <c r="C2492" s="70">
        <v>0</v>
      </c>
      <c r="D2492" s="79"/>
      <c r="E2492" s="70"/>
      <c r="F2492" s="72"/>
      <c r="G2492" s="70">
        <f t="shared" si="77"/>
        <v>0</v>
      </c>
      <c r="I2492" s="68">
        <v>0</v>
      </c>
      <c r="J2492" s="69">
        <f t="shared" si="76"/>
        <v>0</v>
      </c>
      <c r="K2492" s="57"/>
      <c r="L2492" s="65" t="s">
        <v>470</v>
      </c>
    </row>
    <row r="2493" spans="1:12" s="73" customFormat="1" hidden="1" outlineLevel="2">
      <c r="A2493" s="82">
        <v>1203512010</v>
      </c>
      <c r="B2493" s="83" t="s">
        <v>2059</v>
      </c>
      <c r="C2493" s="70">
        <v>0</v>
      </c>
      <c r="D2493" s="79"/>
      <c r="E2493" s="70"/>
      <c r="F2493" s="72"/>
      <c r="G2493" s="70">
        <f t="shared" si="77"/>
        <v>0</v>
      </c>
      <c r="I2493" s="68">
        <v>0</v>
      </c>
      <c r="J2493" s="69">
        <f t="shared" si="76"/>
        <v>0</v>
      </c>
      <c r="K2493" s="57"/>
      <c r="L2493" s="65" t="s">
        <v>470</v>
      </c>
    </row>
    <row r="2494" spans="1:12" s="73" customFormat="1" hidden="1" outlineLevel="2">
      <c r="A2494" s="82">
        <v>1203512011</v>
      </c>
      <c r="B2494" s="83" t="s">
        <v>2060</v>
      </c>
      <c r="C2494" s="70">
        <v>0</v>
      </c>
      <c r="D2494" s="79"/>
      <c r="E2494" s="70"/>
      <c r="F2494" s="72"/>
      <c r="G2494" s="70">
        <f t="shared" si="77"/>
        <v>0</v>
      </c>
      <c r="I2494" s="68">
        <v>0</v>
      </c>
      <c r="J2494" s="69">
        <f t="shared" si="76"/>
        <v>0</v>
      </c>
      <c r="K2494" s="57"/>
      <c r="L2494" s="65" t="s">
        <v>470</v>
      </c>
    </row>
    <row r="2495" spans="1:12" s="73" customFormat="1" hidden="1" outlineLevel="2">
      <c r="A2495" s="82">
        <v>1203512012</v>
      </c>
      <c r="B2495" s="83" t="s">
        <v>2061</v>
      </c>
      <c r="C2495" s="70">
        <v>0</v>
      </c>
      <c r="D2495" s="79"/>
      <c r="E2495" s="70"/>
      <c r="F2495" s="72"/>
      <c r="G2495" s="70">
        <f t="shared" si="77"/>
        <v>0</v>
      </c>
      <c r="I2495" s="68">
        <v>0</v>
      </c>
      <c r="J2495" s="69">
        <f t="shared" si="76"/>
        <v>0</v>
      </c>
      <c r="K2495" s="57"/>
      <c r="L2495" s="65" t="s">
        <v>470</v>
      </c>
    </row>
    <row r="2496" spans="1:12" s="73" customFormat="1" hidden="1" outlineLevel="2">
      <c r="A2496" s="82">
        <v>1203512013</v>
      </c>
      <c r="B2496" s="83" t="s">
        <v>2062</v>
      </c>
      <c r="C2496" s="70">
        <v>0</v>
      </c>
      <c r="D2496" s="79"/>
      <c r="E2496" s="70"/>
      <c r="F2496" s="72"/>
      <c r="G2496" s="70">
        <f t="shared" si="77"/>
        <v>0</v>
      </c>
      <c r="I2496" s="68">
        <v>0</v>
      </c>
      <c r="J2496" s="69">
        <f t="shared" si="76"/>
        <v>0</v>
      </c>
      <c r="K2496" s="57"/>
      <c r="L2496" s="65" t="s">
        <v>470</v>
      </c>
    </row>
    <row r="2497" spans="1:12" s="73" customFormat="1" hidden="1" outlineLevel="2">
      <c r="A2497" s="82">
        <v>1203512016</v>
      </c>
      <c r="B2497" s="83" t="s">
        <v>2063</v>
      </c>
      <c r="C2497" s="70">
        <v>0</v>
      </c>
      <c r="D2497" s="79"/>
      <c r="E2497" s="70"/>
      <c r="F2497" s="72"/>
      <c r="G2497" s="70">
        <f t="shared" si="77"/>
        <v>0</v>
      </c>
      <c r="I2497" s="68">
        <v>0</v>
      </c>
      <c r="J2497" s="69">
        <f t="shared" si="76"/>
        <v>0</v>
      </c>
      <c r="K2497" s="57"/>
      <c r="L2497" s="65" t="s">
        <v>470</v>
      </c>
    </row>
    <row r="2498" spans="1:12" s="73" customFormat="1" hidden="1" outlineLevel="2">
      <c r="A2498" s="82">
        <v>1203512017</v>
      </c>
      <c r="B2498" s="83" t="s">
        <v>2064</v>
      </c>
      <c r="C2498" s="70">
        <v>0</v>
      </c>
      <c r="D2498" s="79"/>
      <c r="E2498" s="70"/>
      <c r="F2498" s="72"/>
      <c r="G2498" s="70">
        <f t="shared" si="77"/>
        <v>0</v>
      </c>
      <c r="I2498" s="68">
        <v>0</v>
      </c>
      <c r="J2498" s="69">
        <f t="shared" si="76"/>
        <v>0</v>
      </c>
      <c r="K2498" s="57"/>
      <c r="L2498" s="65" t="s">
        <v>470</v>
      </c>
    </row>
    <row r="2499" spans="1:12" s="73" customFormat="1" hidden="1" outlineLevel="2">
      <c r="A2499" s="82">
        <v>1203512019</v>
      </c>
      <c r="B2499" s="83" t="s">
        <v>2065</v>
      </c>
      <c r="C2499" s="70">
        <v>0</v>
      </c>
      <c r="D2499" s="79"/>
      <c r="E2499" s="70"/>
      <c r="F2499" s="72"/>
      <c r="G2499" s="70">
        <f t="shared" si="77"/>
        <v>0</v>
      </c>
      <c r="I2499" s="68">
        <v>0</v>
      </c>
      <c r="J2499" s="69">
        <f t="shared" si="76"/>
        <v>0</v>
      </c>
      <c r="K2499" s="57"/>
      <c r="L2499" s="65" t="s">
        <v>470</v>
      </c>
    </row>
    <row r="2500" spans="1:12" s="73" customFormat="1" hidden="1" outlineLevel="2">
      <c r="A2500" s="82">
        <v>1203513010</v>
      </c>
      <c r="B2500" s="83" t="s">
        <v>2066</v>
      </c>
      <c r="C2500" s="70">
        <v>0</v>
      </c>
      <c r="D2500" s="79"/>
      <c r="E2500" s="70"/>
      <c r="F2500" s="72"/>
      <c r="G2500" s="70">
        <f t="shared" si="77"/>
        <v>0</v>
      </c>
      <c r="I2500" s="68">
        <v>0</v>
      </c>
      <c r="J2500" s="69">
        <f t="shared" si="76"/>
        <v>0</v>
      </c>
      <c r="K2500" s="57"/>
      <c r="L2500" s="65" t="s">
        <v>470</v>
      </c>
    </row>
    <row r="2501" spans="1:12" s="73" customFormat="1" hidden="1" outlineLevel="2">
      <c r="A2501" s="82">
        <v>1203513011</v>
      </c>
      <c r="B2501" s="83" t="s">
        <v>2067</v>
      </c>
      <c r="C2501" s="70">
        <v>0</v>
      </c>
      <c r="D2501" s="79"/>
      <c r="E2501" s="70"/>
      <c r="F2501" s="72"/>
      <c r="G2501" s="70">
        <f t="shared" si="77"/>
        <v>0</v>
      </c>
      <c r="I2501" s="68">
        <v>0</v>
      </c>
      <c r="J2501" s="69">
        <f t="shared" si="76"/>
        <v>0</v>
      </c>
      <c r="K2501" s="57"/>
      <c r="L2501" s="65" t="s">
        <v>470</v>
      </c>
    </row>
    <row r="2502" spans="1:12" s="73" customFormat="1" hidden="1" outlineLevel="2">
      <c r="A2502" s="82">
        <v>1203513012</v>
      </c>
      <c r="B2502" s="83" t="s">
        <v>2068</v>
      </c>
      <c r="C2502" s="70">
        <v>0</v>
      </c>
      <c r="D2502" s="79"/>
      <c r="E2502" s="70"/>
      <c r="F2502" s="72"/>
      <c r="G2502" s="70">
        <f t="shared" si="77"/>
        <v>0</v>
      </c>
      <c r="I2502" s="68">
        <v>0</v>
      </c>
      <c r="J2502" s="69">
        <f t="shared" si="76"/>
        <v>0</v>
      </c>
      <c r="K2502" s="57"/>
      <c r="L2502" s="65" t="s">
        <v>470</v>
      </c>
    </row>
    <row r="2503" spans="1:12" s="73" customFormat="1" hidden="1" outlineLevel="2">
      <c r="A2503" s="82">
        <v>1203513013</v>
      </c>
      <c r="B2503" s="83" t="s">
        <v>2069</v>
      </c>
      <c r="C2503" s="70">
        <v>0</v>
      </c>
      <c r="D2503" s="79"/>
      <c r="E2503" s="70"/>
      <c r="F2503" s="72"/>
      <c r="G2503" s="70">
        <f t="shared" si="77"/>
        <v>0</v>
      </c>
      <c r="I2503" s="68">
        <v>0</v>
      </c>
      <c r="J2503" s="69">
        <f t="shared" si="76"/>
        <v>0</v>
      </c>
      <c r="K2503" s="57"/>
      <c r="L2503" s="65" t="s">
        <v>470</v>
      </c>
    </row>
    <row r="2504" spans="1:12" s="73" customFormat="1" hidden="1" outlineLevel="2">
      <c r="A2504" s="82">
        <v>1203513016</v>
      </c>
      <c r="B2504" s="83" t="s">
        <v>2070</v>
      </c>
      <c r="C2504" s="70">
        <v>0</v>
      </c>
      <c r="D2504" s="79"/>
      <c r="E2504" s="70"/>
      <c r="F2504" s="72"/>
      <c r="G2504" s="70">
        <f t="shared" si="77"/>
        <v>0</v>
      </c>
      <c r="I2504" s="68">
        <v>0</v>
      </c>
      <c r="J2504" s="69">
        <f t="shared" si="76"/>
        <v>0</v>
      </c>
      <c r="K2504" s="57"/>
      <c r="L2504" s="65" t="s">
        <v>470</v>
      </c>
    </row>
    <row r="2505" spans="1:12" s="73" customFormat="1" hidden="1" outlineLevel="2">
      <c r="A2505" s="82">
        <v>1203513017</v>
      </c>
      <c r="B2505" s="83" t="s">
        <v>2071</v>
      </c>
      <c r="C2505" s="70">
        <v>0</v>
      </c>
      <c r="D2505" s="79"/>
      <c r="E2505" s="70"/>
      <c r="F2505" s="72"/>
      <c r="G2505" s="70">
        <f t="shared" si="77"/>
        <v>0</v>
      </c>
      <c r="I2505" s="68">
        <v>0</v>
      </c>
      <c r="J2505" s="69">
        <f t="shared" si="76"/>
        <v>0</v>
      </c>
      <c r="K2505" s="57"/>
      <c r="L2505" s="65" t="s">
        <v>470</v>
      </c>
    </row>
    <row r="2506" spans="1:12" s="73" customFormat="1" hidden="1" outlineLevel="2">
      <c r="A2506" s="82">
        <v>1203513019</v>
      </c>
      <c r="B2506" s="83" t="s">
        <v>2072</v>
      </c>
      <c r="C2506" s="70">
        <v>0</v>
      </c>
      <c r="D2506" s="79"/>
      <c r="E2506" s="70"/>
      <c r="F2506" s="72"/>
      <c r="G2506" s="70">
        <f t="shared" si="77"/>
        <v>0</v>
      </c>
      <c r="I2506" s="68">
        <v>0</v>
      </c>
      <c r="J2506" s="69">
        <f t="shared" si="76"/>
        <v>0</v>
      </c>
      <c r="K2506" s="57"/>
      <c r="L2506" s="65" t="s">
        <v>470</v>
      </c>
    </row>
    <row r="2507" spans="1:12" s="73" customFormat="1" hidden="1" outlineLevel="2">
      <c r="A2507" s="82">
        <v>1203514010</v>
      </c>
      <c r="B2507" s="83" t="s">
        <v>2073</v>
      </c>
      <c r="C2507" s="70">
        <v>0</v>
      </c>
      <c r="D2507" s="79"/>
      <c r="E2507" s="70"/>
      <c r="F2507" s="72"/>
      <c r="G2507" s="70">
        <f t="shared" si="77"/>
        <v>0</v>
      </c>
      <c r="I2507" s="68">
        <v>0</v>
      </c>
      <c r="J2507" s="69">
        <f t="shared" si="76"/>
        <v>0</v>
      </c>
      <c r="K2507" s="57"/>
      <c r="L2507" s="65" t="s">
        <v>470</v>
      </c>
    </row>
    <row r="2508" spans="1:12" s="73" customFormat="1" hidden="1" outlineLevel="2">
      <c r="A2508" s="82">
        <v>1203514011</v>
      </c>
      <c r="B2508" s="83" t="s">
        <v>2074</v>
      </c>
      <c r="C2508" s="70">
        <v>0</v>
      </c>
      <c r="D2508" s="79"/>
      <c r="E2508" s="70"/>
      <c r="F2508" s="72"/>
      <c r="G2508" s="70">
        <f t="shared" si="77"/>
        <v>0</v>
      </c>
      <c r="I2508" s="68">
        <v>0</v>
      </c>
      <c r="J2508" s="69">
        <f t="shared" si="76"/>
        <v>0</v>
      </c>
      <c r="K2508" s="57"/>
      <c r="L2508" s="65" t="s">
        <v>470</v>
      </c>
    </row>
    <row r="2509" spans="1:12" s="73" customFormat="1" hidden="1" outlineLevel="2">
      <c r="A2509" s="82">
        <v>1203514012</v>
      </c>
      <c r="B2509" s="83" t="s">
        <v>2075</v>
      </c>
      <c r="C2509" s="70">
        <v>0</v>
      </c>
      <c r="D2509" s="79"/>
      <c r="E2509" s="70"/>
      <c r="F2509" s="72"/>
      <c r="G2509" s="70">
        <f t="shared" si="77"/>
        <v>0</v>
      </c>
      <c r="I2509" s="68">
        <v>0</v>
      </c>
      <c r="J2509" s="69">
        <f t="shared" si="76"/>
        <v>0</v>
      </c>
      <c r="K2509" s="57"/>
      <c r="L2509" s="65" t="s">
        <v>470</v>
      </c>
    </row>
    <row r="2510" spans="1:12" s="73" customFormat="1" hidden="1" outlineLevel="2">
      <c r="A2510" s="82">
        <v>1203514013</v>
      </c>
      <c r="B2510" s="83" t="s">
        <v>2076</v>
      </c>
      <c r="C2510" s="70">
        <v>0</v>
      </c>
      <c r="D2510" s="79"/>
      <c r="E2510" s="70"/>
      <c r="F2510" s="72"/>
      <c r="G2510" s="70">
        <f t="shared" si="77"/>
        <v>0</v>
      </c>
      <c r="I2510" s="68">
        <v>0</v>
      </c>
      <c r="J2510" s="69">
        <f t="shared" si="76"/>
        <v>0</v>
      </c>
      <c r="K2510" s="57"/>
      <c r="L2510" s="65" t="s">
        <v>470</v>
      </c>
    </row>
    <row r="2511" spans="1:12" s="73" customFormat="1" hidden="1" outlineLevel="2">
      <c r="A2511" s="82">
        <v>1203514016</v>
      </c>
      <c r="B2511" s="83" t="s">
        <v>2077</v>
      </c>
      <c r="C2511" s="70">
        <v>0</v>
      </c>
      <c r="D2511" s="79"/>
      <c r="E2511" s="70"/>
      <c r="F2511" s="72"/>
      <c r="G2511" s="70">
        <f t="shared" si="77"/>
        <v>0</v>
      </c>
      <c r="I2511" s="68">
        <v>0</v>
      </c>
      <c r="J2511" s="69">
        <f t="shared" si="76"/>
        <v>0</v>
      </c>
      <c r="K2511" s="57"/>
      <c r="L2511" s="65" t="s">
        <v>470</v>
      </c>
    </row>
    <row r="2512" spans="1:12" s="73" customFormat="1" hidden="1" outlineLevel="2">
      <c r="A2512" s="82">
        <v>1203514017</v>
      </c>
      <c r="B2512" s="83" t="s">
        <v>2078</v>
      </c>
      <c r="C2512" s="70">
        <v>0</v>
      </c>
      <c r="D2512" s="79"/>
      <c r="E2512" s="70"/>
      <c r="F2512" s="72"/>
      <c r="G2512" s="70">
        <f t="shared" si="77"/>
        <v>0</v>
      </c>
      <c r="I2512" s="68">
        <v>0</v>
      </c>
      <c r="J2512" s="69">
        <f t="shared" si="76"/>
        <v>0</v>
      </c>
      <c r="K2512" s="57"/>
      <c r="L2512" s="65" t="s">
        <v>470</v>
      </c>
    </row>
    <row r="2513" spans="1:12" s="73" customFormat="1" hidden="1" outlineLevel="2">
      <c r="A2513" s="82">
        <v>1203514019</v>
      </c>
      <c r="B2513" s="83" t="s">
        <v>2079</v>
      </c>
      <c r="C2513" s="70">
        <v>0</v>
      </c>
      <c r="D2513" s="79"/>
      <c r="E2513" s="70"/>
      <c r="F2513" s="72"/>
      <c r="G2513" s="70">
        <f t="shared" si="77"/>
        <v>0</v>
      </c>
      <c r="I2513" s="68">
        <v>0</v>
      </c>
      <c r="J2513" s="69">
        <f t="shared" si="76"/>
        <v>0</v>
      </c>
      <c r="K2513" s="57"/>
      <c r="L2513" s="65" t="s">
        <v>470</v>
      </c>
    </row>
    <row r="2514" spans="1:12" s="73" customFormat="1" hidden="1" outlineLevel="2">
      <c r="A2514" s="82">
        <v>1203515010</v>
      </c>
      <c r="B2514" s="83" t="s">
        <v>2080</v>
      </c>
      <c r="C2514" s="70">
        <v>0</v>
      </c>
      <c r="D2514" s="79"/>
      <c r="E2514" s="70"/>
      <c r="F2514" s="72"/>
      <c r="G2514" s="70">
        <f t="shared" si="77"/>
        <v>0</v>
      </c>
      <c r="I2514" s="68">
        <v>0</v>
      </c>
      <c r="J2514" s="69">
        <f t="shared" si="76"/>
        <v>0</v>
      </c>
      <c r="K2514" s="57"/>
      <c r="L2514" s="65" t="s">
        <v>470</v>
      </c>
    </row>
    <row r="2515" spans="1:12" s="73" customFormat="1" hidden="1" outlineLevel="2">
      <c r="A2515" s="82">
        <v>1203515011</v>
      </c>
      <c r="B2515" s="83" t="s">
        <v>2081</v>
      </c>
      <c r="C2515" s="70">
        <v>0</v>
      </c>
      <c r="D2515" s="79"/>
      <c r="E2515" s="70"/>
      <c r="F2515" s="72"/>
      <c r="G2515" s="70">
        <f t="shared" si="77"/>
        <v>0</v>
      </c>
      <c r="I2515" s="68">
        <v>0</v>
      </c>
      <c r="J2515" s="69">
        <f t="shared" si="76"/>
        <v>0</v>
      </c>
      <c r="K2515" s="57"/>
      <c r="L2515" s="65" t="s">
        <v>470</v>
      </c>
    </row>
    <row r="2516" spans="1:12" s="73" customFormat="1" hidden="1" outlineLevel="2">
      <c r="A2516" s="82">
        <v>1203515012</v>
      </c>
      <c r="B2516" s="83" t="s">
        <v>2082</v>
      </c>
      <c r="C2516" s="70">
        <v>0</v>
      </c>
      <c r="D2516" s="79"/>
      <c r="E2516" s="70"/>
      <c r="F2516" s="72"/>
      <c r="G2516" s="70">
        <f t="shared" si="77"/>
        <v>0</v>
      </c>
      <c r="I2516" s="68">
        <v>0</v>
      </c>
      <c r="J2516" s="69">
        <f t="shared" si="76"/>
        <v>0</v>
      </c>
      <c r="K2516" s="57"/>
      <c r="L2516" s="65" t="s">
        <v>470</v>
      </c>
    </row>
    <row r="2517" spans="1:12" s="73" customFormat="1" hidden="1" outlineLevel="2">
      <c r="A2517" s="82">
        <v>1203515013</v>
      </c>
      <c r="B2517" s="83" t="s">
        <v>2083</v>
      </c>
      <c r="C2517" s="70">
        <v>0</v>
      </c>
      <c r="D2517" s="79"/>
      <c r="E2517" s="70"/>
      <c r="F2517" s="72"/>
      <c r="G2517" s="70">
        <f t="shared" si="77"/>
        <v>0</v>
      </c>
      <c r="I2517" s="68">
        <v>0</v>
      </c>
      <c r="J2517" s="69">
        <f t="shared" si="76"/>
        <v>0</v>
      </c>
      <c r="K2517" s="57"/>
      <c r="L2517" s="65" t="s">
        <v>470</v>
      </c>
    </row>
    <row r="2518" spans="1:12" s="73" customFormat="1" hidden="1" outlineLevel="2">
      <c r="A2518" s="82">
        <v>1203515016</v>
      </c>
      <c r="B2518" s="83" t="s">
        <v>2084</v>
      </c>
      <c r="C2518" s="70">
        <v>0</v>
      </c>
      <c r="D2518" s="79"/>
      <c r="E2518" s="70"/>
      <c r="F2518" s="72"/>
      <c r="G2518" s="70">
        <f t="shared" si="77"/>
        <v>0</v>
      </c>
      <c r="I2518" s="68">
        <v>0</v>
      </c>
      <c r="J2518" s="69">
        <f t="shared" si="76"/>
        <v>0</v>
      </c>
      <c r="K2518" s="57"/>
      <c r="L2518" s="65" t="s">
        <v>470</v>
      </c>
    </row>
    <row r="2519" spans="1:12" s="73" customFormat="1" hidden="1" outlineLevel="2">
      <c r="A2519" s="82">
        <v>1203515017</v>
      </c>
      <c r="B2519" s="83" t="s">
        <v>2085</v>
      </c>
      <c r="C2519" s="70">
        <v>0</v>
      </c>
      <c r="D2519" s="79"/>
      <c r="E2519" s="70"/>
      <c r="F2519" s="72"/>
      <c r="G2519" s="70">
        <f t="shared" si="77"/>
        <v>0</v>
      </c>
      <c r="I2519" s="68">
        <v>0</v>
      </c>
      <c r="J2519" s="69">
        <f t="shared" ref="J2519:J2582" si="78">I2519-G2519</f>
        <v>0</v>
      </c>
      <c r="K2519" s="57"/>
      <c r="L2519" s="65" t="s">
        <v>470</v>
      </c>
    </row>
    <row r="2520" spans="1:12" s="73" customFormat="1" hidden="1" outlineLevel="2">
      <c r="A2520" s="82">
        <v>1203515019</v>
      </c>
      <c r="B2520" s="83" t="s">
        <v>2086</v>
      </c>
      <c r="C2520" s="70">
        <v>0</v>
      </c>
      <c r="D2520" s="79"/>
      <c r="E2520" s="70"/>
      <c r="F2520" s="72"/>
      <c r="G2520" s="70">
        <f t="shared" si="77"/>
        <v>0</v>
      </c>
      <c r="I2520" s="68">
        <v>0</v>
      </c>
      <c r="J2520" s="69">
        <f t="shared" si="78"/>
        <v>0</v>
      </c>
      <c r="K2520" s="57"/>
      <c r="L2520" s="65" t="s">
        <v>470</v>
      </c>
    </row>
    <row r="2521" spans="1:12" s="73" customFormat="1" hidden="1" outlineLevel="2">
      <c r="A2521" s="82">
        <v>1203516010</v>
      </c>
      <c r="B2521" s="83" t="s">
        <v>2087</v>
      </c>
      <c r="C2521" s="70">
        <v>0</v>
      </c>
      <c r="D2521" s="79"/>
      <c r="E2521" s="70"/>
      <c r="F2521" s="72"/>
      <c r="G2521" s="70">
        <f t="shared" si="77"/>
        <v>0</v>
      </c>
      <c r="I2521" s="68">
        <v>0</v>
      </c>
      <c r="J2521" s="69">
        <f t="shared" si="78"/>
        <v>0</v>
      </c>
      <c r="K2521" s="57"/>
      <c r="L2521" s="65" t="s">
        <v>470</v>
      </c>
    </row>
    <row r="2522" spans="1:12" s="73" customFormat="1" hidden="1" outlineLevel="2">
      <c r="A2522" s="82">
        <v>1203516011</v>
      </c>
      <c r="B2522" s="83" t="s">
        <v>2088</v>
      </c>
      <c r="C2522" s="70">
        <v>0</v>
      </c>
      <c r="D2522" s="79"/>
      <c r="E2522" s="70"/>
      <c r="F2522" s="72"/>
      <c r="G2522" s="70">
        <f t="shared" si="77"/>
        <v>0</v>
      </c>
      <c r="I2522" s="68">
        <v>0</v>
      </c>
      <c r="J2522" s="69">
        <f t="shared" si="78"/>
        <v>0</v>
      </c>
      <c r="K2522" s="57"/>
      <c r="L2522" s="65" t="s">
        <v>470</v>
      </c>
    </row>
    <row r="2523" spans="1:12" s="73" customFormat="1" hidden="1" outlineLevel="2">
      <c r="A2523" s="82">
        <v>1203516012</v>
      </c>
      <c r="B2523" s="83" t="s">
        <v>2089</v>
      </c>
      <c r="C2523" s="70">
        <v>0</v>
      </c>
      <c r="D2523" s="79"/>
      <c r="E2523" s="70"/>
      <c r="F2523" s="72"/>
      <c r="G2523" s="70">
        <f t="shared" si="77"/>
        <v>0</v>
      </c>
      <c r="I2523" s="68">
        <v>0</v>
      </c>
      <c r="J2523" s="69">
        <f t="shared" si="78"/>
        <v>0</v>
      </c>
      <c r="K2523" s="57"/>
      <c r="L2523" s="65" t="s">
        <v>470</v>
      </c>
    </row>
    <row r="2524" spans="1:12" s="73" customFormat="1" hidden="1" outlineLevel="2">
      <c r="A2524" s="82">
        <v>1203516013</v>
      </c>
      <c r="B2524" s="83" t="s">
        <v>2090</v>
      </c>
      <c r="C2524" s="70">
        <v>0</v>
      </c>
      <c r="D2524" s="79"/>
      <c r="E2524" s="70"/>
      <c r="F2524" s="72"/>
      <c r="G2524" s="70">
        <f t="shared" si="77"/>
        <v>0</v>
      </c>
      <c r="I2524" s="68">
        <v>0</v>
      </c>
      <c r="J2524" s="69">
        <f t="shared" si="78"/>
        <v>0</v>
      </c>
      <c r="K2524" s="57"/>
      <c r="L2524" s="65" t="s">
        <v>470</v>
      </c>
    </row>
    <row r="2525" spans="1:12" s="73" customFormat="1" hidden="1" outlineLevel="2">
      <c r="A2525" s="82">
        <v>1203516016</v>
      </c>
      <c r="B2525" s="83" t="s">
        <v>2091</v>
      </c>
      <c r="C2525" s="70">
        <v>0</v>
      </c>
      <c r="D2525" s="79"/>
      <c r="E2525" s="70"/>
      <c r="F2525" s="72"/>
      <c r="G2525" s="70">
        <f t="shared" si="77"/>
        <v>0</v>
      </c>
      <c r="I2525" s="68">
        <v>0</v>
      </c>
      <c r="J2525" s="69">
        <f t="shared" si="78"/>
        <v>0</v>
      </c>
      <c r="K2525" s="57"/>
      <c r="L2525" s="65" t="s">
        <v>470</v>
      </c>
    </row>
    <row r="2526" spans="1:12" s="73" customFormat="1" hidden="1" outlineLevel="2">
      <c r="A2526" s="82">
        <v>1203516017</v>
      </c>
      <c r="B2526" s="83" t="s">
        <v>2092</v>
      </c>
      <c r="C2526" s="70">
        <v>0</v>
      </c>
      <c r="D2526" s="79"/>
      <c r="E2526" s="70"/>
      <c r="F2526" s="72"/>
      <c r="G2526" s="70">
        <f t="shared" si="77"/>
        <v>0</v>
      </c>
      <c r="I2526" s="68">
        <v>0</v>
      </c>
      <c r="J2526" s="69">
        <f t="shared" si="78"/>
        <v>0</v>
      </c>
      <c r="K2526" s="57"/>
      <c r="L2526" s="65" t="s">
        <v>470</v>
      </c>
    </row>
    <row r="2527" spans="1:12" s="73" customFormat="1" hidden="1" outlineLevel="2">
      <c r="A2527" s="82">
        <v>1203516019</v>
      </c>
      <c r="B2527" s="83" t="s">
        <v>2093</v>
      </c>
      <c r="C2527" s="70">
        <v>0</v>
      </c>
      <c r="D2527" s="79"/>
      <c r="E2527" s="70"/>
      <c r="F2527" s="72"/>
      <c r="G2527" s="70">
        <f t="shared" si="77"/>
        <v>0</v>
      </c>
      <c r="I2527" s="68">
        <v>0</v>
      </c>
      <c r="J2527" s="69">
        <f t="shared" si="78"/>
        <v>0</v>
      </c>
      <c r="K2527" s="57"/>
      <c r="L2527" s="65" t="s">
        <v>470</v>
      </c>
    </row>
    <row r="2528" spans="1:12" s="73" customFormat="1" hidden="1" outlineLevel="2">
      <c r="A2528" s="82">
        <v>1203517010</v>
      </c>
      <c r="B2528" s="83" t="s">
        <v>2094</v>
      </c>
      <c r="C2528" s="70">
        <v>0</v>
      </c>
      <c r="D2528" s="79"/>
      <c r="E2528" s="70"/>
      <c r="F2528" s="72"/>
      <c r="G2528" s="70">
        <f t="shared" si="77"/>
        <v>0</v>
      </c>
      <c r="I2528" s="68">
        <v>0</v>
      </c>
      <c r="J2528" s="69">
        <f t="shared" si="78"/>
        <v>0</v>
      </c>
      <c r="K2528" s="57"/>
      <c r="L2528" s="65" t="s">
        <v>470</v>
      </c>
    </row>
    <row r="2529" spans="1:12" s="73" customFormat="1" hidden="1" outlineLevel="2">
      <c r="A2529" s="82">
        <v>1203517011</v>
      </c>
      <c r="B2529" s="83" t="s">
        <v>2095</v>
      </c>
      <c r="C2529" s="70">
        <v>0</v>
      </c>
      <c r="D2529" s="79"/>
      <c r="E2529" s="70"/>
      <c r="F2529" s="72"/>
      <c r="G2529" s="70">
        <f t="shared" si="77"/>
        <v>0</v>
      </c>
      <c r="I2529" s="68">
        <v>0</v>
      </c>
      <c r="J2529" s="69">
        <f t="shared" si="78"/>
        <v>0</v>
      </c>
      <c r="K2529" s="57"/>
      <c r="L2529" s="65" t="s">
        <v>470</v>
      </c>
    </row>
    <row r="2530" spans="1:12" s="73" customFormat="1" hidden="1" outlineLevel="2">
      <c r="A2530" s="82">
        <v>1203517012</v>
      </c>
      <c r="B2530" s="83" t="s">
        <v>2096</v>
      </c>
      <c r="C2530" s="70">
        <v>0</v>
      </c>
      <c r="D2530" s="79"/>
      <c r="E2530" s="70"/>
      <c r="F2530" s="72"/>
      <c r="G2530" s="70">
        <f t="shared" si="77"/>
        <v>0</v>
      </c>
      <c r="I2530" s="68">
        <v>0</v>
      </c>
      <c r="J2530" s="69">
        <f t="shared" si="78"/>
        <v>0</v>
      </c>
      <c r="K2530" s="57"/>
      <c r="L2530" s="65" t="s">
        <v>470</v>
      </c>
    </row>
    <row r="2531" spans="1:12" s="73" customFormat="1" hidden="1" outlineLevel="2">
      <c r="A2531" s="82">
        <v>1203517013</v>
      </c>
      <c r="B2531" s="83" t="s">
        <v>2097</v>
      </c>
      <c r="C2531" s="70">
        <v>0</v>
      </c>
      <c r="D2531" s="79"/>
      <c r="E2531" s="70"/>
      <c r="F2531" s="72"/>
      <c r="G2531" s="70">
        <f t="shared" si="77"/>
        <v>0</v>
      </c>
      <c r="I2531" s="68">
        <v>0</v>
      </c>
      <c r="J2531" s="69">
        <f t="shared" si="78"/>
        <v>0</v>
      </c>
      <c r="K2531" s="57"/>
      <c r="L2531" s="65" t="s">
        <v>470</v>
      </c>
    </row>
    <row r="2532" spans="1:12" s="73" customFormat="1" hidden="1" outlineLevel="2">
      <c r="A2532" s="82">
        <v>1203517016</v>
      </c>
      <c r="B2532" s="83" t="s">
        <v>2098</v>
      </c>
      <c r="C2532" s="70">
        <v>0</v>
      </c>
      <c r="D2532" s="79"/>
      <c r="E2532" s="70"/>
      <c r="F2532" s="72"/>
      <c r="G2532" s="70">
        <f t="shared" si="77"/>
        <v>0</v>
      </c>
      <c r="I2532" s="68">
        <v>0</v>
      </c>
      <c r="J2532" s="69">
        <f t="shared" si="78"/>
        <v>0</v>
      </c>
      <c r="K2532" s="57"/>
      <c r="L2532" s="65" t="s">
        <v>470</v>
      </c>
    </row>
    <row r="2533" spans="1:12" s="73" customFormat="1" hidden="1" outlineLevel="2">
      <c r="A2533" s="82">
        <v>1203517017</v>
      </c>
      <c r="B2533" s="83" t="s">
        <v>2099</v>
      </c>
      <c r="C2533" s="70">
        <v>0</v>
      </c>
      <c r="D2533" s="79"/>
      <c r="E2533" s="70"/>
      <c r="F2533" s="72"/>
      <c r="G2533" s="70">
        <f t="shared" ref="G2533:G2596" si="79">C2533+E2533</f>
        <v>0</v>
      </c>
      <c r="I2533" s="68">
        <v>0</v>
      </c>
      <c r="J2533" s="69">
        <f t="shared" si="78"/>
        <v>0</v>
      </c>
      <c r="K2533" s="57"/>
      <c r="L2533" s="65" t="s">
        <v>470</v>
      </c>
    </row>
    <row r="2534" spans="1:12" s="73" customFormat="1" hidden="1" outlineLevel="2">
      <c r="A2534" s="82">
        <v>1203517019</v>
      </c>
      <c r="B2534" s="83" t="s">
        <v>2100</v>
      </c>
      <c r="C2534" s="70">
        <v>0</v>
      </c>
      <c r="D2534" s="79"/>
      <c r="E2534" s="70"/>
      <c r="F2534" s="72"/>
      <c r="G2534" s="70">
        <f t="shared" si="79"/>
        <v>0</v>
      </c>
      <c r="I2534" s="68">
        <v>0</v>
      </c>
      <c r="J2534" s="69">
        <f t="shared" si="78"/>
        <v>0</v>
      </c>
      <c r="K2534" s="57"/>
      <c r="L2534" s="65" t="s">
        <v>470</v>
      </c>
    </row>
    <row r="2535" spans="1:12" s="73" customFormat="1" hidden="1" outlineLevel="2">
      <c r="A2535" s="82">
        <v>1203518010</v>
      </c>
      <c r="B2535" s="83" t="s">
        <v>2101</v>
      </c>
      <c r="C2535" s="70">
        <v>0</v>
      </c>
      <c r="D2535" s="79"/>
      <c r="E2535" s="70"/>
      <c r="F2535" s="72"/>
      <c r="G2535" s="70">
        <f t="shared" si="79"/>
        <v>0</v>
      </c>
      <c r="I2535" s="68">
        <v>0</v>
      </c>
      <c r="J2535" s="69">
        <f t="shared" si="78"/>
        <v>0</v>
      </c>
      <c r="K2535" s="57"/>
      <c r="L2535" s="65" t="s">
        <v>470</v>
      </c>
    </row>
    <row r="2536" spans="1:12" s="73" customFormat="1" hidden="1" outlineLevel="2">
      <c r="A2536" s="82">
        <v>1203518011</v>
      </c>
      <c r="B2536" s="83" t="s">
        <v>2102</v>
      </c>
      <c r="C2536" s="70">
        <v>0</v>
      </c>
      <c r="D2536" s="79"/>
      <c r="E2536" s="70"/>
      <c r="F2536" s="72"/>
      <c r="G2536" s="70">
        <f t="shared" si="79"/>
        <v>0</v>
      </c>
      <c r="I2536" s="68">
        <v>0</v>
      </c>
      <c r="J2536" s="69">
        <f t="shared" si="78"/>
        <v>0</v>
      </c>
      <c r="K2536" s="57"/>
      <c r="L2536" s="65" t="s">
        <v>470</v>
      </c>
    </row>
    <row r="2537" spans="1:12" s="73" customFormat="1" hidden="1" outlineLevel="2">
      <c r="A2537" s="82">
        <v>1203518012</v>
      </c>
      <c r="B2537" s="83" t="s">
        <v>2103</v>
      </c>
      <c r="C2537" s="70">
        <v>0</v>
      </c>
      <c r="D2537" s="79"/>
      <c r="E2537" s="70"/>
      <c r="F2537" s="72"/>
      <c r="G2537" s="70">
        <f t="shared" si="79"/>
        <v>0</v>
      </c>
      <c r="I2537" s="68">
        <v>0</v>
      </c>
      <c r="J2537" s="69">
        <f t="shared" si="78"/>
        <v>0</v>
      </c>
      <c r="K2537" s="57"/>
      <c r="L2537" s="65" t="s">
        <v>470</v>
      </c>
    </row>
    <row r="2538" spans="1:12" s="73" customFormat="1" hidden="1" outlineLevel="2">
      <c r="A2538" s="82">
        <v>1203518013</v>
      </c>
      <c r="B2538" s="83" t="s">
        <v>2104</v>
      </c>
      <c r="C2538" s="70">
        <v>75501.149999999907</v>
      </c>
      <c r="D2538" s="79"/>
      <c r="E2538" s="70"/>
      <c r="F2538" s="72"/>
      <c r="G2538" s="70">
        <f t="shared" si="79"/>
        <v>75501.149999999907</v>
      </c>
      <c r="I2538" s="68">
        <v>0</v>
      </c>
      <c r="J2538" s="69">
        <f t="shared" si="78"/>
        <v>-75501.149999999907</v>
      </c>
      <c r="K2538" s="57"/>
      <c r="L2538" s="65" t="s">
        <v>470</v>
      </c>
    </row>
    <row r="2539" spans="1:12" s="73" customFormat="1" hidden="1" outlineLevel="2">
      <c r="A2539" s="82">
        <v>1203518016</v>
      </c>
      <c r="B2539" s="83" t="s">
        <v>2105</v>
      </c>
      <c r="C2539" s="70">
        <v>0</v>
      </c>
      <c r="D2539" s="79"/>
      <c r="E2539" s="70"/>
      <c r="F2539" s="72"/>
      <c r="G2539" s="70">
        <f t="shared" si="79"/>
        <v>0</v>
      </c>
      <c r="I2539" s="68">
        <v>0</v>
      </c>
      <c r="J2539" s="69">
        <f t="shared" si="78"/>
        <v>0</v>
      </c>
      <c r="K2539" s="57"/>
      <c r="L2539" s="65" t="s">
        <v>470</v>
      </c>
    </row>
    <row r="2540" spans="1:12" s="73" customFormat="1" hidden="1" outlineLevel="2">
      <c r="A2540" s="82">
        <v>1203518017</v>
      </c>
      <c r="B2540" s="83" t="s">
        <v>2106</v>
      </c>
      <c r="C2540" s="70">
        <v>-75501.149999999907</v>
      </c>
      <c r="D2540" s="79"/>
      <c r="E2540" s="70"/>
      <c r="F2540" s="72"/>
      <c r="G2540" s="70">
        <f t="shared" si="79"/>
        <v>-75501.149999999907</v>
      </c>
      <c r="I2540" s="68">
        <v>0</v>
      </c>
      <c r="J2540" s="69">
        <f t="shared" si="78"/>
        <v>75501.149999999907</v>
      </c>
      <c r="K2540" s="57"/>
      <c r="L2540" s="65" t="s">
        <v>470</v>
      </c>
    </row>
    <row r="2541" spans="1:12" s="73" customFormat="1" hidden="1" outlineLevel="2">
      <c r="A2541" s="82">
        <v>1203518018</v>
      </c>
      <c r="B2541" s="83" t="s">
        <v>2107</v>
      </c>
      <c r="C2541" s="70">
        <v>0</v>
      </c>
      <c r="D2541" s="79"/>
      <c r="E2541" s="70"/>
      <c r="F2541" s="72"/>
      <c r="G2541" s="70">
        <f t="shared" si="79"/>
        <v>0</v>
      </c>
      <c r="I2541" s="68">
        <v>0</v>
      </c>
      <c r="J2541" s="69">
        <f t="shared" si="78"/>
        <v>0</v>
      </c>
      <c r="K2541" s="57"/>
      <c r="L2541" s="65" t="s">
        <v>470</v>
      </c>
    </row>
    <row r="2542" spans="1:12" s="73" customFormat="1" hidden="1" outlineLevel="2">
      <c r="A2542" s="82">
        <v>1203518019</v>
      </c>
      <c r="B2542" s="83" t="s">
        <v>2108</v>
      </c>
      <c r="C2542" s="70">
        <v>0</v>
      </c>
      <c r="D2542" s="79"/>
      <c r="E2542" s="70"/>
      <c r="F2542" s="72"/>
      <c r="G2542" s="70">
        <f t="shared" si="79"/>
        <v>0</v>
      </c>
      <c r="I2542" s="68">
        <v>0</v>
      </c>
      <c r="J2542" s="69">
        <f t="shared" si="78"/>
        <v>0</v>
      </c>
      <c r="K2542" s="57"/>
      <c r="L2542" s="65" t="s">
        <v>470</v>
      </c>
    </row>
    <row r="2543" spans="1:12" s="73" customFormat="1" hidden="1" outlineLevel="2">
      <c r="A2543" s="82">
        <v>1203518020</v>
      </c>
      <c r="B2543" s="83" t="s">
        <v>2101</v>
      </c>
      <c r="C2543" s="70">
        <v>0</v>
      </c>
      <c r="D2543" s="79"/>
      <c r="E2543" s="70"/>
      <c r="F2543" s="72"/>
      <c r="G2543" s="70">
        <f t="shared" si="79"/>
        <v>0</v>
      </c>
      <c r="I2543" s="68">
        <v>0</v>
      </c>
      <c r="J2543" s="69">
        <f t="shared" si="78"/>
        <v>0</v>
      </c>
      <c r="K2543" s="57"/>
      <c r="L2543" s="65" t="s">
        <v>470</v>
      </c>
    </row>
    <row r="2544" spans="1:12" s="73" customFormat="1" hidden="1" outlineLevel="2">
      <c r="A2544" s="82">
        <v>1203518021</v>
      </c>
      <c r="B2544" s="83" t="s">
        <v>2102</v>
      </c>
      <c r="C2544" s="70">
        <v>0</v>
      </c>
      <c r="D2544" s="79"/>
      <c r="E2544" s="70"/>
      <c r="F2544" s="72"/>
      <c r="G2544" s="70">
        <f t="shared" si="79"/>
        <v>0</v>
      </c>
      <c r="I2544" s="68">
        <v>0</v>
      </c>
      <c r="J2544" s="69">
        <f t="shared" si="78"/>
        <v>0</v>
      </c>
      <c r="K2544" s="57"/>
      <c r="L2544" s="65" t="s">
        <v>470</v>
      </c>
    </row>
    <row r="2545" spans="1:12" s="73" customFormat="1" hidden="1" outlineLevel="2">
      <c r="A2545" s="82">
        <v>1203518022</v>
      </c>
      <c r="B2545" s="83" t="s">
        <v>2103</v>
      </c>
      <c r="C2545" s="70">
        <v>0</v>
      </c>
      <c r="D2545" s="79"/>
      <c r="E2545" s="70"/>
      <c r="F2545" s="72"/>
      <c r="G2545" s="70">
        <f t="shared" si="79"/>
        <v>0</v>
      </c>
      <c r="I2545" s="68">
        <v>0</v>
      </c>
      <c r="J2545" s="69">
        <f t="shared" si="78"/>
        <v>0</v>
      </c>
      <c r="K2545" s="57"/>
      <c r="L2545" s="65" t="s">
        <v>470</v>
      </c>
    </row>
    <row r="2546" spans="1:12" s="73" customFormat="1" hidden="1" outlineLevel="2">
      <c r="A2546" s="82">
        <v>1203518023</v>
      </c>
      <c r="B2546" s="83" t="s">
        <v>2104</v>
      </c>
      <c r="C2546" s="70">
        <v>0</v>
      </c>
      <c r="D2546" s="79"/>
      <c r="E2546" s="70"/>
      <c r="F2546" s="72"/>
      <c r="G2546" s="70">
        <f t="shared" si="79"/>
        <v>0</v>
      </c>
      <c r="I2546" s="68">
        <v>0</v>
      </c>
      <c r="J2546" s="69">
        <f t="shared" si="78"/>
        <v>0</v>
      </c>
      <c r="K2546" s="57"/>
      <c r="L2546" s="65" t="s">
        <v>470</v>
      </c>
    </row>
    <row r="2547" spans="1:12" s="73" customFormat="1" hidden="1" outlineLevel="2">
      <c r="A2547" s="82">
        <v>1203518026</v>
      </c>
      <c r="B2547" s="83" t="s">
        <v>2105</v>
      </c>
      <c r="C2547" s="70">
        <v>0</v>
      </c>
      <c r="D2547" s="79"/>
      <c r="E2547" s="70"/>
      <c r="F2547" s="72"/>
      <c r="G2547" s="70">
        <f t="shared" si="79"/>
        <v>0</v>
      </c>
      <c r="I2547" s="68">
        <v>0</v>
      </c>
      <c r="J2547" s="69">
        <f t="shared" si="78"/>
        <v>0</v>
      </c>
      <c r="K2547" s="57"/>
      <c r="L2547" s="65" t="s">
        <v>470</v>
      </c>
    </row>
    <row r="2548" spans="1:12" s="73" customFormat="1" hidden="1" outlineLevel="2">
      <c r="A2548" s="82">
        <v>1203518027</v>
      </c>
      <c r="B2548" s="83" t="s">
        <v>2106</v>
      </c>
      <c r="C2548" s="70">
        <v>0</v>
      </c>
      <c r="D2548" s="79"/>
      <c r="E2548" s="70"/>
      <c r="F2548" s="72"/>
      <c r="G2548" s="70">
        <f t="shared" si="79"/>
        <v>0</v>
      </c>
      <c r="I2548" s="68">
        <v>0</v>
      </c>
      <c r="J2548" s="69">
        <f t="shared" si="78"/>
        <v>0</v>
      </c>
      <c r="K2548" s="57"/>
      <c r="L2548" s="65" t="s">
        <v>470</v>
      </c>
    </row>
    <row r="2549" spans="1:12" s="73" customFormat="1" hidden="1" outlineLevel="2">
      <c r="A2549" s="82">
        <v>1203518029</v>
      </c>
      <c r="B2549" s="83" t="s">
        <v>2108</v>
      </c>
      <c r="C2549" s="70">
        <v>0</v>
      </c>
      <c r="D2549" s="79"/>
      <c r="E2549" s="70"/>
      <c r="F2549" s="72"/>
      <c r="G2549" s="70">
        <f t="shared" si="79"/>
        <v>0</v>
      </c>
      <c r="I2549" s="68">
        <v>0</v>
      </c>
      <c r="J2549" s="69">
        <f t="shared" si="78"/>
        <v>0</v>
      </c>
      <c r="K2549" s="57"/>
      <c r="L2549" s="65" t="s">
        <v>470</v>
      </c>
    </row>
    <row r="2550" spans="1:12" s="73" customFormat="1" hidden="1" outlineLevel="2">
      <c r="A2550" s="82">
        <v>1203519010</v>
      </c>
      <c r="B2550" s="83" t="s">
        <v>2109</v>
      </c>
      <c r="C2550" s="70">
        <v>0</v>
      </c>
      <c r="D2550" s="79"/>
      <c r="E2550" s="70"/>
      <c r="F2550" s="72"/>
      <c r="G2550" s="70">
        <f t="shared" si="79"/>
        <v>0</v>
      </c>
      <c r="I2550" s="68">
        <v>0</v>
      </c>
      <c r="J2550" s="69">
        <f t="shared" si="78"/>
        <v>0</v>
      </c>
      <c r="K2550" s="57"/>
      <c r="L2550" s="65" t="s">
        <v>470</v>
      </c>
    </row>
    <row r="2551" spans="1:12" s="73" customFormat="1" hidden="1" outlineLevel="2">
      <c r="A2551" s="82">
        <v>1203519011</v>
      </c>
      <c r="B2551" s="83" t="s">
        <v>2110</v>
      </c>
      <c r="C2551" s="70">
        <v>0</v>
      </c>
      <c r="D2551" s="79"/>
      <c r="E2551" s="70"/>
      <c r="F2551" s="72"/>
      <c r="G2551" s="70">
        <f t="shared" si="79"/>
        <v>0</v>
      </c>
      <c r="I2551" s="68">
        <v>0</v>
      </c>
      <c r="J2551" s="69">
        <f t="shared" si="78"/>
        <v>0</v>
      </c>
      <c r="K2551" s="57"/>
      <c r="L2551" s="65" t="s">
        <v>470</v>
      </c>
    </row>
    <row r="2552" spans="1:12" s="73" customFormat="1" hidden="1" outlineLevel="2">
      <c r="A2552" s="82">
        <v>1203519012</v>
      </c>
      <c r="B2552" s="83" t="s">
        <v>2111</v>
      </c>
      <c r="C2552" s="70">
        <v>0</v>
      </c>
      <c r="D2552" s="79"/>
      <c r="E2552" s="70"/>
      <c r="F2552" s="72"/>
      <c r="G2552" s="70">
        <f t="shared" si="79"/>
        <v>0</v>
      </c>
      <c r="I2552" s="68">
        <v>0</v>
      </c>
      <c r="J2552" s="69">
        <f t="shared" si="78"/>
        <v>0</v>
      </c>
      <c r="K2552" s="57"/>
      <c r="L2552" s="65" t="s">
        <v>470</v>
      </c>
    </row>
    <row r="2553" spans="1:12" s="73" customFormat="1" hidden="1" outlineLevel="2">
      <c r="A2553" s="82">
        <v>1203519013</v>
      </c>
      <c r="B2553" s="83" t="s">
        <v>2112</v>
      </c>
      <c r="C2553" s="70">
        <v>0</v>
      </c>
      <c r="D2553" s="79"/>
      <c r="E2553" s="70"/>
      <c r="F2553" s="72"/>
      <c r="G2553" s="70">
        <f t="shared" si="79"/>
        <v>0</v>
      </c>
      <c r="I2553" s="68">
        <v>0</v>
      </c>
      <c r="J2553" s="69">
        <f t="shared" si="78"/>
        <v>0</v>
      </c>
      <c r="K2553" s="57"/>
      <c r="L2553" s="65" t="s">
        <v>470</v>
      </c>
    </row>
    <row r="2554" spans="1:12" s="73" customFormat="1" hidden="1" outlineLevel="2">
      <c r="A2554" s="82">
        <v>1203519016</v>
      </c>
      <c r="B2554" s="83" t="s">
        <v>2113</v>
      </c>
      <c r="C2554" s="70">
        <v>0</v>
      </c>
      <c r="D2554" s="79"/>
      <c r="E2554" s="70"/>
      <c r="F2554" s="72"/>
      <c r="G2554" s="70">
        <f t="shared" si="79"/>
        <v>0</v>
      </c>
      <c r="I2554" s="68">
        <v>0</v>
      </c>
      <c r="J2554" s="69">
        <f t="shared" si="78"/>
        <v>0</v>
      </c>
      <c r="K2554" s="57"/>
      <c r="L2554" s="65" t="s">
        <v>470</v>
      </c>
    </row>
    <row r="2555" spans="1:12" s="73" customFormat="1" hidden="1" outlineLevel="2">
      <c r="A2555" s="82">
        <v>1203519017</v>
      </c>
      <c r="B2555" s="83" t="s">
        <v>2114</v>
      </c>
      <c r="C2555" s="70">
        <v>0</v>
      </c>
      <c r="D2555" s="79"/>
      <c r="E2555" s="70"/>
      <c r="F2555" s="72"/>
      <c r="G2555" s="70">
        <f t="shared" si="79"/>
        <v>0</v>
      </c>
      <c r="I2555" s="68">
        <v>0</v>
      </c>
      <c r="J2555" s="69">
        <f t="shared" si="78"/>
        <v>0</v>
      </c>
      <c r="K2555" s="57"/>
      <c r="L2555" s="65" t="s">
        <v>470</v>
      </c>
    </row>
    <row r="2556" spans="1:12" s="73" customFormat="1" hidden="1" outlineLevel="2">
      <c r="A2556" s="82">
        <v>1203519019</v>
      </c>
      <c r="B2556" s="83" t="s">
        <v>2115</v>
      </c>
      <c r="C2556" s="70">
        <v>0</v>
      </c>
      <c r="D2556" s="79"/>
      <c r="E2556" s="70"/>
      <c r="F2556" s="72"/>
      <c r="G2556" s="70">
        <f t="shared" si="79"/>
        <v>0</v>
      </c>
      <c r="I2556" s="68">
        <v>0</v>
      </c>
      <c r="J2556" s="69">
        <f t="shared" si="78"/>
        <v>0</v>
      </c>
      <c r="K2556" s="57"/>
      <c r="L2556" s="65" t="s">
        <v>470</v>
      </c>
    </row>
    <row r="2557" spans="1:12" s="73" customFormat="1" hidden="1" outlineLevel="2">
      <c r="A2557" s="82">
        <v>1203520010</v>
      </c>
      <c r="B2557" s="83" t="s">
        <v>2116</v>
      </c>
      <c r="C2557" s="70">
        <v>0</v>
      </c>
      <c r="D2557" s="79"/>
      <c r="E2557" s="70"/>
      <c r="F2557" s="72"/>
      <c r="G2557" s="70">
        <f t="shared" si="79"/>
        <v>0</v>
      </c>
      <c r="I2557" s="68">
        <v>0</v>
      </c>
      <c r="J2557" s="69">
        <f t="shared" si="78"/>
        <v>0</v>
      </c>
      <c r="K2557" s="57"/>
      <c r="L2557" s="65" t="s">
        <v>470</v>
      </c>
    </row>
    <row r="2558" spans="1:12" s="73" customFormat="1" hidden="1" outlineLevel="2">
      <c r="A2558" s="82">
        <v>1203520011</v>
      </c>
      <c r="B2558" s="83" t="s">
        <v>2117</v>
      </c>
      <c r="C2558" s="70">
        <v>0</v>
      </c>
      <c r="D2558" s="79"/>
      <c r="E2558" s="70"/>
      <c r="F2558" s="72"/>
      <c r="G2558" s="70">
        <f t="shared" si="79"/>
        <v>0</v>
      </c>
      <c r="I2558" s="68">
        <v>0</v>
      </c>
      <c r="J2558" s="69">
        <f t="shared" si="78"/>
        <v>0</v>
      </c>
      <c r="K2558" s="57"/>
      <c r="L2558" s="65" t="s">
        <v>470</v>
      </c>
    </row>
    <row r="2559" spans="1:12" s="73" customFormat="1" hidden="1" outlineLevel="2">
      <c r="A2559" s="82">
        <v>1203520012</v>
      </c>
      <c r="B2559" s="83" t="s">
        <v>2118</v>
      </c>
      <c r="C2559" s="70">
        <v>0</v>
      </c>
      <c r="D2559" s="79"/>
      <c r="E2559" s="70"/>
      <c r="F2559" s="72"/>
      <c r="G2559" s="70">
        <f t="shared" si="79"/>
        <v>0</v>
      </c>
      <c r="I2559" s="68">
        <v>0</v>
      </c>
      <c r="J2559" s="69">
        <f t="shared" si="78"/>
        <v>0</v>
      </c>
      <c r="K2559" s="57"/>
      <c r="L2559" s="65" t="s">
        <v>470</v>
      </c>
    </row>
    <row r="2560" spans="1:12" s="73" customFormat="1" hidden="1" outlineLevel="2">
      <c r="A2560" s="82">
        <v>1203520013</v>
      </c>
      <c r="B2560" s="83" t="s">
        <v>2119</v>
      </c>
      <c r="C2560" s="70">
        <v>0</v>
      </c>
      <c r="D2560" s="79"/>
      <c r="E2560" s="70"/>
      <c r="F2560" s="72"/>
      <c r="G2560" s="70">
        <f t="shared" si="79"/>
        <v>0</v>
      </c>
      <c r="I2560" s="68">
        <v>0</v>
      </c>
      <c r="J2560" s="69">
        <f t="shared" si="78"/>
        <v>0</v>
      </c>
      <c r="K2560" s="57"/>
      <c r="L2560" s="65" t="s">
        <v>470</v>
      </c>
    </row>
    <row r="2561" spans="1:12" s="73" customFormat="1" hidden="1" outlineLevel="2">
      <c r="A2561" s="82">
        <v>1203520016</v>
      </c>
      <c r="B2561" s="83" t="s">
        <v>2120</v>
      </c>
      <c r="C2561" s="70">
        <v>0</v>
      </c>
      <c r="D2561" s="79"/>
      <c r="E2561" s="70"/>
      <c r="F2561" s="72"/>
      <c r="G2561" s="70">
        <f t="shared" si="79"/>
        <v>0</v>
      </c>
      <c r="I2561" s="68">
        <v>0</v>
      </c>
      <c r="J2561" s="69">
        <f t="shared" si="78"/>
        <v>0</v>
      </c>
      <c r="K2561" s="57"/>
      <c r="L2561" s="65" t="s">
        <v>470</v>
      </c>
    </row>
    <row r="2562" spans="1:12" s="73" customFormat="1" hidden="1" outlineLevel="2">
      <c r="A2562" s="82">
        <v>1203520017</v>
      </c>
      <c r="B2562" s="83" t="s">
        <v>2121</v>
      </c>
      <c r="C2562" s="70">
        <v>0</v>
      </c>
      <c r="D2562" s="79"/>
      <c r="E2562" s="70"/>
      <c r="F2562" s="72"/>
      <c r="G2562" s="70">
        <f t="shared" si="79"/>
        <v>0</v>
      </c>
      <c r="I2562" s="68">
        <v>0</v>
      </c>
      <c r="J2562" s="69">
        <f t="shared" si="78"/>
        <v>0</v>
      </c>
      <c r="K2562" s="57"/>
      <c r="L2562" s="65" t="s">
        <v>470</v>
      </c>
    </row>
    <row r="2563" spans="1:12" s="73" customFormat="1" hidden="1" outlineLevel="2">
      <c r="A2563" s="82">
        <v>1203520018</v>
      </c>
      <c r="B2563" s="83" t="s">
        <v>2122</v>
      </c>
      <c r="C2563" s="70">
        <v>0</v>
      </c>
      <c r="D2563" s="79"/>
      <c r="E2563" s="70"/>
      <c r="F2563" s="72"/>
      <c r="G2563" s="70">
        <f t="shared" si="79"/>
        <v>0</v>
      </c>
      <c r="I2563" s="68">
        <v>0</v>
      </c>
      <c r="J2563" s="69">
        <f t="shared" si="78"/>
        <v>0</v>
      </c>
      <c r="K2563" s="57"/>
      <c r="L2563" s="65" t="s">
        <v>470</v>
      </c>
    </row>
    <row r="2564" spans="1:12" s="73" customFormat="1" hidden="1" outlineLevel="2">
      <c r="A2564" s="82">
        <v>1203520019</v>
      </c>
      <c r="B2564" s="83" t="s">
        <v>2123</v>
      </c>
      <c r="C2564" s="70">
        <v>0</v>
      </c>
      <c r="D2564" s="79"/>
      <c r="E2564" s="70"/>
      <c r="F2564" s="72"/>
      <c r="G2564" s="70">
        <f t="shared" si="79"/>
        <v>0</v>
      </c>
      <c r="I2564" s="68">
        <v>0</v>
      </c>
      <c r="J2564" s="69">
        <f t="shared" si="78"/>
        <v>0</v>
      </c>
      <c r="K2564" s="57"/>
      <c r="L2564" s="65" t="s">
        <v>470</v>
      </c>
    </row>
    <row r="2565" spans="1:12" s="73" customFormat="1" hidden="1" outlineLevel="2">
      <c r="A2565" s="82">
        <v>1203521010</v>
      </c>
      <c r="B2565" s="83" t="s">
        <v>2124</v>
      </c>
      <c r="C2565" s="70">
        <v>0</v>
      </c>
      <c r="D2565" s="79"/>
      <c r="E2565" s="70"/>
      <c r="F2565" s="72"/>
      <c r="G2565" s="70">
        <f t="shared" si="79"/>
        <v>0</v>
      </c>
      <c r="I2565" s="68">
        <v>0</v>
      </c>
      <c r="J2565" s="69">
        <f t="shared" si="78"/>
        <v>0</v>
      </c>
      <c r="K2565" s="57"/>
      <c r="L2565" s="65" t="s">
        <v>470</v>
      </c>
    </row>
    <row r="2566" spans="1:12" s="73" customFormat="1" hidden="1" outlineLevel="2">
      <c r="A2566" s="82">
        <v>1203521011</v>
      </c>
      <c r="B2566" s="83" t="s">
        <v>2125</v>
      </c>
      <c r="C2566" s="70">
        <v>0</v>
      </c>
      <c r="D2566" s="79"/>
      <c r="E2566" s="70"/>
      <c r="F2566" s="72"/>
      <c r="G2566" s="70">
        <f t="shared" si="79"/>
        <v>0</v>
      </c>
      <c r="I2566" s="68">
        <v>0</v>
      </c>
      <c r="J2566" s="69">
        <f t="shared" si="78"/>
        <v>0</v>
      </c>
      <c r="K2566" s="57"/>
      <c r="L2566" s="65" t="s">
        <v>470</v>
      </c>
    </row>
    <row r="2567" spans="1:12" s="73" customFormat="1" hidden="1" outlineLevel="2">
      <c r="A2567" s="82">
        <v>1203521012</v>
      </c>
      <c r="B2567" s="83" t="s">
        <v>2126</v>
      </c>
      <c r="C2567" s="70">
        <v>0</v>
      </c>
      <c r="D2567" s="79"/>
      <c r="E2567" s="70"/>
      <c r="F2567" s="72"/>
      <c r="G2567" s="70">
        <f t="shared" si="79"/>
        <v>0</v>
      </c>
      <c r="I2567" s="68">
        <v>0</v>
      </c>
      <c r="J2567" s="69">
        <f t="shared" si="78"/>
        <v>0</v>
      </c>
      <c r="K2567" s="57"/>
      <c r="L2567" s="65" t="s">
        <v>470</v>
      </c>
    </row>
    <row r="2568" spans="1:12" s="73" customFormat="1" hidden="1" outlineLevel="2">
      <c r="A2568" s="82">
        <v>1203521013</v>
      </c>
      <c r="B2568" s="83" t="s">
        <v>2127</v>
      </c>
      <c r="C2568" s="70">
        <v>0</v>
      </c>
      <c r="D2568" s="79"/>
      <c r="E2568" s="70"/>
      <c r="F2568" s="72"/>
      <c r="G2568" s="70">
        <f t="shared" si="79"/>
        <v>0</v>
      </c>
      <c r="I2568" s="68">
        <v>0</v>
      </c>
      <c r="J2568" s="69">
        <f t="shared" si="78"/>
        <v>0</v>
      </c>
      <c r="K2568" s="57"/>
      <c r="L2568" s="65" t="s">
        <v>470</v>
      </c>
    </row>
    <row r="2569" spans="1:12" s="73" customFormat="1" hidden="1" outlineLevel="2">
      <c r="A2569" s="82">
        <v>1203521016</v>
      </c>
      <c r="B2569" s="83" t="s">
        <v>2128</v>
      </c>
      <c r="C2569" s="70">
        <v>0</v>
      </c>
      <c r="D2569" s="79"/>
      <c r="E2569" s="70"/>
      <c r="F2569" s="72"/>
      <c r="G2569" s="70">
        <f t="shared" si="79"/>
        <v>0</v>
      </c>
      <c r="I2569" s="68">
        <v>0</v>
      </c>
      <c r="J2569" s="69">
        <f t="shared" si="78"/>
        <v>0</v>
      </c>
      <c r="K2569" s="57"/>
      <c r="L2569" s="65" t="s">
        <v>470</v>
      </c>
    </row>
    <row r="2570" spans="1:12" s="73" customFormat="1" hidden="1" outlineLevel="2">
      <c r="A2570" s="82">
        <v>1203521017</v>
      </c>
      <c r="B2570" s="83" t="s">
        <v>2129</v>
      </c>
      <c r="C2570" s="70">
        <v>0</v>
      </c>
      <c r="D2570" s="79"/>
      <c r="E2570" s="70"/>
      <c r="F2570" s="72"/>
      <c r="G2570" s="70">
        <f t="shared" si="79"/>
        <v>0</v>
      </c>
      <c r="I2570" s="68">
        <v>0</v>
      </c>
      <c r="J2570" s="69">
        <f t="shared" si="78"/>
        <v>0</v>
      </c>
      <c r="K2570" s="57"/>
      <c r="L2570" s="65" t="s">
        <v>470</v>
      </c>
    </row>
    <row r="2571" spans="1:12" s="73" customFormat="1" hidden="1" outlineLevel="2">
      <c r="A2571" s="82">
        <v>1203521019</v>
      </c>
      <c r="B2571" s="83" t="s">
        <v>2130</v>
      </c>
      <c r="C2571" s="70">
        <v>0</v>
      </c>
      <c r="D2571" s="79"/>
      <c r="E2571" s="70"/>
      <c r="F2571" s="72"/>
      <c r="G2571" s="70">
        <f t="shared" si="79"/>
        <v>0</v>
      </c>
      <c r="I2571" s="68">
        <v>0</v>
      </c>
      <c r="J2571" s="69">
        <f t="shared" si="78"/>
        <v>0</v>
      </c>
      <c r="K2571" s="57"/>
      <c r="L2571" s="65" t="s">
        <v>470</v>
      </c>
    </row>
    <row r="2572" spans="1:12" s="73" customFormat="1" hidden="1" outlineLevel="2">
      <c r="A2572" s="82">
        <v>1203521020</v>
      </c>
      <c r="B2572" s="83" t="s">
        <v>2124</v>
      </c>
      <c r="C2572" s="70">
        <v>0</v>
      </c>
      <c r="D2572" s="79"/>
      <c r="E2572" s="70"/>
      <c r="F2572" s="72"/>
      <c r="G2572" s="70">
        <f t="shared" si="79"/>
        <v>0</v>
      </c>
      <c r="I2572" s="68">
        <v>0</v>
      </c>
      <c r="J2572" s="69">
        <f t="shared" si="78"/>
        <v>0</v>
      </c>
      <c r="K2572" s="57"/>
      <c r="L2572" s="65" t="s">
        <v>470</v>
      </c>
    </row>
    <row r="2573" spans="1:12" s="73" customFormat="1" hidden="1" outlineLevel="2">
      <c r="A2573" s="82">
        <v>1203521021</v>
      </c>
      <c r="B2573" s="83" t="s">
        <v>2125</v>
      </c>
      <c r="C2573" s="70">
        <v>0</v>
      </c>
      <c r="D2573" s="79"/>
      <c r="E2573" s="70"/>
      <c r="F2573" s="72"/>
      <c r="G2573" s="70">
        <f t="shared" si="79"/>
        <v>0</v>
      </c>
      <c r="I2573" s="68">
        <v>0</v>
      </c>
      <c r="J2573" s="69">
        <f t="shared" si="78"/>
        <v>0</v>
      </c>
      <c r="K2573" s="57"/>
      <c r="L2573" s="65" t="s">
        <v>470</v>
      </c>
    </row>
    <row r="2574" spans="1:12" s="73" customFormat="1" hidden="1" outlineLevel="2">
      <c r="A2574" s="82">
        <v>1203521022</v>
      </c>
      <c r="B2574" s="83" t="s">
        <v>2131</v>
      </c>
      <c r="C2574" s="70">
        <v>0</v>
      </c>
      <c r="D2574" s="79"/>
      <c r="E2574" s="70"/>
      <c r="F2574" s="72"/>
      <c r="G2574" s="70">
        <f t="shared" si="79"/>
        <v>0</v>
      </c>
      <c r="I2574" s="68">
        <v>0</v>
      </c>
      <c r="J2574" s="69">
        <f t="shared" si="78"/>
        <v>0</v>
      </c>
      <c r="K2574" s="57"/>
      <c r="L2574" s="65" t="s">
        <v>470</v>
      </c>
    </row>
    <row r="2575" spans="1:12" s="73" customFormat="1" hidden="1" outlineLevel="2">
      <c r="A2575" s="82">
        <v>1203521023</v>
      </c>
      <c r="B2575" s="83" t="s">
        <v>2127</v>
      </c>
      <c r="C2575" s="70">
        <v>0</v>
      </c>
      <c r="D2575" s="79"/>
      <c r="E2575" s="70"/>
      <c r="F2575" s="72"/>
      <c r="G2575" s="70">
        <f t="shared" si="79"/>
        <v>0</v>
      </c>
      <c r="I2575" s="68">
        <v>0</v>
      </c>
      <c r="J2575" s="69">
        <f t="shared" si="78"/>
        <v>0</v>
      </c>
      <c r="K2575" s="57"/>
      <c r="L2575" s="65" t="s">
        <v>470</v>
      </c>
    </row>
    <row r="2576" spans="1:12" s="73" customFormat="1" hidden="1" outlineLevel="2">
      <c r="A2576" s="82">
        <v>1203521027</v>
      </c>
      <c r="B2576" s="83" t="s">
        <v>2132</v>
      </c>
      <c r="C2576" s="70">
        <v>0</v>
      </c>
      <c r="D2576" s="79"/>
      <c r="E2576" s="70"/>
      <c r="F2576" s="72"/>
      <c r="G2576" s="70">
        <f t="shared" si="79"/>
        <v>0</v>
      </c>
      <c r="I2576" s="68">
        <v>0</v>
      </c>
      <c r="J2576" s="69">
        <f t="shared" si="78"/>
        <v>0</v>
      </c>
      <c r="K2576" s="57"/>
      <c r="L2576" s="65" t="s">
        <v>470</v>
      </c>
    </row>
    <row r="2577" spans="1:12" s="73" customFormat="1" hidden="1" outlineLevel="2">
      <c r="A2577" s="82">
        <v>1203521029</v>
      </c>
      <c r="B2577" s="83" t="s">
        <v>2133</v>
      </c>
      <c r="C2577" s="70">
        <v>0</v>
      </c>
      <c r="D2577" s="79"/>
      <c r="E2577" s="70"/>
      <c r="F2577" s="72"/>
      <c r="G2577" s="70">
        <f t="shared" si="79"/>
        <v>0</v>
      </c>
      <c r="I2577" s="68">
        <v>0</v>
      </c>
      <c r="J2577" s="69">
        <f t="shared" si="78"/>
        <v>0</v>
      </c>
      <c r="K2577" s="57"/>
      <c r="L2577" s="65" t="s">
        <v>470</v>
      </c>
    </row>
    <row r="2578" spans="1:12" s="73" customFormat="1" hidden="1" outlineLevel="2">
      <c r="A2578" s="82">
        <v>1203521030</v>
      </c>
      <c r="B2578" s="83" t="s">
        <v>2124</v>
      </c>
      <c r="C2578" s="70">
        <v>0</v>
      </c>
      <c r="D2578" s="79"/>
      <c r="E2578" s="70"/>
      <c r="F2578" s="72"/>
      <c r="G2578" s="70">
        <f t="shared" si="79"/>
        <v>0</v>
      </c>
      <c r="I2578" s="68">
        <v>0</v>
      </c>
      <c r="J2578" s="69">
        <f t="shared" si="78"/>
        <v>0</v>
      </c>
      <c r="K2578" s="57"/>
      <c r="L2578" s="65" t="s">
        <v>470</v>
      </c>
    </row>
    <row r="2579" spans="1:12" s="73" customFormat="1" hidden="1" outlineLevel="2">
      <c r="A2579" s="82">
        <v>1203521031</v>
      </c>
      <c r="B2579" s="83" t="s">
        <v>2125</v>
      </c>
      <c r="C2579" s="70">
        <v>0</v>
      </c>
      <c r="D2579" s="79"/>
      <c r="E2579" s="70"/>
      <c r="F2579" s="72"/>
      <c r="G2579" s="70">
        <f t="shared" si="79"/>
        <v>0</v>
      </c>
      <c r="I2579" s="68">
        <v>0</v>
      </c>
      <c r="J2579" s="69">
        <f t="shared" si="78"/>
        <v>0</v>
      </c>
      <c r="K2579" s="57"/>
      <c r="L2579" s="65" t="s">
        <v>470</v>
      </c>
    </row>
    <row r="2580" spans="1:12" s="73" customFormat="1" hidden="1" outlineLevel="2">
      <c r="A2580" s="82">
        <v>1203521032</v>
      </c>
      <c r="B2580" s="83" t="s">
        <v>2126</v>
      </c>
      <c r="C2580" s="70">
        <v>0</v>
      </c>
      <c r="D2580" s="79"/>
      <c r="E2580" s="70"/>
      <c r="F2580" s="72"/>
      <c r="G2580" s="70">
        <f t="shared" si="79"/>
        <v>0</v>
      </c>
      <c r="I2580" s="68">
        <v>0</v>
      </c>
      <c r="J2580" s="69">
        <f t="shared" si="78"/>
        <v>0</v>
      </c>
      <c r="K2580" s="57"/>
      <c r="L2580" s="65" t="s">
        <v>470</v>
      </c>
    </row>
    <row r="2581" spans="1:12" s="73" customFormat="1" hidden="1" outlineLevel="2">
      <c r="A2581" s="82">
        <v>1203521033</v>
      </c>
      <c r="B2581" s="83" t="s">
        <v>2127</v>
      </c>
      <c r="C2581" s="70">
        <v>0</v>
      </c>
      <c r="D2581" s="79"/>
      <c r="E2581" s="70"/>
      <c r="F2581" s="72"/>
      <c r="G2581" s="70">
        <f t="shared" si="79"/>
        <v>0</v>
      </c>
      <c r="I2581" s="68">
        <v>0</v>
      </c>
      <c r="J2581" s="69">
        <f t="shared" si="78"/>
        <v>0</v>
      </c>
      <c r="K2581" s="57"/>
      <c r="L2581" s="65" t="s">
        <v>470</v>
      </c>
    </row>
    <row r="2582" spans="1:12" s="73" customFormat="1" hidden="1" outlineLevel="2">
      <c r="A2582" s="82">
        <v>1203521037</v>
      </c>
      <c r="B2582" s="83" t="s">
        <v>2129</v>
      </c>
      <c r="C2582" s="70">
        <v>0</v>
      </c>
      <c r="D2582" s="79"/>
      <c r="E2582" s="70"/>
      <c r="F2582" s="72"/>
      <c r="G2582" s="70">
        <f t="shared" si="79"/>
        <v>0</v>
      </c>
      <c r="I2582" s="68">
        <v>0</v>
      </c>
      <c r="J2582" s="69">
        <f t="shared" si="78"/>
        <v>0</v>
      </c>
      <c r="K2582" s="57"/>
      <c r="L2582" s="65" t="s">
        <v>470</v>
      </c>
    </row>
    <row r="2583" spans="1:12" s="73" customFormat="1" hidden="1" outlineLevel="2">
      <c r="A2583" s="82">
        <v>1203521039</v>
      </c>
      <c r="B2583" s="83" t="s">
        <v>2130</v>
      </c>
      <c r="C2583" s="70">
        <v>0</v>
      </c>
      <c r="D2583" s="79"/>
      <c r="E2583" s="70"/>
      <c r="F2583" s="72"/>
      <c r="G2583" s="70">
        <f t="shared" si="79"/>
        <v>0</v>
      </c>
      <c r="I2583" s="68">
        <v>0</v>
      </c>
      <c r="J2583" s="69">
        <f t="shared" ref="J2583:J2646" si="80">I2583-G2583</f>
        <v>0</v>
      </c>
      <c r="K2583" s="57"/>
      <c r="L2583" s="65" t="s">
        <v>470</v>
      </c>
    </row>
    <row r="2584" spans="1:12" s="73" customFormat="1" hidden="1" outlineLevel="2">
      <c r="A2584" s="82">
        <v>1203522010</v>
      </c>
      <c r="B2584" s="83" t="s">
        <v>2134</v>
      </c>
      <c r="C2584" s="70">
        <v>0</v>
      </c>
      <c r="D2584" s="79"/>
      <c r="E2584" s="70"/>
      <c r="F2584" s="72"/>
      <c r="G2584" s="70">
        <f t="shared" si="79"/>
        <v>0</v>
      </c>
      <c r="I2584" s="68">
        <v>0</v>
      </c>
      <c r="J2584" s="69">
        <f t="shared" si="80"/>
        <v>0</v>
      </c>
      <c r="K2584" s="57"/>
      <c r="L2584" s="65" t="s">
        <v>470</v>
      </c>
    </row>
    <row r="2585" spans="1:12" s="73" customFormat="1" hidden="1" outlineLevel="2">
      <c r="A2585" s="82">
        <v>1203522011</v>
      </c>
      <c r="B2585" s="83" t="s">
        <v>2135</v>
      </c>
      <c r="C2585" s="70">
        <v>0</v>
      </c>
      <c r="D2585" s="79"/>
      <c r="E2585" s="70"/>
      <c r="F2585" s="72"/>
      <c r="G2585" s="70">
        <f t="shared" si="79"/>
        <v>0</v>
      </c>
      <c r="I2585" s="68">
        <v>0</v>
      </c>
      <c r="J2585" s="69">
        <f t="shared" si="80"/>
        <v>0</v>
      </c>
      <c r="K2585" s="57"/>
      <c r="L2585" s="65" t="s">
        <v>470</v>
      </c>
    </row>
    <row r="2586" spans="1:12" s="73" customFormat="1" hidden="1" outlineLevel="2">
      <c r="A2586" s="82">
        <v>1203522012</v>
      </c>
      <c r="B2586" s="83" t="s">
        <v>2136</v>
      </c>
      <c r="C2586" s="70">
        <v>0</v>
      </c>
      <c r="D2586" s="79"/>
      <c r="E2586" s="70"/>
      <c r="F2586" s="72"/>
      <c r="G2586" s="70">
        <f t="shared" si="79"/>
        <v>0</v>
      </c>
      <c r="I2586" s="68">
        <v>0</v>
      </c>
      <c r="J2586" s="69">
        <f t="shared" si="80"/>
        <v>0</v>
      </c>
      <c r="K2586" s="57"/>
      <c r="L2586" s="65" t="s">
        <v>470</v>
      </c>
    </row>
    <row r="2587" spans="1:12" s="73" customFormat="1" hidden="1" outlineLevel="2">
      <c r="A2587" s="82">
        <v>1203522013</v>
      </c>
      <c r="B2587" s="83" t="s">
        <v>2137</v>
      </c>
      <c r="C2587" s="70">
        <v>0</v>
      </c>
      <c r="D2587" s="79"/>
      <c r="E2587" s="70"/>
      <c r="F2587" s="72"/>
      <c r="G2587" s="70">
        <f t="shared" si="79"/>
        <v>0</v>
      </c>
      <c r="I2587" s="68">
        <v>0</v>
      </c>
      <c r="J2587" s="69">
        <f t="shared" si="80"/>
        <v>0</v>
      </c>
      <c r="K2587" s="57"/>
      <c r="L2587" s="65" t="s">
        <v>470</v>
      </c>
    </row>
    <row r="2588" spans="1:12" s="73" customFormat="1" hidden="1" outlineLevel="2">
      <c r="A2588" s="82">
        <v>1203522017</v>
      </c>
      <c r="B2588" s="83" t="s">
        <v>2138</v>
      </c>
      <c r="C2588" s="70">
        <v>0</v>
      </c>
      <c r="D2588" s="79"/>
      <c r="E2588" s="70"/>
      <c r="F2588" s="72"/>
      <c r="G2588" s="70">
        <f t="shared" si="79"/>
        <v>0</v>
      </c>
      <c r="I2588" s="68">
        <v>0</v>
      </c>
      <c r="J2588" s="69">
        <f t="shared" si="80"/>
        <v>0</v>
      </c>
      <c r="K2588" s="57"/>
      <c r="L2588" s="65" t="s">
        <v>470</v>
      </c>
    </row>
    <row r="2589" spans="1:12" s="73" customFormat="1" hidden="1" outlineLevel="2">
      <c r="A2589" s="82">
        <v>1203522019</v>
      </c>
      <c r="B2589" s="83" t="s">
        <v>2139</v>
      </c>
      <c r="C2589" s="70">
        <v>0</v>
      </c>
      <c r="D2589" s="79"/>
      <c r="E2589" s="70"/>
      <c r="F2589" s="72"/>
      <c r="G2589" s="70">
        <f t="shared" si="79"/>
        <v>0</v>
      </c>
      <c r="I2589" s="68">
        <v>0</v>
      </c>
      <c r="J2589" s="69">
        <f t="shared" si="80"/>
        <v>0</v>
      </c>
      <c r="K2589" s="57"/>
      <c r="L2589" s="65" t="s">
        <v>470</v>
      </c>
    </row>
    <row r="2590" spans="1:12" s="73" customFormat="1" hidden="1" outlineLevel="2">
      <c r="A2590" s="82">
        <v>1203522020</v>
      </c>
      <c r="B2590" s="83" t="s">
        <v>2134</v>
      </c>
      <c r="C2590" s="70">
        <v>0</v>
      </c>
      <c r="D2590" s="79"/>
      <c r="E2590" s="70"/>
      <c r="F2590" s="72"/>
      <c r="G2590" s="70">
        <f t="shared" si="79"/>
        <v>0</v>
      </c>
      <c r="I2590" s="68">
        <v>0</v>
      </c>
      <c r="J2590" s="69">
        <f t="shared" si="80"/>
        <v>0</v>
      </c>
      <c r="K2590" s="57"/>
      <c r="L2590" s="65" t="s">
        <v>470</v>
      </c>
    </row>
    <row r="2591" spans="1:12" s="73" customFormat="1" hidden="1" outlineLevel="2">
      <c r="A2591" s="82">
        <v>1203522021</v>
      </c>
      <c r="B2591" s="83" t="s">
        <v>2135</v>
      </c>
      <c r="C2591" s="70">
        <v>0</v>
      </c>
      <c r="D2591" s="79"/>
      <c r="E2591" s="70"/>
      <c r="F2591" s="72"/>
      <c r="G2591" s="70">
        <f t="shared" si="79"/>
        <v>0</v>
      </c>
      <c r="I2591" s="68">
        <v>0</v>
      </c>
      <c r="J2591" s="69">
        <f t="shared" si="80"/>
        <v>0</v>
      </c>
      <c r="K2591" s="57"/>
      <c r="L2591" s="65" t="s">
        <v>470</v>
      </c>
    </row>
    <row r="2592" spans="1:12" s="73" customFormat="1" hidden="1" outlineLevel="2">
      <c r="A2592" s="82">
        <v>1203522022</v>
      </c>
      <c r="B2592" s="83" t="s">
        <v>2136</v>
      </c>
      <c r="C2592" s="70">
        <v>0</v>
      </c>
      <c r="D2592" s="79"/>
      <c r="E2592" s="70"/>
      <c r="F2592" s="72"/>
      <c r="G2592" s="70">
        <f t="shared" si="79"/>
        <v>0</v>
      </c>
      <c r="I2592" s="68">
        <v>0</v>
      </c>
      <c r="J2592" s="69">
        <f t="shared" si="80"/>
        <v>0</v>
      </c>
      <c r="K2592" s="57"/>
      <c r="L2592" s="65" t="s">
        <v>470</v>
      </c>
    </row>
    <row r="2593" spans="1:12" s="73" customFormat="1" hidden="1" outlineLevel="2">
      <c r="A2593" s="82">
        <v>1203522023</v>
      </c>
      <c r="B2593" s="83" t="s">
        <v>2137</v>
      </c>
      <c r="C2593" s="70">
        <v>0</v>
      </c>
      <c r="D2593" s="79"/>
      <c r="E2593" s="70"/>
      <c r="F2593" s="72"/>
      <c r="G2593" s="70">
        <f t="shared" si="79"/>
        <v>0</v>
      </c>
      <c r="I2593" s="68">
        <v>0</v>
      </c>
      <c r="J2593" s="69">
        <f t="shared" si="80"/>
        <v>0</v>
      </c>
      <c r="K2593" s="57"/>
      <c r="L2593" s="65" t="s">
        <v>470</v>
      </c>
    </row>
    <row r="2594" spans="1:12" s="73" customFormat="1" hidden="1" outlineLevel="2">
      <c r="A2594" s="82">
        <v>1203522027</v>
      </c>
      <c r="B2594" s="83" t="s">
        <v>2138</v>
      </c>
      <c r="C2594" s="70">
        <v>0</v>
      </c>
      <c r="D2594" s="79"/>
      <c r="E2594" s="70"/>
      <c r="F2594" s="72"/>
      <c r="G2594" s="70">
        <f t="shared" si="79"/>
        <v>0</v>
      </c>
      <c r="I2594" s="68">
        <v>0</v>
      </c>
      <c r="J2594" s="69">
        <f t="shared" si="80"/>
        <v>0</v>
      </c>
      <c r="K2594" s="57"/>
      <c r="L2594" s="65" t="s">
        <v>470</v>
      </c>
    </row>
    <row r="2595" spans="1:12" s="73" customFormat="1" hidden="1" outlineLevel="2">
      <c r="A2595" s="82">
        <v>1203522029</v>
      </c>
      <c r="B2595" s="83" t="s">
        <v>2139</v>
      </c>
      <c r="C2595" s="70">
        <v>0</v>
      </c>
      <c r="D2595" s="79"/>
      <c r="E2595" s="70"/>
      <c r="F2595" s="72"/>
      <c r="G2595" s="70">
        <f t="shared" si="79"/>
        <v>0</v>
      </c>
      <c r="I2595" s="68">
        <v>0</v>
      </c>
      <c r="J2595" s="69">
        <f t="shared" si="80"/>
        <v>0</v>
      </c>
      <c r="K2595" s="57"/>
      <c r="L2595" s="65" t="s">
        <v>470</v>
      </c>
    </row>
    <row r="2596" spans="1:12" s="73" customFormat="1" hidden="1" outlineLevel="2">
      <c r="A2596" s="82">
        <v>1203523010</v>
      </c>
      <c r="B2596" s="83" t="s">
        <v>2140</v>
      </c>
      <c r="C2596" s="70">
        <v>0</v>
      </c>
      <c r="D2596" s="79"/>
      <c r="E2596" s="70"/>
      <c r="F2596" s="72"/>
      <c r="G2596" s="70">
        <f t="shared" si="79"/>
        <v>0</v>
      </c>
      <c r="I2596" s="68">
        <v>0</v>
      </c>
      <c r="J2596" s="69">
        <f t="shared" si="80"/>
        <v>0</v>
      </c>
      <c r="K2596" s="57"/>
      <c r="L2596" s="65" t="s">
        <v>470</v>
      </c>
    </row>
    <row r="2597" spans="1:12" s="73" customFormat="1" hidden="1" outlineLevel="2">
      <c r="A2597" s="82">
        <v>1203523011</v>
      </c>
      <c r="B2597" s="83" t="s">
        <v>2141</v>
      </c>
      <c r="C2597" s="70">
        <v>0</v>
      </c>
      <c r="D2597" s="79"/>
      <c r="E2597" s="70"/>
      <c r="F2597" s="72"/>
      <c r="G2597" s="70">
        <f t="shared" ref="G2597:G2660" si="81">C2597+E2597</f>
        <v>0</v>
      </c>
      <c r="I2597" s="68">
        <v>0</v>
      </c>
      <c r="J2597" s="69">
        <f t="shared" si="80"/>
        <v>0</v>
      </c>
      <c r="K2597" s="57"/>
      <c r="L2597" s="65" t="s">
        <v>470</v>
      </c>
    </row>
    <row r="2598" spans="1:12" s="73" customFormat="1" hidden="1" outlineLevel="2">
      <c r="A2598" s="82">
        <v>1203523012</v>
      </c>
      <c r="B2598" s="83" t="s">
        <v>2142</v>
      </c>
      <c r="C2598" s="70">
        <v>0</v>
      </c>
      <c r="D2598" s="79"/>
      <c r="E2598" s="70"/>
      <c r="F2598" s="72"/>
      <c r="G2598" s="70">
        <f t="shared" si="81"/>
        <v>0</v>
      </c>
      <c r="I2598" s="68">
        <v>0</v>
      </c>
      <c r="J2598" s="69">
        <f t="shared" si="80"/>
        <v>0</v>
      </c>
      <c r="K2598" s="57"/>
      <c r="L2598" s="65" t="s">
        <v>470</v>
      </c>
    </row>
    <row r="2599" spans="1:12" s="73" customFormat="1" hidden="1" outlineLevel="2">
      <c r="A2599" s="82">
        <v>1203523013</v>
      </c>
      <c r="B2599" s="83" t="s">
        <v>2143</v>
      </c>
      <c r="C2599" s="70">
        <v>0</v>
      </c>
      <c r="D2599" s="79"/>
      <c r="E2599" s="70"/>
      <c r="F2599" s="72"/>
      <c r="G2599" s="70">
        <f t="shared" si="81"/>
        <v>0</v>
      </c>
      <c r="I2599" s="68">
        <v>0</v>
      </c>
      <c r="J2599" s="69">
        <f t="shared" si="80"/>
        <v>0</v>
      </c>
      <c r="K2599" s="57"/>
      <c r="L2599" s="65" t="s">
        <v>470</v>
      </c>
    </row>
    <row r="2600" spans="1:12" s="73" customFormat="1" hidden="1" outlineLevel="2">
      <c r="A2600" s="82">
        <v>1203523017</v>
      </c>
      <c r="B2600" s="83" t="s">
        <v>2144</v>
      </c>
      <c r="C2600" s="70">
        <v>0</v>
      </c>
      <c r="D2600" s="79"/>
      <c r="E2600" s="70"/>
      <c r="F2600" s="72"/>
      <c r="G2600" s="70">
        <f t="shared" si="81"/>
        <v>0</v>
      </c>
      <c r="I2600" s="68">
        <v>0</v>
      </c>
      <c r="J2600" s="69">
        <f t="shared" si="80"/>
        <v>0</v>
      </c>
      <c r="K2600" s="57"/>
      <c r="L2600" s="65" t="s">
        <v>470</v>
      </c>
    </row>
    <row r="2601" spans="1:12" s="73" customFormat="1" hidden="1" outlineLevel="2">
      <c r="A2601" s="82">
        <v>1203523019</v>
      </c>
      <c r="B2601" s="83" t="s">
        <v>2145</v>
      </c>
      <c r="C2601" s="70">
        <v>0</v>
      </c>
      <c r="D2601" s="79"/>
      <c r="E2601" s="70"/>
      <c r="F2601" s="72"/>
      <c r="G2601" s="70">
        <f t="shared" si="81"/>
        <v>0</v>
      </c>
      <c r="I2601" s="68">
        <v>0</v>
      </c>
      <c r="J2601" s="69">
        <f t="shared" si="80"/>
        <v>0</v>
      </c>
      <c r="K2601" s="57"/>
      <c r="L2601" s="65" t="s">
        <v>470</v>
      </c>
    </row>
    <row r="2602" spans="1:12" s="73" customFormat="1" hidden="1" outlineLevel="2">
      <c r="A2602" s="82">
        <v>1203524010</v>
      </c>
      <c r="B2602" s="83" t="s">
        <v>2146</v>
      </c>
      <c r="C2602" s="70">
        <v>0</v>
      </c>
      <c r="D2602" s="79"/>
      <c r="E2602" s="70"/>
      <c r="F2602" s="72"/>
      <c r="G2602" s="70">
        <f t="shared" si="81"/>
        <v>0</v>
      </c>
      <c r="I2602" s="68">
        <v>0</v>
      </c>
      <c r="J2602" s="69">
        <f t="shared" si="80"/>
        <v>0</v>
      </c>
      <c r="K2602" s="57"/>
      <c r="L2602" s="65" t="s">
        <v>470</v>
      </c>
    </row>
    <row r="2603" spans="1:12" s="73" customFormat="1" hidden="1" outlineLevel="2">
      <c r="A2603" s="82">
        <v>1203524011</v>
      </c>
      <c r="B2603" s="83" t="s">
        <v>2147</v>
      </c>
      <c r="C2603" s="70">
        <v>0</v>
      </c>
      <c r="D2603" s="79"/>
      <c r="E2603" s="70"/>
      <c r="F2603" s="72"/>
      <c r="G2603" s="70">
        <f t="shared" si="81"/>
        <v>0</v>
      </c>
      <c r="I2603" s="68">
        <v>0</v>
      </c>
      <c r="J2603" s="69">
        <f t="shared" si="80"/>
        <v>0</v>
      </c>
      <c r="K2603" s="57"/>
      <c r="L2603" s="65" t="s">
        <v>470</v>
      </c>
    </row>
    <row r="2604" spans="1:12" s="73" customFormat="1" hidden="1" outlineLevel="2">
      <c r="A2604" s="82">
        <v>1203524012</v>
      </c>
      <c r="B2604" s="83" t="s">
        <v>2148</v>
      </c>
      <c r="C2604" s="70">
        <v>0</v>
      </c>
      <c r="D2604" s="79"/>
      <c r="E2604" s="70"/>
      <c r="F2604" s="72"/>
      <c r="G2604" s="70">
        <f t="shared" si="81"/>
        <v>0</v>
      </c>
      <c r="I2604" s="68">
        <v>0</v>
      </c>
      <c r="J2604" s="69">
        <f t="shared" si="80"/>
        <v>0</v>
      </c>
      <c r="K2604" s="57"/>
      <c r="L2604" s="65" t="s">
        <v>470</v>
      </c>
    </row>
    <row r="2605" spans="1:12" s="73" customFormat="1" hidden="1" outlineLevel="2">
      <c r="A2605" s="82">
        <v>1203524013</v>
      </c>
      <c r="B2605" s="83" t="s">
        <v>2149</v>
      </c>
      <c r="C2605" s="70">
        <v>0</v>
      </c>
      <c r="D2605" s="79"/>
      <c r="E2605" s="70"/>
      <c r="F2605" s="72"/>
      <c r="G2605" s="70">
        <f t="shared" si="81"/>
        <v>0</v>
      </c>
      <c r="I2605" s="68">
        <v>0</v>
      </c>
      <c r="J2605" s="69">
        <f t="shared" si="80"/>
        <v>0</v>
      </c>
      <c r="K2605" s="57"/>
      <c r="L2605" s="65" t="s">
        <v>470</v>
      </c>
    </row>
    <row r="2606" spans="1:12" s="73" customFormat="1" hidden="1" outlineLevel="2">
      <c r="A2606" s="82">
        <v>1203524016</v>
      </c>
      <c r="B2606" s="83" t="s">
        <v>2146</v>
      </c>
      <c r="C2606" s="70">
        <v>0</v>
      </c>
      <c r="D2606" s="79"/>
      <c r="E2606" s="70"/>
      <c r="F2606" s="72"/>
      <c r="G2606" s="70">
        <f t="shared" si="81"/>
        <v>0</v>
      </c>
      <c r="I2606" s="68">
        <v>0</v>
      </c>
      <c r="J2606" s="69">
        <f t="shared" si="80"/>
        <v>0</v>
      </c>
      <c r="K2606" s="57"/>
      <c r="L2606" s="65" t="s">
        <v>470</v>
      </c>
    </row>
    <row r="2607" spans="1:12" s="73" customFormat="1" hidden="1" outlineLevel="2">
      <c r="A2607" s="82">
        <v>1203524017</v>
      </c>
      <c r="B2607" s="83" t="s">
        <v>2150</v>
      </c>
      <c r="C2607" s="70">
        <v>0</v>
      </c>
      <c r="D2607" s="79"/>
      <c r="E2607" s="70"/>
      <c r="F2607" s="72"/>
      <c r="G2607" s="70">
        <f t="shared" si="81"/>
        <v>0</v>
      </c>
      <c r="I2607" s="68">
        <v>0</v>
      </c>
      <c r="J2607" s="69">
        <f t="shared" si="80"/>
        <v>0</v>
      </c>
      <c r="K2607" s="57"/>
      <c r="L2607" s="65" t="s">
        <v>470</v>
      </c>
    </row>
    <row r="2608" spans="1:12" s="73" customFormat="1" hidden="1" outlineLevel="2">
      <c r="A2608" s="82">
        <v>1203524019</v>
      </c>
      <c r="B2608" s="83" t="s">
        <v>2151</v>
      </c>
      <c r="C2608" s="70">
        <v>0</v>
      </c>
      <c r="D2608" s="79"/>
      <c r="E2608" s="70"/>
      <c r="F2608" s="72"/>
      <c r="G2608" s="70">
        <f t="shared" si="81"/>
        <v>0</v>
      </c>
      <c r="I2608" s="68">
        <v>0</v>
      </c>
      <c r="J2608" s="69">
        <f t="shared" si="80"/>
        <v>0</v>
      </c>
      <c r="K2608" s="57"/>
      <c r="L2608" s="65" t="s">
        <v>470</v>
      </c>
    </row>
    <row r="2609" spans="1:12" s="73" customFormat="1" hidden="1" outlineLevel="2">
      <c r="A2609" s="82">
        <v>1203525010</v>
      </c>
      <c r="B2609" s="83" t="s">
        <v>2152</v>
      </c>
      <c r="C2609" s="70">
        <v>0</v>
      </c>
      <c r="D2609" s="79"/>
      <c r="E2609" s="70"/>
      <c r="F2609" s="72"/>
      <c r="G2609" s="70">
        <f t="shared" si="81"/>
        <v>0</v>
      </c>
      <c r="I2609" s="68">
        <v>0</v>
      </c>
      <c r="J2609" s="69">
        <f t="shared" si="80"/>
        <v>0</v>
      </c>
      <c r="K2609" s="57"/>
      <c r="L2609" s="65" t="s">
        <v>470</v>
      </c>
    </row>
    <row r="2610" spans="1:12" s="73" customFormat="1" hidden="1" outlineLevel="2">
      <c r="A2610" s="82">
        <v>1203525011</v>
      </c>
      <c r="B2610" s="83" t="s">
        <v>2153</v>
      </c>
      <c r="C2610" s="70">
        <v>0</v>
      </c>
      <c r="D2610" s="79"/>
      <c r="E2610" s="70"/>
      <c r="F2610" s="72"/>
      <c r="G2610" s="70">
        <f t="shared" si="81"/>
        <v>0</v>
      </c>
      <c r="I2610" s="68">
        <v>0</v>
      </c>
      <c r="J2610" s="69">
        <f t="shared" si="80"/>
        <v>0</v>
      </c>
      <c r="K2610" s="57"/>
      <c r="L2610" s="65" t="s">
        <v>470</v>
      </c>
    </row>
    <row r="2611" spans="1:12" s="73" customFormat="1" hidden="1" outlineLevel="2">
      <c r="A2611" s="82">
        <v>1203525012</v>
      </c>
      <c r="B2611" s="83" t="s">
        <v>2154</v>
      </c>
      <c r="C2611" s="70">
        <v>0</v>
      </c>
      <c r="D2611" s="79"/>
      <c r="E2611" s="70"/>
      <c r="F2611" s="72"/>
      <c r="G2611" s="70">
        <f t="shared" si="81"/>
        <v>0</v>
      </c>
      <c r="I2611" s="68">
        <v>0</v>
      </c>
      <c r="J2611" s="69">
        <f t="shared" si="80"/>
        <v>0</v>
      </c>
      <c r="K2611" s="57"/>
      <c r="L2611" s="65" t="s">
        <v>470</v>
      </c>
    </row>
    <row r="2612" spans="1:12" s="73" customFormat="1" hidden="1" outlineLevel="2">
      <c r="A2612" s="82">
        <v>1203525013</v>
      </c>
      <c r="B2612" s="83" t="s">
        <v>2155</v>
      </c>
      <c r="C2612" s="70">
        <v>0</v>
      </c>
      <c r="D2612" s="79"/>
      <c r="E2612" s="70"/>
      <c r="F2612" s="72"/>
      <c r="G2612" s="70">
        <f t="shared" si="81"/>
        <v>0</v>
      </c>
      <c r="I2612" s="68">
        <v>0</v>
      </c>
      <c r="J2612" s="69">
        <f t="shared" si="80"/>
        <v>0</v>
      </c>
      <c r="K2612" s="57"/>
      <c r="L2612" s="65" t="s">
        <v>470</v>
      </c>
    </row>
    <row r="2613" spans="1:12" s="73" customFormat="1" hidden="1" outlineLevel="2">
      <c r="A2613" s="82">
        <v>1203525016</v>
      </c>
      <c r="B2613" s="83" t="s">
        <v>2152</v>
      </c>
      <c r="C2613" s="70">
        <v>0</v>
      </c>
      <c r="D2613" s="79"/>
      <c r="E2613" s="70"/>
      <c r="F2613" s="72"/>
      <c r="G2613" s="70">
        <f t="shared" si="81"/>
        <v>0</v>
      </c>
      <c r="I2613" s="68">
        <v>0</v>
      </c>
      <c r="J2613" s="69">
        <f t="shared" si="80"/>
        <v>0</v>
      </c>
      <c r="K2613" s="57"/>
      <c r="L2613" s="65" t="s">
        <v>470</v>
      </c>
    </row>
    <row r="2614" spans="1:12" s="73" customFormat="1" hidden="1" outlineLevel="2">
      <c r="A2614" s="82">
        <v>1203525017</v>
      </c>
      <c r="B2614" s="83" t="s">
        <v>2156</v>
      </c>
      <c r="C2614" s="70">
        <v>0</v>
      </c>
      <c r="D2614" s="79"/>
      <c r="E2614" s="70"/>
      <c r="F2614" s="72"/>
      <c r="G2614" s="70">
        <f t="shared" si="81"/>
        <v>0</v>
      </c>
      <c r="I2614" s="68">
        <v>0</v>
      </c>
      <c r="J2614" s="69">
        <f t="shared" si="80"/>
        <v>0</v>
      </c>
      <c r="K2614" s="57"/>
      <c r="L2614" s="65" t="s">
        <v>470</v>
      </c>
    </row>
    <row r="2615" spans="1:12" s="73" customFormat="1" hidden="1" outlineLevel="2">
      <c r="A2615" s="82">
        <v>1203525019</v>
      </c>
      <c r="B2615" s="83" t="s">
        <v>2157</v>
      </c>
      <c r="C2615" s="70">
        <v>0</v>
      </c>
      <c r="D2615" s="79"/>
      <c r="E2615" s="70"/>
      <c r="F2615" s="72"/>
      <c r="G2615" s="70">
        <f t="shared" si="81"/>
        <v>0</v>
      </c>
      <c r="I2615" s="68">
        <v>0</v>
      </c>
      <c r="J2615" s="69">
        <f t="shared" si="80"/>
        <v>0</v>
      </c>
      <c r="K2615" s="57"/>
      <c r="L2615" s="65" t="s">
        <v>470</v>
      </c>
    </row>
    <row r="2616" spans="1:12" s="73" customFormat="1" hidden="1" outlineLevel="2">
      <c r="A2616" s="82">
        <v>1203526010</v>
      </c>
      <c r="B2616" s="83" t="s">
        <v>2158</v>
      </c>
      <c r="C2616" s="70">
        <v>0</v>
      </c>
      <c r="D2616" s="79"/>
      <c r="E2616" s="70"/>
      <c r="F2616" s="72"/>
      <c r="G2616" s="70">
        <f t="shared" si="81"/>
        <v>0</v>
      </c>
      <c r="I2616" s="68">
        <v>0</v>
      </c>
      <c r="J2616" s="69">
        <f t="shared" si="80"/>
        <v>0</v>
      </c>
      <c r="K2616" s="57"/>
      <c r="L2616" s="65" t="s">
        <v>470</v>
      </c>
    </row>
    <row r="2617" spans="1:12" s="73" customFormat="1" hidden="1" outlineLevel="2">
      <c r="A2617" s="82">
        <v>1203526011</v>
      </c>
      <c r="B2617" s="83" t="s">
        <v>2159</v>
      </c>
      <c r="C2617" s="70">
        <v>0</v>
      </c>
      <c r="D2617" s="79"/>
      <c r="E2617" s="70"/>
      <c r="F2617" s="72"/>
      <c r="G2617" s="70">
        <f t="shared" si="81"/>
        <v>0</v>
      </c>
      <c r="I2617" s="68">
        <v>0</v>
      </c>
      <c r="J2617" s="69">
        <f t="shared" si="80"/>
        <v>0</v>
      </c>
      <c r="K2617" s="57"/>
      <c r="L2617" s="65" t="s">
        <v>470</v>
      </c>
    </row>
    <row r="2618" spans="1:12" s="73" customFormat="1" hidden="1" outlineLevel="2">
      <c r="A2618" s="82">
        <v>1203526012</v>
      </c>
      <c r="B2618" s="83" t="s">
        <v>2160</v>
      </c>
      <c r="C2618" s="70">
        <v>0</v>
      </c>
      <c r="D2618" s="79"/>
      <c r="E2618" s="70"/>
      <c r="F2618" s="72"/>
      <c r="G2618" s="70">
        <f t="shared" si="81"/>
        <v>0</v>
      </c>
      <c r="I2618" s="68">
        <v>0</v>
      </c>
      <c r="J2618" s="69">
        <f t="shared" si="80"/>
        <v>0</v>
      </c>
      <c r="K2618" s="57"/>
      <c r="L2618" s="65" t="s">
        <v>470</v>
      </c>
    </row>
    <row r="2619" spans="1:12" s="73" customFormat="1" hidden="1" outlineLevel="2">
      <c r="A2619" s="82">
        <v>1203526013</v>
      </c>
      <c r="B2619" s="83" t="s">
        <v>2161</v>
      </c>
      <c r="C2619" s="70">
        <v>0</v>
      </c>
      <c r="D2619" s="79"/>
      <c r="E2619" s="70"/>
      <c r="F2619" s="72"/>
      <c r="G2619" s="70">
        <f t="shared" si="81"/>
        <v>0</v>
      </c>
      <c r="I2619" s="68">
        <v>0</v>
      </c>
      <c r="J2619" s="69">
        <f t="shared" si="80"/>
        <v>0</v>
      </c>
      <c r="K2619" s="57"/>
      <c r="L2619" s="65" t="s">
        <v>470</v>
      </c>
    </row>
    <row r="2620" spans="1:12" s="73" customFormat="1" hidden="1" outlineLevel="2">
      <c r="A2620" s="82">
        <v>1203526016</v>
      </c>
      <c r="B2620" s="83" t="s">
        <v>2158</v>
      </c>
      <c r="C2620" s="70">
        <v>0</v>
      </c>
      <c r="D2620" s="79"/>
      <c r="E2620" s="70"/>
      <c r="F2620" s="72"/>
      <c r="G2620" s="70">
        <f t="shared" si="81"/>
        <v>0</v>
      </c>
      <c r="I2620" s="68">
        <v>0</v>
      </c>
      <c r="J2620" s="69">
        <f t="shared" si="80"/>
        <v>0</v>
      </c>
      <c r="K2620" s="57"/>
      <c r="L2620" s="65" t="s">
        <v>470</v>
      </c>
    </row>
    <row r="2621" spans="1:12" s="73" customFormat="1" hidden="1" outlineLevel="2">
      <c r="A2621" s="82">
        <v>1203526017</v>
      </c>
      <c r="B2621" s="83" t="s">
        <v>2162</v>
      </c>
      <c r="C2621" s="70">
        <v>0</v>
      </c>
      <c r="D2621" s="79"/>
      <c r="E2621" s="70"/>
      <c r="F2621" s="72"/>
      <c r="G2621" s="70">
        <f t="shared" si="81"/>
        <v>0</v>
      </c>
      <c r="I2621" s="68">
        <v>0</v>
      </c>
      <c r="J2621" s="69">
        <f t="shared" si="80"/>
        <v>0</v>
      </c>
      <c r="K2621" s="57"/>
      <c r="L2621" s="65" t="s">
        <v>470</v>
      </c>
    </row>
    <row r="2622" spans="1:12" s="73" customFormat="1" hidden="1" outlineLevel="2">
      <c r="A2622" s="82">
        <v>1203526019</v>
      </c>
      <c r="B2622" s="83" t="s">
        <v>2163</v>
      </c>
      <c r="C2622" s="70">
        <v>0</v>
      </c>
      <c r="D2622" s="79"/>
      <c r="E2622" s="70"/>
      <c r="F2622" s="72"/>
      <c r="G2622" s="70">
        <f t="shared" si="81"/>
        <v>0</v>
      </c>
      <c r="I2622" s="68">
        <v>0</v>
      </c>
      <c r="J2622" s="69">
        <f t="shared" si="80"/>
        <v>0</v>
      </c>
      <c r="K2622" s="57"/>
      <c r="L2622" s="65" t="s">
        <v>470</v>
      </c>
    </row>
    <row r="2623" spans="1:12" s="73" customFormat="1" hidden="1" outlineLevel="2">
      <c r="A2623" s="82">
        <v>1203527010</v>
      </c>
      <c r="B2623" s="83" t="s">
        <v>2164</v>
      </c>
      <c r="C2623" s="70">
        <v>0</v>
      </c>
      <c r="D2623" s="79"/>
      <c r="E2623" s="70"/>
      <c r="F2623" s="72"/>
      <c r="G2623" s="70">
        <f t="shared" si="81"/>
        <v>0</v>
      </c>
      <c r="I2623" s="68">
        <v>0</v>
      </c>
      <c r="J2623" s="69">
        <f t="shared" si="80"/>
        <v>0</v>
      </c>
      <c r="K2623" s="57"/>
      <c r="L2623" s="65" t="s">
        <v>470</v>
      </c>
    </row>
    <row r="2624" spans="1:12" s="73" customFormat="1" hidden="1" outlineLevel="2">
      <c r="A2624" s="82">
        <v>1203527011</v>
      </c>
      <c r="B2624" s="83" t="s">
        <v>2165</v>
      </c>
      <c r="C2624" s="70">
        <v>0</v>
      </c>
      <c r="D2624" s="79"/>
      <c r="E2624" s="70"/>
      <c r="F2624" s="72"/>
      <c r="G2624" s="70">
        <f t="shared" si="81"/>
        <v>0</v>
      </c>
      <c r="I2624" s="68">
        <v>0</v>
      </c>
      <c r="J2624" s="69">
        <f t="shared" si="80"/>
        <v>0</v>
      </c>
      <c r="K2624" s="57"/>
      <c r="L2624" s="65" t="s">
        <v>470</v>
      </c>
    </row>
    <row r="2625" spans="1:12" s="73" customFormat="1" hidden="1" outlineLevel="2">
      <c r="A2625" s="82">
        <v>1203527012</v>
      </c>
      <c r="B2625" s="83" t="s">
        <v>2166</v>
      </c>
      <c r="C2625" s="70">
        <v>0</v>
      </c>
      <c r="D2625" s="79"/>
      <c r="E2625" s="70"/>
      <c r="F2625" s="72"/>
      <c r="G2625" s="70">
        <f t="shared" si="81"/>
        <v>0</v>
      </c>
      <c r="I2625" s="68">
        <v>0</v>
      </c>
      <c r="J2625" s="69">
        <f t="shared" si="80"/>
        <v>0</v>
      </c>
      <c r="K2625" s="57"/>
      <c r="L2625" s="65" t="s">
        <v>470</v>
      </c>
    </row>
    <row r="2626" spans="1:12" s="73" customFormat="1" hidden="1" outlineLevel="2">
      <c r="A2626" s="82">
        <v>1203527013</v>
      </c>
      <c r="B2626" s="83" t="s">
        <v>2167</v>
      </c>
      <c r="C2626" s="70">
        <v>0</v>
      </c>
      <c r="D2626" s="79"/>
      <c r="E2626" s="70"/>
      <c r="F2626" s="72"/>
      <c r="G2626" s="70">
        <f t="shared" si="81"/>
        <v>0</v>
      </c>
      <c r="I2626" s="68">
        <v>0</v>
      </c>
      <c r="J2626" s="69">
        <f t="shared" si="80"/>
        <v>0</v>
      </c>
      <c r="K2626" s="57"/>
      <c r="L2626" s="65" t="s">
        <v>470</v>
      </c>
    </row>
    <row r="2627" spans="1:12" s="73" customFormat="1" hidden="1" outlineLevel="2">
      <c r="A2627" s="82">
        <v>1203527016</v>
      </c>
      <c r="B2627" s="83" t="s">
        <v>2164</v>
      </c>
      <c r="C2627" s="70">
        <v>0</v>
      </c>
      <c r="D2627" s="79"/>
      <c r="E2627" s="70"/>
      <c r="F2627" s="72"/>
      <c r="G2627" s="70">
        <f t="shared" si="81"/>
        <v>0</v>
      </c>
      <c r="I2627" s="68">
        <v>0</v>
      </c>
      <c r="J2627" s="69">
        <f t="shared" si="80"/>
        <v>0</v>
      </c>
      <c r="K2627" s="57"/>
      <c r="L2627" s="65" t="s">
        <v>470</v>
      </c>
    </row>
    <row r="2628" spans="1:12" s="73" customFormat="1" hidden="1" outlineLevel="2">
      <c r="A2628" s="82">
        <v>1203527017</v>
      </c>
      <c r="B2628" s="83" t="s">
        <v>2168</v>
      </c>
      <c r="C2628" s="70">
        <v>0</v>
      </c>
      <c r="D2628" s="79"/>
      <c r="E2628" s="70"/>
      <c r="F2628" s="72"/>
      <c r="G2628" s="70">
        <f t="shared" si="81"/>
        <v>0</v>
      </c>
      <c r="I2628" s="68">
        <v>0</v>
      </c>
      <c r="J2628" s="69">
        <f t="shared" si="80"/>
        <v>0</v>
      </c>
      <c r="K2628" s="57"/>
      <c r="L2628" s="65" t="s">
        <v>470</v>
      </c>
    </row>
    <row r="2629" spans="1:12" s="73" customFormat="1" hidden="1" outlineLevel="2">
      <c r="A2629" s="82">
        <v>1203527019</v>
      </c>
      <c r="B2629" s="83" t="s">
        <v>2169</v>
      </c>
      <c r="C2629" s="70">
        <v>0</v>
      </c>
      <c r="D2629" s="79"/>
      <c r="E2629" s="70"/>
      <c r="F2629" s="72"/>
      <c r="G2629" s="70">
        <f t="shared" si="81"/>
        <v>0</v>
      </c>
      <c r="I2629" s="68">
        <v>0</v>
      </c>
      <c r="J2629" s="69">
        <f t="shared" si="80"/>
        <v>0</v>
      </c>
      <c r="K2629" s="57"/>
      <c r="L2629" s="65" t="s">
        <v>470</v>
      </c>
    </row>
    <row r="2630" spans="1:12" s="73" customFormat="1" hidden="1" outlineLevel="2">
      <c r="A2630" s="82">
        <v>1203528010</v>
      </c>
      <c r="B2630" s="83" t="s">
        <v>2170</v>
      </c>
      <c r="C2630" s="70">
        <v>0</v>
      </c>
      <c r="D2630" s="79"/>
      <c r="E2630" s="70"/>
      <c r="F2630" s="72"/>
      <c r="G2630" s="70">
        <f t="shared" si="81"/>
        <v>0</v>
      </c>
      <c r="I2630" s="68">
        <v>0</v>
      </c>
      <c r="J2630" s="69">
        <f t="shared" si="80"/>
        <v>0</v>
      </c>
      <c r="K2630" s="57"/>
      <c r="L2630" s="65" t="s">
        <v>470</v>
      </c>
    </row>
    <row r="2631" spans="1:12" s="73" customFormat="1" hidden="1" outlineLevel="2">
      <c r="A2631" s="82">
        <v>1203528011</v>
      </c>
      <c r="B2631" s="83" t="s">
        <v>2171</v>
      </c>
      <c r="C2631" s="70">
        <v>0</v>
      </c>
      <c r="D2631" s="79"/>
      <c r="E2631" s="70"/>
      <c r="F2631" s="72"/>
      <c r="G2631" s="70">
        <f t="shared" si="81"/>
        <v>0</v>
      </c>
      <c r="I2631" s="68">
        <v>0</v>
      </c>
      <c r="J2631" s="69">
        <f t="shared" si="80"/>
        <v>0</v>
      </c>
      <c r="K2631" s="57"/>
      <c r="L2631" s="65" t="s">
        <v>470</v>
      </c>
    </row>
    <row r="2632" spans="1:12" s="73" customFormat="1" hidden="1" outlineLevel="2">
      <c r="A2632" s="82">
        <v>1203528012</v>
      </c>
      <c r="B2632" s="83" t="s">
        <v>2172</v>
      </c>
      <c r="C2632" s="70">
        <v>0</v>
      </c>
      <c r="D2632" s="79"/>
      <c r="E2632" s="70"/>
      <c r="F2632" s="72"/>
      <c r="G2632" s="70">
        <f t="shared" si="81"/>
        <v>0</v>
      </c>
      <c r="I2632" s="68">
        <v>0</v>
      </c>
      <c r="J2632" s="69">
        <f t="shared" si="80"/>
        <v>0</v>
      </c>
      <c r="K2632" s="57"/>
      <c r="L2632" s="65" t="s">
        <v>470</v>
      </c>
    </row>
    <row r="2633" spans="1:12" s="73" customFormat="1" hidden="1" outlineLevel="2">
      <c r="A2633" s="82">
        <v>1203528013</v>
      </c>
      <c r="B2633" s="83" t="s">
        <v>2173</v>
      </c>
      <c r="C2633" s="70">
        <v>0</v>
      </c>
      <c r="D2633" s="79"/>
      <c r="E2633" s="70"/>
      <c r="F2633" s="72"/>
      <c r="G2633" s="70">
        <f t="shared" si="81"/>
        <v>0</v>
      </c>
      <c r="I2633" s="68">
        <v>0</v>
      </c>
      <c r="J2633" s="69">
        <f t="shared" si="80"/>
        <v>0</v>
      </c>
      <c r="K2633" s="57"/>
      <c r="L2633" s="65" t="s">
        <v>470</v>
      </c>
    </row>
    <row r="2634" spans="1:12" s="73" customFormat="1" hidden="1" outlineLevel="2">
      <c r="A2634" s="82">
        <v>1203528016</v>
      </c>
      <c r="B2634" s="83" t="s">
        <v>2170</v>
      </c>
      <c r="C2634" s="70">
        <v>0</v>
      </c>
      <c r="D2634" s="79"/>
      <c r="E2634" s="70"/>
      <c r="F2634" s="72"/>
      <c r="G2634" s="70">
        <f t="shared" si="81"/>
        <v>0</v>
      </c>
      <c r="I2634" s="68">
        <v>0</v>
      </c>
      <c r="J2634" s="69">
        <f t="shared" si="80"/>
        <v>0</v>
      </c>
      <c r="K2634" s="57"/>
      <c r="L2634" s="65" t="s">
        <v>470</v>
      </c>
    </row>
    <row r="2635" spans="1:12" s="73" customFormat="1" hidden="1" outlineLevel="2">
      <c r="A2635" s="82">
        <v>1203528017</v>
      </c>
      <c r="B2635" s="83" t="s">
        <v>2174</v>
      </c>
      <c r="C2635" s="70">
        <v>0</v>
      </c>
      <c r="D2635" s="79"/>
      <c r="E2635" s="70"/>
      <c r="F2635" s="72"/>
      <c r="G2635" s="70">
        <f t="shared" si="81"/>
        <v>0</v>
      </c>
      <c r="I2635" s="68">
        <v>0</v>
      </c>
      <c r="J2635" s="69">
        <f t="shared" si="80"/>
        <v>0</v>
      </c>
      <c r="K2635" s="57"/>
      <c r="L2635" s="65" t="s">
        <v>470</v>
      </c>
    </row>
    <row r="2636" spans="1:12" s="73" customFormat="1" hidden="1" outlineLevel="2">
      <c r="A2636" s="82">
        <v>1203528019</v>
      </c>
      <c r="B2636" s="83" t="s">
        <v>2175</v>
      </c>
      <c r="C2636" s="70">
        <v>0</v>
      </c>
      <c r="D2636" s="79"/>
      <c r="E2636" s="70"/>
      <c r="F2636" s="72"/>
      <c r="G2636" s="70">
        <f t="shared" si="81"/>
        <v>0</v>
      </c>
      <c r="I2636" s="68">
        <v>0</v>
      </c>
      <c r="J2636" s="69">
        <f t="shared" si="80"/>
        <v>0</v>
      </c>
      <c r="K2636" s="57"/>
      <c r="L2636" s="65" t="s">
        <v>470</v>
      </c>
    </row>
    <row r="2637" spans="1:12" s="73" customFormat="1" hidden="1" outlineLevel="2">
      <c r="A2637" s="82">
        <v>1203529010</v>
      </c>
      <c r="B2637" s="83" t="s">
        <v>2176</v>
      </c>
      <c r="C2637" s="70">
        <v>0</v>
      </c>
      <c r="D2637" s="79"/>
      <c r="E2637" s="70"/>
      <c r="F2637" s="72"/>
      <c r="G2637" s="70">
        <f t="shared" si="81"/>
        <v>0</v>
      </c>
      <c r="I2637" s="68">
        <v>0</v>
      </c>
      <c r="J2637" s="69">
        <f t="shared" si="80"/>
        <v>0</v>
      </c>
      <c r="K2637" s="57"/>
      <c r="L2637" s="65" t="s">
        <v>470</v>
      </c>
    </row>
    <row r="2638" spans="1:12" s="73" customFormat="1" hidden="1" outlineLevel="2">
      <c r="A2638" s="82">
        <v>1203529011</v>
      </c>
      <c r="B2638" s="83" t="s">
        <v>2177</v>
      </c>
      <c r="C2638" s="70">
        <v>0</v>
      </c>
      <c r="D2638" s="79"/>
      <c r="E2638" s="70"/>
      <c r="F2638" s="72"/>
      <c r="G2638" s="70">
        <f t="shared" si="81"/>
        <v>0</v>
      </c>
      <c r="I2638" s="68">
        <v>0</v>
      </c>
      <c r="J2638" s="69">
        <f t="shared" si="80"/>
        <v>0</v>
      </c>
      <c r="K2638" s="57"/>
      <c r="L2638" s="65" t="s">
        <v>470</v>
      </c>
    </row>
    <row r="2639" spans="1:12" s="73" customFormat="1" hidden="1" outlineLevel="2">
      <c r="A2639" s="82">
        <v>1203529012</v>
      </c>
      <c r="B2639" s="83" t="s">
        <v>2178</v>
      </c>
      <c r="C2639" s="70">
        <v>0</v>
      </c>
      <c r="D2639" s="79"/>
      <c r="E2639" s="70"/>
      <c r="F2639" s="72"/>
      <c r="G2639" s="70">
        <f t="shared" si="81"/>
        <v>0</v>
      </c>
      <c r="I2639" s="68">
        <v>0</v>
      </c>
      <c r="J2639" s="69">
        <f t="shared" si="80"/>
        <v>0</v>
      </c>
      <c r="K2639" s="57"/>
      <c r="L2639" s="65" t="s">
        <v>470</v>
      </c>
    </row>
    <row r="2640" spans="1:12" s="73" customFormat="1" hidden="1" outlineLevel="2">
      <c r="A2640" s="82">
        <v>1203529013</v>
      </c>
      <c r="B2640" s="83" t="s">
        <v>2179</v>
      </c>
      <c r="C2640" s="70">
        <v>0</v>
      </c>
      <c r="D2640" s="79"/>
      <c r="E2640" s="70"/>
      <c r="F2640" s="72"/>
      <c r="G2640" s="70">
        <f t="shared" si="81"/>
        <v>0</v>
      </c>
      <c r="I2640" s="68">
        <v>0</v>
      </c>
      <c r="J2640" s="69">
        <f t="shared" si="80"/>
        <v>0</v>
      </c>
      <c r="K2640" s="57"/>
      <c r="L2640" s="65" t="s">
        <v>470</v>
      </c>
    </row>
    <row r="2641" spans="1:12" s="73" customFormat="1" hidden="1" outlineLevel="2">
      <c r="A2641" s="82">
        <v>1203529016</v>
      </c>
      <c r="B2641" s="83" t="s">
        <v>2176</v>
      </c>
      <c r="C2641" s="70">
        <v>0</v>
      </c>
      <c r="D2641" s="79"/>
      <c r="E2641" s="70"/>
      <c r="F2641" s="72"/>
      <c r="G2641" s="70">
        <f t="shared" si="81"/>
        <v>0</v>
      </c>
      <c r="I2641" s="68">
        <v>0</v>
      </c>
      <c r="J2641" s="69">
        <f t="shared" si="80"/>
        <v>0</v>
      </c>
      <c r="K2641" s="57"/>
      <c r="L2641" s="65" t="s">
        <v>470</v>
      </c>
    </row>
    <row r="2642" spans="1:12" s="73" customFormat="1" hidden="1" outlineLevel="2">
      <c r="A2642" s="82">
        <v>1203529017</v>
      </c>
      <c r="B2642" s="83" t="s">
        <v>2028</v>
      </c>
      <c r="C2642" s="70">
        <v>0</v>
      </c>
      <c r="D2642" s="79"/>
      <c r="E2642" s="70"/>
      <c r="F2642" s="72"/>
      <c r="G2642" s="70">
        <f t="shared" si="81"/>
        <v>0</v>
      </c>
      <c r="I2642" s="68">
        <v>0</v>
      </c>
      <c r="J2642" s="69">
        <f t="shared" si="80"/>
        <v>0</v>
      </c>
      <c r="K2642" s="57"/>
      <c r="L2642" s="65" t="s">
        <v>470</v>
      </c>
    </row>
    <row r="2643" spans="1:12" s="73" customFormat="1" hidden="1" outlineLevel="2">
      <c r="A2643" s="82">
        <v>1203529019</v>
      </c>
      <c r="B2643" s="83" t="s">
        <v>2180</v>
      </c>
      <c r="C2643" s="70">
        <v>0</v>
      </c>
      <c r="D2643" s="79"/>
      <c r="E2643" s="70"/>
      <c r="F2643" s="72"/>
      <c r="G2643" s="70">
        <f t="shared" si="81"/>
        <v>0</v>
      </c>
      <c r="I2643" s="68">
        <v>0</v>
      </c>
      <c r="J2643" s="69">
        <f t="shared" si="80"/>
        <v>0</v>
      </c>
      <c r="K2643" s="57"/>
      <c r="L2643" s="65" t="s">
        <v>470</v>
      </c>
    </row>
    <row r="2644" spans="1:12" s="73" customFormat="1" hidden="1" outlineLevel="2">
      <c r="A2644" s="82">
        <v>1203530010</v>
      </c>
      <c r="B2644" s="83" t="s">
        <v>2181</v>
      </c>
      <c r="C2644" s="70">
        <v>0</v>
      </c>
      <c r="D2644" s="79"/>
      <c r="E2644" s="70"/>
      <c r="F2644" s="72"/>
      <c r="G2644" s="70">
        <f t="shared" si="81"/>
        <v>0</v>
      </c>
      <c r="I2644" s="68">
        <v>0</v>
      </c>
      <c r="J2644" s="69">
        <f t="shared" si="80"/>
        <v>0</v>
      </c>
      <c r="K2644" s="57"/>
      <c r="L2644" s="65" t="s">
        <v>470</v>
      </c>
    </row>
    <row r="2645" spans="1:12" s="73" customFormat="1" hidden="1" outlineLevel="2">
      <c r="A2645" s="82">
        <v>1203530011</v>
      </c>
      <c r="B2645" s="83" t="s">
        <v>2182</v>
      </c>
      <c r="C2645" s="70">
        <v>0</v>
      </c>
      <c r="D2645" s="79"/>
      <c r="E2645" s="70"/>
      <c r="F2645" s="72"/>
      <c r="G2645" s="70">
        <f t="shared" si="81"/>
        <v>0</v>
      </c>
      <c r="I2645" s="68">
        <v>0</v>
      </c>
      <c r="J2645" s="69">
        <f t="shared" si="80"/>
        <v>0</v>
      </c>
      <c r="K2645" s="57"/>
      <c r="L2645" s="65" t="s">
        <v>470</v>
      </c>
    </row>
    <row r="2646" spans="1:12" s="73" customFormat="1" hidden="1" outlineLevel="2">
      <c r="A2646" s="82">
        <v>1203530012</v>
      </c>
      <c r="B2646" s="83" t="s">
        <v>2183</v>
      </c>
      <c r="C2646" s="70">
        <v>0</v>
      </c>
      <c r="D2646" s="79"/>
      <c r="E2646" s="70"/>
      <c r="F2646" s="72"/>
      <c r="G2646" s="70">
        <f t="shared" si="81"/>
        <v>0</v>
      </c>
      <c r="I2646" s="68">
        <v>0</v>
      </c>
      <c r="J2646" s="69">
        <f t="shared" si="80"/>
        <v>0</v>
      </c>
      <c r="K2646" s="57"/>
      <c r="L2646" s="65" t="s">
        <v>470</v>
      </c>
    </row>
    <row r="2647" spans="1:12" s="73" customFormat="1" hidden="1" outlineLevel="2">
      <c r="A2647" s="82">
        <v>1203530013</v>
      </c>
      <c r="B2647" s="83" t="s">
        <v>2026</v>
      </c>
      <c r="C2647" s="70">
        <v>0</v>
      </c>
      <c r="D2647" s="79"/>
      <c r="E2647" s="70"/>
      <c r="F2647" s="72"/>
      <c r="G2647" s="70">
        <f t="shared" si="81"/>
        <v>0</v>
      </c>
      <c r="I2647" s="68">
        <v>0</v>
      </c>
      <c r="J2647" s="69">
        <f t="shared" ref="J2647:J2710" si="82">I2647-G2647</f>
        <v>0</v>
      </c>
      <c r="K2647" s="57"/>
      <c r="L2647" s="65" t="s">
        <v>470</v>
      </c>
    </row>
    <row r="2648" spans="1:12" s="73" customFormat="1" hidden="1" outlineLevel="2">
      <c r="A2648" s="82">
        <v>1203530016</v>
      </c>
      <c r="B2648" s="83" t="s">
        <v>2181</v>
      </c>
      <c r="C2648" s="70">
        <v>0</v>
      </c>
      <c r="D2648" s="79"/>
      <c r="E2648" s="70"/>
      <c r="F2648" s="72"/>
      <c r="G2648" s="70">
        <f t="shared" si="81"/>
        <v>0</v>
      </c>
      <c r="I2648" s="68">
        <v>0</v>
      </c>
      <c r="J2648" s="69">
        <f t="shared" si="82"/>
        <v>0</v>
      </c>
      <c r="K2648" s="57"/>
      <c r="L2648" s="65" t="s">
        <v>470</v>
      </c>
    </row>
    <row r="2649" spans="1:12" s="73" customFormat="1" hidden="1" outlineLevel="2">
      <c r="A2649" s="82">
        <v>1203530017</v>
      </c>
      <c r="B2649" s="83" t="s">
        <v>2028</v>
      </c>
      <c r="C2649" s="70">
        <v>0</v>
      </c>
      <c r="D2649" s="79"/>
      <c r="E2649" s="70"/>
      <c r="F2649" s="72"/>
      <c r="G2649" s="70">
        <f t="shared" si="81"/>
        <v>0</v>
      </c>
      <c r="I2649" s="68">
        <v>0</v>
      </c>
      <c r="J2649" s="69">
        <f t="shared" si="82"/>
        <v>0</v>
      </c>
      <c r="K2649" s="57"/>
      <c r="L2649" s="65" t="s">
        <v>470</v>
      </c>
    </row>
    <row r="2650" spans="1:12" s="73" customFormat="1" hidden="1" outlineLevel="2">
      <c r="A2650" s="82">
        <v>1203530019</v>
      </c>
      <c r="B2650" s="83" t="s">
        <v>2029</v>
      </c>
      <c r="C2650" s="70">
        <v>0</v>
      </c>
      <c r="D2650" s="79"/>
      <c r="E2650" s="70"/>
      <c r="F2650" s="72"/>
      <c r="G2650" s="70">
        <f t="shared" si="81"/>
        <v>0</v>
      </c>
      <c r="I2650" s="68">
        <v>0</v>
      </c>
      <c r="J2650" s="69">
        <f t="shared" si="82"/>
        <v>0</v>
      </c>
      <c r="K2650" s="57"/>
      <c r="L2650" s="65" t="s">
        <v>470</v>
      </c>
    </row>
    <row r="2651" spans="1:12" s="73" customFormat="1" hidden="1" outlineLevel="2">
      <c r="A2651" s="82">
        <v>1203531010</v>
      </c>
      <c r="B2651" s="83" t="s">
        <v>2184</v>
      </c>
      <c r="C2651" s="70">
        <v>0</v>
      </c>
      <c r="D2651" s="79"/>
      <c r="E2651" s="70"/>
      <c r="F2651" s="72"/>
      <c r="G2651" s="70">
        <f t="shared" si="81"/>
        <v>0</v>
      </c>
      <c r="I2651" s="68">
        <v>0</v>
      </c>
      <c r="J2651" s="69">
        <f t="shared" si="82"/>
        <v>0</v>
      </c>
      <c r="K2651" s="57"/>
      <c r="L2651" s="65" t="s">
        <v>470</v>
      </c>
    </row>
    <row r="2652" spans="1:12" s="73" customFormat="1" hidden="1" outlineLevel="2">
      <c r="A2652" s="82">
        <v>1203531011</v>
      </c>
      <c r="B2652" s="83" t="s">
        <v>2185</v>
      </c>
      <c r="C2652" s="70">
        <v>0</v>
      </c>
      <c r="D2652" s="79"/>
      <c r="E2652" s="70"/>
      <c r="F2652" s="72"/>
      <c r="G2652" s="70">
        <f t="shared" si="81"/>
        <v>0</v>
      </c>
      <c r="I2652" s="68">
        <v>0</v>
      </c>
      <c r="J2652" s="69">
        <f t="shared" si="82"/>
        <v>0</v>
      </c>
      <c r="K2652" s="57"/>
      <c r="L2652" s="65" t="s">
        <v>470</v>
      </c>
    </row>
    <row r="2653" spans="1:12" s="73" customFormat="1" hidden="1" outlineLevel="2">
      <c r="A2653" s="82">
        <v>1203531012</v>
      </c>
      <c r="B2653" s="83" t="s">
        <v>2186</v>
      </c>
      <c r="C2653" s="70">
        <v>0</v>
      </c>
      <c r="D2653" s="79"/>
      <c r="E2653" s="70"/>
      <c r="F2653" s="72"/>
      <c r="G2653" s="70">
        <f t="shared" si="81"/>
        <v>0</v>
      </c>
      <c r="I2653" s="68">
        <v>0</v>
      </c>
      <c r="J2653" s="69">
        <f t="shared" si="82"/>
        <v>0</v>
      </c>
      <c r="K2653" s="57"/>
      <c r="L2653" s="65" t="s">
        <v>470</v>
      </c>
    </row>
    <row r="2654" spans="1:12" s="73" customFormat="1" hidden="1" outlineLevel="2">
      <c r="A2654" s="82">
        <v>1203531013</v>
      </c>
      <c r="B2654" s="83" t="s">
        <v>2187</v>
      </c>
      <c r="C2654" s="70">
        <v>0</v>
      </c>
      <c r="D2654" s="79"/>
      <c r="E2654" s="70"/>
      <c r="F2654" s="72"/>
      <c r="G2654" s="70">
        <f t="shared" si="81"/>
        <v>0</v>
      </c>
      <c r="I2654" s="68">
        <v>0</v>
      </c>
      <c r="J2654" s="69">
        <f t="shared" si="82"/>
        <v>0</v>
      </c>
      <c r="K2654" s="57"/>
      <c r="L2654" s="65" t="s">
        <v>470</v>
      </c>
    </row>
    <row r="2655" spans="1:12" s="73" customFormat="1" hidden="1" outlineLevel="2">
      <c r="A2655" s="82">
        <v>1203531016</v>
      </c>
      <c r="B2655" s="83" t="s">
        <v>2184</v>
      </c>
      <c r="C2655" s="70">
        <v>0</v>
      </c>
      <c r="D2655" s="79"/>
      <c r="E2655" s="70"/>
      <c r="F2655" s="72"/>
      <c r="G2655" s="70">
        <f t="shared" si="81"/>
        <v>0</v>
      </c>
      <c r="I2655" s="68">
        <v>0</v>
      </c>
      <c r="J2655" s="69">
        <f t="shared" si="82"/>
        <v>0</v>
      </c>
      <c r="K2655" s="57"/>
      <c r="L2655" s="65" t="s">
        <v>470</v>
      </c>
    </row>
    <row r="2656" spans="1:12" s="73" customFormat="1" hidden="1" outlineLevel="2">
      <c r="A2656" s="82">
        <v>1203531017</v>
      </c>
      <c r="B2656" s="83" t="s">
        <v>2188</v>
      </c>
      <c r="C2656" s="70">
        <v>0</v>
      </c>
      <c r="D2656" s="79"/>
      <c r="E2656" s="70"/>
      <c r="F2656" s="72"/>
      <c r="G2656" s="70">
        <f t="shared" si="81"/>
        <v>0</v>
      </c>
      <c r="I2656" s="68">
        <v>0</v>
      </c>
      <c r="J2656" s="69">
        <f t="shared" si="82"/>
        <v>0</v>
      </c>
      <c r="K2656" s="57"/>
      <c r="L2656" s="65" t="s">
        <v>470</v>
      </c>
    </row>
    <row r="2657" spans="1:12" s="73" customFormat="1" hidden="1" outlineLevel="2">
      <c r="A2657" s="82">
        <v>1203531019</v>
      </c>
      <c r="B2657" s="83" t="s">
        <v>2189</v>
      </c>
      <c r="C2657" s="70">
        <v>0</v>
      </c>
      <c r="D2657" s="79"/>
      <c r="E2657" s="70"/>
      <c r="F2657" s="72"/>
      <c r="G2657" s="70">
        <f t="shared" si="81"/>
        <v>0</v>
      </c>
      <c r="I2657" s="68">
        <v>0</v>
      </c>
      <c r="J2657" s="69">
        <f t="shared" si="82"/>
        <v>0</v>
      </c>
      <c r="K2657" s="57"/>
      <c r="L2657" s="65" t="s">
        <v>470</v>
      </c>
    </row>
    <row r="2658" spans="1:12" s="73" customFormat="1" hidden="1" outlineLevel="2">
      <c r="A2658" s="82">
        <v>1203532010</v>
      </c>
      <c r="B2658" s="83" t="s">
        <v>2190</v>
      </c>
      <c r="C2658" s="70">
        <v>0</v>
      </c>
      <c r="D2658" s="79"/>
      <c r="E2658" s="70"/>
      <c r="F2658" s="72"/>
      <c r="G2658" s="70">
        <f t="shared" si="81"/>
        <v>0</v>
      </c>
      <c r="I2658" s="68">
        <v>0</v>
      </c>
      <c r="J2658" s="69">
        <f t="shared" si="82"/>
        <v>0</v>
      </c>
      <c r="K2658" s="57"/>
      <c r="L2658" s="65" t="s">
        <v>470</v>
      </c>
    </row>
    <row r="2659" spans="1:12" s="73" customFormat="1" hidden="1" outlineLevel="2">
      <c r="A2659" s="82">
        <v>1203532011</v>
      </c>
      <c r="B2659" s="83" t="s">
        <v>2191</v>
      </c>
      <c r="C2659" s="70">
        <v>0</v>
      </c>
      <c r="D2659" s="79"/>
      <c r="E2659" s="70"/>
      <c r="F2659" s="72"/>
      <c r="G2659" s="70">
        <f t="shared" si="81"/>
        <v>0</v>
      </c>
      <c r="I2659" s="68">
        <v>0</v>
      </c>
      <c r="J2659" s="69">
        <f t="shared" si="82"/>
        <v>0</v>
      </c>
      <c r="K2659" s="57"/>
      <c r="L2659" s="65" t="s">
        <v>470</v>
      </c>
    </row>
    <row r="2660" spans="1:12" s="73" customFormat="1" hidden="1" outlineLevel="2">
      <c r="A2660" s="82">
        <v>1203532012</v>
      </c>
      <c r="B2660" s="83" t="s">
        <v>2192</v>
      </c>
      <c r="C2660" s="70">
        <v>0</v>
      </c>
      <c r="D2660" s="79"/>
      <c r="E2660" s="70"/>
      <c r="F2660" s="72"/>
      <c r="G2660" s="70">
        <f t="shared" si="81"/>
        <v>0</v>
      </c>
      <c r="I2660" s="68">
        <v>0</v>
      </c>
      <c r="J2660" s="69">
        <f t="shared" si="82"/>
        <v>0</v>
      </c>
      <c r="K2660" s="57"/>
      <c r="L2660" s="65" t="s">
        <v>470</v>
      </c>
    </row>
    <row r="2661" spans="1:12" s="73" customFormat="1" hidden="1" outlineLevel="2">
      <c r="A2661" s="82">
        <v>1203532013</v>
      </c>
      <c r="B2661" s="83" t="s">
        <v>2193</v>
      </c>
      <c r="C2661" s="70">
        <v>0</v>
      </c>
      <c r="D2661" s="79"/>
      <c r="E2661" s="70"/>
      <c r="F2661" s="72"/>
      <c r="G2661" s="70">
        <f t="shared" ref="G2661:G2724" si="83">C2661+E2661</f>
        <v>0</v>
      </c>
      <c r="I2661" s="68">
        <v>0</v>
      </c>
      <c r="J2661" s="69">
        <f t="shared" si="82"/>
        <v>0</v>
      </c>
      <c r="K2661" s="57"/>
      <c r="L2661" s="65" t="s">
        <v>470</v>
      </c>
    </row>
    <row r="2662" spans="1:12" s="73" customFormat="1" hidden="1" outlineLevel="2">
      <c r="A2662" s="82">
        <v>1203532016</v>
      </c>
      <c r="B2662" s="83" t="s">
        <v>1995</v>
      </c>
      <c r="C2662" s="70">
        <v>0</v>
      </c>
      <c r="D2662" s="79"/>
      <c r="E2662" s="70"/>
      <c r="F2662" s="72"/>
      <c r="G2662" s="70">
        <f t="shared" si="83"/>
        <v>0</v>
      </c>
      <c r="I2662" s="68">
        <v>0</v>
      </c>
      <c r="J2662" s="69">
        <f t="shared" si="82"/>
        <v>0</v>
      </c>
      <c r="K2662" s="57"/>
      <c r="L2662" s="65" t="s">
        <v>470</v>
      </c>
    </row>
    <row r="2663" spans="1:12" s="73" customFormat="1" hidden="1" outlineLevel="2">
      <c r="A2663" s="82">
        <v>1203532017</v>
      </c>
      <c r="B2663" s="83" t="s">
        <v>2194</v>
      </c>
      <c r="C2663" s="70">
        <v>0</v>
      </c>
      <c r="D2663" s="79"/>
      <c r="E2663" s="70"/>
      <c r="F2663" s="72"/>
      <c r="G2663" s="70">
        <f t="shared" si="83"/>
        <v>0</v>
      </c>
      <c r="I2663" s="68">
        <v>0</v>
      </c>
      <c r="J2663" s="69">
        <f t="shared" si="82"/>
        <v>0</v>
      </c>
      <c r="K2663" s="57"/>
      <c r="L2663" s="65" t="s">
        <v>470</v>
      </c>
    </row>
    <row r="2664" spans="1:12" s="73" customFormat="1" hidden="1" outlineLevel="2">
      <c r="A2664" s="82">
        <v>1203532019</v>
      </c>
      <c r="B2664" s="83" t="s">
        <v>2195</v>
      </c>
      <c r="C2664" s="70">
        <v>0</v>
      </c>
      <c r="D2664" s="79"/>
      <c r="E2664" s="70"/>
      <c r="F2664" s="72"/>
      <c r="G2664" s="70">
        <f t="shared" si="83"/>
        <v>0</v>
      </c>
      <c r="I2664" s="68">
        <v>0</v>
      </c>
      <c r="J2664" s="69">
        <f t="shared" si="82"/>
        <v>0</v>
      </c>
      <c r="K2664" s="57"/>
      <c r="L2664" s="65" t="s">
        <v>470</v>
      </c>
    </row>
    <row r="2665" spans="1:12" s="73" customFormat="1" hidden="1" outlineLevel="2">
      <c r="A2665" s="82">
        <v>1203533010</v>
      </c>
      <c r="B2665" s="83" t="s">
        <v>2196</v>
      </c>
      <c r="C2665" s="70">
        <v>0</v>
      </c>
      <c r="D2665" s="79"/>
      <c r="E2665" s="70"/>
      <c r="F2665" s="72"/>
      <c r="G2665" s="70">
        <f t="shared" si="83"/>
        <v>0</v>
      </c>
      <c r="I2665" s="68">
        <v>0</v>
      </c>
      <c r="J2665" s="69">
        <f t="shared" si="82"/>
        <v>0</v>
      </c>
      <c r="K2665" s="57"/>
      <c r="L2665" s="65" t="s">
        <v>470</v>
      </c>
    </row>
    <row r="2666" spans="1:12" s="73" customFormat="1" hidden="1" outlineLevel="2">
      <c r="A2666" s="82">
        <v>1203533011</v>
      </c>
      <c r="B2666" s="83" t="s">
        <v>2197</v>
      </c>
      <c r="C2666" s="70">
        <v>0</v>
      </c>
      <c r="D2666" s="79"/>
      <c r="E2666" s="70"/>
      <c r="F2666" s="72"/>
      <c r="G2666" s="70">
        <f t="shared" si="83"/>
        <v>0</v>
      </c>
      <c r="I2666" s="68">
        <v>0</v>
      </c>
      <c r="J2666" s="69">
        <f t="shared" si="82"/>
        <v>0</v>
      </c>
      <c r="K2666" s="57"/>
      <c r="L2666" s="65" t="s">
        <v>470</v>
      </c>
    </row>
    <row r="2667" spans="1:12" s="73" customFormat="1" hidden="1" outlineLevel="2">
      <c r="A2667" s="82">
        <v>1203533012</v>
      </c>
      <c r="B2667" s="83" t="s">
        <v>2198</v>
      </c>
      <c r="C2667" s="70">
        <v>0</v>
      </c>
      <c r="D2667" s="79"/>
      <c r="E2667" s="70"/>
      <c r="F2667" s="72"/>
      <c r="G2667" s="70">
        <f t="shared" si="83"/>
        <v>0</v>
      </c>
      <c r="I2667" s="68">
        <v>0</v>
      </c>
      <c r="J2667" s="69">
        <f t="shared" si="82"/>
        <v>0</v>
      </c>
      <c r="K2667" s="57"/>
      <c r="L2667" s="65" t="s">
        <v>470</v>
      </c>
    </row>
    <row r="2668" spans="1:12" s="73" customFormat="1" hidden="1" outlineLevel="2">
      <c r="A2668" s="82">
        <v>1203533013</v>
      </c>
      <c r="B2668" s="83" t="s">
        <v>2199</v>
      </c>
      <c r="C2668" s="70">
        <v>0</v>
      </c>
      <c r="D2668" s="79"/>
      <c r="E2668" s="70"/>
      <c r="F2668" s="72"/>
      <c r="G2668" s="70">
        <f t="shared" si="83"/>
        <v>0</v>
      </c>
      <c r="I2668" s="68">
        <v>0</v>
      </c>
      <c r="J2668" s="69">
        <f t="shared" si="82"/>
        <v>0</v>
      </c>
      <c r="K2668" s="57"/>
      <c r="L2668" s="65" t="s">
        <v>470</v>
      </c>
    </row>
    <row r="2669" spans="1:12" s="73" customFormat="1" hidden="1" outlineLevel="2">
      <c r="A2669" s="82">
        <v>1203533017</v>
      </c>
      <c r="B2669" s="83" t="s">
        <v>2200</v>
      </c>
      <c r="C2669" s="70">
        <v>0</v>
      </c>
      <c r="D2669" s="79"/>
      <c r="E2669" s="70"/>
      <c r="F2669" s="72"/>
      <c r="G2669" s="70">
        <f t="shared" si="83"/>
        <v>0</v>
      </c>
      <c r="I2669" s="68">
        <v>0</v>
      </c>
      <c r="J2669" s="69">
        <f t="shared" si="82"/>
        <v>0</v>
      </c>
      <c r="K2669" s="57"/>
      <c r="L2669" s="65" t="s">
        <v>470</v>
      </c>
    </row>
    <row r="2670" spans="1:12" s="73" customFormat="1" hidden="1" outlineLevel="2">
      <c r="A2670" s="82">
        <v>1203533018</v>
      </c>
      <c r="B2670" s="83" t="s">
        <v>2201</v>
      </c>
      <c r="C2670" s="70">
        <v>0</v>
      </c>
      <c r="D2670" s="79"/>
      <c r="E2670" s="70"/>
      <c r="F2670" s="72"/>
      <c r="G2670" s="70">
        <f t="shared" si="83"/>
        <v>0</v>
      </c>
      <c r="I2670" s="68">
        <v>0</v>
      </c>
      <c r="J2670" s="69">
        <f t="shared" si="82"/>
        <v>0</v>
      </c>
      <c r="K2670" s="57"/>
      <c r="L2670" s="65" t="s">
        <v>470</v>
      </c>
    </row>
    <row r="2671" spans="1:12" s="73" customFormat="1" hidden="1" outlineLevel="2">
      <c r="A2671" s="82">
        <v>1203533020</v>
      </c>
      <c r="B2671" s="83" t="s">
        <v>2196</v>
      </c>
      <c r="C2671" s="70">
        <v>0</v>
      </c>
      <c r="D2671" s="79"/>
      <c r="E2671" s="70"/>
      <c r="F2671" s="72"/>
      <c r="G2671" s="70">
        <f t="shared" si="83"/>
        <v>0</v>
      </c>
      <c r="I2671" s="68">
        <v>0</v>
      </c>
      <c r="J2671" s="69">
        <f t="shared" si="82"/>
        <v>0</v>
      </c>
      <c r="K2671" s="57"/>
      <c r="L2671" s="65" t="s">
        <v>470</v>
      </c>
    </row>
    <row r="2672" spans="1:12" s="73" customFormat="1" hidden="1" outlineLevel="2">
      <c r="A2672" s="82">
        <v>1203533021</v>
      </c>
      <c r="B2672" s="83" t="s">
        <v>2197</v>
      </c>
      <c r="C2672" s="70">
        <v>0</v>
      </c>
      <c r="D2672" s="79"/>
      <c r="E2672" s="70"/>
      <c r="F2672" s="72"/>
      <c r="G2672" s="70">
        <f t="shared" si="83"/>
        <v>0</v>
      </c>
      <c r="I2672" s="68">
        <v>0</v>
      </c>
      <c r="J2672" s="69">
        <f t="shared" si="82"/>
        <v>0</v>
      </c>
      <c r="K2672" s="57"/>
      <c r="L2672" s="65" t="s">
        <v>470</v>
      </c>
    </row>
    <row r="2673" spans="1:12" s="73" customFormat="1" hidden="1" outlineLevel="2">
      <c r="A2673" s="82">
        <v>1203533022</v>
      </c>
      <c r="B2673" s="83" t="s">
        <v>2198</v>
      </c>
      <c r="C2673" s="70">
        <v>0</v>
      </c>
      <c r="D2673" s="79"/>
      <c r="E2673" s="70"/>
      <c r="F2673" s="72"/>
      <c r="G2673" s="70">
        <f t="shared" si="83"/>
        <v>0</v>
      </c>
      <c r="I2673" s="68">
        <v>0</v>
      </c>
      <c r="J2673" s="69">
        <f t="shared" si="82"/>
        <v>0</v>
      </c>
      <c r="K2673" s="57"/>
      <c r="L2673" s="65" t="s">
        <v>470</v>
      </c>
    </row>
    <row r="2674" spans="1:12" s="73" customFormat="1" hidden="1" outlineLevel="2">
      <c r="A2674" s="82">
        <v>1203533023</v>
      </c>
      <c r="B2674" s="83" t="s">
        <v>2199</v>
      </c>
      <c r="C2674" s="70">
        <v>0</v>
      </c>
      <c r="D2674" s="79"/>
      <c r="E2674" s="70"/>
      <c r="F2674" s="72"/>
      <c r="G2674" s="70">
        <f t="shared" si="83"/>
        <v>0</v>
      </c>
      <c r="I2674" s="68">
        <v>0</v>
      </c>
      <c r="J2674" s="69">
        <f t="shared" si="82"/>
        <v>0</v>
      </c>
      <c r="K2674" s="57"/>
      <c r="L2674" s="65" t="s">
        <v>470</v>
      </c>
    </row>
    <row r="2675" spans="1:12" s="73" customFormat="1" hidden="1" outlineLevel="2">
      <c r="A2675" s="82">
        <v>1203533027</v>
      </c>
      <c r="B2675" s="83" t="s">
        <v>2200</v>
      </c>
      <c r="C2675" s="70">
        <v>0</v>
      </c>
      <c r="D2675" s="79"/>
      <c r="E2675" s="70"/>
      <c r="F2675" s="72"/>
      <c r="G2675" s="70">
        <f t="shared" si="83"/>
        <v>0</v>
      </c>
      <c r="I2675" s="68">
        <v>0</v>
      </c>
      <c r="J2675" s="69">
        <f t="shared" si="82"/>
        <v>0</v>
      </c>
      <c r="K2675" s="57"/>
      <c r="L2675" s="65" t="s">
        <v>470</v>
      </c>
    </row>
    <row r="2676" spans="1:12" s="73" customFormat="1" hidden="1" outlineLevel="2">
      <c r="A2676" s="82">
        <v>1203533028</v>
      </c>
      <c r="B2676" s="83" t="s">
        <v>2201</v>
      </c>
      <c r="C2676" s="70">
        <v>0</v>
      </c>
      <c r="D2676" s="79"/>
      <c r="E2676" s="70"/>
      <c r="F2676" s="72"/>
      <c r="G2676" s="70">
        <f t="shared" si="83"/>
        <v>0</v>
      </c>
      <c r="I2676" s="68">
        <v>0</v>
      </c>
      <c r="J2676" s="69">
        <f t="shared" si="82"/>
        <v>0</v>
      </c>
      <c r="K2676" s="57"/>
      <c r="L2676" s="65" t="s">
        <v>470</v>
      </c>
    </row>
    <row r="2677" spans="1:12" s="73" customFormat="1" hidden="1" outlineLevel="2">
      <c r="A2677" s="82">
        <v>1203601010</v>
      </c>
      <c r="B2677" s="83" t="s">
        <v>2202</v>
      </c>
      <c r="C2677" s="70">
        <v>0</v>
      </c>
      <c r="D2677" s="79"/>
      <c r="E2677" s="70"/>
      <c r="F2677" s="72"/>
      <c r="G2677" s="70">
        <f t="shared" si="83"/>
        <v>0</v>
      </c>
      <c r="I2677" s="68">
        <v>0</v>
      </c>
      <c r="J2677" s="69">
        <f t="shared" si="82"/>
        <v>0</v>
      </c>
      <c r="K2677" s="57"/>
      <c r="L2677" s="65" t="s">
        <v>470</v>
      </c>
    </row>
    <row r="2678" spans="1:12" s="73" customFormat="1" hidden="1" outlineLevel="2">
      <c r="A2678" s="82">
        <v>1203601011</v>
      </c>
      <c r="B2678" s="83" t="s">
        <v>2203</v>
      </c>
      <c r="C2678" s="70">
        <v>0</v>
      </c>
      <c r="D2678" s="79"/>
      <c r="E2678" s="70"/>
      <c r="F2678" s="72"/>
      <c r="G2678" s="70">
        <f t="shared" si="83"/>
        <v>0</v>
      </c>
      <c r="I2678" s="68">
        <v>0</v>
      </c>
      <c r="J2678" s="69">
        <f t="shared" si="82"/>
        <v>0</v>
      </c>
      <c r="K2678" s="57"/>
      <c r="L2678" s="65" t="s">
        <v>470</v>
      </c>
    </row>
    <row r="2679" spans="1:12" s="73" customFormat="1" hidden="1" outlineLevel="2">
      <c r="A2679" s="82">
        <v>1203601012</v>
      </c>
      <c r="B2679" s="83" t="s">
        <v>2204</v>
      </c>
      <c r="C2679" s="70">
        <v>0</v>
      </c>
      <c r="D2679" s="79"/>
      <c r="E2679" s="70"/>
      <c r="F2679" s="72"/>
      <c r="G2679" s="70">
        <f t="shared" si="83"/>
        <v>0</v>
      </c>
      <c r="I2679" s="68">
        <v>0</v>
      </c>
      <c r="J2679" s="69">
        <f t="shared" si="82"/>
        <v>0</v>
      </c>
      <c r="K2679" s="57"/>
      <c r="L2679" s="65" t="s">
        <v>470</v>
      </c>
    </row>
    <row r="2680" spans="1:12" s="73" customFormat="1" hidden="1" outlineLevel="2">
      <c r="A2680" s="82">
        <v>1203601013</v>
      </c>
      <c r="B2680" s="83" t="s">
        <v>2205</v>
      </c>
      <c r="C2680" s="70">
        <v>0</v>
      </c>
      <c r="D2680" s="79"/>
      <c r="E2680" s="70"/>
      <c r="F2680" s="72"/>
      <c r="G2680" s="70">
        <f t="shared" si="83"/>
        <v>0</v>
      </c>
      <c r="I2680" s="68">
        <v>0</v>
      </c>
      <c r="J2680" s="69">
        <f t="shared" si="82"/>
        <v>0</v>
      </c>
      <c r="K2680" s="57"/>
      <c r="L2680" s="65" t="s">
        <v>470</v>
      </c>
    </row>
    <row r="2681" spans="1:12" s="73" customFormat="1" hidden="1" outlineLevel="2">
      <c r="A2681" s="82">
        <v>1203601016</v>
      </c>
      <c r="B2681" s="83" t="s">
        <v>2206</v>
      </c>
      <c r="C2681" s="70">
        <v>0</v>
      </c>
      <c r="D2681" s="79"/>
      <c r="E2681" s="70"/>
      <c r="F2681" s="72"/>
      <c r="G2681" s="70">
        <f t="shared" si="83"/>
        <v>0</v>
      </c>
      <c r="I2681" s="68">
        <v>0</v>
      </c>
      <c r="J2681" s="69">
        <f t="shared" si="82"/>
        <v>0</v>
      </c>
      <c r="K2681" s="57"/>
      <c r="L2681" s="65" t="s">
        <v>470</v>
      </c>
    </row>
    <row r="2682" spans="1:12" s="73" customFormat="1" hidden="1" outlineLevel="2">
      <c r="A2682" s="82">
        <v>1203601017</v>
      </c>
      <c r="B2682" s="83" t="s">
        <v>2207</v>
      </c>
      <c r="C2682" s="70">
        <v>0</v>
      </c>
      <c r="D2682" s="79"/>
      <c r="E2682" s="70"/>
      <c r="F2682" s="72"/>
      <c r="G2682" s="70">
        <f t="shared" si="83"/>
        <v>0</v>
      </c>
      <c r="I2682" s="68">
        <v>0</v>
      </c>
      <c r="J2682" s="69">
        <f t="shared" si="82"/>
        <v>0</v>
      </c>
      <c r="K2682" s="57"/>
      <c r="L2682" s="65" t="s">
        <v>470</v>
      </c>
    </row>
    <row r="2683" spans="1:12" s="73" customFormat="1" hidden="1" outlineLevel="2">
      <c r="A2683" s="82">
        <v>1203601018</v>
      </c>
      <c r="B2683" s="83" t="s">
        <v>2208</v>
      </c>
      <c r="C2683" s="70">
        <v>0</v>
      </c>
      <c r="D2683" s="79"/>
      <c r="E2683" s="70"/>
      <c r="F2683" s="72"/>
      <c r="G2683" s="70">
        <f t="shared" si="83"/>
        <v>0</v>
      </c>
      <c r="I2683" s="68">
        <v>0</v>
      </c>
      <c r="J2683" s="69">
        <f t="shared" si="82"/>
        <v>0</v>
      </c>
      <c r="K2683" s="57"/>
      <c r="L2683" s="65" t="s">
        <v>470</v>
      </c>
    </row>
    <row r="2684" spans="1:12" s="73" customFormat="1" hidden="1" outlineLevel="2">
      <c r="A2684" s="82">
        <v>1203601019</v>
      </c>
      <c r="B2684" s="83" t="s">
        <v>2209</v>
      </c>
      <c r="C2684" s="70">
        <v>0</v>
      </c>
      <c r="D2684" s="79"/>
      <c r="E2684" s="70"/>
      <c r="F2684" s="72"/>
      <c r="G2684" s="70">
        <f t="shared" si="83"/>
        <v>0</v>
      </c>
      <c r="I2684" s="68">
        <v>0</v>
      </c>
      <c r="J2684" s="69">
        <f t="shared" si="82"/>
        <v>0</v>
      </c>
      <c r="K2684" s="57"/>
      <c r="L2684" s="65" t="s">
        <v>470</v>
      </c>
    </row>
    <row r="2685" spans="1:12" s="73" customFormat="1" hidden="1" outlineLevel="2">
      <c r="A2685" s="82">
        <v>1203602010</v>
      </c>
      <c r="B2685" s="83" t="s">
        <v>2210</v>
      </c>
      <c r="C2685" s="70">
        <v>0</v>
      </c>
      <c r="D2685" s="79"/>
      <c r="E2685" s="70"/>
      <c r="F2685" s="72"/>
      <c r="G2685" s="70">
        <f t="shared" si="83"/>
        <v>0</v>
      </c>
      <c r="I2685" s="68">
        <v>0</v>
      </c>
      <c r="J2685" s="69">
        <f t="shared" si="82"/>
        <v>0</v>
      </c>
      <c r="K2685" s="57"/>
      <c r="L2685" s="65" t="s">
        <v>470</v>
      </c>
    </row>
    <row r="2686" spans="1:12" s="73" customFormat="1" hidden="1" outlineLevel="2">
      <c r="A2686" s="82">
        <v>1203602011</v>
      </c>
      <c r="B2686" s="83" t="s">
        <v>2211</v>
      </c>
      <c r="C2686" s="70">
        <v>0</v>
      </c>
      <c r="D2686" s="79"/>
      <c r="E2686" s="70"/>
      <c r="F2686" s="72"/>
      <c r="G2686" s="70">
        <f t="shared" si="83"/>
        <v>0</v>
      </c>
      <c r="I2686" s="68">
        <v>0</v>
      </c>
      <c r="J2686" s="69">
        <f t="shared" si="82"/>
        <v>0</v>
      </c>
      <c r="K2686" s="57"/>
      <c r="L2686" s="65" t="s">
        <v>470</v>
      </c>
    </row>
    <row r="2687" spans="1:12" s="73" customFormat="1" hidden="1" outlineLevel="2">
      <c r="A2687" s="82">
        <v>1203602012</v>
      </c>
      <c r="B2687" s="83" t="s">
        <v>2212</v>
      </c>
      <c r="C2687" s="70">
        <v>0</v>
      </c>
      <c r="D2687" s="79"/>
      <c r="E2687" s="70"/>
      <c r="F2687" s="72"/>
      <c r="G2687" s="70">
        <f t="shared" si="83"/>
        <v>0</v>
      </c>
      <c r="I2687" s="68">
        <v>0</v>
      </c>
      <c r="J2687" s="69">
        <f t="shared" si="82"/>
        <v>0</v>
      </c>
      <c r="K2687" s="57"/>
      <c r="L2687" s="65" t="s">
        <v>470</v>
      </c>
    </row>
    <row r="2688" spans="1:12" s="73" customFormat="1" hidden="1" outlineLevel="2">
      <c r="A2688" s="82">
        <v>1203602013</v>
      </c>
      <c r="B2688" s="83" t="s">
        <v>2213</v>
      </c>
      <c r="C2688" s="70">
        <v>0</v>
      </c>
      <c r="D2688" s="79"/>
      <c r="E2688" s="70"/>
      <c r="F2688" s="72"/>
      <c r="G2688" s="70">
        <f t="shared" si="83"/>
        <v>0</v>
      </c>
      <c r="I2688" s="68">
        <v>0</v>
      </c>
      <c r="J2688" s="69">
        <f t="shared" si="82"/>
        <v>0</v>
      </c>
      <c r="K2688" s="57"/>
      <c r="L2688" s="65" t="s">
        <v>470</v>
      </c>
    </row>
    <row r="2689" spans="1:12" s="73" customFormat="1" hidden="1" outlineLevel="2">
      <c r="A2689" s="82">
        <v>1203602016</v>
      </c>
      <c r="B2689" s="83" t="s">
        <v>2214</v>
      </c>
      <c r="C2689" s="70">
        <v>0</v>
      </c>
      <c r="D2689" s="79"/>
      <c r="E2689" s="70"/>
      <c r="F2689" s="72"/>
      <c r="G2689" s="70">
        <f t="shared" si="83"/>
        <v>0</v>
      </c>
      <c r="I2689" s="68">
        <v>0</v>
      </c>
      <c r="J2689" s="69">
        <f t="shared" si="82"/>
        <v>0</v>
      </c>
      <c r="K2689" s="57"/>
      <c r="L2689" s="65" t="s">
        <v>470</v>
      </c>
    </row>
    <row r="2690" spans="1:12" s="73" customFormat="1" hidden="1" outlineLevel="2">
      <c r="A2690" s="82">
        <v>1203602017</v>
      </c>
      <c r="B2690" s="83" t="s">
        <v>2215</v>
      </c>
      <c r="C2690" s="70">
        <v>0</v>
      </c>
      <c r="D2690" s="79"/>
      <c r="E2690" s="70"/>
      <c r="F2690" s="72"/>
      <c r="G2690" s="70">
        <f t="shared" si="83"/>
        <v>0</v>
      </c>
      <c r="I2690" s="68">
        <v>0</v>
      </c>
      <c r="J2690" s="69">
        <f t="shared" si="82"/>
        <v>0</v>
      </c>
      <c r="K2690" s="57"/>
      <c r="L2690" s="65" t="s">
        <v>470</v>
      </c>
    </row>
    <row r="2691" spans="1:12" s="73" customFormat="1" hidden="1" outlineLevel="2">
      <c r="A2691" s="82">
        <v>1203602019</v>
      </c>
      <c r="B2691" s="83" t="s">
        <v>2216</v>
      </c>
      <c r="C2691" s="70">
        <v>0</v>
      </c>
      <c r="D2691" s="79"/>
      <c r="E2691" s="70"/>
      <c r="F2691" s="72"/>
      <c r="G2691" s="70">
        <f t="shared" si="83"/>
        <v>0</v>
      </c>
      <c r="I2691" s="68">
        <v>0</v>
      </c>
      <c r="J2691" s="69">
        <f t="shared" si="82"/>
        <v>0</v>
      </c>
      <c r="K2691" s="57"/>
      <c r="L2691" s="65" t="s">
        <v>470</v>
      </c>
    </row>
    <row r="2692" spans="1:12" s="73" customFormat="1" hidden="1" outlineLevel="2">
      <c r="A2692" s="82">
        <v>1203603010</v>
      </c>
      <c r="B2692" s="83" t="s">
        <v>2217</v>
      </c>
      <c r="C2692" s="70">
        <v>0</v>
      </c>
      <c r="D2692" s="79"/>
      <c r="E2692" s="70"/>
      <c r="F2692" s="72"/>
      <c r="G2692" s="70">
        <f t="shared" si="83"/>
        <v>0</v>
      </c>
      <c r="I2692" s="68">
        <v>0</v>
      </c>
      <c r="J2692" s="69">
        <f t="shared" si="82"/>
        <v>0</v>
      </c>
      <c r="K2692" s="57"/>
      <c r="L2692" s="65" t="s">
        <v>470</v>
      </c>
    </row>
    <row r="2693" spans="1:12" s="73" customFormat="1" hidden="1" outlineLevel="2">
      <c r="A2693" s="82">
        <v>1203603011</v>
      </c>
      <c r="B2693" s="83" t="s">
        <v>2218</v>
      </c>
      <c r="C2693" s="70">
        <v>0</v>
      </c>
      <c r="D2693" s="79"/>
      <c r="E2693" s="70"/>
      <c r="F2693" s="72"/>
      <c r="G2693" s="70">
        <f t="shared" si="83"/>
        <v>0</v>
      </c>
      <c r="I2693" s="68">
        <v>0</v>
      </c>
      <c r="J2693" s="69">
        <f t="shared" si="82"/>
        <v>0</v>
      </c>
      <c r="K2693" s="57"/>
      <c r="L2693" s="65" t="s">
        <v>470</v>
      </c>
    </row>
    <row r="2694" spans="1:12" s="73" customFormat="1" hidden="1" outlineLevel="2">
      <c r="A2694" s="82">
        <v>1203603012</v>
      </c>
      <c r="B2694" s="83" t="s">
        <v>2219</v>
      </c>
      <c r="C2694" s="70">
        <v>0</v>
      </c>
      <c r="D2694" s="79"/>
      <c r="E2694" s="70"/>
      <c r="F2694" s="72"/>
      <c r="G2694" s="70">
        <f t="shared" si="83"/>
        <v>0</v>
      </c>
      <c r="I2694" s="68">
        <v>0</v>
      </c>
      <c r="J2694" s="69">
        <f t="shared" si="82"/>
        <v>0</v>
      </c>
      <c r="K2694" s="57"/>
      <c r="L2694" s="65" t="s">
        <v>470</v>
      </c>
    </row>
    <row r="2695" spans="1:12" s="73" customFormat="1" hidden="1" outlineLevel="2">
      <c r="A2695" s="82">
        <v>1203603013</v>
      </c>
      <c r="B2695" s="83" t="s">
        <v>2220</v>
      </c>
      <c r="C2695" s="70">
        <v>0</v>
      </c>
      <c r="D2695" s="79"/>
      <c r="E2695" s="70"/>
      <c r="F2695" s="72"/>
      <c r="G2695" s="70">
        <f t="shared" si="83"/>
        <v>0</v>
      </c>
      <c r="I2695" s="68">
        <v>0</v>
      </c>
      <c r="J2695" s="69">
        <f t="shared" si="82"/>
        <v>0</v>
      </c>
      <c r="K2695" s="57"/>
      <c r="L2695" s="65" t="s">
        <v>470</v>
      </c>
    </row>
    <row r="2696" spans="1:12" s="73" customFormat="1" hidden="1" outlineLevel="2">
      <c r="A2696" s="82">
        <v>1203603016</v>
      </c>
      <c r="B2696" s="83" t="s">
        <v>2221</v>
      </c>
      <c r="C2696" s="70">
        <v>0</v>
      </c>
      <c r="D2696" s="79"/>
      <c r="E2696" s="70"/>
      <c r="F2696" s="72"/>
      <c r="G2696" s="70">
        <f t="shared" si="83"/>
        <v>0</v>
      </c>
      <c r="I2696" s="68">
        <v>0</v>
      </c>
      <c r="J2696" s="69">
        <f t="shared" si="82"/>
        <v>0</v>
      </c>
      <c r="K2696" s="57"/>
      <c r="L2696" s="65" t="s">
        <v>470</v>
      </c>
    </row>
    <row r="2697" spans="1:12" s="73" customFormat="1" hidden="1" outlineLevel="2">
      <c r="A2697" s="82">
        <v>1203603017</v>
      </c>
      <c r="B2697" s="83" t="s">
        <v>2222</v>
      </c>
      <c r="C2697" s="70">
        <v>0</v>
      </c>
      <c r="D2697" s="79"/>
      <c r="E2697" s="70"/>
      <c r="F2697" s="72"/>
      <c r="G2697" s="70">
        <f t="shared" si="83"/>
        <v>0</v>
      </c>
      <c r="I2697" s="68">
        <v>0</v>
      </c>
      <c r="J2697" s="69">
        <f t="shared" si="82"/>
        <v>0</v>
      </c>
      <c r="K2697" s="57"/>
      <c r="L2697" s="65" t="s">
        <v>470</v>
      </c>
    </row>
    <row r="2698" spans="1:12" s="73" customFormat="1" hidden="1" outlineLevel="2">
      <c r="A2698" s="82">
        <v>1203603019</v>
      </c>
      <c r="B2698" s="83" t="s">
        <v>2223</v>
      </c>
      <c r="C2698" s="70">
        <v>0</v>
      </c>
      <c r="D2698" s="79"/>
      <c r="E2698" s="70"/>
      <c r="F2698" s="72"/>
      <c r="G2698" s="70">
        <f t="shared" si="83"/>
        <v>0</v>
      </c>
      <c r="I2698" s="68">
        <v>0</v>
      </c>
      <c r="J2698" s="69">
        <f t="shared" si="82"/>
        <v>0</v>
      </c>
      <c r="K2698" s="57"/>
      <c r="L2698" s="65" t="s">
        <v>470</v>
      </c>
    </row>
    <row r="2699" spans="1:12" s="73" customFormat="1" hidden="1" outlineLevel="2">
      <c r="A2699" s="82">
        <v>1203604010</v>
      </c>
      <c r="B2699" s="83" t="s">
        <v>2224</v>
      </c>
      <c r="C2699" s="70">
        <v>0</v>
      </c>
      <c r="D2699" s="79"/>
      <c r="E2699" s="70"/>
      <c r="F2699" s="72"/>
      <c r="G2699" s="70">
        <f t="shared" si="83"/>
        <v>0</v>
      </c>
      <c r="I2699" s="68">
        <v>0</v>
      </c>
      <c r="J2699" s="69">
        <f t="shared" si="82"/>
        <v>0</v>
      </c>
      <c r="K2699" s="57"/>
      <c r="L2699" s="65" t="s">
        <v>470</v>
      </c>
    </row>
    <row r="2700" spans="1:12" s="73" customFormat="1" hidden="1" outlineLevel="2">
      <c r="A2700" s="82">
        <v>1203604011</v>
      </c>
      <c r="B2700" s="83" t="s">
        <v>2225</v>
      </c>
      <c r="C2700" s="70">
        <v>0</v>
      </c>
      <c r="D2700" s="79"/>
      <c r="E2700" s="70"/>
      <c r="F2700" s="72"/>
      <c r="G2700" s="70">
        <f t="shared" si="83"/>
        <v>0</v>
      </c>
      <c r="I2700" s="68">
        <v>0</v>
      </c>
      <c r="J2700" s="69">
        <f t="shared" si="82"/>
        <v>0</v>
      </c>
      <c r="K2700" s="57"/>
      <c r="L2700" s="65" t="s">
        <v>470</v>
      </c>
    </row>
    <row r="2701" spans="1:12" s="73" customFormat="1" hidden="1" outlineLevel="2">
      <c r="A2701" s="82">
        <v>1203604012</v>
      </c>
      <c r="B2701" s="83" t="s">
        <v>2226</v>
      </c>
      <c r="C2701" s="70">
        <v>0</v>
      </c>
      <c r="D2701" s="79"/>
      <c r="E2701" s="70"/>
      <c r="F2701" s="72"/>
      <c r="G2701" s="70">
        <f t="shared" si="83"/>
        <v>0</v>
      </c>
      <c r="I2701" s="68">
        <v>0</v>
      </c>
      <c r="J2701" s="69">
        <f t="shared" si="82"/>
        <v>0</v>
      </c>
      <c r="K2701" s="57"/>
      <c r="L2701" s="65" t="s">
        <v>470</v>
      </c>
    </row>
    <row r="2702" spans="1:12" s="73" customFormat="1" hidden="1" outlineLevel="2">
      <c r="A2702" s="82">
        <v>1203604013</v>
      </c>
      <c r="B2702" s="83" t="s">
        <v>2227</v>
      </c>
      <c r="C2702" s="70">
        <v>11759917.609999901</v>
      </c>
      <c r="D2702" s="79"/>
      <c r="E2702" s="70"/>
      <c r="F2702" s="72"/>
      <c r="G2702" s="70">
        <f t="shared" si="83"/>
        <v>11759917.609999901</v>
      </c>
      <c r="I2702" s="68">
        <v>0</v>
      </c>
      <c r="J2702" s="69">
        <f t="shared" si="82"/>
        <v>-11759917.609999901</v>
      </c>
      <c r="K2702" s="57"/>
      <c r="L2702" s="65" t="s">
        <v>470</v>
      </c>
    </row>
    <row r="2703" spans="1:12" s="73" customFormat="1" hidden="1" outlineLevel="2">
      <c r="A2703" s="82">
        <v>1203604017</v>
      </c>
      <c r="B2703" s="83" t="s">
        <v>2228</v>
      </c>
      <c r="C2703" s="70">
        <v>-11750469.380000001</v>
      </c>
      <c r="D2703" s="79"/>
      <c r="E2703" s="70"/>
      <c r="F2703" s="72"/>
      <c r="G2703" s="70">
        <f t="shared" si="83"/>
        <v>-11750469.380000001</v>
      </c>
      <c r="I2703" s="68">
        <v>0</v>
      </c>
      <c r="J2703" s="69">
        <f t="shared" si="82"/>
        <v>11750469.380000001</v>
      </c>
      <c r="K2703" s="57"/>
      <c r="L2703" s="65" t="s">
        <v>470</v>
      </c>
    </row>
    <row r="2704" spans="1:12" s="73" customFormat="1" hidden="1" outlineLevel="2">
      <c r="A2704" s="82">
        <v>1203604019</v>
      </c>
      <c r="B2704" s="83" t="s">
        <v>2229</v>
      </c>
      <c r="C2704" s="70">
        <v>0</v>
      </c>
      <c r="D2704" s="79"/>
      <c r="E2704" s="70"/>
      <c r="F2704" s="72"/>
      <c r="G2704" s="70">
        <f t="shared" si="83"/>
        <v>0</v>
      </c>
      <c r="I2704" s="68">
        <v>0</v>
      </c>
      <c r="J2704" s="69">
        <f t="shared" si="82"/>
        <v>0</v>
      </c>
      <c r="K2704" s="57"/>
      <c r="L2704" s="65" t="s">
        <v>470</v>
      </c>
    </row>
    <row r="2705" spans="1:12" s="73" customFormat="1" hidden="1" outlineLevel="2">
      <c r="A2705" s="82">
        <v>1203801010</v>
      </c>
      <c r="B2705" s="83" t="s">
        <v>2230</v>
      </c>
      <c r="C2705" s="70">
        <v>57587.339999999902</v>
      </c>
      <c r="D2705" s="79"/>
      <c r="E2705" s="70"/>
      <c r="F2705" s="72"/>
      <c r="G2705" s="70">
        <f t="shared" si="83"/>
        <v>57587.339999999902</v>
      </c>
      <c r="I2705" s="68">
        <v>0</v>
      </c>
      <c r="J2705" s="69">
        <f t="shared" si="82"/>
        <v>-57587.339999999902</v>
      </c>
      <c r="K2705" s="57"/>
      <c r="L2705" s="65" t="s">
        <v>470</v>
      </c>
    </row>
    <row r="2706" spans="1:12" s="73" customFormat="1" hidden="1" outlineLevel="2">
      <c r="A2706" s="82">
        <v>1203801011</v>
      </c>
      <c r="B2706" s="83" t="s">
        <v>2231</v>
      </c>
      <c r="C2706" s="70">
        <v>4096390.12</v>
      </c>
      <c r="D2706" s="79"/>
      <c r="E2706" s="70"/>
      <c r="F2706" s="72"/>
      <c r="G2706" s="70">
        <f t="shared" si="83"/>
        <v>4096390.12</v>
      </c>
      <c r="I2706" s="68">
        <v>0</v>
      </c>
      <c r="J2706" s="69">
        <f t="shared" si="82"/>
        <v>-4096390.12</v>
      </c>
      <c r="K2706" s="57"/>
      <c r="L2706" s="65" t="s">
        <v>470</v>
      </c>
    </row>
    <row r="2707" spans="1:12" s="73" customFormat="1" hidden="1" outlineLevel="2">
      <c r="A2707" s="82">
        <v>1203801012</v>
      </c>
      <c r="B2707" s="83" t="s">
        <v>2232</v>
      </c>
      <c r="C2707" s="70">
        <v>0</v>
      </c>
      <c r="D2707" s="79"/>
      <c r="E2707" s="70"/>
      <c r="F2707" s="72"/>
      <c r="G2707" s="70">
        <f t="shared" si="83"/>
        <v>0</v>
      </c>
      <c r="I2707" s="68">
        <v>0</v>
      </c>
      <c r="J2707" s="69">
        <f t="shared" si="82"/>
        <v>0</v>
      </c>
      <c r="K2707" s="57"/>
      <c r="L2707" s="65" t="s">
        <v>470</v>
      </c>
    </row>
    <row r="2708" spans="1:12" s="73" customFormat="1" hidden="1" outlineLevel="2">
      <c r="A2708" s="82">
        <v>1203801013</v>
      </c>
      <c r="B2708" s="83" t="s">
        <v>2233</v>
      </c>
      <c r="C2708" s="70">
        <v>1948519.98</v>
      </c>
      <c r="D2708" s="79"/>
      <c r="E2708" s="70"/>
      <c r="F2708" s="72"/>
      <c r="G2708" s="70">
        <f t="shared" si="83"/>
        <v>1948519.98</v>
      </c>
      <c r="I2708" s="68">
        <v>0</v>
      </c>
      <c r="J2708" s="69">
        <f t="shared" si="82"/>
        <v>-1948519.98</v>
      </c>
      <c r="K2708" s="57"/>
      <c r="L2708" s="65" t="s">
        <v>470</v>
      </c>
    </row>
    <row r="2709" spans="1:12" s="73" customFormat="1" hidden="1" outlineLevel="2">
      <c r="A2709" s="82">
        <v>1203801016</v>
      </c>
      <c r="B2709" s="83" t="s">
        <v>2234</v>
      </c>
      <c r="C2709" s="70">
        <v>0</v>
      </c>
      <c r="D2709" s="79"/>
      <c r="E2709" s="70"/>
      <c r="F2709" s="72"/>
      <c r="G2709" s="70">
        <f t="shared" si="83"/>
        <v>0</v>
      </c>
      <c r="I2709" s="68">
        <v>0</v>
      </c>
      <c r="J2709" s="69">
        <f t="shared" si="82"/>
        <v>0</v>
      </c>
      <c r="K2709" s="57"/>
      <c r="L2709" s="65" t="s">
        <v>470</v>
      </c>
    </row>
    <row r="2710" spans="1:12" s="73" customFormat="1" hidden="1" outlineLevel="2">
      <c r="A2710" s="82">
        <v>1203801017</v>
      </c>
      <c r="B2710" s="83" t="s">
        <v>2235</v>
      </c>
      <c r="C2710" s="70">
        <v>-6101336.6900000004</v>
      </c>
      <c r="D2710" s="79"/>
      <c r="E2710" s="70"/>
      <c r="F2710" s="72"/>
      <c r="G2710" s="70">
        <f t="shared" si="83"/>
        <v>-6101336.6900000004</v>
      </c>
      <c r="I2710" s="68">
        <v>0</v>
      </c>
      <c r="J2710" s="69">
        <f t="shared" si="82"/>
        <v>6101336.6900000004</v>
      </c>
      <c r="K2710" s="57"/>
      <c r="L2710" s="65" t="s">
        <v>470</v>
      </c>
    </row>
    <row r="2711" spans="1:12" s="73" customFormat="1" hidden="1" outlineLevel="2">
      <c r="A2711" s="82">
        <v>1203801018</v>
      </c>
      <c r="B2711" s="83" t="s">
        <v>2236</v>
      </c>
      <c r="C2711" s="70">
        <v>0</v>
      </c>
      <c r="D2711" s="79"/>
      <c r="E2711" s="70"/>
      <c r="F2711" s="72"/>
      <c r="G2711" s="70">
        <f t="shared" si="83"/>
        <v>0</v>
      </c>
      <c r="I2711" s="68">
        <v>0</v>
      </c>
      <c r="J2711" s="69">
        <f t="shared" ref="J2711:J2775" si="84">I2711-G2711</f>
        <v>0</v>
      </c>
      <c r="K2711" s="57"/>
      <c r="L2711" s="65" t="s">
        <v>470</v>
      </c>
    </row>
    <row r="2712" spans="1:12" s="73" customFormat="1" hidden="1" outlineLevel="2">
      <c r="A2712" s="82">
        <v>1203801019</v>
      </c>
      <c r="B2712" s="83" t="s">
        <v>2237</v>
      </c>
      <c r="C2712" s="70">
        <v>0</v>
      </c>
      <c r="D2712" s="79"/>
      <c r="E2712" s="70"/>
      <c r="F2712" s="72"/>
      <c r="G2712" s="70">
        <f t="shared" si="83"/>
        <v>0</v>
      </c>
      <c r="I2712" s="68">
        <v>0</v>
      </c>
      <c r="J2712" s="69">
        <f t="shared" si="84"/>
        <v>0</v>
      </c>
      <c r="K2712" s="57"/>
      <c r="L2712" s="65" t="s">
        <v>470</v>
      </c>
    </row>
    <row r="2713" spans="1:12" s="73" customFormat="1" hidden="1" outlineLevel="2">
      <c r="A2713" s="82">
        <v>1203801020</v>
      </c>
      <c r="B2713" s="83" t="s">
        <v>2230</v>
      </c>
      <c r="C2713" s="70">
        <v>0</v>
      </c>
      <c r="D2713" s="79"/>
      <c r="E2713" s="70"/>
      <c r="F2713" s="72"/>
      <c r="G2713" s="70">
        <f t="shared" si="83"/>
        <v>0</v>
      </c>
      <c r="I2713" s="68">
        <v>0</v>
      </c>
      <c r="J2713" s="69">
        <f t="shared" si="84"/>
        <v>0</v>
      </c>
      <c r="K2713" s="57"/>
      <c r="L2713" s="65" t="s">
        <v>470</v>
      </c>
    </row>
    <row r="2714" spans="1:12" s="73" customFormat="1" hidden="1" outlineLevel="2">
      <c r="A2714" s="82">
        <v>1203801021</v>
      </c>
      <c r="B2714" s="83" t="s">
        <v>2231</v>
      </c>
      <c r="C2714" s="70">
        <v>0</v>
      </c>
      <c r="D2714" s="79"/>
      <c r="E2714" s="70"/>
      <c r="F2714" s="72"/>
      <c r="G2714" s="70">
        <f t="shared" si="83"/>
        <v>0</v>
      </c>
      <c r="I2714" s="68">
        <v>0</v>
      </c>
      <c r="J2714" s="69">
        <f t="shared" si="84"/>
        <v>0</v>
      </c>
      <c r="K2714" s="57"/>
      <c r="L2714" s="65" t="s">
        <v>470</v>
      </c>
    </row>
    <row r="2715" spans="1:12" s="73" customFormat="1" hidden="1" outlineLevel="2">
      <c r="A2715" s="82">
        <v>1203801022</v>
      </c>
      <c r="B2715" s="83" t="s">
        <v>2232</v>
      </c>
      <c r="C2715" s="70">
        <v>0</v>
      </c>
      <c r="D2715" s="79"/>
      <c r="E2715" s="70"/>
      <c r="F2715" s="72"/>
      <c r="G2715" s="70">
        <f t="shared" si="83"/>
        <v>0</v>
      </c>
      <c r="I2715" s="68">
        <v>0</v>
      </c>
      <c r="J2715" s="69">
        <f t="shared" si="84"/>
        <v>0</v>
      </c>
      <c r="K2715" s="57"/>
      <c r="L2715" s="65" t="s">
        <v>470</v>
      </c>
    </row>
    <row r="2716" spans="1:12" s="73" customFormat="1" hidden="1" outlineLevel="2">
      <c r="A2716" s="82">
        <v>1203801023</v>
      </c>
      <c r="B2716" s="83" t="s">
        <v>2233</v>
      </c>
      <c r="C2716" s="70">
        <v>0</v>
      </c>
      <c r="D2716" s="79"/>
      <c r="E2716" s="70"/>
      <c r="F2716" s="72"/>
      <c r="G2716" s="70">
        <f t="shared" si="83"/>
        <v>0</v>
      </c>
      <c r="I2716" s="68">
        <v>0</v>
      </c>
      <c r="J2716" s="69">
        <f t="shared" si="84"/>
        <v>0</v>
      </c>
      <c r="K2716" s="57"/>
      <c r="L2716" s="65" t="s">
        <v>470</v>
      </c>
    </row>
    <row r="2717" spans="1:12" s="73" customFormat="1" hidden="1" outlineLevel="2">
      <c r="A2717" s="82">
        <v>1203801026</v>
      </c>
      <c r="B2717" s="83" t="s">
        <v>2234</v>
      </c>
      <c r="C2717" s="70">
        <v>0</v>
      </c>
      <c r="D2717" s="79"/>
      <c r="E2717" s="70"/>
      <c r="F2717" s="72"/>
      <c r="G2717" s="70">
        <f t="shared" si="83"/>
        <v>0</v>
      </c>
      <c r="I2717" s="68">
        <v>0</v>
      </c>
      <c r="J2717" s="69">
        <f t="shared" si="84"/>
        <v>0</v>
      </c>
      <c r="K2717" s="57"/>
      <c r="L2717" s="65" t="s">
        <v>470</v>
      </c>
    </row>
    <row r="2718" spans="1:12" s="73" customFormat="1" hidden="1" outlineLevel="2">
      <c r="A2718" s="82">
        <v>1203801027</v>
      </c>
      <c r="B2718" s="83" t="s">
        <v>2235</v>
      </c>
      <c r="C2718" s="70">
        <v>0</v>
      </c>
      <c r="D2718" s="79"/>
      <c r="E2718" s="70"/>
      <c r="F2718" s="72"/>
      <c r="G2718" s="70">
        <f t="shared" si="83"/>
        <v>0</v>
      </c>
      <c r="I2718" s="68">
        <v>0</v>
      </c>
      <c r="J2718" s="69">
        <f t="shared" si="84"/>
        <v>0</v>
      </c>
      <c r="K2718" s="57"/>
      <c r="L2718" s="65" t="s">
        <v>470</v>
      </c>
    </row>
    <row r="2719" spans="1:12" s="73" customFormat="1" hidden="1" outlineLevel="2">
      <c r="A2719" s="82">
        <v>1203801028</v>
      </c>
      <c r="B2719" s="83" t="s">
        <v>2236</v>
      </c>
      <c r="C2719" s="70">
        <v>0</v>
      </c>
      <c r="D2719" s="79"/>
      <c r="E2719" s="70"/>
      <c r="F2719" s="72"/>
      <c r="G2719" s="70">
        <f t="shared" si="83"/>
        <v>0</v>
      </c>
      <c r="I2719" s="68">
        <v>0</v>
      </c>
      <c r="J2719" s="69">
        <f t="shared" si="84"/>
        <v>0</v>
      </c>
      <c r="K2719" s="57"/>
      <c r="L2719" s="65" t="s">
        <v>470</v>
      </c>
    </row>
    <row r="2720" spans="1:12" s="73" customFormat="1" hidden="1" outlineLevel="2">
      <c r="A2720" s="82">
        <v>1203801029</v>
      </c>
      <c r="B2720" s="83" t="s">
        <v>2237</v>
      </c>
      <c r="C2720" s="70">
        <v>0</v>
      </c>
      <c r="D2720" s="79"/>
      <c r="E2720" s="70"/>
      <c r="F2720" s="72"/>
      <c r="G2720" s="70">
        <f t="shared" si="83"/>
        <v>0</v>
      </c>
      <c r="I2720" s="68">
        <v>0</v>
      </c>
      <c r="J2720" s="69">
        <f t="shared" si="84"/>
        <v>0</v>
      </c>
      <c r="K2720" s="57"/>
      <c r="L2720" s="65" t="s">
        <v>470</v>
      </c>
    </row>
    <row r="2721" spans="1:12" s="73" customFormat="1" hidden="1" outlineLevel="2">
      <c r="A2721" s="82">
        <v>1203803010</v>
      </c>
      <c r="B2721" s="83" t="s">
        <v>2238</v>
      </c>
      <c r="C2721" s="70">
        <v>0</v>
      </c>
      <c r="D2721" s="79"/>
      <c r="E2721" s="70"/>
      <c r="F2721" s="72"/>
      <c r="G2721" s="70">
        <f t="shared" si="83"/>
        <v>0</v>
      </c>
      <c r="I2721" s="68">
        <v>0</v>
      </c>
      <c r="J2721" s="69">
        <f t="shared" si="84"/>
        <v>0</v>
      </c>
      <c r="K2721" s="57"/>
      <c r="L2721" s="65" t="s">
        <v>470</v>
      </c>
    </row>
    <row r="2722" spans="1:12" s="73" customFormat="1" hidden="1" outlineLevel="2">
      <c r="A2722" s="82">
        <v>1203803011</v>
      </c>
      <c r="B2722" s="83" t="s">
        <v>2239</v>
      </c>
      <c r="C2722" s="70">
        <v>0</v>
      </c>
      <c r="D2722" s="79"/>
      <c r="E2722" s="70"/>
      <c r="F2722" s="72"/>
      <c r="G2722" s="70">
        <f t="shared" si="83"/>
        <v>0</v>
      </c>
      <c r="I2722" s="68">
        <v>0</v>
      </c>
      <c r="J2722" s="69">
        <f t="shared" si="84"/>
        <v>0</v>
      </c>
      <c r="K2722" s="57"/>
      <c r="L2722" s="65" t="s">
        <v>470</v>
      </c>
    </row>
    <row r="2723" spans="1:12" s="73" customFormat="1" hidden="1" outlineLevel="2">
      <c r="A2723" s="82">
        <v>1203803012</v>
      </c>
      <c r="B2723" s="83" t="s">
        <v>2240</v>
      </c>
      <c r="C2723" s="70">
        <v>0</v>
      </c>
      <c r="D2723" s="79"/>
      <c r="E2723" s="70"/>
      <c r="F2723" s="72"/>
      <c r="G2723" s="70">
        <f t="shared" si="83"/>
        <v>0</v>
      </c>
      <c r="I2723" s="68">
        <v>0</v>
      </c>
      <c r="J2723" s="69">
        <f t="shared" si="84"/>
        <v>0</v>
      </c>
      <c r="K2723" s="57"/>
      <c r="L2723" s="65" t="s">
        <v>470</v>
      </c>
    </row>
    <row r="2724" spans="1:12" s="73" customFormat="1" hidden="1" outlineLevel="2">
      <c r="A2724" s="82">
        <v>1203803013</v>
      </c>
      <c r="B2724" s="83" t="s">
        <v>2241</v>
      </c>
      <c r="C2724" s="70">
        <v>0</v>
      </c>
      <c r="D2724" s="79"/>
      <c r="E2724" s="70"/>
      <c r="F2724" s="72"/>
      <c r="G2724" s="70">
        <f t="shared" si="83"/>
        <v>0</v>
      </c>
      <c r="I2724" s="68">
        <v>0</v>
      </c>
      <c r="J2724" s="69">
        <f t="shared" si="84"/>
        <v>0</v>
      </c>
      <c r="K2724" s="57"/>
      <c r="L2724" s="65" t="s">
        <v>470</v>
      </c>
    </row>
    <row r="2725" spans="1:12" s="73" customFormat="1" hidden="1" outlineLevel="2">
      <c r="A2725" s="82">
        <v>1203803016</v>
      </c>
      <c r="B2725" s="83" t="s">
        <v>2242</v>
      </c>
      <c r="C2725" s="70">
        <v>0</v>
      </c>
      <c r="D2725" s="79"/>
      <c r="E2725" s="70"/>
      <c r="F2725" s="72"/>
      <c r="G2725" s="70">
        <f t="shared" ref="G2725:G2789" si="85">C2725+E2725</f>
        <v>0</v>
      </c>
      <c r="I2725" s="68">
        <v>0</v>
      </c>
      <c r="J2725" s="69">
        <f t="shared" si="84"/>
        <v>0</v>
      </c>
      <c r="K2725" s="57"/>
      <c r="L2725" s="65" t="s">
        <v>470</v>
      </c>
    </row>
    <row r="2726" spans="1:12" s="73" customFormat="1" hidden="1" outlineLevel="2">
      <c r="A2726" s="82">
        <v>1203803017</v>
      </c>
      <c r="B2726" s="83" t="s">
        <v>2243</v>
      </c>
      <c r="C2726" s="70">
        <v>0</v>
      </c>
      <c r="D2726" s="79"/>
      <c r="E2726" s="70"/>
      <c r="F2726" s="72"/>
      <c r="G2726" s="70">
        <f t="shared" si="85"/>
        <v>0</v>
      </c>
      <c r="I2726" s="68">
        <v>0</v>
      </c>
      <c r="J2726" s="69">
        <f t="shared" si="84"/>
        <v>0</v>
      </c>
      <c r="K2726" s="57"/>
      <c r="L2726" s="65" t="s">
        <v>470</v>
      </c>
    </row>
    <row r="2727" spans="1:12" s="73" customFormat="1" hidden="1" outlineLevel="2">
      <c r="A2727" s="82">
        <v>1203803019</v>
      </c>
      <c r="B2727" s="83" t="s">
        <v>2244</v>
      </c>
      <c r="C2727" s="70">
        <v>0</v>
      </c>
      <c r="D2727" s="79"/>
      <c r="E2727" s="70"/>
      <c r="F2727" s="72"/>
      <c r="G2727" s="70">
        <f t="shared" si="85"/>
        <v>0</v>
      </c>
      <c r="I2727" s="68">
        <v>0</v>
      </c>
      <c r="J2727" s="69">
        <f t="shared" si="84"/>
        <v>0</v>
      </c>
      <c r="K2727" s="57"/>
      <c r="L2727" s="65" t="s">
        <v>470</v>
      </c>
    </row>
    <row r="2728" spans="1:12" s="73" customFormat="1" hidden="1" outlineLevel="2">
      <c r="A2728" s="82">
        <v>1203803020</v>
      </c>
      <c r="B2728" s="83" t="s">
        <v>2245</v>
      </c>
      <c r="C2728" s="70">
        <v>0</v>
      </c>
      <c r="D2728" s="79"/>
      <c r="E2728" s="70"/>
      <c r="F2728" s="72"/>
      <c r="G2728" s="70">
        <f t="shared" si="85"/>
        <v>0</v>
      </c>
      <c r="I2728" s="68">
        <v>0</v>
      </c>
      <c r="J2728" s="69">
        <f t="shared" si="84"/>
        <v>0</v>
      </c>
      <c r="K2728" s="57"/>
      <c r="L2728" s="65" t="s">
        <v>470</v>
      </c>
    </row>
    <row r="2729" spans="1:12" s="73" customFormat="1" hidden="1" outlineLevel="2">
      <c r="A2729" s="82">
        <v>1203803021</v>
      </c>
      <c r="B2729" s="83" t="s">
        <v>2239</v>
      </c>
      <c r="C2729" s="70">
        <v>0</v>
      </c>
      <c r="D2729" s="79"/>
      <c r="E2729" s="70"/>
      <c r="F2729" s="72"/>
      <c r="G2729" s="70">
        <f t="shared" si="85"/>
        <v>0</v>
      </c>
      <c r="I2729" s="68">
        <v>0</v>
      </c>
      <c r="J2729" s="69">
        <f t="shared" si="84"/>
        <v>0</v>
      </c>
      <c r="K2729" s="57"/>
      <c r="L2729" s="65" t="s">
        <v>470</v>
      </c>
    </row>
    <row r="2730" spans="1:12" s="73" customFormat="1" hidden="1" outlineLevel="2">
      <c r="A2730" s="82">
        <v>1203803022</v>
      </c>
      <c r="B2730" s="83" t="s">
        <v>2240</v>
      </c>
      <c r="C2730" s="70">
        <v>0</v>
      </c>
      <c r="D2730" s="79"/>
      <c r="E2730" s="70"/>
      <c r="F2730" s="72"/>
      <c r="G2730" s="70">
        <f t="shared" si="85"/>
        <v>0</v>
      </c>
      <c r="I2730" s="68">
        <v>0</v>
      </c>
      <c r="J2730" s="69">
        <f t="shared" si="84"/>
        <v>0</v>
      </c>
      <c r="K2730" s="57"/>
      <c r="L2730" s="65" t="s">
        <v>470</v>
      </c>
    </row>
    <row r="2731" spans="1:12" s="73" customFormat="1" hidden="1" outlineLevel="2">
      <c r="A2731" s="82">
        <v>1203803023</v>
      </c>
      <c r="B2731" s="83" t="s">
        <v>2241</v>
      </c>
      <c r="C2731" s="70">
        <v>0</v>
      </c>
      <c r="D2731" s="79"/>
      <c r="E2731" s="70"/>
      <c r="F2731" s="72"/>
      <c r="G2731" s="70">
        <f t="shared" si="85"/>
        <v>0</v>
      </c>
      <c r="I2731" s="68">
        <v>0</v>
      </c>
      <c r="J2731" s="69">
        <f t="shared" si="84"/>
        <v>0</v>
      </c>
      <c r="K2731" s="57"/>
      <c r="L2731" s="65" t="s">
        <v>470</v>
      </c>
    </row>
    <row r="2732" spans="1:12" s="73" customFormat="1" hidden="1" outlineLevel="2">
      <c r="A2732" s="82">
        <v>1203803026</v>
      </c>
      <c r="B2732" s="83" t="s">
        <v>2242</v>
      </c>
      <c r="C2732" s="70">
        <v>0</v>
      </c>
      <c r="D2732" s="79"/>
      <c r="E2732" s="70"/>
      <c r="F2732" s="72"/>
      <c r="G2732" s="70">
        <f t="shared" si="85"/>
        <v>0</v>
      </c>
      <c r="I2732" s="68">
        <v>0</v>
      </c>
      <c r="J2732" s="69">
        <f t="shared" si="84"/>
        <v>0</v>
      </c>
      <c r="K2732" s="57"/>
      <c r="L2732" s="65" t="s">
        <v>470</v>
      </c>
    </row>
    <row r="2733" spans="1:12" s="73" customFormat="1" hidden="1" outlineLevel="2">
      <c r="A2733" s="82">
        <v>1203803027</v>
      </c>
      <c r="B2733" s="83" t="s">
        <v>2243</v>
      </c>
      <c r="C2733" s="70">
        <v>0</v>
      </c>
      <c r="D2733" s="79"/>
      <c r="E2733" s="70"/>
      <c r="F2733" s="72"/>
      <c r="G2733" s="70">
        <f t="shared" si="85"/>
        <v>0</v>
      </c>
      <c r="I2733" s="68">
        <v>0</v>
      </c>
      <c r="J2733" s="69">
        <f t="shared" si="84"/>
        <v>0</v>
      </c>
      <c r="K2733" s="57"/>
      <c r="L2733" s="65" t="s">
        <v>470</v>
      </c>
    </row>
    <row r="2734" spans="1:12" s="73" customFormat="1" hidden="1" outlineLevel="2">
      <c r="A2734" s="82">
        <v>1203803029</v>
      </c>
      <c r="B2734" s="83" t="s">
        <v>2244</v>
      </c>
      <c r="C2734" s="70">
        <v>0</v>
      </c>
      <c r="D2734" s="79"/>
      <c r="E2734" s="70"/>
      <c r="F2734" s="72"/>
      <c r="G2734" s="70">
        <f t="shared" si="85"/>
        <v>0</v>
      </c>
      <c r="I2734" s="68">
        <v>0</v>
      </c>
      <c r="J2734" s="69">
        <f t="shared" si="84"/>
        <v>0</v>
      </c>
      <c r="K2734" s="57"/>
      <c r="L2734" s="65" t="s">
        <v>470</v>
      </c>
    </row>
    <row r="2735" spans="1:12" s="73" customFormat="1" hidden="1" outlineLevel="2">
      <c r="A2735" s="82">
        <v>1203803030</v>
      </c>
      <c r="B2735" s="83" t="s">
        <v>2246</v>
      </c>
      <c r="C2735" s="70">
        <v>41043.83</v>
      </c>
      <c r="D2735" s="79"/>
      <c r="E2735" s="70"/>
      <c r="F2735" s="72"/>
      <c r="G2735" s="70">
        <f t="shared" si="85"/>
        <v>41043.83</v>
      </c>
      <c r="I2735" s="68">
        <v>0</v>
      </c>
      <c r="J2735" s="69">
        <f t="shared" si="84"/>
        <v>-41043.83</v>
      </c>
      <c r="K2735" s="57"/>
      <c r="L2735" s="65">
        <v>0</v>
      </c>
    </row>
    <row r="2736" spans="1:12" s="73" customFormat="1" hidden="1" outlineLevel="2">
      <c r="A2736" s="82">
        <v>1203803031</v>
      </c>
      <c r="B2736" s="83" t="s">
        <v>2247</v>
      </c>
      <c r="C2736" s="70">
        <v>3808853.99</v>
      </c>
      <c r="D2736" s="79"/>
      <c r="E2736" s="70"/>
      <c r="F2736" s="72"/>
      <c r="G2736" s="70">
        <f t="shared" si="85"/>
        <v>3808853.99</v>
      </c>
      <c r="I2736" s="68">
        <v>0</v>
      </c>
      <c r="J2736" s="69">
        <f t="shared" si="84"/>
        <v>-3808853.99</v>
      </c>
      <c r="K2736" s="57"/>
      <c r="L2736" s="65">
        <v>0</v>
      </c>
    </row>
    <row r="2737" spans="1:12" s="73" customFormat="1" hidden="1" outlineLevel="2">
      <c r="A2737" s="82">
        <v>1203803033</v>
      </c>
      <c r="B2737" s="83" t="s">
        <v>2248</v>
      </c>
      <c r="C2737" s="70">
        <v>-60807.459999999897</v>
      </c>
      <c r="D2737" s="79"/>
      <c r="E2737" s="70"/>
      <c r="F2737" s="72"/>
      <c r="G2737" s="70">
        <f t="shared" si="85"/>
        <v>-60807.459999999897</v>
      </c>
      <c r="I2737" s="68">
        <v>0</v>
      </c>
      <c r="J2737" s="69">
        <f t="shared" si="84"/>
        <v>60807.459999999897</v>
      </c>
      <c r="K2737" s="57"/>
      <c r="L2737" s="65">
        <v>0</v>
      </c>
    </row>
    <row r="2738" spans="1:12" s="73" customFormat="1" hidden="1" outlineLevel="2">
      <c r="A2738" s="82">
        <v>1203803037</v>
      </c>
      <c r="B2738" s="83" t="s">
        <v>2249</v>
      </c>
      <c r="C2738" s="70">
        <v>-3789090.3599999901</v>
      </c>
      <c r="D2738" s="79"/>
      <c r="E2738" s="70"/>
      <c r="F2738" s="72"/>
      <c r="G2738" s="70">
        <f>C2738+E2738</f>
        <v>-3789090.3599999901</v>
      </c>
      <c r="I2738" s="68">
        <v>0</v>
      </c>
      <c r="J2738" s="69">
        <f>I2738-G2738</f>
        <v>3789090.3599999901</v>
      </c>
      <c r="K2738" s="57"/>
      <c r="L2738" s="65">
        <v>0</v>
      </c>
    </row>
    <row r="2739" spans="1:12" s="73" customFormat="1" hidden="1" outlineLevel="2">
      <c r="A2739" s="82">
        <v>1203804010</v>
      </c>
      <c r="B2739" s="83" t="s">
        <v>2250</v>
      </c>
      <c r="C2739" s="70">
        <v>0</v>
      </c>
      <c r="D2739" s="79"/>
      <c r="E2739" s="70"/>
      <c r="F2739" s="72"/>
      <c r="G2739" s="70">
        <f t="shared" si="85"/>
        <v>0</v>
      </c>
      <c r="I2739" s="68">
        <v>0</v>
      </c>
      <c r="J2739" s="69">
        <f t="shared" si="84"/>
        <v>0</v>
      </c>
      <c r="K2739" s="57"/>
      <c r="L2739" s="65" t="s">
        <v>470</v>
      </c>
    </row>
    <row r="2740" spans="1:12" s="73" customFormat="1" hidden="1" outlineLevel="2">
      <c r="A2740" s="82">
        <v>1203804011</v>
      </c>
      <c r="B2740" s="83" t="s">
        <v>2251</v>
      </c>
      <c r="C2740" s="70">
        <v>0</v>
      </c>
      <c r="D2740" s="79"/>
      <c r="E2740" s="70"/>
      <c r="F2740" s="72"/>
      <c r="G2740" s="70">
        <f t="shared" si="85"/>
        <v>0</v>
      </c>
      <c r="I2740" s="68">
        <v>0</v>
      </c>
      <c r="J2740" s="69">
        <f t="shared" si="84"/>
        <v>0</v>
      </c>
      <c r="K2740" s="57"/>
      <c r="L2740" s="65" t="s">
        <v>470</v>
      </c>
    </row>
    <row r="2741" spans="1:12" s="73" customFormat="1" hidden="1" outlineLevel="2">
      <c r="A2741" s="82">
        <v>1203804012</v>
      </c>
      <c r="B2741" s="83" t="s">
        <v>2252</v>
      </c>
      <c r="C2741" s="70">
        <v>0</v>
      </c>
      <c r="D2741" s="79"/>
      <c r="E2741" s="70"/>
      <c r="F2741" s="72"/>
      <c r="G2741" s="70">
        <f t="shared" si="85"/>
        <v>0</v>
      </c>
      <c r="I2741" s="68">
        <v>0</v>
      </c>
      <c r="J2741" s="69">
        <f t="shared" si="84"/>
        <v>0</v>
      </c>
      <c r="K2741" s="57"/>
      <c r="L2741" s="65" t="s">
        <v>470</v>
      </c>
    </row>
    <row r="2742" spans="1:12" s="73" customFormat="1" hidden="1" outlineLevel="2">
      <c r="A2742" s="82">
        <v>1203804013</v>
      </c>
      <c r="B2742" s="83" t="s">
        <v>2253</v>
      </c>
      <c r="C2742" s="70">
        <v>0</v>
      </c>
      <c r="D2742" s="79"/>
      <c r="E2742" s="70"/>
      <c r="F2742" s="72"/>
      <c r="G2742" s="70">
        <f t="shared" si="85"/>
        <v>0</v>
      </c>
      <c r="I2742" s="68">
        <v>0</v>
      </c>
      <c r="J2742" s="69">
        <f t="shared" si="84"/>
        <v>0</v>
      </c>
      <c r="K2742" s="57"/>
      <c r="L2742" s="65" t="s">
        <v>470</v>
      </c>
    </row>
    <row r="2743" spans="1:12" s="73" customFormat="1" hidden="1" outlineLevel="2">
      <c r="A2743" s="82">
        <v>1203804016</v>
      </c>
      <c r="B2743" s="83" t="s">
        <v>2254</v>
      </c>
      <c r="C2743" s="70">
        <v>0</v>
      </c>
      <c r="D2743" s="79"/>
      <c r="E2743" s="70"/>
      <c r="F2743" s="72"/>
      <c r="G2743" s="70">
        <f t="shared" si="85"/>
        <v>0</v>
      </c>
      <c r="I2743" s="68">
        <v>0</v>
      </c>
      <c r="J2743" s="69">
        <f t="shared" si="84"/>
        <v>0</v>
      </c>
      <c r="K2743" s="57"/>
      <c r="L2743" s="65" t="s">
        <v>470</v>
      </c>
    </row>
    <row r="2744" spans="1:12" s="73" customFormat="1" hidden="1" outlineLevel="2">
      <c r="A2744" s="82">
        <v>1203804017</v>
      </c>
      <c r="B2744" s="83" t="s">
        <v>2255</v>
      </c>
      <c r="C2744" s="70">
        <v>0</v>
      </c>
      <c r="D2744" s="79"/>
      <c r="E2744" s="70"/>
      <c r="F2744" s="72"/>
      <c r="G2744" s="70">
        <f t="shared" si="85"/>
        <v>0</v>
      </c>
      <c r="I2744" s="68">
        <v>0</v>
      </c>
      <c r="J2744" s="69">
        <f t="shared" si="84"/>
        <v>0</v>
      </c>
      <c r="K2744" s="57"/>
      <c r="L2744" s="65" t="s">
        <v>470</v>
      </c>
    </row>
    <row r="2745" spans="1:12" s="73" customFormat="1" hidden="1" outlineLevel="2">
      <c r="A2745" s="82">
        <v>1203804019</v>
      </c>
      <c r="B2745" s="83" t="s">
        <v>2256</v>
      </c>
      <c r="C2745" s="70">
        <v>0</v>
      </c>
      <c r="D2745" s="79"/>
      <c r="E2745" s="70"/>
      <c r="F2745" s="72"/>
      <c r="G2745" s="70">
        <f t="shared" si="85"/>
        <v>0</v>
      </c>
      <c r="I2745" s="68">
        <v>0</v>
      </c>
      <c r="J2745" s="69">
        <f t="shared" si="84"/>
        <v>0</v>
      </c>
      <c r="K2745" s="57"/>
      <c r="L2745" s="65" t="s">
        <v>470</v>
      </c>
    </row>
    <row r="2746" spans="1:12" s="73" customFormat="1" hidden="1" outlineLevel="2">
      <c r="A2746" s="82">
        <v>1204001010</v>
      </c>
      <c r="B2746" s="83" t="s">
        <v>2257</v>
      </c>
      <c r="C2746" s="70">
        <v>0</v>
      </c>
      <c r="D2746" s="79"/>
      <c r="E2746" s="70"/>
      <c r="F2746" s="72"/>
      <c r="G2746" s="70">
        <f t="shared" si="85"/>
        <v>0</v>
      </c>
      <c r="I2746" s="68">
        <v>0</v>
      </c>
      <c r="J2746" s="69">
        <f t="shared" si="84"/>
        <v>0</v>
      </c>
      <c r="K2746" s="57"/>
      <c r="L2746" s="65" t="s">
        <v>470</v>
      </c>
    </row>
    <row r="2747" spans="1:12" s="73" customFormat="1" hidden="1" outlineLevel="2">
      <c r="A2747" s="82">
        <v>1204001011</v>
      </c>
      <c r="B2747" s="83" t="s">
        <v>2258</v>
      </c>
      <c r="C2747" s="70">
        <v>0</v>
      </c>
      <c r="D2747" s="79"/>
      <c r="E2747" s="70"/>
      <c r="F2747" s="72"/>
      <c r="G2747" s="70">
        <f t="shared" si="85"/>
        <v>0</v>
      </c>
      <c r="I2747" s="68">
        <v>0</v>
      </c>
      <c r="J2747" s="69">
        <f t="shared" si="84"/>
        <v>0</v>
      </c>
      <c r="K2747" s="57"/>
      <c r="L2747" s="65" t="s">
        <v>470</v>
      </c>
    </row>
    <row r="2748" spans="1:12" s="73" customFormat="1" hidden="1" outlineLevel="2">
      <c r="A2748" s="82">
        <v>1204001012</v>
      </c>
      <c r="B2748" s="83" t="s">
        <v>2259</v>
      </c>
      <c r="C2748" s="70">
        <v>0</v>
      </c>
      <c r="D2748" s="79"/>
      <c r="E2748" s="70"/>
      <c r="F2748" s="72"/>
      <c r="G2748" s="70">
        <f t="shared" si="85"/>
        <v>0</v>
      </c>
      <c r="I2748" s="68">
        <v>0</v>
      </c>
      <c r="J2748" s="69">
        <f t="shared" si="84"/>
        <v>0</v>
      </c>
      <c r="K2748" s="57"/>
      <c r="L2748" s="65" t="s">
        <v>470</v>
      </c>
    </row>
    <row r="2749" spans="1:12" s="73" customFormat="1" hidden="1" outlineLevel="2">
      <c r="A2749" s="82">
        <v>1204001013</v>
      </c>
      <c r="B2749" s="83" t="s">
        <v>2260</v>
      </c>
      <c r="C2749" s="70">
        <v>0</v>
      </c>
      <c r="D2749" s="79"/>
      <c r="E2749" s="70"/>
      <c r="F2749" s="72"/>
      <c r="G2749" s="70">
        <f t="shared" si="85"/>
        <v>0</v>
      </c>
      <c r="I2749" s="68">
        <v>0</v>
      </c>
      <c r="J2749" s="69">
        <f t="shared" si="84"/>
        <v>0</v>
      </c>
      <c r="K2749" s="57"/>
      <c r="L2749" s="65" t="s">
        <v>470</v>
      </c>
    </row>
    <row r="2750" spans="1:12" s="73" customFormat="1" hidden="1" outlineLevel="2">
      <c r="A2750" s="82">
        <v>1204001016</v>
      </c>
      <c r="B2750" s="83" t="s">
        <v>2261</v>
      </c>
      <c r="C2750" s="70">
        <v>0</v>
      </c>
      <c r="D2750" s="79"/>
      <c r="E2750" s="70"/>
      <c r="F2750" s="72"/>
      <c r="G2750" s="70">
        <f t="shared" si="85"/>
        <v>0</v>
      </c>
      <c r="I2750" s="68">
        <v>0</v>
      </c>
      <c r="J2750" s="69">
        <f t="shared" si="84"/>
        <v>0</v>
      </c>
      <c r="K2750" s="57"/>
      <c r="L2750" s="65" t="s">
        <v>470</v>
      </c>
    </row>
    <row r="2751" spans="1:12" s="73" customFormat="1" hidden="1" outlineLevel="2">
      <c r="A2751" s="82">
        <v>1204001017</v>
      </c>
      <c r="B2751" s="83" t="s">
        <v>2262</v>
      </c>
      <c r="C2751" s="70">
        <v>0</v>
      </c>
      <c r="D2751" s="79"/>
      <c r="E2751" s="70"/>
      <c r="F2751" s="72"/>
      <c r="G2751" s="70">
        <f t="shared" si="85"/>
        <v>0</v>
      </c>
      <c r="I2751" s="68">
        <v>0</v>
      </c>
      <c r="J2751" s="69">
        <f t="shared" si="84"/>
        <v>0</v>
      </c>
      <c r="K2751" s="57"/>
      <c r="L2751" s="65" t="s">
        <v>470</v>
      </c>
    </row>
    <row r="2752" spans="1:12" s="73" customFormat="1" hidden="1" outlineLevel="2">
      <c r="A2752" s="82">
        <v>1204001018</v>
      </c>
      <c r="B2752" s="83" t="s">
        <v>2263</v>
      </c>
      <c r="C2752" s="70">
        <v>0</v>
      </c>
      <c r="D2752" s="79"/>
      <c r="E2752" s="70"/>
      <c r="F2752" s="72"/>
      <c r="G2752" s="70">
        <f t="shared" si="85"/>
        <v>0</v>
      </c>
      <c r="I2752" s="68">
        <v>0</v>
      </c>
      <c r="J2752" s="69">
        <f t="shared" si="84"/>
        <v>0</v>
      </c>
      <c r="K2752" s="57"/>
      <c r="L2752" s="65" t="s">
        <v>470</v>
      </c>
    </row>
    <row r="2753" spans="1:12" s="73" customFormat="1" hidden="1" outlineLevel="2">
      <c r="A2753" s="82">
        <v>1204001019</v>
      </c>
      <c r="B2753" s="83" t="s">
        <v>2264</v>
      </c>
      <c r="C2753" s="70">
        <v>0</v>
      </c>
      <c r="D2753" s="79"/>
      <c r="E2753" s="70"/>
      <c r="F2753" s="72"/>
      <c r="G2753" s="70">
        <f t="shared" si="85"/>
        <v>0</v>
      </c>
      <c r="I2753" s="68">
        <v>0</v>
      </c>
      <c r="J2753" s="69">
        <f t="shared" si="84"/>
        <v>0</v>
      </c>
      <c r="K2753" s="57"/>
      <c r="L2753" s="65" t="s">
        <v>470</v>
      </c>
    </row>
    <row r="2754" spans="1:12" s="73" customFormat="1" hidden="1" outlineLevel="2">
      <c r="A2754" s="82">
        <v>1204101010</v>
      </c>
      <c r="B2754" s="83" t="s">
        <v>2265</v>
      </c>
      <c r="C2754" s="70">
        <v>0</v>
      </c>
      <c r="D2754" s="79"/>
      <c r="E2754" s="70"/>
      <c r="F2754" s="72"/>
      <c r="G2754" s="70">
        <f t="shared" si="85"/>
        <v>0</v>
      </c>
      <c r="I2754" s="68">
        <v>0</v>
      </c>
      <c r="J2754" s="69">
        <f t="shared" si="84"/>
        <v>0</v>
      </c>
      <c r="K2754" s="57"/>
      <c r="L2754" s="65" t="s">
        <v>470</v>
      </c>
    </row>
    <row r="2755" spans="1:12" s="73" customFormat="1" hidden="1" outlineLevel="2">
      <c r="A2755" s="82">
        <v>1204101011</v>
      </c>
      <c r="B2755" s="83" t="s">
        <v>2266</v>
      </c>
      <c r="C2755" s="70">
        <v>0</v>
      </c>
      <c r="D2755" s="79"/>
      <c r="E2755" s="70"/>
      <c r="F2755" s="72"/>
      <c r="G2755" s="70">
        <f t="shared" si="85"/>
        <v>0</v>
      </c>
      <c r="I2755" s="68">
        <v>0</v>
      </c>
      <c r="J2755" s="69">
        <f t="shared" si="84"/>
        <v>0</v>
      </c>
      <c r="K2755" s="57"/>
      <c r="L2755" s="65" t="s">
        <v>470</v>
      </c>
    </row>
    <row r="2756" spans="1:12" s="73" customFormat="1" hidden="1" outlineLevel="2">
      <c r="A2756" s="82">
        <v>1204101012</v>
      </c>
      <c r="B2756" s="83" t="s">
        <v>2267</v>
      </c>
      <c r="C2756" s="70">
        <v>0</v>
      </c>
      <c r="D2756" s="79"/>
      <c r="E2756" s="70"/>
      <c r="F2756" s="72"/>
      <c r="G2756" s="70">
        <f t="shared" si="85"/>
        <v>0</v>
      </c>
      <c r="I2756" s="68">
        <v>0</v>
      </c>
      <c r="J2756" s="69">
        <f t="shared" si="84"/>
        <v>0</v>
      </c>
      <c r="K2756" s="57"/>
      <c r="L2756" s="65" t="s">
        <v>470</v>
      </c>
    </row>
    <row r="2757" spans="1:12" s="73" customFormat="1" hidden="1" outlineLevel="2">
      <c r="A2757" s="82">
        <v>1204101013</v>
      </c>
      <c r="B2757" s="83" t="s">
        <v>2268</v>
      </c>
      <c r="C2757" s="70">
        <v>0</v>
      </c>
      <c r="D2757" s="79"/>
      <c r="E2757" s="70"/>
      <c r="F2757" s="72"/>
      <c r="G2757" s="70">
        <f t="shared" si="85"/>
        <v>0</v>
      </c>
      <c r="I2757" s="68">
        <v>0</v>
      </c>
      <c r="J2757" s="69">
        <f t="shared" si="84"/>
        <v>0</v>
      </c>
      <c r="K2757" s="57"/>
      <c r="L2757" s="65" t="s">
        <v>470</v>
      </c>
    </row>
    <row r="2758" spans="1:12" s="73" customFormat="1" hidden="1" outlineLevel="2">
      <c r="A2758" s="82">
        <v>1204101017</v>
      </c>
      <c r="B2758" s="83" t="s">
        <v>2268</v>
      </c>
      <c r="C2758" s="70">
        <v>0</v>
      </c>
      <c r="D2758" s="79"/>
      <c r="E2758" s="70"/>
      <c r="F2758" s="72"/>
      <c r="G2758" s="70">
        <f t="shared" si="85"/>
        <v>0</v>
      </c>
      <c r="I2758" s="68">
        <v>0</v>
      </c>
      <c r="J2758" s="69">
        <f t="shared" si="84"/>
        <v>0</v>
      </c>
      <c r="K2758" s="57"/>
      <c r="L2758" s="65" t="s">
        <v>470</v>
      </c>
    </row>
    <row r="2759" spans="1:12" s="73" customFormat="1" hidden="1" outlineLevel="2">
      <c r="A2759" s="82">
        <v>1204101018</v>
      </c>
      <c r="B2759" s="83" t="s">
        <v>2269</v>
      </c>
      <c r="C2759" s="70">
        <v>0</v>
      </c>
      <c r="D2759" s="79"/>
      <c r="E2759" s="70"/>
      <c r="F2759" s="72"/>
      <c r="G2759" s="70">
        <f t="shared" si="85"/>
        <v>0</v>
      </c>
      <c r="I2759" s="68">
        <v>0</v>
      </c>
      <c r="J2759" s="69">
        <f t="shared" si="84"/>
        <v>0</v>
      </c>
      <c r="K2759" s="57"/>
      <c r="L2759" s="65" t="s">
        <v>470</v>
      </c>
    </row>
    <row r="2760" spans="1:12" s="73" customFormat="1" hidden="1" outlineLevel="2">
      <c r="A2760" s="82">
        <v>1204101019</v>
      </c>
      <c r="B2760" s="83" t="s">
        <v>2270</v>
      </c>
      <c r="C2760" s="70">
        <v>0</v>
      </c>
      <c r="D2760" s="79"/>
      <c r="E2760" s="70"/>
      <c r="F2760" s="72"/>
      <c r="G2760" s="70">
        <f t="shared" si="85"/>
        <v>0</v>
      </c>
      <c r="I2760" s="68">
        <v>0</v>
      </c>
      <c r="J2760" s="69">
        <f t="shared" si="84"/>
        <v>0</v>
      </c>
      <c r="K2760" s="57"/>
      <c r="L2760" s="65" t="s">
        <v>470</v>
      </c>
    </row>
    <row r="2761" spans="1:12" s="73" customFormat="1" hidden="1" outlineLevel="2">
      <c r="A2761" s="82">
        <v>1204102010</v>
      </c>
      <c r="B2761" s="83" t="s">
        <v>2265</v>
      </c>
      <c r="C2761" s="70">
        <v>0</v>
      </c>
      <c r="D2761" s="79"/>
      <c r="E2761" s="70"/>
      <c r="F2761" s="72"/>
      <c r="G2761" s="70">
        <f t="shared" si="85"/>
        <v>0</v>
      </c>
      <c r="I2761" s="68">
        <v>0</v>
      </c>
      <c r="J2761" s="69">
        <f t="shared" si="84"/>
        <v>0</v>
      </c>
      <c r="K2761" s="57"/>
      <c r="L2761" s="65" t="s">
        <v>470</v>
      </c>
    </row>
    <row r="2762" spans="1:12" s="73" customFormat="1" hidden="1" outlineLevel="2">
      <c r="A2762" s="82">
        <v>1204102011</v>
      </c>
      <c r="B2762" s="83" t="s">
        <v>2266</v>
      </c>
      <c r="C2762" s="70">
        <v>0</v>
      </c>
      <c r="D2762" s="79"/>
      <c r="E2762" s="70"/>
      <c r="F2762" s="72"/>
      <c r="G2762" s="70">
        <f t="shared" si="85"/>
        <v>0</v>
      </c>
      <c r="I2762" s="68">
        <v>0</v>
      </c>
      <c r="J2762" s="69">
        <f t="shared" si="84"/>
        <v>0</v>
      </c>
      <c r="K2762" s="57"/>
      <c r="L2762" s="65" t="s">
        <v>470</v>
      </c>
    </row>
    <row r="2763" spans="1:12" s="73" customFormat="1" hidden="1" outlineLevel="2">
      <c r="A2763" s="82">
        <v>1204102013</v>
      </c>
      <c r="B2763" s="83" t="s">
        <v>2268</v>
      </c>
      <c r="C2763" s="70">
        <v>0</v>
      </c>
      <c r="D2763" s="79"/>
      <c r="E2763" s="70"/>
      <c r="F2763" s="72"/>
      <c r="G2763" s="70">
        <f t="shared" si="85"/>
        <v>0</v>
      </c>
      <c r="I2763" s="68">
        <v>0</v>
      </c>
      <c r="J2763" s="69">
        <f t="shared" si="84"/>
        <v>0</v>
      </c>
      <c r="K2763" s="57"/>
      <c r="L2763" s="65" t="s">
        <v>470</v>
      </c>
    </row>
    <row r="2764" spans="1:12" s="73" customFormat="1" hidden="1" outlineLevel="2">
      <c r="A2764" s="82">
        <v>1204102017</v>
      </c>
      <c r="B2764" s="83" t="s">
        <v>2271</v>
      </c>
      <c r="C2764" s="70">
        <v>0</v>
      </c>
      <c r="D2764" s="79"/>
      <c r="E2764" s="70"/>
      <c r="F2764" s="72"/>
      <c r="G2764" s="70">
        <f t="shared" si="85"/>
        <v>0</v>
      </c>
      <c r="I2764" s="68">
        <v>0</v>
      </c>
      <c r="J2764" s="69">
        <f t="shared" si="84"/>
        <v>0</v>
      </c>
      <c r="K2764" s="57"/>
      <c r="L2764" s="65" t="s">
        <v>470</v>
      </c>
    </row>
    <row r="2765" spans="1:12" s="73" customFormat="1" hidden="1" outlineLevel="2">
      <c r="A2765" s="82">
        <v>1204102019</v>
      </c>
      <c r="B2765" s="83" t="s">
        <v>2270</v>
      </c>
      <c r="C2765" s="70">
        <v>0</v>
      </c>
      <c r="D2765" s="79"/>
      <c r="E2765" s="70"/>
      <c r="F2765" s="72"/>
      <c r="G2765" s="70">
        <f t="shared" si="85"/>
        <v>0</v>
      </c>
      <c r="I2765" s="68">
        <v>0</v>
      </c>
      <c r="J2765" s="69">
        <f t="shared" si="84"/>
        <v>0</v>
      </c>
      <c r="K2765" s="57"/>
      <c r="L2765" s="65" t="s">
        <v>470</v>
      </c>
    </row>
    <row r="2766" spans="1:12" s="73" customFormat="1" hidden="1" outlineLevel="2">
      <c r="A2766" s="82">
        <v>1204301010</v>
      </c>
      <c r="B2766" s="83" t="s">
        <v>2272</v>
      </c>
      <c r="C2766" s="70">
        <v>0</v>
      </c>
      <c r="D2766" s="79"/>
      <c r="E2766" s="70"/>
      <c r="F2766" s="72"/>
      <c r="G2766" s="70">
        <f t="shared" si="85"/>
        <v>0</v>
      </c>
      <c r="I2766" s="68">
        <v>0</v>
      </c>
      <c r="J2766" s="69">
        <f t="shared" si="84"/>
        <v>0</v>
      </c>
      <c r="K2766" s="57"/>
      <c r="L2766" s="65" t="s">
        <v>470</v>
      </c>
    </row>
    <row r="2767" spans="1:12" s="73" customFormat="1" hidden="1" outlineLevel="2">
      <c r="A2767" s="82">
        <v>1204301011</v>
      </c>
      <c r="B2767" s="83" t="s">
        <v>2273</v>
      </c>
      <c r="C2767" s="70">
        <v>0</v>
      </c>
      <c r="D2767" s="79"/>
      <c r="E2767" s="70"/>
      <c r="F2767" s="72"/>
      <c r="G2767" s="70">
        <f t="shared" si="85"/>
        <v>0</v>
      </c>
      <c r="I2767" s="68">
        <v>0</v>
      </c>
      <c r="J2767" s="69">
        <f t="shared" si="84"/>
        <v>0</v>
      </c>
      <c r="K2767" s="57"/>
      <c r="L2767" s="65" t="s">
        <v>470</v>
      </c>
    </row>
    <row r="2768" spans="1:12" s="73" customFormat="1" hidden="1" outlineLevel="2">
      <c r="A2768" s="82">
        <v>1204301012</v>
      </c>
      <c r="B2768" s="83" t="s">
        <v>2274</v>
      </c>
      <c r="C2768" s="70">
        <v>0</v>
      </c>
      <c r="D2768" s="79"/>
      <c r="E2768" s="70"/>
      <c r="F2768" s="72"/>
      <c r="G2768" s="70">
        <f t="shared" si="85"/>
        <v>0</v>
      </c>
      <c r="I2768" s="68">
        <v>0</v>
      </c>
      <c r="J2768" s="69">
        <f t="shared" si="84"/>
        <v>0</v>
      </c>
      <c r="K2768" s="57"/>
      <c r="L2768" s="65" t="s">
        <v>470</v>
      </c>
    </row>
    <row r="2769" spans="1:12" s="73" customFormat="1" hidden="1" outlineLevel="2">
      <c r="A2769" s="82">
        <v>1204301013</v>
      </c>
      <c r="B2769" s="83" t="s">
        <v>2275</v>
      </c>
      <c r="C2769" s="70">
        <v>0</v>
      </c>
      <c r="D2769" s="79"/>
      <c r="E2769" s="70"/>
      <c r="F2769" s="72"/>
      <c r="G2769" s="70">
        <f t="shared" si="85"/>
        <v>0</v>
      </c>
      <c r="I2769" s="68">
        <v>0</v>
      </c>
      <c r="J2769" s="69">
        <f t="shared" si="84"/>
        <v>0</v>
      </c>
      <c r="K2769" s="57"/>
      <c r="L2769" s="65" t="s">
        <v>470</v>
      </c>
    </row>
    <row r="2770" spans="1:12" s="73" customFormat="1" hidden="1" outlineLevel="2">
      <c r="A2770" s="82">
        <v>1204301016</v>
      </c>
      <c r="B2770" s="83" t="s">
        <v>2276</v>
      </c>
      <c r="C2770" s="70">
        <v>0</v>
      </c>
      <c r="D2770" s="79"/>
      <c r="E2770" s="70"/>
      <c r="F2770" s="72"/>
      <c r="G2770" s="70">
        <f t="shared" si="85"/>
        <v>0</v>
      </c>
      <c r="I2770" s="68">
        <v>0</v>
      </c>
      <c r="J2770" s="69">
        <f t="shared" si="84"/>
        <v>0</v>
      </c>
      <c r="K2770" s="57"/>
      <c r="L2770" s="65" t="s">
        <v>470</v>
      </c>
    </row>
    <row r="2771" spans="1:12" s="73" customFormat="1" hidden="1" outlineLevel="2">
      <c r="A2771" s="82">
        <v>1204301017</v>
      </c>
      <c r="B2771" s="83" t="s">
        <v>2277</v>
      </c>
      <c r="C2771" s="70">
        <v>0</v>
      </c>
      <c r="D2771" s="79"/>
      <c r="E2771" s="70"/>
      <c r="F2771" s="72"/>
      <c r="G2771" s="70">
        <f t="shared" si="85"/>
        <v>0</v>
      </c>
      <c r="I2771" s="68">
        <v>0</v>
      </c>
      <c r="J2771" s="69">
        <f t="shared" si="84"/>
        <v>0</v>
      </c>
      <c r="K2771" s="57"/>
      <c r="L2771" s="65" t="s">
        <v>470</v>
      </c>
    </row>
    <row r="2772" spans="1:12" s="73" customFormat="1" hidden="1" outlineLevel="2">
      <c r="A2772" s="82">
        <v>1204301018</v>
      </c>
      <c r="B2772" s="83" t="s">
        <v>2278</v>
      </c>
      <c r="C2772" s="70">
        <v>0</v>
      </c>
      <c r="D2772" s="79"/>
      <c r="E2772" s="70"/>
      <c r="F2772" s="72"/>
      <c r="G2772" s="70">
        <f t="shared" si="85"/>
        <v>0</v>
      </c>
      <c r="I2772" s="68">
        <v>0</v>
      </c>
      <c r="J2772" s="69">
        <f t="shared" si="84"/>
        <v>0</v>
      </c>
      <c r="K2772" s="57"/>
      <c r="L2772" s="65" t="s">
        <v>470</v>
      </c>
    </row>
    <row r="2773" spans="1:12" s="73" customFormat="1" hidden="1" outlineLevel="2">
      <c r="A2773" s="82">
        <v>1204301019</v>
      </c>
      <c r="B2773" s="83" t="s">
        <v>2279</v>
      </c>
      <c r="C2773" s="70">
        <v>0</v>
      </c>
      <c r="D2773" s="79"/>
      <c r="E2773" s="70"/>
      <c r="F2773" s="72"/>
      <c r="G2773" s="70">
        <f t="shared" si="85"/>
        <v>0</v>
      </c>
      <c r="I2773" s="68">
        <v>0</v>
      </c>
      <c r="J2773" s="69">
        <f t="shared" si="84"/>
        <v>0</v>
      </c>
      <c r="K2773" s="57"/>
      <c r="L2773" s="65" t="s">
        <v>470</v>
      </c>
    </row>
    <row r="2774" spans="1:12" s="73" customFormat="1" hidden="1" outlineLevel="2">
      <c r="A2774" s="82">
        <v>1204301020</v>
      </c>
      <c r="B2774" s="83" t="s">
        <v>2272</v>
      </c>
      <c r="C2774" s="70">
        <v>0</v>
      </c>
      <c r="D2774" s="79"/>
      <c r="E2774" s="70"/>
      <c r="F2774" s="72"/>
      <c r="G2774" s="70">
        <f t="shared" si="85"/>
        <v>0</v>
      </c>
      <c r="I2774" s="68">
        <v>0</v>
      </c>
      <c r="J2774" s="69">
        <f t="shared" si="84"/>
        <v>0</v>
      </c>
      <c r="K2774" s="57"/>
      <c r="L2774" s="65" t="s">
        <v>470</v>
      </c>
    </row>
    <row r="2775" spans="1:12" s="73" customFormat="1" hidden="1" outlineLevel="2">
      <c r="A2775" s="82">
        <v>1204301021</v>
      </c>
      <c r="B2775" s="83" t="s">
        <v>2273</v>
      </c>
      <c r="C2775" s="70">
        <v>0</v>
      </c>
      <c r="D2775" s="79"/>
      <c r="E2775" s="70"/>
      <c r="F2775" s="72"/>
      <c r="G2775" s="70">
        <f t="shared" si="85"/>
        <v>0</v>
      </c>
      <c r="I2775" s="68">
        <v>0</v>
      </c>
      <c r="J2775" s="69">
        <f t="shared" si="84"/>
        <v>0</v>
      </c>
      <c r="K2775" s="57"/>
      <c r="L2775" s="65" t="s">
        <v>470</v>
      </c>
    </row>
    <row r="2776" spans="1:12" s="73" customFormat="1" hidden="1" outlineLevel="2">
      <c r="A2776" s="82">
        <v>1204301022</v>
      </c>
      <c r="B2776" s="83" t="s">
        <v>2274</v>
      </c>
      <c r="C2776" s="70">
        <v>0</v>
      </c>
      <c r="D2776" s="79"/>
      <c r="E2776" s="70"/>
      <c r="F2776" s="72"/>
      <c r="G2776" s="70">
        <f t="shared" si="85"/>
        <v>0</v>
      </c>
      <c r="I2776" s="68">
        <v>0</v>
      </c>
      <c r="J2776" s="69">
        <f t="shared" ref="J2776:J2839" si="86">I2776-G2776</f>
        <v>0</v>
      </c>
      <c r="K2776" s="57"/>
      <c r="L2776" s="65" t="s">
        <v>470</v>
      </c>
    </row>
    <row r="2777" spans="1:12" s="73" customFormat="1" hidden="1" outlineLevel="2">
      <c r="A2777" s="82">
        <v>1204301023</v>
      </c>
      <c r="B2777" s="83" t="s">
        <v>2275</v>
      </c>
      <c r="C2777" s="70">
        <v>0</v>
      </c>
      <c r="D2777" s="79"/>
      <c r="E2777" s="70"/>
      <c r="F2777" s="72"/>
      <c r="G2777" s="70">
        <f t="shared" si="85"/>
        <v>0</v>
      </c>
      <c r="I2777" s="68">
        <v>0</v>
      </c>
      <c r="J2777" s="69">
        <f t="shared" si="86"/>
        <v>0</v>
      </c>
      <c r="K2777" s="57"/>
      <c r="L2777" s="65" t="s">
        <v>470</v>
      </c>
    </row>
    <row r="2778" spans="1:12" s="73" customFormat="1" hidden="1" outlineLevel="2">
      <c r="A2778" s="82">
        <v>1204301026</v>
      </c>
      <c r="B2778" s="83" t="s">
        <v>2276</v>
      </c>
      <c r="C2778" s="70">
        <v>0</v>
      </c>
      <c r="D2778" s="79"/>
      <c r="E2778" s="70"/>
      <c r="F2778" s="72"/>
      <c r="G2778" s="70">
        <f t="shared" si="85"/>
        <v>0</v>
      </c>
      <c r="I2778" s="68">
        <v>0</v>
      </c>
      <c r="J2778" s="69">
        <f t="shared" si="86"/>
        <v>0</v>
      </c>
      <c r="K2778" s="57"/>
      <c r="L2778" s="65" t="s">
        <v>470</v>
      </c>
    </row>
    <row r="2779" spans="1:12" s="73" customFormat="1" hidden="1" outlineLevel="2">
      <c r="A2779" s="82">
        <v>1204301027</v>
      </c>
      <c r="B2779" s="83" t="s">
        <v>2277</v>
      </c>
      <c r="C2779" s="70">
        <v>0</v>
      </c>
      <c r="D2779" s="79"/>
      <c r="E2779" s="70"/>
      <c r="F2779" s="72"/>
      <c r="G2779" s="70">
        <f t="shared" si="85"/>
        <v>0</v>
      </c>
      <c r="I2779" s="68">
        <v>0</v>
      </c>
      <c r="J2779" s="69">
        <f t="shared" si="86"/>
        <v>0</v>
      </c>
      <c r="K2779" s="57"/>
      <c r="L2779" s="65" t="s">
        <v>470</v>
      </c>
    </row>
    <row r="2780" spans="1:12" s="73" customFormat="1" hidden="1" outlineLevel="2">
      <c r="A2780" s="82">
        <v>1204301028</v>
      </c>
      <c r="B2780" s="83" t="s">
        <v>2278</v>
      </c>
      <c r="C2780" s="70">
        <v>0</v>
      </c>
      <c r="D2780" s="79"/>
      <c r="E2780" s="70"/>
      <c r="F2780" s="72"/>
      <c r="G2780" s="70">
        <f t="shared" si="85"/>
        <v>0</v>
      </c>
      <c r="I2780" s="68">
        <v>0</v>
      </c>
      <c r="J2780" s="69">
        <f t="shared" si="86"/>
        <v>0</v>
      </c>
      <c r="K2780" s="57"/>
      <c r="L2780" s="65" t="s">
        <v>470</v>
      </c>
    </row>
    <row r="2781" spans="1:12" s="73" customFormat="1" hidden="1" outlineLevel="2">
      <c r="A2781" s="82">
        <v>1204301029</v>
      </c>
      <c r="B2781" s="83" t="s">
        <v>2279</v>
      </c>
      <c r="C2781" s="70">
        <v>0</v>
      </c>
      <c r="D2781" s="79"/>
      <c r="E2781" s="70"/>
      <c r="F2781" s="72"/>
      <c r="G2781" s="70">
        <f t="shared" si="85"/>
        <v>0</v>
      </c>
      <c r="I2781" s="68">
        <v>0</v>
      </c>
      <c r="J2781" s="69">
        <f t="shared" si="86"/>
        <v>0</v>
      </c>
      <c r="K2781" s="57"/>
      <c r="L2781" s="65" t="s">
        <v>470</v>
      </c>
    </row>
    <row r="2782" spans="1:12" s="73" customFormat="1" hidden="1" outlineLevel="2">
      <c r="A2782" s="82">
        <v>1204301910</v>
      </c>
      <c r="B2782" s="83" t="s">
        <v>2280</v>
      </c>
      <c r="C2782" s="70">
        <v>0</v>
      </c>
      <c r="D2782" s="79"/>
      <c r="E2782" s="70"/>
      <c r="F2782" s="72"/>
      <c r="G2782" s="70">
        <f t="shared" si="85"/>
        <v>0</v>
      </c>
      <c r="I2782" s="68">
        <v>0</v>
      </c>
      <c r="J2782" s="69">
        <f t="shared" si="86"/>
        <v>0</v>
      </c>
      <c r="K2782" s="57"/>
      <c r="L2782" s="65" t="s">
        <v>5634</v>
      </c>
    </row>
    <row r="2783" spans="1:12" s="73" customFormat="1" hidden="1" outlineLevel="2">
      <c r="A2783" s="82">
        <v>1204301913</v>
      </c>
      <c r="B2783" s="83" t="s">
        <v>2281</v>
      </c>
      <c r="C2783" s="70">
        <v>0</v>
      </c>
      <c r="D2783" s="79"/>
      <c r="E2783" s="70"/>
      <c r="F2783" s="72"/>
      <c r="G2783" s="70">
        <f t="shared" si="85"/>
        <v>0</v>
      </c>
      <c r="I2783" s="68">
        <v>0</v>
      </c>
      <c r="J2783" s="69">
        <f t="shared" si="86"/>
        <v>0</v>
      </c>
      <c r="K2783" s="57"/>
      <c r="L2783" s="65" t="s">
        <v>5634</v>
      </c>
    </row>
    <row r="2784" spans="1:12" s="73" customFormat="1" hidden="1" outlineLevel="2">
      <c r="A2784" s="82">
        <v>1204301920</v>
      </c>
      <c r="B2784" s="83" t="s">
        <v>2282</v>
      </c>
      <c r="C2784" s="70">
        <v>0</v>
      </c>
      <c r="D2784" s="79"/>
      <c r="E2784" s="70"/>
      <c r="F2784" s="72"/>
      <c r="G2784" s="70">
        <f t="shared" si="85"/>
        <v>0</v>
      </c>
      <c r="I2784" s="68">
        <v>0</v>
      </c>
      <c r="J2784" s="69">
        <f t="shared" si="86"/>
        <v>0</v>
      </c>
      <c r="K2784" s="57"/>
      <c r="L2784" s="65" t="s">
        <v>5634</v>
      </c>
    </row>
    <row r="2785" spans="1:12" s="73" customFormat="1" hidden="1" outlineLevel="2">
      <c r="A2785" s="82">
        <v>1204301922</v>
      </c>
      <c r="B2785" s="83" t="s">
        <v>2283</v>
      </c>
      <c r="C2785" s="70">
        <v>0</v>
      </c>
      <c r="D2785" s="79"/>
      <c r="E2785" s="70"/>
      <c r="F2785" s="72"/>
      <c r="G2785" s="70">
        <f t="shared" si="85"/>
        <v>0</v>
      </c>
      <c r="I2785" s="68">
        <v>0</v>
      </c>
      <c r="J2785" s="69">
        <f t="shared" si="86"/>
        <v>0</v>
      </c>
      <c r="K2785" s="57"/>
      <c r="L2785" s="65" t="s">
        <v>5634</v>
      </c>
    </row>
    <row r="2786" spans="1:12" s="73" customFormat="1" hidden="1" outlineLevel="2">
      <c r="A2786" s="82">
        <v>1204301923</v>
      </c>
      <c r="B2786" s="83" t="s">
        <v>2284</v>
      </c>
      <c r="C2786" s="70">
        <v>0</v>
      </c>
      <c r="D2786" s="79"/>
      <c r="E2786" s="70"/>
      <c r="F2786" s="72"/>
      <c r="G2786" s="70">
        <f t="shared" si="85"/>
        <v>0</v>
      </c>
      <c r="I2786" s="68">
        <v>0</v>
      </c>
      <c r="J2786" s="69">
        <f t="shared" si="86"/>
        <v>0</v>
      </c>
      <c r="K2786" s="57"/>
      <c r="L2786" s="65" t="s">
        <v>5634</v>
      </c>
    </row>
    <row r="2787" spans="1:12" s="73" customFormat="1" hidden="1" outlineLevel="2">
      <c r="A2787" s="82">
        <v>1204301928</v>
      </c>
      <c r="B2787" s="83" t="s">
        <v>2285</v>
      </c>
      <c r="C2787" s="70">
        <v>0</v>
      </c>
      <c r="D2787" s="79"/>
      <c r="E2787" s="70"/>
      <c r="F2787" s="72"/>
      <c r="G2787" s="70">
        <f t="shared" si="85"/>
        <v>0</v>
      </c>
      <c r="I2787" s="68">
        <v>0</v>
      </c>
      <c r="J2787" s="69">
        <f t="shared" si="86"/>
        <v>0</v>
      </c>
      <c r="K2787" s="57"/>
      <c r="L2787" s="65" t="s">
        <v>5634</v>
      </c>
    </row>
    <row r="2788" spans="1:12" s="73" customFormat="1" hidden="1" outlineLevel="2">
      <c r="A2788" s="82">
        <v>1204501010</v>
      </c>
      <c r="B2788" s="83" t="s">
        <v>2286</v>
      </c>
      <c r="C2788" s="70">
        <v>0</v>
      </c>
      <c r="D2788" s="79"/>
      <c r="E2788" s="70"/>
      <c r="F2788" s="72"/>
      <c r="G2788" s="70">
        <f t="shared" si="85"/>
        <v>0</v>
      </c>
      <c r="I2788" s="68">
        <v>0</v>
      </c>
      <c r="J2788" s="69">
        <f t="shared" si="86"/>
        <v>0</v>
      </c>
      <c r="K2788" s="57"/>
      <c r="L2788" s="65" t="s">
        <v>470</v>
      </c>
    </row>
    <row r="2789" spans="1:12" s="73" customFormat="1" hidden="1" outlineLevel="2">
      <c r="A2789" s="82">
        <v>1204501011</v>
      </c>
      <c r="B2789" s="83" t="s">
        <v>2287</v>
      </c>
      <c r="C2789" s="70">
        <v>0</v>
      </c>
      <c r="D2789" s="79"/>
      <c r="E2789" s="70"/>
      <c r="F2789" s="72"/>
      <c r="G2789" s="70">
        <f t="shared" si="85"/>
        <v>0</v>
      </c>
      <c r="I2789" s="68">
        <v>0</v>
      </c>
      <c r="J2789" s="69">
        <f t="shared" si="86"/>
        <v>0</v>
      </c>
      <c r="K2789" s="57"/>
      <c r="L2789" s="65" t="s">
        <v>470</v>
      </c>
    </row>
    <row r="2790" spans="1:12" s="73" customFormat="1" hidden="1" outlineLevel="2">
      <c r="A2790" s="82">
        <v>1204501012</v>
      </c>
      <c r="B2790" s="83" t="s">
        <v>2288</v>
      </c>
      <c r="C2790" s="70">
        <v>0</v>
      </c>
      <c r="D2790" s="79"/>
      <c r="E2790" s="70"/>
      <c r="F2790" s="72"/>
      <c r="G2790" s="70">
        <f t="shared" ref="G2790:G2853" si="87">C2790+E2790</f>
        <v>0</v>
      </c>
      <c r="I2790" s="68">
        <v>0</v>
      </c>
      <c r="J2790" s="69">
        <f t="shared" si="86"/>
        <v>0</v>
      </c>
      <c r="K2790" s="57"/>
      <c r="L2790" s="65" t="s">
        <v>470</v>
      </c>
    </row>
    <row r="2791" spans="1:12" s="73" customFormat="1" hidden="1" outlineLevel="2">
      <c r="A2791" s="82">
        <v>1204501013</v>
      </c>
      <c r="B2791" s="83" t="s">
        <v>2289</v>
      </c>
      <c r="C2791" s="70">
        <v>0</v>
      </c>
      <c r="D2791" s="79"/>
      <c r="E2791" s="70"/>
      <c r="F2791" s="72"/>
      <c r="G2791" s="70">
        <f t="shared" si="87"/>
        <v>0</v>
      </c>
      <c r="I2791" s="68">
        <v>0</v>
      </c>
      <c r="J2791" s="69">
        <f t="shared" si="86"/>
        <v>0</v>
      </c>
      <c r="K2791" s="57"/>
      <c r="L2791" s="65" t="s">
        <v>470</v>
      </c>
    </row>
    <row r="2792" spans="1:12" s="73" customFormat="1" hidden="1" outlineLevel="2">
      <c r="A2792" s="82">
        <v>1204501016</v>
      </c>
      <c r="B2792" s="83" t="s">
        <v>2290</v>
      </c>
      <c r="C2792" s="70">
        <v>0</v>
      </c>
      <c r="D2792" s="79"/>
      <c r="E2792" s="70"/>
      <c r="F2792" s="72"/>
      <c r="G2792" s="70">
        <f t="shared" si="87"/>
        <v>0</v>
      </c>
      <c r="I2792" s="68">
        <v>0</v>
      </c>
      <c r="J2792" s="69">
        <f t="shared" si="86"/>
        <v>0</v>
      </c>
      <c r="K2792" s="57"/>
      <c r="L2792" s="65" t="s">
        <v>470</v>
      </c>
    </row>
    <row r="2793" spans="1:12" s="73" customFormat="1" hidden="1" outlineLevel="2">
      <c r="A2793" s="82">
        <v>1204501017</v>
      </c>
      <c r="B2793" s="83" t="s">
        <v>2291</v>
      </c>
      <c r="C2793" s="70">
        <v>0</v>
      </c>
      <c r="D2793" s="79"/>
      <c r="E2793" s="70"/>
      <c r="F2793" s="72"/>
      <c r="G2793" s="70">
        <f t="shared" si="87"/>
        <v>0</v>
      </c>
      <c r="I2793" s="68">
        <v>0</v>
      </c>
      <c r="J2793" s="69">
        <f t="shared" si="86"/>
        <v>0</v>
      </c>
      <c r="K2793" s="57"/>
      <c r="L2793" s="65" t="s">
        <v>470</v>
      </c>
    </row>
    <row r="2794" spans="1:12" s="73" customFormat="1" hidden="1" outlineLevel="2">
      <c r="A2794" s="82">
        <v>1204501019</v>
      </c>
      <c r="B2794" s="83" t="s">
        <v>2292</v>
      </c>
      <c r="C2794" s="70">
        <v>0</v>
      </c>
      <c r="D2794" s="79"/>
      <c r="E2794" s="70"/>
      <c r="F2794" s="72"/>
      <c r="G2794" s="70">
        <f t="shared" si="87"/>
        <v>0</v>
      </c>
      <c r="I2794" s="68">
        <v>0</v>
      </c>
      <c r="J2794" s="69">
        <f t="shared" si="86"/>
        <v>0</v>
      </c>
      <c r="K2794" s="57"/>
      <c r="L2794" s="65" t="s">
        <v>470</v>
      </c>
    </row>
    <row r="2795" spans="1:12" s="73" customFormat="1" hidden="1" outlineLevel="2">
      <c r="A2795" s="82">
        <v>1204502010</v>
      </c>
      <c r="B2795" s="83" t="s">
        <v>2293</v>
      </c>
      <c r="C2795" s="70">
        <v>-620.13999999999896</v>
      </c>
      <c r="D2795" s="79"/>
      <c r="E2795" s="70"/>
      <c r="F2795" s="72"/>
      <c r="G2795" s="70">
        <f t="shared" si="87"/>
        <v>-620.13999999999896</v>
      </c>
      <c r="I2795" s="68">
        <v>0</v>
      </c>
      <c r="J2795" s="69">
        <f t="shared" si="86"/>
        <v>620.13999999999896</v>
      </c>
      <c r="K2795" s="57"/>
      <c r="L2795" s="65" t="s">
        <v>470</v>
      </c>
    </row>
    <row r="2796" spans="1:12" s="73" customFormat="1" hidden="1" outlineLevel="2">
      <c r="A2796" s="82">
        <v>1204502011</v>
      </c>
      <c r="B2796" s="83" t="s">
        <v>2294</v>
      </c>
      <c r="C2796" s="70">
        <v>0</v>
      </c>
      <c r="D2796" s="79"/>
      <c r="E2796" s="70"/>
      <c r="F2796" s="72"/>
      <c r="G2796" s="70">
        <f t="shared" si="87"/>
        <v>0</v>
      </c>
      <c r="I2796" s="68">
        <v>0</v>
      </c>
      <c r="J2796" s="69">
        <f t="shared" si="86"/>
        <v>0</v>
      </c>
      <c r="K2796" s="57"/>
      <c r="L2796" s="65" t="s">
        <v>470</v>
      </c>
    </row>
    <row r="2797" spans="1:12" s="73" customFormat="1" hidden="1" outlineLevel="2">
      <c r="A2797" s="82">
        <v>1204502012</v>
      </c>
      <c r="B2797" s="83" t="s">
        <v>2295</v>
      </c>
      <c r="C2797" s="70">
        <v>0</v>
      </c>
      <c r="D2797" s="79"/>
      <c r="E2797" s="70"/>
      <c r="F2797" s="72"/>
      <c r="G2797" s="70">
        <f t="shared" si="87"/>
        <v>0</v>
      </c>
      <c r="I2797" s="68">
        <v>0</v>
      </c>
      <c r="J2797" s="69">
        <f t="shared" si="86"/>
        <v>0</v>
      </c>
      <c r="K2797" s="57"/>
      <c r="L2797" s="65" t="s">
        <v>470</v>
      </c>
    </row>
    <row r="2798" spans="1:12" s="73" customFormat="1" hidden="1" outlineLevel="2">
      <c r="A2798" s="82">
        <v>1204502013</v>
      </c>
      <c r="B2798" s="83" t="s">
        <v>2296</v>
      </c>
      <c r="C2798" s="70">
        <v>4652399.4400000004</v>
      </c>
      <c r="D2798" s="79"/>
      <c r="E2798" s="70"/>
      <c r="F2798" s="72"/>
      <c r="G2798" s="70">
        <f t="shared" si="87"/>
        <v>4652399.4400000004</v>
      </c>
      <c r="I2798" s="68">
        <v>0</v>
      </c>
      <c r="J2798" s="69">
        <f t="shared" si="86"/>
        <v>-4652399.4400000004</v>
      </c>
      <c r="K2798" s="57"/>
      <c r="L2798" s="65" t="s">
        <v>470</v>
      </c>
    </row>
    <row r="2799" spans="1:12" s="73" customFormat="1" hidden="1" outlineLevel="2">
      <c r="A2799" s="82">
        <v>1204502016</v>
      </c>
      <c r="B2799" s="83" t="s">
        <v>2297</v>
      </c>
      <c r="C2799" s="70">
        <v>0</v>
      </c>
      <c r="D2799" s="79"/>
      <c r="E2799" s="70"/>
      <c r="F2799" s="72"/>
      <c r="G2799" s="70">
        <f t="shared" si="87"/>
        <v>0</v>
      </c>
      <c r="I2799" s="68">
        <v>0</v>
      </c>
      <c r="J2799" s="69">
        <f t="shared" si="86"/>
        <v>0</v>
      </c>
      <c r="K2799" s="57"/>
      <c r="L2799" s="65" t="s">
        <v>470</v>
      </c>
    </row>
    <row r="2800" spans="1:12" s="73" customFormat="1" hidden="1" outlineLevel="2">
      <c r="A2800" s="82">
        <v>1204502017</v>
      </c>
      <c r="B2800" s="83" t="s">
        <v>2298</v>
      </c>
      <c r="C2800" s="70">
        <v>-4649357.2599999905</v>
      </c>
      <c r="D2800" s="79"/>
      <c r="E2800" s="70"/>
      <c r="F2800" s="72"/>
      <c r="G2800" s="70">
        <f t="shared" si="87"/>
        <v>-4649357.2599999905</v>
      </c>
      <c r="I2800" s="68">
        <v>0</v>
      </c>
      <c r="J2800" s="69">
        <f t="shared" si="86"/>
        <v>4649357.2599999905</v>
      </c>
      <c r="K2800" s="57"/>
      <c r="L2800" s="65" t="s">
        <v>470</v>
      </c>
    </row>
    <row r="2801" spans="1:12" s="73" customFormat="1" hidden="1" outlineLevel="2">
      <c r="A2801" s="82">
        <v>1204502018</v>
      </c>
      <c r="B2801" s="83" t="s">
        <v>2299</v>
      </c>
      <c r="C2801" s="70">
        <v>0</v>
      </c>
      <c r="D2801" s="79"/>
      <c r="E2801" s="70"/>
      <c r="F2801" s="72"/>
      <c r="G2801" s="70">
        <f t="shared" si="87"/>
        <v>0</v>
      </c>
      <c r="I2801" s="68">
        <v>0</v>
      </c>
      <c r="J2801" s="69">
        <f t="shared" si="86"/>
        <v>0</v>
      </c>
      <c r="K2801" s="57"/>
      <c r="L2801" s="65" t="s">
        <v>470</v>
      </c>
    </row>
    <row r="2802" spans="1:12" s="73" customFormat="1" hidden="1" outlineLevel="2">
      <c r="A2802" s="82">
        <v>1204502019</v>
      </c>
      <c r="B2802" s="83" t="s">
        <v>2300</v>
      </c>
      <c r="C2802" s="70">
        <v>0</v>
      </c>
      <c r="D2802" s="79"/>
      <c r="E2802" s="70"/>
      <c r="F2802" s="72"/>
      <c r="G2802" s="70">
        <f t="shared" si="87"/>
        <v>0</v>
      </c>
      <c r="I2802" s="68">
        <v>0</v>
      </c>
      <c r="J2802" s="69">
        <f t="shared" si="86"/>
        <v>0</v>
      </c>
      <c r="K2802" s="57"/>
      <c r="L2802" s="65" t="s">
        <v>470</v>
      </c>
    </row>
    <row r="2803" spans="1:12" s="73" customFormat="1" hidden="1" outlineLevel="2">
      <c r="A2803" s="82">
        <v>1204502020</v>
      </c>
      <c r="B2803" s="83" t="s">
        <v>2293</v>
      </c>
      <c r="C2803" s="70">
        <v>0</v>
      </c>
      <c r="D2803" s="79"/>
      <c r="E2803" s="70"/>
      <c r="F2803" s="72"/>
      <c r="G2803" s="70">
        <f t="shared" si="87"/>
        <v>0</v>
      </c>
      <c r="I2803" s="68">
        <v>0</v>
      </c>
      <c r="J2803" s="69">
        <f t="shared" si="86"/>
        <v>0</v>
      </c>
      <c r="K2803" s="57"/>
      <c r="L2803" s="65" t="s">
        <v>470</v>
      </c>
    </row>
    <row r="2804" spans="1:12" s="73" customFormat="1" hidden="1" outlineLevel="2">
      <c r="A2804" s="82">
        <v>1204502021</v>
      </c>
      <c r="B2804" s="83" t="s">
        <v>2294</v>
      </c>
      <c r="C2804" s="70">
        <v>0</v>
      </c>
      <c r="D2804" s="79"/>
      <c r="E2804" s="70"/>
      <c r="F2804" s="72"/>
      <c r="G2804" s="70">
        <f t="shared" si="87"/>
        <v>0</v>
      </c>
      <c r="I2804" s="68">
        <v>0</v>
      </c>
      <c r="J2804" s="69">
        <f t="shared" si="86"/>
        <v>0</v>
      </c>
      <c r="K2804" s="57"/>
      <c r="L2804" s="65" t="s">
        <v>470</v>
      </c>
    </row>
    <row r="2805" spans="1:12" s="73" customFormat="1" hidden="1" outlineLevel="2">
      <c r="A2805" s="82">
        <v>1204502022</v>
      </c>
      <c r="B2805" s="83" t="s">
        <v>2295</v>
      </c>
      <c r="C2805" s="70">
        <v>0</v>
      </c>
      <c r="D2805" s="79"/>
      <c r="E2805" s="70"/>
      <c r="F2805" s="72"/>
      <c r="G2805" s="70">
        <f t="shared" si="87"/>
        <v>0</v>
      </c>
      <c r="I2805" s="68">
        <v>0</v>
      </c>
      <c r="J2805" s="69">
        <f t="shared" si="86"/>
        <v>0</v>
      </c>
      <c r="K2805" s="57"/>
      <c r="L2805" s="65" t="s">
        <v>470</v>
      </c>
    </row>
    <row r="2806" spans="1:12" s="73" customFormat="1" hidden="1" outlineLevel="2">
      <c r="A2806" s="82">
        <v>1204502023</v>
      </c>
      <c r="B2806" s="83" t="s">
        <v>2296</v>
      </c>
      <c r="C2806" s="70">
        <v>0</v>
      </c>
      <c r="D2806" s="79"/>
      <c r="E2806" s="70"/>
      <c r="F2806" s="72"/>
      <c r="G2806" s="70">
        <f t="shared" si="87"/>
        <v>0</v>
      </c>
      <c r="I2806" s="68">
        <v>0</v>
      </c>
      <c r="J2806" s="69">
        <f t="shared" si="86"/>
        <v>0</v>
      </c>
      <c r="K2806" s="57"/>
      <c r="L2806" s="65" t="s">
        <v>470</v>
      </c>
    </row>
    <row r="2807" spans="1:12" s="73" customFormat="1" hidden="1" outlineLevel="2">
      <c r="A2807" s="82">
        <v>1204502026</v>
      </c>
      <c r="B2807" s="83" t="s">
        <v>2297</v>
      </c>
      <c r="C2807" s="70">
        <v>0</v>
      </c>
      <c r="D2807" s="79"/>
      <c r="E2807" s="70"/>
      <c r="F2807" s="72"/>
      <c r="G2807" s="70">
        <f t="shared" si="87"/>
        <v>0</v>
      </c>
      <c r="I2807" s="68">
        <v>0</v>
      </c>
      <c r="J2807" s="69">
        <f t="shared" si="86"/>
        <v>0</v>
      </c>
      <c r="K2807" s="57"/>
      <c r="L2807" s="65" t="s">
        <v>470</v>
      </c>
    </row>
    <row r="2808" spans="1:12" s="73" customFormat="1" hidden="1" outlineLevel="2">
      <c r="A2808" s="82">
        <v>1204502027</v>
      </c>
      <c r="B2808" s="83" t="s">
        <v>2298</v>
      </c>
      <c r="C2808" s="70">
        <v>0</v>
      </c>
      <c r="D2808" s="79"/>
      <c r="E2808" s="70"/>
      <c r="F2808" s="72"/>
      <c r="G2808" s="70">
        <f t="shared" si="87"/>
        <v>0</v>
      </c>
      <c r="I2808" s="68">
        <v>0</v>
      </c>
      <c r="J2808" s="69">
        <f t="shared" si="86"/>
        <v>0</v>
      </c>
      <c r="K2808" s="57"/>
      <c r="L2808" s="65" t="s">
        <v>470</v>
      </c>
    </row>
    <row r="2809" spans="1:12" s="73" customFormat="1" hidden="1" outlineLevel="2">
      <c r="A2809" s="82">
        <v>1204502028</v>
      </c>
      <c r="B2809" s="83" t="s">
        <v>2299</v>
      </c>
      <c r="C2809" s="70">
        <v>0</v>
      </c>
      <c r="D2809" s="79"/>
      <c r="E2809" s="70"/>
      <c r="F2809" s="72"/>
      <c r="G2809" s="70">
        <f t="shared" si="87"/>
        <v>0</v>
      </c>
      <c r="I2809" s="68">
        <v>0</v>
      </c>
      <c r="J2809" s="69">
        <f t="shared" si="86"/>
        <v>0</v>
      </c>
      <c r="K2809" s="57"/>
      <c r="L2809" s="65" t="s">
        <v>470</v>
      </c>
    </row>
    <row r="2810" spans="1:12" s="73" customFormat="1" hidden="1" outlineLevel="2">
      <c r="A2810" s="82">
        <v>1204502029</v>
      </c>
      <c r="B2810" s="83" t="s">
        <v>2300</v>
      </c>
      <c r="C2810" s="70">
        <v>0</v>
      </c>
      <c r="D2810" s="79"/>
      <c r="E2810" s="70"/>
      <c r="F2810" s="72"/>
      <c r="G2810" s="70">
        <f t="shared" si="87"/>
        <v>0</v>
      </c>
      <c r="I2810" s="68">
        <v>0</v>
      </c>
      <c r="J2810" s="69">
        <f t="shared" si="86"/>
        <v>0</v>
      </c>
      <c r="K2810" s="57"/>
      <c r="L2810" s="65" t="s">
        <v>470</v>
      </c>
    </row>
    <row r="2811" spans="1:12" s="73" customFormat="1" hidden="1" outlineLevel="2">
      <c r="A2811" s="82">
        <v>1204599010</v>
      </c>
      <c r="B2811" s="83" t="s">
        <v>2301</v>
      </c>
      <c r="C2811" s="70">
        <v>0</v>
      </c>
      <c r="D2811" s="79"/>
      <c r="E2811" s="70"/>
      <c r="F2811" s="72"/>
      <c r="G2811" s="70">
        <f t="shared" si="87"/>
        <v>0</v>
      </c>
      <c r="I2811" s="68">
        <v>0</v>
      </c>
      <c r="J2811" s="69">
        <f t="shared" si="86"/>
        <v>0</v>
      </c>
      <c r="K2811" s="57"/>
      <c r="L2811" s="65" t="s">
        <v>470</v>
      </c>
    </row>
    <row r="2812" spans="1:12" s="73" customFormat="1" hidden="1" outlineLevel="2">
      <c r="A2812" s="82">
        <v>1204599011</v>
      </c>
      <c r="B2812" s="83" t="s">
        <v>2302</v>
      </c>
      <c r="C2812" s="70">
        <v>0</v>
      </c>
      <c r="D2812" s="79"/>
      <c r="E2812" s="70"/>
      <c r="F2812" s="72"/>
      <c r="G2812" s="70">
        <f t="shared" si="87"/>
        <v>0</v>
      </c>
      <c r="I2812" s="68">
        <v>0</v>
      </c>
      <c r="J2812" s="69">
        <f t="shared" si="86"/>
        <v>0</v>
      </c>
      <c r="K2812" s="57"/>
      <c r="L2812" s="65" t="s">
        <v>470</v>
      </c>
    </row>
    <row r="2813" spans="1:12" s="73" customFormat="1" hidden="1" outlineLevel="2">
      <c r="A2813" s="82">
        <v>1204599012</v>
      </c>
      <c r="B2813" s="83" t="s">
        <v>2303</v>
      </c>
      <c r="C2813" s="70">
        <v>0</v>
      </c>
      <c r="D2813" s="79"/>
      <c r="E2813" s="70"/>
      <c r="F2813" s="72"/>
      <c r="G2813" s="70">
        <f t="shared" si="87"/>
        <v>0</v>
      </c>
      <c r="I2813" s="68">
        <v>0</v>
      </c>
      <c r="J2813" s="69">
        <f t="shared" si="86"/>
        <v>0</v>
      </c>
      <c r="K2813" s="57"/>
      <c r="L2813" s="65" t="s">
        <v>470</v>
      </c>
    </row>
    <row r="2814" spans="1:12" s="73" customFormat="1" hidden="1" outlineLevel="2">
      <c r="A2814" s="82">
        <v>1204599013</v>
      </c>
      <c r="B2814" s="83" t="s">
        <v>2304</v>
      </c>
      <c r="C2814" s="70">
        <v>575607.28</v>
      </c>
      <c r="D2814" s="79"/>
      <c r="E2814" s="70"/>
      <c r="F2814" s="72"/>
      <c r="G2814" s="70">
        <f t="shared" si="87"/>
        <v>575607.28</v>
      </c>
      <c r="I2814" s="68">
        <v>0</v>
      </c>
      <c r="J2814" s="69">
        <f t="shared" si="86"/>
        <v>-575607.28</v>
      </c>
      <c r="K2814" s="57"/>
      <c r="L2814" s="65" t="s">
        <v>470</v>
      </c>
    </row>
    <row r="2815" spans="1:12" s="73" customFormat="1" hidden="1" outlineLevel="2">
      <c r="A2815" s="82">
        <v>1204599017</v>
      </c>
      <c r="B2815" s="83" t="s">
        <v>2305</v>
      </c>
      <c r="C2815" s="70">
        <v>-575607.28</v>
      </c>
      <c r="D2815" s="79"/>
      <c r="E2815" s="70"/>
      <c r="F2815" s="72"/>
      <c r="G2815" s="70">
        <f t="shared" si="87"/>
        <v>-575607.28</v>
      </c>
      <c r="I2815" s="68">
        <v>0</v>
      </c>
      <c r="J2815" s="69">
        <f t="shared" si="86"/>
        <v>575607.28</v>
      </c>
      <c r="K2815" s="57"/>
      <c r="L2815" s="65" t="s">
        <v>470</v>
      </c>
    </row>
    <row r="2816" spans="1:12" s="73" customFormat="1" hidden="1" outlineLevel="2">
      <c r="A2816" s="82">
        <v>1204599018</v>
      </c>
      <c r="B2816" s="83" t="s">
        <v>2306</v>
      </c>
      <c r="C2816" s="70">
        <v>0</v>
      </c>
      <c r="D2816" s="79"/>
      <c r="E2816" s="70"/>
      <c r="F2816" s="72"/>
      <c r="G2816" s="70">
        <f t="shared" si="87"/>
        <v>0</v>
      </c>
      <c r="I2816" s="68">
        <v>0</v>
      </c>
      <c r="J2816" s="69">
        <f t="shared" si="86"/>
        <v>0</v>
      </c>
      <c r="K2816" s="57"/>
      <c r="L2816" s="65" t="s">
        <v>470</v>
      </c>
    </row>
    <row r="2817" spans="1:12" s="73" customFormat="1" hidden="1" outlineLevel="2">
      <c r="A2817" s="82">
        <v>1204599019</v>
      </c>
      <c r="B2817" s="83" t="s">
        <v>2307</v>
      </c>
      <c r="C2817" s="70">
        <v>0</v>
      </c>
      <c r="D2817" s="79"/>
      <c r="E2817" s="70"/>
      <c r="F2817" s="72"/>
      <c r="G2817" s="70">
        <f t="shared" si="87"/>
        <v>0</v>
      </c>
      <c r="I2817" s="68">
        <v>0</v>
      </c>
      <c r="J2817" s="69">
        <f t="shared" si="86"/>
        <v>0</v>
      </c>
      <c r="K2817" s="57"/>
      <c r="L2817" s="65" t="s">
        <v>470</v>
      </c>
    </row>
    <row r="2818" spans="1:12" s="73" customFormat="1" hidden="1" outlineLevel="2">
      <c r="A2818" s="82">
        <v>1204599020</v>
      </c>
      <c r="B2818" s="83" t="s">
        <v>2301</v>
      </c>
      <c r="C2818" s="70">
        <v>0</v>
      </c>
      <c r="D2818" s="79"/>
      <c r="E2818" s="70"/>
      <c r="F2818" s="72"/>
      <c r="G2818" s="70">
        <f t="shared" si="87"/>
        <v>0</v>
      </c>
      <c r="I2818" s="68">
        <v>0</v>
      </c>
      <c r="J2818" s="69">
        <f t="shared" si="86"/>
        <v>0</v>
      </c>
      <c r="K2818" s="57"/>
      <c r="L2818" s="65" t="s">
        <v>470</v>
      </c>
    </row>
    <row r="2819" spans="1:12" s="73" customFormat="1" hidden="1" outlineLevel="2">
      <c r="A2819" s="82">
        <v>1204599021</v>
      </c>
      <c r="B2819" s="83" t="s">
        <v>2302</v>
      </c>
      <c r="C2819" s="70">
        <v>0</v>
      </c>
      <c r="D2819" s="79"/>
      <c r="E2819" s="70"/>
      <c r="F2819" s="72"/>
      <c r="G2819" s="70">
        <f t="shared" si="87"/>
        <v>0</v>
      </c>
      <c r="I2819" s="68">
        <v>0</v>
      </c>
      <c r="J2819" s="69">
        <f t="shared" si="86"/>
        <v>0</v>
      </c>
      <c r="K2819" s="57"/>
      <c r="L2819" s="65" t="s">
        <v>470</v>
      </c>
    </row>
    <row r="2820" spans="1:12" s="73" customFormat="1" hidden="1" outlineLevel="2">
      <c r="A2820" s="82">
        <v>1204599022</v>
      </c>
      <c r="B2820" s="83" t="s">
        <v>2303</v>
      </c>
      <c r="C2820" s="70">
        <v>0</v>
      </c>
      <c r="D2820" s="79"/>
      <c r="E2820" s="70"/>
      <c r="F2820" s="72"/>
      <c r="G2820" s="70">
        <f t="shared" si="87"/>
        <v>0</v>
      </c>
      <c r="I2820" s="68">
        <v>0</v>
      </c>
      <c r="J2820" s="69">
        <f t="shared" si="86"/>
        <v>0</v>
      </c>
      <c r="K2820" s="57"/>
      <c r="L2820" s="65" t="s">
        <v>470</v>
      </c>
    </row>
    <row r="2821" spans="1:12" s="73" customFormat="1" hidden="1" outlineLevel="2">
      <c r="A2821" s="82">
        <v>1204599023</v>
      </c>
      <c r="B2821" s="83" t="s">
        <v>2304</v>
      </c>
      <c r="C2821" s="70">
        <v>0</v>
      </c>
      <c r="D2821" s="79"/>
      <c r="E2821" s="70"/>
      <c r="F2821" s="72"/>
      <c r="G2821" s="70">
        <f t="shared" si="87"/>
        <v>0</v>
      </c>
      <c r="I2821" s="68">
        <v>0</v>
      </c>
      <c r="J2821" s="69">
        <f t="shared" si="86"/>
        <v>0</v>
      </c>
      <c r="K2821" s="57"/>
      <c r="L2821" s="65" t="s">
        <v>470</v>
      </c>
    </row>
    <row r="2822" spans="1:12" s="73" customFormat="1" hidden="1" outlineLevel="2">
      <c r="A2822" s="82">
        <v>1204599027</v>
      </c>
      <c r="B2822" s="83" t="s">
        <v>2305</v>
      </c>
      <c r="C2822" s="70">
        <v>0</v>
      </c>
      <c r="D2822" s="79"/>
      <c r="E2822" s="70"/>
      <c r="F2822" s="72"/>
      <c r="G2822" s="70">
        <f t="shared" si="87"/>
        <v>0</v>
      </c>
      <c r="I2822" s="68">
        <v>0</v>
      </c>
      <c r="J2822" s="69">
        <f t="shared" si="86"/>
        <v>0</v>
      </c>
      <c r="K2822" s="57"/>
      <c r="L2822" s="65" t="s">
        <v>470</v>
      </c>
    </row>
    <row r="2823" spans="1:12" s="73" customFormat="1" hidden="1" outlineLevel="2">
      <c r="A2823" s="82">
        <v>1204599028</v>
      </c>
      <c r="B2823" s="83" t="s">
        <v>2306</v>
      </c>
      <c r="C2823" s="70">
        <v>0</v>
      </c>
      <c r="D2823" s="79"/>
      <c r="E2823" s="70"/>
      <c r="F2823" s="72"/>
      <c r="G2823" s="70">
        <f t="shared" si="87"/>
        <v>0</v>
      </c>
      <c r="I2823" s="68">
        <v>0</v>
      </c>
      <c r="J2823" s="69">
        <f t="shared" si="86"/>
        <v>0</v>
      </c>
      <c r="K2823" s="57"/>
      <c r="L2823" s="65" t="s">
        <v>470</v>
      </c>
    </row>
    <row r="2824" spans="1:12" s="73" customFormat="1" hidden="1" outlineLevel="2">
      <c r="A2824" s="82">
        <v>1204599029</v>
      </c>
      <c r="B2824" s="83" t="s">
        <v>2307</v>
      </c>
      <c r="C2824" s="70">
        <v>0</v>
      </c>
      <c r="D2824" s="79"/>
      <c r="E2824" s="70"/>
      <c r="F2824" s="72"/>
      <c r="G2824" s="70">
        <f t="shared" si="87"/>
        <v>0</v>
      </c>
      <c r="I2824" s="68">
        <v>0</v>
      </c>
      <c r="J2824" s="69">
        <f t="shared" si="86"/>
        <v>0</v>
      </c>
      <c r="K2824" s="57"/>
      <c r="L2824" s="65" t="s">
        <v>470</v>
      </c>
    </row>
    <row r="2825" spans="1:12" s="73" customFormat="1" hidden="1" outlineLevel="2">
      <c r="A2825" s="82">
        <v>1204601010</v>
      </c>
      <c r="B2825" s="83" t="s">
        <v>2308</v>
      </c>
      <c r="C2825" s="70">
        <v>34793.870000000003</v>
      </c>
      <c r="D2825" s="79"/>
      <c r="E2825" s="70"/>
      <c r="F2825" s="72"/>
      <c r="G2825" s="70">
        <f t="shared" si="87"/>
        <v>34793.870000000003</v>
      </c>
      <c r="I2825" s="68">
        <v>0</v>
      </c>
      <c r="J2825" s="69">
        <f t="shared" si="86"/>
        <v>-34793.870000000003</v>
      </c>
      <c r="K2825" s="57"/>
      <c r="L2825" s="65" t="s">
        <v>470</v>
      </c>
    </row>
    <row r="2826" spans="1:12" s="73" customFormat="1" hidden="1" outlineLevel="2">
      <c r="A2826" s="82">
        <v>1204601011</v>
      </c>
      <c r="B2826" s="83" t="s">
        <v>2309</v>
      </c>
      <c r="C2826" s="70">
        <v>3375846.1499999901</v>
      </c>
      <c r="D2826" s="79"/>
      <c r="E2826" s="70"/>
      <c r="F2826" s="72"/>
      <c r="G2826" s="70">
        <f t="shared" si="87"/>
        <v>3375846.1499999901</v>
      </c>
      <c r="I2826" s="68">
        <v>0</v>
      </c>
      <c r="J2826" s="69">
        <f t="shared" si="86"/>
        <v>-3375846.1499999901</v>
      </c>
      <c r="K2826" s="57"/>
      <c r="L2826" s="65" t="s">
        <v>470</v>
      </c>
    </row>
    <row r="2827" spans="1:12" s="73" customFormat="1" hidden="1" outlineLevel="2">
      <c r="A2827" s="82">
        <v>1204601012</v>
      </c>
      <c r="B2827" s="83" t="s">
        <v>2310</v>
      </c>
      <c r="C2827" s="70">
        <v>0</v>
      </c>
      <c r="D2827" s="79"/>
      <c r="E2827" s="70"/>
      <c r="F2827" s="72"/>
      <c r="G2827" s="70">
        <f t="shared" si="87"/>
        <v>0</v>
      </c>
      <c r="I2827" s="68">
        <v>0</v>
      </c>
      <c r="J2827" s="69">
        <f t="shared" si="86"/>
        <v>0</v>
      </c>
      <c r="K2827" s="57"/>
      <c r="L2827" s="65" t="s">
        <v>470</v>
      </c>
    </row>
    <row r="2828" spans="1:12" s="73" customFormat="1" hidden="1" outlineLevel="2">
      <c r="A2828" s="82">
        <v>1204601013</v>
      </c>
      <c r="B2828" s="83" t="s">
        <v>2311</v>
      </c>
      <c r="C2828" s="70">
        <v>2231295.58</v>
      </c>
      <c r="D2828" s="79"/>
      <c r="E2828" s="70"/>
      <c r="F2828" s="72"/>
      <c r="G2828" s="70">
        <f t="shared" si="87"/>
        <v>2231295.58</v>
      </c>
      <c r="I2828" s="68">
        <v>0</v>
      </c>
      <c r="J2828" s="69">
        <f t="shared" si="86"/>
        <v>-2231295.58</v>
      </c>
      <c r="K2828" s="57"/>
      <c r="L2828" s="65" t="s">
        <v>470</v>
      </c>
    </row>
    <row r="2829" spans="1:12" s="73" customFormat="1" hidden="1" outlineLevel="2">
      <c r="A2829" s="82">
        <v>1204601016</v>
      </c>
      <c r="B2829" s="83" t="s">
        <v>2312</v>
      </c>
      <c r="C2829" s="70">
        <v>0</v>
      </c>
      <c r="D2829" s="79"/>
      <c r="E2829" s="70"/>
      <c r="F2829" s="72"/>
      <c r="G2829" s="70">
        <f t="shared" si="87"/>
        <v>0</v>
      </c>
      <c r="I2829" s="68">
        <v>0</v>
      </c>
      <c r="J2829" s="69">
        <f t="shared" si="86"/>
        <v>0</v>
      </c>
      <c r="K2829" s="57"/>
      <c r="L2829" s="65" t="s">
        <v>470</v>
      </c>
    </row>
    <row r="2830" spans="1:12" s="73" customFormat="1" hidden="1" outlineLevel="2">
      <c r="A2830" s="82">
        <v>1204601017</v>
      </c>
      <c r="B2830" s="83" t="s">
        <v>2313</v>
      </c>
      <c r="C2830" s="70">
        <v>-5640490.7000000002</v>
      </c>
      <c r="D2830" s="79"/>
      <c r="E2830" s="70"/>
      <c r="F2830" s="72"/>
      <c r="G2830" s="70">
        <f t="shared" si="87"/>
        <v>-5640490.7000000002</v>
      </c>
      <c r="I2830" s="68">
        <v>0</v>
      </c>
      <c r="J2830" s="69">
        <f t="shared" si="86"/>
        <v>5640490.7000000002</v>
      </c>
      <c r="K2830" s="57"/>
      <c r="L2830" s="65" t="s">
        <v>470</v>
      </c>
    </row>
    <row r="2831" spans="1:12" s="73" customFormat="1" hidden="1" outlineLevel="2">
      <c r="A2831" s="82">
        <v>1204601018</v>
      </c>
      <c r="B2831" s="83" t="s">
        <v>2314</v>
      </c>
      <c r="C2831" s="70">
        <v>0</v>
      </c>
      <c r="D2831" s="79"/>
      <c r="E2831" s="70"/>
      <c r="F2831" s="72"/>
      <c r="G2831" s="70">
        <f t="shared" si="87"/>
        <v>0</v>
      </c>
      <c r="I2831" s="68">
        <v>0</v>
      </c>
      <c r="J2831" s="69">
        <f t="shared" si="86"/>
        <v>0</v>
      </c>
      <c r="K2831" s="57"/>
      <c r="L2831" s="65" t="s">
        <v>470</v>
      </c>
    </row>
    <row r="2832" spans="1:12" s="73" customFormat="1" hidden="1" outlineLevel="2">
      <c r="A2832" s="82">
        <v>1204601019</v>
      </c>
      <c r="B2832" s="83" t="s">
        <v>2315</v>
      </c>
      <c r="C2832" s="70">
        <v>0</v>
      </c>
      <c r="D2832" s="79"/>
      <c r="E2832" s="70"/>
      <c r="F2832" s="72"/>
      <c r="G2832" s="70">
        <f t="shared" si="87"/>
        <v>0</v>
      </c>
      <c r="I2832" s="68">
        <v>0</v>
      </c>
      <c r="J2832" s="69">
        <f t="shared" si="86"/>
        <v>0</v>
      </c>
      <c r="K2832" s="57"/>
      <c r="L2832" s="65" t="s">
        <v>470</v>
      </c>
    </row>
    <row r="2833" spans="1:12" s="73" customFormat="1" hidden="1" outlineLevel="2">
      <c r="A2833" s="82">
        <v>1204601020</v>
      </c>
      <c r="B2833" s="83" t="s">
        <v>2308</v>
      </c>
      <c r="C2833" s="70">
        <v>0</v>
      </c>
      <c r="D2833" s="79"/>
      <c r="E2833" s="70"/>
      <c r="F2833" s="72"/>
      <c r="G2833" s="70">
        <f t="shared" si="87"/>
        <v>0</v>
      </c>
      <c r="I2833" s="68">
        <v>0</v>
      </c>
      <c r="J2833" s="69">
        <f t="shared" si="86"/>
        <v>0</v>
      </c>
      <c r="K2833" s="57"/>
      <c r="L2833" s="65" t="s">
        <v>470</v>
      </c>
    </row>
    <row r="2834" spans="1:12" s="73" customFormat="1" hidden="1" outlineLevel="2">
      <c r="A2834" s="82">
        <v>1204601021</v>
      </c>
      <c r="B2834" s="83" t="s">
        <v>2309</v>
      </c>
      <c r="C2834" s="70">
        <v>0</v>
      </c>
      <c r="D2834" s="79"/>
      <c r="E2834" s="70"/>
      <c r="F2834" s="72"/>
      <c r="G2834" s="70">
        <f t="shared" si="87"/>
        <v>0</v>
      </c>
      <c r="I2834" s="68">
        <v>0</v>
      </c>
      <c r="J2834" s="69">
        <f t="shared" si="86"/>
        <v>0</v>
      </c>
      <c r="K2834" s="57"/>
      <c r="L2834" s="65" t="s">
        <v>470</v>
      </c>
    </row>
    <row r="2835" spans="1:12" s="73" customFormat="1" hidden="1" outlineLevel="2">
      <c r="A2835" s="82">
        <v>1204601022</v>
      </c>
      <c r="B2835" s="83" t="s">
        <v>2310</v>
      </c>
      <c r="C2835" s="70">
        <v>0</v>
      </c>
      <c r="D2835" s="79"/>
      <c r="E2835" s="70"/>
      <c r="F2835" s="72"/>
      <c r="G2835" s="70">
        <f t="shared" si="87"/>
        <v>0</v>
      </c>
      <c r="I2835" s="68">
        <v>0</v>
      </c>
      <c r="J2835" s="69">
        <f t="shared" si="86"/>
        <v>0</v>
      </c>
      <c r="K2835" s="57"/>
      <c r="L2835" s="65" t="s">
        <v>470</v>
      </c>
    </row>
    <row r="2836" spans="1:12" s="73" customFormat="1" hidden="1" outlineLevel="2">
      <c r="A2836" s="82">
        <v>1204601023</v>
      </c>
      <c r="B2836" s="83" t="s">
        <v>2311</v>
      </c>
      <c r="C2836" s="70">
        <v>0</v>
      </c>
      <c r="D2836" s="79"/>
      <c r="E2836" s="70"/>
      <c r="F2836" s="72"/>
      <c r="G2836" s="70">
        <f t="shared" si="87"/>
        <v>0</v>
      </c>
      <c r="I2836" s="68">
        <v>0</v>
      </c>
      <c r="J2836" s="69">
        <f t="shared" si="86"/>
        <v>0</v>
      </c>
      <c r="K2836" s="57"/>
      <c r="L2836" s="65" t="s">
        <v>470</v>
      </c>
    </row>
    <row r="2837" spans="1:12" s="73" customFormat="1" hidden="1" outlineLevel="2">
      <c r="A2837" s="82">
        <v>1204601026</v>
      </c>
      <c r="B2837" s="83" t="s">
        <v>2312</v>
      </c>
      <c r="C2837" s="70">
        <v>0</v>
      </c>
      <c r="D2837" s="79"/>
      <c r="E2837" s="70"/>
      <c r="F2837" s="72"/>
      <c r="G2837" s="70">
        <f t="shared" si="87"/>
        <v>0</v>
      </c>
      <c r="I2837" s="68">
        <v>0</v>
      </c>
      <c r="J2837" s="69">
        <f t="shared" si="86"/>
        <v>0</v>
      </c>
      <c r="K2837" s="57"/>
      <c r="L2837" s="65" t="s">
        <v>470</v>
      </c>
    </row>
    <row r="2838" spans="1:12" s="73" customFormat="1" hidden="1" outlineLevel="2">
      <c r="A2838" s="82">
        <v>1204601027</v>
      </c>
      <c r="B2838" s="83" t="s">
        <v>2313</v>
      </c>
      <c r="C2838" s="70">
        <v>0</v>
      </c>
      <c r="D2838" s="79"/>
      <c r="E2838" s="70"/>
      <c r="F2838" s="72"/>
      <c r="G2838" s="70">
        <f t="shared" si="87"/>
        <v>0</v>
      </c>
      <c r="I2838" s="68">
        <v>0</v>
      </c>
      <c r="J2838" s="69">
        <f t="shared" si="86"/>
        <v>0</v>
      </c>
      <c r="K2838" s="57"/>
      <c r="L2838" s="65" t="s">
        <v>470</v>
      </c>
    </row>
    <row r="2839" spans="1:12" s="73" customFormat="1" hidden="1" outlineLevel="2">
      <c r="A2839" s="82">
        <v>1204601028</v>
      </c>
      <c r="B2839" s="83" t="s">
        <v>2314</v>
      </c>
      <c r="C2839" s="70">
        <v>0</v>
      </c>
      <c r="D2839" s="79"/>
      <c r="E2839" s="70"/>
      <c r="F2839" s="72"/>
      <c r="G2839" s="70">
        <f t="shared" si="87"/>
        <v>0</v>
      </c>
      <c r="I2839" s="68">
        <v>0</v>
      </c>
      <c r="J2839" s="69">
        <f t="shared" si="86"/>
        <v>0</v>
      </c>
      <c r="K2839" s="57"/>
      <c r="L2839" s="65" t="s">
        <v>470</v>
      </c>
    </row>
    <row r="2840" spans="1:12" s="73" customFormat="1" hidden="1" outlineLevel="2">
      <c r="A2840" s="82">
        <v>1204601029</v>
      </c>
      <c r="B2840" s="83" t="s">
        <v>2315</v>
      </c>
      <c r="C2840" s="70">
        <v>0</v>
      </c>
      <c r="D2840" s="79"/>
      <c r="E2840" s="70"/>
      <c r="F2840" s="72"/>
      <c r="G2840" s="70">
        <f t="shared" si="87"/>
        <v>0</v>
      </c>
      <c r="I2840" s="68">
        <v>0</v>
      </c>
      <c r="J2840" s="69">
        <f t="shared" ref="J2840:J2903" si="88">I2840-G2840</f>
        <v>0</v>
      </c>
      <c r="K2840" s="57"/>
      <c r="L2840" s="65" t="s">
        <v>470</v>
      </c>
    </row>
    <row r="2841" spans="1:12" s="73" customFormat="1" hidden="1" outlineLevel="2">
      <c r="A2841" s="82">
        <v>1204701010</v>
      </c>
      <c r="B2841" s="83" t="s">
        <v>2316</v>
      </c>
      <c r="C2841" s="70">
        <v>0</v>
      </c>
      <c r="D2841" s="79"/>
      <c r="E2841" s="70"/>
      <c r="F2841" s="72"/>
      <c r="G2841" s="70">
        <f t="shared" si="87"/>
        <v>0</v>
      </c>
      <c r="I2841" s="68">
        <v>0</v>
      </c>
      <c r="J2841" s="69">
        <f t="shared" si="88"/>
        <v>0</v>
      </c>
      <c r="K2841" s="57"/>
      <c r="L2841" s="65" t="s">
        <v>470</v>
      </c>
    </row>
    <row r="2842" spans="1:12" s="73" customFormat="1" hidden="1" outlineLevel="2">
      <c r="A2842" s="82">
        <v>1204701011</v>
      </c>
      <c r="B2842" s="83" t="s">
        <v>2317</v>
      </c>
      <c r="C2842" s="70">
        <v>0</v>
      </c>
      <c r="D2842" s="79"/>
      <c r="E2842" s="70"/>
      <c r="F2842" s="72"/>
      <c r="G2842" s="70">
        <f t="shared" si="87"/>
        <v>0</v>
      </c>
      <c r="I2842" s="68">
        <v>0</v>
      </c>
      <c r="J2842" s="69">
        <f t="shared" si="88"/>
        <v>0</v>
      </c>
      <c r="K2842" s="57"/>
      <c r="L2842" s="65" t="s">
        <v>470</v>
      </c>
    </row>
    <row r="2843" spans="1:12" s="73" customFormat="1" hidden="1" outlineLevel="2">
      <c r="A2843" s="82">
        <v>1204701012</v>
      </c>
      <c r="B2843" s="83" t="s">
        <v>2318</v>
      </c>
      <c r="C2843" s="70">
        <v>0</v>
      </c>
      <c r="D2843" s="79"/>
      <c r="E2843" s="70"/>
      <c r="F2843" s="72"/>
      <c r="G2843" s="70">
        <f t="shared" si="87"/>
        <v>0</v>
      </c>
      <c r="I2843" s="68">
        <v>0</v>
      </c>
      <c r="J2843" s="69">
        <f t="shared" si="88"/>
        <v>0</v>
      </c>
      <c r="K2843" s="57"/>
      <c r="L2843" s="65" t="s">
        <v>470</v>
      </c>
    </row>
    <row r="2844" spans="1:12" s="73" customFormat="1" hidden="1" outlineLevel="2">
      <c r="A2844" s="82">
        <v>1204701013</v>
      </c>
      <c r="B2844" s="83" t="s">
        <v>2319</v>
      </c>
      <c r="C2844" s="70">
        <v>0</v>
      </c>
      <c r="D2844" s="79"/>
      <c r="E2844" s="70"/>
      <c r="F2844" s="72"/>
      <c r="G2844" s="70">
        <f t="shared" si="87"/>
        <v>0</v>
      </c>
      <c r="I2844" s="68">
        <v>0</v>
      </c>
      <c r="J2844" s="69">
        <f t="shared" si="88"/>
        <v>0</v>
      </c>
      <c r="K2844" s="57"/>
      <c r="L2844" s="65" t="s">
        <v>470</v>
      </c>
    </row>
    <row r="2845" spans="1:12" s="73" customFormat="1" hidden="1" outlineLevel="2">
      <c r="A2845" s="82">
        <v>1204701016</v>
      </c>
      <c r="B2845" s="83" t="s">
        <v>2320</v>
      </c>
      <c r="C2845" s="70">
        <v>0</v>
      </c>
      <c r="D2845" s="79"/>
      <c r="E2845" s="70"/>
      <c r="F2845" s="72"/>
      <c r="G2845" s="70">
        <f t="shared" si="87"/>
        <v>0</v>
      </c>
      <c r="I2845" s="68">
        <v>0</v>
      </c>
      <c r="J2845" s="69">
        <f t="shared" si="88"/>
        <v>0</v>
      </c>
      <c r="K2845" s="57"/>
      <c r="L2845" s="65" t="s">
        <v>470</v>
      </c>
    </row>
    <row r="2846" spans="1:12" s="73" customFormat="1" hidden="1" outlineLevel="2">
      <c r="A2846" s="82">
        <v>1204701017</v>
      </c>
      <c r="B2846" s="83" t="s">
        <v>2321</v>
      </c>
      <c r="C2846" s="70">
        <v>0</v>
      </c>
      <c r="D2846" s="79"/>
      <c r="E2846" s="70"/>
      <c r="F2846" s="72"/>
      <c r="G2846" s="70">
        <f t="shared" si="87"/>
        <v>0</v>
      </c>
      <c r="I2846" s="68">
        <v>0</v>
      </c>
      <c r="J2846" s="69">
        <f t="shared" si="88"/>
        <v>0</v>
      </c>
      <c r="K2846" s="57"/>
      <c r="L2846" s="65" t="s">
        <v>470</v>
      </c>
    </row>
    <row r="2847" spans="1:12" s="73" customFormat="1" hidden="1" outlineLevel="2">
      <c r="A2847" s="82">
        <v>1204701018</v>
      </c>
      <c r="B2847" s="83" t="s">
        <v>2322</v>
      </c>
      <c r="C2847" s="70">
        <v>0</v>
      </c>
      <c r="D2847" s="79"/>
      <c r="E2847" s="70"/>
      <c r="F2847" s="72"/>
      <c r="G2847" s="70">
        <f t="shared" si="87"/>
        <v>0</v>
      </c>
      <c r="I2847" s="68">
        <v>0</v>
      </c>
      <c r="J2847" s="69">
        <f t="shared" si="88"/>
        <v>0</v>
      </c>
      <c r="K2847" s="57"/>
      <c r="L2847" s="65" t="s">
        <v>470</v>
      </c>
    </row>
    <row r="2848" spans="1:12" s="73" customFormat="1" hidden="1" outlineLevel="2">
      <c r="A2848" s="82">
        <v>1204701019</v>
      </c>
      <c r="B2848" s="83" t="s">
        <v>2323</v>
      </c>
      <c r="C2848" s="70">
        <v>0</v>
      </c>
      <c r="D2848" s="79"/>
      <c r="E2848" s="70"/>
      <c r="F2848" s="72"/>
      <c r="G2848" s="70">
        <f t="shared" si="87"/>
        <v>0</v>
      </c>
      <c r="I2848" s="68">
        <v>0</v>
      </c>
      <c r="J2848" s="69">
        <f t="shared" si="88"/>
        <v>0</v>
      </c>
      <c r="K2848" s="57"/>
      <c r="L2848" s="65" t="s">
        <v>470</v>
      </c>
    </row>
    <row r="2849" spans="1:12" s="73" customFormat="1" hidden="1" outlineLevel="2">
      <c r="A2849" s="82">
        <v>1204801010</v>
      </c>
      <c r="B2849" s="83" t="s">
        <v>2324</v>
      </c>
      <c r="C2849" s="70">
        <v>0</v>
      </c>
      <c r="D2849" s="79"/>
      <c r="E2849" s="70"/>
      <c r="F2849" s="72"/>
      <c r="G2849" s="70">
        <f t="shared" si="87"/>
        <v>0</v>
      </c>
      <c r="I2849" s="68">
        <v>0</v>
      </c>
      <c r="J2849" s="69">
        <f t="shared" si="88"/>
        <v>0</v>
      </c>
      <c r="K2849" s="57"/>
      <c r="L2849" s="65" t="s">
        <v>470</v>
      </c>
    </row>
    <row r="2850" spans="1:12" s="73" customFormat="1" hidden="1" outlineLevel="2">
      <c r="A2850" s="82">
        <v>1204801011</v>
      </c>
      <c r="B2850" s="83" t="s">
        <v>2325</v>
      </c>
      <c r="C2850" s="70">
        <v>0</v>
      </c>
      <c r="D2850" s="79"/>
      <c r="E2850" s="70"/>
      <c r="F2850" s="72"/>
      <c r="G2850" s="70">
        <f t="shared" si="87"/>
        <v>0</v>
      </c>
      <c r="I2850" s="68">
        <v>0</v>
      </c>
      <c r="J2850" s="69">
        <f t="shared" si="88"/>
        <v>0</v>
      </c>
      <c r="K2850" s="57"/>
      <c r="L2850" s="65" t="s">
        <v>470</v>
      </c>
    </row>
    <row r="2851" spans="1:12" s="73" customFormat="1" hidden="1" outlineLevel="2">
      <c r="A2851" s="82">
        <v>1204801012</v>
      </c>
      <c r="B2851" s="83" t="s">
        <v>2326</v>
      </c>
      <c r="C2851" s="70">
        <v>0</v>
      </c>
      <c r="D2851" s="79"/>
      <c r="E2851" s="70"/>
      <c r="F2851" s="72"/>
      <c r="G2851" s="70">
        <f t="shared" si="87"/>
        <v>0</v>
      </c>
      <c r="I2851" s="68">
        <v>0</v>
      </c>
      <c r="J2851" s="69">
        <f t="shared" si="88"/>
        <v>0</v>
      </c>
      <c r="K2851" s="57"/>
      <c r="L2851" s="65" t="s">
        <v>470</v>
      </c>
    </row>
    <row r="2852" spans="1:12" s="73" customFormat="1" hidden="1" outlineLevel="2">
      <c r="A2852" s="82">
        <v>1204801013</v>
      </c>
      <c r="B2852" s="83" t="s">
        <v>2327</v>
      </c>
      <c r="C2852" s="70">
        <v>0</v>
      </c>
      <c r="D2852" s="79"/>
      <c r="E2852" s="70"/>
      <c r="F2852" s="72"/>
      <c r="G2852" s="70">
        <f t="shared" si="87"/>
        <v>0</v>
      </c>
      <c r="I2852" s="68">
        <v>0</v>
      </c>
      <c r="J2852" s="69">
        <f t="shared" si="88"/>
        <v>0</v>
      </c>
      <c r="K2852" s="57"/>
      <c r="L2852" s="65" t="s">
        <v>470</v>
      </c>
    </row>
    <row r="2853" spans="1:12" s="73" customFormat="1" hidden="1" outlineLevel="2">
      <c r="A2853" s="82">
        <v>1204801016</v>
      </c>
      <c r="B2853" s="83" t="s">
        <v>2328</v>
      </c>
      <c r="C2853" s="70">
        <v>0</v>
      </c>
      <c r="D2853" s="79"/>
      <c r="E2853" s="70"/>
      <c r="F2853" s="72"/>
      <c r="G2853" s="70">
        <f t="shared" si="87"/>
        <v>0</v>
      </c>
      <c r="I2853" s="68">
        <v>0</v>
      </c>
      <c r="J2853" s="69">
        <f t="shared" si="88"/>
        <v>0</v>
      </c>
      <c r="K2853" s="57"/>
      <c r="L2853" s="65" t="s">
        <v>470</v>
      </c>
    </row>
    <row r="2854" spans="1:12" s="73" customFormat="1" hidden="1" outlineLevel="2">
      <c r="A2854" s="82">
        <v>1204801017</v>
      </c>
      <c r="B2854" s="83" t="s">
        <v>2329</v>
      </c>
      <c r="C2854" s="70">
        <v>0</v>
      </c>
      <c r="D2854" s="79"/>
      <c r="E2854" s="70"/>
      <c r="F2854" s="72"/>
      <c r="G2854" s="70">
        <f t="shared" ref="G2854:G2917" si="89">C2854+E2854</f>
        <v>0</v>
      </c>
      <c r="I2854" s="68">
        <v>0</v>
      </c>
      <c r="J2854" s="69">
        <f t="shared" si="88"/>
        <v>0</v>
      </c>
      <c r="K2854" s="57"/>
      <c r="L2854" s="65" t="s">
        <v>470</v>
      </c>
    </row>
    <row r="2855" spans="1:12" s="73" customFormat="1" hidden="1" outlineLevel="2">
      <c r="A2855" s="82">
        <v>1204801018</v>
      </c>
      <c r="B2855" s="83" t="s">
        <v>2330</v>
      </c>
      <c r="C2855" s="70">
        <v>0</v>
      </c>
      <c r="D2855" s="79"/>
      <c r="E2855" s="70"/>
      <c r="F2855" s="72"/>
      <c r="G2855" s="70">
        <f t="shared" si="89"/>
        <v>0</v>
      </c>
      <c r="I2855" s="68">
        <v>0</v>
      </c>
      <c r="J2855" s="69">
        <f t="shared" si="88"/>
        <v>0</v>
      </c>
      <c r="K2855" s="57"/>
      <c r="L2855" s="65" t="s">
        <v>470</v>
      </c>
    </row>
    <row r="2856" spans="1:12" s="73" customFormat="1" hidden="1" outlineLevel="2">
      <c r="A2856" s="82">
        <v>1204801019</v>
      </c>
      <c r="B2856" s="83" t="s">
        <v>2331</v>
      </c>
      <c r="C2856" s="70">
        <v>0</v>
      </c>
      <c r="D2856" s="79"/>
      <c r="E2856" s="70"/>
      <c r="F2856" s="72"/>
      <c r="G2856" s="70">
        <f t="shared" si="89"/>
        <v>0</v>
      </c>
      <c r="I2856" s="68">
        <v>0</v>
      </c>
      <c r="J2856" s="69">
        <f t="shared" si="88"/>
        <v>0</v>
      </c>
      <c r="K2856" s="57"/>
      <c r="L2856" s="65" t="s">
        <v>470</v>
      </c>
    </row>
    <row r="2857" spans="1:12" s="73" customFormat="1" hidden="1" outlineLevel="2">
      <c r="A2857" s="82">
        <v>1204801020</v>
      </c>
      <c r="B2857" s="83" t="s">
        <v>2324</v>
      </c>
      <c r="C2857" s="70">
        <v>0</v>
      </c>
      <c r="D2857" s="79"/>
      <c r="E2857" s="70"/>
      <c r="F2857" s="72"/>
      <c r="G2857" s="70">
        <f t="shared" si="89"/>
        <v>0</v>
      </c>
      <c r="I2857" s="68">
        <v>0</v>
      </c>
      <c r="J2857" s="69">
        <f t="shared" si="88"/>
        <v>0</v>
      </c>
      <c r="K2857" s="57"/>
      <c r="L2857" s="65" t="s">
        <v>470</v>
      </c>
    </row>
    <row r="2858" spans="1:12" s="73" customFormat="1" hidden="1" outlineLevel="2">
      <c r="A2858" s="82">
        <v>1204801021</v>
      </c>
      <c r="B2858" s="83" t="s">
        <v>2325</v>
      </c>
      <c r="C2858" s="70">
        <v>0</v>
      </c>
      <c r="D2858" s="79"/>
      <c r="E2858" s="70"/>
      <c r="F2858" s="72"/>
      <c r="G2858" s="70">
        <f t="shared" si="89"/>
        <v>0</v>
      </c>
      <c r="I2858" s="68">
        <v>0</v>
      </c>
      <c r="J2858" s="69">
        <f t="shared" si="88"/>
        <v>0</v>
      </c>
      <c r="K2858" s="57"/>
      <c r="L2858" s="65" t="s">
        <v>470</v>
      </c>
    </row>
    <row r="2859" spans="1:12" s="73" customFormat="1" hidden="1" outlineLevel="2">
      <c r="A2859" s="82">
        <v>1204801022</v>
      </c>
      <c r="B2859" s="83" t="s">
        <v>2326</v>
      </c>
      <c r="C2859" s="70">
        <v>0</v>
      </c>
      <c r="D2859" s="79"/>
      <c r="E2859" s="70"/>
      <c r="F2859" s="72"/>
      <c r="G2859" s="70">
        <f t="shared" si="89"/>
        <v>0</v>
      </c>
      <c r="I2859" s="68">
        <v>0</v>
      </c>
      <c r="J2859" s="69">
        <f t="shared" si="88"/>
        <v>0</v>
      </c>
      <c r="K2859" s="57"/>
      <c r="L2859" s="65" t="s">
        <v>470</v>
      </c>
    </row>
    <row r="2860" spans="1:12" s="73" customFormat="1" hidden="1" outlineLevel="2">
      <c r="A2860" s="82">
        <v>1204801023</v>
      </c>
      <c r="B2860" s="83" t="s">
        <v>2327</v>
      </c>
      <c r="C2860" s="70">
        <v>0</v>
      </c>
      <c r="D2860" s="79"/>
      <c r="E2860" s="70"/>
      <c r="F2860" s="72"/>
      <c r="G2860" s="70">
        <f t="shared" si="89"/>
        <v>0</v>
      </c>
      <c r="I2860" s="68">
        <v>0</v>
      </c>
      <c r="J2860" s="69">
        <f t="shared" si="88"/>
        <v>0</v>
      </c>
      <c r="K2860" s="57"/>
      <c r="L2860" s="65" t="s">
        <v>470</v>
      </c>
    </row>
    <row r="2861" spans="1:12" s="73" customFormat="1" hidden="1" outlineLevel="2">
      <c r="A2861" s="82">
        <v>1204801026</v>
      </c>
      <c r="B2861" s="83" t="s">
        <v>2328</v>
      </c>
      <c r="C2861" s="70">
        <v>0</v>
      </c>
      <c r="D2861" s="79"/>
      <c r="E2861" s="70"/>
      <c r="F2861" s="72"/>
      <c r="G2861" s="70">
        <f t="shared" si="89"/>
        <v>0</v>
      </c>
      <c r="I2861" s="68">
        <v>0</v>
      </c>
      <c r="J2861" s="69">
        <f t="shared" si="88"/>
        <v>0</v>
      </c>
      <c r="K2861" s="57"/>
      <c r="L2861" s="65" t="s">
        <v>470</v>
      </c>
    </row>
    <row r="2862" spans="1:12" s="73" customFormat="1" hidden="1" outlineLevel="2">
      <c r="A2862" s="82">
        <v>1204801027</v>
      </c>
      <c r="B2862" s="83" t="s">
        <v>2329</v>
      </c>
      <c r="C2862" s="70">
        <v>0</v>
      </c>
      <c r="D2862" s="79"/>
      <c r="E2862" s="70"/>
      <c r="F2862" s="72"/>
      <c r="G2862" s="70">
        <f t="shared" si="89"/>
        <v>0</v>
      </c>
      <c r="I2862" s="68">
        <v>0</v>
      </c>
      <c r="J2862" s="69">
        <f t="shared" si="88"/>
        <v>0</v>
      </c>
      <c r="K2862" s="57"/>
      <c r="L2862" s="65" t="s">
        <v>470</v>
      </c>
    </row>
    <row r="2863" spans="1:12" s="73" customFormat="1" hidden="1" outlineLevel="2">
      <c r="A2863" s="82">
        <v>1204801028</v>
      </c>
      <c r="B2863" s="83" t="s">
        <v>2330</v>
      </c>
      <c r="C2863" s="70">
        <v>0</v>
      </c>
      <c r="D2863" s="79"/>
      <c r="E2863" s="70"/>
      <c r="F2863" s="72"/>
      <c r="G2863" s="70">
        <f t="shared" si="89"/>
        <v>0</v>
      </c>
      <c r="I2863" s="68">
        <v>0</v>
      </c>
      <c r="J2863" s="69">
        <f t="shared" si="88"/>
        <v>0</v>
      </c>
      <c r="K2863" s="57"/>
      <c r="L2863" s="65" t="s">
        <v>470</v>
      </c>
    </row>
    <row r="2864" spans="1:12" s="73" customFormat="1" hidden="1" outlineLevel="2">
      <c r="A2864" s="82">
        <v>1204801029</v>
      </c>
      <c r="B2864" s="83" t="s">
        <v>2331</v>
      </c>
      <c r="C2864" s="70">
        <v>0</v>
      </c>
      <c r="D2864" s="79"/>
      <c r="E2864" s="70"/>
      <c r="F2864" s="72"/>
      <c r="G2864" s="70">
        <f t="shared" si="89"/>
        <v>0</v>
      </c>
      <c r="I2864" s="68">
        <v>0</v>
      </c>
      <c r="J2864" s="69">
        <f t="shared" si="88"/>
        <v>0</v>
      </c>
      <c r="K2864" s="57"/>
      <c r="L2864" s="65" t="s">
        <v>470</v>
      </c>
    </row>
    <row r="2865" spans="1:12" s="73" customFormat="1" hidden="1" outlineLevel="2">
      <c r="A2865" s="82">
        <v>1206101010</v>
      </c>
      <c r="B2865" s="83" t="s">
        <v>2332</v>
      </c>
      <c r="C2865" s="70">
        <v>0</v>
      </c>
      <c r="D2865" s="79"/>
      <c r="E2865" s="70"/>
      <c r="F2865" s="72"/>
      <c r="G2865" s="70">
        <f t="shared" si="89"/>
        <v>0</v>
      </c>
      <c r="I2865" s="68">
        <v>0</v>
      </c>
      <c r="J2865" s="69">
        <f t="shared" si="88"/>
        <v>0</v>
      </c>
      <c r="K2865" s="57"/>
      <c r="L2865" s="65" t="s">
        <v>470</v>
      </c>
    </row>
    <row r="2866" spans="1:12" s="73" customFormat="1" hidden="1" outlineLevel="2">
      <c r="A2866" s="82">
        <v>1206101011</v>
      </c>
      <c r="B2866" s="83" t="s">
        <v>2333</v>
      </c>
      <c r="C2866" s="70">
        <v>0</v>
      </c>
      <c r="D2866" s="79"/>
      <c r="E2866" s="70"/>
      <c r="F2866" s="72"/>
      <c r="G2866" s="70">
        <f t="shared" si="89"/>
        <v>0</v>
      </c>
      <c r="I2866" s="68">
        <v>0</v>
      </c>
      <c r="J2866" s="69">
        <f t="shared" si="88"/>
        <v>0</v>
      </c>
      <c r="K2866" s="57"/>
      <c r="L2866" s="65" t="s">
        <v>470</v>
      </c>
    </row>
    <row r="2867" spans="1:12" s="73" customFormat="1" hidden="1" outlineLevel="2">
      <c r="A2867" s="82">
        <v>1206101012</v>
      </c>
      <c r="B2867" s="83" t="s">
        <v>2334</v>
      </c>
      <c r="C2867" s="70">
        <v>0</v>
      </c>
      <c r="D2867" s="79"/>
      <c r="E2867" s="70"/>
      <c r="F2867" s="72"/>
      <c r="G2867" s="70">
        <f t="shared" si="89"/>
        <v>0</v>
      </c>
      <c r="I2867" s="68">
        <v>0</v>
      </c>
      <c r="J2867" s="69">
        <f t="shared" si="88"/>
        <v>0</v>
      </c>
      <c r="K2867" s="57"/>
      <c r="L2867" s="65" t="s">
        <v>470</v>
      </c>
    </row>
    <row r="2868" spans="1:12" s="73" customFormat="1" hidden="1" outlineLevel="2">
      <c r="A2868" s="82">
        <v>1206101013</v>
      </c>
      <c r="B2868" s="83" t="s">
        <v>2335</v>
      </c>
      <c r="C2868" s="70">
        <v>0</v>
      </c>
      <c r="D2868" s="79"/>
      <c r="E2868" s="70"/>
      <c r="F2868" s="72"/>
      <c r="G2868" s="70">
        <f t="shared" si="89"/>
        <v>0</v>
      </c>
      <c r="I2868" s="68">
        <v>0</v>
      </c>
      <c r="J2868" s="69">
        <f t="shared" si="88"/>
        <v>0</v>
      </c>
      <c r="K2868" s="57"/>
      <c r="L2868" s="65" t="s">
        <v>470</v>
      </c>
    </row>
    <row r="2869" spans="1:12" s="73" customFormat="1" hidden="1" outlineLevel="2">
      <c r="A2869" s="82">
        <v>1206101016</v>
      </c>
      <c r="B2869" s="83" t="s">
        <v>2336</v>
      </c>
      <c r="C2869" s="70">
        <v>0</v>
      </c>
      <c r="D2869" s="79"/>
      <c r="E2869" s="70"/>
      <c r="F2869" s="72"/>
      <c r="G2869" s="70">
        <f t="shared" si="89"/>
        <v>0</v>
      </c>
      <c r="I2869" s="68">
        <v>0</v>
      </c>
      <c r="J2869" s="69">
        <f t="shared" si="88"/>
        <v>0</v>
      </c>
      <c r="K2869" s="57"/>
      <c r="L2869" s="65" t="s">
        <v>470</v>
      </c>
    </row>
    <row r="2870" spans="1:12" s="73" customFormat="1" hidden="1" outlineLevel="2">
      <c r="A2870" s="82">
        <v>1206101017</v>
      </c>
      <c r="B2870" s="83" t="s">
        <v>2337</v>
      </c>
      <c r="C2870" s="70">
        <v>0</v>
      </c>
      <c r="D2870" s="79"/>
      <c r="E2870" s="70"/>
      <c r="F2870" s="72"/>
      <c r="G2870" s="70">
        <f t="shared" si="89"/>
        <v>0</v>
      </c>
      <c r="I2870" s="68">
        <v>0</v>
      </c>
      <c r="J2870" s="69">
        <f t="shared" si="88"/>
        <v>0</v>
      </c>
      <c r="K2870" s="57"/>
      <c r="L2870" s="65" t="s">
        <v>470</v>
      </c>
    </row>
    <row r="2871" spans="1:12" s="73" customFormat="1" hidden="1" outlineLevel="2">
      <c r="A2871" s="82">
        <v>1206101018</v>
      </c>
      <c r="B2871" s="83" t="s">
        <v>2338</v>
      </c>
      <c r="C2871" s="70">
        <v>0</v>
      </c>
      <c r="D2871" s="79"/>
      <c r="E2871" s="70"/>
      <c r="F2871" s="72"/>
      <c r="G2871" s="70">
        <f t="shared" si="89"/>
        <v>0</v>
      </c>
      <c r="I2871" s="68">
        <v>0</v>
      </c>
      <c r="J2871" s="69">
        <f t="shared" si="88"/>
        <v>0</v>
      </c>
      <c r="K2871" s="57"/>
      <c r="L2871" s="65" t="s">
        <v>470</v>
      </c>
    </row>
    <row r="2872" spans="1:12" s="73" customFormat="1" hidden="1" outlineLevel="2">
      <c r="A2872" s="82">
        <v>1206101019</v>
      </c>
      <c r="B2872" s="83" t="s">
        <v>2339</v>
      </c>
      <c r="C2872" s="70">
        <v>0</v>
      </c>
      <c r="D2872" s="79"/>
      <c r="E2872" s="70"/>
      <c r="F2872" s="72"/>
      <c r="G2872" s="70">
        <f t="shared" si="89"/>
        <v>0</v>
      </c>
      <c r="I2872" s="68">
        <v>0</v>
      </c>
      <c r="J2872" s="69">
        <f t="shared" si="88"/>
        <v>0</v>
      </c>
      <c r="K2872" s="57"/>
      <c r="L2872" s="65" t="s">
        <v>470</v>
      </c>
    </row>
    <row r="2873" spans="1:12" s="73" customFormat="1" hidden="1" outlineLevel="2">
      <c r="A2873" s="82">
        <v>1206101020</v>
      </c>
      <c r="B2873" s="83" t="s">
        <v>2332</v>
      </c>
      <c r="C2873" s="70">
        <v>0</v>
      </c>
      <c r="D2873" s="79"/>
      <c r="E2873" s="70"/>
      <c r="F2873" s="72"/>
      <c r="G2873" s="70">
        <f t="shared" si="89"/>
        <v>0</v>
      </c>
      <c r="I2873" s="68">
        <v>0</v>
      </c>
      <c r="J2873" s="69">
        <f t="shared" si="88"/>
        <v>0</v>
      </c>
      <c r="K2873" s="57"/>
      <c r="L2873" s="65" t="s">
        <v>470</v>
      </c>
    </row>
    <row r="2874" spans="1:12" s="73" customFormat="1" hidden="1" outlineLevel="2">
      <c r="A2874" s="82">
        <v>1206101021</v>
      </c>
      <c r="B2874" s="83" t="s">
        <v>2333</v>
      </c>
      <c r="C2874" s="70">
        <v>0</v>
      </c>
      <c r="D2874" s="79"/>
      <c r="E2874" s="70"/>
      <c r="F2874" s="72"/>
      <c r="G2874" s="70">
        <f t="shared" si="89"/>
        <v>0</v>
      </c>
      <c r="I2874" s="68">
        <v>0</v>
      </c>
      <c r="J2874" s="69">
        <f t="shared" si="88"/>
        <v>0</v>
      </c>
      <c r="K2874" s="57"/>
      <c r="L2874" s="65" t="s">
        <v>470</v>
      </c>
    </row>
    <row r="2875" spans="1:12" s="73" customFormat="1" hidden="1" outlineLevel="2">
      <c r="A2875" s="82">
        <v>1206101022</v>
      </c>
      <c r="B2875" s="83" t="s">
        <v>2334</v>
      </c>
      <c r="C2875" s="70">
        <v>0</v>
      </c>
      <c r="D2875" s="79"/>
      <c r="E2875" s="70"/>
      <c r="F2875" s="72"/>
      <c r="G2875" s="70">
        <f t="shared" si="89"/>
        <v>0</v>
      </c>
      <c r="I2875" s="68">
        <v>0</v>
      </c>
      <c r="J2875" s="69">
        <f t="shared" si="88"/>
        <v>0</v>
      </c>
      <c r="K2875" s="57"/>
      <c r="L2875" s="65" t="s">
        <v>470</v>
      </c>
    </row>
    <row r="2876" spans="1:12" s="73" customFormat="1" hidden="1" outlineLevel="2">
      <c r="A2876" s="82">
        <v>1206101023</v>
      </c>
      <c r="B2876" s="83" t="s">
        <v>2335</v>
      </c>
      <c r="C2876" s="70">
        <v>0</v>
      </c>
      <c r="D2876" s="79"/>
      <c r="E2876" s="70"/>
      <c r="F2876" s="72"/>
      <c r="G2876" s="70">
        <f t="shared" si="89"/>
        <v>0</v>
      </c>
      <c r="I2876" s="68">
        <v>0</v>
      </c>
      <c r="J2876" s="69">
        <f t="shared" si="88"/>
        <v>0</v>
      </c>
      <c r="K2876" s="57"/>
      <c r="L2876" s="65" t="s">
        <v>470</v>
      </c>
    </row>
    <row r="2877" spans="1:12" s="73" customFormat="1" hidden="1" outlineLevel="2">
      <c r="A2877" s="82">
        <v>1206101026</v>
      </c>
      <c r="B2877" s="83" t="s">
        <v>2336</v>
      </c>
      <c r="C2877" s="70">
        <v>0</v>
      </c>
      <c r="D2877" s="79"/>
      <c r="E2877" s="70"/>
      <c r="F2877" s="72"/>
      <c r="G2877" s="70">
        <f t="shared" si="89"/>
        <v>0</v>
      </c>
      <c r="I2877" s="68">
        <v>0</v>
      </c>
      <c r="J2877" s="69">
        <f t="shared" si="88"/>
        <v>0</v>
      </c>
      <c r="K2877" s="57"/>
      <c r="L2877" s="65" t="s">
        <v>470</v>
      </c>
    </row>
    <row r="2878" spans="1:12" s="73" customFormat="1" hidden="1" outlineLevel="2">
      <c r="A2878" s="82">
        <v>1206101027</v>
      </c>
      <c r="B2878" s="83" t="s">
        <v>2337</v>
      </c>
      <c r="C2878" s="70">
        <v>0</v>
      </c>
      <c r="D2878" s="79"/>
      <c r="E2878" s="70"/>
      <c r="F2878" s="72"/>
      <c r="G2878" s="70">
        <f t="shared" si="89"/>
        <v>0</v>
      </c>
      <c r="I2878" s="68">
        <v>0</v>
      </c>
      <c r="J2878" s="69">
        <f t="shared" si="88"/>
        <v>0</v>
      </c>
      <c r="K2878" s="57"/>
      <c r="L2878" s="65" t="s">
        <v>470</v>
      </c>
    </row>
    <row r="2879" spans="1:12" s="73" customFormat="1" hidden="1" outlineLevel="2">
      <c r="A2879" s="82">
        <v>1206101028</v>
      </c>
      <c r="B2879" s="83" t="s">
        <v>2338</v>
      </c>
      <c r="C2879" s="70">
        <v>0</v>
      </c>
      <c r="D2879" s="79"/>
      <c r="E2879" s="70"/>
      <c r="F2879" s="72"/>
      <c r="G2879" s="70">
        <f t="shared" si="89"/>
        <v>0</v>
      </c>
      <c r="I2879" s="68">
        <v>0</v>
      </c>
      <c r="J2879" s="69">
        <f t="shared" si="88"/>
        <v>0</v>
      </c>
      <c r="K2879" s="57"/>
      <c r="L2879" s="65" t="s">
        <v>470</v>
      </c>
    </row>
    <row r="2880" spans="1:12" s="73" customFormat="1" hidden="1" outlineLevel="2">
      <c r="A2880" s="82">
        <v>1206101029</v>
      </c>
      <c r="B2880" s="83" t="s">
        <v>2339</v>
      </c>
      <c r="C2880" s="70">
        <v>0</v>
      </c>
      <c r="D2880" s="79"/>
      <c r="E2880" s="70"/>
      <c r="F2880" s="72"/>
      <c r="G2880" s="70">
        <f t="shared" si="89"/>
        <v>0</v>
      </c>
      <c r="I2880" s="68">
        <v>0</v>
      </c>
      <c r="J2880" s="69">
        <f t="shared" si="88"/>
        <v>0</v>
      </c>
      <c r="K2880" s="57"/>
      <c r="L2880" s="65" t="s">
        <v>470</v>
      </c>
    </row>
    <row r="2881" spans="1:12" s="73" customFormat="1" hidden="1" outlineLevel="2">
      <c r="A2881" s="82">
        <v>1207601010</v>
      </c>
      <c r="B2881" s="83" t="s">
        <v>2340</v>
      </c>
      <c r="C2881" s="70">
        <v>0</v>
      </c>
      <c r="D2881" s="79"/>
      <c r="E2881" s="70"/>
      <c r="F2881" s="72"/>
      <c r="G2881" s="70">
        <f t="shared" si="89"/>
        <v>0</v>
      </c>
      <c r="I2881" s="68">
        <v>0</v>
      </c>
      <c r="J2881" s="69">
        <f t="shared" si="88"/>
        <v>0</v>
      </c>
      <c r="K2881" s="57"/>
      <c r="L2881" s="65" t="s">
        <v>470</v>
      </c>
    </row>
    <row r="2882" spans="1:12" s="73" customFormat="1" hidden="1" outlineLevel="2">
      <c r="A2882" s="82">
        <v>1207601011</v>
      </c>
      <c r="B2882" s="83" t="s">
        <v>2341</v>
      </c>
      <c r="C2882" s="70">
        <v>7332.72</v>
      </c>
      <c r="D2882" s="79"/>
      <c r="E2882" s="70"/>
      <c r="F2882" s="72"/>
      <c r="G2882" s="70">
        <f t="shared" si="89"/>
        <v>7332.72</v>
      </c>
      <c r="I2882" s="68">
        <v>0</v>
      </c>
      <c r="J2882" s="69">
        <f t="shared" si="88"/>
        <v>-7332.72</v>
      </c>
      <c r="K2882" s="57"/>
      <c r="L2882" s="65" t="s">
        <v>470</v>
      </c>
    </row>
    <row r="2883" spans="1:12" s="73" customFormat="1" hidden="1" outlineLevel="2">
      <c r="A2883" s="82">
        <v>1207601012</v>
      </c>
      <c r="B2883" s="83" t="s">
        <v>2342</v>
      </c>
      <c r="C2883" s="70">
        <v>0</v>
      </c>
      <c r="D2883" s="79"/>
      <c r="E2883" s="70"/>
      <c r="F2883" s="72"/>
      <c r="G2883" s="70">
        <f t="shared" si="89"/>
        <v>0</v>
      </c>
      <c r="I2883" s="68">
        <v>0</v>
      </c>
      <c r="J2883" s="69">
        <f t="shared" si="88"/>
        <v>0</v>
      </c>
      <c r="K2883" s="57"/>
      <c r="L2883" s="65" t="s">
        <v>470</v>
      </c>
    </row>
    <row r="2884" spans="1:12" s="73" customFormat="1" hidden="1" outlineLevel="2">
      <c r="A2884" s="82">
        <v>1207601013</v>
      </c>
      <c r="B2884" s="83" t="s">
        <v>2343</v>
      </c>
      <c r="C2884" s="70">
        <v>1100010.3899999899</v>
      </c>
      <c r="D2884" s="79"/>
      <c r="E2884" s="70"/>
      <c r="F2884" s="72"/>
      <c r="G2884" s="70">
        <f t="shared" si="89"/>
        <v>1100010.3899999899</v>
      </c>
      <c r="I2884" s="68">
        <v>0</v>
      </c>
      <c r="J2884" s="69">
        <f t="shared" si="88"/>
        <v>-1100010.3899999899</v>
      </c>
      <c r="K2884" s="57"/>
      <c r="L2884" s="65" t="s">
        <v>470</v>
      </c>
    </row>
    <row r="2885" spans="1:12" s="73" customFormat="1" hidden="1" outlineLevel="2">
      <c r="A2885" s="82">
        <v>1207601016</v>
      </c>
      <c r="B2885" s="83" t="s">
        <v>2344</v>
      </c>
      <c r="C2885" s="70">
        <v>0</v>
      </c>
      <c r="D2885" s="79"/>
      <c r="E2885" s="70"/>
      <c r="F2885" s="72"/>
      <c r="G2885" s="70">
        <f t="shared" si="89"/>
        <v>0</v>
      </c>
      <c r="I2885" s="68">
        <v>0</v>
      </c>
      <c r="J2885" s="69">
        <f t="shared" si="88"/>
        <v>0</v>
      </c>
      <c r="K2885" s="57"/>
      <c r="L2885" s="65" t="s">
        <v>470</v>
      </c>
    </row>
    <row r="2886" spans="1:12" s="73" customFormat="1" hidden="1" outlineLevel="2">
      <c r="A2886" s="82">
        <v>1207601017</v>
      </c>
      <c r="B2886" s="83" t="s">
        <v>2345</v>
      </c>
      <c r="C2886" s="70">
        <v>-1107241.9199999899</v>
      </c>
      <c r="D2886" s="79"/>
      <c r="E2886" s="70"/>
      <c r="F2886" s="72"/>
      <c r="G2886" s="70">
        <f t="shared" si="89"/>
        <v>-1107241.9199999899</v>
      </c>
      <c r="I2886" s="68">
        <v>0</v>
      </c>
      <c r="J2886" s="69">
        <f t="shared" si="88"/>
        <v>1107241.9199999899</v>
      </c>
      <c r="K2886" s="57"/>
      <c r="L2886" s="65" t="s">
        <v>470</v>
      </c>
    </row>
    <row r="2887" spans="1:12" s="73" customFormat="1" hidden="1" outlineLevel="2">
      <c r="A2887" s="82">
        <v>1207601018</v>
      </c>
      <c r="B2887" s="83" t="s">
        <v>2346</v>
      </c>
      <c r="C2887" s="70">
        <v>0</v>
      </c>
      <c r="D2887" s="79"/>
      <c r="E2887" s="70"/>
      <c r="F2887" s="72"/>
      <c r="G2887" s="70">
        <f t="shared" si="89"/>
        <v>0</v>
      </c>
      <c r="I2887" s="68">
        <v>0</v>
      </c>
      <c r="J2887" s="69">
        <f t="shared" si="88"/>
        <v>0</v>
      </c>
      <c r="K2887" s="57"/>
      <c r="L2887" s="65" t="s">
        <v>470</v>
      </c>
    </row>
    <row r="2888" spans="1:12" s="73" customFormat="1" hidden="1" outlineLevel="2">
      <c r="A2888" s="82">
        <v>1207601019</v>
      </c>
      <c r="B2888" s="83" t="s">
        <v>2347</v>
      </c>
      <c r="C2888" s="70">
        <v>0</v>
      </c>
      <c r="D2888" s="79"/>
      <c r="E2888" s="70"/>
      <c r="F2888" s="72"/>
      <c r="G2888" s="70">
        <f t="shared" si="89"/>
        <v>0</v>
      </c>
      <c r="I2888" s="68">
        <v>0</v>
      </c>
      <c r="J2888" s="69">
        <f t="shared" si="88"/>
        <v>0</v>
      </c>
      <c r="K2888" s="57"/>
      <c r="L2888" s="65" t="s">
        <v>470</v>
      </c>
    </row>
    <row r="2889" spans="1:12" s="73" customFormat="1" hidden="1" outlineLevel="2">
      <c r="A2889" s="82">
        <v>1207901010</v>
      </c>
      <c r="B2889" s="83" t="s">
        <v>2348</v>
      </c>
      <c r="C2889" s="70">
        <v>0</v>
      </c>
      <c r="D2889" s="79"/>
      <c r="E2889" s="70"/>
      <c r="F2889" s="72"/>
      <c r="G2889" s="70">
        <f t="shared" si="89"/>
        <v>0</v>
      </c>
      <c r="I2889" s="68">
        <v>0</v>
      </c>
      <c r="J2889" s="69">
        <f t="shared" si="88"/>
        <v>0</v>
      </c>
      <c r="K2889" s="57"/>
      <c r="L2889" s="65" t="s">
        <v>470</v>
      </c>
    </row>
    <row r="2890" spans="1:12" s="73" customFormat="1" hidden="1" outlineLevel="2">
      <c r="A2890" s="82">
        <v>1207901011</v>
      </c>
      <c r="B2890" s="83" t="s">
        <v>2349</v>
      </c>
      <c r="C2890" s="70">
        <v>0</v>
      </c>
      <c r="D2890" s="79"/>
      <c r="E2890" s="70"/>
      <c r="F2890" s="72"/>
      <c r="G2890" s="70">
        <f t="shared" si="89"/>
        <v>0</v>
      </c>
      <c r="I2890" s="68">
        <v>0</v>
      </c>
      <c r="J2890" s="69">
        <f t="shared" si="88"/>
        <v>0</v>
      </c>
      <c r="K2890" s="57"/>
      <c r="L2890" s="65" t="s">
        <v>470</v>
      </c>
    </row>
    <row r="2891" spans="1:12" s="73" customFormat="1" hidden="1" outlineLevel="2">
      <c r="A2891" s="82">
        <v>1207901012</v>
      </c>
      <c r="B2891" s="83" t="s">
        <v>2350</v>
      </c>
      <c r="C2891" s="70">
        <v>0</v>
      </c>
      <c r="D2891" s="79"/>
      <c r="E2891" s="70"/>
      <c r="F2891" s="72"/>
      <c r="G2891" s="70">
        <f t="shared" si="89"/>
        <v>0</v>
      </c>
      <c r="I2891" s="68">
        <v>0</v>
      </c>
      <c r="J2891" s="69">
        <f t="shared" si="88"/>
        <v>0</v>
      </c>
      <c r="K2891" s="57"/>
      <c r="L2891" s="65" t="s">
        <v>470</v>
      </c>
    </row>
    <row r="2892" spans="1:12" s="73" customFormat="1" hidden="1" outlineLevel="2">
      <c r="A2892" s="82">
        <v>1207901013</v>
      </c>
      <c r="B2892" s="83" t="s">
        <v>2351</v>
      </c>
      <c r="C2892" s="70">
        <v>0</v>
      </c>
      <c r="D2892" s="79"/>
      <c r="E2892" s="70"/>
      <c r="F2892" s="72"/>
      <c r="G2892" s="70">
        <f t="shared" si="89"/>
        <v>0</v>
      </c>
      <c r="I2892" s="68">
        <v>0</v>
      </c>
      <c r="J2892" s="69">
        <f t="shared" si="88"/>
        <v>0</v>
      </c>
      <c r="K2892" s="57"/>
      <c r="L2892" s="65" t="s">
        <v>470</v>
      </c>
    </row>
    <row r="2893" spans="1:12" s="73" customFormat="1" hidden="1" outlineLevel="2">
      <c r="A2893" s="82">
        <v>1207901016</v>
      </c>
      <c r="B2893" s="83" t="s">
        <v>2352</v>
      </c>
      <c r="C2893" s="70">
        <v>0</v>
      </c>
      <c r="D2893" s="79"/>
      <c r="E2893" s="70"/>
      <c r="F2893" s="72"/>
      <c r="G2893" s="70">
        <f t="shared" si="89"/>
        <v>0</v>
      </c>
      <c r="I2893" s="68">
        <v>0</v>
      </c>
      <c r="J2893" s="69">
        <f t="shared" si="88"/>
        <v>0</v>
      </c>
      <c r="K2893" s="57"/>
      <c r="L2893" s="65" t="s">
        <v>470</v>
      </c>
    </row>
    <row r="2894" spans="1:12" s="73" customFormat="1" hidden="1" outlineLevel="2">
      <c r="A2894" s="82">
        <v>1207901017</v>
      </c>
      <c r="B2894" s="83" t="s">
        <v>2353</v>
      </c>
      <c r="C2894" s="70">
        <v>0</v>
      </c>
      <c r="D2894" s="79"/>
      <c r="E2894" s="70"/>
      <c r="F2894" s="72"/>
      <c r="G2894" s="70">
        <f t="shared" si="89"/>
        <v>0</v>
      </c>
      <c r="I2894" s="68">
        <v>0</v>
      </c>
      <c r="J2894" s="69">
        <f t="shared" si="88"/>
        <v>0</v>
      </c>
      <c r="K2894" s="57"/>
      <c r="L2894" s="65" t="s">
        <v>470</v>
      </c>
    </row>
    <row r="2895" spans="1:12" s="73" customFormat="1" hidden="1" outlineLevel="2">
      <c r="A2895" s="82">
        <v>1207901018</v>
      </c>
      <c r="B2895" s="83" t="s">
        <v>2354</v>
      </c>
      <c r="C2895" s="70">
        <v>0</v>
      </c>
      <c r="D2895" s="79"/>
      <c r="E2895" s="70"/>
      <c r="F2895" s="72"/>
      <c r="G2895" s="70">
        <f t="shared" si="89"/>
        <v>0</v>
      </c>
      <c r="I2895" s="68">
        <v>0</v>
      </c>
      <c r="J2895" s="69">
        <f t="shared" si="88"/>
        <v>0</v>
      </c>
      <c r="K2895" s="57"/>
      <c r="L2895" s="65" t="s">
        <v>470</v>
      </c>
    </row>
    <row r="2896" spans="1:12" s="73" customFormat="1" hidden="1" outlineLevel="2">
      <c r="A2896" s="82">
        <v>1207901019</v>
      </c>
      <c r="B2896" s="83" t="s">
        <v>2355</v>
      </c>
      <c r="C2896" s="70">
        <v>0</v>
      </c>
      <c r="D2896" s="79"/>
      <c r="E2896" s="70"/>
      <c r="F2896" s="72"/>
      <c r="G2896" s="70">
        <f t="shared" si="89"/>
        <v>0</v>
      </c>
      <c r="I2896" s="68">
        <v>0</v>
      </c>
      <c r="J2896" s="69">
        <f t="shared" si="88"/>
        <v>0</v>
      </c>
      <c r="K2896" s="57"/>
      <c r="L2896" s="65" t="s">
        <v>470</v>
      </c>
    </row>
    <row r="2897" spans="1:12" s="73" customFormat="1" hidden="1" outlineLevel="2">
      <c r="A2897" s="82">
        <v>1207902010</v>
      </c>
      <c r="B2897" s="83" t="s">
        <v>2356</v>
      </c>
      <c r="C2897" s="70">
        <v>0</v>
      </c>
      <c r="D2897" s="79"/>
      <c r="E2897" s="70"/>
      <c r="F2897" s="72"/>
      <c r="G2897" s="70">
        <f t="shared" si="89"/>
        <v>0</v>
      </c>
      <c r="I2897" s="68">
        <v>0</v>
      </c>
      <c r="J2897" s="69">
        <f t="shared" si="88"/>
        <v>0</v>
      </c>
      <c r="K2897" s="57"/>
      <c r="L2897" s="65" t="s">
        <v>470</v>
      </c>
    </row>
    <row r="2898" spans="1:12" s="73" customFormat="1" hidden="1" outlineLevel="2">
      <c r="A2898" s="82">
        <v>1207902011</v>
      </c>
      <c r="B2898" s="83" t="s">
        <v>2357</v>
      </c>
      <c r="C2898" s="70">
        <v>119.4</v>
      </c>
      <c r="D2898" s="79"/>
      <c r="E2898" s="70"/>
      <c r="F2898" s="72"/>
      <c r="G2898" s="70">
        <f t="shared" si="89"/>
        <v>119.4</v>
      </c>
      <c r="I2898" s="68">
        <v>0</v>
      </c>
      <c r="J2898" s="69">
        <f t="shared" si="88"/>
        <v>-119.4</v>
      </c>
      <c r="K2898" s="57"/>
      <c r="L2898" s="65" t="s">
        <v>470</v>
      </c>
    </row>
    <row r="2899" spans="1:12" s="73" customFormat="1" hidden="1" outlineLevel="2">
      <c r="A2899" s="82">
        <v>1207902012</v>
      </c>
      <c r="B2899" s="83" t="s">
        <v>2358</v>
      </c>
      <c r="C2899" s="70">
        <v>0</v>
      </c>
      <c r="D2899" s="79"/>
      <c r="E2899" s="70"/>
      <c r="F2899" s="72"/>
      <c r="G2899" s="70">
        <f t="shared" si="89"/>
        <v>0</v>
      </c>
      <c r="I2899" s="68">
        <v>0</v>
      </c>
      <c r="J2899" s="69">
        <f t="shared" si="88"/>
        <v>0</v>
      </c>
      <c r="K2899" s="57"/>
      <c r="L2899" s="65" t="s">
        <v>470</v>
      </c>
    </row>
    <row r="2900" spans="1:12" s="73" customFormat="1" hidden="1" outlineLevel="2">
      <c r="A2900" s="82">
        <v>1207902013</v>
      </c>
      <c r="B2900" s="83" t="s">
        <v>2359</v>
      </c>
      <c r="C2900" s="70">
        <v>2624127.02999999</v>
      </c>
      <c r="D2900" s="79"/>
      <c r="E2900" s="70"/>
      <c r="F2900" s="72"/>
      <c r="G2900" s="70">
        <f t="shared" si="89"/>
        <v>2624127.02999999</v>
      </c>
      <c r="I2900" s="68">
        <v>0</v>
      </c>
      <c r="J2900" s="69">
        <f t="shared" si="88"/>
        <v>-2624127.02999999</v>
      </c>
      <c r="K2900" s="57"/>
      <c r="L2900" s="65" t="s">
        <v>470</v>
      </c>
    </row>
    <row r="2901" spans="1:12" s="73" customFormat="1" hidden="1" outlineLevel="2">
      <c r="A2901" s="82">
        <v>1207902017</v>
      </c>
      <c r="B2901" s="83" t="s">
        <v>2360</v>
      </c>
      <c r="C2901" s="70">
        <v>-2624246.4300000002</v>
      </c>
      <c r="D2901" s="79"/>
      <c r="E2901" s="70"/>
      <c r="F2901" s="72"/>
      <c r="G2901" s="70">
        <f t="shared" si="89"/>
        <v>-2624246.4300000002</v>
      </c>
      <c r="I2901" s="68">
        <v>0</v>
      </c>
      <c r="J2901" s="69">
        <f t="shared" si="88"/>
        <v>2624246.4300000002</v>
      </c>
      <c r="K2901" s="57"/>
      <c r="L2901" s="65" t="s">
        <v>470</v>
      </c>
    </row>
    <row r="2902" spans="1:12" s="73" customFormat="1" hidden="1" outlineLevel="2">
      <c r="A2902" s="82">
        <v>1207902019</v>
      </c>
      <c r="B2902" s="83" t="s">
        <v>2361</v>
      </c>
      <c r="C2902" s="70">
        <v>0</v>
      </c>
      <c r="D2902" s="79"/>
      <c r="E2902" s="70"/>
      <c r="F2902" s="72"/>
      <c r="G2902" s="70">
        <f t="shared" si="89"/>
        <v>0</v>
      </c>
      <c r="I2902" s="68">
        <v>0</v>
      </c>
      <c r="J2902" s="69">
        <f t="shared" si="88"/>
        <v>0</v>
      </c>
      <c r="K2902" s="57"/>
      <c r="L2902" s="65" t="s">
        <v>470</v>
      </c>
    </row>
    <row r="2903" spans="1:12" s="73" customFormat="1" hidden="1" outlineLevel="2">
      <c r="A2903" s="82">
        <v>1208101010</v>
      </c>
      <c r="B2903" s="83" t="s">
        <v>2362</v>
      </c>
      <c r="C2903" s="70">
        <v>0</v>
      </c>
      <c r="D2903" s="79"/>
      <c r="E2903" s="70"/>
      <c r="F2903" s="72"/>
      <c r="G2903" s="70">
        <f t="shared" si="89"/>
        <v>0</v>
      </c>
      <c r="I2903" s="68">
        <v>0</v>
      </c>
      <c r="J2903" s="69">
        <f t="shared" si="88"/>
        <v>0</v>
      </c>
      <c r="K2903" s="57"/>
      <c r="L2903" s="65" t="s">
        <v>470</v>
      </c>
    </row>
    <row r="2904" spans="1:12" s="73" customFormat="1" hidden="1" outlineLevel="2">
      <c r="A2904" s="82">
        <v>1208101011</v>
      </c>
      <c r="B2904" s="83" t="s">
        <v>2363</v>
      </c>
      <c r="C2904" s="70">
        <v>0</v>
      </c>
      <c r="D2904" s="79"/>
      <c r="E2904" s="70"/>
      <c r="F2904" s="72"/>
      <c r="G2904" s="70">
        <f t="shared" si="89"/>
        <v>0</v>
      </c>
      <c r="I2904" s="68">
        <v>0</v>
      </c>
      <c r="J2904" s="69">
        <f t="shared" ref="J2904:J2967" si="90">I2904-G2904</f>
        <v>0</v>
      </c>
      <c r="K2904" s="57"/>
      <c r="L2904" s="65" t="s">
        <v>470</v>
      </c>
    </row>
    <row r="2905" spans="1:12" s="73" customFormat="1" hidden="1" outlineLevel="2">
      <c r="A2905" s="82">
        <v>1208101012</v>
      </c>
      <c r="B2905" s="83" t="s">
        <v>2364</v>
      </c>
      <c r="C2905" s="70">
        <v>0</v>
      </c>
      <c r="D2905" s="79"/>
      <c r="E2905" s="70"/>
      <c r="F2905" s="72"/>
      <c r="G2905" s="70">
        <f t="shared" si="89"/>
        <v>0</v>
      </c>
      <c r="I2905" s="68">
        <v>0</v>
      </c>
      <c r="J2905" s="69">
        <f t="shared" si="90"/>
        <v>0</v>
      </c>
      <c r="K2905" s="57"/>
      <c r="L2905" s="65" t="s">
        <v>470</v>
      </c>
    </row>
    <row r="2906" spans="1:12" s="73" customFormat="1" hidden="1" outlineLevel="2">
      <c r="A2906" s="82">
        <v>1208101013</v>
      </c>
      <c r="B2906" s="83" t="s">
        <v>2365</v>
      </c>
      <c r="C2906" s="70">
        <v>0</v>
      </c>
      <c r="D2906" s="79"/>
      <c r="E2906" s="70"/>
      <c r="F2906" s="72"/>
      <c r="G2906" s="70">
        <f t="shared" si="89"/>
        <v>0</v>
      </c>
      <c r="I2906" s="68">
        <v>0</v>
      </c>
      <c r="J2906" s="69">
        <f t="shared" si="90"/>
        <v>0</v>
      </c>
      <c r="K2906" s="57"/>
      <c r="L2906" s="65" t="s">
        <v>470</v>
      </c>
    </row>
    <row r="2907" spans="1:12" s="73" customFormat="1" hidden="1" outlineLevel="2">
      <c r="A2907" s="82">
        <v>1208101016</v>
      </c>
      <c r="B2907" s="83" t="s">
        <v>2366</v>
      </c>
      <c r="C2907" s="70">
        <v>0</v>
      </c>
      <c r="D2907" s="79"/>
      <c r="E2907" s="70"/>
      <c r="F2907" s="72"/>
      <c r="G2907" s="70">
        <f t="shared" si="89"/>
        <v>0</v>
      </c>
      <c r="I2907" s="68">
        <v>0</v>
      </c>
      <c r="J2907" s="69">
        <f t="shared" si="90"/>
        <v>0</v>
      </c>
      <c r="K2907" s="57"/>
      <c r="L2907" s="65" t="s">
        <v>470</v>
      </c>
    </row>
    <row r="2908" spans="1:12" s="73" customFormat="1" hidden="1" outlineLevel="2">
      <c r="A2908" s="82">
        <v>1208101017</v>
      </c>
      <c r="B2908" s="83" t="s">
        <v>2367</v>
      </c>
      <c r="C2908" s="70">
        <v>0</v>
      </c>
      <c r="D2908" s="79"/>
      <c r="E2908" s="70"/>
      <c r="F2908" s="72"/>
      <c r="G2908" s="70">
        <f t="shared" si="89"/>
        <v>0</v>
      </c>
      <c r="I2908" s="68">
        <v>0</v>
      </c>
      <c r="J2908" s="69">
        <f t="shared" si="90"/>
        <v>0</v>
      </c>
      <c r="K2908" s="57"/>
      <c r="L2908" s="65" t="s">
        <v>470</v>
      </c>
    </row>
    <row r="2909" spans="1:12" s="73" customFormat="1" hidden="1" outlineLevel="2">
      <c r="A2909" s="82">
        <v>1208101018</v>
      </c>
      <c r="B2909" s="83" t="s">
        <v>2368</v>
      </c>
      <c r="C2909" s="70">
        <v>0</v>
      </c>
      <c r="D2909" s="79"/>
      <c r="E2909" s="70"/>
      <c r="F2909" s="72"/>
      <c r="G2909" s="70">
        <f t="shared" si="89"/>
        <v>0</v>
      </c>
      <c r="I2909" s="68">
        <v>0</v>
      </c>
      <c r="J2909" s="69">
        <f t="shared" si="90"/>
        <v>0</v>
      </c>
      <c r="K2909" s="57"/>
      <c r="L2909" s="65" t="s">
        <v>470</v>
      </c>
    </row>
    <row r="2910" spans="1:12" s="73" customFormat="1" hidden="1" outlineLevel="2">
      <c r="A2910" s="82">
        <v>1208101019</v>
      </c>
      <c r="B2910" s="83" t="s">
        <v>2369</v>
      </c>
      <c r="C2910" s="70">
        <v>0</v>
      </c>
      <c r="D2910" s="79"/>
      <c r="E2910" s="70"/>
      <c r="F2910" s="72"/>
      <c r="G2910" s="70">
        <f t="shared" si="89"/>
        <v>0</v>
      </c>
      <c r="I2910" s="68">
        <v>0</v>
      </c>
      <c r="J2910" s="69">
        <f t="shared" si="90"/>
        <v>0</v>
      </c>
      <c r="K2910" s="57"/>
      <c r="L2910" s="65" t="s">
        <v>470</v>
      </c>
    </row>
    <row r="2911" spans="1:12" s="73" customFormat="1" hidden="1" outlineLevel="2">
      <c r="A2911" s="82">
        <v>1208101910</v>
      </c>
      <c r="B2911" s="83" t="s">
        <v>2370</v>
      </c>
      <c r="C2911" s="70">
        <v>0</v>
      </c>
      <c r="D2911" s="79"/>
      <c r="E2911" s="70"/>
      <c r="F2911" s="72"/>
      <c r="G2911" s="70">
        <f t="shared" si="89"/>
        <v>0</v>
      </c>
      <c r="I2911" s="68">
        <v>0</v>
      </c>
      <c r="J2911" s="69">
        <f t="shared" si="90"/>
        <v>0</v>
      </c>
      <c r="K2911" s="57"/>
      <c r="L2911" s="65" t="s">
        <v>5634</v>
      </c>
    </row>
    <row r="2912" spans="1:12" s="73" customFormat="1" hidden="1" outlineLevel="2">
      <c r="A2912" s="82">
        <v>1208101913</v>
      </c>
      <c r="B2912" s="83" t="s">
        <v>2370</v>
      </c>
      <c r="C2912" s="70">
        <v>0</v>
      </c>
      <c r="D2912" s="79"/>
      <c r="E2912" s="70"/>
      <c r="F2912" s="72"/>
      <c r="G2912" s="70">
        <f t="shared" si="89"/>
        <v>0</v>
      </c>
      <c r="I2912" s="68">
        <v>0</v>
      </c>
      <c r="J2912" s="69">
        <f t="shared" si="90"/>
        <v>0</v>
      </c>
      <c r="K2912" s="57"/>
      <c r="L2912" s="65" t="s">
        <v>5634</v>
      </c>
    </row>
    <row r="2913" spans="1:12" s="73" customFormat="1" hidden="1" outlineLevel="2">
      <c r="A2913" s="82">
        <v>1208601010</v>
      </c>
      <c r="B2913" s="83" t="s">
        <v>2371</v>
      </c>
      <c r="C2913" s="70">
        <v>0</v>
      </c>
      <c r="D2913" s="79"/>
      <c r="E2913" s="70"/>
      <c r="F2913" s="72"/>
      <c r="G2913" s="70">
        <f t="shared" si="89"/>
        <v>0</v>
      </c>
      <c r="I2913" s="68">
        <v>0</v>
      </c>
      <c r="J2913" s="69">
        <f t="shared" si="90"/>
        <v>0</v>
      </c>
      <c r="K2913" s="57"/>
      <c r="L2913" s="65" t="s">
        <v>470</v>
      </c>
    </row>
    <row r="2914" spans="1:12" s="73" customFormat="1" hidden="1" outlineLevel="2">
      <c r="A2914" s="82">
        <v>1208601011</v>
      </c>
      <c r="B2914" s="83" t="s">
        <v>2372</v>
      </c>
      <c r="C2914" s="70">
        <v>0</v>
      </c>
      <c r="D2914" s="79"/>
      <c r="E2914" s="70"/>
      <c r="F2914" s="72"/>
      <c r="G2914" s="70">
        <f t="shared" si="89"/>
        <v>0</v>
      </c>
      <c r="I2914" s="68">
        <v>0</v>
      </c>
      <c r="J2914" s="69">
        <f t="shared" si="90"/>
        <v>0</v>
      </c>
      <c r="K2914" s="57"/>
      <c r="L2914" s="65" t="s">
        <v>470</v>
      </c>
    </row>
    <row r="2915" spans="1:12" s="73" customFormat="1" hidden="1" outlineLevel="2">
      <c r="A2915" s="82">
        <v>1208601012</v>
      </c>
      <c r="B2915" s="83" t="s">
        <v>2373</v>
      </c>
      <c r="C2915" s="70">
        <v>0</v>
      </c>
      <c r="D2915" s="79"/>
      <c r="E2915" s="70"/>
      <c r="F2915" s="72"/>
      <c r="G2915" s="70">
        <f t="shared" si="89"/>
        <v>0</v>
      </c>
      <c r="I2915" s="68">
        <v>0</v>
      </c>
      <c r="J2915" s="69">
        <f t="shared" si="90"/>
        <v>0</v>
      </c>
      <c r="K2915" s="57"/>
      <c r="L2915" s="65" t="s">
        <v>470</v>
      </c>
    </row>
    <row r="2916" spans="1:12" s="73" customFormat="1" hidden="1" outlineLevel="2">
      <c r="A2916" s="82">
        <v>1208601013</v>
      </c>
      <c r="B2916" s="83" t="s">
        <v>2374</v>
      </c>
      <c r="C2916" s="70">
        <v>0</v>
      </c>
      <c r="D2916" s="79"/>
      <c r="E2916" s="70"/>
      <c r="F2916" s="72"/>
      <c r="G2916" s="70">
        <f t="shared" si="89"/>
        <v>0</v>
      </c>
      <c r="I2916" s="68">
        <v>0</v>
      </c>
      <c r="J2916" s="69">
        <f t="shared" si="90"/>
        <v>0</v>
      </c>
      <c r="K2916" s="57"/>
      <c r="L2916" s="65" t="s">
        <v>470</v>
      </c>
    </row>
    <row r="2917" spans="1:12" s="73" customFormat="1" hidden="1" outlineLevel="2">
      <c r="A2917" s="82">
        <v>1208601016</v>
      </c>
      <c r="B2917" s="83" t="s">
        <v>2375</v>
      </c>
      <c r="C2917" s="70">
        <v>0</v>
      </c>
      <c r="D2917" s="79"/>
      <c r="E2917" s="70"/>
      <c r="F2917" s="72"/>
      <c r="G2917" s="70">
        <f t="shared" si="89"/>
        <v>0</v>
      </c>
      <c r="I2917" s="68">
        <v>0</v>
      </c>
      <c r="J2917" s="69">
        <f t="shared" si="90"/>
        <v>0</v>
      </c>
      <c r="K2917" s="57"/>
      <c r="L2917" s="65" t="s">
        <v>470</v>
      </c>
    </row>
    <row r="2918" spans="1:12" s="73" customFormat="1" hidden="1" outlineLevel="2">
      <c r="A2918" s="82">
        <v>1208601017</v>
      </c>
      <c r="B2918" s="83" t="s">
        <v>2376</v>
      </c>
      <c r="C2918" s="70">
        <v>0</v>
      </c>
      <c r="D2918" s="79"/>
      <c r="E2918" s="70"/>
      <c r="F2918" s="72"/>
      <c r="G2918" s="70">
        <f t="shared" ref="G2918:G2981" si="91">C2918+E2918</f>
        <v>0</v>
      </c>
      <c r="I2918" s="68">
        <v>0</v>
      </c>
      <c r="J2918" s="69">
        <f t="shared" si="90"/>
        <v>0</v>
      </c>
      <c r="K2918" s="57"/>
      <c r="L2918" s="65" t="s">
        <v>470</v>
      </c>
    </row>
    <row r="2919" spans="1:12" s="73" customFormat="1" hidden="1" outlineLevel="2">
      <c r="A2919" s="82">
        <v>1208601018</v>
      </c>
      <c r="B2919" s="83" t="s">
        <v>2377</v>
      </c>
      <c r="C2919" s="70">
        <v>0</v>
      </c>
      <c r="D2919" s="79"/>
      <c r="E2919" s="70"/>
      <c r="F2919" s="72"/>
      <c r="G2919" s="70">
        <f t="shared" si="91"/>
        <v>0</v>
      </c>
      <c r="I2919" s="68">
        <v>0</v>
      </c>
      <c r="J2919" s="69">
        <f t="shared" si="90"/>
        <v>0</v>
      </c>
      <c r="K2919" s="57"/>
      <c r="L2919" s="65" t="s">
        <v>470</v>
      </c>
    </row>
    <row r="2920" spans="1:12" s="73" customFormat="1" hidden="1" outlineLevel="2">
      <c r="A2920" s="82">
        <v>1208601019</v>
      </c>
      <c r="B2920" s="83" t="s">
        <v>2378</v>
      </c>
      <c r="C2920" s="70">
        <v>0</v>
      </c>
      <c r="D2920" s="79"/>
      <c r="E2920" s="70"/>
      <c r="F2920" s="72"/>
      <c r="G2920" s="70">
        <f t="shared" si="91"/>
        <v>0</v>
      </c>
      <c r="I2920" s="68">
        <v>0</v>
      </c>
      <c r="J2920" s="69">
        <f t="shared" si="90"/>
        <v>0</v>
      </c>
      <c r="K2920" s="57"/>
      <c r="L2920" s="65" t="s">
        <v>470</v>
      </c>
    </row>
    <row r="2921" spans="1:12" s="73" customFormat="1" hidden="1" outlineLevel="2">
      <c r="A2921" s="82">
        <v>1209701010</v>
      </c>
      <c r="B2921" s="83" t="s">
        <v>2379</v>
      </c>
      <c r="C2921" s="70">
        <v>0</v>
      </c>
      <c r="D2921" s="79"/>
      <c r="E2921" s="70"/>
      <c r="F2921" s="72"/>
      <c r="G2921" s="70">
        <f t="shared" si="91"/>
        <v>0</v>
      </c>
      <c r="I2921" s="68">
        <v>0</v>
      </c>
      <c r="J2921" s="69">
        <f t="shared" si="90"/>
        <v>0</v>
      </c>
      <c r="K2921" s="57"/>
      <c r="L2921" s="65" t="s">
        <v>470</v>
      </c>
    </row>
    <row r="2922" spans="1:12" s="73" customFormat="1" hidden="1" outlineLevel="2">
      <c r="A2922" s="82">
        <v>1209701011</v>
      </c>
      <c r="B2922" s="83" t="s">
        <v>2380</v>
      </c>
      <c r="C2922" s="70">
        <v>0</v>
      </c>
      <c r="D2922" s="79"/>
      <c r="E2922" s="70"/>
      <c r="F2922" s="72"/>
      <c r="G2922" s="70">
        <f t="shared" si="91"/>
        <v>0</v>
      </c>
      <c r="I2922" s="68">
        <v>0</v>
      </c>
      <c r="J2922" s="69">
        <f t="shared" si="90"/>
        <v>0</v>
      </c>
      <c r="K2922" s="57"/>
      <c r="L2922" s="65" t="s">
        <v>470</v>
      </c>
    </row>
    <row r="2923" spans="1:12" s="73" customFormat="1" hidden="1" outlineLevel="2">
      <c r="A2923" s="82">
        <v>1209701012</v>
      </c>
      <c r="B2923" s="83" t="s">
        <v>2381</v>
      </c>
      <c r="C2923" s="70">
        <v>0</v>
      </c>
      <c r="D2923" s="79"/>
      <c r="E2923" s="70"/>
      <c r="F2923" s="72"/>
      <c r="G2923" s="70">
        <f t="shared" si="91"/>
        <v>0</v>
      </c>
      <c r="I2923" s="68">
        <v>0</v>
      </c>
      <c r="J2923" s="69">
        <f t="shared" si="90"/>
        <v>0</v>
      </c>
      <c r="K2923" s="57"/>
      <c r="L2923" s="65" t="s">
        <v>470</v>
      </c>
    </row>
    <row r="2924" spans="1:12" s="73" customFormat="1" hidden="1" outlineLevel="2">
      <c r="A2924" s="82">
        <v>1209701013</v>
      </c>
      <c r="B2924" s="83" t="s">
        <v>2382</v>
      </c>
      <c r="C2924" s="70">
        <v>4946.3299999999899</v>
      </c>
      <c r="D2924" s="79"/>
      <c r="E2924" s="70"/>
      <c r="F2924" s="72"/>
      <c r="G2924" s="70">
        <f t="shared" si="91"/>
        <v>4946.3299999999899</v>
      </c>
      <c r="I2924" s="68">
        <v>0</v>
      </c>
      <c r="J2924" s="69">
        <f t="shared" si="90"/>
        <v>-4946.3299999999899</v>
      </c>
      <c r="K2924" s="57"/>
      <c r="L2924" s="65" t="s">
        <v>470</v>
      </c>
    </row>
    <row r="2925" spans="1:12" s="73" customFormat="1" hidden="1" outlineLevel="2">
      <c r="A2925" s="82">
        <v>1209701017</v>
      </c>
      <c r="B2925" s="83" t="s">
        <v>2383</v>
      </c>
      <c r="C2925" s="70">
        <v>-4946.3299999999899</v>
      </c>
      <c r="D2925" s="79"/>
      <c r="E2925" s="70"/>
      <c r="F2925" s="72"/>
      <c r="G2925" s="70">
        <f t="shared" si="91"/>
        <v>-4946.3299999999899</v>
      </c>
      <c r="I2925" s="68">
        <v>0</v>
      </c>
      <c r="J2925" s="69">
        <f t="shared" si="90"/>
        <v>4946.3299999999899</v>
      </c>
      <c r="K2925" s="57"/>
      <c r="L2925" s="65" t="s">
        <v>470</v>
      </c>
    </row>
    <row r="2926" spans="1:12" s="73" customFormat="1" hidden="1" outlineLevel="2">
      <c r="A2926" s="82">
        <v>1209701018</v>
      </c>
      <c r="B2926" s="83" t="s">
        <v>2384</v>
      </c>
      <c r="C2926" s="70">
        <v>0</v>
      </c>
      <c r="D2926" s="79"/>
      <c r="E2926" s="70"/>
      <c r="F2926" s="72"/>
      <c r="G2926" s="70">
        <f t="shared" si="91"/>
        <v>0</v>
      </c>
      <c r="I2926" s="68">
        <v>0</v>
      </c>
      <c r="J2926" s="69">
        <f t="shared" si="90"/>
        <v>0</v>
      </c>
      <c r="K2926" s="57"/>
      <c r="L2926" s="65" t="s">
        <v>470</v>
      </c>
    </row>
    <row r="2927" spans="1:12" s="73" customFormat="1" hidden="1" outlineLevel="2">
      <c r="A2927" s="82">
        <v>1209701019</v>
      </c>
      <c r="B2927" s="83" t="s">
        <v>2385</v>
      </c>
      <c r="C2927" s="70">
        <v>0</v>
      </c>
      <c r="D2927" s="79"/>
      <c r="E2927" s="70"/>
      <c r="F2927" s="72"/>
      <c r="G2927" s="70">
        <f t="shared" si="91"/>
        <v>0</v>
      </c>
      <c r="I2927" s="68">
        <v>0</v>
      </c>
      <c r="J2927" s="69">
        <f t="shared" si="90"/>
        <v>0</v>
      </c>
      <c r="K2927" s="57"/>
      <c r="L2927" s="65" t="s">
        <v>470</v>
      </c>
    </row>
    <row r="2928" spans="1:12" s="73" customFormat="1" hidden="1" outlineLevel="2">
      <c r="A2928" s="82">
        <v>1216901010</v>
      </c>
      <c r="B2928" s="83" t="s">
        <v>2386</v>
      </c>
      <c r="C2928" s="70">
        <v>0</v>
      </c>
      <c r="D2928" s="79"/>
      <c r="E2928" s="70"/>
      <c r="F2928" s="72"/>
      <c r="G2928" s="70">
        <f t="shared" si="91"/>
        <v>0</v>
      </c>
      <c r="I2928" s="68">
        <v>0</v>
      </c>
      <c r="J2928" s="69">
        <f t="shared" si="90"/>
        <v>0</v>
      </c>
      <c r="K2928" s="57"/>
      <c r="L2928" s="65" t="s">
        <v>470</v>
      </c>
    </row>
    <row r="2929" spans="1:12" s="73" customFormat="1" hidden="1" outlineLevel="2">
      <c r="A2929" s="82">
        <v>1216901011</v>
      </c>
      <c r="B2929" s="83" t="s">
        <v>2387</v>
      </c>
      <c r="C2929" s="70">
        <v>0</v>
      </c>
      <c r="D2929" s="79"/>
      <c r="E2929" s="70"/>
      <c r="F2929" s="72"/>
      <c r="G2929" s="70">
        <f t="shared" si="91"/>
        <v>0</v>
      </c>
      <c r="I2929" s="68">
        <v>0</v>
      </c>
      <c r="J2929" s="69">
        <f t="shared" si="90"/>
        <v>0</v>
      </c>
      <c r="K2929" s="57"/>
      <c r="L2929" s="65" t="s">
        <v>470</v>
      </c>
    </row>
    <row r="2930" spans="1:12" s="73" customFormat="1" hidden="1" outlineLevel="2">
      <c r="A2930" s="82">
        <v>1216901012</v>
      </c>
      <c r="B2930" s="83" t="s">
        <v>2388</v>
      </c>
      <c r="C2930" s="70">
        <v>0</v>
      </c>
      <c r="D2930" s="79"/>
      <c r="E2930" s="70"/>
      <c r="F2930" s="72"/>
      <c r="G2930" s="70">
        <f t="shared" si="91"/>
        <v>0</v>
      </c>
      <c r="I2930" s="68">
        <v>0</v>
      </c>
      <c r="J2930" s="69">
        <f t="shared" si="90"/>
        <v>0</v>
      </c>
      <c r="K2930" s="57"/>
      <c r="L2930" s="65" t="s">
        <v>470</v>
      </c>
    </row>
    <row r="2931" spans="1:12" s="73" customFormat="1" hidden="1" outlineLevel="2">
      <c r="A2931" s="82">
        <v>1216901013</v>
      </c>
      <c r="B2931" s="83" t="s">
        <v>2389</v>
      </c>
      <c r="C2931" s="70">
        <v>0</v>
      </c>
      <c r="D2931" s="79"/>
      <c r="E2931" s="70"/>
      <c r="F2931" s="72"/>
      <c r="G2931" s="70">
        <f t="shared" si="91"/>
        <v>0</v>
      </c>
      <c r="I2931" s="68">
        <v>0</v>
      </c>
      <c r="J2931" s="69">
        <f t="shared" si="90"/>
        <v>0</v>
      </c>
      <c r="K2931" s="57"/>
      <c r="L2931" s="65" t="s">
        <v>470</v>
      </c>
    </row>
    <row r="2932" spans="1:12" s="73" customFormat="1" hidden="1" outlineLevel="2">
      <c r="A2932" s="82">
        <v>1216901016</v>
      </c>
      <c r="B2932" s="83" t="s">
        <v>2390</v>
      </c>
      <c r="C2932" s="70">
        <v>0</v>
      </c>
      <c r="D2932" s="79"/>
      <c r="E2932" s="70"/>
      <c r="F2932" s="72"/>
      <c r="G2932" s="70">
        <f t="shared" si="91"/>
        <v>0</v>
      </c>
      <c r="I2932" s="68">
        <v>0</v>
      </c>
      <c r="J2932" s="69">
        <f t="shared" si="90"/>
        <v>0</v>
      </c>
      <c r="K2932" s="57"/>
      <c r="L2932" s="65" t="s">
        <v>470</v>
      </c>
    </row>
    <row r="2933" spans="1:12" s="73" customFormat="1" hidden="1" outlineLevel="2">
      <c r="A2933" s="82">
        <v>1216901017</v>
      </c>
      <c r="B2933" s="83" t="s">
        <v>2391</v>
      </c>
      <c r="C2933" s="70">
        <v>0</v>
      </c>
      <c r="D2933" s="79"/>
      <c r="E2933" s="70"/>
      <c r="F2933" s="72"/>
      <c r="G2933" s="70">
        <f t="shared" si="91"/>
        <v>0</v>
      </c>
      <c r="I2933" s="68">
        <v>0</v>
      </c>
      <c r="J2933" s="69">
        <f t="shared" si="90"/>
        <v>0</v>
      </c>
      <c r="K2933" s="57"/>
      <c r="L2933" s="65" t="s">
        <v>470</v>
      </c>
    </row>
    <row r="2934" spans="1:12" s="73" customFormat="1" hidden="1" outlineLevel="2">
      <c r="A2934" s="82">
        <v>1216901018</v>
      </c>
      <c r="B2934" s="83" t="s">
        <v>2392</v>
      </c>
      <c r="C2934" s="70">
        <v>0</v>
      </c>
      <c r="D2934" s="79"/>
      <c r="E2934" s="70"/>
      <c r="F2934" s="72"/>
      <c r="G2934" s="70">
        <f t="shared" si="91"/>
        <v>0</v>
      </c>
      <c r="I2934" s="68">
        <v>0</v>
      </c>
      <c r="J2934" s="69">
        <f t="shared" si="90"/>
        <v>0</v>
      </c>
      <c r="K2934" s="57"/>
      <c r="L2934" s="65" t="s">
        <v>470</v>
      </c>
    </row>
    <row r="2935" spans="1:12" s="73" customFormat="1" hidden="1" outlineLevel="2">
      <c r="A2935" s="82">
        <v>1216901019</v>
      </c>
      <c r="B2935" s="83" t="s">
        <v>2393</v>
      </c>
      <c r="C2935" s="70">
        <v>0</v>
      </c>
      <c r="D2935" s="79"/>
      <c r="E2935" s="70"/>
      <c r="F2935" s="72"/>
      <c r="G2935" s="70">
        <f t="shared" si="91"/>
        <v>0</v>
      </c>
      <c r="I2935" s="68">
        <v>0</v>
      </c>
      <c r="J2935" s="69">
        <f t="shared" si="90"/>
        <v>0</v>
      </c>
      <c r="K2935" s="57"/>
      <c r="L2935" s="65" t="s">
        <v>470</v>
      </c>
    </row>
    <row r="2936" spans="1:12" s="73" customFormat="1" hidden="1" outlineLevel="2">
      <c r="A2936" s="82">
        <v>1216901020</v>
      </c>
      <c r="B2936" s="83" t="s">
        <v>2386</v>
      </c>
      <c r="C2936" s="70">
        <v>0</v>
      </c>
      <c r="D2936" s="79"/>
      <c r="E2936" s="70"/>
      <c r="F2936" s="72"/>
      <c r="G2936" s="70">
        <f t="shared" si="91"/>
        <v>0</v>
      </c>
      <c r="I2936" s="68">
        <v>0</v>
      </c>
      <c r="J2936" s="69">
        <f t="shared" si="90"/>
        <v>0</v>
      </c>
      <c r="K2936" s="57"/>
      <c r="L2936" s="65" t="s">
        <v>470</v>
      </c>
    </row>
    <row r="2937" spans="1:12" s="73" customFormat="1" hidden="1" outlineLevel="2">
      <c r="A2937" s="82">
        <v>1216901021</v>
      </c>
      <c r="B2937" s="83" t="s">
        <v>2387</v>
      </c>
      <c r="C2937" s="70">
        <v>0</v>
      </c>
      <c r="D2937" s="79"/>
      <c r="E2937" s="70"/>
      <c r="F2937" s="72"/>
      <c r="G2937" s="70">
        <f t="shared" si="91"/>
        <v>0</v>
      </c>
      <c r="I2937" s="68">
        <v>0</v>
      </c>
      <c r="J2937" s="69">
        <f t="shared" si="90"/>
        <v>0</v>
      </c>
      <c r="K2937" s="57"/>
      <c r="L2937" s="65" t="s">
        <v>470</v>
      </c>
    </row>
    <row r="2938" spans="1:12" s="73" customFormat="1" hidden="1" outlineLevel="2">
      <c r="A2938" s="82">
        <v>1216901022</v>
      </c>
      <c r="B2938" s="83" t="s">
        <v>2388</v>
      </c>
      <c r="C2938" s="70">
        <v>0</v>
      </c>
      <c r="D2938" s="79"/>
      <c r="E2938" s="70"/>
      <c r="F2938" s="72"/>
      <c r="G2938" s="70">
        <f t="shared" si="91"/>
        <v>0</v>
      </c>
      <c r="I2938" s="68">
        <v>0</v>
      </c>
      <c r="J2938" s="69">
        <f t="shared" si="90"/>
        <v>0</v>
      </c>
      <c r="K2938" s="57"/>
      <c r="L2938" s="65" t="s">
        <v>470</v>
      </c>
    </row>
    <row r="2939" spans="1:12" s="73" customFormat="1" hidden="1" outlineLevel="2">
      <c r="A2939" s="82">
        <v>1216901023</v>
      </c>
      <c r="B2939" s="83" t="s">
        <v>2389</v>
      </c>
      <c r="C2939" s="70">
        <v>0</v>
      </c>
      <c r="D2939" s="79"/>
      <c r="E2939" s="70"/>
      <c r="F2939" s="72"/>
      <c r="G2939" s="70">
        <f t="shared" si="91"/>
        <v>0</v>
      </c>
      <c r="I2939" s="68">
        <v>0</v>
      </c>
      <c r="J2939" s="69">
        <f t="shared" si="90"/>
        <v>0</v>
      </c>
      <c r="K2939" s="57"/>
      <c r="L2939" s="65" t="s">
        <v>470</v>
      </c>
    </row>
    <row r="2940" spans="1:12" s="73" customFormat="1" hidden="1" outlineLevel="2">
      <c r="A2940" s="82">
        <v>1216901026</v>
      </c>
      <c r="B2940" s="83" t="s">
        <v>2390</v>
      </c>
      <c r="C2940" s="70">
        <v>0</v>
      </c>
      <c r="D2940" s="79"/>
      <c r="E2940" s="70"/>
      <c r="F2940" s="72"/>
      <c r="G2940" s="70">
        <f t="shared" si="91"/>
        <v>0</v>
      </c>
      <c r="I2940" s="68">
        <v>0</v>
      </c>
      <c r="J2940" s="69">
        <f t="shared" si="90"/>
        <v>0</v>
      </c>
      <c r="K2940" s="57"/>
      <c r="L2940" s="65" t="s">
        <v>470</v>
      </c>
    </row>
    <row r="2941" spans="1:12" s="73" customFormat="1" hidden="1" outlineLevel="2">
      <c r="A2941" s="82">
        <v>1216901027</v>
      </c>
      <c r="B2941" s="83" t="s">
        <v>2391</v>
      </c>
      <c r="C2941" s="70">
        <v>0</v>
      </c>
      <c r="D2941" s="79"/>
      <c r="E2941" s="70"/>
      <c r="F2941" s="72"/>
      <c r="G2941" s="70">
        <f t="shared" si="91"/>
        <v>0</v>
      </c>
      <c r="I2941" s="68">
        <v>0</v>
      </c>
      <c r="J2941" s="69">
        <f t="shared" si="90"/>
        <v>0</v>
      </c>
      <c r="K2941" s="57"/>
      <c r="L2941" s="65" t="s">
        <v>470</v>
      </c>
    </row>
    <row r="2942" spans="1:12" s="73" customFormat="1" hidden="1" outlineLevel="2">
      <c r="A2942" s="82">
        <v>1216901028</v>
      </c>
      <c r="B2942" s="83" t="s">
        <v>2392</v>
      </c>
      <c r="C2942" s="70">
        <v>0</v>
      </c>
      <c r="D2942" s="79"/>
      <c r="E2942" s="70"/>
      <c r="F2942" s="72"/>
      <c r="G2942" s="70">
        <f t="shared" si="91"/>
        <v>0</v>
      </c>
      <c r="I2942" s="68">
        <v>0</v>
      </c>
      <c r="J2942" s="69">
        <f t="shared" si="90"/>
        <v>0</v>
      </c>
      <c r="K2942" s="57"/>
      <c r="L2942" s="65" t="s">
        <v>470</v>
      </c>
    </row>
    <row r="2943" spans="1:12" s="73" customFormat="1" hidden="1" outlineLevel="2">
      <c r="A2943" s="82">
        <v>1216901029</v>
      </c>
      <c r="B2943" s="83" t="s">
        <v>2393</v>
      </c>
      <c r="C2943" s="70">
        <v>0</v>
      </c>
      <c r="D2943" s="79"/>
      <c r="E2943" s="70"/>
      <c r="F2943" s="72"/>
      <c r="G2943" s="70">
        <f t="shared" si="91"/>
        <v>0</v>
      </c>
      <c r="I2943" s="68">
        <v>0</v>
      </c>
      <c r="J2943" s="69">
        <f t="shared" si="90"/>
        <v>0</v>
      </c>
      <c r="K2943" s="57"/>
      <c r="L2943" s="65" t="s">
        <v>470</v>
      </c>
    </row>
    <row r="2944" spans="1:12" s="73" customFormat="1" hidden="1" outlineLevel="2">
      <c r="A2944" s="82">
        <v>1216901030</v>
      </c>
      <c r="B2944" s="83" t="s">
        <v>2386</v>
      </c>
      <c r="C2944" s="70">
        <v>0</v>
      </c>
      <c r="D2944" s="79"/>
      <c r="E2944" s="70"/>
      <c r="F2944" s="72"/>
      <c r="G2944" s="70">
        <f t="shared" si="91"/>
        <v>0</v>
      </c>
      <c r="I2944" s="68">
        <v>0</v>
      </c>
      <c r="J2944" s="69">
        <f t="shared" si="90"/>
        <v>0</v>
      </c>
      <c r="K2944" s="57"/>
      <c r="L2944" s="65" t="s">
        <v>470</v>
      </c>
    </row>
    <row r="2945" spans="1:12" s="73" customFormat="1" hidden="1" outlineLevel="2">
      <c r="A2945" s="82">
        <v>1216901031</v>
      </c>
      <c r="B2945" s="83" t="s">
        <v>2387</v>
      </c>
      <c r="C2945" s="70">
        <v>0</v>
      </c>
      <c r="D2945" s="79"/>
      <c r="E2945" s="70"/>
      <c r="F2945" s="72"/>
      <c r="G2945" s="70">
        <f t="shared" si="91"/>
        <v>0</v>
      </c>
      <c r="I2945" s="68">
        <v>0</v>
      </c>
      <c r="J2945" s="69">
        <f t="shared" si="90"/>
        <v>0</v>
      </c>
      <c r="K2945" s="57"/>
      <c r="L2945" s="65" t="s">
        <v>470</v>
      </c>
    </row>
    <row r="2946" spans="1:12" s="73" customFormat="1" hidden="1" outlineLevel="2">
      <c r="A2946" s="82">
        <v>1216901032</v>
      </c>
      <c r="B2946" s="83" t="s">
        <v>2388</v>
      </c>
      <c r="C2946" s="70">
        <v>0</v>
      </c>
      <c r="D2946" s="79"/>
      <c r="E2946" s="70"/>
      <c r="F2946" s="72"/>
      <c r="G2946" s="70">
        <f t="shared" si="91"/>
        <v>0</v>
      </c>
      <c r="I2946" s="68">
        <v>0</v>
      </c>
      <c r="J2946" s="69">
        <f t="shared" si="90"/>
        <v>0</v>
      </c>
      <c r="K2946" s="57"/>
      <c r="L2946" s="65" t="s">
        <v>470</v>
      </c>
    </row>
    <row r="2947" spans="1:12" s="73" customFormat="1" hidden="1" outlineLevel="2">
      <c r="A2947" s="82">
        <v>1216901033</v>
      </c>
      <c r="B2947" s="83" t="s">
        <v>2389</v>
      </c>
      <c r="C2947" s="70">
        <v>0</v>
      </c>
      <c r="D2947" s="79"/>
      <c r="E2947" s="70"/>
      <c r="F2947" s="72"/>
      <c r="G2947" s="70">
        <f t="shared" si="91"/>
        <v>0</v>
      </c>
      <c r="I2947" s="68">
        <v>0</v>
      </c>
      <c r="J2947" s="69">
        <f t="shared" si="90"/>
        <v>0</v>
      </c>
      <c r="K2947" s="57"/>
      <c r="L2947" s="65" t="s">
        <v>470</v>
      </c>
    </row>
    <row r="2948" spans="1:12" s="73" customFormat="1" hidden="1" outlineLevel="2">
      <c r="A2948" s="82">
        <v>1216901036</v>
      </c>
      <c r="B2948" s="83" t="s">
        <v>2390</v>
      </c>
      <c r="C2948" s="70">
        <v>0</v>
      </c>
      <c r="D2948" s="79"/>
      <c r="E2948" s="70"/>
      <c r="F2948" s="72"/>
      <c r="G2948" s="70">
        <f t="shared" si="91"/>
        <v>0</v>
      </c>
      <c r="I2948" s="68">
        <v>0</v>
      </c>
      <c r="J2948" s="69">
        <f t="shared" si="90"/>
        <v>0</v>
      </c>
      <c r="K2948" s="57"/>
      <c r="L2948" s="65" t="s">
        <v>470</v>
      </c>
    </row>
    <row r="2949" spans="1:12" s="73" customFormat="1" hidden="1" outlineLevel="2">
      <c r="A2949" s="82">
        <v>1216901037</v>
      </c>
      <c r="B2949" s="83" t="s">
        <v>2391</v>
      </c>
      <c r="C2949" s="70">
        <v>0</v>
      </c>
      <c r="D2949" s="79"/>
      <c r="E2949" s="70"/>
      <c r="F2949" s="72"/>
      <c r="G2949" s="70">
        <f t="shared" si="91"/>
        <v>0</v>
      </c>
      <c r="I2949" s="68">
        <v>0</v>
      </c>
      <c r="J2949" s="69">
        <f t="shared" si="90"/>
        <v>0</v>
      </c>
      <c r="K2949" s="57"/>
      <c r="L2949" s="65" t="s">
        <v>470</v>
      </c>
    </row>
    <row r="2950" spans="1:12" s="73" customFormat="1" hidden="1" outlineLevel="2">
      <c r="A2950" s="82">
        <v>1216901038</v>
      </c>
      <c r="B2950" s="83" t="s">
        <v>2392</v>
      </c>
      <c r="C2950" s="70">
        <v>0</v>
      </c>
      <c r="D2950" s="79"/>
      <c r="E2950" s="70"/>
      <c r="F2950" s="72"/>
      <c r="G2950" s="70">
        <f t="shared" si="91"/>
        <v>0</v>
      </c>
      <c r="I2950" s="68">
        <v>0</v>
      </c>
      <c r="J2950" s="69">
        <f t="shared" si="90"/>
        <v>0</v>
      </c>
      <c r="K2950" s="57"/>
      <c r="L2950" s="65" t="s">
        <v>470</v>
      </c>
    </row>
    <row r="2951" spans="1:12" s="73" customFormat="1" hidden="1" outlineLevel="2">
      <c r="A2951" s="82">
        <v>1216901039</v>
      </c>
      <c r="B2951" s="83" t="s">
        <v>2393</v>
      </c>
      <c r="C2951" s="70">
        <v>0</v>
      </c>
      <c r="D2951" s="79"/>
      <c r="E2951" s="70"/>
      <c r="F2951" s="72"/>
      <c r="G2951" s="70">
        <f t="shared" si="91"/>
        <v>0</v>
      </c>
      <c r="I2951" s="68">
        <v>0</v>
      </c>
      <c r="J2951" s="69">
        <f t="shared" si="90"/>
        <v>0</v>
      </c>
      <c r="K2951" s="57"/>
      <c r="L2951" s="65" t="s">
        <v>470</v>
      </c>
    </row>
    <row r="2952" spans="1:12" s="73" customFormat="1" hidden="1" outlineLevel="2">
      <c r="A2952" s="82">
        <v>1216901910</v>
      </c>
      <c r="B2952" s="83" t="s">
        <v>2394</v>
      </c>
      <c r="C2952" s="70">
        <v>0</v>
      </c>
      <c r="D2952" s="79"/>
      <c r="E2952" s="70"/>
      <c r="F2952" s="72"/>
      <c r="G2952" s="70">
        <f t="shared" si="91"/>
        <v>0</v>
      </c>
      <c r="I2952" s="68">
        <v>0</v>
      </c>
      <c r="J2952" s="69">
        <f t="shared" si="90"/>
        <v>0</v>
      </c>
      <c r="K2952" s="57"/>
      <c r="L2952" s="65" t="s">
        <v>5634</v>
      </c>
    </row>
    <row r="2953" spans="1:12" s="73" customFormat="1" hidden="1" outlineLevel="2">
      <c r="A2953" s="82">
        <v>1216901911</v>
      </c>
      <c r="B2953" s="83" t="s">
        <v>2395</v>
      </c>
      <c r="C2953" s="70">
        <v>0</v>
      </c>
      <c r="D2953" s="79"/>
      <c r="E2953" s="70"/>
      <c r="F2953" s="72"/>
      <c r="G2953" s="70">
        <f t="shared" si="91"/>
        <v>0</v>
      </c>
      <c r="I2953" s="68">
        <v>0</v>
      </c>
      <c r="J2953" s="69">
        <f t="shared" si="90"/>
        <v>0</v>
      </c>
      <c r="K2953" s="57"/>
      <c r="L2953" s="65" t="s">
        <v>5634</v>
      </c>
    </row>
    <row r="2954" spans="1:12" s="73" customFormat="1" hidden="1" outlineLevel="2">
      <c r="A2954" s="82">
        <v>1216901913</v>
      </c>
      <c r="B2954" s="83" t="s">
        <v>2396</v>
      </c>
      <c r="C2954" s="70">
        <v>0</v>
      </c>
      <c r="D2954" s="79"/>
      <c r="E2954" s="70"/>
      <c r="F2954" s="72"/>
      <c r="G2954" s="70">
        <f t="shared" si="91"/>
        <v>0</v>
      </c>
      <c r="I2954" s="68">
        <v>0</v>
      </c>
      <c r="J2954" s="69">
        <f t="shared" si="90"/>
        <v>0</v>
      </c>
      <c r="K2954" s="57"/>
      <c r="L2954" s="65" t="s">
        <v>5634</v>
      </c>
    </row>
    <row r="2955" spans="1:12" s="73" customFormat="1" hidden="1" outlineLevel="2">
      <c r="A2955" s="82">
        <v>1216901916</v>
      </c>
      <c r="B2955" s="83" t="s">
        <v>2397</v>
      </c>
      <c r="C2955" s="70">
        <v>0</v>
      </c>
      <c r="D2955" s="79"/>
      <c r="E2955" s="70"/>
      <c r="F2955" s="72"/>
      <c r="G2955" s="70">
        <f t="shared" si="91"/>
        <v>0</v>
      </c>
      <c r="I2955" s="68">
        <v>0</v>
      </c>
      <c r="J2955" s="69">
        <f t="shared" si="90"/>
        <v>0</v>
      </c>
      <c r="K2955" s="57"/>
      <c r="L2955" s="65" t="s">
        <v>5634</v>
      </c>
    </row>
    <row r="2956" spans="1:12" s="73" customFormat="1" hidden="1" outlineLevel="2">
      <c r="A2956" s="82">
        <v>1216901920</v>
      </c>
      <c r="B2956" s="83" t="s">
        <v>2394</v>
      </c>
      <c r="C2956" s="70">
        <v>0</v>
      </c>
      <c r="D2956" s="79"/>
      <c r="E2956" s="70"/>
      <c r="F2956" s="72"/>
      <c r="G2956" s="70">
        <f t="shared" si="91"/>
        <v>0</v>
      </c>
      <c r="I2956" s="68">
        <v>0</v>
      </c>
      <c r="J2956" s="69">
        <f t="shared" si="90"/>
        <v>0</v>
      </c>
      <c r="K2956" s="57"/>
      <c r="L2956" s="65" t="s">
        <v>5634</v>
      </c>
    </row>
    <row r="2957" spans="1:12" s="73" customFormat="1" hidden="1" outlineLevel="2">
      <c r="A2957" s="82">
        <v>1216901923</v>
      </c>
      <c r="B2957" s="83" t="s">
        <v>2396</v>
      </c>
      <c r="C2957" s="70">
        <v>0</v>
      </c>
      <c r="D2957" s="79"/>
      <c r="E2957" s="70"/>
      <c r="F2957" s="72"/>
      <c r="G2957" s="70">
        <f t="shared" si="91"/>
        <v>0</v>
      </c>
      <c r="I2957" s="68">
        <v>0</v>
      </c>
      <c r="J2957" s="69">
        <f t="shared" si="90"/>
        <v>0</v>
      </c>
      <c r="K2957" s="57"/>
      <c r="L2957" s="65" t="s">
        <v>5634</v>
      </c>
    </row>
    <row r="2958" spans="1:12" s="73" customFormat="1" hidden="1" outlineLevel="2">
      <c r="A2958" s="82">
        <v>1260000000</v>
      </c>
      <c r="B2958" s="83" t="s">
        <v>2398</v>
      </c>
      <c r="C2958" s="70">
        <v>0</v>
      </c>
      <c r="D2958" s="79"/>
      <c r="E2958" s="70"/>
      <c r="F2958" s="72"/>
      <c r="G2958" s="70">
        <f t="shared" si="91"/>
        <v>0</v>
      </c>
      <c r="I2958" s="68">
        <v>0</v>
      </c>
      <c r="J2958" s="69">
        <f t="shared" si="90"/>
        <v>0</v>
      </c>
      <c r="K2958" s="57"/>
      <c r="L2958" s="65" t="s">
        <v>470</v>
      </c>
    </row>
    <row r="2959" spans="1:12" s="73" customFormat="1" hidden="1" outlineLevel="2">
      <c r="A2959" s="82">
        <v>1278101010</v>
      </c>
      <c r="B2959" s="83" t="s">
        <v>2399</v>
      </c>
      <c r="C2959" s="70">
        <v>0</v>
      </c>
      <c r="D2959" s="79"/>
      <c r="E2959" s="70"/>
      <c r="F2959" s="72"/>
      <c r="G2959" s="70">
        <f t="shared" si="91"/>
        <v>0</v>
      </c>
      <c r="I2959" s="68">
        <v>0</v>
      </c>
      <c r="J2959" s="69">
        <f t="shared" si="90"/>
        <v>0</v>
      </c>
      <c r="K2959" s="57"/>
      <c r="L2959" s="65" t="s">
        <v>470</v>
      </c>
    </row>
    <row r="2960" spans="1:12" s="73" customFormat="1" hidden="1" outlineLevel="2">
      <c r="A2960" s="82">
        <v>1278101013</v>
      </c>
      <c r="B2960" s="83" t="s">
        <v>2400</v>
      </c>
      <c r="C2960" s="70">
        <v>0</v>
      </c>
      <c r="D2960" s="79"/>
      <c r="E2960" s="70"/>
      <c r="F2960" s="72"/>
      <c r="G2960" s="70">
        <f t="shared" si="91"/>
        <v>0</v>
      </c>
      <c r="I2960" s="68">
        <v>0</v>
      </c>
      <c r="J2960" s="69">
        <f t="shared" si="90"/>
        <v>0</v>
      </c>
      <c r="K2960" s="57"/>
      <c r="L2960" s="65" t="s">
        <v>470</v>
      </c>
    </row>
    <row r="2961" spans="1:12" s="73" customFormat="1" hidden="1" outlineLevel="2">
      <c r="A2961" s="82">
        <v>1278101019</v>
      </c>
      <c r="B2961" s="83" t="s">
        <v>2401</v>
      </c>
      <c r="C2961" s="70">
        <v>0</v>
      </c>
      <c r="D2961" s="79"/>
      <c r="E2961" s="70"/>
      <c r="F2961" s="72"/>
      <c r="G2961" s="70">
        <f t="shared" si="91"/>
        <v>0</v>
      </c>
      <c r="I2961" s="68">
        <v>0</v>
      </c>
      <c r="J2961" s="69">
        <f t="shared" si="90"/>
        <v>0</v>
      </c>
      <c r="K2961" s="57"/>
      <c r="L2961" s="65" t="s">
        <v>470</v>
      </c>
    </row>
    <row r="2962" spans="1:12" s="73" customFormat="1" hidden="1" outlineLevel="2">
      <c r="A2962" s="82">
        <v>1290000000</v>
      </c>
      <c r="B2962" s="83" t="s">
        <v>2402</v>
      </c>
      <c r="C2962" s="70">
        <v>0</v>
      </c>
      <c r="D2962" s="79"/>
      <c r="E2962" s="70"/>
      <c r="F2962" s="72"/>
      <c r="G2962" s="70">
        <f t="shared" si="91"/>
        <v>0</v>
      </c>
      <c r="I2962" s="68">
        <v>0</v>
      </c>
      <c r="J2962" s="69">
        <f t="shared" si="90"/>
        <v>0</v>
      </c>
      <c r="K2962" s="57"/>
      <c r="L2962" s="65" t="s">
        <v>470</v>
      </c>
    </row>
    <row r="2963" spans="1:12" s="73" customFormat="1" hidden="1" outlineLevel="2">
      <c r="A2963" s="82">
        <v>1290000001</v>
      </c>
      <c r="B2963" s="83" t="s">
        <v>2403</v>
      </c>
      <c r="C2963" s="70">
        <v>0</v>
      </c>
      <c r="D2963" s="79"/>
      <c r="E2963" s="70"/>
      <c r="F2963" s="72"/>
      <c r="G2963" s="70">
        <f t="shared" si="91"/>
        <v>0</v>
      </c>
      <c r="I2963" s="68">
        <v>0</v>
      </c>
      <c r="J2963" s="69">
        <f t="shared" si="90"/>
        <v>0</v>
      </c>
      <c r="K2963" s="57"/>
      <c r="L2963" s="65" t="s">
        <v>470</v>
      </c>
    </row>
    <row r="2964" spans="1:12" s="73" customFormat="1" hidden="1" outlineLevel="2">
      <c r="A2964" s="82">
        <v>1290101010</v>
      </c>
      <c r="B2964" s="83" t="s">
        <v>2404</v>
      </c>
      <c r="C2964" s="70">
        <v>0</v>
      </c>
      <c r="D2964" s="79"/>
      <c r="E2964" s="70"/>
      <c r="F2964" s="72"/>
      <c r="G2964" s="70">
        <f t="shared" si="91"/>
        <v>0</v>
      </c>
      <c r="I2964" s="68">
        <v>0</v>
      </c>
      <c r="J2964" s="69">
        <f t="shared" si="90"/>
        <v>0</v>
      </c>
      <c r="K2964" s="57"/>
      <c r="L2964" s="65" t="s">
        <v>470</v>
      </c>
    </row>
    <row r="2965" spans="1:12" s="73" customFormat="1" hidden="1" outlineLevel="2">
      <c r="A2965" s="82">
        <v>1290101013</v>
      </c>
      <c r="B2965" s="83" t="s">
        <v>2405</v>
      </c>
      <c r="C2965" s="70">
        <v>0</v>
      </c>
      <c r="D2965" s="79"/>
      <c r="E2965" s="70"/>
      <c r="F2965" s="72"/>
      <c r="G2965" s="70">
        <f t="shared" si="91"/>
        <v>0</v>
      </c>
      <c r="I2965" s="68">
        <v>0</v>
      </c>
      <c r="J2965" s="69">
        <f t="shared" si="90"/>
        <v>0</v>
      </c>
      <c r="K2965" s="57"/>
      <c r="L2965" s="65" t="s">
        <v>470</v>
      </c>
    </row>
    <row r="2966" spans="1:12" s="73" customFormat="1" hidden="1" outlineLevel="2">
      <c r="A2966" s="82">
        <v>1290101018</v>
      </c>
      <c r="B2966" s="83" t="s">
        <v>2404</v>
      </c>
      <c r="C2966" s="70">
        <v>0</v>
      </c>
      <c r="D2966" s="79"/>
      <c r="E2966" s="70"/>
      <c r="F2966" s="72"/>
      <c r="G2966" s="70">
        <f t="shared" si="91"/>
        <v>0</v>
      </c>
      <c r="I2966" s="68">
        <v>0</v>
      </c>
      <c r="J2966" s="69">
        <f t="shared" si="90"/>
        <v>0</v>
      </c>
      <c r="K2966" s="57"/>
      <c r="L2966" s="65" t="s">
        <v>470</v>
      </c>
    </row>
    <row r="2967" spans="1:12" s="73" customFormat="1" hidden="1" outlineLevel="2">
      <c r="A2967" s="82">
        <v>1290101910</v>
      </c>
      <c r="B2967" s="83" t="s">
        <v>2404</v>
      </c>
      <c r="C2967" s="70">
        <v>0</v>
      </c>
      <c r="D2967" s="79"/>
      <c r="E2967" s="70"/>
      <c r="F2967" s="72"/>
      <c r="G2967" s="70">
        <f t="shared" si="91"/>
        <v>0</v>
      </c>
      <c r="I2967" s="68">
        <v>0</v>
      </c>
      <c r="J2967" s="69">
        <f t="shared" si="90"/>
        <v>0</v>
      </c>
      <c r="K2967" s="57"/>
      <c r="L2967" s="65" t="s">
        <v>5634</v>
      </c>
    </row>
    <row r="2968" spans="1:12" s="73" customFormat="1" hidden="1" outlineLevel="2">
      <c r="A2968" s="82">
        <v>1290101913</v>
      </c>
      <c r="B2968" s="83" t="s">
        <v>2405</v>
      </c>
      <c r="C2968" s="70">
        <v>0</v>
      </c>
      <c r="D2968" s="79"/>
      <c r="E2968" s="70"/>
      <c r="F2968" s="72"/>
      <c r="G2968" s="70">
        <f t="shared" si="91"/>
        <v>0</v>
      </c>
      <c r="I2968" s="68">
        <v>0</v>
      </c>
      <c r="J2968" s="69">
        <f t="shared" ref="J2968:J2999" si="92">I2968-G2968</f>
        <v>0</v>
      </c>
      <c r="K2968" s="57"/>
      <c r="L2968" s="65" t="s">
        <v>5634</v>
      </c>
    </row>
    <row r="2969" spans="1:12" s="73" customFormat="1" hidden="1" outlineLevel="2">
      <c r="A2969" s="82">
        <v>1290101920</v>
      </c>
      <c r="B2969" s="83" t="s">
        <v>2406</v>
      </c>
      <c r="C2969" s="70">
        <v>0</v>
      </c>
      <c r="D2969" s="79"/>
      <c r="E2969" s="70"/>
      <c r="F2969" s="72"/>
      <c r="G2969" s="70">
        <f t="shared" si="91"/>
        <v>0</v>
      </c>
      <c r="I2969" s="68">
        <v>0</v>
      </c>
      <c r="J2969" s="69">
        <f t="shared" si="92"/>
        <v>0</v>
      </c>
      <c r="K2969" s="57"/>
      <c r="L2969" s="65" t="s">
        <v>5634</v>
      </c>
    </row>
    <row r="2970" spans="1:12" s="73" customFormat="1" hidden="1" outlineLevel="2">
      <c r="A2970" s="82">
        <v>1290201910</v>
      </c>
      <c r="B2970" s="83" t="s">
        <v>2407</v>
      </c>
      <c r="C2970" s="70">
        <v>0</v>
      </c>
      <c r="D2970" s="79"/>
      <c r="E2970" s="70"/>
      <c r="F2970" s="72"/>
      <c r="G2970" s="70">
        <f t="shared" si="91"/>
        <v>0</v>
      </c>
      <c r="I2970" s="68">
        <v>0</v>
      </c>
      <c r="J2970" s="69">
        <f t="shared" si="92"/>
        <v>0</v>
      </c>
      <c r="K2970" s="57"/>
      <c r="L2970" s="65" t="s">
        <v>5634</v>
      </c>
    </row>
    <row r="2971" spans="1:12" s="73" customFormat="1" hidden="1" outlineLevel="2">
      <c r="A2971" s="82">
        <v>1290201913</v>
      </c>
      <c r="B2971" s="83" t="s">
        <v>2408</v>
      </c>
      <c r="C2971" s="70">
        <v>0</v>
      </c>
      <c r="D2971" s="79"/>
      <c r="E2971" s="70"/>
      <c r="F2971" s="72"/>
      <c r="G2971" s="70">
        <f t="shared" si="91"/>
        <v>0</v>
      </c>
      <c r="I2971" s="68">
        <v>0</v>
      </c>
      <c r="J2971" s="69">
        <f t="shared" si="92"/>
        <v>0</v>
      </c>
      <c r="K2971" s="57"/>
      <c r="L2971" s="65" t="s">
        <v>5634</v>
      </c>
    </row>
    <row r="2972" spans="1:12" s="73" customFormat="1" hidden="1" outlineLevel="2">
      <c r="A2972" s="82">
        <v>1290301010</v>
      </c>
      <c r="B2972" s="83" t="s">
        <v>2409</v>
      </c>
      <c r="C2972" s="70">
        <v>0</v>
      </c>
      <c r="D2972" s="79"/>
      <c r="E2972" s="70"/>
      <c r="F2972" s="72"/>
      <c r="G2972" s="70">
        <f t="shared" si="91"/>
        <v>0</v>
      </c>
      <c r="I2972" s="68">
        <v>0</v>
      </c>
      <c r="J2972" s="69">
        <f t="shared" si="92"/>
        <v>0</v>
      </c>
      <c r="K2972" s="57"/>
      <c r="L2972" s="65" t="s">
        <v>470</v>
      </c>
    </row>
    <row r="2973" spans="1:12" s="73" customFormat="1" hidden="1" outlineLevel="2">
      <c r="A2973" s="82">
        <v>1290301011</v>
      </c>
      <c r="B2973" s="83" t="s">
        <v>2410</v>
      </c>
      <c r="C2973" s="70">
        <v>0</v>
      </c>
      <c r="D2973" s="79"/>
      <c r="E2973" s="70"/>
      <c r="F2973" s="72"/>
      <c r="G2973" s="70">
        <f t="shared" si="91"/>
        <v>0</v>
      </c>
      <c r="I2973" s="68">
        <v>0</v>
      </c>
      <c r="J2973" s="69">
        <f t="shared" si="92"/>
        <v>0</v>
      </c>
      <c r="K2973" s="57"/>
      <c r="L2973" s="65" t="s">
        <v>470</v>
      </c>
    </row>
    <row r="2974" spans="1:12" s="73" customFormat="1" hidden="1" outlineLevel="2">
      <c r="A2974" s="82">
        <v>1290301012</v>
      </c>
      <c r="B2974" s="83" t="s">
        <v>2411</v>
      </c>
      <c r="C2974" s="70">
        <v>0</v>
      </c>
      <c r="D2974" s="79"/>
      <c r="E2974" s="70"/>
      <c r="F2974" s="72"/>
      <c r="G2974" s="70">
        <f t="shared" si="91"/>
        <v>0</v>
      </c>
      <c r="I2974" s="68">
        <v>0</v>
      </c>
      <c r="J2974" s="69">
        <f t="shared" si="92"/>
        <v>0</v>
      </c>
      <c r="K2974" s="57"/>
      <c r="L2974" s="65" t="s">
        <v>470</v>
      </c>
    </row>
    <row r="2975" spans="1:12" s="73" customFormat="1" hidden="1" outlineLevel="2">
      <c r="A2975" s="82">
        <v>1290301013</v>
      </c>
      <c r="B2975" s="83" t="s">
        <v>2412</v>
      </c>
      <c r="C2975" s="70">
        <v>0</v>
      </c>
      <c r="D2975" s="79"/>
      <c r="E2975" s="70"/>
      <c r="F2975" s="72"/>
      <c r="G2975" s="70">
        <f t="shared" si="91"/>
        <v>0</v>
      </c>
      <c r="I2975" s="68">
        <v>0</v>
      </c>
      <c r="J2975" s="69">
        <f t="shared" si="92"/>
        <v>0</v>
      </c>
      <c r="K2975" s="57"/>
      <c r="L2975" s="65" t="s">
        <v>470</v>
      </c>
    </row>
    <row r="2976" spans="1:12" s="73" customFormat="1" hidden="1" outlineLevel="2">
      <c r="A2976" s="82">
        <v>1290301018</v>
      </c>
      <c r="B2976" s="83" t="s">
        <v>2413</v>
      </c>
      <c r="C2976" s="70">
        <v>0</v>
      </c>
      <c r="D2976" s="79"/>
      <c r="E2976" s="70"/>
      <c r="F2976" s="72"/>
      <c r="G2976" s="70">
        <f t="shared" si="91"/>
        <v>0</v>
      </c>
      <c r="I2976" s="68">
        <v>0</v>
      </c>
      <c r="J2976" s="69">
        <f t="shared" si="92"/>
        <v>0</v>
      </c>
      <c r="K2976" s="57"/>
      <c r="L2976" s="65" t="s">
        <v>470</v>
      </c>
    </row>
    <row r="2977" spans="1:12" s="73" customFormat="1" hidden="1" outlineLevel="2">
      <c r="A2977" s="82">
        <v>1290301910</v>
      </c>
      <c r="B2977" s="83" t="s">
        <v>2414</v>
      </c>
      <c r="C2977" s="70">
        <v>0</v>
      </c>
      <c r="D2977" s="79"/>
      <c r="E2977" s="70"/>
      <c r="F2977" s="72"/>
      <c r="G2977" s="70">
        <f t="shared" si="91"/>
        <v>0</v>
      </c>
      <c r="I2977" s="68">
        <v>0</v>
      </c>
      <c r="J2977" s="69">
        <f t="shared" si="92"/>
        <v>0</v>
      </c>
      <c r="K2977" s="57"/>
      <c r="L2977" s="65" t="s">
        <v>5634</v>
      </c>
    </row>
    <row r="2978" spans="1:12" s="73" customFormat="1" hidden="1" outlineLevel="2">
      <c r="A2978" s="82">
        <v>1290301913</v>
      </c>
      <c r="B2978" s="83" t="s">
        <v>2415</v>
      </c>
      <c r="C2978" s="70">
        <v>0</v>
      </c>
      <c r="D2978" s="79"/>
      <c r="E2978" s="70"/>
      <c r="F2978" s="72"/>
      <c r="G2978" s="70">
        <f t="shared" si="91"/>
        <v>0</v>
      </c>
      <c r="I2978" s="68">
        <v>0</v>
      </c>
      <c r="J2978" s="69">
        <f t="shared" si="92"/>
        <v>0</v>
      </c>
      <c r="K2978" s="57"/>
      <c r="L2978" s="65" t="s">
        <v>5634</v>
      </c>
    </row>
    <row r="2979" spans="1:12" s="73" customFormat="1" hidden="1" outlineLevel="2">
      <c r="A2979" s="82">
        <v>1290301916</v>
      </c>
      <c r="B2979" s="83" t="s">
        <v>2416</v>
      </c>
      <c r="C2979" s="70">
        <v>0</v>
      </c>
      <c r="D2979" s="79"/>
      <c r="E2979" s="70"/>
      <c r="F2979" s="72"/>
      <c r="G2979" s="70">
        <f t="shared" si="91"/>
        <v>0</v>
      </c>
      <c r="I2979" s="68">
        <v>0</v>
      </c>
      <c r="J2979" s="69">
        <f t="shared" si="92"/>
        <v>0</v>
      </c>
      <c r="K2979" s="57"/>
      <c r="L2979" s="65" t="s">
        <v>5634</v>
      </c>
    </row>
    <row r="2980" spans="1:12" s="73" customFormat="1" hidden="1" outlineLevel="2">
      <c r="A2980" s="82">
        <v>1290301920</v>
      </c>
      <c r="B2980" s="83" t="s">
        <v>2414</v>
      </c>
      <c r="C2980" s="70">
        <v>0</v>
      </c>
      <c r="D2980" s="79"/>
      <c r="E2980" s="70"/>
      <c r="F2980" s="72"/>
      <c r="G2980" s="70">
        <f t="shared" si="91"/>
        <v>0</v>
      </c>
      <c r="I2980" s="68">
        <v>0</v>
      </c>
      <c r="J2980" s="69">
        <f t="shared" si="92"/>
        <v>0</v>
      </c>
      <c r="K2980" s="57"/>
      <c r="L2980" s="65" t="s">
        <v>5634</v>
      </c>
    </row>
    <row r="2981" spans="1:12" s="73" customFormat="1" hidden="1" outlineLevel="2">
      <c r="A2981" s="82">
        <v>1290301923</v>
      </c>
      <c r="B2981" s="83" t="s">
        <v>2415</v>
      </c>
      <c r="C2981" s="70">
        <v>0</v>
      </c>
      <c r="D2981" s="79"/>
      <c r="E2981" s="70"/>
      <c r="F2981" s="72"/>
      <c r="G2981" s="70">
        <f t="shared" si="91"/>
        <v>0</v>
      </c>
      <c r="I2981" s="68">
        <v>0</v>
      </c>
      <c r="J2981" s="69">
        <f t="shared" si="92"/>
        <v>0</v>
      </c>
      <c r="K2981" s="57"/>
      <c r="L2981" s="65" t="s">
        <v>5634</v>
      </c>
    </row>
    <row r="2982" spans="1:12" s="73" customFormat="1" hidden="1" outlineLevel="2">
      <c r="A2982" s="82">
        <v>1290302910</v>
      </c>
      <c r="B2982" s="83" t="s">
        <v>2414</v>
      </c>
      <c r="C2982" s="70">
        <v>0</v>
      </c>
      <c r="D2982" s="79"/>
      <c r="E2982" s="70"/>
      <c r="F2982" s="72"/>
      <c r="G2982" s="70">
        <f t="shared" ref="G2982:G3047" si="93">C2982+E2982</f>
        <v>0</v>
      </c>
      <c r="I2982" s="68">
        <v>0</v>
      </c>
      <c r="J2982" s="69">
        <f t="shared" si="92"/>
        <v>0</v>
      </c>
      <c r="K2982" s="57"/>
      <c r="L2982" s="65" t="s">
        <v>5634</v>
      </c>
    </row>
    <row r="2983" spans="1:12" s="73" customFormat="1" hidden="1" outlineLevel="2">
      <c r="A2983" s="82">
        <v>1290302911</v>
      </c>
      <c r="B2983" s="83" t="s">
        <v>2417</v>
      </c>
      <c r="C2983" s="70">
        <v>0</v>
      </c>
      <c r="D2983" s="79"/>
      <c r="E2983" s="70"/>
      <c r="F2983" s="72"/>
      <c r="G2983" s="70">
        <f t="shared" si="93"/>
        <v>0</v>
      </c>
      <c r="I2983" s="68">
        <v>0</v>
      </c>
      <c r="J2983" s="69">
        <f t="shared" si="92"/>
        <v>0</v>
      </c>
      <c r="K2983" s="57"/>
      <c r="L2983" s="65" t="s">
        <v>5634</v>
      </c>
    </row>
    <row r="2984" spans="1:12" s="73" customFormat="1" hidden="1" outlineLevel="2">
      <c r="A2984" s="82">
        <v>1290302913</v>
      </c>
      <c r="B2984" s="83" t="s">
        <v>2415</v>
      </c>
      <c r="C2984" s="70">
        <v>0</v>
      </c>
      <c r="D2984" s="79"/>
      <c r="E2984" s="70"/>
      <c r="F2984" s="72"/>
      <c r="G2984" s="70">
        <f t="shared" si="93"/>
        <v>0</v>
      </c>
      <c r="I2984" s="68">
        <v>0</v>
      </c>
      <c r="J2984" s="69">
        <f t="shared" si="92"/>
        <v>0</v>
      </c>
      <c r="K2984" s="57"/>
      <c r="L2984" s="65" t="s">
        <v>5634</v>
      </c>
    </row>
    <row r="2985" spans="1:12" s="73" customFormat="1" hidden="1" outlineLevel="2">
      <c r="A2985" s="82">
        <v>1290401910</v>
      </c>
      <c r="B2985" s="83" t="s">
        <v>2418</v>
      </c>
      <c r="C2985" s="70">
        <v>0</v>
      </c>
      <c r="D2985" s="79"/>
      <c r="E2985" s="70"/>
      <c r="F2985" s="72"/>
      <c r="G2985" s="70">
        <f t="shared" si="93"/>
        <v>0</v>
      </c>
      <c r="I2985" s="68">
        <v>0</v>
      </c>
      <c r="J2985" s="69">
        <f t="shared" si="92"/>
        <v>0</v>
      </c>
      <c r="K2985" s="57"/>
      <c r="L2985" s="65" t="s">
        <v>5634</v>
      </c>
    </row>
    <row r="2986" spans="1:12" s="73" customFormat="1" hidden="1" outlineLevel="2">
      <c r="A2986" s="82">
        <v>1290401913</v>
      </c>
      <c r="B2986" s="83" t="s">
        <v>2418</v>
      </c>
      <c r="C2986" s="70">
        <v>0</v>
      </c>
      <c r="D2986" s="79"/>
      <c r="E2986" s="70"/>
      <c r="F2986" s="72"/>
      <c r="G2986" s="70">
        <f t="shared" si="93"/>
        <v>0</v>
      </c>
      <c r="I2986" s="68">
        <v>0</v>
      </c>
      <c r="J2986" s="69">
        <f t="shared" si="92"/>
        <v>0</v>
      </c>
      <c r="K2986" s="57"/>
      <c r="L2986" s="65" t="s">
        <v>5634</v>
      </c>
    </row>
    <row r="2987" spans="1:12" s="73" customFormat="1" hidden="1" outlineLevel="2">
      <c r="A2987" s="82">
        <v>1290501010</v>
      </c>
      <c r="B2987" s="83" t="s">
        <v>2419</v>
      </c>
      <c r="C2987" s="70">
        <v>0</v>
      </c>
      <c r="D2987" s="79"/>
      <c r="E2987" s="70"/>
      <c r="F2987" s="72"/>
      <c r="G2987" s="70">
        <f t="shared" si="93"/>
        <v>0</v>
      </c>
      <c r="I2987" s="68">
        <v>0</v>
      </c>
      <c r="J2987" s="69">
        <f t="shared" si="92"/>
        <v>0</v>
      </c>
      <c r="K2987" s="57"/>
      <c r="L2987" s="65" t="s">
        <v>470</v>
      </c>
    </row>
    <row r="2988" spans="1:12" s="73" customFormat="1" hidden="1" outlineLevel="2">
      <c r="A2988" s="82">
        <v>1290501011</v>
      </c>
      <c r="B2988" s="83" t="s">
        <v>2420</v>
      </c>
      <c r="C2988" s="70">
        <v>0</v>
      </c>
      <c r="D2988" s="79"/>
      <c r="E2988" s="70"/>
      <c r="F2988" s="72"/>
      <c r="G2988" s="70">
        <f t="shared" si="93"/>
        <v>0</v>
      </c>
      <c r="I2988" s="68">
        <v>0</v>
      </c>
      <c r="J2988" s="69">
        <f t="shared" si="92"/>
        <v>0</v>
      </c>
      <c r="K2988" s="57"/>
      <c r="L2988" s="65" t="s">
        <v>470</v>
      </c>
    </row>
    <row r="2989" spans="1:12" s="73" customFormat="1" hidden="1" outlineLevel="2">
      <c r="A2989" s="82">
        <v>1290501012</v>
      </c>
      <c r="B2989" s="83" t="s">
        <v>2421</v>
      </c>
      <c r="C2989" s="70">
        <v>0</v>
      </c>
      <c r="D2989" s="79"/>
      <c r="E2989" s="70"/>
      <c r="F2989" s="72"/>
      <c r="G2989" s="70">
        <f t="shared" si="93"/>
        <v>0</v>
      </c>
      <c r="I2989" s="68">
        <v>0</v>
      </c>
      <c r="J2989" s="69">
        <f t="shared" si="92"/>
        <v>0</v>
      </c>
      <c r="K2989" s="57"/>
      <c r="L2989" s="65" t="s">
        <v>470</v>
      </c>
    </row>
    <row r="2990" spans="1:12" s="73" customFormat="1" hidden="1" outlineLevel="2">
      <c r="A2990" s="82">
        <v>1290501013</v>
      </c>
      <c r="B2990" s="83" t="s">
        <v>2422</v>
      </c>
      <c r="C2990" s="70">
        <v>0</v>
      </c>
      <c r="D2990" s="79"/>
      <c r="E2990" s="70"/>
      <c r="F2990" s="72"/>
      <c r="G2990" s="70">
        <f t="shared" si="93"/>
        <v>0</v>
      </c>
      <c r="I2990" s="68">
        <v>0</v>
      </c>
      <c r="J2990" s="69">
        <f t="shared" si="92"/>
        <v>0</v>
      </c>
      <c r="K2990" s="57"/>
      <c r="L2990" s="65" t="s">
        <v>470</v>
      </c>
    </row>
    <row r="2991" spans="1:12" s="73" customFormat="1" hidden="1" outlineLevel="2">
      <c r="A2991" s="82">
        <v>1290501018</v>
      </c>
      <c r="B2991" s="83" t="s">
        <v>2423</v>
      </c>
      <c r="C2991" s="70">
        <v>0</v>
      </c>
      <c r="D2991" s="79"/>
      <c r="E2991" s="70"/>
      <c r="F2991" s="72"/>
      <c r="G2991" s="70">
        <f t="shared" si="93"/>
        <v>0</v>
      </c>
      <c r="I2991" s="68">
        <v>0</v>
      </c>
      <c r="J2991" s="69">
        <f t="shared" si="92"/>
        <v>0</v>
      </c>
      <c r="K2991" s="57"/>
      <c r="L2991" s="65" t="s">
        <v>470</v>
      </c>
    </row>
    <row r="2992" spans="1:12" s="73" customFormat="1" hidden="1" outlineLevel="2">
      <c r="A2992" s="82">
        <v>1290501910</v>
      </c>
      <c r="B2992" s="83" t="s">
        <v>2424</v>
      </c>
      <c r="C2992" s="70">
        <v>0</v>
      </c>
      <c r="D2992" s="79"/>
      <c r="E2992" s="70"/>
      <c r="F2992" s="72"/>
      <c r="G2992" s="70">
        <f t="shared" si="93"/>
        <v>0</v>
      </c>
      <c r="I2992" s="68">
        <v>0</v>
      </c>
      <c r="J2992" s="69">
        <f t="shared" si="92"/>
        <v>0</v>
      </c>
      <c r="K2992" s="57"/>
      <c r="L2992" s="65" t="s">
        <v>5634</v>
      </c>
    </row>
    <row r="2993" spans="1:12" s="73" customFormat="1" hidden="1" outlineLevel="2">
      <c r="A2993" s="82">
        <v>1290501913</v>
      </c>
      <c r="B2993" s="83" t="s">
        <v>2424</v>
      </c>
      <c r="C2993" s="70">
        <v>0</v>
      </c>
      <c r="D2993" s="79"/>
      <c r="E2993" s="70"/>
      <c r="F2993" s="72"/>
      <c r="G2993" s="70">
        <f t="shared" si="93"/>
        <v>0</v>
      </c>
      <c r="I2993" s="68">
        <v>0</v>
      </c>
      <c r="J2993" s="69">
        <f t="shared" si="92"/>
        <v>0</v>
      </c>
      <c r="K2993" s="57"/>
      <c r="L2993" s="65" t="s">
        <v>5634</v>
      </c>
    </row>
    <row r="2994" spans="1:12" s="73" customFormat="1" hidden="1" outlineLevel="2">
      <c r="A2994" s="82">
        <v>1290601910</v>
      </c>
      <c r="B2994" s="83" t="s">
        <v>2414</v>
      </c>
      <c r="C2994" s="70">
        <v>0</v>
      </c>
      <c r="D2994" s="79"/>
      <c r="E2994" s="70"/>
      <c r="F2994" s="72"/>
      <c r="G2994" s="70">
        <f t="shared" si="93"/>
        <v>0</v>
      </c>
      <c r="I2994" s="68">
        <v>0</v>
      </c>
      <c r="J2994" s="69">
        <f t="shared" si="92"/>
        <v>0</v>
      </c>
      <c r="K2994" s="57"/>
      <c r="L2994" s="65" t="s">
        <v>5634</v>
      </c>
    </row>
    <row r="2995" spans="1:12" s="73" customFormat="1" hidden="1" outlineLevel="2">
      <c r="A2995" s="82">
        <v>1290601913</v>
      </c>
      <c r="B2995" s="83" t="s">
        <v>2415</v>
      </c>
      <c r="C2995" s="70">
        <v>0</v>
      </c>
      <c r="D2995" s="79"/>
      <c r="E2995" s="70"/>
      <c r="F2995" s="72"/>
      <c r="G2995" s="70">
        <f t="shared" si="93"/>
        <v>0</v>
      </c>
      <c r="I2995" s="68">
        <v>0</v>
      </c>
      <c r="J2995" s="69">
        <f t="shared" si="92"/>
        <v>0</v>
      </c>
      <c r="K2995" s="57"/>
      <c r="L2995" s="65" t="s">
        <v>5634</v>
      </c>
    </row>
    <row r="2996" spans="1:12" s="73" customFormat="1" hidden="1" outlineLevel="2">
      <c r="A2996" s="82">
        <v>1290701910</v>
      </c>
      <c r="B2996" s="83" t="s">
        <v>2425</v>
      </c>
      <c r="C2996" s="70">
        <v>0</v>
      </c>
      <c r="D2996" s="79"/>
      <c r="E2996" s="70"/>
      <c r="F2996" s="72"/>
      <c r="G2996" s="70">
        <f t="shared" si="93"/>
        <v>0</v>
      </c>
      <c r="I2996" s="68">
        <v>0</v>
      </c>
      <c r="J2996" s="69">
        <f t="shared" si="92"/>
        <v>0</v>
      </c>
      <c r="K2996" s="57"/>
      <c r="L2996" s="65" t="s">
        <v>5634</v>
      </c>
    </row>
    <row r="2997" spans="1:12" s="73" customFormat="1" hidden="1" outlineLevel="2">
      <c r="A2997" s="82">
        <v>1290701913</v>
      </c>
      <c r="B2997" s="83" t="s">
        <v>2425</v>
      </c>
      <c r="C2997" s="70">
        <v>0</v>
      </c>
      <c r="D2997" s="79"/>
      <c r="E2997" s="70"/>
      <c r="F2997" s="72"/>
      <c r="G2997" s="70">
        <f t="shared" si="93"/>
        <v>0</v>
      </c>
      <c r="I2997" s="68">
        <v>0</v>
      </c>
      <c r="J2997" s="69">
        <f t="shared" si="92"/>
        <v>0</v>
      </c>
      <c r="K2997" s="57"/>
      <c r="L2997" s="65" t="s">
        <v>5634</v>
      </c>
    </row>
    <row r="2998" spans="1:12" s="73" customFormat="1" hidden="1" outlineLevel="2">
      <c r="A2998" s="82">
        <v>1290801010</v>
      </c>
      <c r="B2998" s="83" t="s">
        <v>2426</v>
      </c>
      <c r="C2998" s="70">
        <v>0</v>
      </c>
      <c r="D2998" s="79"/>
      <c r="E2998" s="70"/>
      <c r="F2998" s="72"/>
      <c r="G2998" s="70">
        <f t="shared" si="93"/>
        <v>0</v>
      </c>
      <c r="I2998" s="68">
        <v>0</v>
      </c>
      <c r="J2998" s="69">
        <f t="shared" si="92"/>
        <v>0</v>
      </c>
      <c r="K2998" s="57"/>
      <c r="L2998" s="65" t="s">
        <v>470</v>
      </c>
    </row>
    <row r="2999" spans="1:12" s="73" customFormat="1" hidden="1" outlineLevel="2">
      <c r="A2999" s="82">
        <v>1290801013</v>
      </c>
      <c r="B2999" s="83" t="s">
        <v>2427</v>
      </c>
      <c r="C2999" s="70">
        <v>0</v>
      </c>
      <c r="D2999" s="79"/>
      <c r="E2999" s="70"/>
      <c r="F2999" s="72"/>
      <c r="G2999" s="70">
        <f t="shared" si="93"/>
        <v>0</v>
      </c>
      <c r="I2999" s="68">
        <v>0</v>
      </c>
      <c r="J2999" s="69">
        <f t="shared" si="92"/>
        <v>0</v>
      </c>
      <c r="K2999" s="57"/>
      <c r="L2999" s="65" t="s">
        <v>470</v>
      </c>
    </row>
    <row r="3000" spans="1:12" s="73" customFormat="1" outlineLevel="1" collapsed="1">
      <c r="A3000" s="32"/>
      <c r="B3000" s="32"/>
      <c r="C3000" s="71"/>
      <c r="D3000" s="79"/>
      <c r="E3000" s="71"/>
      <c r="F3000" s="72"/>
      <c r="G3000" s="71"/>
      <c r="I3000" s="68"/>
      <c r="J3000" s="69"/>
      <c r="K3000" s="57"/>
      <c r="L3000" s="65"/>
    </row>
    <row r="3001" spans="1:12" s="73" customFormat="1">
      <c r="A3001" s="32" t="s">
        <v>4</v>
      </c>
      <c r="B3001" s="32"/>
      <c r="C3001" s="71">
        <f>C1218+C1224</f>
        <v>879646.67000078084</v>
      </c>
      <c r="D3001" s="71">
        <f>D1218+D1224</f>
        <v>0</v>
      </c>
      <c r="E3001" s="71">
        <f>E1218+E1224</f>
        <v>0</v>
      </c>
      <c r="F3001" s="72"/>
      <c r="G3001" s="71">
        <f t="shared" si="93"/>
        <v>879646.67000078084</v>
      </c>
      <c r="I3001" s="68"/>
      <c r="J3001" s="69"/>
      <c r="K3001" s="57"/>
      <c r="L3001" s="65"/>
    </row>
    <row r="3002" spans="1:12">
      <c r="B3002" s="50"/>
      <c r="D3002" s="79"/>
      <c r="I3002" s="68"/>
      <c r="J3002" s="69"/>
      <c r="L3002" s="65"/>
    </row>
    <row r="3003" spans="1:12">
      <c r="A3003" s="37" t="s">
        <v>471</v>
      </c>
      <c r="B3003" s="37"/>
      <c r="C3003" s="90">
        <f>C677+C897+C1110+C1201+C1217+C3001</f>
        <v>583342997.46000051</v>
      </c>
      <c r="D3003" s="90">
        <f>D677+D897+D1110+D1201+D1217+D3001</f>
        <v>0</v>
      </c>
      <c r="E3003" s="90">
        <f>E677+E897+E1110+E1201+E1217+E3001</f>
        <v>-59632.91</v>
      </c>
      <c r="G3003" s="90">
        <f t="shared" si="93"/>
        <v>583283364.55000055</v>
      </c>
      <c r="I3003" s="68"/>
      <c r="J3003" s="69"/>
      <c r="L3003" s="65"/>
    </row>
    <row r="3004" spans="1:12">
      <c r="B3004" s="50"/>
      <c r="C3004" s="90"/>
      <c r="D3004" s="79"/>
      <c r="E3004" s="90"/>
      <c r="G3004" s="90"/>
      <c r="I3004" s="68"/>
      <c r="J3004" s="69"/>
      <c r="L3004" s="65"/>
    </row>
    <row r="3005" spans="1:12">
      <c r="A3005" s="38" t="s">
        <v>472</v>
      </c>
      <c r="B3005" s="37"/>
      <c r="C3005" s="122">
        <f>C379+C3003</f>
        <v>5958167449.6099854</v>
      </c>
      <c r="D3005" s="122">
        <f>D379+D3003</f>
        <v>0</v>
      </c>
      <c r="E3005" s="122">
        <f>E379+E3003</f>
        <v>-531337285.25322765</v>
      </c>
      <c r="G3005" s="122">
        <f t="shared" si="93"/>
        <v>5426830164.3567581</v>
      </c>
      <c r="I3005" s="68"/>
      <c r="J3005" s="69"/>
      <c r="L3005" s="65"/>
    </row>
    <row r="3006" spans="1:12">
      <c r="C3006" s="69"/>
      <c r="D3006" s="79"/>
      <c r="I3006" s="68"/>
      <c r="J3006" s="69"/>
      <c r="L3006" s="65"/>
    </row>
    <row r="3007" spans="1:12">
      <c r="A3007" s="39" t="s">
        <v>473</v>
      </c>
      <c r="B3007" s="44"/>
      <c r="C3007" s="69"/>
      <c r="D3007" s="79"/>
      <c r="G3007" s="55">
        <f t="shared" si="93"/>
        <v>0</v>
      </c>
      <c r="I3007" s="68"/>
      <c r="J3007" s="69"/>
      <c r="L3007" s="65"/>
    </row>
    <row r="3008" spans="1:12">
      <c r="D3008" s="79"/>
      <c r="I3008" s="68"/>
      <c r="J3008" s="69"/>
      <c r="L3008" s="65"/>
    </row>
    <row r="3009" spans="1:12" outlineLevel="1">
      <c r="A3009" s="66" t="s">
        <v>474</v>
      </c>
      <c r="B3009" s="35" t="s">
        <v>47</v>
      </c>
      <c r="C3009" s="67">
        <f>SUM(C3010)</f>
        <v>1024500000</v>
      </c>
      <c r="D3009" s="79"/>
      <c r="E3009" s="67"/>
      <c r="G3009" s="67">
        <f t="shared" si="93"/>
        <v>1024500000</v>
      </c>
      <c r="I3009" s="68">
        <v>1024500000</v>
      </c>
      <c r="J3009" s="69">
        <f t="shared" ref="J3009:J3080" si="94">I3009-G3009</f>
        <v>0</v>
      </c>
      <c r="L3009" s="65"/>
    </row>
    <row r="3010" spans="1:12" hidden="1" outlineLevel="2">
      <c r="A3010" s="31">
        <v>5100100000</v>
      </c>
      <c r="B3010" s="45" t="s">
        <v>2428</v>
      </c>
      <c r="C3010" s="70">
        <v>1024500000</v>
      </c>
      <c r="D3010" s="79"/>
      <c r="E3010" s="70"/>
      <c r="G3010" s="70">
        <f t="shared" si="93"/>
        <v>1024500000</v>
      </c>
      <c r="I3010" s="68">
        <v>0</v>
      </c>
      <c r="J3010" s="69">
        <f t="shared" si="94"/>
        <v>-1024500000</v>
      </c>
      <c r="L3010" s="65" t="s">
        <v>474</v>
      </c>
    </row>
    <row r="3011" spans="1:12" outlineLevel="1" collapsed="1">
      <c r="A3011" s="31"/>
      <c r="B3011" s="45"/>
      <c r="C3011" s="70"/>
      <c r="D3011" s="79"/>
      <c r="E3011" s="70"/>
      <c r="G3011" s="70"/>
      <c r="I3011" s="68"/>
      <c r="J3011" s="69"/>
      <c r="L3011" s="65"/>
    </row>
    <row r="3012" spans="1:12" s="73" customFormat="1">
      <c r="A3012" s="32" t="s">
        <v>475</v>
      </c>
      <c r="B3012" s="32"/>
      <c r="C3012" s="100">
        <f>C3009</f>
        <v>1024500000</v>
      </c>
      <c r="D3012" s="100">
        <f>D3009</f>
        <v>0</v>
      </c>
      <c r="E3012" s="100">
        <f>E3009</f>
        <v>0</v>
      </c>
      <c r="F3012" s="72"/>
      <c r="G3012" s="100">
        <f t="shared" si="93"/>
        <v>1024500000</v>
      </c>
      <c r="I3012" s="68"/>
      <c r="J3012" s="69"/>
      <c r="K3012" s="57"/>
      <c r="L3012" s="65"/>
    </row>
    <row r="3013" spans="1:12" s="73" customFormat="1">
      <c r="A3013" s="32" t="s">
        <v>5</v>
      </c>
      <c r="B3013" s="32"/>
      <c r="C3013" s="73">
        <v>0</v>
      </c>
      <c r="D3013" s="73">
        <v>0</v>
      </c>
      <c r="E3013" s="73">
        <v>0</v>
      </c>
      <c r="F3013" s="72"/>
      <c r="G3013" s="73">
        <f t="shared" si="93"/>
        <v>0</v>
      </c>
      <c r="I3013" s="68"/>
      <c r="J3013" s="69"/>
      <c r="K3013" s="57"/>
      <c r="L3013" s="65"/>
    </row>
    <row r="3014" spans="1:12" s="73" customFormat="1" outlineLevel="1">
      <c r="A3014" s="66" t="s">
        <v>476</v>
      </c>
      <c r="B3014" s="35" t="s">
        <v>5708</v>
      </c>
      <c r="C3014" s="67">
        <f>SUM(C3015)</f>
        <v>95000000</v>
      </c>
      <c r="D3014" s="79"/>
      <c r="E3014" s="67"/>
      <c r="F3014" s="72"/>
      <c r="G3014" s="67">
        <f t="shared" si="93"/>
        <v>95000000</v>
      </c>
      <c r="I3014" s="68">
        <v>95000000</v>
      </c>
      <c r="J3014" s="69">
        <f>I3014-G3014</f>
        <v>0</v>
      </c>
      <c r="K3014" s="57"/>
      <c r="L3014" s="65">
        <v>0</v>
      </c>
    </row>
    <row r="3015" spans="1:12" s="73" customFormat="1" hidden="1" outlineLevel="2">
      <c r="A3015" s="31">
        <v>5300100000</v>
      </c>
      <c r="B3015" s="45" t="s">
        <v>2429</v>
      </c>
      <c r="C3015" s="70">
        <v>95000000</v>
      </c>
      <c r="D3015" s="79"/>
      <c r="E3015" s="70"/>
      <c r="F3015" s="72"/>
      <c r="G3015" s="70">
        <f t="shared" si="93"/>
        <v>95000000</v>
      </c>
      <c r="I3015" s="68">
        <v>0</v>
      </c>
      <c r="J3015" s="69">
        <f>I3015-G3015</f>
        <v>-95000000</v>
      </c>
      <c r="K3015" s="57"/>
      <c r="L3015" s="65" t="s">
        <v>476</v>
      </c>
    </row>
    <row r="3016" spans="1:12" s="73" customFormat="1" outlineLevel="1" collapsed="1">
      <c r="A3016" s="66" t="s">
        <v>477</v>
      </c>
      <c r="B3016" s="35" t="s">
        <v>5709</v>
      </c>
      <c r="C3016" s="67">
        <f>SUM(C3017:C3019)</f>
        <v>122221723.099999</v>
      </c>
      <c r="D3016" s="79"/>
      <c r="E3016" s="67"/>
      <c r="F3016" s="72"/>
      <c r="G3016" s="67">
        <f t="shared" si="93"/>
        <v>122221723.099999</v>
      </c>
      <c r="I3016" s="68">
        <v>122221723.09999999</v>
      </c>
      <c r="J3016" s="69">
        <f t="shared" si="94"/>
        <v>9.9837779998779297E-7</v>
      </c>
      <c r="K3016" s="57"/>
      <c r="L3016" s="65"/>
    </row>
    <row r="3017" spans="1:12" s="73" customFormat="1" hidden="1" outlineLevel="2">
      <c r="A3017" s="31">
        <v>5711100000</v>
      </c>
      <c r="B3017" s="45" t="s">
        <v>2430</v>
      </c>
      <c r="C3017" s="70">
        <v>122221723.099999</v>
      </c>
      <c r="D3017" s="79"/>
      <c r="E3017" s="70"/>
      <c r="F3017" s="72"/>
      <c r="G3017" s="70">
        <f t="shared" si="93"/>
        <v>122221723.099999</v>
      </c>
      <c r="I3017" s="68">
        <v>0</v>
      </c>
      <c r="J3017" s="69">
        <f t="shared" si="94"/>
        <v>-122221723.099999</v>
      </c>
      <c r="K3017" s="57"/>
      <c r="L3017" s="65" t="s">
        <v>477</v>
      </c>
    </row>
    <row r="3018" spans="1:12" s="73" customFormat="1" hidden="1" outlineLevel="2">
      <c r="A3018" s="31">
        <v>5715100000</v>
      </c>
      <c r="B3018" s="45" t="s">
        <v>2431</v>
      </c>
      <c r="C3018" s="70">
        <v>0</v>
      </c>
      <c r="D3018" s="79"/>
      <c r="E3018" s="70"/>
      <c r="F3018" s="72"/>
      <c r="G3018" s="70">
        <f t="shared" si="93"/>
        <v>0</v>
      </c>
      <c r="I3018" s="68">
        <v>0</v>
      </c>
      <c r="J3018" s="69">
        <f t="shared" si="94"/>
        <v>0</v>
      </c>
      <c r="K3018" s="57"/>
      <c r="L3018" s="65" t="s">
        <v>477</v>
      </c>
    </row>
    <row r="3019" spans="1:12" s="73" customFormat="1" hidden="1" outlineLevel="2">
      <c r="A3019" s="31">
        <v>5715200000</v>
      </c>
      <c r="B3019" s="45" t="s">
        <v>2432</v>
      </c>
      <c r="C3019" s="70">
        <v>0</v>
      </c>
      <c r="D3019" s="79"/>
      <c r="E3019" s="70"/>
      <c r="F3019" s="72"/>
      <c r="G3019" s="70">
        <f t="shared" si="93"/>
        <v>0</v>
      </c>
      <c r="I3019" s="68">
        <v>0</v>
      </c>
      <c r="J3019" s="69">
        <f t="shared" si="94"/>
        <v>0</v>
      </c>
      <c r="K3019" s="57"/>
      <c r="L3019" s="65" t="s">
        <v>477</v>
      </c>
    </row>
    <row r="3020" spans="1:12" s="73" customFormat="1" outlineLevel="1" collapsed="1">
      <c r="A3020" s="66" t="s">
        <v>478</v>
      </c>
      <c r="B3020" s="35" t="s">
        <v>5710</v>
      </c>
      <c r="C3020" s="67">
        <f>SUM(C3021)</f>
        <v>247255362.65000001</v>
      </c>
      <c r="D3020" s="79"/>
      <c r="E3020" s="67"/>
      <c r="F3020" s="72"/>
      <c r="G3020" s="67">
        <f t="shared" si="93"/>
        <v>247255362.65000001</v>
      </c>
      <c r="I3020" s="68">
        <v>247255362.65000001</v>
      </c>
      <c r="J3020" s="69">
        <f t="shared" si="94"/>
        <v>0</v>
      </c>
      <c r="K3020" s="57"/>
      <c r="L3020" s="65">
        <v>0</v>
      </c>
    </row>
    <row r="3021" spans="1:12" s="73" customFormat="1" hidden="1" outlineLevel="2">
      <c r="A3021" s="31">
        <v>5740100000</v>
      </c>
      <c r="B3021" s="45" t="s">
        <v>2433</v>
      </c>
      <c r="C3021" s="70">
        <v>247255362.65000001</v>
      </c>
      <c r="D3021" s="79"/>
      <c r="E3021" s="70"/>
      <c r="F3021" s="72"/>
      <c r="G3021" s="70">
        <f t="shared" si="93"/>
        <v>247255362.65000001</v>
      </c>
      <c r="I3021" s="68">
        <v>0</v>
      </c>
      <c r="J3021" s="69">
        <f t="shared" si="94"/>
        <v>-247255362.65000001</v>
      </c>
      <c r="K3021" s="57"/>
      <c r="L3021" s="65" t="s">
        <v>478</v>
      </c>
    </row>
    <row r="3022" spans="1:12" s="73" customFormat="1" outlineLevel="1" collapsed="1">
      <c r="A3022" s="66" t="s">
        <v>480</v>
      </c>
      <c r="B3022" s="35" t="s">
        <v>2811</v>
      </c>
      <c r="C3022" s="67">
        <f>SUM(C3023:C3027)</f>
        <v>341454.95999999903</v>
      </c>
      <c r="D3022" s="79"/>
      <c r="E3022" s="67">
        <f>SUM(E3023:E3027)</f>
        <v>-1109137706</v>
      </c>
      <c r="F3022" s="72"/>
      <c r="G3022" s="67">
        <f t="shared" si="93"/>
        <v>-1108796251.04</v>
      </c>
      <c r="I3022" s="68">
        <v>-1108796251.4100001</v>
      </c>
      <c r="J3022" s="75">
        <f t="shared" si="94"/>
        <v>-0.37000012397766113</v>
      </c>
      <c r="K3022" s="57"/>
      <c r="L3022" s="65">
        <v>0</v>
      </c>
    </row>
    <row r="3023" spans="1:12" s="73" customFormat="1" hidden="1" outlineLevel="2">
      <c r="A3023" s="31">
        <v>5900100000</v>
      </c>
      <c r="B3023" s="45" t="s">
        <v>2436</v>
      </c>
      <c r="C3023" s="70">
        <v>134911.44</v>
      </c>
      <c r="D3023" s="79"/>
      <c r="E3023" s="70">
        <v>-1109137706</v>
      </c>
      <c r="F3023" s="72"/>
      <c r="G3023" s="70">
        <f t="shared" si="93"/>
        <v>-1109002794.5599999</v>
      </c>
      <c r="I3023" s="68">
        <v>0</v>
      </c>
      <c r="J3023" s="69">
        <f t="shared" si="94"/>
        <v>1109002794.5599999</v>
      </c>
      <c r="K3023" s="57"/>
      <c r="L3023" s="65" t="s">
        <v>480</v>
      </c>
    </row>
    <row r="3024" spans="1:12" s="73" customFormat="1" hidden="1" outlineLevel="2">
      <c r="A3024" s="31">
        <v>5900500000</v>
      </c>
      <c r="B3024" s="45" t="s">
        <v>2437</v>
      </c>
      <c r="C3024" s="70">
        <v>206543.519999999</v>
      </c>
      <c r="D3024" s="79"/>
      <c r="E3024" s="70"/>
      <c r="F3024" s="72"/>
      <c r="G3024" s="70">
        <f t="shared" si="93"/>
        <v>206543.519999999</v>
      </c>
      <c r="I3024" s="68">
        <v>0</v>
      </c>
      <c r="J3024" s="69">
        <f t="shared" si="94"/>
        <v>-206543.519999999</v>
      </c>
      <c r="K3024" s="57"/>
      <c r="L3024" s="65" t="s">
        <v>480</v>
      </c>
    </row>
    <row r="3025" spans="1:12" s="73" customFormat="1" hidden="1" outlineLevel="2">
      <c r="A3025" s="31">
        <v>5900700000</v>
      </c>
      <c r="B3025" s="45" t="s">
        <v>2454</v>
      </c>
      <c r="C3025" s="70">
        <v>0</v>
      </c>
      <c r="D3025" s="79"/>
      <c r="E3025" s="70"/>
      <c r="F3025" s="72"/>
      <c r="G3025" s="70">
        <f t="shared" si="93"/>
        <v>0</v>
      </c>
      <c r="I3025" s="68">
        <v>0</v>
      </c>
      <c r="J3025" s="69">
        <f t="shared" si="94"/>
        <v>0</v>
      </c>
      <c r="K3025" s="57"/>
      <c r="L3025" s="65" t="s">
        <v>480</v>
      </c>
    </row>
    <row r="3026" spans="1:12" s="73" customFormat="1" hidden="1" outlineLevel="2">
      <c r="A3026" s="31">
        <v>5900800000</v>
      </c>
      <c r="B3026" s="45" t="s">
        <v>2455</v>
      </c>
      <c r="C3026" s="70">
        <v>0</v>
      </c>
      <c r="D3026" s="79"/>
      <c r="E3026" s="70"/>
      <c r="F3026" s="72"/>
      <c r="G3026" s="70">
        <f t="shared" si="93"/>
        <v>0</v>
      </c>
      <c r="I3026" s="68">
        <v>0</v>
      </c>
      <c r="J3026" s="69">
        <f t="shared" si="94"/>
        <v>0</v>
      </c>
      <c r="K3026" s="57"/>
      <c r="L3026" s="65" t="s">
        <v>480</v>
      </c>
    </row>
    <row r="3027" spans="1:12" s="73" customFormat="1" hidden="1" outlineLevel="2">
      <c r="A3027" s="31">
        <v>5900900000</v>
      </c>
      <c r="B3027" s="45" t="s">
        <v>2456</v>
      </c>
      <c r="C3027" s="70">
        <v>0</v>
      </c>
      <c r="D3027" s="79"/>
      <c r="E3027" s="70"/>
      <c r="F3027" s="72"/>
      <c r="G3027" s="70">
        <f t="shared" si="93"/>
        <v>0</v>
      </c>
      <c r="I3027" s="68">
        <v>0</v>
      </c>
      <c r="J3027" s="69">
        <f t="shared" si="94"/>
        <v>0</v>
      </c>
      <c r="K3027" s="57"/>
      <c r="L3027" s="65" t="s">
        <v>480</v>
      </c>
    </row>
    <row r="3028" spans="1:12" s="73" customFormat="1" outlineLevel="1" collapsed="1">
      <c r="A3028" s="66" t="s">
        <v>481</v>
      </c>
      <c r="B3028" s="35" t="s">
        <v>5711</v>
      </c>
      <c r="C3028" s="67">
        <f>SUM(C3029)</f>
        <v>-41000000</v>
      </c>
      <c r="D3028" s="79"/>
      <c r="E3028" s="67"/>
      <c r="F3028" s="72"/>
      <c r="G3028" s="67">
        <f>C3028+E3028</f>
        <v>-41000000</v>
      </c>
      <c r="I3028" s="68">
        <v>-41000000</v>
      </c>
      <c r="J3028" s="69">
        <f>I3028-G3028</f>
        <v>0</v>
      </c>
      <c r="K3028" s="57"/>
      <c r="L3028" s="65">
        <v>0</v>
      </c>
    </row>
    <row r="3029" spans="1:12" s="73" customFormat="1" hidden="1" outlineLevel="2">
      <c r="A3029" s="31">
        <v>8900000000</v>
      </c>
      <c r="B3029" s="45" t="s">
        <v>38</v>
      </c>
      <c r="C3029" s="70">
        <v>-41000000</v>
      </c>
      <c r="D3029" s="79"/>
      <c r="E3029" s="70"/>
      <c r="F3029" s="72"/>
      <c r="G3029" s="70">
        <f>C3029+E3029</f>
        <v>-41000000</v>
      </c>
      <c r="I3029" s="68">
        <v>0</v>
      </c>
      <c r="J3029" s="69">
        <f>I3029-G3029</f>
        <v>41000000</v>
      </c>
      <c r="K3029" s="57"/>
      <c r="L3029" s="65" t="s">
        <v>481</v>
      </c>
    </row>
    <row r="3030" spans="1:12" s="73" customFormat="1" outlineLevel="1" collapsed="1">
      <c r="A3030" s="32"/>
      <c r="B3030" s="32"/>
      <c r="D3030" s="79"/>
      <c r="F3030" s="72"/>
      <c r="I3030" s="68"/>
      <c r="J3030" s="69"/>
      <c r="K3030" s="57"/>
      <c r="L3030" s="65"/>
    </row>
    <row r="3031" spans="1:12" s="73" customFormat="1">
      <c r="A3031" s="32" t="s">
        <v>6</v>
      </c>
      <c r="B3031" s="32"/>
      <c r="C3031" s="100">
        <f>C3014+C3016+C3020+C3022+C3028</f>
        <v>423818540.70999902</v>
      </c>
      <c r="D3031" s="100">
        <f>D3016+D3020+D3022</f>
        <v>0</v>
      </c>
      <c r="E3031" s="100">
        <f>E3016+E3020+E3022</f>
        <v>-1109137706</v>
      </c>
      <c r="F3031" s="72"/>
      <c r="G3031" s="100">
        <f t="shared" si="93"/>
        <v>-685319165.29000092</v>
      </c>
      <c r="I3031" s="68"/>
      <c r="J3031" s="69"/>
      <c r="K3031" s="57"/>
      <c r="L3031" s="65"/>
    </row>
    <row r="3032" spans="1:12" s="73" customFormat="1" outlineLevel="1">
      <c r="A3032" s="66" t="s">
        <v>482</v>
      </c>
      <c r="B3032" s="35" t="s">
        <v>2820</v>
      </c>
      <c r="C3032" s="67">
        <f>SUM(C3033)</f>
        <v>155818295.19999999</v>
      </c>
      <c r="D3032" s="79"/>
      <c r="E3032" s="67">
        <f>E3033</f>
        <v>56142088.836771518</v>
      </c>
      <c r="F3032" s="72"/>
      <c r="G3032" s="67">
        <f t="shared" si="93"/>
        <v>211960384.03677151</v>
      </c>
      <c r="I3032" s="68">
        <v>211960384.97999999</v>
      </c>
      <c r="J3032" s="75">
        <f>I3032-G3032</f>
        <v>0.94322848320007324</v>
      </c>
      <c r="K3032" s="57"/>
      <c r="L3032" s="65"/>
    </row>
    <row r="3033" spans="1:12" s="73" customFormat="1" hidden="1" outlineLevel="2">
      <c r="A3033" s="31">
        <v>8800000000</v>
      </c>
      <c r="B3033" s="45" t="s">
        <v>7</v>
      </c>
      <c r="C3033" s="70">
        <v>155818295.19999999</v>
      </c>
      <c r="D3033" s="79"/>
      <c r="E3033" s="70">
        <v>56142088.836771518</v>
      </c>
      <c r="F3033" s="72"/>
      <c r="G3033" s="70">
        <f t="shared" si="93"/>
        <v>211960384.03677151</v>
      </c>
      <c r="I3033" s="68">
        <v>0</v>
      </c>
      <c r="J3033" s="69">
        <f t="shared" si="94"/>
        <v>-211960384.03677151</v>
      </c>
      <c r="K3033" s="57"/>
      <c r="L3033" s="65" t="s">
        <v>482</v>
      </c>
    </row>
    <row r="3034" spans="1:12" s="73" customFormat="1" outlineLevel="1" collapsed="1">
      <c r="A3034" s="32"/>
      <c r="B3034" s="32"/>
      <c r="C3034" s="100"/>
      <c r="D3034" s="79"/>
      <c r="E3034" s="100"/>
      <c r="F3034" s="72"/>
      <c r="G3034" s="100"/>
      <c r="I3034" s="68"/>
      <c r="J3034" s="69"/>
      <c r="K3034" s="57"/>
      <c r="L3034" s="65"/>
    </row>
    <row r="3035" spans="1:12" s="73" customFormat="1">
      <c r="A3035" s="32" t="s">
        <v>17</v>
      </c>
      <c r="B3035" s="32"/>
      <c r="C3035" s="100">
        <f>C3032</f>
        <v>155818295.19999999</v>
      </c>
      <c r="D3035" s="100">
        <f>D3032</f>
        <v>0</v>
      </c>
      <c r="E3035" s="100">
        <f>E3032</f>
        <v>56142088.836771518</v>
      </c>
      <c r="F3035" s="72"/>
      <c r="G3035" s="100">
        <f t="shared" si="93"/>
        <v>211960384.03677151</v>
      </c>
      <c r="I3035" s="68"/>
      <c r="J3035" s="69"/>
      <c r="K3035" s="57"/>
      <c r="L3035" s="65">
        <v>0</v>
      </c>
    </row>
    <row r="3036" spans="1:12" s="73" customFormat="1">
      <c r="A3036" s="32" t="s">
        <v>483</v>
      </c>
      <c r="B3036" s="32"/>
      <c r="C3036" s="100"/>
      <c r="D3036" s="79"/>
      <c r="F3036" s="72"/>
      <c r="G3036" s="73">
        <f t="shared" si="93"/>
        <v>0</v>
      </c>
      <c r="I3036" s="68"/>
      <c r="J3036" s="69"/>
      <c r="K3036" s="57"/>
      <c r="L3036" s="65">
        <v>0</v>
      </c>
    </row>
    <row r="3037" spans="1:12" s="73" customFormat="1">
      <c r="A3037" s="32" t="s">
        <v>484</v>
      </c>
      <c r="B3037" s="32"/>
      <c r="D3037" s="79"/>
      <c r="F3037" s="72"/>
      <c r="G3037" s="73">
        <f t="shared" si="93"/>
        <v>0</v>
      </c>
      <c r="I3037" s="68"/>
      <c r="J3037" s="69"/>
      <c r="K3037" s="57"/>
      <c r="L3037" s="65">
        <v>0</v>
      </c>
    </row>
    <row r="3038" spans="1:12">
      <c r="D3038" s="79"/>
      <c r="I3038" s="68"/>
      <c r="J3038" s="69"/>
      <c r="L3038" s="65"/>
    </row>
    <row r="3039" spans="1:12">
      <c r="A3039" s="38" t="s">
        <v>8</v>
      </c>
      <c r="B3039" s="36"/>
      <c r="C3039" s="122">
        <f>C3012+C3013+C3031+C3035</f>
        <v>1604136835.9099991</v>
      </c>
      <c r="D3039" s="122">
        <f>D3012+D3013+D3031+D3035</f>
        <v>0</v>
      </c>
      <c r="E3039" s="122">
        <f>E3012+E3013+E3031+E3035</f>
        <v>-1052995617.1632285</v>
      </c>
      <c r="G3039" s="122">
        <f t="shared" si="93"/>
        <v>551141218.74677062</v>
      </c>
      <c r="I3039" s="68"/>
      <c r="J3039" s="69"/>
      <c r="L3039" s="65"/>
    </row>
    <row r="3040" spans="1:12">
      <c r="D3040" s="79"/>
      <c r="I3040" s="68"/>
      <c r="J3040" s="69"/>
      <c r="L3040" s="65"/>
    </row>
    <row r="3041" spans="1:12">
      <c r="A3041" s="29" t="s">
        <v>485</v>
      </c>
      <c r="B3041" s="44"/>
      <c r="C3041" s="69"/>
      <c r="D3041" s="79"/>
      <c r="I3041" s="68"/>
      <c r="J3041" s="69"/>
      <c r="L3041" s="65"/>
    </row>
    <row r="3042" spans="1:12">
      <c r="D3042" s="79"/>
      <c r="I3042" s="68"/>
      <c r="J3042" s="69"/>
      <c r="L3042" s="65"/>
    </row>
    <row r="3043" spans="1:12" outlineLevel="1">
      <c r="A3043" s="123" t="s">
        <v>487</v>
      </c>
      <c r="B3043" s="35" t="s">
        <v>5567</v>
      </c>
      <c r="C3043" s="67">
        <f>SUM(C3044:C3044)</f>
        <v>628124719.42999899</v>
      </c>
      <c r="D3043" s="79"/>
      <c r="E3043" s="67"/>
      <c r="F3043" s="72"/>
      <c r="G3043" s="67">
        <f>C3043+E3043</f>
        <v>628124719.42999899</v>
      </c>
      <c r="H3043" s="73"/>
      <c r="I3043" s="68">
        <v>628124719.42999995</v>
      </c>
      <c r="J3043" s="69">
        <f>I3043-G3043</f>
        <v>9.5367431640625E-7</v>
      </c>
      <c r="L3043" s="65">
        <v>0</v>
      </c>
    </row>
    <row r="3044" spans="1:12" hidden="1" outlineLevel="2">
      <c r="A3044" s="31">
        <v>2521221000</v>
      </c>
      <c r="B3044" s="45" t="s">
        <v>2458</v>
      </c>
      <c r="C3044" s="70">
        <v>628124719.42999899</v>
      </c>
      <c r="D3044" s="79"/>
      <c r="E3044" s="70"/>
      <c r="F3044" s="72"/>
      <c r="G3044" s="70">
        <f>C3044+E3044</f>
        <v>628124719.42999899</v>
      </c>
      <c r="H3044" s="73"/>
      <c r="I3044" s="68">
        <v>0</v>
      </c>
      <c r="J3044" s="69">
        <f>I3044-G3044</f>
        <v>-628124719.42999899</v>
      </c>
      <c r="L3044" s="65" t="s">
        <v>487</v>
      </c>
    </row>
    <row r="3045" spans="1:12" outlineLevel="1" collapsed="1">
      <c r="D3045" s="79"/>
      <c r="I3045" s="68"/>
      <c r="J3045" s="69"/>
      <c r="L3045" s="65"/>
    </row>
    <row r="3046" spans="1:12" s="73" customFormat="1">
      <c r="A3046" s="32" t="s">
        <v>488</v>
      </c>
      <c r="B3046" s="32"/>
      <c r="C3046" s="100">
        <f>C3043</f>
        <v>628124719.42999899</v>
      </c>
      <c r="D3046" s="73">
        <v>0</v>
      </c>
      <c r="E3046" s="73">
        <v>0</v>
      </c>
      <c r="F3046" s="72"/>
      <c r="G3046" s="100">
        <f t="shared" si="93"/>
        <v>628124719.42999899</v>
      </c>
      <c r="I3046" s="68"/>
      <c r="J3046" s="69"/>
      <c r="K3046" s="57"/>
      <c r="L3046" s="65"/>
    </row>
    <row r="3047" spans="1:12" s="73" customFormat="1" outlineLevel="1">
      <c r="A3047" s="66" t="s">
        <v>489</v>
      </c>
      <c r="B3047" s="35" t="s">
        <v>5712</v>
      </c>
      <c r="C3047" s="67">
        <f>SUM(C3048)</f>
        <v>19921</v>
      </c>
      <c r="D3047" s="79"/>
      <c r="E3047" s="67"/>
      <c r="F3047" s="72"/>
      <c r="G3047" s="67">
        <f t="shared" si="93"/>
        <v>19921</v>
      </c>
      <c r="I3047" s="68">
        <v>19921</v>
      </c>
      <c r="J3047" s="69">
        <f t="shared" si="94"/>
        <v>0</v>
      </c>
      <c r="K3047" s="57"/>
      <c r="L3047" s="65">
        <v>0</v>
      </c>
    </row>
    <row r="3048" spans="1:12" s="73" customFormat="1" hidden="1" outlineLevel="2">
      <c r="A3048" s="82">
        <v>2730990800</v>
      </c>
      <c r="B3048" s="83" t="s">
        <v>2459</v>
      </c>
      <c r="C3048" s="70">
        <v>19921</v>
      </c>
      <c r="D3048" s="79"/>
      <c r="E3048" s="70"/>
      <c r="F3048" s="72"/>
      <c r="G3048" s="70">
        <f t="shared" ref="G3048:G3098" si="95">C3048+E3048</f>
        <v>19921</v>
      </c>
      <c r="I3048" s="68">
        <v>0</v>
      </c>
      <c r="J3048" s="69">
        <f t="shared" si="94"/>
        <v>-19921</v>
      </c>
      <c r="K3048" s="57"/>
      <c r="L3048" s="65" t="s">
        <v>489</v>
      </c>
    </row>
    <row r="3049" spans="1:12" s="73" customFormat="1" outlineLevel="1" collapsed="1">
      <c r="A3049" s="66" t="s">
        <v>490</v>
      </c>
      <c r="B3049" s="35" t="s">
        <v>5713</v>
      </c>
      <c r="C3049" s="67">
        <f>SUM(C3050)</f>
        <v>7247</v>
      </c>
      <c r="D3049" s="79"/>
      <c r="E3049" s="67">
        <f>E3050</f>
        <v>0</v>
      </c>
      <c r="F3049" s="72"/>
      <c r="G3049" s="67">
        <f t="shared" si="95"/>
        <v>7247</v>
      </c>
      <c r="I3049" s="68">
        <v>7247</v>
      </c>
      <c r="J3049" s="69">
        <f t="shared" si="94"/>
        <v>0</v>
      </c>
      <c r="K3049" s="57"/>
      <c r="L3049" s="65">
        <v>0</v>
      </c>
    </row>
    <row r="3050" spans="1:12" s="73" customFormat="1" hidden="1" outlineLevel="2">
      <c r="A3050" s="82">
        <v>2730990810</v>
      </c>
      <c r="B3050" s="83" t="s">
        <v>2460</v>
      </c>
      <c r="C3050" s="70">
        <v>7247</v>
      </c>
      <c r="D3050" s="79"/>
      <c r="E3050" s="70">
        <v>0</v>
      </c>
      <c r="F3050" s="72"/>
      <c r="G3050" s="70">
        <f t="shared" si="95"/>
        <v>7247</v>
      </c>
      <c r="I3050" s="68">
        <v>0</v>
      </c>
      <c r="J3050" s="69">
        <f t="shared" si="94"/>
        <v>-7247</v>
      </c>
      <c r="K3050" s="57"/>
      <c r="L3050" s="65" t="s">
        <v>490</v>
      </c>
    </row>
    <row r="3051" spans="1:12" s="73" customFormat="1" outlineLevel="1" collapsed="1">
      <c r="A3051" s="66" t="s">
        <v>491</v>
      </c>
      <c r="B3051" s="35" t="s">
        <v>5714</v>
      </c>
      <c r="C3051" s="67">
        <f>SUM(C3052)</f>
        <v>5082</v>
      </c>
      <c r="D3051" s="79"/>
      <c r="E3051" s="67"/>
      <c r="F3051" s="72"/>
      <c r="G3051" s="67">
        <f t="shared" si="95"/>
        <v>5082</v>
      </c>
      <c r="I3051" s="68">
        <v>5082</v>
      </c>
      <c r="J3051" s="69">
        <f t="shared" si="94"/>
        <v>0</v>
      </c>
      <c r="K3051" s="57"/>
      <c r="L3051" s="65">
        <v>0</v>
      </c>
    </row>
    <row r="3052" spans="1:12" s="73" customFormat="1" hidden="1" outlineLevel="2">
      <c r="A3052" s="82">
        <v>2730990820</v>
      </c>
      <c r="B3052" s="83" t="s">
        <v>2461</v>
      </c>
      <c r="C3052" s="70">
        <v>5082</v>
      </c>
      <c r="D3052" s="79"/>
      <c r="E3052" s="70"/>
      <c r="F3052" s="72"/>
      <c r="G3052" s="70">
        <f t="shared" si="95"/>
        <v>5082</v>
      </c>
      <c r="I3052" s="68">
        <v>0</v>
      </c>
      <c r="J3052" s="69">
        <f t="shared" si="94"/>
        <v>-5082</v>
      </c>
      <c r="K3052" s="57"/>
      <c r="L3052" s="65" t="s">
        <v>491</v>
      </c>
    </row>
    <row r="3053" spans="1:12" s="73" customFormat="1" outlineLevel="1" collapsed="1">
      <c r="A3053" s="66" t="s">
        <v>492</v>
      </c>
      <c r="B3053" s="35" t="s">
        <v>5715</v>
      </c>
      <c r="C3053" s="67">
        <f>SUM(C3054)</f>
        <v>545</v>
      </c>
      <c r="D3053" s="79"/>
      <c r="E3053" s="67">
        <f>E3054</f>
        <v>0</v>
      </c>
      <c r="F3053" s="72"/>
      <c r="G3053" s="67">
        <f t="shared" si="95"/>
        <v>545</v>
      </c>
      <c r="I3053" s="68">
        <v>542</v>
      </c>
      <c r="J3053" s="69">
        <f t="shared" si="94"/>
        <v>-3</v>
      </c>
      <c r="K3053" s="57"/>
      <c r="L3053" s="65">
        <v>0</v>
      </c>
    </row>
    <row r="3054" spans="1:12" s="73" customFormat="1" hidden="1" outlineLevel="2">
      <c r="A3054" s="82">
        <v>2730990830</v>
      </c>
      <c r="B3054" s="83" t="s">
        <v>2462</v>
      </c>
      <c r="C3054" s="70">
        <v>545</v>
      </c>
      <c r="D3054" s="79"/>
      <c r="E3054" s="70">
        <v>0</v>
      </c>
      <c r="F3054" s="72"/>
      <c r="G3054" s="70">
        <f t="shared" si="95"/>
        <v>545</v>
      </c>
      <c r="I3054" s="68">
        <v>0</v>
      </c>
      <c r="J3054" s="69">
        <f t="shared" si="94"/>
        <v>-545</v>
      </c>
      <c r="K3054" s="57"/>
      <c r="L3054" s="65" t="s">
        <v>492</v>
      </c>
    </row>
    <row r="3055" spans="1:12" s="73" customFormat="1" outlineLevel="1" collapsed="1">
      <c r="A3055" s="66" t="s">
        <v>493</v>
      </c>
      <c r="B3055" s="35" t="s">
        <v>5716</v>
      </c>
      <c r="C3055" s="67">
        <f>SUM(C3056)</f>
        <v>0</v>
      </c>
      <c r="D3055" s="79"/>
      <c r="E3055" s="67"/>
      <c r="F3055" s="72"/>
      <c r="G3055" s="67">
        <f t="shared" si="95"/>
        <v>0</v>
      </c>
      <c r="I3055" s="68">
        <v>0</v>
      </c>
      <c r="J3055" s="69">
        <f t="shared" si="94"/>
        <v>0</v>
      </c>
      <c r="K3055" s="57"/>
      <c r="L3055" s="65">
        <v>0</v>
      </c>
    </row>
    <row r="3056" spans="1:12" s="73" customFormat="1" hidden="1" outlineLevel="2">
      <c r="A3056" s="82">
        <v>2730990840</v>
      </c>
      <c r="B3056" s="83" t="s">
        <v>2463</v>
      </c>
      <c r="C3056" s="70">
        <v>0</v>
      </c>
      <c r="D3056" s="79"/>
      <c r="E3056" s="70"/>
      <c r="F3056" s="72"/>
      <c r="G3056" s="70">
        <f t="shared" si="95"/>
        <v>0</v>
      </c>
      <c r="I3056" s="68">
        <v>0</v>
      </c>
      <c r="J3056" s="69">
        <f t="shared" si="94"/>
        <v>0</v>
      </c>
      <c r="K3056" s="57"/>
      <c r="L3056" s="65" t="s">
        <v>493</v>
      </c>
    </row>
    <row r="3057" spans="1:12" s="73" customFormat="1" outlineLevel="1" collapsed="1">
      <c r="A3057" s="66" t="s">
        <v>494</v>
      </c>
      <c r="B3057" s="35" t="s">
        <v>5717</v>
      </c>
      <c r="C3057" s="67">
        <f>SUM(C3058)</f>
        <v>0</v>
      </c>
      <c r="D3057" s="79"/>
      <c r="E3057" s="67">
        <f>E3058</f>
        <v>0</v>
      </c>
      <c r="F3057" s="72"/>
      <c r="G3057" s="67">
        <f t="shared" si="95"/>
        <v>0</v>
      </c>
      <c r="I3057" s="68">
        <v>0</v>
      </c>
      <c r="J3057" s="69">
        <f t="shared" si="94"/>
        <v>0</v>
      </c>
      <c r="K3057" s="57"/>
      <c r="L3057" s="65">
        <v>0</v>
      </c>
    </row>
    <row r="3058" spans="1:12" s="73" customFormat="1" hidden="1" outlineLevel="2">
      <c r="A3058" s="82">
        <v>2730990850</v>
      </c>
      <c r="B3058" s="83" t="s">
        <v>2464</v>
      </c>
      <c r="C3058" s="70">
        <v>0</v>
      </c>
      <c r="D3058" s="79"/>
      <c r="E3058" s="70">
        <v>0</v>
      </c>
      <c r="F3058" s="72"/>
      <c r="G3058" s="70">
        <f t="shared" si="95"/>
        <v>0</v>
      </c>
      <c r="I3058" s="68">
        <v>0</v>
      </c>
      <c r="J3058" s="69">
        <f t="shared" si="94"/>
        <v>0</v>
      </c>
      <c r="K3058" s="57"/>
      <c r="L3058" s="65" t="s">
        <v>494</v>
      </c>
    </row>
    <row r="3059" spans="1:12" s="73" customFormat="1" outlineLevel="1" collapsed="1">
      <c r="A3059" s="66" t="s">
        <v>495</v>
      </c>
      <c r="B3059" s="35" t="s">
        <v>2823</v>
      </c>
      <c r="C3059" s="67">
        <f>SUM(C3060)*-1</f>
        <v>122466718.29000001</v>
      </c>
      <c r="D3059" s="79"/>
      <c r="E3059" s="67">
        <f>E3060</f>
        <v>372445744.08999979</v>
      </c>
      <c r="F3059" s="72"/>
      <c r="G3059" s="67">
        <f t="shared" si="95"/>
        <v>494912462.37999982</v>
      </c>
      <c r="I3059" s="68">
        <v>494912461.13</v>
      </c>
      <c r="J3059" s="75">
        <f t="shared" si="94"/>
        <v>-1.2499998211860657</v>
      </c>
      <c r="K3059" s="57"/>
      <c r="L3059" s="65">
        <v>0</v>
      </c>
    </row>
    <row r="3060" spans="1:12" s="73" customFormat="1" hidden="1" outlineLevel="2">
      <c r="A3060" s="31">
        <v>2901010000</v>
      </c>
      <c r="B3060" s="45" t="s">
        <v>2466</v>
      </c>
      <c r="C3060" s="70">
        <v>-122466718.29000001</v>
      </c>
      <c r="D3060" s="79"/>
      <c r="E3060" s="70">
        <v>372445744.08999979</v>
      </c>
      <c r="F3060" s="72"/>
      <c r="G3060" s="70">
        <f t="shared" si="95"/>
        <v>249979025.79999977</v>
      </c>
      <c r="I3060" s="68">
        <v>0</v>
      </c>
      <c r="J3060" s="69">
        <f t="shared" si="94"/>
        <v>-249979025.79999977</v>
      </c>
      <c r="K3060" s="57"/>
      <c r="L3060" s="65" t="s">
        <v>495</v>
      </c>
    </row>
    <row r="3061" spans="1:12" s="73" customFormat="1" outlineLevel="1" collapsed="1">
      <c r="A3061" s="66" t="s">
        <v>496</v>
      </c>
      <c r="B3061" s="35" t="s">
        <v>2856</v>
      </c>
      <c r="C3061" s="67">
        <f>SUM(C3062)*-1</f>
        <v>460080041.38999897</v>
      </c>
      <c r="D3061" s="79"/>
      <c r="E3061" s="67">
        <f>E3062</f>
        <v>106771018</v>
      </c>
      <c r="F3061" s="72"/>
      <c r="G3061" s="67">
        <f t="shared" si="95"/>
        <v>566851059.38999891</v>
      </c>
      <c r="I3061" s="68">
        <v>566851059.26999998</v>
      </c>
      <c r="J3061" s="75">
        <f t="shared" si="94"/>
        <v>-0.11999893188476563</v>
      </c>
      <c r="K3061" s="57"/>
      <c r="L3061" s="65">
        <v>0</v>
      </c>
    </row>
    <row r="3062" spans="1:12" s="73" customFormat="1" hidden="1" outlineLevel="2">
      <c r="A3062" s="31">
        <v>2908010000</v>
      </c>
      <c r="B3062" s="45" t="s">
        <v>2468</v>
      </c>
      <c r="C3062" s="70">
        <v>-460080041.38999897</v>
      </c>
      <c r="D3062" s="79"/>
      <c r="E3062" s="70">
        <v>106771018</v>
      </c>
      <c r="F3062" s="72"/>
      <c r="G3062" s="70">
        <f t="shared" si="95"/>
        <v>-353309023.38999897</v>
      </c>
      <c r="I3062" s="68">
        <v>0</v>
      </c>
      <c r="J3062" s="69">
        <f t="shared" si="94"/>
        <v>353309023.38999897</v>
      </c>
      <c r="K3062" s="57"/>
      <c r="L3062" s="65" t="s">
        <v>496</v>
      </c>
    </row>
    <row r="3063" spans="1:12" s="73" customFormat="1" outlineLevel="1" collapsed="1">
      <c r="A3063" s="66" t="s">
        <v>497</v>
      </c>
      <c r="B3063" s="35" t="s">
        <v>5718</v>
      </c>
      <c r="C3063" s="67">
        <f>SUM(C3064:C3068)*-1</f>
        <v>248219560.60999897</v>
      </c>
      <c r="D3063" s="79"/>
      <c r="E3063" s="67">
        <f>E3064</f>
        <v>33856513</v>
      </c>
      <c r="F3063" s="72"/>
      <c r="G3063" s="67">
        <f t="shared" si="95"/>
        <v>282076073.60999894</v>
      </c>
      <c r="I3063" s="68">
        <v>282076073.33999997</v>
      </c>
      <c r="J3063" s="69">
        <f t="shared" si="94"/>
        <v>-0.26999896764755249</v>
      </c>
      <c r="K3063" s="57"/>
      <c r="L3063" s="65">
        <v>0</v>
      </c>
    </row>
    <row r="3064" spans="1:12" s="73" customFormat="1" hidden="1" outlineLevel="2">
      <c r="A3064" s="31">
        <v>2908030000</v>
      </c>
      <c r="B3064" s="45" t="s">
        <v>2470</v>
      </c>
      <c r="C3064" s="70">
        <v>0</v>
      </c>
      <c r="D3064" s="79"/>
      <c r="E3064" s="70">
        <v>33856513</v>
      </c>
      <c r="F3064" s="72"/>
      <c r="G3064" s="70">
        <f t="shared" si="95"/>
        <v>33856513</v>
      </c>
      <c r="I3064" s="68">
        <v>0</v>
      </c>
      <c r="J3064" s="69">
        <f t="shared" si="94"/>
        <v>-33856513</v>
      </c>
      <c r="K3064" s="57"/>
      <c r="L3064" s="65" t="s">
        <v>497</v>
      </c>
    </row>
    <row r="3065" spans="1:12" s="73" customFormat="1" hidden="1" outlineLevel="2">
      <c r="A3065" s="31">
        <v>2908040000</v>
      </c>
      <c r="B3065" s="45" t="s">
        <v>2471</v>
      </c>
      <c r="C3065" s="70">
        <v>-428265500.69999897</v>
      </c>
      <c r="D3065" s="79"/>
      <c r="E3065" s="70"/>
      <c r="F3065" s="72"/>
      <c r="G3065" s="70">
        <f t="shared" si="95"/>
        <v>-428265500.69999897</v>
      </c>
      <c r="I3065" s="68">
        <v>0</v>
      </c>
      <c r="J3065" s="69">
        <f t="shared" si="94"/>
        <v>428265500.69999897</v>
      </c>
      <c r="K3065" s="57"/>
      <c r="L3065" s="65" t="s">
        <v>497</v>
      </c>
    </row>
    <row r="3066" spans="1:12" s="73" customFormat="1" hidden="1" outlineLevel="2">
      <c r="A3066" s="31">
        <v>2908050000</v>
      </c>
      <c r="B3066" s="45" t="s">
        <v>2472</v>
      </c>
      <c r="C3066" s="70">
        <v>193411806.25</v>
      </c>
      <c r="D3066" s="79"/>
      <c r="E3066" s="70"/>
      <c r="F3066" s="72"/>
      <c r="G3066" s="70">
        <f t="shared" si="95"/>
        <v>193411806.25</v>
      </c>
      <c r="I3066" s="68">
        <v>0</v>
      </c>
      <c r="J3066" s="69">
        <f t="shared" si="94"/>
        <v>-193411806.25</v>
      </c>
      <c r="K3066" s="57"/>
      <c r="L3066" s="65" t="s">
        <v>497</v>
      </c>
    </row>
    <row r="3067" spans="1:12" s="73" customFormat="1" hidden="1" outlineLevel="2">
      <c r="A3067" s="31">
        <v>2908060000</v>
      </c>
      <c r="B3067" s="45" t="s">
        <v>2473</v>
      </c>
      <c r="C3067" s="70">
        <v>-22634934</v>
      </c>
      <c r="D3067" s="79"/>
      <c r="E3067" s="70"/>
      <c r="F3067" s="72"/>
      <c r="G3067" s="70">
        <f t="shared" si="95"/>
        <v>-22634934</v>
      </c>
      <c r="I3067" s="68">
        <v>0</v>
      </c>
      <c r="J3067" s="69">
        <f t="shared" si="94"/>
        <v>22634934</v>
      </c>
      <c r="K3067" s="57"/>
      <c r="L3067" s="65" t="s">
        <v>497</v>
      </c>
    </row>
    <row r="3068" spans="1:12" s="73" customFormat="1" hidden="1" outlineLevel="2">
      <c r="A3068" s="31">
        <v>2908070000</v>
      </c>
      <c r="B3068" s="45" t="s">
        <v>2474</v>
      </c>
      <c r="C3068" s="70">
        <v>9269067.8399999905</v>
      </c>
      <c r="D3068" s="79"/>
      <c r="E3068" s="70"/>
      <c r="F3068" s="72"/>
      <c r="G3068" s="70">
        <f t="shared" si="95"/>
        <v>9269067.8399999905</v>
      </c>
      <c r="I3068" s="68">
        <v>0</v>
      </c>
      <c r="J3068" s="69">
        <f t="shared" si="94"/>
        <v>-9269067.8399999905</v>
      </c>
      <c r="K3068" s="57"/>
      <c r="L3068" s="65" t="s">
        <v>497</v>
      </c>
    </row>
    <row r="3069" spans="1:12" s="73" customFormat="1" outlineLevel="1" collapsed="1">
      <c r="A3069" s="32"/>
      <c r="B3069" s="32"/>
      <c r="D3069" s="79"/>
      <c r="F3069" s="72"/>
      <c r="I3069" s="68"/>
      <c r="J3069" s="69"/>
      <c r="K3069" s="57"/>
      <c r="L3069" s="65"/>
    </row>
    <row r="3070" spans="1:12" s="73" customFormat="1">
      <c r="A3070" s="32" t="s">
        <v>9</v>
      </c>
      <c r="B3070" s="32"/>
      <c r="C3070" s="100">
        <f>C3047+C3049+C3051+C3053+C3055+C3057+C3059+C3061+C3063</f>
        <v>830799115.28999794</v>
      </c>
      <c r="D3070" s="100">
        <f>D3059+D3061+D3063</f>
        <v>0</v>
      </c>
      <c r="E3070" s="100">
        <f>E3049+E3051+E3053+E3055+E3057+E3059+E3061+E3063</f>
        <v>513073275.08999979</v>
      </c>
      <c r="F3070" s="72"/>
      <c r="G3070" s="100">
        <f t="shared" si="95"/>
        <v>1343872390.3799977</v>
      </c>
      <c r="I3070" s="68"/>
      <c r="J3070" s="69"/>
      <c r="K3070" s="57"/>
      <c r="L3070" s="65">
        <v>0</v>
      </c>
    </row>
    <row r="3071" spans="1:12" s="73" customFormat="1" outlineLevel="1">
      <c r="A3071" s="66" t="s">
        <v>498</v>
      </c>
      <c r="B3071" s="35" t="s">
        <v>5719</v>
      </c>
      <c r="C3071" s="67">
        <f>SUM(C3072:C3074)*-1</f>
        <v>27299953.439999901</v>
      </c>
      <c r="D3071" s="79"/>
      <c r="E3071" s="67"/>
      <c r="F3071" s="72"/>
      <c r="G3071" s="67">
        <f t="shared" si="95"/>
        <v>27299953.439999901</v>
      </c>
      <c r="I3071" s="68">
        <v>27299953.440000001</v>
      </c>
      <c r="J3071" s="69">
        <f t="shared" si="94"/>
        <v>1.0058283805847168E-7</v>
      </c>
      <c r="K3071" s="57"/>
      <c r="L3071" s="65">
        <v>0</v>
      </c>
    </row>
    <row r="3072" spans="1:12" s="73" customFormat="1" hidden="1" outlineLevel="2">
      <c r="A3072" s="31">
        <v>2903010000</v>
      </c>
      <c r="B3072" s="45" t="s">
        <v>2475</v>
      </c>
      <c r="C3072" s="70">
        <v>0</v>
      </c>
      <c r="D3072" s="79"/>
      <c r="E3072" s="70"/>
      <c r="F3072" s="72"/>
      <c r="G3072" s="70">
        <f t="shared" si="95"/>
        <v>0</v>
      </c>
      <c r="I3072" s="68">
        <v>0</v>
      </c>
      <c r="J3072" s="69">
        <f t="shared" si="94"/>
        <v>0</v>
      </c>
      <c r="K3072" s="57"/>
      <c r="L3072" s="65" t="s">
        <v>498</v>
      </c>
    </row>
    <row r="3073" spans="1:13" s="73" customFormat="1" hidden="1" outlineLevel="2">
      <c r="A3073" s="31">
        <v>2903011000</v>
      </c>
      <c r="B3073" s="45" t="s">
        <v>2476</v>
      </c>
      <c r="C3073" s="70">
        <v>-27192147.399999902</v>
      </c>
      <c r="D3073" s="79"/>
      <c r="E3073" s="70"/>
      <c r="F3073" s="72"/>
      <c r="G3073" s="70">
        <f t="shared" si="95"/>
        <v>-27192147.399999902</v>
      </c>
      <c r="I3073" s="68">
        <v>0</v>
      </c>
      <c r="J3073" s="69">
        <f t="shared" si="94"/>
        <v>27192147.399999902</v>
      </c>
      <c r="K3073" s="57"/>
      <c r="L3073" s="65" t="s">
        <v>498</v>
      </c>
    </row>
    <row r="3074" spans="1:13" s="73" customFormat="1" hidden="1" outlineLevel="2">
      <c r="A3074" s="31">
        <v>2903012000</v>
      </c>
      <c r="B3074" s="45" t="s">
        <v>2477</v>
      </c>
      <c r="C3074" s="70">
        <v>-107806.039999999</v>
      </c>
      <c r="D3074" s="79"/>
      <c r="E3074" s="70"/>
      <c r="F3074" s="72"/>
      <c r="G3074" s="70">
        <f t="shared" si="95"/>
        <v>-107806.039999999</v>
      </c>
      <c r="I3074" s="68">
        <v>0</v>
      </c>
      <c r="J3074" s="69">
        <f t="shared" si="94"/>
        <v>107806.039999999</v>
      </c>
      <c r="K3074" s="57"/>
      <c r="L3074" s="65" t="s">
        <v>498</v>
      </c>
    </row>
    <row r="3075" spans="1:13" s="73" customFormat="1" outlineLevel="1" collapsed="1">
      <c r="A3075" s="66" t="s">
        <v>499</v>
      </c>
      <c r="B3075" s="35" t="s">
        <v>2863</v>
      </c>
      <c r="C3075" s="67">
        <f>SUM(C3076:C3081)*-1</f>
        <v>35332981.039999902</v>
      </c>
      <c r="D3075" s="79"/>
      <c r="E3075" s="67">
        <f>SUM(E3076:E3080)</f>
        <v>-5452106.9000000004</v>
      </c>
      <c r="F3075" s="72"/>
      <c r="G3075" s="67">
        <f t="shared" si="95"/>
        <v>29880874.139999904</v>
      </c>
      <c r="I3075" s="68">
        <v>29880875.140000001</v>
      </c>
      <c r="J3075" s="75">
        <f t="shared" si="94"/>
        <v>1.0000000968575478</v>
      </c>
      <c r="K3075" s="57"/>
      <c r="L3075" s="65">
        <v>0</v>
      </c>
    </row>
    <row r="3076" spans="1:13" s="73" customFormat="1" hidden="1" outlineLevel="2">
      <c r="A3076" s="31">
        <v>2908090000</v>
      </c>
      <c r="B3076" s="45" t="s">
        <v>2478</v>
      </c>
      <c r="C3076" s="70">
        <v>0</v>
      </c>
      <c r="D3076" s="79"/>
      <c r="E3076" s="70"/>
      <c r="F3076" s="72"/>
      <c r="G3076" s="70">
        <f t="shared" si="95"/>
        <v>0</v>
      </c>
      <c r="I3076" s="68">
        <v>0</v>
      </c>
      <c r="J3076" s="69">
        <f t="shared" si="94"/>
        <v>0</v>
      </c>
      <c r="K3076" s="57"/>
      <c r="L3076" s="65" t="s">
        <v>499</v>
      </c>
    </row>
    <row r="3077" spans="1:13" s="73" customFormat="1" hidden="1" outlineLevel="2">
      <c r="A3077" s="31">
        <v>2908100000</v>
      </c>
      <c r="B3077" s="45" t="s">
        <v>2479</v>
      </c>
      <c r="C3077" s="70">
        <v>0</v>
      </c>
      <c r="D3077" s="79"/>
      <c r="E3077" s="70"/>
      <c r="F3077" s="72"/>
      <c r="G3077" s="70">
        <f t="shared" si="95"/>
        <v>0</v>
      </c>
      <c r="I3077" s="68">
        <v>0</v>
      </c>
      <c r="J3077" s="69">
        <f t="shared" si="94"/>
        <v>0</v>
      </c>
      <c r="K3077" s="57"/>
      <c r="L3077" s="65" t="s">
        <v>499</v>
      </c>
    </row>
    <row r="3078" spans="1:13" s="73" customFormat="1" hidden="1" outlineLevel="2">
      <c r="A3078" s="31">
        <v>2908101000</v>
      </c>
      <c r="B3078" s="45" t="s">
        <v>2480</v>
      </c>
      <c r="C3078" s="70">
        <v>0</v>
      </c>
      <c r="D3078" s="79"/>
      <c r="E3078" s="70"/>
      <c r="F3078" s="72"/>
      <c r="G3078" s="70">
        <f t="shared" si="95"/>
        <v>0</v>
      </c>
      <c r="I3078" s="68">
        <v>0</v>
      </c>
      <c r="J3078" s="69">
        <f t="shared" si="94"/>
        <v>0</v>
      </c>
      <c r="K3078" s="57"/>
      <c r="L3078" s="65" t="s">
        <v>499</v>
      </c>
    </row>
    <row r="3079" spans="1:13" s="73" customFormat="1" hidden="1" outlineLevel="2">
      <c r="A3079" s="31">
        <v>2908110000</v>
      </c>
      <c r="B3079" s="45" t="s">
        <v>2481</v>
      </c>
      <c r="C3079" s="70">
        <v>0</v>
      </c>
      <c r="D3079" s="79"/>
      <c r="E3079" s="70"/>
      <c r="F3079" s="72"/>
      <c r="G3079" s="70">
        <f t="shared" si="95"/>
        <v>0</v>
      </c>
      <c r="I3079" s="68">
        <v>0</v>
      </c>
      <c r="J3079" s="69">
        <f t="shared" si="94"/>
        <v>0</v>
      </c>
      <c r="K3079" s="57"/>
      <c r="L3079" s="65" t="s">
        <v>499</v>
      </c>
    </row>
    <row r="3080" spans="1:13" s="73" customFormat="1" hidden="1" outlineLevel="2">
      <c r="A3080" s="31">
        <v>2908990000</v>
      </c>
      <c r="B3080" s="45" t="s">
        <v>2482</v>
      </c>
      <c r="C3080" s="70">
        <v>-29806979.039999899</v>
      </c>
      <c r="D3080" s="79"/>
      <c r="E3080" s="70">
        <v>-5452106.9000000004</v>
      </c>
      <c r="F3080" s="72"/>
      <c r="G3080" s="70">
        <f t="shared" si="95"/>
        <v>-35259085.939999901</v>
      </c>
      <c r="I3080" s="68">
        <v>0</v>
      </c>
      <c r="J3080" s="69">
        <f t="shared" si="94"/>
        <v>35259085.939999901</v>
      </c>
      <c r="K3080" s="57"/>
      <c r="L3080" s="65" t="s">
        <v>499</v>
      </c>
    </row>
    <row r="3081" spans="1:13" s="73" customFormat="1" hidden="1" outlineLevel="2">
      <c r="A3081" s="31">
        <v>2908991000</v>
      </c>
      <c r="B3081" s="45" t="s">
        <v>2483</v>
      </c>
      <c r="C3081" s="70">
        <v>-5526002</v>
      </c>
      <c r="D3081" s="79"/>
      <c r="E3081" s="70"/>
      <c r="F3081" s="72"/>
      <c r="G3081" s="70">
        <v>0</v>
      </c>
      <c r="I3081" s="68">
        <v>0</v>
      </c>
      <c r="J3081" s="69">
        <f>I3081-G3081</f>
        <v>0</v>
      </c>
      <c r="K3081" s="57"/>
      <c r="L3081" s="65" t="s">
        <v>499</v>
      </c>
    </row>
    <row r="3082" spans="1:13" s="73" customFormat="1" outlineLevel="1" collapsed="1">
      <c r="A3082" s="32"/>
      <c r="B3082" s="32"/>
      <c r="C3082" s="100"/>
      <c r="D3082" s="79"/>
      <c r="E3082" s="100"/>
      <c r="F3082" s="72"/>
      <c r="G3082" s="100"/>
      <c r="I3082" s="68"/>
      <c r="J3082" s="69"/>
      <c r="K3082" s="57"/>
      <c r="L3082" s="65"/>
    </row>
    <row r="3083" spans="1:13" s="73" customFormat="1">
      <c r="A3083" s="42" t="s">
        <v>10</v>
      </c>
      <c r="B3083" s="42"/>
      <c r="C3083" s="100">
        <f>C3071+C3075</f>
        <v>62632934.479999803</v>
      </c>
      <c r="D3083" s="100">
        <f>D3071+D3075</f>
        <v>0</v>
      </c>
      <c r="E3083" s="100">
        <f>E3071+E3075</f>
        <v>-5452106.9000000004</v>
      </c>
      <c r="F3083" s="72"/>
      <c r="G3083" s="100">
        <f t="shared" si="95"/>
        <v>57180827.579999804</v>
      </c>
      <c r="I3083" s="68"/>
      <c r="J3083" s="69"/>
      <c r="K3083" s="57"/>
      <c r="L3083" s="65">
        <v>0</v>
      </c>
    </row>
    <row r="3084" spans="1:13" s="73" customFormat="1">
      <c r="A3084" s="42" t="s">
        <v>500</v>
      </c>
      <c r="B3084" s="42"/>
      <c r="C3084" s="73">
        <v>0</v>
      </c>
      <c r="D3084" s="73">
        <v>0</v>
      </c>
      <c r="E3084" s="73">
        <v>0</v>
      </c>
      <c r="F3084" s="72"/>
      <c r="G3084" s="73">
        <f t="shared" si="95"/>
        <v>0</v>
      </c>
      <c r="I3084" s="68"/>
      <c r="J3084" s="69"/>
      <c r="K3084" s="57"/>
      <c r="L3084" s="65">
        <v>0</v>
      </c>
    </row>
    <row r="3085" spans="1:13" s="73" customFormat="1" outlineLevel="1">
      <c r="A3085" s="66" t="s">
        <v>501</v>
      </c>
      <c r="B3085" s="35" t="s">
        <v>5720</v>
      </c>
      <c r="C3085" s="67">
        <f>C3086</f>
        <v>26315262.16</v>
      </c>
      <c r="D3085" s="79"/>
      <c r="E3085" s="67"/>
      <c r="F3085" s="72"/>
      <c r="G3085" s="67">
        <f t="shared" si="95"/>
        <v>26315262.16</v>
      </c>
      <c r="I3085" s="68">
        <v>26315262.16</v>
      </c>
      <c r="J3085" s="69">
        <f t="shared" ref="J3085:J3091" si="96">I3085-G3085</f>
        <v>0</v>
      </c>
      <c r="K3085" s="57"/>
      <c r="L3085" s="65">
        <v>0</v>
      </c>
      <c r="M3085" s="100"/>
    </row>
    <row r="3086" spans="1:13" s="73" customFormat="1" hidden="1" outlineLevel="2">
      <c r="A3086" s="31">
        <v>2749100001</v>
      </c>
      <c r="B3086" s="45" t="s">
        <v>2484</v>
      </c>
      <c r="C3086" s="70">
        <v>26315262.16</v>
      </c>
      <c r="D3086" s="79"/>
      <c r="E3086" s="70"/>
      <c r="F3086" s="72"/>
      <c r="G3086" s="70">
        <f t="shared" si="95"/>
        <v>26315262.16</v>
      </c>
      <c r="I3086" s="68">
        <v>0</v>
      </c>
      <c r="J3086" s="69">
        <f t="shared" si="96"/>
        <v>-26315262.16</v>
      </c>
      <c r="K3086" s="57"/>
      <c r="L3086" s="65" t="s">
        <v>501</v>
      </c>
    </row>
    <row r="3087" spans="1:13" s="73" customFormat="1" outlineLevel="1" collapsed="1">
      <c r="A3087" s="66" t="s">
        <v>502</v>
      </c>
      <c r="B3087" s="35" t="s">
        <v>5721</v>
      </c>
      <c r="C3087" s="67">
        <f>SUM(C3088:C3090)*-1</f>
        <v>-0.02</v>
      </c>
      <c r="D3087" s="79"/>
      <c r="E3087" s="67"/>
      <c r="F3087" s="72"/>
      <c r="G3087" s="67">
        <f t="shared" si="95"/>
        <v>-0.02</v>
      </c>
      <c r="I3087" s="68">
        <v>-0.02</v>
      </c>
      <c r="J3087" s="69">
        <f t="shared" si="96"/>
        <v>0</v>
      </c>
      <c r="K3087" s="57"/>
      <c r="L3087" s="65">
        <v>0</v>
      </c>
    </row>
    <row r="3088" spans="1:13" s="73" customFormat="1" hidden="1" outlineLevel="2">
      <c r="A3088" s="31">
        <v>2749100005</v>
      </c>
      <c r="B3088" s="45" t="s">
        <v>2485</v>
      </c>
      <c r="C3088" s="70">
        <v>0</v>
      </c>
      <c r="D3088" s="79"/>
      <c r="E3088" s="70"/>
      <c r="F3088" s="72"/>
      <c r="G3088" s="70">
        <f t="shared" si="95"/>
        <v>0</v>
      </c>
      <c r="I3088" s="68">
        <v>0</v>
      </c>
      <c r="J3088" s="69">
        <f t="shared" si="96"/>
        <v>0</v>
      </c>
      <c r="K3088" s="57"/>
      <c r="L3088" s="65" t="s">
        <v>502</v>
      </c>
    </row>
    <row r="3089" spans="1:14" s="73" customFormat="1" hidden="1" outlineLevel="2">
      <c r="A3089" s="31">
        <v>2749100006</v>
      </c>
      <c r="B3089" s="45" t="s">
        <v>2486</v>
      </c>
      <c r="C3089" s="70">
        <v>0</v>
      </c>
      <c r="D3089" s="79"/>
      <c r="E3089" s="70"/>
      <c r="F3089" s="72"/>
      <c r="G3089" s="70">
        <f t="shared" si="95"/>
        <v>0</v>
      </c>
      <c r="I3089" s="68">
        <v>0</v>
      </c>
      <c r="J3089" s="69">
        <f t="shared" si="96"/>
        <v>0</v>
      </c>
      <c r="K3089" s="57"/>
      <c r="L3089" s="65" t="s">
        <v>502</v>
      </c>
    </row>
    <row r="3090" spans="1:14" s="73" customFormat="1" hidden="1" outlineLevel="2">
      <c r="A3090" s="31">
        <v>2749100009</v>
      </c>
      <c r="B3090" s="45" t="s">
        <v>2487</v>
      </c>
      <c r="C3090" s="70">
        <v>0.02</v>
      </c>
      <c r="D3090" s="79"/>
      <c r="E3090" s="70"/>
      <c r="F3090" s="72"/>
      <c r="G3090" s="70">
        <f t="shared" si="95"/>
        <v>0.02</v>
      </c>
      <c r="I3090" s="68">
        <v>0</v>
      </c>
      <c r="J3090" s="69">
        <f t="shared" si="96"/>
        <v>-0.02</v>
      </c>
      <c r="K3090" s="57"/>
      <c r="L3090" s="65" t="s">
        <v>502</v>
      </c>
    </row>
    <row r="3091" spans="1:14" s="73" customFormat="1" outlineLevel="1" collapsed="1">
      <c r="A3091" s="66" t="s">
        <v>503</v>
      </c>
      <c r="B3091" s="35" t="s">
        <v>2868</v>
      </c>
      <c r="C3091" s="67">
        <f>SUM(C3092)</f>
        <v>0.19</v>
      </c>
      <c r="D3091" s="79"/>
      <c r="E3091" s="67">
        <f>E3092</f>
        <v>0</v>
      </c>
      <c r="F3091" s="72"/>
      <c r="G3091" s="67">
        <f t="shared" si="95"/>
        <v>0.19</v>
      </c>
      <c r="I3091" s="68">
        <v>0.19</v>
      </c>
      <c r="J3091" s="69">
        <f t="shared" si="96"/>
        <v>0</v>
      </c>
      <c r="K3091" s="57"/>
      <c r="L3091" s="65">
        <v>0</v>
      </c>
    </row>
    <row r="3092" spans="1:14" s="73" customFormat="1" hidden="1" outlineLevel="2">
      <c r="A3092" s="31">
        <v>2749100011</v>
      </c>
      <c r="B3092" s="45" t="s">
        <v>2488</v>
      </c>
      <c r="C3092" s="70">
        <v>0.19</v>
      </c>
      <c r="D3092" s="79"/>
      <c r="E3092" s="70">
        <v>0</v>
      </c>
      <c r="F3092" s="72"/>
      <c r="G3092" s="70">
        <f t="shared" si="95"/>
        <v>0.19</v>
      </c>
      <c r="I3092" s="68">
        <v>0</v>
      </c>
      <c r="J3092" s="69">
        <f>I3092+G3092</f>
        <v>0.19</v>
      </c>
      <c r="K3092" s="57"/>
      <c r="L3092" s="65" t="s">
        <v>503</v>
      </c>
    </row>
    <row r="3093" spans="1:14" s="73" customFormat="1" outlineLevel="1" collapsed="1">
      <c r="A3093" s="66" t="s">
        <v>504</v>
      </c>
      <c r="B3093" s="35" t="s">
        <v>2870</v>
      </c>
      <c r="C3093" s="67">
        <f>SUM(C3094:C3100)*-1</f>
        <v>35150555.879999898</v>
      </c>
      <c r="D3093" s="79"/>
      <c r="E3093" s="67">
        <f>SUM(E3094:E3100)</f>
        <v>0</v>
      </c>
      <c r="F3093" s="72"/>
      <c r="G3093" s="67">
        <f t="shared" si="95"/>
        <v>35150555.879999898</v>
      </c>
      <c r="I3093" s="68">
        <v>35150558.170000002</v>
      </c>
      <c r="J3093" s="75">
        <f t="shared" ref="J3093:J3100" si="97">I3093-G3093</f>
        <v>2.2900001034140587</v>
      </c>
      <c r="K3093" s="57"/>
      <c r="L3093" s="65">
        <v>0</v>
      </c>
    </row>
    <row r="3094" spans="1:14" s="73" customFormat="1" ht="12.75" hidden="1" customHeight="1" outlineLevel="2">
      <c r="A3094" s="43">
        <v>2720980100</v>
      </c>
      <c r="B3094" s="54" t="s">
        <v>683</v>
      </c>
      <c r="C3094" s="70">
        <v>0</v>
      </c>
      <c r="D3094" s="79"/>
      <c r="E3094" s="70"/>
      <c r="F3094" s="72"/>
      <c r="G3094" s="70">
        <f t="shared" si="95"/>
        <v>0</v>
      </c>
      <c r="I3094" s="68">
        <v>0</v>
      </c>
      <c r="J3094" s="69">
        <f t="shared" si="97"/>
        <v>0</v>
      </c>
      <c r="K3094" s="57"/>
      <c r="L3094" s="65" t="s">
        <v>327</v>
      </c>
    </row>
    <row r="3095" spans="1:14" s="73" customFormat="1" ht="12.75" hidden="1" customHeight="1" outlineLevel="2">
      <c r="A3095" s="31">
        <v>2749000098</v>
      </c>
      <c r="B3095" s="45" t="s">
        <v>2489</v>
      </c>
      <c r="C3095" s="70">
        <v>0</v>
      </c>
      <c r="D3095" s="79"/>
      <c r="E3095" s="70">
        <v>0</v>
      </c>
      <c r="F3095" s="72"/>
      <c r="G3095" s="70">
        <f t="shared" si="95"/>
        <v>0</v>
      </c>
      <c r="I3095" s="68">
        <v>0</v>
      </c>
      <c r="J3095" s="69">
        <f t="shared" si="97"/>
        <v>0</v>
      </c>
      <c r="K3095" s="57"/>
      <c r="L3095" s="65" t="s">
        <v>504</v>
      </c>
    </row>
    <row r="3096" spans="1:14" s="73" customFormat="1" ht="12.75" hidden="1" customHeight="1" outlineLevel="2">
      <c r="A3096" s="31">
        <v>2749100007</v>
      </c>
      <c r="B3096" s="45" t="s">
        <v>2490</v>
      </c>
      <c r="C3096" s="70">
        <v>0</v>
      </c>
      <c r="D3096" s="79"/>
      <c r="E3096" s="70"/>
      <c r="F3096" s="72"/>
      <c r="G3096" s="70">
        <f t="shared" si="95"/>
        <v>0</v>
      </c>
      <c r="I3096" s="68">
        <v>0</v>
      </c>
      <c r="J3096" s="69">
        <f t="shared" si="97"/>
        <v>0</v>
      </c>
      <c r="K3096" s="57"/>
      <c r="L3096" s="65" t="s">
        <v>504</v>
      </c>
    </row>
    <row r="3097" spans="1:14" s="73" customFormat="1" ht="12.75" hidden="1" customHeight="1" outlineLevel="2">
      <c r="A3097" s="31">
        <v>2749100008</v>
      </c>
      <c r="B3097" s="45" t="s">
        <v>2491</v>
      </c>
      <c r="C3097" s="70">
        <v>-4162670.75</v>
      </c>
      <c r="D3097" s="79"/>
      <c r="E3097" s="70"/>
      <c r="F3097" s="72"/>
      <c r="G3097" s="70">
        <f t="shared" si="95"/>
        <v>-4162670.75</v>
      </c>
      <c r="I3097" s="68">
        <v>0</v>
      </c>
      <c r="J3097" s="69">
        <f t="shared" si="97"/>
        <v>4162670.75</v>
      </c>
      <c r="K3097" s="57"/>
      <c r="L3097" s="65" t="s">
        <v>504</v>
      </c>
      <c r="N3097" s="100"/>
    </row>
    <row r="3098" spans="1:14" s="73" customFormat="1" ht="12.75" hidden="1" customHeight="1" outlineLevel="2">
      <c r="A3098" s="31">
        <v>2749100010</v>
      </c>
      <c r="B3098" s="45" t="s">
        <v>2492</v>
      </c>
      <c r="C3098" s="70">
        <v>-30987885.129999898</v>
      </c>
      <c r="D3098" s="79"/>
      <c r="E3098" s="70"/>
      <c r="F3098" s="72"/>
      <c r="G3098" s="70">
        <f t="shared" si="95"/>
        <v>-30987885.129999898</v>
      </c>
      <c r="I3098" s="68">
        <v>0</v>
      </c>
      <c r="J3098" s="69">
        <f t="shared" si="97"/>
        <v>30987885.129999898</v>
      </c>
      <c r="K3098" s="57"/>
      <c r="L3098" s="65" t="s">
        <v>504</v>
      </c>
    </row>
    <row r="3099" spans="1:14" s="73" customFormat="1" ht="12.75" hidden="1" customHeight="1" outlineLevel="2">
      <c r="A3099" s="31">
        <v>2749100015</v>
      </c>
      <c r="B3099" s="45" t="s">
        <v>2493</v>
      </c>
      <c r="C3099" s="70">
        <v>0</v>
      </c>
      <c r="D3099" s="79"/>
      <c r="E3099" s="70"/>
      <c r="F3099" s="72"/>
      <c r="G3099" s="70">
        <f>C3099+E3099</f>
        <v>0</v>
      </c>
      <c r="I3099" s="68">
        <v>0</v>
      </c>
      <c r="J3099" s="69">
        <f t="shared" si="97"/>
        <v>0</v>
      </c>
      <c r="K3099" s="57"/>
      <c r="L3099" s="65" t="s">
        <v>504</v>
      </c>
    </row>
    <row r="3100" spans="1:14" s="73" customFormat="1" ht="12.75" hidden="1" customHeight="1" outlineLevel="2">
      <c r="A3100" s="31">
        <v>2749100099</v>
      </c>
      <c r="B3100" s="45" t="s">
        <v>695</v>
      </c>
      <c r="C3100" s="70">
        <v>0</v>
      </c>
      <c r="D3100" s="79"/>
      <c r="E3100" s="70"/>
      <c r="F3100" s="72"/>
      <c r="G3100" s="70">
        <f>C3100+E3100</f>
        <v>0</v>
      </c>
      <c r="I3100" s="68">
        <v>0</v>
      </c>
      <c r="J3100" s="69">
        <f t="shared" si="97"/>
        <v>0</v>
      </c>
      <c r="K3100" s="57"/>
      <c r="L3100" s="65" t="s">
        <v>504</v>
      </c>
    </row>
    <row r="3101" spans="1:14" s="73" customFormat="1" outlineLevel="1" collapsed="1">
      <c r="A3101" s="42"/>
      <c r="B3101" s="42"/>
      <c r="D3101" s="79"/>
      <c r="F3101" s="72"/>
      <c r="I3101" s="68"/>
      <c r="J3101" s="69"/>
      <c r="K3101" s="57"/>
      <c r="L3101" s="65"/>
    </row>
    <row r="3102" spans="1:14" s="73" customFormat="1">
      <c r="A3102" s="42" t="s">
        <v>505</v>
      </c>
      <c r="B3102" s="42"/>
      <c r="C3102" s="100">
        <f>C3085+C3087+C3091+C3093</f>
        <v>61465818.209999904</v>
      </c>
      <c r="D3102" s="100">
        <f>D3085+D3087+D3091+D3093</f>
        <v>0</v>
      </c>
      <c r="E3102" s="100">
        <f>E3085+E3087+E3091+E3093</f>
        <v>0</v>
      </c>
      <c r="F3102" s="72"/>
      <c r="G3102" s="100">
        <f>C3102+E3102</f>
        <v>61465818.209999904</v>
      </c>
      <c r="I3102" s="68"/>
      <c r="J3102" s="69"/>
      <c r="K3102" s="57"/>
      <c r="L3102" s="65">
        <v>0</v>
      </c>
    </row>
    <row r="3103" spans="1:14" s="73" customFormat="1" outlineLevel="1">
      <c r="A3103" s="66" t="s">
        <v>506</v>
      </c>
      <c r="B3103" s="35" t="s">
        <v>5722</v>
      </c>
      <c r="C3103" s="67">
        <f>SUM(C3104)</f>
        <v>1626822.72</v>
      </c>
      <c r="D3103" s="79"/>
      <c r="E3103" s="67"/>
      <c r="F3103" s="72"/>
      <c r="G3103" s="67">
        <f>C3103+E3103</f>
        <v>1626822.72</v>
      </c>
      <c r="I3103" s="68">
        <v>1626822.72</v>
      </c>
      <c r="J3103" s="69">
        <f>I3103-G3103</f>
        <v>0</v>
      </c>
      <c r="K3103" s="57"/>
      <c r="L3103" s="65">
        <v>0</v>
      </c>
    </row>
    <row r="3104" spans="1:14" s="73" customFormat="1" hidden="1" outlineLevel="2">
      <c r="A3104" s="82">
        <v>2615101000</v>
      </c>
      <c r="B3104" s="83" t="s">
        <v>2494</v>
      </c>
      <c r="C3104" s="70">
        <v>1626822.72</v>
      </c>
      <c r="D3104" s="79"/>
      <c r="E3104" s="70"/>
      <c r="F3104" s="72"/>
      <c r="G3104" s="70">
        <f>C3104+E3104</f>
        <v>1626822.72</v>
      </c>
      <c r="I3104" s="68">
        <v>0</v>
      </c>
      <c r="J3104" s="69">
        <f>I3104-G3104</f>
        <v>-1626822.72</v>
      </c>
      <c r="K3104" s="57"/>
      <c r="L3104" s="65" t="s">
        <v>506</v>
      </c>
    </row>
    <row r="3105" spans="1:12" s="73" customFormat="1" outlineLevel="1" collapsed="1">
      <c r="A3105" s="42"/>
      <c r="B3105" s="42"/>
      <c r="C3105" s="100"/>
      <c r="D3105" s="100"/>
      <c r="E3105" s="100"/>
      <c r="F3105" s="72"/>
      <c r="G3105" s="100"/>
      <c r="I3105" s="68"/>
      <c r="J3105" s="69"/>
      <c r="K3105" s="57"/>
      <c r="L3105" s="65"/>
    </row>
    <row r="3106" spans="1:12" s="73" customFormat="1">
      <c r="A3106" s="42" t="s">
        <v>507</v>
      </c>
      <c r="B3106" s="42"/>
      <c r="C3106" s="100">
        <f>C3103</f>
        <v>1626822.72</v>
      </c>
      <c r="D3106" s="100"/>
      <c r="E3106" s="100">
        <f>E3103</f>
        <v>0</v>
      </c>
      <c r="F3106" s="72"/>
      <c r="G3106" s="100">
        <f>C3106+E3106</f>
        <v>1626822.72</v>
      </c>
      <c r="I3106" s="68"/>
      <c r="J3106" s="69"/>
      <c r="K3106" s="57"/>
      <c r="L3106" s="65">
        <v>0</v>
      </c>
    </row>
    <row r="3107" spans="1:12" s="73" customFormat="1" outlineLevel="1">
      <c r="A3107" s="66" t="s">
        <v>508</v>
      </c>
      <c r="B3107" s="35" t="s">
        <v>5723</v>
      </c>
      <c r="C3107" s="67">
        <f>SUM(C3108:C3169)</f>
        <v>1408279565.1900001</v>
      </c>
      <c r="D3107" s="79"/>
      <c r="E3107" s="67">
        <f>SUM(E3108:E3168)</f>
        <v>61776.41</v>
      </c>
      <c r="F3107" s="72"/>
      <c r="G3107" s="67">
        <f>C3107+E3107</f>
        <v>1408341341.6000001</v>
      </c>
      <c r="I3107" s="68">
        <v>1408341341.1900001</v>
      </c>
      <c r="J3107" s="69">
        <f>I3107-G3107</f>
        <v>-0.41000008583068848</v>
      </c>
      <c r="K3107" s="57"/>
      <c r="L3107" s="65">
        <v>0</v>
      </c>
    </row>
    <row r="3108" spans="1:12" s="73" customFormat="1" hidden="1" outlineLevel="2">
      <c r="A3108" s="93" t="s">
        <v>509</v>
      </c>
      <c r="B3108" s="94" t="s">
        <v>2495</v>
      </c>
      <c r="C3108" s="70">
        <v>0</v>
      </c>
      <c r="D3108" s="79"/>
      <c r="E3108" s="67"/>
      <c r="F3108" s="72"/>
      <c r="G3108" s="67"/>
      <c r="I3108" s="68"/>
      <c r="J3108" s="69"/>
      <c r="K3108" s="57"/>
      <c r="L3108" s="65">
        <v>0</v>
      </c>
    </row>
    <row r="3109" spans="1:12" s="73" customFormat="1" hidden="1" outlineLevel="2">
      <c r="A3109" s="93" t="s">
        <v>510</v>
      </c>
      <c r="B3109" s="94" t="s">
        <v>2496</v>
      </c>
      <c r="C3109" s="70">
        <v>0</v>
      </c>
      <c r="D3109" s="79"/>
      <c r="E3109" s="67"/>
      <c r="F3109" s="72"/>
      <c r="G3109" s="67"/>
      <c r="I3109" s="68"/>
      <c r="J3109" s="69"/>
      <c r="K3109" s="57"/>
      <c r="L3109" s="65">
        <v>0</v>
      </c>
    </row>
    <row r="3110" spans="1:12" s="73" customFormat="1" hidden="1" outlineLevel="2">
      <c r="A3110" s="82">
        <v>2745213000</v>
      </c>
      <c r="B3110" s="83" t="s">
        <v>2497</v>
      </c>
      <c r="C3110" s="70">
        <v>2395460590.1500001</v>
      </c>
      <c r="D3110" s="79"/>
      <c r="E3110" s="70"/>
      <c r="F3110" s="72"/>
      <c r="G3110" s="70">
        <f t="shared" ref="G3110:G3169" si="98">C3110+E3110</f>
        <v>2395460590.1500001</v>
      </c>
      <c r="I3110" s="68">
        <v>0</v>
      </c>
      <c r="J3110" s="69">
        <f t="shared" ref="J3110:J3165" si="99">I3110-G3110</f>
        <v>-2395460590.1500001</v>
      </c>
      <c r="K3110" s="57"/>
      <c r="L3110" s="65" t="s">
        <v>508</v>
      </c>
    </row>
    <row r="3111" spans="1:12" s="73" customFormat="1" hidden="1" outlineLevel="2">
      <c r="A3111" s="82">
        <v>2745213111</v>
      </c>
      <c r="B3111" s="83" t="s">
        <v>2498</v>
      </c>
      <c r="C3111" s="70">
        <v>0</v>
      </c>
      <c r="D3111" s="79"/>
      <c r="E3111" s="70"/>
      <c r="F3111" s="72"/>
      <c r="G3111" s="70">
        <f t="shared" si="98"/>
        <v>0</v>
      </c>
      <c r="I3111" s="68">
        <v>0</v>
      </c>
      <c r="J3111" s="69">
        <f t="shared" si="99"/>
        <v>0</v>
      </c>
      <c r="K3111" s="57"/>
      <c r="L3111" s="65" t="s">
        <v>508</v>
      </c>
    </row>
    <row r="3112" spans="1:12" s="73" customFormat="1" hidden="1" outlineLevel="2">
      <c r="A3112" s="82">
        <v>2745213121</v>
      </c>
      <c r="B3112" s="83" t="s">
        <v>2499</v>
      </c>
      <c r="C3112" s="70">
        <v>0</v>
      </c>
      <c r="D3112" s="79"/>
      <c r="E3112" s="70"/>
      <c r="F3112" s="72"/>
      <c r="G3112" s="70">
        <f t="shared" si="98"/>
        <v>0</v>
      </c>
      <c r="I3112" s="68">
        <v>0</v>
      </c>
      <c r="J3112" s="69">
        <f t="shared" si="99"/>
        <v>0</v>
      </c>
      <c r="K3112" s="57"/>
      <c r="L3112" s="65" t="s">
        <v>508</v>
      </c>
    </row>
    <row r="3113" spans="1:12" s="73" customFormat="1" hidden="1" outlineLevel="2">
      <c r="A3113" s="82">
        <v>2745213131</v>
      </c>
      <c r="B3113" s="83" t="s">
        <v>2500</v>
      </c>
      <c r="C3113" s="70">
        <v>0</v>
      </c>
      <c r="D3113" s="79"/>
      <c r="E3113" s="70"/>
      <c r="F3113" s="72"/>
      <c r="G3113" s="70">
        <f t="shared" si="98"/>
        <v>0</v>
      </c>
      <c r="I3113" s="68">
        <v>0</v>
      </c>
      <c r="J3113" s="69">
        <f t="shared" si="99"/>
        <v>0</v>
      </c>
      <c r="K3113" s="57"/>
      <c r="L3113" s="65" t="s">
        <v>508</v>
      </c>
    </row>
    <row r="3114" spans="1:12" s="73" customFormat="1" hidden="1" outlineLevel="2">
      <c r="A3114" s="82">
        <v>2745213141</v>
      </c>
      <c r="B3114" s="83" t="s">
        <v>2501</v>
      </c>
      <c r="C3114" s="70">
        <v>0</v>
      </c>
      <c r="D3114" s="79"/>
      <c r="E3114" s="70"/>
      <c r="F3114" s="72"/>
      <c r="G3114" s="70">
        <f t="shared" si="98"/>
        <v>0</v>
      </c>
      <c r="I3114" s="68">
        <v>0</v>
      </c>
      <c r="J3114" s="69">
        <f t="shared" si="99"/>
        <v>0</v>
      </c>
      <c r="K3114" s="57"/>
      <c r="L3114" s="65" t="s">
        <v>508</v>
      </c>
    </row>
    <row r="3115" spans="1:12" s="73" customFormat="1" hidden="1" outlineLevel="2">
      <c r="A3115" s="82">
        <v>2745213151</v>
      </c>
      <c r="B3115" s="83" t="s">
        <v>2502</v>
      </c>
      <c r="C3115" s="70">
        <v>0</v>
      </c>
      <c r="D3115" s="79"/>
      <c r="E3115" s="70"/>
      <c r="F3115" s="72"/>
      <c r="G3115" s="70">
        <f t="shared" si="98"/>
        <v>0</v>
      </c>
      <c r="I3115" s="68">
        <v>0</v>
      </c>
      <c r="J3115" s="69">
        <f t="shared" si="99"/>
        <v>0</v>
      </c>
      <c r="K3115" s="57"/>
      <c r="L3115" s="65" t="s">
        <v>508</v>
      </c>
    </row>
    <row r="3116" spans="1:12" s="73" customFormat="1" hidden="1" outlineLevel="2">
      <c r="A3116" s="82">
        <v>2745213161</v>
      </c>
      <c r="B3116" s="83" t="s">
        <v>2503</v>
      </c>
      <c r="C3116" s="70">
        <v>0</v>
      </c>
      <c r="D3116" s="79"/>
      <c r="E3116" s="70"/>
      <c r="F3116" s="72"/>
      <c r="G3116" s="70">
        <f t="shared" si="98"/>
        <v>0</v>
      </c>
      <c r="I3116" s="68">
        <v>0</v>
      </c>
      <c r="J3116" s="69">
        <f t="shared" si="99"/>
        <v>0</v>
      </c>
      <c r="K3116" s="57"/>
      <c r="L3116" s="65" t="s">
        <v>508</v>
      </c>
    </row>
    <row r="3117" spans="1:12" s="73" customFormat="1" hidden="1" outlineLevel="2">
      <c r="A3117" s="82">
        <v>2745213162</v>
      </c>
      <c r="B3117" s="83" t="s">
        <v>2504</v>
      </c>
      <c r="C3117" s="70">
        <v>0</v>
      </c>
      <c r="D3117" s="79"/>
      <c r="E3117" s="70"/>
      <c r="F3117" s="72"/>
      <c r="G3117" s="70">
        <f t="shared" si="98"/>
        <v>0</v>
      </c>
      <c r="I3117" s="68">
        <v>0</v>
      </c>
      <c r="J3117" s="69">
        <f t="shared" si="99"/>
        <v>0</v>
      </c>
      <c r="K3117" s="57"/>
      <c r="L3117" s="65" t="s">
        <v>508</v>
      </c>
    </row>
    <row r="3118" spans="1:12" s="73" customFormat="1" hidden="1" outlineLevel="2">
      <c r="A3118" s="82">
        <v>2745213163</v>
      </c>
      <c r="B3118" s="83" t="s">
        <v>2505</v>
      </c>
      <c r="C3118" s="70">
        <v>0</v>
      </c>
      <c r="D3118" s="79"/>
      <c r="E3118" s="70"/>
      <c r="F3118" s="72"/>
      <c r="G3118" s="70">
        <f t="shared" si="98"/>
        <v>0</v>
      </c>
      <c r="I3118" s="68">
        <v>0</v>
      </c>
      <c r="J3118" s="69">
        <f t="shared" si="99"/>
        <v>0</v>
      </c>
      <c r="K3118" s="57"/>
      <c r="L3118" s="65" t="s">
        <v>508</v>
      </c>
    </row>
    <row r="3119" spans="1:12" s="73" customFormat="1" hidden="1" outlineLevel="2">
      <c r="A3119" s="82">
        <v>2745213164</v>
      </c>
      <c r="B3119" s="83" t="s">
        <v>2506</v>
      </c>
      <c r="C3119" s="70">
        <v>0</v>
      </c>
      <c r="D3119" s="79"/>
      <c r="E3119" s="70"/>
      <c r="F3119" s="72"/>
      <c r="G3119" s="70">
        <f t="shared" si="98"/>
        <v>0</v>
      </c>
      <c r="I3119" s="68">
        <v>0</v>
      </c>
      <c r="J3119" s="69">
        <f t="shared" si="99"/>
        <v>0</v>
      </c>
      <c r="K3119" s="57"/>
      <c r="L3119" s="65" t="s">
        <v>508</v>
      </c>
    </row>
    <row r="3120" spans="1:12" s="73" customFormat="1" hidden="1" outlineLevel="2">
      <c r="A3120" s="82">
        <v>2745213165</v>
      </c>
      <c r="B3120" s="83" t="s">
        <v>2507</v>
      </c>
      <c r="C3120" s="70">
        <v>0</v>
      </c>
      <c r="D3120" s="79"/>
      <c r="E3120" s="70"/>
      <c r="F3120" s="72"/>
      <c r="G3120" s="70">
        <f t="shared" si="98"/>
        <v>0</v>
      </c>
      <c r="I3120" s="68">
        <v>0</v>
      </c>
      <c r="J3120" s="69">
        <f t="shared" si="99"/>
        <v>0</v>
      </c>
      <c r="K3120" s="57"/>
      <c r="L3120" s="65" t="s">
        <v>508</v>
      </c>
    </row>
    <row r="3121" spans="1:12" s="73" customFormat="1" hidden="1" outlineLevel="2">
      <c r="A3121" s="82">
        <v>2745213190</v>
      </c>
      <c r="B3121" s="83" t="s">
        <v>2508</v>
      </c>
      <c r="C3121" s="70">
        <v>0</v>
      </c>
      <c r="D3121" s="79"/>
      <c r="E3121" s="70"/>
      <c r="F3121" s="72"/>
      <c r="G3121" s="70">
        <f t="shared" si="98"/>
        <v>0</v>
      </c>
      <c r="I3121" s="68">
        <v>0</v>
      </c>
      <c r="J3121" s="69">
        <f t="shared" si="99"/>
        <v>0</v>
      </c>
      <c r="K3121" s="57"/>
      <c r="L3121" s="65" t="s">
        <v>508</v>
      </c>
    </row>
    <row r="3122" spans="1:12" s="73" customFormat="1" hidden="1" outlineLevel="2">
      <c r="A3122" s="82">
        <v>2745213211</v>
      </c>
      <c r="B3122" s="83" t="s">
        <v>2509</v>
      </c>
      <c r="C3122" s="70">
        <v>0</v>
      </c>
      <c r="D3122" s="79"/>
      <c r="E3122" s="70"/>
      <c r="F3122" s="72"/>
      <c r="G3122" s="70">
        <f t="shared" si="98"/>
        <v>0</v>
      </c>
      <c r="I3122" s="68">
        <v>0</v>
      </c>
      <c r="J3122" s="69">
        <f t="shared" si="99"/>
        <v>0</v>
      </c>
      <c r="K3122" s="57"/>
      <c r="L3122" s="65" t="s">
        <v>508</v>
      </c>
    </row>
    <row r="3123" spans="1:12" s="73" customFormat="1" hidden="1" outlineLevel="2">
      <c r="A3123" s="82">
        <v>2745213221</v>
      </c>
      <c r="B3123" s="83" t="s">
        <v>2510</v>
      </c>
      <c r="C3123" s="70">
        <v>0</v>
      </c>
      <c r="D3123" s="79"/>
      <c r="E3123" s="70"/>
      <c r="F3123" s="72"/>
      <c r="G3123" s="70">
        <f t="shared" si="98"/>
        <v>0</v>
      </c>
      <c r="I3123" s="68">
        <v>0</v>
      </c>
      <c r="J3123" s="69">
        <f t="shared" si="99"/>
        <v>0</v>
      </c>
      <c r="K3123" s="57"/>
      <c r="L3123" s="65" t="s">
        <v>508</v>
      </c>
    </row>
    <row r="3124" spans="1:12" s="73" customFormat="1" hidden="1" outlineLevel="2">
      <c r="A3124" s="82">
        <v>2745213231</v>
      </c>
      <c r="B3124" s="83" t="s">
        <v>2511</v>
      </c>
      <c r="C3124" s="70">
        <v>0</v>
      </c>
      <c r="D3124" s="79"/>
      <c r="E3124" s="70"/>
      <c r="F3124" s="72"/>
      <c r="G3124" s="70">
        <f t="shared" si="98"/>
        <v>0</v>
      </c>
      <c r="I3124" s="68">
        <v>0</v>
      </c>
      <c r="J3124" s="69">
        <f t="shared" si="99"/>
        <v>0</v>
      </c>
      <c r="K3124" s="57"/>
      <c r="L3124" s="65" t="s">
        <v>508</v>
      </c>
    </row>
    <row r="3125" spans="1:12" s="73" customFormat="1" hidden="1" outlineLevel="2">
      <c r="A3125" s="82">
        <v>2745213241</v>
      </c>
      <c r="B3125" s="83" t="s">
        <v>2512</v>
      </c>
      <c r="C3125" s="70">
        <v>0</v>
      </c>
      <c r="D3125" s="79"/>
      <c r="E3125" s="70"/>
      <c r="F3125" s="72"/>
      <c r="G3125" s="70">
        <f t="shared" si="98"/>
        <v>0</v>
      </c>
      <c r="I3125" s="68">
        <v>0</v>
      </c>
      <c r="J3125" s="69">
        <f t="shared" si="99"/>
        <v>0</v>
      </c>
      <c r="K3125" s="57"/>
      <c r="L3125" s="65" t="s">
        <v>508</v>
      </c>
    </row>
    <row r="3126" spans="1:12" s="73" customFormat="1" hidden="1" outlineLevel="2">
      <c r="A3126" s="82">
        <v>2745213251</v>
      </c>
      <c r="B3126" s="83" t="s">
        <v>2513</v>
      </c>
      <c r="C3126" s="70">
        <v>0</v>
      </c>
      <c r="D3126" s="79"/>
      <c r="E3126" s="70"/>
      <c r="F3126" s="72"/>
      <c r="G3126" s="70">
        <f t="shared" si="98"/>
        <v>0</v>
      </c>
      <c r="I3126" s="68">
        <v>0</v>
      </c>
      <c r="J3126" s="69">
        <f t="shared" si="99"/>
        <v>0</v>
      </c>
      <c r="K3126" s="57"/>
      <c r="L3126" s="65" t="s">
        <v>508</v>
      </c>
    </row>
    <row r="3127" spans="1:12" s="73" customFormat="1" hidden="1" outlineLevel="2">
      <c r="A3127" s="82">
        <v>2745213261</v>
      </c>
      <c r="B3127" s="83" t="s">
        <v>2514</v>
      </c>
      <c r="C3127" s="70">
        <v>0</v>
      </c>
      <c r="D3127" s="79"/>
      <c r="E3127" s="70"/>
      <c r="F3127" s="72"/>
      <c r="G3127" s="70">
        <f t="shared" si="98"/>
        <v>0</v>
      </c>
      <c r="I3127" s="68">
        <v>0</v>
      </c>
      <c r="J3127" s="69">
        <f t="shared" si="99"/>
        <v>0</v>
      </c>
      <c r="K3127" s="57"/>
      <c r="L3127" s="65" t="s">
        <v>508</v>
      </c>
    </row>
    <row r="3128" spans="1:12" s="73" customFormat="1" hidden="1" outlineLevel="2">
      <c r="A3128" s="82">
        <v>2745213262</v>
      </c>
      <c r="B3128" s="83" t="s">
        <v>2515</v>
      </c>
      <c r="C3128" s="70">
        <v>0</v>
      </c>
      <c r="D3128" s="79"/>
      <c r="E3128" s="70"/>
      <c r="F3128" s="72"/>
      <c r="G3128" s="70">
        <f t="shared" si="98"/>
        <v>0</v>
      </c>
      <c r="I3128" s="68">
        <v>0</v>
      </c>
      <c r="J3128" s="69">
        <f t="shared" si="99"/>
        <v>0</v>
      </c>
      <c r="K3128" s="57"/>
      <c r="L3128" s="65" t="s">
        <v>508</v>
      </c>
    </row>
    <row r="3129" spans="1:12" s="73" customFormat="1" hidden="1" outlineLevel="2">
      <c r="A3129" s="82">
        <v>2745213263</v>
      </c>
      <c r="B3129" s="83" t="s">
        <v>2516</v>
      </c>
      <c r="C3129" s="70">
        <v>0</v>
      </c>
      <c r="D3129" s="79"/>
      <c r="E3129" s="70"/>
      <c r="F3129" s="72"/>
      <c r="G3129" s="70">
        <f t="shared" si="98"/>
        <v>0</v>
      </c>
      <c r="I3129" s="68">
        <v>0</v>
      </c>
      <c r="J3129" s="69">
        <f t="shared" si="99"/>
        <v>0</v>
      </c>
      <c r="K3129" s="57"/>
      <c r="L3129" s="65" t="s">
        <v>508</v>
      </c>
    </row>
    <row r="3130" spans="1:12" s="73" customFormat="1" hidden="1" outlineLevel="2">
      <c r="A3130" s="82">
        <v>2745213264</v>
      </c>
      <c r="B3130" s="83" t="s">
        <v>2517</v>
      </c>
      <c r="C3130" s="70">
        <v>0</v>
      </c>
      <c r="D3130" s="79"/>
      <c r="E3130" s="70"/>
      <c r="F3130" s="72"/>
      <c r="G3130" s="70">
        <f t="shared" si="98"/>
        <v>0</v>
      </c>
      <c r="I3130" s="68">
        <v>0</v>
      </c>
      <c r="J3130" s="69">
        <f t="shared" si="99"/>
        <v>0</v>
      </c>
      <c r="K3130" s="57"/>
      <c r="L3130" s="65" t="s">
        <v>508</v>
      </c>
    </row>
    <row r="3131" spans="1:12" s="73" customFormat="1" hidden="1" outlineLevel="2">
      <c r="A3131" s="82">
        <v>2745213265</v>
      </c>
      <c r="B3131" s="83" t="s">
        <v>2518</v>
      </c>
      <c r="C3131" s="70">
        <v>0</v>
      </c>
      <c r="D3131" s="79"/>
      <c r="E3131" s="70"/>
      <c r="F3131" s="72"/>
      <c r="G3131" s="70">
        <f t="shared" si="98"/>
        <v>0</v>
      </c>
      <c r="I3131" s="68">
        <v>0</v>
      </c>
      <c r="J3131" s="69">
        <f t="shared" si="99"/>
        <v>0</v>
      </c>
      <c r="K3131" s="57"/>
      <c r="L3131" s="65" t="s">
        <v>508</v>
      </c>
    </row>
    <row r="3132" spans="1:12" s="73" customFormat="1" hidden="1" outlineLevel="2">
      <c r="A3132" s="82">
        <v>2745213290</v>
      </c>
      <c r="B3132" s="83" t="s">
        <v>2519</v>
      </c>
      <c r="C3132" s="70">
        <v>0</v>
      </c>
      <c r="D3132" s="79"/>
      <c r="E3132" s="70"/>
      <c r="F3132" s="72"/>
      <c r="G3132" s="70">
        <f t="shared" si="98"/>
        <v>0</v>
      </c>
      <c r="I3132" s="68">
        <v>0</v>
      </c>
      <c r="J3132" s="69">
        <f t="shared" si="99"/>
        <v>0</v>
      </c>
      <c r="K3132" s="57"/>
      <c r="L3132" s="65" t="s">
        <v>508</v>
      </c>
    </row>
    <row r="3133" spans="1:12" s="73" customFormat="1" hidden="1" outlineLevel="2">
      <c r="A3133" s="82">
        <v>2745213311</v>
      </c>
      <c r="B3133" s="83" t="s">
        <v>2520</v>
      </c>
      <c r="C3133" s="70">
        <v>0</v>
      </c>
      <c r="D3133" s="79"/>
      <c r="E3133" s="70"/>
      <c r="F3133" s="72"/>
      <c r="G3133" s="70">
        <f t="shared" si="98"/>
        <v>0</v>
      </c>
      <c r="I3133" s="68">
        <v>0</v>
      </c>
      <c r="J3133" s="69">
        <f t="shared" si="99"/>
        <v>0</v>
      </c>
      <c r="K3133" s="57"/>
      <c r="L3133" s="65" t="s">
        <v>508</v>
      </c>
    </row>
    <row r="3134" spans="1:12" s="73" customFormat="1" hidden="1" outlineLevel="2">
      <c r="A3134" s="82">
        <v>2745213321</v>
      </c>
      <c r="B3134" s="83" t="s">
        <v>2521</v>
      </c>
      <c r="C3134" s="70">
        <v>0</v>
      </c>
      <c r="D3134" s="79"/>
      <c r="E3134" s="70"/>
      <c r="F3134" s="72"/>
      <c r="G3134" s="70">
        <f t="shared" si="98"/>
        <v>0</v>
      </c>
      <c r="I3134" s="68">
        <v>0</v>
      </c>
      <c r="J3134" s="69">
        <f t="shared" si="99"/>
        <v>0</v>
      </c>
      <c r="K3134" s="57"/>
      <c r="L3134" s="65" t="s">
        <v>508</v>
      </c>
    </row>
    <row r="3135" spans="1:12" s="73" customFormat="1" hidden="1" outlineLevel="2">
      <c r="A3135" s="82">
        <v>2745213331</v>
      </c>
      <c r="B3135" s="83" t="s">
        <v>2522</v>
      </c>
      <c r="C3135" s="70">
        <v>0</v>
      </c>
      <c r="D3135" s="79"/>
      <c r="E3135" s="70"/>
      <c r="F3135" s="72"/>
      <c r="G3135" s="70">
        <f t="shared" si="98"/>
        <v>0</v>
      </c>
      <c r="I3135" s="68">
        <v>0</v>
      </c>
      <c r="J3135" s="69">
        <f t="shared" si="99"/>
        <v>0</v>
      </c>
      <c r="K3135" s="57"/>
      <c r="L3135" s="65" t="s">
        <v>508</v>
      </c>
    </row>
    <row r="3136" spans="1:12" s="73" customFormat="1" hidden="1" outlineLevel="2">
      <c r="A3136" s="82">
        <v>2745213341</v>
      </c>
      <c r="B3136" s="83" t="s">
        <v>2523</v>
      </c>
      <c r="C3136" s="70">
        <v>0</v>
      </c>
      <c r="D3136" s="79"/>
      <c r="E3136" s="70"/>
      <c r="F3136" s="72"/>
      <c r="G3136" s="70">
        <f t="shared" si="98"/>
        <v>0</v>
      </c>
      <c r="I3136" s="68">
        <v>0</v>
      </c>
      <c r="J3136" s="69">
        <f t="shared" si="99"/>
        <v>0</v>
      </c>
      <c r="K3136" s="57"/>
      <c r="L3136" s="65" t="s">
        <v>508</v>
      </c>
    </row>
    <row r="3137" spans="1:12" s="73" customFormat="1" hidden="1" outlineLevel="2">
      <c r="A3137" s="82">
        <v>2745213351</v>
      </c>
      <c r="B3137" s="83" t="s">
        <v>2524</v>
      </c>
      <c r="C3137" s="70">
        <v>0</v>
      </c>
      <c r="D3137" s="79"/>
      <c r="E3137" s="70"/>
      <c r="F3137" s="72"/>
      <c r="G3137" s="70">
        <f t="shared" si="98"/>
        <v>0</v>
      </c>
      <c r="I3137" s="68">
        <v>0</v>
      </c>
      <c r="J3137" s="69">
        <f t="shared" si="99"/>
        <v>0</v>
      </c>
      <c r="K3137" s="57"/>
      <c r="L3137" s="65" t="s">
        <v>508</v>
      </c>
    </row>
    <row r="3138" spans="1:12" s="73" customFormat="1" hidden="1" outlineLevel="2">
      <c r="A3138" s="82">
        <v>2745213361</v>
      </c>
      <c r="B3138" s="83" t="s">
        <v>2525</v>
      </c>
      <c r="C3138" s="70">
        <v>0</v>
      </c>
      <c r="D3138" s="79"/>
      <c r="E3138" s="70"/>
      <c r="F3138" s="72"/>
      <c r="G3138" s="70">
        <f t="shared" si="98"/>
        <v>0</v>
      </c>
      <c r="I3138" s="68">
        <v>0</v>
      </c>
      <c r="J3138" s="69">
        <f t="shared" si="99"/>
        <v>0</v>
      </c>
      <c r="K3138" s="57"/>
      <c r="L3138" s="65" t="s">
        <v>508</v>
      </c>
    </row>
    <row r="3139" spans="1:12" s="73" customFormat="1" hidden="1" outlineLevel="2">
      <c r="A3139" s="82">
        <v>2745213362</v>
      </c>
      <c r="B3139" s="83" t="s">
        <v>2526</v>
      </c>
      <c r="C3139" s="70">
        <v>0</v>
      </c>
      <c r="D3139" s="79"/>
      <c r="E3139" s="70"/>
      <c r="F3139" s="72"/>
      <c r="G3139" s="70">
        <f t="shared" si="98"/>
        <v>0</v>
      </c>
      <c r="I3139" s="68">
        <v>0</v>
      </c>
      <c r="J3139" s="69">
        <f t="shared" si="99"/>
        <v>0</v>
      </c>
      <c r="K3139" s="57"/>
      <c r="L3139" s="65" t="s">
        <v>508</v>
      </c>
    </row>
    <row r="3140" spans="1:12" s="73" customFormat="1" hidden="1" outlineLevel="2">
      <c r="A3140" s="82">
        <v>2745213363</v>
      </c>
      <c r="B3140" s="83" t="s">
        <v>2527</v>
      </c>
      <c r="C3140" s="70">
        <v>0</v>
      </c>
      <c r="D3140" s="79"/>
      <c r="E3140" s="70"/>
      <c r="F3140" s="72"/>
      <c r="G3140" s="70">
        <f t="shared" si="98"/>
        <v>0</v>
      </c>
      <c r="I3140" s="68">
        <v>0</v>
      </c>
      <c r="J3140" s="69">
        <f t="shared" si="99"/>
        <v>0</v>
      </c>
      <c r="K3140" s="57"/>
      <c r="L3140" s="65" t="s">
        <v>508</v>
      </c>
    </row>
    <row r="3141" spans="1:12" s="73" customFormat="1" hidden="1" outlineLevel="2">
      <c r="A3141" s="82">
        <v>2745213364</v>
      </c>
      <c r="B3141" s="83" t="s">
        <v>2528</v>
      </c>
      <c r="C3141" s="70">
        <v>0</v>
      </c>
      <c r="D3141" s="79"/>
      <c r="E3141" s="70"/>
      <c r="F3141" s="72"/>
      <c r="G3141" s="70">
        <f t="shared" si="98"/>
        <v>0</v>
      </c>
      <c r="I3141" s="68">
        <v>0</v>
      </c>
      <c r="J3141" s="69">
        <f t="shared" si="99"/>
        <v>0</v>
      </c>
      <c r="K3141" s="57"/>
      <c r="L3141" s="65" t="s">
        <v>508</v>
      </c>
    </row>
    <row r="3142" spans="1:12" s="73" customFormat="1" hidden="1" outlineLevel="2">
      <c r="A3142" s="82">
        <v>2745213365</v>
      </c>
      <c r="B3142" s="83" t="s">
        <v>2529</v>
      </c>
      <c r="C3142" s="70">
        <v>0</v>
      </c>
      <c r="D3142" s="79"/>
      <c r="E3142" s="70"/>
      <c r="F3142" s="72"/>
      <c r="G3142" s="70">
        <f t="shared" si="98"/>
        <v>0</v>
      </c>
      <c r="I3142" s="68">
        <v>0</v>
      </c>
      <c r="J3142" s="69">
        <f t="shared" si="99"/>
        <v>0</v>
      </c>
      <c r="K3142" s="57"/>
      <c r="L3142" s="65" t="s">
        <v>508</v>
      </c>
    </row>
    <row r="3143" spans="1:12" s="73" customFormat="1" hidden="1" outlineLevel="2">
      <c r="A3143" s="82">
        <v>2745213390</v>
      </c>
      <c r="B3143" s="83" t="s">
        <v>2530</v>
      </c>
      <c r="C3143" s="70">
        <v>0</v>
      </c>
      <c r="D3143" s="79"/>
      <c r="E3143" s="70"/>
      <c r="F3143" s="72"/>
      <c r="G3143" s="70">
        <f t="shared" si="98"/>
        <v>0</v>
      </c>
      <c r="I3143" s="68">
        <v>0</v>
      </c>
      <c r="J3143" s="69">
        <f t="shared" si="99"/>
        <v>0</v>
      </c>
      <c r="K3143" s="57"/>
      <c r="L3143" s="65" t="s">
        <v>508</v>
      </c>
    </row>
    <row r="3144" spans="1:12" s="73" customFormat="1" hidden="1" outlineLevel="2">
      <c r="A3144" s="82">
        <v>2745213411</v>
      </c>
      <c r="B3144" s="83" t="s">
        <v>2531</v>
      </c>
      <c r="C3144" s="70">
        <v>0</v>
      </c>
      <c r="D3144" s="79"/>
      <c r="E3144" s="70"/>
      <c r="F3144" s="72"/>
      <c r="G3144" s="70">
        <f t="shared" si="98"/>
        <v>0</v>
      </c>
      <c r="I3144" s="68">
        <v>0</v>
      </c>
      <c r="J3144" s="69">
        <f t="shared" si="99"/>
        <v>0</v>
      </c>
      <c r="K3144" s="57"/>
      <c r="L3144" s="65" t="s">
        <v>508</v>
      </c>
    </row>
    <row r="3145" spans="1:12" s="73" customFormat="1" hidden="1" outlineLevel="2">
      <c r="A3145" s="82">
        <v>2745213421</v>
      </c>
      <c r="B3145" s="83" t="s">
        <v>2532</v>
      </c>
      <c r="C3145" s="70">
        <v>0</v>
      </c>
      <c r="D3145" s="79"/>
      <c r="E3145" s="70"/>
      <c r="F3145" s="72"/>
      <c r="G3145" s="70">
        <f t="shared" si="98"/>
        <v>0</v>
      </c>
      <c r="I3145" s="68">
        <v>0</v>
      </c>
      <c r="J3145" s="69">
        <f t="shared" si="99"/>
        <v>0</v>
      </c>
      <c r="K3145" s="57"/>
      <c r="L3145" s="65" t="s">
        <v>508</v>
      </c>
    </row>
    <row r="3146" spans="1:12" s="73" customFormat="1" hidden="1" outlineLevel="2">
      <c r="A3146" s="82">
        <v>2745213431</v>
      </c>
      <c r="B3146" s="83" t="s">
        <v>2533</v>
      </c>
      <c r="C3146" s="70">
        <v>0</v>
      </c>
      <c r="D3146" s="79"/>
      <c r="E3146" s="70"/>
      <c r="F3146" s="72"/>
      <c r="G3146" s="70">
        <f t="shared" si="98"/>
        <v>0</v>
      </c>
      <c r="I3146" s="68">
        <v>0</v>
      </c>
      <c r="J3146" s="69">
        <f t="shared" si="99"/>
        <v>0</v>
      </c>
      <c r="K3146" s="57"/>
      <c r="L3146" s="65" t="s">
        <v>508</v>
      </c>
    </row>
    <row r="3147" spans="1:12" s="73" customFormat="1" hidden="1" outlineLevel="2">
      <c r="A3147" s="82">
        <v>2745213441</v>
      </c>
      <c r="B3147" s="83" t="s">
        <v>2534</v>
      </c>
      <c r="C3147" s="70">
        <v>0</v>
      </c>
      <c r="D3147" s="79"/>
      <c r="E3147" s="70"/>
      <c r="F3147" s="72"/>
      <c r="G3147" s="70">
        <f t="shared" si="98"/>
        <v>0</v>
      </c>
      <c r="I3147" s="68">
        <v>0</v>
      </c>
      <c r="J3147" s="69">
        <f t="shared" si="99"/>
        <v>0</v>
      </c>
      <c r="K3147" s="57"/>
      <c r="L3147" s="65" t="s">
        <v>508</v>
      </c>
    </row>
    <row r="3148" spans="1:12" s="73" customFormat="1" hidden="1" outlineLevel="2">
      <c r="A3148" s="82">
        <v>2745213451</v>
      </c>
      <c r="B3148" s="83" t="s">
        <v>2535</v>
      </c>
      <c r="C3148" s="70">
        <v>0</v>
      </c>
      <c r="D3148" s="79"/>
      <c r="E3148" s="70"/>
      <c r="F3148" s="72"/>
      <c r="G3148" s="70">
        <f t="shared" si="98"/>
        <v>0</v>
      </c>
      <c r="I3148" s="68">
        <v>0</v>
      </c>
      <c r="J3148" s="69">
        <f t="shared" si="99"/>
        <v>0</v>
      </c>
      <c r="K3148" s="57"/>
      <c r="L3148" s="65" t="s">
        <v>508</v>
      </c>
    </row>
    <row r="3149" spans="1:12" s="73" customFormat="1" hidden="1" outlineLevel="2">
      <c r="A3149" s="82">
        <v>2745213461</v>
      </c>
      <c r="B3149" s="83" t="s">
        <v>2536</v>
      </c>
      <c r="C3149" s="70">
        <v>0</v>
      </c>
      <c r="D3149" s="79"/>
      <c r="E3149" s="70"/>
      <c r="F3149" s="72"/>
      <c r="G3149" s="70">
        <f t="shared" si="98"/>
        <v>0</v>
      </c>
      <c r="I3149" s="68">
        <v>0</v>
      </c>
      <c r="J3149" s="69">
        <f t="shared" si="99"/>
        <v>0</v>
      </c>
      <c r="K3149" s="57"/>
      <c r="L3149" s="65" t="s">
        <v>508</v>
      </c>
    </row>
    <row r="3150" spans="1:12" s="73" customFormat="1" hidden="1" outlineLevel="2">
      <c r="A3150" s="82">
        <v>2745213462</v>
      </c>
      <c r="B3150" s="83" t="s">
        <v>2537</v>
      </c>
      <c r="C3150" s="70">
        <v>0</v>
      </c>
      <c r="D3150" s="79"/>
      <c r="E3150" s="70"/>
      <c r="F3150" s="72"/>
      <c r="G3150" s="70">
        <f t="shared" si="98"/>
        <v>0</v>
      </c>
      <c r="I3150" s="68">
        <v>0</v>
      </c>
      <c r="J3150" s="69">
        <f t="shared" si="99"/>
        <v>0</v>
      </c>
      <c r="K3150" s="57"/>
      <c r="L3150" s="65" t="s">
        <v>508</v>
      </c>
    </row>
    <row r="3151" spans="1:12" s="73" customFormat="1" hidden="1" outlineLevel="2">
      <c r="A3151" s="82">
        <v>2745213463</v>
      </c>
      <c r="B3151" s="83" t="s">
        <v>2538</v>
      </c>
      <c r="C3151" s="70">
        <v>0</v>
      </c>
      <c r="D3151" s="79"/>
      <c r="E3151" s="70"/>
      <c r="F3151" s="72"/>
      <c r="G3151" s="70">
        <f t="shared" si="98"/>
        <v>0</v>
      </c>
      <c r="I3151" s="68">
        <v>0</v>
      </c>
      <c r="J3151" s="69">
        <f t="shared" si="99"/>
        <v>0</v>
      </c>
      <c r="K3151" s="57"/>
      <c r="L3151" s="65" t="s">
        <v>508</v>
      </c>
    </row>
    <row r="3152" spans="1:12" s="73" customFormat="1" hidden="1" outlineLevel="2">
      <c r="A3152" s="82">
        <v>2745213464</v>
      </c>
      <c r="B3152" s="83" t="s">
        <v>2539</v>
      </c>
      <c r="C3152" s="70">
        <v>0</v>
      </c>
      <c r="D3152" s="79"/>
      <c r="E3152" s="70"/>
      <c r="F3152" s="72"/>
      <c r="G3152" s="70">
        <f t="shared" si="98"/>
        <v>0</v>
      </c>
      <c r="I3152" s="68">
        <v>0</v>
      </c>
      <c r="J3152" s="69">
        <f t="shared" si="99"/>
        <v>0</v>
      </c>
      <c r="K3152" s="57"/>
      <c r="L3152" s="65" t="s">
        <v>508</v>
      </c>
    </row>
    <row r="3153" spans="1:12" s="73" customFormat="1" hidden="1" outlineLevel="2">
      <c r="A3153" s="82">
        <v>2745213465</v>
      </c>
      <c r="B3153" s="83" t="s">
        <v>2540</v>
      </c>
      <c r="C3153" s="70">
        <v>0</v>
      </c>
      <c r="D3153" s="79"/>
      <c r="E3153" s="70"/>
      <c r="F3153" s="72"/>
      <c r="G3153" s="70">
        <f t="shared" si="98"/>
        <v>0</v>
      </c>
      <c r="I3153" s="68">
        <v>0</v>
      </c>
      <c r="J3153" s="69">
        <f t="shared" si="99"/>
        <v>0</v>
      </c>
      <c r="K3153" s="57"/>
      <c r="L3153" s="65" t="s">
        <v>508</v>
      </c>
    </row>
    <row r="3154" spans="1:12" s="73" customFormat="1" hidden="1" outlineLevel="2">
      <c r="A3154" s="82">
        <v>2745213490</v>
      </c>
      <c r="B3154" s="83" t="s">
        <v>2541</v>
      </c>
      <c r="C3154" s="70">
        <v>0</v>
      </c>
      <c r="D3154" s="79"/>
      <c r="E3154" s="70"/>
      <c r="F3154" s="72"/>
      <c r="G3154" s="70">
        <f t="shared" si="98"/>
        <v>0</v>
      </c>
      <c r="I3154" s="68">
        <v>0</v>
      </c>
      <c r="J3154" s="69">
        <f t="shared" si="99"/>
        <v>0</v>
      </c>
      <c r="K3154" s="57"/>
      <c r="L3154" s="65" t="s">
        <v>508</v>
      </c>
    </row>
    <row r="3155" spans="1:12" s="73" customFormat="1" hidden="1" outlineLevel="2">
      <c r="A3155" s="82">
        <v>2745213511</v>
      </c>
      <c r="B3155" s="83" t="s">
        <v>2542</v>
      </c>
      <c r="C3155" s="70">
        <v>0</v>
      </c>
      <c r="D3155" s="79"/>
      <c r="E3155" s="70"/>
      <c r="F3155" s="72"/>
      <c r="G3155" s="70">
        <f t="shared" si="98"/>
        <v>0</v>
      </c>
      <c r="I3155" s="68">
        <v>0</v>
      </c>
      <c r="J3155" s="69">
        <f t="shared" si="99"/>
        <v>0</v>
      </c>
      <c r="K3155" s="57"/>
      <c r="L3155" s="65" t="s">
        <v>508</v>
      </c>
    </row>
    <row r="3156" spans="1:12" s="73" customFormat="1" hidden="1" outlineLevel="2">
      <c r="A3156" s="82">
        <v>2745213521</v>
      </c>
      <c r="B3156" s="83" t="s">
        <v>2543</v>
      </c>
      <c r="C3156" s="70">
        <v>0</v>
      </c>
      <c r="D3156" s="79"/>
      <c r="E3156" s="70"/>
      <c r="F3156" s="72"/>
      <c r="G3156" s="70">
        <f t="shared" si="98"/>
        <v>0</v>
      </c>
      <c r="I3156" s="68">
        <v>0</v>
      </c>
      <c r="J3156" s="69">
        <f t="shared" si="99"/>
        <v>0</v>
      </c>
      <c r="K3156" s="57"/>
      <c r="L3156" s="65" t="s">
        <v>508</v>
      </c>
    </row>
    <row r="3157" spans="1:12" s="73" customFormat="1" hidden="1" outlineLevel="2">
      <c r="A3157" s="82">
        <v>2745213531</v>
      </c>
      <c r="B3157" s="83" t="s">
        <v>2544</v>
      </c>
      <c r="C3157" s="70">
        <v>0</v>
      </c>
      <c r="D3157" s="79"/>
      <c r="E3157" s="70"/>
      <c r="F3157" s="72"/>
      <c r="G3157" s="70">
        <f t="shared" si="98"/>
        <v>0</v>
      </c>
      <c r="I3157" s="68">
        <v>0</v>
      </c>
      <c r="J3157" s="69">
        <f t="shared" si="99"/>
        <v>0</v>
      </c>
      <c r="K3157" s="57"/>
      <c r="L3157" s="65" t="s">
        <v>508</v>
      </c>
    </row>
    <row r="3158" spans="1:12" s="73" customFormat="1" hidden="1" outlineLevel="2">
      <c r="A3158" s="82">
        <v>2745213541</v>
      </c>
      <c r="B3158" s="83" t="s">
        <v>2545</v>
      </c>
      <c r="C3158" s="70">
        <v>0</v>
      </c>
      <c r="D3158" s="79"/>
      <c r="E3158" s="70"/>
      <c r="F3158" s="72"/>
      <c r="G3158" s="70">
        <f t="shared" si="98"/>
        <v>0</v>
      </c>
      <c r="I3158" s="68">
        <v>0</v>
      </c>
      <c r="J3158" s="69">
        <f t="shared" si="99"/>
        <v>0</v>
      </c>
      <c r="K3158" s="57"/>
      <c r="L3158" s="65" t="s">
        <v>508</v>
      </c>
    </row>
    <row r="3159" spans="1:12" s="73" customFormat="1" hidden="1" outlineLevel="2">
      <c r="A3159" s="82">
        <v>2745213561</v>
      </c>
      <c r="B3159" s="83" t="s">
        <v>2546</v>
      </c>
      <c r="C3159" s="70">
        <v>0</v>
      </c>
      <c r="D3159" s="79"/>
      <c r="E3159" s="70"/>
      <c r="F3159" s="72"/>
      <c r="G3159" s="70">
        <f t="shared" si="98"/>
        <v>0</v>
      </c>
      <c r="I3159" s="68">
        <v>0</v>
      </c>
      <c r="J3159" s="69">
        <f t="shared" si="99"/>
        <v>0</v>
      </c>
      <c r="K3159" s="57"/>
      <c r="L3159" s="65" t="s">
        <v>508</v>
      </c>
    </row>
    <row r="3160" spans="1:12" s="73" customFormat="1" hidden="1" outlineLevel="2">
      <c r="A3160" s="82">
        <v>2745213562</v>
      </c>
      <c r="B3160" s="83" t="s">
        <v>2547</v>
      </c>
      <c r="C3160" s="70">
        <v>0</v>
      </c>
      <c r="D3160" s="79"/>
      <c r="E3160" s="70"/>
      <c r="F3160" s="72"/>
      <c r="G3160" s="70">
        <f t="shared" si="98"/>
        <v>0</v>
      </c>
      <c r="I3160" s="68">
        <v>0</v>
      </c>
      <c r="J3160" s="69">
        <f t="shared" si="99"/>
        <v>0</v>
      </c>
      <c r="K3160" s="57"/>
      <c r="L3160" s="65" t="s">
        <v>508</v>
      </c>
    </row>
    <row r="3161" spans="1:12" s="73" customFormat="1" hidden="1" outlineLevel="2">
      <c r="A3161" s="82">
        <v>2745213563</v>
      </c>
      <c r="B3161" s="83" t="s">
        <v>2548</v>
      </c>
      <c r="C3161" s="70">
        <v>0</v>
      </c>
      <c r="D3161" s="79"/>
      <c r="E3161" s="70"/>
      <c r="F3161" s="72"/>
      <c r="G3161" s="70">
        <f t="shared" si="98"/>
        <v>0</v>
      </c>
      <c r="I3161" s="68">
        <v>0</v>
      </c>
      <c r="J3161" s="69">
        <f t="shared" si="99"/>
        <v>0</v>
      </c>
      <c r="K3161" s="57"/>
      <c r="L3161" s="65" t="s">
        <v>508</v>
      </c>
    </row>
    <row r="3162" spans="1:12" s="73" customFormat="1" hidden="1" outlineLevel="2">
      <c r="A3162" s="82">
        <v>2745213564</v>
      </c>
      <c r="B3162" s="83" t="s">
        <v>2549</v>
      </c>
      <c r="C3162" s="70">
        <v>0</v>
      </c>
      <c r="D3162" s="79"/>
      <c r="E3162" s="70"/>
      <c r="F3162" s="72"/>
      <c r="G3162" s="70">
        <f t="shared" si="98"/>
        <v>0</v>
      </c>
      <c r="I3162" s="68">
        <v>0</v>
      </c>
      <c r="J3162" s="69">
        <f t="shared" si="99"/>
        <v>0</v>
      </c>
      <c r="K3162" s="57"/>
      <c r="L3162" s="65" t="s">
        <v>508</v>
      </c>
    </row>
    <row r="3163" spans="1:12" s="73" customFormat="1" hidden="1" outlineLevel="2">
      <c r="A3163" s="82">
        <v>2745213565</v>
      </c>
      <c r="B3163" s="83" t="s">
        <v>2550</v>
      </c>
      <c r="C3163" s="70">
        <v>0</v>
      </c>
      <c r="D3163" s="79"/>
      <c r="E3163" s="70"/>
      <c r="F3163" s="72"/>
      <c r="G3163" s="70">
        <f t="shared" si="98"/>
        <v>0</v>
      </c>
      <c r="I3163" s="68">
        <v>0</v>
      </c>
      <c r="J3163" s="69">
        <f t="shared" si="99"/>
        <v>0</v>
      </c>
      <c r="K3163" s="57"/>
      <c r="L3163" s="65" t="s">
        <v>508</v>
      </c>
    </row>
    <row r="3164" spans="1:12" s="73" customFormat="1" hidden="1" outlineLevel="2">
      <c r="A3164" s="82">
        <v>2745213590</v>
      </c>
      <c r="B3164" s="83" t="s">
        <v>2551</v>
      </c>
      <c r="C3164" s="70">
        <v>0</v>
      </c>
      <c r="D3164" s="79"/>
      <c r="E3164" s="70"/>
      <c r="F3164" s="72"/>
      <c r="G3164" s="70">
        <f t="shared" si="98"/>
        <v>0</v>
      </c>
      <c r="I3164" s="68">
        <v>0</v>
      </c>
      <c r="J3164" s="69">
        <f t="shared" si="99"/>
        <v>0</v>
      </c>
      <c r="K3164" s="57"/>
      <c r="L3164" s="65" t="s">
        <v>508</v>
      </c>
    </row>
    <row r="3165" spans="1:12" s="73" customFormat="1" hidden="1" outlineLevel="2">
      <c r="A3165" s="82">
        <v>2745213601</v>
      </c>
      <c r="B3165" s="83" t="s">
        <v>2552</v>
      </c>
      <c r="C3165" s="70">
        <v>0</v>
      </c>
      <c r="D3165" s="79"/>
      <c r="E3165" s="70"/>
      <c r="F3165" s="72"/>
      <c r="G3165" s="70">
        <f t="shared" si="98"/>
        <v>0</v>
      </c>
      <c r="I3165" s="68">
        <v>0</v>
      </c>
      <c r="J3165" s="69">
        <f t="shared" si="99"/>
        <v>0</v>
      </c>
      <c r="K3165" s="57"/>
      <c r="L3165" s="65" t="s">
        <v>508</v>
      </c>
    </row>
    <row r="3166" spans="1:12" s="73" customFormat="1" hidden="1" outlineLevel="2">
      <c r="A3166" s="82">
        <v>2745220000</v>
      </c>
      <c r="B3166" s="83" t="s">
        <v>2553</v>
      </c>
      <c r="C3166" s="70">
        <v>14963.94</v>
      </c>
      <c r="D3166" s="79"/>
      <c r="E3166" s="70">
        <v>61776.41</v>
      </c>
      <c r="F3166" s="72"/>
      <c r="G3166" s="70">
        <f t="shared" si="98"/>
        <v>76740.350000000006</v>
      </c>
      <c r="I3166" s="68">
        <v>0</v>
      </c>
      <c r="J3166" s="69">
        <f>I3166-G3166</f>
        <v>-76740.350000000006</v>
      </c>
      <c r="K3166" s="57"/>
      <c r="L3166" s="65" t="s">
        <v>508</v>
      </c>
    </row>
    <row r="3167" spans="1:12" s="73" customFormat="1" hidden="1" outlineLevel="2">
      <c r="A3167" s="82">
        <v>2745322043</v>
      </c>
      <c r="B3167" s="83" t="s">
        <v>2554</v>
      </c>
      <c r="C3167" s="70">
        <v>154432.07</v>
      </c>
      <c r="D3167" s="79"/>
      <c r="E3167" s="70"/>
      <c r="F3167" s="72"/>
      <c r="G3167" s="70">
        <f t="shared" si="98"/>
        <v>154432.07</v>
      </c>
      <c r="I3167" s="68">
        <v>0</v>
      </c>
      <c r="J3167" s="69">
        <f>I3167-G3167</f>
        <v>-154432.07</v>
      </c>
      <c r="K3167" s="57"/>
      <c r="L3167" s="65" t="s">
        <v>508</v>
      </c>
    </row>
    <row r="3168" spans="1:12" s="73" customFormat="1" hidden="1" outlineLevel="2">
      <c r="A3168" s="82">
        <v>2745900000</v>
      </c>
      <c r="B3168" s="83" t="s">
        <v>2555</v>
      </c>
      <c r="C3168" s="70">
        <v>-982067161.57000005</v>
      </c>
      <c r="D3168" s="79"/>
      <c r="E3168" s="70"/>
      <c r="F3168" s="72"/>
      <c r="G3168" s="70">
        <f t="shared" si="98"/>
        <v>-982067161.57000005</v>
      </c>
      <c r="I3168" s="68">
        <v>0</v>
      </c>
      <c r="J3168" s="69">
        <f>I3168-G3168</f>
        <v>982067161.57000005</v>
      </c>
      <c r="K3168" s="57"/>
      <c r="L3168" s="65" t="s">
        <v>508</v>
      </c>
    </row>
    <row r="3169" spans="1:12" s="73" customFormat="1" hidden="1" outlineLevel="2">
      <c r="A3169" s="82">
        <v>2745900001</v>
      </c>
      <c r="B3169" s="83" t="s">
        <v>2556</v>
      </c>
      <c r="C3169" s="70">
        <v>-5283259.4000000004</v>
      </c>
      <c r="D3169" s="79"/>
      <c r="E3169" s="70"/>
      <c r="F3169" s="72"/>
      <c r="G3169" s="70">
        <f t="shared" si="98"/>
        <v>-5283259.4000000004</v>
      </c>
      <c r="I3169" s="68">
        <v>0</v>
      </c>
      <c r="J3169" s="69">
        <f>I3169-G3169</f>
        <v>5283259.4000000004</v>
      </c>
      <c r="K3169" s="57"/>
      <c r="L3169" s="65" t="s">
        <v>508</v>
      </c>
    </row>
    <row r="3170" spans="1:12" s="73" customFormat="1" outlineLevel="1" collapsed="1">
      <c r="A3170" s="42"/>
      <c r="B3170" s="42"/>
      <c r="C3170" s="100"/>
      <c r="D3170" s="100"/>
      <c r="E3170" s="100"/>
      <c r="F3170" s="72"/>
      <c r="G3170" s="100"/>
      <c r="I3170" s="68"/>
      <c r="J3170" s="69"/>
      <c r="K3170" s="57"/>
      <c r="L3170" s="65"/>
    </row>
    <row r="3171" spans="1:12" s="73" customFormat="1">
      <c r="A3171" s="42" t="s">
        <v>511</v>
      </c>
      <c r="B3171" s="42"/>
      <c r="C3171" s="100">
        <f>C3107</f>
        <v>1408279565.1900001</v>
      </c>
      <c r="D3171" s="100"/>
      <c r="E3171" s="100">
        <f>E3107</f>
        <v>61776.41</v>
      </c>
      <c r="F3171" s="72"/>
      <c r="G3171" s="100">
        <f>C3171+E3171</f>
        <v>1408341341.6000001</v>
      </c>
      <c r="I3171" s="68"/>
      <c r="J3171" s="69"/>
      <c r="K3171" s="57"/>
      <c r="L3171" s="65">
        <v>0</v>
      </c>
    </row>
    <row r="3172" spans="1:12" s="73" customFormat="1">
      <c r="A3172" s="42" t="s">
        <v>512</v>
      </c>
      <c r="B3172" s="42"/>
      <c r="C3172" s="100">
        <v>0</v>
      </c>
      <c r="D3172" s="100"/>
      <c r="E3172" s="100">
        <v>0</v>
      </c>
      <c r="F3172" s="72"/>
      <c r="G3172" s="100">
        <v>0</v>
      </c>
      <c r="I3172" s="68"/>
      <c r="J3172" s="69"/>
      <c r="K3172" s="57"/>
      <c r="L3172" s="65">
        <v>0</v>
      </c>
    </row>
    <row r="3173" spans="1:12" s="73" customFormat="1" outlineLevel="1">
      <c r="A3173" s="66" t="s">
        <v>513</v>
      </c>
      <c r="B3173" s="35" t="s">
        <v>5724</v>
      </c>
      <c r="C3173" s="67">
        <f>SUM(C3174)</f>
        <v>213774318.66</v>
      </c>
      <c r="D3173" s="79"/>
      <c r="E3173" s="67"/>
      <c r="F3173" s="72"/>
      <c r="G3173" s="67">
        <f t="shared" ref="G3173:G3198" si="100">C3173+E3173</f>
        <v>213774318.66</v>
      </c>
      <c r="I3173" s="68">
        <v>213774318.66</v>
      </c>
      <c r="J3173" s="69">
        <f t="shared" ref="J3173:J3198" si="101">I3173-G3173</f>
        <v>0</v>
      </c>
      <c r="K3173" s="57"/>
      <c r="L3173" s="65">
        <v>0</v>
      </c>
    </row>
    <row r="3174" spans="1:12" s="73" customFormat="1" hidden="1" outlineLevel="2">
      <c r="A3174" s="82">
        <v>2682123501</v>
      </c>
      <c r="B3174" s="83" t="s">
        <v>2557</v>
      </c>
      <c r="C3174" s="70">
        <v>213774318.66</v>
      </c>
      <c r="D3174" s="79"/>
      <c r="E3174" s="70"/>
      <c r="F3174" s="72"/>
      <c r="G3174" s="70">
        <f t="shared" si="100"/>
        <v>213774318.66</v>
      </c>
      <c r="I3174" s="68">
        <v>0</v>
      </c>
      <c r="J3174" s="69">
        <f t="shared" si="101"/>
        <v>-213774318.66</v>
      </c>
      <c r="K3174" s="57"/>
      <c r="L3174" s="65" t="s">
        <v>513</v>
      </c>
    </row>
    <row r="3175" spans="1:12" s="73" customFormat="1" outlineLevel="1" collapsed="1">
      <c r="A3175" s="66" t="s">
        <v>514</v>
      </c>
      <c r="B3175" s="35" t="s">
        <v>5725</v>
      </c>
      <c r="C3175" s="67">
        <f>SUM(C3176)</f>
        <v>-213290549.40000001</v>
      </c>
      <c r="D3175" s="79"/>
      <c r="E3175" s="67"/>
      <c r="F3175" s="72"/>
      <c r="G3175" s="67">
        <f t="shared" si="100"/>
        <v>-213290549.40000001</v>
      </c>
      <c r="I3175" s="68">
        <v>-213290549.40000001</v>
      </c>
      <c r="J3175" s="69">
        <f t="shared" si="101"/>
        <v>0</v>
      </c>
      <c r="K3175" s="57"/>
      <c r="L3175" s="65">
        <v>0</v>
      </c>
    </row>
    <row r="3176" spans="1:12" s="73" customFormat="1" hidden="1" outlineLevel="2">
      <c r="A3176" s="82">
        <v>2682123502</v>
      </c>
      <c r="B3176" s="83" t="s">
        <v>2558</v>
      </c>
      <c r="C3176" s="70">
        <v>-213290549.40000001</v>
      </c>
      <c r="D3176" s="79"/>
      <c r="E3176" s="70"/>
      <c r="F3176" s="72"/>
      <c r="G3176" s="70">
        <f t="shared" si="100"/>
        <v>-213290549.40000001</v>
      </c>
      <c r="I3176" s="68">
        <v>0</v>
      </c>
      <c r="J3176" s="69">
        <f t="shared" si="101"/>
        <v>213290549.40000001</v>
      </c>
      <c r="K3176" s="57"/>
      <c r="L3176" s="65" t="s">
        <v>514</v>
      </c>
    </row>
    <row r="3177" spans="1:12" s="73" customFormat="1" outlineLevel="1" collapsed="1">
      <c r="A3177" s="66" t="s">
        <v>515</v>
      </c>
      <c r="B3177" s="35" t="s">
        <v>5726</v>
      </c>
      <c r="C3177" s="67">
        <f>SUM(C3178)</f>
        <v>9645702.5399999898</v>
      </c>
      <c r="D3177" s="79"/>
      <c r="E3177" s="67"/>
      <c r="F3177" s="72"/>
      <c r="G3177" s="67">
        <f t="shared" si="100"/>
        <v>9645702.5399999898</v>
      </c>
      <c r="I3177" s="68">
        <v>9645702.5399999991</v>
      </c>
      <c r="J3177" s="69">
        <f t="shared" si="101"/>
        <v>0</v>
      </c>
      <c r="K3177" s="57"/>
      <c r="L3177" s="65">
        <v>0</v>
      </c>
    </row>
    <row r="3178" spans="1:12" s="73" customFormat="1" hidden="1" outlineLevel="2">
      <c r="A3178" s="82">
        <v>2682123701</v>
      </c>
      <c r="B3178" s="83" t="s">
        <v>2559</v>
      </c>
      <c r="C3178" s="70">
        <v>9645702.5399999898</v>
      </c>
      <c r="D3178" s="79"/>
      <c r="E3178" s="70"/>
      <c r="F3178" s="72"/>
      <c r="G3178" s="70">
        <f t="shared" si="100"/>
        <v>9645702.5399999898</v>
      </c>
      <c r="I3178" s="68">
        <v>0</v>
      </c>
      <c r="J3178" s="69">
        <f t="shared" si="101"/>
        <v>-9645702.5399999898</v>
      </c>
      <c r="K3178" s="57"/>
      <c r="L3178" s="65" t="s">
        <v>515</v>
      </c>
    </row>
    <row r="3179" spans="1:12" s="73" customFormat="1" outlineLevel="1" collapsed="1">
      <c r="A3179" s="66" t="s">
        <v>516</v>
      </c>
      <c r="B3179" s="35" t="s">
        <v>5727</v>
      </c>
      <c r="C3179" s="67">
        <f>SUM(C3180)</f>
        <v>-9590632</v>
      </c>
      <c r="D3179" s="79"/>
      <c r="E3179" s="67"/>
      <c r="F3179" s="72"/>
      <c r="G3179" s="67">
        <f t="shared" si="100"/>
        <v>-9590632</v>
      </c>
      <c r="I3179" s="68">
        <v>-9590632</v>
      </c>
      <c r="J3179" s="69">
        <f t="shared" si="101"/>
        <v>0</v>
      </c>
      <c r="K3179" s="57"/>
      <c r="L3179" s="65">
        <v>0</v>
      </c>
    </row>
    <row r="3180" spans="1:12" s="73" customFormat="1" hidden="1" outlineLevel="2">
      <c r="A3180" s="82">
        <v>2682123702</v>
      </c>
      <c r="B3180" s="83" t="s">
        <v>2560</v>
      </c>
      <c r="C3180" s="70">
        <v>-9590632</v>
      </c>
      <c r="D3180" s="79"/>
      <c r="E3180" s="70"/>
      <c r="F3180" s="72"/>
      <c r="G3180" s="70">
        <f t="shared" si="100"/>
        <v>-9590632</v>
      </c>
      <c r="I3180" s="68">
        <v>0</v>
      </c>
      <c r="J3180" s="69">
        <f t="shared" si="101"/>
        <v>9590632</v>
      </c>
      <c r="K3180" s="57"/>
      <c r="L3180" s="65" t="s">
        <v>516</v>
      </c>
    </row>
    <row r="3181" spans="1:12" s="73" customFormat="1" outlineLevel="1" collapsed="1">
      <c r="A3181" s="66" t="s">
        <v>517</v>
      </c>
      <c r="B3181" s="35" t="s">
        <v>5728</v>
      </c>
      <c r="C3181" s="67">
        <f>SUM(C3182:C3183)</f>
        <v>0</v>
      </c>
      <c r="D3181" s="79"/>
      <c r="E3181" s="67"/>
      <c r="F3181" s="72"/>
      <c r="G3181" s="67">
        <f t="shared" si="100"/>
        <v>0</v>
      </c>
      <c r="I3181" s="68">
        <v>0</v>
      </c>
      <c r="J3181" s="69">
        <f t="shared" si="101"/>
        <v>0</v>
      </c>
      <c r="K3181" s="57"/>
      <c r="L3181" s="65">
        <v>0</v>
      </c>
    </row>
    <row r="3182" spans="1:12" s="73" customFormat="1" hidden="1" outlineLevel="2">
      <c r="A3182" s="119">
        <v>2682102100</v>
      </c>
      <c r="B3182" s="121" t="s">
        <v>2561</v>
      </c>
      <c r="C3182" s="70">
        <v>0</v>
      </c>
      <c r="D3182" s="79"/>
      <c r="E3182" s="70"/>
      <c r="F3182" s="72"/>
      <c r="G3182" s="70">
        <f t="shared" si="100"/>
        <v>0</v>
      </c>
      <c r="I3182" s="68">
        <v>0</v>
      </c>
      <c r="J3182" s="69">
        <f t="shared" si="101"/>
        <v>0</v>
      </c>
      <c r="K3182" s="57"/>
      <c r="L3182" s="65" t="s">
        <v>517</v>
      </c>
    </row>
    <row r="3183" spans="1:12" s="73" customFormat="1" hidden="1" outlineLevel="2">
      <c r="A3183" s="82">
        <v>2682138100</v>
      </c>
      <c r="B3183" s="83" t="s">
        <v>2562</v>
      </c>
      <c r="C3183" s="70">
        <v>0</v>
      </c>
      <c r="D3183" s="79"/>
      <c r="E3183" s="70"/>
      <c r="F3183" s="72"/>
      <c r="G3183" s="70">
        <f t="shared" si="100"/>
        <v>0</v>
      </c>
      <c r="I3183" s="68">
        <v>0</v>
      </c>
      <c r="J3183" s="69">
        <f t="shared" si="101"/>
        <v>0</v>
      </c>
      <c r="K3183" s="57"/>
      <c r="L3183" s="65" t="s">
        <v>517</v>
      </c>
    </row>
    <row r="3184" spans="1:12" s="73" customFormat="1" outlineLevel="1" collapsed="1">
      <c r="A3184" s="66" t="s">
        <v>518</v>
      </c>
      <c r="B3184" s="35" t="s">
        <v>5729</v>
      </c>
      <c r="C3184" s="67">
        <f>SUM(C3185:C3186)</f>
        <v>0</v>
      </c>
      <c r="D3184" s="79"/>
      <c r="E3184" s="67"/>
      <c r="F3184" s="72"/>
      <c r="G3184" s="67">
        <f t="shared" si="100"/>
        <v>0</v>
      </c>
      <c r="I3184" s="68">
        <v>0</v>
      </c>
      <c r="J3184" s="69">
        <f t="shared" si="101"/>
        <v>0</v>
      </c>
      <c r="K3184" s="57"/>
      <c r="L3184" s="65">
        <v>0</v>
      </c>
    </row>
    <row r="3185" spans="1:12" s="73" customFormat="1" hidden="1" outlineLevel="2">
      <c r="A3185" s="82">
        <v>2682102200</v>
      </c>
      <c r="B3185" s="83" t="s">
        <v>2563</v>
      </c>
      <c r="C3185" s="70">
        <v>0</v>
      </c>
      <c r="D3185" s="79"/>
      <c r="E3185" s="70"/>
      <c r="F3185" s="72"/>
      <c r="G3185" s="70">
        <f t="shared" si="100"/>
        <v>0</v>
      </c>
      <c r="I3185" s="68">
        <v>0</v>
      </c>
      <c r="J3185" s="69">
        <f t="shared" si="101"/>
        <v>0</v>
      </c>
      <c r="K3185" s="57"/>
      <c r="L3185" s="65" t="s">
        <v>518</v>
      </c>
    </row>
    <row r="3186" spans="1:12" s="73" customFormat="1" hidden="1" outlineLevel="2">
      <c r="A3186" s="82">
        <v>2682138200</v>
      </c>
      <c r="B3186" s="83" t="s">
        <v>2564</v>
      </c>
      <c r="C3186" s="70">
        <v>0</v>
      </c>
      <c r="D3186" s="79"/>
      <c r="E3186" s="70"/>
      <c r="F3186" s="72"/>
      <c r="G3186" s="70">
        <f t="shared" si="100"/>
        <v>0</v>
      </c>
      <c r="I3186" s="68">
        <v>0</v>
      </c>
      <c r="J3186" s="69">
        <f t="shared" si="101"/>
        <v>0</v>
      </c>
      <c r="K3186" s="57"/>
      <c r="L3186" s="65" t="s">
        <v>518</v>
      </c>
    </row>
    <row r="3187" spans="1:12" s="73" customFormat="1" outlineLevel="1" collapsed="1">
      <c r="A3187" s="66" t="s">
        <v>519</v>
      </c>
      <c r="B3187" s="35" t="s">
        <v>5730</v>
      </c>
      <c r="C3187" s="67">
        <f>SUM(C3188:C3189)</f>
        <v>0</v>
      </c>
      <c r="D3187" s="79"/>
      <c r="E3187" s="67"/>
      <c r="F3187" s="72"/>
      <c r="G3187" s="67">
        <f t="shared" si="100"/>
        <v>0</v>
      </c>
      <c r="I3187" s="68">
        <v>0</v>
      </c>
      <c r="J3187" s="69">
        <f t="shared" si="101"/>
        <v>0</v>
      </c>
      <c r="K3187" s="57"/>
      <c r="L3187" s="65">
        <v>0</v>
      </c>
    </row>
    <row r="3188" spans="1:12" s="73" customFormat="1" hidden="1" outlineLevel="2">
      <c r="A3188" s="82">
        <v>2682102300</v>
      </c>
      <c r="B3188" s="83" t="s">
        <v>2565</v>
      </c>
      <c r="C3188" s="70">
        <v>0</v>
      </c>
      <c r="D3188" s="79"/>
      <c r="E3188" s="70"/>
      <c r="F3188" s="72"/>
      <c r="G3188" s="70">
        <f t="shared" si="100"/>
        <v>0</v>
      </c>
      <c r="I3188" s="68">
        <v>0</v>
      </c>
      <c r="J3188" s="69">
        <f t="shared" si="101"/>
        <v>0</v>
      </c>
      <c r="K3188" s="57"/>
      <c r="L3188" s="65" t="s">
        <v>519</v>
      </c>
    </row>
    <row r="3189" spans="1:12" s="73" customFormat="1" hidden="1" outlineLevel="2">
      <c r="A3189" s="82">
        <v>2682138300</v>
      </c>
      <c r="B3189" s="83" t="s">
        <v>2566</v>
      </c>
      <c r="C3189" s="70">
        <v>0</v>
      </c>
      <c r="D3189" s="79"/>
      <c r="E3189" s="70"/>
      <c r="F3189" s="72"/>
      <c r="G3189" s="70">
        <f t="shared" si="100"/>
        <v>0</v>
      </c>
      <c r="I3189" s="68">
        <v>0</v>
      </c>
      <c r="J3189" s="69">
        <f t="shared" si="101"/>
        <v>0</v>
      </c>
      <c r="K3189" s="57"/>
      <c r="L3189" s="65" t="s">
        <v>519</v>
      </c>
    </row>
    <row r="3190" spans="1:12" s="73" customFormat="1" outlineLevel="1" collapsed="1">
      <c r="A3190" s="66" t="s">
        <v>520</v>
      </c>
      <c r="B3190" s="35" t="s">
        <v>5731</v>
      </c>
      <c r="C3190" s="67">
        <f>SUM(C3191:C3196)</f>
        <v>753580.23999999894</v>
      </c>
      <c r="D3190" s="79"/>
      <c r="E3190" s="67"/>
      <c r="F3190" s="72"/>
      <c r="G3190" s="67">
        <f t="shared" si="100"/>
        <v>753580.23999999894</v>
      </c>
      <c r="I3190" s="68">
        <v>753580.24</v>
      </c>
      <c r="J3190" s="69">
        <f t="shared" si="101"/>
        <v>1.0477378964424133E-9</v>
      </c>
      <c r="K3190" s="57"/>
      <c r="L3190" s="65">
        <v>0</v>
      </c>
    </row>
    <row r="3191" spans="1:12" s="73" customFormat="1" hidden="1" outlineLevel="2">
      <c r="A3191" s="82">
        <v>2682103000</v>
      </c>
      <c r="B3191" s="83" t="s">
        <v>2567</v>
      </c>
      <c r="C3191" s="70">
        <v>717118.06999999902</v>
      </c>
      <c r="D3191" s="79"/>
      <c r="E3191" s="70"/>
      <c r="F3191" s="72"/>
      <c r="G3191" s="70">
        <f t="shared" si="100"/>
        <v>717118.06999999902</v>
      </c>
      <c r="I3191" s="68">
        <v>0</v>
      </c>
      <c r="J3191" s="69">
        <f t="shared" si="101"/>
        <v>-717118.06999999902</v>
      </c>
      <c r="K3191" s="57"/>
      <c r="L3191" s="65" t="s">
        <v>520</v>
      </c>
    </row>
    <row r="3192" spans="1:12" s="73" customFormat="1" hidden="1" outlineLevel="2">
      <c r="A3192" s="82">
        <v>2682105100</v>
      </c>
      <c r="B3192" s="83" t="s">
        <v>2568</v>
      </c>
      <c r="C3192" s="70">
        <v>36462.169999999896</v>
      </c>
      <c r="D3192" s="79"/>
      <c r="E3192" s="70"/>
      <c r="F3192" s="72"/>
      <c r="G3192" s="70">
        <f t="shared" si="100"/>
        <v>36462.169999999896</v>
      </c>
      <c r="I3192" s="68">
        <v>0</v>
      </c>
      <c r="J3192" s="69">
        <f t="shared" si="101"/>
        <v>-36462.169999999896</v>
      </c>
      <c r="K3192" s="57"/>
      <c r="L3192" s="65" t="s">
        <v>520</v>
      </c>
    </row>
    <row r="3193" spans="1:12" s="73" customFormat="1" hidden="1" outlineLevel="2">
      <c r="A3193" s="82">
        <v>2682203000</v>
      </c>
      <c r="B3193" s="83" t="s">
        <v>2569</v>
      </c>
      <c r="C3193" s="70">
        <v>0</v>
      </c>
      <c r="D3193" s="79"/>
      <c r="E3193" s="70"/>
      <c r="F3193" s="72"/>
      <c r="G3193" s="70">
        <f t="shared" si="100"/>
        <v>0</v>
      </c>
      <c r="I3193" s="68">
        <v>0</v>
      </c>
      <c r="J3193" s="69">
        <f t="shared" si="101"/>
        <v>0</v>
      </c>
      <c r="K3193" s="57"/>
      <c r="L3193" s="65" t="s">
        <v>520</v>
      </c>
    </row>
    <row r="3194" spans="1:12" s="73" customFormat="1" hidden="1" outlineLevel="2">
      <c r="A3194" s="82">
        <v>2682203099</v>
      </c>
      <c r="B3194" s="83" t="s">
        <v>2570</v>
      </c>
      <c r="C3194" s="70">
        <v>0</v>
      </c>
      <c r="D3194" s="79"/>
      <c r="E3194" s="70"/>
      <c r="F3194" s="72"/>
      <c r="G3194" s="70">
        <f t="shared" si="100"/>
        <v>0</v>
      </c>
      <c r="I3194" s="68">
        <v>0</v>
      </c>
      <c r="J3194" s="69">
        <f t="shared" si="101"/>
        <v>0</v>
      </c>
      <c r="K3194" s="57"/>
      <c r="L3194" s="65" t="s">
        <v>520</v>
      </c>
    </row>
    <row r="3195" spans="1:12" s="73" customFormat="1" hidden="1" outlineLevel="2">
      <c r="A3195" s="82">
        <v>2682205010</v>
      </c>
      <c r="B3195" s="83" t="s">
        <v>2571</v>
      </c>
      <c r="C3195" s="70">
        <v>0</v>
      </c>
      <c r="D3195" s="79"/>
      <c r="E3195" s="70"/>
      <c r="F3195" s="72"/>
      <c r="G3195" s="70">
        <f t="shared" si="100"/>
        <v>0</v>
      </c>
      <c r="I3195" s="68">
        <v>0</v>
      </c>
      <c r="J3195" s="69">
        <f t="shared" si="101"/>
        <v>0</v>
      </c>
      <c r="K3195" s="57"/>
      <c r="L3195" s="65" t="s">
        <v>520</v>
      </c>
    </row>
    <row r="3196" spans="1:12" s="73" customFormat="1" hidden="1" outlineLevel="2">
      <c r="A3196" s="82">
        <v>2682205099</v>
      </c>
      <c r="B3196" s="83" t="s">
        <v>2572</v>
      </c>
      <c r="C3196" s="70">
        <v>0</v>
      </c>
      <c r="D3196" s="79"/>
      <c r="E3196" s="70"/>
      <c r="F3196" s="72"/>
      <c r="G3196" s="70">
        <f t="shared" si="100"/>
        <v>0</v>
      </c>
      <c r="I3196" s="68">
        <v>0</v>
      </c>
      <c r="J3196" s="69">
        <f t="shared" si="101"/>
        <v>0</v>
      </c>
      <c r="K3196" s="57"/>
      <c r="L3196" s="65" t="s">
        <v>550</v>
      </c>
    </row>
    <row r="3197" spans="1:12" s="73" customFormat="1" outlineLevel="1" collapsed="1">
      <c r="A3197" s="66" t="s">
        <v>521</v>
      </c>
      <c r="B3197" s="35">
        <v>0</v>
      </c>
      <c r="C3197" s="67">
        <f>SUM(C3198)</f>
        <v>18076228.800000001</v>
      </c>
      <c r="D3197" s="79"/>
      <c r="E3197" s="67"/>
      <c r="F3197" s="72"/>
      <c r="G3197" s="67">
        <f t="shared" si="100"/>
        <v>18076228.800000001</v>
      </c>
      <c r="I3197" s="68">
        <v>18076228.469999999</v>
      </c>
      <c r="J3197" s="69">
        <f t="shared" si="101"/>
        <v>-0.33000000193715096</v>
      </c>
      <c r="K3197" s="57"/>
      <c r="L3197" s="65">
        <v>0</v>
      </c>
    </row>
    <row r="3198" spans="1:12" s="73" customFormat="1" hidden="1" outlineLevel="2">
      <c r="A3198" s="82">
        <v>2730990906</v>
      </c>
      <c r="B3198" s="83" t="s">
        <v>2573</v>
      </c>
      <c r="C3198" s="70">
        <v>18076228.800000001</v>
      </c>
      <c r="D3198" s="79"/>
      <c r="E3198" s="70"/>
      <c r="F3198" s="72"/>
      <c r="G3198" s="70">
        <f t="shared" si="100"/>
        <v>18076228.800000001</v>
      </c>
      <c r="I3198" s="68">
        <v>0</v>
      </c>
      <c r="J3198" s="69">
        <f t="shared" si="101"/>
        <v>-18076228.800000001</v>
      </c>
      <c r="K3198" s="57"/>
      <c r="L3198" s="65" t="s">
        <v>550</v>
      </c>
    </row>
    <row r="3199" spans="1:12" s="73" customFormat="1" outlineLevel="1" collapsed="1">
      <c r="A3199" s="82"/>
      <c r="B3199" s="83"/>
      <c r="C3199" s="70"/>
      <c r="D3199" s="79"/>
      <c r="E3199" s="70"/>
      <c r="F3199" s="72"/>
      <c r="G3199" s="70"/>
      <c r="I3199" s="68"/>
      <c r="J3199" s="69"/>
      <c r="K3199" s="57"/>
      <c r="L3199" s="65"/>
    </row>
    <row r="3200" spans="1:12" s="73" customFormat="1">
      <c r="A3200" s="42" t="s">
        <v>11</v>
      </c>
      <c r="B3200" s="42"/>
      <c r="C3200" s="100">
        <f>+C3173+C3175+C3177+C3179+C3181+C3184+C3187+C3190+C3197</f>
        <v>19368648.839999981</v>
      </c>
      <c r="D3200" s="100" t="e">
        <f>#REF!+#REF!+D3173+D3175+D3177+D3179+D3181+D3184+D3187+D3190</f>
        <v>#REF!</v>
      </c>
      <c r="E3200" s="100">
        <f>+E3173+E3175+E3177+E3179+E3181+E3184+E3187+E3190</f>
        <v>0</v>
      </c>
      <c r="F3200" s="72"/>
      <c r="G3200" s="100">
        <f>C3200+E3200</f>
        <v>19368648.839999981</v>
      </c>
      <c r="I3200" s="68"/>
      <c r="J3200" s="69"/>
      <c r="K3200" s="57"/>
      <c r="L3200" s="65"/>
    </row>
    <row r="3201" spans="1:13">
      <c r="A3201" s="35"/>
      <c r="B3201" s="35"/>
      <c r="D3201" s="79"/>
      <c r="I3201" s="68"/>
      <c r="J3201" s="69"/>
      <c r="L3201" s="65"/>
    </row>
    <row r="3202" spans="1:13">
      <c r="A3202" s="36" t="s">
        <v>39</v>
      </c>
      <c r="B3202" s="36"/>
      <c r="C3202" s="90">
        <f>C3046+C3070+C3083+C3084+C3102+C3106+C3171+C3200</f>
        <v>3012297624.159997</v>
      </c>
      <c r="D3202" s="90" t="e">
        <f>D3046+D3070+D3083+D3084+D3102+D3200</f>
        <v>#REF!</v>
      </c>
      <c r="E3202" s="90">
        <f>E3046+E3070+E3083+E3084+E3102+E3106+E3171+E3200</f>
        <v>507682944.59999985</v>
      </c>
      <c r="G3202" s="90">
        <f>C3202+E3202</f>
        <v>3519980568.7599969</v>
      </c>
      <c r="I3202" s="68"/>
      <c r="J3202" s="69"/>
      <c r="L3202" s="65"/>
      <c r="M3202" s="69"/>
    </row>
    <row r="3203" spans="1:13">
      <c r="A3203" s="35"/>
      <c r="B3203" s="35"/>
      <c r="D3203" s="79"/>
      <c r="I3203" s="68"/>
      <c r="J3203" s="69"/>
      <c r="L3203" s="65"/>
    </row>
    <row r="3204" spans="1:13" outlineLevel="1">
      <c r="A3204" s="66" t="s">
        <v>522</v>
      </c>
      <c r="B3204" s="35" t="s">
        <v>5645</v>
      </c>
      <c r="C3204" s="67">
        <f>SUM(C3205)</f>
        <v>0</v>
      </c>
      <c r="D3204" s="79"/>
      <c r="E3204" s="67"/>
      <c r="F3204" s="72"/>
      <c r="G3204" s="67">
        <f>C3204+E3204</f>
        <v>0</v>
      </c>
      <c r="H3204" s="73"/>
      <c r="I3204" s="68">
        <v>0</v>
      </c>
      <c r="J3204" s="69">
        <f>I3204-G3204</f>
        <v>0</v>
      </c>
      <c r="L3204" s="65">
        <v>0</v>
      </c>
      <c r="M3204" s="73"/>
    </row>
    <row r="3205" spans="1:13" hidden="1" outlineLevel="2">
      <c r="A3205" s="82">
        <v>2521211000</v>
      </c>
      <c r="B3205" s="83" t="s">
        <v>2575</v>
      </c>
      <c r="C3205" s="70">
        <v>0</v>
      </c>
      <c r="D3205" s="79"/>
      <c r="E3205" s="70"/>
      <c r="F3205" s="72"/>
      <c r="G3205" s="70">
        <f>C3205+E3205</f>
        <v>0</v>
      </c>
      <c r="H3205" s="73"/>
      <c r="I3205" s="68">
        <v>0</v>
      </c>
      <c r="J3205" s="69">
        <f>I3205-G3205</f>
        <v>0</v>
      </c>
      <c r="L3205" s="65" t="s">
        <v>522</v>
      </c>
      <c r="M3205" s="73"/>
    </row>
    <row r="3206" spans="1:13" outlineLevel="1" collapsed="1">
      <c r="A3206" s="66" t="s">
        <v>440</v>
      </c>
      <c r="B3206" s="35">
        <v>0</v>
      </c>
      <c r="C3206" s="67">
        <f>SUM(C3207:C3211)</f>
        <v>0</v>
      </c>
      <c r="D3206" s="79"/>
      <c r="E3206" s="67"/>
      <c r="G3206" s="67">
        <f t="shared" ref="G3206:G3215" si="102">C3206+E3206</f>
        <v>0</v>
      </c>
      <c r="I3206" s="68">
        <v>0</v>
      </c>
      <c r="J3206" s="69">
        <f t="shared" ref="J3206:J3215" si="103">I3206-G3206</f>
        <v>0</v>
      </c>
      <c r="L3206" s="65">
        <v>0</v>
      </c>
    </row>
    <row r="3207" spans="1:13" hidden="1" outlineLevel="2">
      <c r="A3207" s="82">
        <v>2729070000</v>
      </c>
      <c r="B3207" s="83" t="s">
        <v>1299</v>
      </c>
      <c r="C3207" s="70">
        <v>0</v>
      </c>
      <c r="D3207" s="79"/>
      <c r="E3207" s="70"/>
      <c r="G3207" s="70">
        <f t="shared" si="102"/>
        <v>0</v>
      </c>
      <c r="I3207" s="68">
        <v>0</v>
      </c>
      <c r="J3207" s="69">
        <f t="shared" si="103"/>
        <v>0</v>
      </c>
      <c r="L3207" s="65" t="s">
        <v>5628</v>
      </c>
    </row>
    <row r="3208" spans="1:13" hidden="1" outlineLevel="2">
      <c r="A3208" s="82">
        <v>2729090000</v>
      </c>
      <c r="B3208" s="83" t="s">
        <v>1300</v>
      </c>
      <c r="C3208" s="70">
        <v>0</v>
      </c>
      <c r="D3208" s="79"/>
      <c r="E3208" s="70"/>
      <c r="G3208" s="70">
        <f t="shared" si="102"/>
        <v>0</v>
      </c>
      <c r="I3208" s="68">
        <v>0</v>
      </c>
      <c r="J3208" s="69">
        <f t="shared" si="103"/>
        <v>0</v>
      </c>
      <c r="L3208" s="65" t="s">
        <v>5629</v>
      </c>
    </row>
    <row r="3209" spans="1:13" hidden="1" outlineLevel="2">
      <c r="A3209" s="82">
        <v>2729091000</v>
      </c>
      <c r="B3209" s="83" t="s">
        <v>1301</v>
      </c>
      <c r="C3209" s="70">
        <v>0</v>
      </c>
      <c r="D3209" s="79"/>
      <c r="E3209" s="70"/>
      <c r="G3209" s="70">
        <f t="shared" si="102"/>
        <v>0</v>
      </c>
      <c r="I3209" s="68">
        <v>0</v>
      </c>
      <c r="J3209" s="69">
        <f t="shared" si="103"/>
        <v>0</v>
      </c>
      <c r="L3209" s="65" t="s">
        <v>5630</v>
      </c>
    </row>
    <row r="3210" spans="1:13" hidden="1" outlineLevel="2">
      <c r="A3210" s="82">
        <v>2729110000</v>
      </c>
      <c r="B3210" s="83" t="s">
        <v>1302</v>
      </c>
      <c r="C3210" s="70">
        <v>0</v>
      </c>
      <c r="D3210" s="79"/>
      <c r="E3210" s="70"/>
      <c r="G3210" s="70">
        <f t="shared" si="102"/>
        <v>0</v>
      </c>
      <c r="I3210" s="68">
        <v>0</v>
      </c>
      <c r="J3210" s="69">
        <f t="shared" si="103"/>
        <v>0</v>
      </c>
      <c r="L3210" s="65" t="s">
        <v>441</v>
      </c>
    </row>
    <row r="3211" spans="1:13" hidden="1" outlineLevel="2">
      <c r="A3211" s="82">
        <v>2729120000</v>
      </c>
      <c r="B3211" s="83" t="s">
        <v>1303</v>
      </c>
      <c r="C3211" s="70">
        <v>0</v>
      </c>
      <c r="D3211" s="79"/>
      <c r="E3211" s="70"/>
      <c r="G3211" s="70">
        <f t="shared" si="102"/>
        <v>0</v>
      </c>
      <c r="I3211" s="68">
        <v>0</v>
      </c>
      <c r="J3211" s="69">
        <f t="shared" si="103"/>
        <v>0</v>
      </c>
      <c r="L3211" s="65" t="s">
        <v>5631</v>
      </c>
    </row>
    <row r="3212" spans="1:13" outlineLevel="1" collapsed="1">
      <c r="A3212" s="66" t="s">
        <v>443</v>
      </c>
      <c r="B3212" s="35" t="s">
        <v>5681</v>
      </c>
      <c r="C3212" s="67">
        <f>SUM(C3213)</f>
        <v>0</v>
      </c>
      <c r="D3212" s="79"/>
      <c r="E3212" s="67"/>
      <c r="G3212" s="67">
        <f t="shared" si="102"/>
        <v>0</v>
      </c>
      <c r="I3212" s="68">
        <v>0</v>
      </c>
      <c r="J3212" s="69">
        <f t="shared" si="103"/>
        <v>0</v>
      </c>
      <c r="L3212" s="65">
        <v>0</v>
      </c>
    </row>
    <row r="3213" spans="1:13" hidden="1" outlineLevel="2">
      <c r="A3213" s="82">
        <v>2729080000</v>
      </c>
      <c r="B3213" s="83" t="s">
        <v>1312</v>
      </c>
      <c r="C3213" s="70">
        <v>0</v>
      </c>
      <c r="D3213" s="79"/>
      <c r="E3213" s="70"/>
      <c r="G3213" s="70">
        <f t="shared" si="102"/>
        <v>0</v>
      </c>
      <c r="I3213" s="68">
        <v>0</v>
      </c>
      <c r="J3213" s="69">
        <f t="shared" si="103"/>
        <v>0</v>
      </c>
      <c r="L3213" s="65" t="s">
        <v>443</v>
      </c>
    </row>
    <row r="3214" spans="1:13" outlineLevel="1" collapsed="1">
      <c r="A3214" s="123" t="s">
        <v>523</v>
      </c>
      <c r="B3214" s="35" t="s">
        <v>5732</v>
      </c>
      <c r="C3214" s="67">
        <f>SUM(C3215)</f>
        <v>9947686.1199999899</v>
      </c>
      <c r="D3214" s="79"/>
      <c r="E3214" s="67"/>
      <c r="F3214" s="72"/>
      <c r="G3214" s="67">
        <f t="shared" si="102"/>
        <v>9947686.1199999899</v>
      </c>
      <c r="H3214" s="73"/>
      <c r="I3214" s="68">
        <v>9947686.1199999992</v>
      </c>
      <c r="J3214" s="69">
        <f t="shared" si="103"/>
        <v>0</v>
      </c>
      <c r="L3214" s="65">
        <v>0</v>
      </c>
    </row>
    <row r="3215" spans="1:13" hidden="1" outlineLevel="2">
      <c r="A3215" s="82">
        <v>2730030500</v>
      </c>
      <c r="B3215" s="83" t="s">
        <v>2576</v>
      </c>
      <c r="C3215" s="70">
        <v>9947686.1199999899</v>
      </c>
      <c r="D3215" s="79"/>
      <c r="E3215" s="70"/>
      <c r="F3215" s="72"/>
      <c r="G3215" s="70">
        <f t="shared" si="102"/>
        <v>9947686.1199999899</v>
      </c>
      <c r="H3215" s="73"/>
      <c r="I3215" s="68">
        <v>0</v>
      </c>
      <c r="J3215" s="69">
        <f t="shared" si="103"/>
        <v>-9947686.1199999899</v>
      </c>
      <c r="L3215" s="65" t="s">
        <v>523</v>
      </c>
    </row>
    <row r="3216" spans="1:13" outlineLevel="1" collapsed="1">
      <c r="A3216" s="35"/>
      <c r="B3216" s="35"/>
      <c r="D3216" s="79"/>
      <c r="I3216" s="68"/>
      <c r="J3216" s="69"/>
      <c r="L3216" s="65"/>
    </row>
    <row r="3217" spans="1:13" s="73" customFormat="1">
      <c r="A3217" s="42" t="s">
        <v>488</v>
      </c>
      <c r="B3217" s="42"/>
      <c r="C3217" s="100">
        <f>C3204+C3206+C3212+C3214</f>
        <v>9947686.1199999899</v>
      </c>
      <c r="D3217" s="100">
        <f>D3206+D3212</f>
        <v>0</v>
      </c>
      <c r="E3217" s="100">
        <f>E3206+E3212</f>
        <v>0</v>
      </c>
      <c r="F3217" s="72"/>
      <c r="G3217" s="100">
        <f>C3217+E3217</f>
        <v>9947686.1199999899</v>
      </c>
      <c r="I3217" s="68"/>
      <c r="J3217" s="69"/>
      <c r="K3217" s="57"/>
      <c r="L3217" s="65">
        <v>0</v>
      </c>
    </row>
    <row r="3218" spans="1:13" s="73" customFormat="1" outlineLevel="1">
      <c r="A3218" s="66" t="s">
        <v>524</v>
      </c>
      <c r="B3218" s="35" t="s">
        <v>5733</v>
      </c>
      <c r="C3218" s="67">
        <f>SUM(C3219:C3226)</f>
        <v>119859833.02999981</v>
      </c>
      <c r="D3218" s="79"/>
      <c r="E3218" s="67"/>
      <c r="F3218" s="72"/>
      <c r="G3218" s="67">
        <f t="shared" ref="G3218:G3238" si="104">C3218+E3218</f>
        <v>119859833.02999981</v>
      </c>
      <c r="I3218" s="68">
        <v>119859833.03</v>
      </c>
      <c r="J3218" s="69">
        <f>I3218-G3218</f>
        <v>1.9371509552001953E-7</v>
      </c>
      <c r="K3218" s="57"/>
      <c r="L3218" s="65">
        <v>0</v>
      </c>
    </row>
    <row r="3219" spans="1:13" s="73" customFormat="1" hidden="1" outlineLevel="2">
      <c r="A3219" s="82">
        <v>2211000000</v>
      </c>
      <c r="B3219" s="83" t="s">
        <v>2577</v>
      </c>
      <c r="C3219" s="70">
        <v>23431957.309999902</v>
      </c>
      <c r="D3219" s="79"/>
      <c r="E3219" s="70"/>
      <c r="F3219" s="72"/>
      <c r="G3219" s="70">
        <f t="shared" si="104"/>
        <v>23431957.309999902</v>
      </c>
      <c r="I3219" s="68">
        <v>0</v>
      </c>
      <c r="J3219" s="69">
        <f>I3219-G3219</f>
        <v>-23431957.309999902</v>
      </c>
      <c r="K3219" s="57"/>
      <c r="L3219" s="65" t="s">
        <v>524</v>
      </c>
    </row>
    <row r="3220" spans="1:13" s="73" customFormat="1" hidden="1" outlineLevel="2">
      <c r="A3220" s="82">
        <v>2211010000</v>
      </c>
      <c r="B3220" s="83" t="s">
        <v>2578</v>
      </c>
      <c r="C3220" s="70">
        <v>96041035.879999906</v>
      </c>
      <c r="D3220" s="79"/>
      <c r="E3220" s="70"/>
      <c r="F3220" s="72"/>
      <c r="G3220" s="70">
        <f t="shared" si="104"/>
        <v>96041035.879999906</v>
      </c>
      <c r="I3220" s="68">
        <v>0</v>
      </c>
      <c r="J3220" s="69">
        <f t="shared" ref="J3220:J3238" si="105">I3220-G3220</f>
        <v>-96041035.879999906</v>
      </c>
      <c r="K3220" s="57"/>
      <c r="L3220" s="65" t="s">
        <v>524</v>
      </c>
    </row>
    <row r="3221" spans="1:13" s="73" customFormat="1" hidden="1" outlineLevel="2">
      <c r="A3221" s="82">
        <v>2211999999</v>
      </c>
      <c r="B3221" s="83" t="s">
        <v>2579</v>
      </c>
      <c r="C3221" s="70">
        <v>0</v>
      </c>
      <c r="D3221" s="79"/>
      <c r="E3221" s="70"/>
      <c r="F3221" s="72"/>
      <c r="G3221" s="70">
        <f t="shared" si="104"/>
        <v>0</v>
      </c>
      <c r="I3221" s="68">
        <v>0</v>
      </c>
      <c r="J3221" s="69">
        <f t="shared" si="105"/>
        <v>0</v>
      </c>
      <c r="K3221" s="57"/>
      <c r="L3221" s="65" t="s">
        <v>524</v>
      </c>
    </row>
    <row r="3222" spans="1:13" s="73" customFormat="1" hidden="1" outlineLevel="2">
      <c r="A3222" s="82">
        <v>2212000000</v>
      </c>
      <c r="B3222" s="83" t="s">
        <v>2580</v>
      </c>
      <c r="C3222" s="70">
        <v>0</v>
      </c>
      <c r="D3222" s="79"/>
      <c r="E3222" s="70"/>
      <c r="F3222" s="72"/>
      <c r="G3222" s="70">
        <f t="shared" si="104"/>
        <v>0</v>
      </c>
      <c r="I3222" s="68">
        <v>0</v>
      </c>
      <c r="J3222" s="69">
        <f t="shared" si="105"/>
        <v>0</v>
      </c>
      <c r="K3222" s="57"/>
      <c r="L3222" s="65" t="s">
        <v>524</v>
      </c>
    </row>
    <row r="3223" spans="1:13" s="73" customFormat="1" hidden="1" outlineLevel="2">
      <c r="A3223" s="82">
        <v>2212010000</v>
      </c>
      <c r="B3223" s="83" t="s">
        <v>2581</v>
      </c>
      <c r="C3223" s="70">
        <v>386839.84</v>
      </c>
      <c r="D3223" s="79"/>
      <c r="E3223" s="70"/>
      <c r="F3223" s="72"/>
      <c r="G3223" s="70">
        <f t="shared" si="104"/>
        <v>386839.84</v>
      </c>
      <c r="I3223" s="68">
        <v>0</v>
      </c>
      <c r="J3223" s="69">
        <f t="shared" si="105"/>
        <v>-386839.84</v>
      </c>
      <c r="K3223" s="57"/>
      <c r="L3223" s="65" t="s">
        <v>524</v>
      </c>
    </row>
    <row r="3224" spans="1:13" s="73" customFormat="1" hidden="1" outlineLevel="2">
      <c r="A3224" s="82">
        <v>2212010099</v>
      </c>
      <c r="B3224" s="83" t="s">
        <v>2582</v>
      </c>
      <c r="C3224" s="70">
        <v>0</v>
      </c>
      <c r="D3224" s="79"/>
      <c r="E3224" s="70"/>
      <c r="F3224" s="72"/>
      <c r="G3224" s="70">
        <f t="shared" si="104"/>
        <v>0</v>
      </c>
      <c r="I3224" s="68">
        <v>0</v>
      </c>
      <c r="J3224" s="69">
        <f t="shared" si="105"/>
        <v>0</v>
      </c>
      <c r="K3224" s="57"/>
      <c r="L3224" s="65" t="s">
        <v>524</v>
      </c>
    </row>
    <row r="3225" spans="1:13" s="73" customFormat="1" hidden="1" outlineLevel="2">
      <c r="A3225" s="82">
        <v>2212999999</v>
      </c>
      <c r="B3225" s="83" t="s">
        <v>2583</v>
      </c>
      <c r="C3225" s="70">
        <v>0</v>
      </c>
      <c r="D3225" s="79"/>
      <c r="E3225" s="70"/>
      <c r="F3225" s="72"/>
      <c r="G3225" s="70">
        <f t="shared" si="104"/>
        <v>0</v>
      </c>
      <c r="I3225" s="68">
        <v>0</v>
      </c>
      <c r="J3225" s="69">
        <f t="shared" si="105"/>
        <v>0</v>
      </c>
      <c r="K3225" s="57"/>
      <c r="L3225" s="65" t="s">
        <v>524</v>
      </c>
    </row>
    <row r="3226" spans="1:13" s="73" customFormat="1" hidden="1" outlineLevel="2">
      <c r="A3226" s="82">
        <v>2215000000</v>
      </c>
      <c r="B3226" s="83" t="s">
        <v>2584</v>
      </c>
      <c r="C3226" s="70">
        <v>0</v>
      </c>
      <c r="D3226" s="79"/>
      <c r="E3226" s="70"/>
      <c r="F3226" s="72"/>
      <c r="G3226" s="70">
        <f t="shared" si="104"/>
        <v>0</v>
      </c>
      <c r="I3226" s="68">
        <v>0</v>
      </c>
      <c r="J3226" s="69">
        <f t="shared" si="105"/>
        <v>0</v>
      </c>
      <c r="K3226" s="57"/>
      <c r="L3226" s="65" t="s">
        <v>524</v>
      </c>
    </row>
    <row r="3227" spans="1:13" s="73" customFormat="1" outlineLevel="1" collapsed="1">
      <c r="A3227" s="66" t="s">
        <v>525</v>
      </c>
      <c r="B3227" s="35" t="s">
        <v>5734</v>
      </c>
      <c r="C3227" s="67">
        <f>SUM(C3228:C3230)</f>
        <v>18925967.02</v>
      </c>
      <c r="D3227" s="79"/>
      <c r="E3227" s="67"/>
      <c r="F3227" s="72"/>
      <c r="G3227" s="67">
        <f t="shared" si="104"/>
        <v>18925967.02</v>
      </c>
      <c r="I3227" s="68">
        <v>18925967.02</v>
      </c>
      <c r="J3227" s="69">
        <f t="shared" si="105"/>
        <v>0</v>
      </c>
      <c r="K3227" s="57"/>
      <c r="L3227" s="65">
        <v>0</v>
      </c>
      <c r="M3227" s="92"/>
    </row>
    <row r="3228" spans="1:13" s="73" customFormat="1" hidden="1" outlineLevel="2">
      <c r="A3228" s="82">
        <v>2280000000</v>
      </c>
      <c r="B3228" s="83" t="s">
        <v>2585</v>
      </c>
      <c r="C3228" s="70">
        <v>18925967.02</v>
      </c>
      <c r="D3228" s="79"/>
      <c r="E3228" s="70"/>
      <c r="F3228" s="72"/>
      <c r="G3228" s="70">
        <f t="shared" si="104"/>
        <v>18925967.02</v>
      </c>
      <c r="I3228" s="68">
        <v>0</v>
      </c>
      <c r="J3228" s="69">
        <f t="shared" si="105"/>
        <v>-18925967.02</v>
      </c>
      <c r="K3228" s="57"/>
      <c r="L3228" s="65" t="s">
        <v>525</v>
      </c>
    </row>
    <row r="3229" spans="1:13" s="73" customFormat="1" hidden="1" outlineLevel="2">
      <c r="A3229" s="82">
        <v>2281000000</v>
      </c>
      <c r="B3229" s="83" t="s">
        <v>2586</v>
      </c>
      <c r="C3229" s="70">
        <v>0</v>
      </c>
      <c r="D3229" s="79"/>
      <c r="E3229" s="70"/>
      <c r="F3229" s="72"/>
      <c r="G3229" s="70">
        <f t="shared" si="104"/>
        <v>0</v>
      </c>
      <c r="I3229" s="68">
        <v>0</v>
      </c>
      <c r="J3229" s="69">
        <f t="shared" si="105"/>
        <v>0</v>
      </c>
      <c r="K3229" s="57"/>
      <c r="L3229" s="65" t="s">
        <v>525</v>
      </c>
    </row>
    <row r="3230" spans="1:13" s="73" customFormat="1" hidden="1" outlineLevel="2">
      <c r="A3230" s="82">
        <v>2289900000</v>
      </c>
      <c r="B3230" s="83" t="s">
        <v>2587</v>
      </c>
      <c r="C3230" s="76">
        <v>0</v>
      </c>
      <c r="D3230" s="79"/>
      <c r="E3230" s="70"/>
      <c r="F3230" s="72"/>
      <c r="G3230" s="70">
        <f t="shared" si="104"/>
        <v>0</v>
      </c>
      <c r="I3230" s="68">
        <v>0</v>
      </c>
      <c r="J3230" s="69">
        <f t="shared" si="105"/>
        <v>0</v>
      </c>
      <c r="K3230" s="57"/>
      <c r="L3230" s="65" t="s">
        <v>525</v>
      </c>
    </row>
    <row r="3231" spans="1:13" s="73" customFormat="1" outlineLevel="1" collapsed="1">
      <c r="A3231" s="66" t="s">
        <v>526</v>
      </c>
      <c r="B3231" s="35" t="s">
        <v>5735</v>
      </c>
      <c r="C3231" s="67">
        <f>SUM(C3232:C3238)</f>
        <v>15663657.77</v>
      </c>
      <c r="D3231" s="79"/>
      <c r="E3231" s="67"/>
      <c r="F3231" s="72"/>
      <c r="G3231" s="67">
        <f t="shared" si="104"/>
        <v>15663657.77</v>
      </c>
      <c r="I3231" s="68">
        <v>15663657.77</v>
      </c>
      <c r="J3231" s="69">
        <f t="shared" si="105"/>
        <v>0</v>
      </c>
      <c r="K3231" s="57"/>
      <c r="L3231" s="65">
        <v>0</v>
      </c>
    </row>
    <row r="3232" spans="1:13" s="73" customFormat="1" hidden="1" outlineLevel="2">
      <c r="A3232" s="82">
        <v>2611000000</v>
      </c>
      <c r="B3232" s="83" t="s">
        <v>2588</v>
      </c>
      <c r="C3232" s="70">
        <v>0</v>
      </c>
      <c r="D3232" s="79"/>
      <c r="E3232" s="70"/>
      <c r="F3232" s="72"/>
      <c r="G3232" s="70">
        <f t="shared" si="104"/>
        <v>0</v>
      </c>
      <c r="I3232" s="68">
        <v>0</v>
      </c>
      <c r="J3232" s="69">
        <f t="shared" si="105"/>
        <v>0</v>
      </c>
      <c r="K3232" s="57"/>
      <c r="L3232" s="65" t="s">
        <v>526</v>
      </c>
    </row>
    <row r="3233" spans="1:12" s="73" customFormat="1" hidden="1" outlineLevel="2">
      <c r="A3233" s="82">
        <v>2611100000</v>
      </c>
      <c r="B3233" s="83" t="s">
        <v>2589</v>
      </c>
      <c r="C3233" s="70">
        <v>7766.56</v>
      </c>
      <c r="D3233" s="79"/>
      <c r="E3233" s="70"/>
      <c r="F3233" s="72"/>
      <c r="G3233" s="70">
        <f t="shared" si="104"/>
        <v>7766.56</v>
      </c>
      <c r="I3233" s="68">
        <v>0</v>
      </c>
      <c r="J3233" s="69">
        <f t="shared" si="105"/>
        <v>-7766.56</v>
      </c>
      <c r="K3233" s="57"/>
      <c r="L3233" s="65" t="s">
        <v>526</v>
      </c>
    </row>
    <row r="3234" spans="1:12" s="73" customFormat="1" hidden="1" outlineLevel="2">
      <c r="A3234" s="82">
        <v>2611101000</v>
      </c>
      <c r="B3234" s="83" t="s">
        <v>2590</v>
      </c>
      <c r="C3234" s="70">
        <v>15641110.84</v>
      </c>
      <c r="D3234" s="79"/>
      <c r="E3234" s="70"/>
      <c r="F3234" s="72"/>
      <c r="G3234" s="70">
        <f t="shared" si="104"/>
        <v>15641110.84</v>
      </c>
      <c r="I3234" s="68">
        <v>0</v>
      </c>
      <c r="J3234" s="69">
        <f t="shared" si="105"/>
        <v>-15641110.84</v>
      </c>
      <c r="K3234" s="57"/>
      <c r="L3234" s="65" t="s">
        <v>526</v>
      </c>
    </row>
    <row r="3235" spans="1:12" s="73" customFormat="1" hidden="1" outlineLevel="2">
      <c r="A3235" s="31">
        <v>2611201000</v>
      </c>
      <c r="B3235" s="45" t="s">
        <v>2591</v>
      </c>
      <c r="C3235" s="70">
        <v>14780.37</v>
      </c>
      <c r="D3235" s="79"/>
      <c r="E3235" s="70"/>
      <c r="F3235" s="72"/>
      <c r="G3235" s="70">
        <f t="shared" si="104"/>
        <v>14780.37</v>
      </c>
      <c r="I3235" s="68">
        <v>0</v>
      </c>
      <c r="J3235" s="69">
        <f t="shared" si="105"/>
        <v>-14780.37</v>
      </c>
      <c r="K3235" s="57"/>
      <c r="L3235" s="65" t="s">
        <v>526</v>
      </c>
    </row>
    <row r="3236" spans="1:12" s="73" customFormat="1" hidden="1" outlineLevel="2">
      <c r="A3236" s="82">
        <v>2611201099</v>
      </c>
      <c r="B3236" s="83" t="s">
        <v>2592</v>
      </c>
      <c r="C3236" s="70">
        <v>0</v>
      </c>
      <c r="D3236" s="79"/>
      <c r="E3236" s="70"/>
      <c r="F3236" s="72"/>
      <c r="G3236" s="70">
        <f t="shared" si="104"/>
        <v>0</v>
      </c>
      <c r="I3236" s="68">
        <v>0</v>
      </c>
      <c r="J3236" s="69">
        <f t="shared" si="105"/>
        <v>0</v>
      </c>
      <c r="K3236" s="57"/>
      <c r="L3236" s="65" t="s">
        <v>526</v>
      </c>
    </row>
    <row r="3237" spans="1:12" s="73" customFormat="1" hidden="1" outlineLevel="2">
      <c r="A3237" s="82">
        <v>2618000000</v>
      </c>
      <c r="B3237" s="83" t="s">
        <v>2593</v>
      </c>
      <c r="C3237" s="70">
        <v>0</v>
      </c>
      <c r="D3237" s="79"/>
      <c r="E3237" s="70"/>
      <c r="F3237" s="72"/>
      <c r="G3237" s="70">
        <f t="shared" si="104"/>
        <v>0</v>
      </c>
      <c r="I3237" s="68">
        <v>0</v>
      </c>
      <c r="J3237" s="69">
        <f t="shared" si="105"/>
        <v>0</v>
      </c>
      <c r="K3237" s="57"/>
      <c r="L3237" s="65" t="s">
        <v>526</v>
      </c>
    </row>
    <row r="3238" spans="1:12" s="73" customFormat="1" hidden="1" outlineLevel="2">
      <c r="A3238" s="82">
        <v>2618101990</v>
      </c>
      <c r="B3238" s="83" t="s">
        <v>2594</v>
      </c>
      <c r="C3238" s="70">
        <v>0</v>
      </c>
      <c r="D3238" s="79"/>
      <c r="E3238" s="70"/>
      <c r="F3238" s="72"/>
      <c r="G3238" s="70">
        <f t="shared" si="104"/>
        <v>0</v>
      </c>
      <c r="I3238" s="68">
        <v>0</v>
      </c>
      <c r="J3238" s="69">
        <f t="shared" si="105"/>
        <v>0</v>
      </c>
      <c r="K3238" s="57"/>
      <c r="L3238" s="65" t="s">
        <v>526</v>
      </c>
    </row>
    <row r="3239" spans="1:12" s="73" customFormat="1" outlineLevel="1" collapsed="1">
      <c r="A3239" s="42"/>
      <c r="B3239" s="42"/>
      <c r="C3239" s="100"/>
      <c r="D3239" s="100"/>
      <c r="E3239" s="100"/>
      <c r="F3239" s="72"/>
      <c r="G3239" s="100"/>
      <c r="I3239" s="68"/>
      <c r="J3239" s="69"/>
      <c r="K3239" s="57"/>
      <c r="L3239" s="65"/>
    </row>
    <row r="3240" spans="1:12" s="73" customFormat="1">
      <c r="A3240" s="42" t="s">
        <v>507</v>
      </c>
      <c r="B3240" s="42"/>
      <c r="C3240" s="100">
        <f>C3218+C3227+C3231</f>
        <v>154449457.81999981</v>
      </c>
      <c r="D3240" s="100"/>
      <c r="E3240" s="100">
        <f>E3218+E3227+E3231</f>
        <v>0</v>
      </c>
      <c r="F3240" s="72"/>
      <c r="G3240" s="100">
        <f>C3240+E3240</f>
        <v>154449457.81999981</v>
      </c>
      <c r="I3240" s="68"/>
      <c r="J3240" s="69"/>
      <c r="K3240" s="57"/>
      <c r="L3240" s="65">
        <v>0</v>
      </c>
    </row>
    <row r="3241" spans="1:12" s="73" customFormat="1" outlineLevel="1">
      <c r="A3241" s="66" t="s">
        <v>527</v>
      </c>
      <c r="B3241" s="35" t="s">
        <v>2880</v>
      </c>
      <c r="C3241" s="67">
        <f>SUM(C3242:C3267)</f>
        <v>134195086.489999</v>
      </c>
      <c r="D3241" s="79"/>
      <c r="E3241" s="67">
        <f>SUM(E3242:E3267)</f>
        <v>-70904</v>
      </c>
      <c r="F3241" s="72"/>
      <c r="G3241" s="67">
        <f t="shared" ref="G3241:G3267" si="106">C3241+E3241</f>
        <v>134124182.489999</v>
      </c>
      <c r="I3241" s="68">
        <v>134124182.48999999</v>
      </c>
      <c r="J3241" s="75">
        <f t="shared" ref="J3241:J3267" si="107">I3241-G3241</f>
        <v>9.9837779998779297E-7</v>
      </c>
      <c r="K3241" s="57"/>
      <c r="L3241" s="65">
        <v>0</v>
      </c>
    </row>
    <row r="3242" spans="1:12" s="73" customFormat="1" hidden="1" outlineLevel="2">
      <c r="A3242" s="82">
        <v>2745200000</v>
      </c>
      <c r="B3242" s="83" t="s">
        <v>2495</v>
      </c>
      <c r="C3242" s="70">
        <v>131525968.239999</v>
      </c>
      <c r="D3242" s="79"/>
      <c r="E3242" s="70"/>
      <c r="F3242" s="72"/>
      <c r="G3242" s="70">
        <f t="shared" si="106"/>
        <v>131525968.239999</v>
      </c>
      <c r="I3242" s="68">
        <v>0</v>
      </c>
      <c r="J3242" s="69">
        <f t="shared" si="107"/>
        <v>-131525968.239999</v>
      </c>
      <c r="K3242" s="57"/>
      <c r="L3242" s="65" t="s">
        <v>527</v>
      </c>
    </row>
    <row r="3243" spans="1:12" s="73" customFormat="1" hidden="1" outlineLevel="2">
      <c r="A3243" s="82">
        <v>2745210000</v>
      </c>
      <c r="B3243" s="83" t="s">
        <v>2496</v>
      </c>
      <c r="C3243" s="70">
        <v>2669118.25</v>
      </c>
      <c r="D3243" s="79"/>
      <c r="E3243" s="70"/>
      <c r="F3243" s="72"/>
      <c r="G3243" s="70">
        <f t="shared" si="106"/>
        <v>2669118.25</v>
      </c>
      <c r="I3243" s="68">
        <v>0</v>
      </c>
      <c r="J3243" s="69">
        <f t="shared" si="107"/>
        <v>-2669118.25</v>
      </c>
      <c r="K3243" s="57"/>
      <c r="L3243" s="65" t="s">
        <v>527</v>
      </c>
    </row>
    <row r="3244" spans="1:12" s="73" customFormat="1" hidden="1" outlineLevel="2">
      <c r="A3244" s="82">
        <v>2745211051</v>
      </c>
      <c r="B3244" s="83" t="s">
        <v>2595</v>
      </c>
      <c r="C3244" s="70">
        <v>0</v>
      </c>
      <c r="D3244" s="79"/>
      <c r="E3244" s="70"/>
      <c r="F3244" s="72"/>
      <c r="G3244" s="70">
        <f t="shared" si="106"/>
        <v>0</v>
      </c>
      <c r="I3244" s="68">
        <v>0</v>
      </c>
      <c r="J3244" s="69">
        <f t="shared" si="107"/>
        <v>0</v>
      </c>
      <c r="K3244" s="57"/>
      <c r="L3244" s="65" t="s">
        <v>508</v>
      </c>
    </row>
    <row r="3245" spans="1:12" s="73" customFormat="1" hidden="1" outlineLevel="2">
      <c r="A3245" s="82">
        <v>2745212051</v>
      </c>
      <c r="B3245" s="83" t="s">
        <v>2596</v>
      </c>
      <c r="C3245" s="70">
        <v>0</v>
      </c>
      <c r="D3245" s="79"/>
      <c r="E3245" s="70"/>
      <c r="F3245" s="72"/>
      <c r="G3245" s="70">
        <f t="shared" si="106"/>
        <v>0</v>
      </c>
      <c r="I3245" s="68">
        <v>0</v>
      </c>
      <c r="J3245" s="69">
        <f t="shared" si="107"/>
        <v>0</v>
      </c>
      <c r="K3245" s="57"/>
      <c r="L3245" s="65" t="s">
        <v>508</v>
      </c>
    </row>
    <row r="3246" spans="1:12" s="73" customFormat="1" hidden="1" outlineLevel="2">
      <c r="A3246" s="82">
        <v>2745214000</v>
      </c>
      <c r="B3246" s="83" t="s">
        <v>2597</v>
      </c>
      <c r="C3246" s="70">
        <v>0</v>
      </c>
      <c r="D3246" s="79"/>
      <c r="E3246" s="70"/>
      <c r="F3246" s="72"/>
      <c r="G3246" s="70">
        <f t="shared" si="106"/>
        <v>0</v>
      </c>
      <c r="I3246" s="68">
        <v>0</v>
      </c>
      <c r="J3246" s="69">
        <f t="shared" si="107"/>
        <v>0</v>
      </c>
      <c r="K3246" s="57"/>
      <c r="L3246" s="65" t="s">
        <v>508</v>
      </c>
    </row>
    <row r="3247" spans="1:12" s="73" customFormat="1" hidden="1" outlineLevel="2">
      <c r="A3247" s="82">
        <v>2745219999</v>
      </c>
      <c r="B3247" s="83" t="s">
        <v>2598</v>
      </c>
      <c r="C3247" s="70">
        <v>0</v>
      </c>
      <c r="D3247" s="79"/>
      <c r="E3247" s="70"/>
      <c r="F3247" s="72"/>
      <c r="G3247" s="70">
        <f t="shared" si="106"/>
        <v>0</v>
      </c>
      <c r="I3247" s="68">
        <v>0</v>
      </c>
      <c r="J3247" s="69">
        <f t="shared" si="107"/>
        <v>0</v>
      </c>
      <c r="K3247" s="57"/>
      <c r="L3247" s="65" t="s">
        <v>508</v>
      </c>
    </row>
    <row r="3248" spans="1:12" s="73" customFormat="1" hidden="1" outlineLevel="2">
      <c r="A3248" s="82">
        <v>2745220000</v>
      </c>
      <c r="B3248" s="83" t="s">
        <v>2553</v>
      </c>
      <c r="C3248" s="70">
        <v>0</v>
      </c>
      <c r="D3248" s="79"/>
      <c r="E3248" s="70"/>
      <c r="F3248" s="72"/>
      <c r="G3248" s="70">
        <f t="shared" si="106"/>
        <v>0</v>
      </c>
      <c r="I3248" s="68">
        <v>0</v>
      </c>
      <c r="J3248" s="69">
        <f t="shared" si="107"/>
        <v>0</v>
      </c>
      <c r="K3248" s="57"/>
      <c r="L3248" s="65" t="s">
        <v>508</v>
      </c>
    </row>
    <row r="3249" spans="1:12" s="73" customFormat="1" hidden="1" outlineLevel="2">
      <c r="A3249" s="82">
        <v>2745220011</v>
      </c>
      <c r="B3249" s="83" t="s">
        <v>2599</v>
      </c>
      <c r="C3249" s="70">
        <v>0</v>
      </c>
      <c r="D3249" s="79"/>
      <c r="E3249" s="70"/>
      <c r="F3249" s="72"/>
      <c r="G3249" s="70">
        <f t="shared" si="106"/>
        <v>0</v>
      </c>
      <c r="I3249" s="68">
        <v>0</v>
      </c>
      <c r="J3249" s="69">
        <f t="shared" si="107"/>
        <v>0</v>
      </c>
      <c r="K3249" s="57"/>
      <c r="L3249" s="65" t="s">
        <v>508</v>
      </c>
    </row>
    <row r="3250" spans="1:12" s="73" customFormat="1" hidden="1" outlineLevel="2">
      <c r="A3250" s="82">
        <v>2745220021</v>
      </c>
      <c r="B3250" s="83" t="s">
        <v>2600</v>
      </c>
      <c r="C3250" s="70">
        <v>0</v>
      </c>
      <c r="D3250" s="79"/>
      <c r="E3250" s="70"/>
      <c r="F3250" s="72"/>
      <c r="G3250" s="70">
        <f t="shared" si="106"/>
        <v>0</v>
      </c>
      <c r="I3250" s="68">
        <v>0</v>
      </c>
      <c r="J3250" s="69">
        <f t="shared" si="107"/>
        <v>0</v>
      </c>
      <c r="K3250" s="57"/>
      <c r="L3250" s="65" t="s">
        <v>508</v>
      </c>
    </row>
    <row r="3251" spans="1:12" s="73" customFormat="1" hidden="1" outlineLevel="2">
      <c r="A3251" s="82">
        <v>2745220031</v>
      </c>
      <c r="B3251" s="83" t="s">
        <v>2601</v>
      </c>
      <c r="C3251" s="70">
        <v>0</v>
      </c>
      <c r="D3251" s="79"/>
      <c r="E3251" s="70"/>
      <c r="F3251" s="72"/>
      <c r="G3251" s="70">
        <f t="shared" si="106"/>
        <v>0</v>
      </c>
      <c r="I3251" s="68">
        <v>0</v>
      </c>
      <c r="J3251" s="69">
        <f t="shared" si="107"/>
        <v>0</v>
      </c>
      <c r="K3251" s="57"/>
      <c r="L3251" s="65" t="s">
        <v>508</v>
      </c>
    </row>
    <row r="3252" spans="1:12" s="73" customFormat="1" hidden="1" outlineLevel="2">
      <c r="A3252" s="82">
        <v>2745220041</v>
      </c>
      <c r="B3252" s="83" t="s">
        <v>2602</v>
      </c>
      <c r="C3252" s="70">
        <v>0</v>
      </c>
      <c r="D3252" s="79"/>
      <c r="E3252" s="70"/>
      <c r="F3252" s="72"/>
      <c r="G3252" s="70">
        <f t="shared" si="106"/>
        <v>0</v>
      </c>
      <c r="I3252" s="68">
        <v>0</v>
      </c>
      <c r="J3252" s="69">
        <f t="shared" si="107"/>
        <v>0</v>
      </c>
      <c r="K3252" s="57"/>
      <c r="L3252" s="65" t="s">
        <v>508</v>
      </c>
    </row>
    <row r="3253" spans="1:12" s="73" customFormat="1" hidden="1" outlineLevel="2">
      <c r="A3253" s="82">
        <v>2745220061</v>
      </c>
      <c r="B3253" s="83" t="s">
        <v>2603</v>
      </c>
      <c r="C3253" s="70">
        <v>0</v>
      </c>
      <c r="D3253" s="79"/>
      <c r="E3253" s="70"/>
      <c r="F3253" s="72"/>
      <c r="G3253" s="70">
        <f t="shared" si="106"/>
        <v>0</v>
      </c>
      <c r="I3253" s="68">
        <v>0</v>
      </c>
      <c r="J3253" s="69">
        <f t="shared" si="107"/>
        <v>0</v>
      </c>
      <c r="K3253" s="57"/>
      <c r="L3253" s="65" t="s">
        <v>508</v>
      </c>
    </row>
    <row r="3254" spans="1:12" s="73" customFormat="1" hidden="1" outlineLevel="2">
      <c r="A3254" s="82">
        <v>2745220062</v>
      </c>
      <c r="B3254" s="83" t="s">
        <v>2604</v>
      </c>
      <c r="C3254" s="70">
        <v>0</v>
      </c>
      <c r="D3254" s="79"/>
      <c r="E3254" s="70"/>
      <c r="F3254" s="72"/>
      <c r="G3254" s="70">
        <f t="shared" si="106"/>
        <v>0</v>
      </c>
      <c r="I3254" s="68">
        <v>0</v>
      </c>
      <c r="J3254" s="69">
        <f t="shared" si="107"/>
        <v>0</v>
      </c>
      <c r="K3254" s="57"/>
      <c r="L3254" s="65" t="s">
        <v>508</v>
      </c>
    </row>
    <row r="3255" spans="1:12" s="73" customFormat="1" hidden="1" outlineLevel="2">
      <c r="A3255" s="82">
        <v>2745220063</v>
      </c>
      <c r="B3255" s="83" t="s">
        <v>2605</v>
      </c>
      <c r="C3255" s="70">
        <v>0</v>
      </c>
      <c r="D3255" s="79"/>
      <c r="E3255" s="70"/>
      <c r="F3255" s="72"/>
      <c r="G3255" s="70">
        <f t="shared" si="106"/>
        <v>0</v>
      </c>
      <c r="I3255" s="68">
        <v>0</v>
      </c>
      <c r="J3255" s="69">
        <f t="shared" si="107"/>
        <v>0</v>
      </c>
      <c r="K3255" s="57"/>
      <c r="L3255" s="65" t="s">
        <v>508</v>
      </c>
    </row>
    <row r="3256" spans="1:12" s="73" customFormat="1" hidden="1" outlineLevel="2">
      <c r="A3256" s="82">
        <v>2745220064</v>
      </c>
      <c r="B3256" s="83" t="s">
        <v>2606</v>
      </c>
      <c r="C3256" s="70">
        <v>0</v>
      </c>
      <c r="D3256" s="79"/>
      <c r="E3256" s="70"/>
      <c r="F3256" s="72"/>
      <c r="G3256" s="70">
        <f t="shared" si="106"/>
        <v>0</v>
      </c>
      <c r="I3256" s="68">
        <v>0</v>
      </c>
      <c r="J3256" s="69">
        <f t="shared" si="107"/>
        <v>0</v>
      </c>
      <c r="K3256" s="57"/>
      <c r="L3256" s="65" t="s">
        <v>508</v>
      </c>
    </row>
    <row r="3257" spans="1:12" s="73" customFormat="1" hidden="1" outlineLevel="2">
      <c r="A3257" s="82">
        <v>2745220065</v>
      </c>
      <c r="B3257" s="83" t="s">
        <v>2607</v>
      </c>
      <c r="C3257" s="70">
        <v>0</v>
      </c>
      <c r="D3257" s="79"/>
      <c r="E3257" s="70"/>
      <c r="F3257" s="72"/>
      <c r="G3257" s="70">
        <f t="shared" si="106"/>
        <v>0</v>
      </c>
      <c r="I3257" s="68">
        <v>0</v>
      </c>
      <c r="J3257" s="69">
        <f t="shared" si="107"/>
        <v>0</v>
      </c>
      <c r="K3257" s="57"/>
      <c r="L3257" s="65" t="s">
        <v>508</v>
      </c>
    </row>
    <row r="3258" spans="1:12" s="73" customFormat="1" hidden="1" outlineLevel="2">
      <c r="A3258" s="82">
        <v>2745220070</v>
      </c>
      <c r="B3258" s="83" t="s">
        <v>2608</v>
      </c>
      <c r="C3258" s="70">
        <v>0</v>
      </c>
      <c r="D3258" s="79"/>
      <c r="E3258" s="70"/>
      <c r="F3258" s="72"/>
      <c r="G3258" s="70">
        <f t="shared" si="106"/>
        <v>0</v>
      </c>
      <c r="I3258" s="68">
        <v>0</v>
      </c>
      <c r="J3258" s="69">
        <f t="shared" si="107"/>
        <v>0</v>
      </c>
      <c r="K3258" s="57"/>
      <c r="L3258" s="65" t="s">
        <v>508</v>
      </c>
    </row>
    <row r="3259" spans="1:12" s="73" customFormat="1" hidden="1" outlineLevel="2">
      <c r="A3259" s="82">
        <v>2745220090</v>
      </c>
      <c r="B3259" s="83" t="s">
        <v>2609</v>
      </c>
      <c r="C3259" s="70">
        <v>0</v>
      </c>
      <c r="D3259" s="79"/>
      <c r="E3259" s="70"/>
      <c r="F3259" s="72"/>
      <c r="G3259" s="70">
        <f t="shared" si="106"/>
        <v>0</v>
      </c>
      <c r="I3259" s="68">
        <v>0</v>
      </c>
      <c r="J3259" s="69">
        <f t="shared" si="107"/>
        <v>0</v>
      </c>
      <c r="K3259" s="57"/>
      <c r="L3259" s="65" t="s">
        <v>508</v>
      </c>
    </row>
    <row r="3260" spans="1:12" s="73" customFormat="1" hidden="1" outlineLevel="2">
      <c r="A3260" s="82">
        <v>2745230000</v>
      </c>
      <c r="B3260" s="83" t="s">
        <v>2610</v>
      </c>
      <c r="C3260" s="70">
        <v>0</v>
      </c>
      <c r="D3260" s="79"/>
      <c r="E3260" s="70"/>
      <c r="F3260" s="72"/>
      <c r="G3260" s="70">
        <f t="shared" si="106"/>
        <v>0</v>
      </c>
      <c r="I3260" s="68">
        <v>0</v>
      </c>
      <c r="J3260" s="69">
        <f t="shared" si="107"/>
        <v>0</v>
      </c>
      <c r="K3260" s="57"/>
      <c r="L3260" s="65" t="s">
        <v>508</v>
      </c>
    </row>
    <row r="3261" spans="1:12" s="73" customFormat="1" hidden="1" outlineLevel="2">
      <c r="A3261" s="82">
        <v>2745320051</v>
      </c>
      <c r="B3261" s="83" t="s">
        <v>2611</v>
      </c>
      <c r="C3261" s="70">
        <v>0</v>
      </c>
      <c r="D3261" s="79"/>
      <c r="E3261" s="70"/>
      <c r="F3261" s="72"/>
      <c r="G3261" s="70">
        <f t="shared" si="106"/>
        <v>0</v>
      </c>
      <c r="I3261" s="68">
        <v>0</v>
      </c>
      <c r="J3261" s="69">
        <f t="shared" si="107"/>
        <v>0</v>
      </c>
      <c r="K3261" s="57"/>
      <c r="L3261" s="65" t="s">
        <v>508</v>
      </c>
    </row>
    <row r="3262" spans="1:12" s="73" customFormat="1" hidden="1" outlineLevel="2">
      <c r="A3262" s="82">
        <v>2745320090</v>
      </c>
      <c r="B3262" s="83" t="s">
        <v>2612</v>
      </c>
      <c r="C3262" s="70">
        <v>0</v>
      </c>
      <c r="D3262" s="79"/>
      <c r="E3262" s="70"/>
      <c r="F3262" s="72"/>
      <c r="G3262" s="70">
        <f t="shared" si="106"/>
        <v>0</v>
      </c>
      <c r="I3262" s="68">
        <v>0</v>
      </c>
      <c r="J3262" s="69">
        <f t="shared" si="107"/>
        <v>0</v>
      </c>
      <c r="K3262" s="57"/>
      <c r="L3262" s="65" t="s">
        <v>508</v>
      </c>
    </row>
    <row r="3263" spans="1:12" s="73" customFormat="1" hidden="1" outlineLevel="2">
      <c r="A3263" s="82">
        <v>2745321043</v>
      </c>
      <c r="B3263" s="83" t="s">
        <v>2613</v>
      </c>
      <c r="C3263" s="70">
        <v>0</v>
      </c>
      <c r="D3263" s="79"/>
      <c r="E3263" s="70"/>
      <c r="F3263" s="72"/>
      <c r="G3263" s="70">
        <f t="shared" si="106"/>
        <v>0</v>
      </c>
      <c r="I3263" s="68">
        <v>0</v>
      </c>
      <c r="J3263" s="69">
        <f t="shared" si="107"/>
        <v>0</v>
      </c>
      <c r="K3263" s="57"/>
      <c r="L3263" s="65" t="s">
        <v>508</v>
      </c>
    </row>
    <row r="3264" spans="1:12" s="73" customFormat="1" hidden="1" outlineLevel="2">
      <c r="A3264" s="82">
        <v>2745322043</v>
      </c>
      <c r="B3264" s="83" t="s">
        <v>2554</v>
      </c>
      <c r="C3264" s="70">
        <v>0</v>
      </c>
      <c r="D3264" s="79"/>
      <c r="E3264" s="70">
        <v>-70904</v>
      </c>
      <c r="F3264" s="72"/>
      <c r="G3264" s="70">
        <f t="shared" si="106"/>
        <v>-70904</v>
      </c>
      <c r="I3264" s="68">
        <v>0</v>
      </c>
      <c r="J3264" s="69">
        <f t="shared" si="107"/>
        <v>70904</v>
      </c>
      <c r="K3264" s="57"/>
      <c r="L3264" s="65" t="s">
        <v>508</v>
      </c>
    </row>
    <row r="3265" spans="1:13" s="73" customFormat="1" hidden="1" outlineLevel="2">
      <c r="A3265" s="82">
        <v>2745329999</v>
      </c>
      <c r="B3265" s="83" t="s">
        <v>2614</v>
      </c>
      <c r="C3265" s="70">
        <v>0</v>
      </c>
      <c r="D3265" s="79"/>
      <c r="E3265" s="70"/>
      <c r="F3265" s="72"/>
      <c r="G3265" s="70">
        <f t="shared" si="106"/>
        <v>0</v>
      </c>
      <c r="I3265" s="68">
        <v>0</v>
      </c>
      <c r="J3265" s="69">
        <f t="shared" si="107"/>
        <v>0</v>
      </c>
      <c r="K3265" s="57"/>
      <c r="L3265" s="65" t="s">
        <v>508</v>
      </c>
    </row>
    <row r="3266" spans="1:13" s="73" customFormat="1" hidden="1" outlineLevel="2">
      <c r="A3266" s="82">
        <v>2745900000</v>
      </c>
      <c r="B3266" s="83" t="s">
        <v>2555</v>
      </c>
      <c r="C3266" s="70">
        <v>0</v>
      </c>
      <c r="D3266" s="79"/>
      <c r="E3266" s="70"/>
      <c r="F3266" s="72"/>
      <c r="G3266" s="70">
        <f t="shared" si="106"/>
        <v>0</v>
      </c>
      <c r="I3266" s="68">
        <v>0</v>
      </c>
      <c r="J3266" s="69">
        <f t="shared" si="107"/>
        <v>0</v>
      </c>
      <c r="K3266" s="57"/>
      <c r="L3266" s="65" t="s">
        <v>508</v>
      </c>
    </row>
    <row r="3267" spans="1:13" s="73" customFormat="1" hidden="1" outlineLevel="2">
      <c r="A3267" s="82">
        <v>2745900001</v>
      </c>
      <c r="B3267" s="83" t="s">
        <v>2556</v>
      </c>
      <c r="C3267" s="70">
        <v>0</v>
      </c>
      <c r="D3267" s="79"/>
      <c r="E3267" s="70"/>
      <c r="F3267" s="72"/>
      <c r="G3267" s="70">
        <f t="shared" si="106"/>
        <v>0</v>
      </c>
      <c r="I3267" s="68">
        <v>0</v>
      </c>
      <c r="J3267" s="69">
        <f t="shared" si="107"/>
        <v>0</v>
      </c>
      <c r="K3267" s="57"/>
      <c r="L3267" s="65" t="s">
        <v>508</v>
      </c>
    </row>
    <row r="3268" spans="1:13" s="73" customFormat="1" outlineLevel="1" collapsed="1">
      <c r="A3268" s="42"/>
      <c r="B3268" s="42"/>
      <c r="C3268" s="100"/>
      <c r="D3268" s="100"/>
      <c r="E3268" s="100"/>
      <c r="F3268" s="72"/>
      <c r="G3268" s="100"/>
      <c r="I3268" s="68"/>
      <c r="J3268" s="69"/>
      <c r="K3268" s="57"/>
      <c r="L3268" s="65">
        <v>0</v>
      </c>
    </row>
    <row r="3269" spans="1:13" s="73" customFormat="1">
      <c r="A3269" s="42" t="s">
        <v>511</v>
      </c>
      <c r="B3269" s="42"/>
      <c r="C3269" s="100">
        <f>C3241</f>
        <v>134195086.489999</v>
      </c>
      <c r="D3269" s="100"/>
      <c r="E3269" s="100">
        <f>E3241</f>
        <v>-70904</v>
      </c>
      <c r="F3269" s="72"/>
      <c r="G3269" s="100">
        <f>C3269+E3269</f>
        <v>134124182.489999</v>
      </c>
      <c r="I3269" s="68"/>
      <c r="J3269" s="69"/>
      <c r="K3269" s="57"/>
      <c r="L3269" s="65">
        <v>0</v>
      </c>
    </row>
    <row r="3270" spans="1:13" s="73" customFormat="1" outlineLevel="1">
      <c r="A3270" s="127" t="s">
        <v>528</v>
      </c>
      <c r="B3270" s="36" t="s">
        <v>5736</v>
      </c>
      <c r="C3270" s="81">
        <f>SUM(C3271:C3300)</f>
        <v>0</v>
      </c>
      <c r="D3270" s="79"/>
      <c r="E3270" s="67"/>
      <c r="F3270" s="72"/>
      <c r="G3270" s="67">
        <f>C3270+E3270</f>
        <v>0</v>
      </c>
      <c r="I3270" s="68">
        <v>0</v>
      </c>
      <c r="J3270" s="69">
        <f>I3270-G3270</f>
        <v>0</v>
      </c>
      <c r="K3270" s="57"/>
      <c r="L3270" s="65"/>
      <c r="M3270" s="92"/>
    </row>
    <row r="3271" spans="1:13" s="73" customFormat="1" hidden="1" outlineLevel="2">
      <c r="A3271" s="128" t="s">
        <v>529</v>
      </c>
      <c r="B3271" s="129" t="s">
        <v>2615</v>
      </c>
      <c r="C3271" s="85">
        <v>0</v>
      </c>
      <c r="D3271" s="79"/>
      <c r="E3271" s="70"/>
      <c r="F3271" s="72"/>
      <c r="G3271" s="70"/>
      <c r="I3271" s="68">
        <v>0</v>
      </c>
      <c r="J3271" s="69">
        <f>I3271-G3271</f>
        <v>0</v>
      </c>
      <c r="K3271" s="57"/>
      <c r="L3271" s="65"/>
    </row>
    <row r="3272" spans="1:13" s="73" customFormat="1" hidden="1" outlineLevel="2">
      <c r="A3272" s="82">
        <v>2111310500</v>
      </c>
      <c r="B3272" s="83" t="s">
        <v>1048</v>
      </c>
      <c r="C3272" s="70">
        <v>0</v>
      </c>
      <c r="D3272" s="79"/>
      <c r="E3272" s="70"/>
      <c r="F3272" s="72"/>
      <c r="G3272" s="70">
        <f t="shared" ref="G3272:G3300" si="108">C3272+E3272</f>
        <v>0</v>
      </c>
      <c r="I3272" s="68">
        <v>0</v>
      </c>
      <c r="J3272" s="69">
        <f t="shared" ref="J3272:J3335" si="109">I3272-G3272</f>
        <v>0</v>
      </c>
      <c r="K3272" s="57"/>
      <c r="L3272" s="65" t="s">
        <v>384</v>
      </c>
    </row>
    <row r="3273" spans="1:13" s="73" customFormat="1" hidden="1" outlineLevel="2">
      <c r="A3273" s="82">
        <v>2110000000</v>
      </c>
      <c r="B3273" s="83" t="s">
        <v>1023</v>
      </c>
      <c r="C3273" s="70">
        <v>0</v>
      </c>
      <c r="D3273" s="79"/>
      <c r="E3273" s="70"/>
      <c r="F3273" s="72"/>
      <c r="G3273" s="70">
        <f t="shared" si="108"/>
        <v>0</v>
      </c>
      <c r="I3273" s="68">
        <v>0</v>
      </c>
      <c r="J3273" s="69">
        <f t="shared" si="109"/>
        <v>0</v>
      </c>
      <c r="K3273" s="57"/>
      <c r="L3273" s="65" t="s">
        <v>384</v>
      </c>
    </row>
    <row r="3274" spans="1:13" s="73" customFormat="1" hidden="1" outlineLevel="2">
      <c r="A3274" s="82">
        <v>2110001000</v>
      </c>
      <c r="B3274" s="83" t="s">
        <v>1024</v>
      </c>
      <c r="C3274" s="70">
        <v>0</v>
      </c>
      <c r="D3274" s="79"/>
      <c r="E3274" s="70"/>
      <c r="F3274" s="72"/>
      <c r="G3274" s="70">
        <f t="shared" si="108"/>
        <v>0</v>
      </c>
      <c r="I3274" s="68">
        <v>0</v>
      </c>
      <c r="J3274" s="69">
        <f t="shared" si="109"/>
        <v>0</v>
      </c>
      <c r="K3274" s="57"/>
      <c r="L3274" s="65" t="s">
        <v>384</v>
      </c>
    </row>
    <row r="3275" spans="1:13" s="73" customFormat="1" hidden="1" outlineLevel="2">
      <c r="A3275" s="82">
        <v>2110003000</v>
      </c>
      <c r="B3275" s="83" t="s">
        <v>1025</v>
      </c>
      <c r="C3275" s="70">
        <v>0</v>
      </c>
      <c r="D3275" s="79"/>
      <c r="E3275" s="70"/>
      <c r="F3275" s="72"/>
      <c r="G3275" s="70">
        <f t="shared" si="108"/>
        <v>0</v>
      </c>
      <c r="I3275" s="68">
        <v>0</v>
      </c>
      <c r="J3275" s="69">
        <f t="shared" si="109"/>
        <v>0</v>
      </c>
      <c r="K3275" s="57"/>
      <c r="L3275" s="65" t="s">
        <v>384</v>
      </c>
    </row>
    <row r="3276" spans="1:13" s="73" customFormat="1" hidden="1" outlineLevel="2">
      <c r="A3276" s="82">
        <v>2110004000</v>
      </c>
      <c r="B3276" s="83" t="s">
        <v>1026</v>
      </c>
      <c r="C3276" s="70">
        <v>0</v>
      </c>
      <c r="D3276" s="79"/>
      <c r="E3276" s="70"/>
      <c r="F3276" s="72"/>
      <c r="G3276" s="70">
        <f t="shared" si="108"/>
        <v>0</v>
      </c>
      <c r="I3276" s="68">
        <v>0</v>
      </c>
      <c r="J3276" s="69">
        <f t="shared" si="109"/>
        <v>0</v>
      </c>
      <c r="K3276" s="57"/>
      <c r="L3276" s="65" t="s">
        <v>384</v>
      </c>
    </row>
    <row r="3277" spans="1:13" s="73" customFormat="1" hidden="1" outlineLevel="2">
      <c r="A3277" s="82">
        <v>2110005000</v>
      </c>
      <c r="B3277" s="83" t="s">
        <v>1027</v>
      </c>
      <c r="C3277" s="70">
        <v>0</v>
      </c>
      <c r="D3277" s="79"/>
      <c r="E3277" s="70"/>
      <c r="F3277" s="72"/>
      <c r="G3277" s="70">
        <f t="shared" si="108"/>
        <v>0</v>
      </c>
      <c r="I3277" s="68">
        <v>0</v>
      </c>
      <c r="J3277" s="69">
        <f t="shared" si="109"/>
        <v>0</v>
      </c>
      <c r="K3277" s="57"/>
      <c r="L3277" s="65" t="s">
        <v>384</v>
      </c>
    </row>
    <row r="3278" spans="1:13" s="73" customFormat="1" hidden="1" outlineLevel="2">
      <c r="A3278" s="82">
        <v>2110006000</v>
      </c>
      <c r="B3278" s="83" t="s">
        <v>1028</v>
      </c>
      <c r="C3278" s="70">
        <v>0</v>
      </c>
      <c r="D3278" s="79"/>
      <c r="E3278" s="70"/>
      <c r="F3278" s="72"/>
      <c r="G3278" s="70">
        <f t="shared" si="108"/>
        <v>0</v>
      </c>
      <c r="I3278" s="68">
        <v>0</v>
      </c>
      <c r="J3278" s="69">
        <f t="shared" si="109"/>
        <v>0</v>
      </c>
      <c r="K3278" s="57"/>
      <c r="L3278" s="65" t="s">
        <v>384</v>
      </c>
    </row>
    <row r="3279" spans="1:13" s="73" customFormat="1" hidden="1" outlineLevel="2">
      <c r="A3279" s="82">
        <v>2110010000</v>
      </c>
      <c r="B3279" s="83" t="s">
        <v>1029</v>
      </c>
      <c r="C3279" s="70">
        <v>0</v>
      </c>
      <c r="D3279" s="79"/>
      <c r="E3279" s="70"/>
      <c r="F3279" s="72"/>
      <c r="G3279" s="70">
        <f t="shared" si="108"/>
        <v>0</v>
      </c>
      <c r="I3279" s="68">
        <v>0</v>
      </c>
      <c r="J3279" s="69">
        <f t="shared" si="109"/>
        <v>0</v>
      </c>
      <c r="K3279" s="57"/>
      <c r="L3279" s="65" t="s">
        <v>384</v>
      </c>
    </row>
    <row r="3280" spans="1:13" s="73" customFormat="1" hidden="1" outlineLevel="2">
      <c r="A3280" s="82">
        <v>2110011000</v>
      </c>
      <c r="B3280" s="83" t="s">
        <v>1030</v>
      </c>
      <c r="C3280" s="70">
        <v>0</v>
      </c>
      <c r="D3280" s="79"/>
      <c r="E3280" s="70"/>
      <c r="F3280" s="72"/>
      <c r="G3280" s="70">
        <f t="shared" si="108"/>
        <v>0</v>
      </c>
      <c r="I3280" s="68">
        <v>0</v>
      </c>
      <c r="J3280" s="69">
        <f t="shared" si="109"/>
        <v>0</v>
      </c>
      <c r="K3280" s="57"/>
      <c r="L3280" s="65" t="s">
        <v>384</v>
      </c>
    </row>
    <row r="3281" spans="1:12" s="73" customFormat="1" hidden="1" outlineLevel="2">
      <c r="A3281" s="82">
        <v>2110011100</v>
      </c>
      <c r="B3281" s="83" t="s">
        <v>1031</v>
      </c>
      <c r="C3281" s="70">
        <v>0</v>
      </c>
      <c r="D3281" s="79"/>
      <c r="E3281" s="70"/>
      <c r="F3281" s="72"/>
      <c r="G3281" s="70">
        <f t="shared" si="108"/>
        <v>0</v>
      </c>
      <c r="I3281" s="68">
        <v>0</v>
      </c>
      <c r="J3281" s="69">
        <f t="shared" si="109"/>
        <v>0</v>
      </c>
      <c r="K3281" s="57"/>
      <c r="L3281" s="65" t="s">
        <v>384</v>
      </c>
    </row>
    <row r="3282" spans="1:12" s="73" customFormat="1" hidden="1" outlineLevel="2">
      <c r="A3282" s="82">
        <v>2110011200</v>
      </c>
      <c r="B3282" s="83" t="s">
        <v>1032</v>
      </c>
      <c r="C3282" s="70">
        <v>0</v>
      </c>
      <c r="D3282" s="79"/>
      <c r="E3282" s="70"/>
      <c r="F3282" s="72"/>
      <c r="G3282" s="70">
        <f t="shared" si="108"/>
        <v>0</v>
      </c>
      <c r="I3282" s="68">
        <v>0</v>
      </c>
      <c r="J3282" s="69">
        <f t="shared" si="109"/>
        <v>0</v>
      </c>
      <c r="K3282" s="57"/>
      <c r="L3282" s="65" t="s">
        <v>384</v>
      </c>
    </row>
    <row r="3283" spans="1:12" s="73" customFormat="1" hidden="1" outlineLevel="2">
      <c r="A3283" s="82">
        <v>2110020000</v>
      </c>
      <c r="B3283" s="83" t="s">
        <v>1033</v>
      </c>
      <c r="C3283" s="70">
        <v>0</v>
      </c>
      <c r="D3283" s="79"/>
      <c r="E3283" s="70"/>
      <c r="F3283" s="72"/>
      <c r="G3283" s="70">
        <f t="shared" si="108"/>
        <v>0</v>
      </c>
      <c r="I3283" s="68">
        <v>0</v>
      </c>
      <c r="J3283" s="69">
        <f t="shared" si="109"/>
        <v>0</v>
      </c>
      <c r="K3283" s="57"/>
      <c r="L3283" s="65" t="s">
        <v>384</v>
      </c>
    </row>
    <row r="3284" spans="1:12" s="73" customFormat="1" hidden="1" outlineLevel="2">
      <c r="A3284" s="82">
        <v>2110021000</v>
      </c>
      <c r="B3284" s="83" t="s">
        <v>1034</v>
      </c>
      <c r="C3284" s="70">
        <v>0</v>
      </c>
      <c r="D3284" s="79"/>
      <c r="E3284" s="70"/>
      <c r="F3284" s="72"/>
      <c r="G3284" s="70">
        <f t="shared" si="108"/>
        <v>0</v>
      </c>
      <c r="I3284" s="68">
        <v>0</v>
      </c>
      <c r="J3284" s="69">
        <f t="shared" si="109"/>
        <v>0</v>
      </c>
      <c r="K3284" s="57"/>
      <c r="L3284" s="65" t="s">
        <v>384</v>
      </c>
    </row>
    <row r="3285" spans="1:12" s="73" customFormat="1" hidden="1" outlineLevel="2">
      <c r="A3285" s="82">
        <v>2110022000</v>
      </c>
      <c r="B3285" s="83" t="s">
        <v>1035</v>
      </c>
      <c r="C3285" s="70">
        <v>0</v>
      </c>
      <c r="D3285" s="79"/>
      <c r="E3285" s="70"/>
      <c r="F3285" s="72"/>
      <c r="G3285" s="70">
        <f t="shared" si="108"/>
        <v>0</v>
      </c>
      <c r="I3285" s="68">
        <v>0</v>
      </c>
      <c r="J3285" s="69">
        <f t="shared" si="109"/>
        <v>0</v>
      </c>
      <c r="K3285" s="57"/>
      <c r="L3285" s="65" t="s">
        <v>384</v>
      </c>
    </row>
    <row r="3286" spans="1:12" s="73" customFormat="1" hidden="1" outlineLevel="2">
      <c r="A3286" s="82">
        <v>2110023000</v>
      </c>
      <c r="B3286" s="83" t="s">
        <v>1036</v>
      </c>
      <c r="C3286" s="70">
        <v>0</v>
      </c>
      <c r="D3286" s="79"/>
      <c r="E3286" s="70"/>
      <c r="F3286" s="72"/>
      <c r="G3286" s="70">
        <f t="shared" si="108"/>
        <v>0</v>
      </c>
      <c r="I3286" s="68">
        <v>0</v>
      </c>
      <c r="J3286" s="69">
        <f t="shared" si="109"/>
        <v>0</v>
      </c>
      <c r="K3286" s="57"/>
      <c r="L3286" s="65" t="s">
        <v>384</v>
      </c>
    </row>
    <row r="3287" spans="1:12" s="73" customFormat="1" hidden="1" outlineLevel="2">
      <c r="A3287" s="82">
        <v>2110030000</v>
      </c>
      <c r="B3287" s="83" t="s">
        <v>1037</v>
      </c>
      <c r="C3287" s="70">
        <v>0</v>
      </c>
      <c r="D3287" s="79"/>
      <c r="E3287" s="70"/>
      <c r="F3287" s="72"/>
      <c r="G3287" s="70">
        <f t="shared" si="108"/>
        <v>0</v>
      </c>
      <c r="I3287" s="68">
        <v>0</v>
      </c>
      <c r="J3287" s="69">
        <f t="shared" si="109"/>
        <v>0</v>
      </c>
      <c r="K3287" s="57"/>
      <c r="L3287" s="65" t="s">
        <v>384</v>
      </c>
    </row>
    <row r="3288" spans="1:12" s="73" customFormat="1" hidden="1" outlineLevel="2">
      <c r="A3288" s="82">
        <v>2110040000</v>
      </c>
      <c r="B3288" s="83" t="s">
        <v>1038</v>
      </c>
      <c r="C3288" s="70">
        <v>0</v>
      </c>
      <c r="D3288" s="79"/>
      <c r="E3288" s="70"/>
      <c r="F3288" s="72"/>
      <c r="G3288" s="70">
        <f t="shared" si="108"/>
        <v>0</v>
      </c>
      <c r="I3288" s="68">
        <v>0</v>
      </c>
      <c r="J3288" s="69">
        <f t="shared" si="109"/>
        <v>0</v>
      </c>
      <c r="K3288" s="57"/>
      <c r="L3288" s="65" t="s">
        <v>384</v>
      </c>
    </row>
    <row r="3289" spans="1:12" s="73" customFormat="1" hidden="1" outlineLevel="2">
      <c r="A3289" s="82">
        <v>2110041000</v>
      </c>
      <c r="B3289" s="83" t="s">
        <v>1039</v>
      </c>
      <c r="C3289" s="70">
        <v>0</v>
      </c>
      <c r="D3289" s="79"/>
      <c r="E3289" s="70"/>
      <c r="F3289" s="72"/>
      <c r="G3289" s="70">
        <f t="shared" si="108"/>
        <v>0</v>
      </c>
      <c r="I3289" s="68">
        <v>0</v>
      </c>
      <c r="J3289" s="69">
        <f t="shared" si="109"/>
        <v>0</v>
      </c>
      <c r="K3289" s="57"/>
      <c r="L3289" s="65" t="s">
        <v>384</v>
      </c>
    </row>
    <row r="3290" spans="1:12" s="73" customFormat="1" hidden="1" outlineLevel="2">
      <c r="A3290" s="82">
        <v>2110050000</v>
      </c>
      <c r="B3290" s="83" t="s">
        <v>1040</v>
      </c>
      <c r="C3290" s="70">
        <v>0</v>
      </c>
      <c r="D3290" s="79"/>
      <c r="E3290" s="70"/>
      <c r="F3290" s="72"/>
      <c r="G3290" s="70">
        <f t="shared" si="108"/>
        <v>0</v>
      </c>
      <c r="I3290" s="68">
        <v>0</v>
      </c>
      <c r="J3290" s="69">
        <f t="shared" si="109"/>
        <v>0</v>
      </c>
      <c r="K3290" s="57"/>
      <c r="L3290" s="65" t="s">
        <v>384</v>
      </c>
    </row>
    <row r="3291" spans="1:12" s="73" customFormat="1" hidden="1" outlineLevel="2">
      <c r="A3291" s="82">
        <v>2110060000</v>
      </c>
      <c r="B3291" s="83" t="s">
        <v>1041</v>
      </c>
      <c r="C3291" s="70">
        <v>0</v>
      </c>
      <c r="D3291" s="79"/>
      <c r="E3291" s="70"/>
      <c r="F3291" s="72"/>
      <c r="G3291" s="70">
        <f t="shared" si="108"/>
        <v>0</v>
      </c>
      <c r="I3291" s="68">
        <v>0</v>
      </c>
      <c r="J3291" s="69">
        <f t="shared" si="109"/>
        <v>0</v>
      </c>
      <c r="K3291" s="57"/>
      <c r="L3291" s="65" t="s">
        <v>384</v>
      </c>
    </row>
    <row r="3292" spans="1:12" s="73" customFormat="1" hidden="1" outlineLevel="2">
      <c r="A3292" s="82">
        <v>2110061000</v>
      </c>
      <c r="B3292" s="83" t="s">
        <v>1042</v>
      </c>
      <c r="C3292" s="70">
        <v>0</v>
      </c>
      <c r="D3292" s="79"/>
      <c r="E3292" s="70"/>
      <c r="F3292" s="72"/>
      <c r="G3292" s="70">
        <f t="shared" si="108"/>
        <v>0</v>
      </c>
      <c r="I3292" s="68">
        <v>0</v>
      </c>
      <c r="J3292" s="69">
        <f t="shared" si="109"/>
        <v>0</v>
      </c>
      <c r="K3292" s="57"/>
      <c r="L3292" s="65" t="s">
        <v>384</v>
      </c>
    </row>
    <row r="3293" spans="1:12" s="73" customFormat="1" hidden="1" outlineLevel="2">
      <c r="A3293" s="82">
        <v>2110061100</v>
      </c>
      <c r="B3293" s="83" t="s">
        <v>1043</v>
      </c>
      <c r="C3293" s="70">
        <v>0</v>
      </c>
      <c r="D3293" s="79"/>
      <c r="E3293" s="70"/>
      <c r="F3293" s="72"/>
      <c r="G3293" s="70">
        <f t="shared" si="108"/>
        <v>0</v>
      </c>
      <c r="I3293" s="68">
        <v>0</v>
      </c>
      <c r="J3293" s="69">
        <f t="shared" si="109"/>
        <v>0</v>
      </c>
      <c r="K3293" s="57"/>
      <c r="L3293" s="65" t="s">
        <v>384</v>
      </c>
    </row>
    <row r="3294" spans="1:12" s="73" customFormat="1" hidden="1" outlineLevel="2">
      <c r="A3294" s="82">
        <v>2110062000</v>
      </c>
      <c r="B3294" s="83" t="s">
        <v>1044</v>
      </c>
      <c r="C3294" s="70">
        <v>0</v>
      </c>
      <c r="D3294" s="79"/>
      <c r="E3294" s="70"/>
      <c r="F3294" s="72"/>
      <c r="G3294" s="70">
        <f t="shared" si="108"/>
        <v>0</v>
      </c>
      <c r="I3294" s="68">
        <v>0</v>
      </c>
      <c r="J3294" s="69">
        <f t="shared" si="109"/>
        <v>0</v>
      </c>
      <c r="K3294" s="57"/>
      <c r="L3294" s="65" t="s">
        <v>384</v>
      </c>
    </row>
    <row r="3295" spans="1:12" s="73" customFormat="1" hidden="1" outlineLevel="2">
      <c r="A3295" s="82">
        <v>2110062100</v>
      </c>
      <c r="B3295" s="83" t="s">
        <v>1045</v>
      </c>
      <c r="C3295" s="70">
        <v>0</v>
      </c>
      <c r="D3295" s="79"/>
      <c r="E3295" s="70"/>
      <c r="F3295" s="72"/>
      <c r="G3295" s="70">
        <f t="shared" si="108"/>
        <v>0</v>
      </c>
      <c r="I3295" s="68">
        <v>0</v>
      </c>
      <c r="J3295" s="69">
        <f t="shared" si="109"/>
        <v>0</v>
      </c>
      <c r="K3295" s="57"/>
      <c r="L3295" s="65" t="s">
        <v>384</v>
      </c>
    </row>
    <row r="3296" spans="1:12" s="73" customFormat="1" hidden="1" outlineLevel="2">
      <c r="A3296" s="82">
        <v>2110063000</v>
      </c>
      <c r="B3296" s="83" t="s">
        <v>1046</v>
      </c>
      <c r="C3296" s="70">
        <v>0</v>
      </c>
      <c r="D3296" s="79"/>
      <c r="E3296" s="70"/>
      <c r="F3296" s="72"/>
      <c r="G3296" s="70">
        <f t="shared" si="108"/>
        <v>0</v>
      </c>
      <c r="I3296" s="68">
        <v>0</v>
      </c>
      <c r="J3296" s="69">
        <f t="shared" si="109"/>
        <v>0</v>
      </c>
      <c r="K3296" s="57"/>
      <c r="L3296" s="65" t="s">
        <v>384</v>
      </c>
    </row>
    <row r="3297" spans="1:12" s="73" customFormat="1" hidden="1" outlineLevel="2">
      <c r="A3297" s="82">
        <v>2110063100</v>
      </c>
      <c r="B3297" s="83" t="s">
        <v>1047</v>
      </c>
      <c r="C3297" s="70">
        <v>0</v>
      </c>
      <c r="D3297" s="79"/>
      <c r="E3297" s="70"/>
      <c r="F3297" s="72"/>
      <c r="G3297" s="70">
        <f t="shared" si="108"/>
        <v>0</v>
      </c>
      <c r="I3297" s="68">
        <v>0</v>
      </c>
      <c r="J3297" s="69">
        <f t="shared" si="109"/>
        <v>0</v>
      </c>
      <c r="K3297" s="57"/>
      <c r="L3297" s="65" t="s">
        <v>384</v>
      </c>
    </row>
    <row r="3298" spans="1:12" s="73" customFormat="1" hidden="1" outlineLevel="2">
      <c r="A3298" s="82">
        <v>2110070000</v>
      </c>
      <c r="B3298" s="83" t="s">
        <v>2616</v>
      </c>
      <c r="C3298" s="70">
        <v>0</v>
      </c>
      <c r="D3298" s="79"/>
      <c r="E3298" s="70"/>
      <c r="F3298" s="72"/>
      <c r="G3298" s="70">
        <f t="shared" si="108"/>
        <v>0</v>
      </c>
      <c r="I3298" s="68">
        <v>0</v>
      </c>
      <c r="J3298" s="69">
        <f t="shared" si="109"/>
        <v>0</v>
      </c>
      <c r="K3298" s="57"/>
      <c r="L3298" s="65" t="s">
        <v>384</v>
      </c>
    </row>
    <row r="3299" spans="1:12" s="73" customFormat="1" hidden="1" outlineLevel="2">
      <c r="A3299" s="82">
        <v>2110090000</v>
      </c>
      <c r="B3299" s="83" t="s">
        <v>1049</v>
      </c>
      <c r="C3299" s="70">
        <v>0</v>
      </c>
      <c r="D3299" s="79"/>
      <c r="E3299" s="70"/>
      <c r="F3299" s="72"/>
      <c r="G3299" s="70">
        <f t="shared" si="108"/>
        <v>0</v>
      </c>
      <c r="I3299" s="68">
        <v>0</v>
      </c>
      <c r="J3299" s="69">
        <f t="shared" si="109"/>
        <v>0</v>
      </c>
      <c r="K3299" s="57"/>
      <c r="L3299" s="65" t="s">
        <v>384</v>
      </c>
    </row>
    <row r="3300" spans="1:12" s="73" customFormat="1" hidden="1" outlineLevel="2">
      <c r="A3300" s="82">
        <v>2110999999</v>
      </c>
      <c r="B3300" s="83" t="s">
        <v>1050</v>
      </c>
      <c r="C3300" s="70">
        <v>0</v>
      </c>
      <c r="D3300" s="79"/>
      <c r="E3300" s="70"/>
      <c r="F3300" s="72"/>
      <c r="G3300" s="70">
        <f t="shared" si="108"/>
        <v>0</v>
      </c>
      <c r="I3300" s="68">
        <v>0</v>
      </c>
      <c r="J3300" s="69">
        <f t="shared" si="109"/>
        <v>0</v>
      </c>
      <c r="K3300" s="57"/>
      <c r="L3300" s="65" t="s">
        <v>384</v>
      </c>
    </row>
    <row r="3301" spans="1:12" s="73" customFormat="1" outlineLevel="1" collapsed="1">
      <c r="A3301" s="66" t="s">
        <v>530</v>
      </c>
      <c r="B3301" s="35" t="s">
        <v>5646</v>
      </c>
      <c r="C3301" s="67">
        <f>SUM(C3302)</f>
        <v>0</v>
      </c>
      <c r="D3301" s="79"/>
      <c r="E3301" s="67"/>
      <c r="F3301" s="72"/>
      <c r="G3301" s="67">
        <f>C3301+E3301</f>
        <v>0</v>
      </c>
      <c r="I3301" s="68">
        <v>0</v>
      </c>
      <c r="J3301" s="69">
        <f t="shared" si="109"/>
        <v>0</v>
      </c>
      <c r="K3301" s="57"/>
      <c r="L3301" s="65">
        <v>0</v>
      </c>
    </row>
    <row r="3302" spans="1:12" s="73" customFormat="1" hidden="1" outlineLevel="2">
      <c r="A3302" s="31">
        <v>2523010000</v>
      </c>
      <c r="B3302" s="45" t="s">
        <v>2617</v>
      </c>
      <c r="C3302" s="70">
        <v>0</v>
      </c>
      <c r="D3302" s="79"/>
      <c r="E3302" s="70"/>
      <c r="F3302" s="72"/>
      <c r="G3302" s="70">
        <f>C3302+E3302</f>
        <v>0</v>
      </c>
      <c r="I3302" s="68">
        <v>0</v>
      </c>
      <c r="J3302" s="69">
        <f t="shared" si="109"/>
        <v>0</v>
      </c>
      <c r="K3302" s="57"/>
      <c r="L3302" s="65" t="s">
        <v>530</v>
      </c>
    </row>
    <row r="3303" spans="1:12" s="73" customFormat="1" outlineLevel="1" collapsed="1">
      <c r="A3303" s="66" t="s">
        <v>531</v>
      </c>
      <c r="B3303" s="35" t="s">
        <v>5737</v>
      </c>
      <c r="C3303" s="67">
        <f>SUM(C3304:C3305)</f>
        <v>9966.5</v>
      </c>
      <c r="D3303" s="79"/>
      <c r="E3303" s="67"/>
      <c r="F3303" s="72"/>
      <c r="G3303" s="67">
        <f t="shared" ref="G3303:G3364" si="110">C3303+E3303</f>
        <v>9966.5</v>
      </c>
      <c r="I3303" s="68">
        <v>9966.5</v>
      </c>
      <c r="J3303" s="69">
        <f t="shared" si="109"/>
        <v>0</v>
      </c>
      <c r="K3303" s="57"/>
      <c r="L3303" s="65">
        <v>0</v>
      </c>
    </row>
    <row r="3304" spans="1:12" s="73" customFormat="1" hidden="1" outlineLevel="2">
      <c r="A3304" s="82">
        <v>2621010000</v>
      </c>
      <c r="B3304" s="83" t="s">
        <v>2618</v>
      </c>
      <c r="C3304" s="70">
        <v>291400.52</v>
      </c>
      <c r="D3304" s="79"/>
      <c r="E3304" s="70"/>
      <c r="F3304" s="72"/>
      <c r="G3304" s="70">
        <f t="shared" si="110"/>
        <v>291400.52</v>
      </c>
      <c r="I3304" s="68">
        <v>0</v>
      </c>
      <c r="J3304" s="69">
        <f t="shared" si="109"/>
        <v>-291400.52</v>
      </c>
      <c r="K3304" s="57"/>
      <c r="L3304" s="65" t="s">
        <v>531</v>
      </c>
    </row>
    <row r="3305" spans="1:12" s="73" customFormat="1" hidden="1" outlineLevel="2">
      <c r="A3305" s="82">
        <v>2621020000</v>
      </c>
      <c r="B3305" s="83" t="s">
        <v>2619</v>
      </c>
      <c r="C3305" s="70">
        <v>-281434.02</v>
      </c>
      <c r="D3305" s="79"/>
      <c r="E3305" s="70"/>
      <c r="F3305" s="72"/>
      <c r="G3305" s="70">
        <f t="shared" si="110"/>
        <v>-281434.02</v>
      </c>
      <c r="I3305" s="68">
        <v>0</v>
      </c>
      <c r="J3305" s="69">
        <f t="shared" si="109"/>
        <v>281434.02</v>
      </c>
      <c r="K3305" s="57"/>
      <c r="L3305" s="65" t="s">
        <v>531</v>
      </c>
    </row>
    <row r="3306" spans="1:12" s="73" customFormat="1" outlineLevel="1" collapsed="1">
      <c r="A3306" s="66" t="s">
        <v>532</v>
      </c>
      <c r="B3306" s="35" t="s">
        <v>5738</v>
      </c>
      <c r="C3306" s="67">
        <f>SUM(C3307:C3312)</f>
        <v>0</v>
      </c>
      <c r="D3306" s="79"/>
      <c r="E3306" s="67"/>
      <c r="F3306" s="72"/>
      <c r="G3306" s="67">
        <f t="shared" si="110"/>
        <v>0</v>
      </c>
      <c r="I3306" s="68">
        <v>0.14000000001397001</v>
      </c>
      <c r="J3306" s="69">
        <f t="shared" si="109"/>
        <v>0.14000000001397001</v>
      </c>
      <c r="K3306" s="57"/>
      <c r="L3306" s="65">
        <v>0</v>
      </c>
    </row>
    <row r="3307" spans="1:12" s="73" customFormat="1" hidden="1" outlineLevel="2">
      <c r="A3307" s="82">
        <v>2622000000</v>
      </c>
      <c r="B3307" s="83" t="s">
        <v>1166</v>
      </c>
      <c r="C3307" s="70">
        <v>0</v>
      </c>
      <c r="D3307" s="79"/>
      <c r="E3307" s="70"/>
      <c r="F3307" s="72"/>
      <c r="G3307" s="70">
        <f t="shared" si="110"/>
        <v>0</v>
      </c>
      <c r="I3307" s="68">
        <v>0</v>
      </c>
      <c r="J3307" s="69">
        <f t="shared" si="109"/>
        <v>0</v>
      </c>
      <c r="K3307" s="57"/>
      <c r="L3307" s="65" t="s">
        <v>532</v>
      </c>
    </row>
    <row r="3308" spans="1:12" s="73" customFormat="1" hidden="1" outlineLevel="2">
      <c r="A3308" s="82">
        <v>2622010000</v>
      </c>
      <c r="B3308" s="83" t="s">
        <v>1167</v>
      </c>
      <c r="C3308" s="70">
        <v>0</v>
      </c>
      <c r="D3308" s="79"/>
      <c r="E3308" s="70"/>
      <c r="F3308" s="72"/>
      <c r="G3308" s="70">
        <f t="shared" si="110"/>
        <v>0</v>
      </c>
      <c r="I3308" s="68">
        <v>0</v>
      </c>
      <c r="J3308" s="69">
        <f t="shared" si="109"/>
        <v>0</v>
      </c>
      <c r="K3308" s="57"/>
      <c r="L3308" s="65" t="s">
        <v>532</v>
      </c>
    </row>
    <row r="3309" spans="1:12" s="73" customFormat="1" hidden="1" outlineLevel="2">
      <c r="A3309" s="82">
        <v>2622020000</v>
      </c>
      <c r="B3309" s="83" t="s">
        <v>1168</v>
      </c>
      <c r="C3309" s="105">
        <v>0</v>
      </c>
      <c r="D3309" s="79"/>
      <c r="E3309" s="70"/>
      <c r="F3309" s="72"/>
      <c r="G3309" s="70">
        <f t="shared" si="110"/>
        <v>0</v>
      </c>
      <c r="I3309" s="68">
        <v>0</v>
      </c>
      <c r="J3309" s="69">
        <f t="shared" si="109"/>
        <v>0</v>
      </c>
      <c r="K3309" s="57"/>
      <c r="L3309" s="65" t="s">
        <v>532</v>
      </c>
    </row>
    <row r="3310" spans="1:12" s="73" customFormat="1" hidden="1" outlineLevel="2">
      <c r="A3310" s="82">
        <v>2622030000</v>
      </c>
      <c r="B3310" s="83" t="s">
        <v>1169</v>
      </c>
      <c r="C3310" s="70">
        <v>0</v>
      </c>
      <c r="D3310" s="79"/>
      <c r="E3310" s="70"/>
      <c r="F3310" s="72"/>
      <c r="G3310" s="70">
        <f t="shared" si="110"/>
        <v>0</v>
      </c>
      <c r="I3310" s="68">
        <v>0</v>
      </c>
      <c r="J3310" s="69">
        <f t="shared" si="109"/>
        <v>0</v>
      </c>
      <c r="K3310" s="57"/>
      <c r="L3310" s="65" t="s">
        <v>532</v>
      </c>
    </row>
    <row r="3311" spans="1:12" s="73" customFormat="1" hidden="1" outlineLevel="2">
      <c r="A3311" s="31">
        <v>2624010000</v>
      </c>
      <c r="B3311" s="45" t="s">
        <v>1164</v>
      </c>
      <c r="C3311" s="70">
        <v>0</v>
      </c>
      <c r="D3311" s="79"/>
      <c r="E3311" s="70"/>
      <c r="F3311" s="72"/>
      <c r="G3311" s="70">
        <f>C3311+E3311</f>
        <v>0</v>
      </c>
      <c r="I3311" s="68">
        <v>0</v>
      </c>
      <c r="J3311" s="69">
        <f>I3311-G3311</f>
        <v>0</v>
      </c>
      <c r="K3311" s="57"/>
      <c r="L3311" s="65" t="s">
        <v>408</v>
      </c>
    </row>
    <row r="3312" spans="1:12" s="73" customFormat="1" hidden="1" outlineLevel="2">
      <c r="A3312" s="31">
        <v>2624020000</v>
      </c>
      <c r="B3312" s="45" t="s">
        <v>1165</v>
      </c>
      <c r="C3312" s="70">
        <v>0</v>
      </c>
      <c r="D3312" s="79"/>
      <c r="E3312" s="70"/>
      <c r="F3312" s="72"/>
      <c r="G3312" s="70">
        <f>C3312+E3312</f>
        <v>0</v>
      </c>
      <c r="I3312" s="68">
        <v>0</v>
      </c>
      <c r="J3312" s="69">
        <f>I3312-G3312</f>
        <v>0</v>
      </c>
      <c r="K3312" s="57"/>
      <c r="L3312" s="65" t="s">
        <v>408</v>
      </c>
    </row>
    <row r="3313" spans="1:14" s="73" customFormat="1" outlineLevel="1" collapsed="1">
      <c r="A3313" s="66" t="s">
        <v>533</v>
      </c>
      <c r="B3313" s="35" t="s">
        <v>5739</v>
      </c>
      <c r="C3313" s="67">
        <f>SUM(C3314)</f>
        <v>0</v>
      </c>
      <c r="D3313" s="79"/>
      <c r="E3313" s="67"/>
      <c r="F3313" s="72"/>
      <c r="G3313" s="67">
        <f t="shared" si="110"/>
        <v>0</v>
      </c>
      <c r="I3313" s="68">
        <v>0</v>
      </c>
      <c r="J3313" s="69">
        <f t="shared" si="109"/>
        <v>0</v>
      </c>
      <c r="K3313" s="57"/>
      <c r="L3313" s="65">
        <v>0</v>
      </c>
    </row>
    <row r="3314" spans="1:14" s="73" customFormat="1" hidden="1" outlineLevel="2">
      <c r="A3314" s="31">
        <v>2626010000</v>
      </c>
      <c r="B3314" s="45" t="s">
        <v>2620</v>
      </c>
      <c r="C3314" s="70">
        <v>0</v>
      </c>
      <c r="D3314" s="79"/>
      <c r="E3314" s="70"/>
      <c r="F3314" s="72"/>
      <c r="G3314" s="70">
        <f t="shared" si="110"/>
        <v>0</v>
      </c>
      <c r="I3314" s="68">
        <v>0</v>
      </c>
      <c r="J3314" s="69">
        <f t="shared" si="109"/>
        <v>0</v>
      </c>
      <c r="K3314" s="57"/>
      <c r="L3314" s="65" t="s">
        <v>533</v>
      </c>
    </row>
    <row r="3315" spans="1:14" s="73" customFormat="1" outlineLevel="1" collapsed="1">
      <c r="A3315" s="66" t="s">
        <v>534</v>
      </c>
      <c r="B3315" s="35" t="s">
        <v>5650</v>
      </c>
      <c r="C3315" s="67">
        <f>SUM(C3316:C3320)</f>
        <v>52584.809999999903</v>
      </c>
      <c r="D3315" s="79"/>
      <c r="E3315" s="67"/>
      <c r="F3315" s="72"/>
      <c r="G3315" s="67">
        <f t="shared" si="110"/>
        <v>52584.809999999903</v>
      </c>
      <c r="I3315" s="68">
        <v>52584.83</v>
      </c>
      <c r="J3315" s="69">
        <f t="shared" si="109"/>
        <v>2.0000000098661985E-2</v>
      </c>
      <c r="K3315" s="57"/>
      <c r="L3315" s="65">
        <v>0</v>
      </c>
    </row>
    <row r="3316" spans="1:14" s="73" customFormat="1" hidden="1" outlineLevel="2">
      <c r="A3316" s="82">
        <v>2629010000</v>
      </c>
      <c r="B3316" s="83" t="s">
        <v>1170</v>
      </c>
      <c r="C3316" s="70">
        <v>0</v>
      </c>
      <c r="D3316" s="79"/>
      <c r="E3316" s="70"/>
      <c r="F3316" s="72"/>
      <c r="G3316" s="70">
        <f t="shared" si="110"/>
        <v>0</v>
      </c>
      <c r="I3316" s="68">
        <v>0</v>
      </c>
      <c r="J3316" s="69">
        <f t="shared" si="109"/>
        <v>0</v>
      </c>
      <c r="K3316" s="57"/>
      <c r="L3316" s="65" t="s">
        <v>409</v>
      </c>
    </row>
    <row r="3317" spans="1:14" s="73" customFormat="1" hidden="1" outlineLevel="2">
      <c r="A3317" s="82">
        <v>2629020000</v>
      </c>
      <c r="B3317" s="83" t="s">
        <v>1171</v>
      </c>
      <c r="C3317" s="70">
        <v>0</v>
      </c>
      <c r="D3317" s="79"/>
      <c r="E3317" s="70"/>
      <c r="F3317" s="72"/>
      <c r="G3317" s="70">
        <f t="shared" si="110"/>
        <v>0</v>
      </c>
      <c r="I3317" s="68">
        <v>0</v>
      </c>
      <c r="J3317" s="69">
        <f t="shared" si="109"/>
        <v>0</v>
      </c>
      <c r="K3317" s="57"/>
      <c r="L3317" s="65" t="s">
        <v>409</v>
      </c>
    </row>
    <row r="3318" spans="1:14" s="73" customFormat="1" hidden="1" outlineLevel="2">
      <c r="A3318" s="82">
        <v>2629030000</v>
      </c>
      <c r="B3318" s="83" t="s">
        <v>1172</v>
      </c>
      <c r="C3318" s="70">
        <v>0</v>
      </c>
      <c r="D3318" s="79"/>
      <c r="E3318" s="70"/>
      <c r="F3318" s="72"/>
      <c r="G3318" s="70">
        <f t="shared" si="110"/>
        <v>0</v>
      </c>
      <c r="I3318" s="68">
        <v>0</v>
      </c>
      <c r="J3318" s="69">
        <f t="shared" si="109"/>
        <v>0</v>
      </c>
      <c r="K3318" s="57"/>
      <c r="L3318" s="65" t="s">
        <v>409</v>
      </c>
    </row>
    <row r="3319" spans="1:14" s="73" customFormat="1" hidden="1" outlineLevel="2">
      <c r="A3319" s="82">
        <v>2629040000</v>
      </c>
      <c r="B3319" s="83" t="s">
        <v>1173</v>
      </c>
      <c r="C3319" s="70">
        <v>52584.809999999903</v>
      </c>
      <c r="D3319" s="79"/>
      <c r="E3319" s="70"/>
      <c r="F3319" s="72"/>
      <c r="G3319" s="70">
        <f t="shared" si="110"/>
        <v>52584.809999999903</v>
      </c>
      <c r="I3319" s="68">
        <v>0</v>
      </c>
      <c r="J3319" s="69">
        <f t="shared" si="109"/>
        <v>-52584.809999999903</v>
      </c>
      <c r="K3319" s="57"/>
      <c r="L3319" s="65" t="s">
        <v>409</v>
      </c>
    </row>
    <row r="3320" spans="1:14" s="73" customFormat="1" hidden="1" outlineLevel="2">
      <c r="A3320" s="82">
        <v>2629990000</v>
      </c>
      <c r="B3320" s="83" t="s">
        <v>1174</v>
      </c>
      <c r="C3320" s="70">
        <v>0</v>
      </c>
      <c r="D3320" s="79"/>
      <c r="E3320" s="70"/>
      <c r="F3320" s="72"/>
      <c r="G3320" s="70">
        <f t="shared" si="110"/>
        <v>0</v>
      </c>
      <c r="I3320" s="68">
        <v>0</v>
      </c>
      <c r="J3320" s="69">
        <f t="shared" si="109"/>
        <v>0</v>
      </c>
      <c r="K3320" s="57"/>
      <c r="L3320" s="65" t="s">
        <v>409</v>
      </c>
    </row>
    <row r="3321" spans="1:14" s="73" customFormat="1" hidden="1" outlineLevel="2">
      <c r="A3321" s="82">
        <v>2629999999</v>
      </c>
      <c r="B3321" s="83" t="s">
        <v>1175</v>
      </c>
      <c r="C3321" s="70">
        <v>-0.02</v>
      </c>
      <c r="D3321" s="79"/>
      <c r="E3321" s="70"/>
      <c r="F3321" s="72"/>
      <c r="G3321" s="70">
        <f t="shared" si="110"/>
        <v>-0.02</v>
      </c>
      <c r="I3321" s="68">
        <v>0</v>
      </c>
      <c r="J3321" s="69">
        <f t="shared" si="109"/>
        <v>0.02</v>
      </c>
      <c r="K3321" s="57"/>
      <c r="L3321" s="65" t="s">
        <v>409</v>
      </c>
    </row>
    <row r="3322" spans="1:14" s="73" customFormat="1" outlineLevel="1" collapsed="1">
      <c r="A3322" s="66" t="s">
        <v>535</v>
      </c>
      <c r="B3322" s="35" t="s">
        <v>5651</v>
      </c>
      <c r="C3322" s="67">
        <f>SUM(C3323)</f>
        <v>83280.509999999893</v>
      </c>
      <c r="D3322" s="79"/>
      <c r="E3322" s="67"/>
      <c r="F3322" s="72"/>
      <c r="G3322" s="67">
        <f t="shared" si="110"/>
        <v>83280.509999999893</v>
      </c>
      <c r="I3322" s="68">
        <v>83280.509999999995</v>
      </c>
      <c r="J3322" s="69">
        <f t="shared" si="109"/>
        <v>0</v>
      </c>
      <c r="K3322" s="57"/>
      <c r="L3322" s="65">
        <v>0</v>
      </c>
    </row>
    <row r="3323" spans="1:14" s="73" customFormat="1" hidden="1" outlineLevel="2">
      <c r="A3323" s="82">
        <v>2630000000</v>
      </c>
      <c r="B3323" s="83" t="s">
        <v>1176</v>
      </c>
      <c r="C3323" s="70">
        <v>83280.509999999893</v>
      </c>
      <c r="D3323" s="79"/>
      <c r="E3323" s="70"/>
      <c r="F3323" s="72"/>
      <c r="G3323" s="70">
        <f t="shared" si="110"/>
        <v>83280.509999999893</v>
      </c>
      <c r="I3323" s="68">
        <v>0</v>
      </c>
      <c r="J3323" s="69">
        <f t="shared" si="109"/>
        <v>-83280.509999999893</v>
      </c>
      <c r="K3323" s="57"/>
      <c r="L3323" s="65" t="s">
        <v>410</v>
      </c>
    </row>
    <row r="3324" spans="1:14" s="73" customFormat="1" outlineLevel="1" collapsed="1">
      <c r="A3324" s="66" t="s">
        <v>536</v>
      </c>
      <c r="B3324" s="35" t="s">
        <v>5653</v>
      </c>
      <c r="C3324" s="67">
        <f>SUM(C3325:C3326)</f>
        <v>0</v>
      </c>
      <c r="D3324" s="79"/>
      <c r="E3324" s="67"/>
      <c r="F3324" s="72"/>
      <c r="G3324" s="67">
        <f t="shared" si="110"/>
        <v>0</v>
      </c>
      <c r="I3324" s="68">
        <v>0</v>
      </c>
      <c r="J3324" s="69">
        <f t="shared" si="109"/>
        <v>0</v>
      </c>
      <c r="K3324" s="57"/>
      <c r="L3324" s="65">
        <v>0</v>
      </c>
    </row>
    <row r="3325" spans="1:14" s="73" customFormat="1" hidden="1" outlineLevel="2">
      <c r="A3325" s="82">
        <v>2670000000</v>
      </c>
      <c r="B3325" s="83" t="s">
        <v>1178</v>
      </c>
      <c r="C3325" s="70">
        <v>0</v>
      </c>
      <c r="D3325" s="79"/>
      <c r="E3325" s="70"/>
      <c r="F3325" s="72"/>
      <c r="G3325" s="70">
        <f t="shared" si="110"/>
        <v>0</v>
      </c>
      <c r="I3325" s="68">
        <v>0</v>
      </c>
      <c r="J3325" s="69">
        <f t="shared" si="109"/>
        <v>0</v>
      </c>
      <c r="K3325" s="57"/>
      <c r="L3325" s="65" t="s">
        <v>412</v>
      </c>
    </row>
    <row r="3326" spans="1:14" s="73" customFormat="1" hidden="1" outlineLevel="2">
      <c r="A3326" s="82">
        <v>2679999999</v>
      </c>
      <c r="B3326" s="83" t="s">
        <v>1179</v>
      </c>
      <c r="C3326" s="70">
        <v>0</v>
      </c>
      <c r="D3326" s="79"/>
      <c r="E3326" s="70"/>
      <c r="F3326" s="72"/>
      <c r="G3326" s="70">
        <f t="shared" si="110"/>
        <v>0</v>
      </c>
      <c r="I3326" s="68">
        <v>0</v>
      </c>
      <c r="J3326" s="69">
        <f t="shared" si="109"/>
        <v>0</v>
      </c>
      <c r="K3326" s="57"/>
      <c r="L3326" s="65" t="s">
        <v>412</v>
      </c>
    </row>
    <row r="3327" spans="1:14" s="73" customFormat="1" outlineLevel="1" collapsed="1">
      <c r="A3327" s="66" t="s">
        <v>537</v>
      </c>
      <c r="B3327" s="35" t="s">
        <v>5740</v>
      </c>
      <c r="C3327" s="67">
        <f>SUM(C3328:C3362)</f>
        <v>1190911.3</v>
      </c>
      <c r="D3327" s="79"/>
      <c r="E3327" s="67"/>
      <c r="F3327" s="72"/>
      <c r="G3327" s="67">
        <f t="shared" si="110"/>
        <v>1190911.3</v>
      </c>
      <c r="I3327" s="68">
        <v>1190911.3</v>
      </c>
      <c r="J3327" s="69">
        <f t="shared" si="109"/>
        <v>0</v>
      </c>
      <c r="K3327" s="57"/>
      <c r="L3327" s="65">
        <v>0</v>
      </c>
      <c r="M3327" s="100"/>
      <c r="N3327" s="68"/>
    </row>
    <row r="3328" spans="1:14" s="73" customFormat="1" hidden="1" outlineLevel="2">
      <c r="A3328" s="82">
        <v>2682110101</v>
      </c>
      <c r="B3328" s="83" t="s">
        <v>2621</v>
      </c>
      <c r="C3328" s="70">
        <v>0</v>
      </c>
      <c r="D3328" s="79"/>
      <c r="E3328" s="70"/>
      <c r="F3328" s="72"/>
      <c r="G3328" s="70">
        <f t="shared" si="110"/>
        <v>0</v>
      </c>
      <c r="I3328" s="68">
        <v>0</v>
      </c>
      <c r="J3328" s="69">
        <f t="shared" si="109"/>
        <v>0</v>
      </c>
      <c r="K3328" s="57"/>
      <c r="L3328" s="65" t="s">
        <v>537</v>
      </c>
    </row>
    <row r="3329" spans="1:12" s="73" customFormat="1" hidden="1" outlineLevel="2">
      <c r="A3329" s="82">
        <v>2682110102</v>
      </c>
      <c r="B3329" s="83" t="s">
        <v>2622</v>
      </c>
      <c r="C3329" s="70">
        <v>0</v>
      </c>
      <c r="D3329" s="79"/>
      <c r="E3329" s="70"/>
      <c r="F3329" s="72"/>
      <c r="G3329" s="70">
        <f t="shared" si="110"/>
        <v>0</v>
      </c>
      <c r="I3329" s="68">
        <v>0</v>
      </c>
      <c r="J3329" s="69">
        <f t="shared" si="109"/>
        <v>0</v>
      </c>
      <c r="K3329" s="57"/>
      <c r="L3329" s="65" t="s">
        <v>537</v>
      </c>
    </row>
    <row r="3330" spans="1:12" s="73" customFormat="1" hidden="1" outlineLevel="2">
      <c r="A3330" s="82">
        <v>2682110103</v>
      </c>
      <c r="B3330" s="83" t="s">
        <v>2623</v>
      </c>
      <c r="C3330" s="70">
        <v>0</v>
      </c>
      <c r="D3330" s="79"/>
      <c r="E3330" s="70"/>
      <c r="F3330" s="72"/>
      <c r="G3330" s="70">
        <f t="shared" si="110"/>
        <v>0</v>
      </c>
      <c r="I3330" s="68">
        <v>0</v>
      </c>
      <c r="J3330" s="69">
        <f t="shared" si="109"/>
        <v>0</v>
      </c>
      <c r="K3330" s="57"/>
      <c r="L3330" s="65" t="s">
        <v>537</v>
      </c>
    </row>
    <row r="3331" spans="1:12" s="73" customFormat="1" hidden="1" outlineLevel="2">
      <c r="A3331" s="82">
        <v>2682110111</v>
      </c>
      <c r="B3331" s="83" t="s">
        <v>2624</v>
      </c>
      <c r="C3331" s="70">
        <v>0</v>
      </c>
      <c r="D3331" s="79"/>
      <c r="E3331" s="70"/>
      <c r="F3331" s="72"/>
      <c r="G3331" s="70">
        <f t="shared" si="110"/>
        <v>0</v>
      </c>
      <c r="I3331" s="68">
        <v>0</v>
      </c>
      <c r="J3331" s="69">
        <f t="shared" si="109"/>
        <v>0</v>
      </c>
      <c r="K3331" s="57"/>
      <c r="L3331" s="65" t="s">
        <v>537</v>
      </c>
    </row>
    <row r="3332" spans="1:12" s="73" customFormat="1" hidden="1" outlineLevel="2">
      <c r="A3332" s="82">
        <v>2682110112</v>
      </c>
      <c r="B3332" s="83" t="s">
        <v>2625</v>
      </c>
      <c r="C3332" s="76">
        <v>0</v>
      </c>
      <c r="D3332" s="79"/>
      <c r="E3332" s="70"/>
      <c r="F3332" s="72"/>
      <c r="G3332" s="70">
        <f t="shared" si="110"/>
        <v>0</v>
      </c>
      <c r="I3332" s="68">
        <v>0</v>
      </c>
      <c r="J3332" s="69">
        <f t="shared" si="109"/>
        <v>0</v>
      </c>
      <c r="K3332" s="57"/>
      <c r="L3332" s="65" t="s">
        <v>537</v>
      </c>
    </row>
    <row r="3333" spans="1:12" s="73" customFormat="1" hidden="1" outlineLevel="2">
      <c r="A3333" s="82">
        <v>2682110113</v>
      </c>
      <c r="B3333" s="83" t="s">
        <v>2626</v>
      </c>
      <c r="C3333" s="70">
        <v>0</v>
      </c>
      <c r="D3333" s="79"/>
      <c r="E3333" s="70"/>
      <c r="F3333" s="72"/>
      <c r="G3333" s="70">
        <f t="shared" si="110"/>
        <v>0</v>
      </c>
      <c r="I3333" s="68">
        <v>0</v>
      </c>
      <c r="J3333" s="69">
        <f t="shared" si="109"/>
        <v>0</v>
      </c>
      <c r="K3333" s="57"/>
      <c r="L3333" s="65" t="s">
        <v>537</v>
      </c>
    </row>
    <row r="3334" spans="1:12" s="73" customFormat="1" hidden="1" outlineLevel="2">
      <c r="A3334" s="82">
        <v>2682110201</v>
      </c>
      <c r="B3334" s="83" t="s">
        <v>2627</v>
      </c>
      <c r="C3334" s="70">
        <v>0</v>
      </c>
      <c r="D3334" s="79"/>
      <c r="E3334" s="70"/>
      <c r="F3334" s="72"/>
      <c r="G3334" s="70">
        <f t="shared" si="110"/>
        <v>0</v>
      </c>
      <c r="I3334" s="68">
        <v>0</v>
      </c>
      <c r="J3334" s="69">
        <f t="shared" si="109"/>
        <v>0</v>
      </c>
      <c r="K3334" s="57"/>
      <c r="L3334" s="65" t="s">
        <v>537</v>
      </c>
    </row>
    <row r="3335" spans="1:12" s="73" customFormat="1" hidden="1" outlineLevel="2">
      <c r="A3335" s="82">
        <v>2682110301</v>
      </c>
      <c r="B3335" s="83" t="s">
        <v>2628</v>
      </c>
      <c r="C3335" s="70">
        <v>0</v>
      </c>
      <c r="D3335" s="79"/>
      <c r="E3335" s="70"/>
      <c r="F3335" s="72"/>
      <c r="G3335" s="70">
        <f t="shared" si="110"/>
        <v>0</v>
      </c>
      <c r="I3335" s="68">
        <v>0</v>
      </c>
      <c r="J3335" s="69">
        <f t="shared" si="109"/>
        <v>0</v>
      </c>
      <c r="K3335" s="57"/>
      <c r="L3335" s="65" t="s">
        <v>537</v>
      </c>
    </row>
    <row r="3336" spans="1:12" s="73" customFormat="1" hidden="1" outlineLevel="2">
      <c r="A3336" s="82">
        <v>2682110302</v>
      </c>
      <c r="B3336" s="83" t="s">
        <v>2629</v>
      </c>
      <c r="C3336" s="70">
        <v>0</v>
      </c>
      <c r="D3336" s="79"/>
      <c r="E3336" s="70"/>
      <c r="F3336" s="72"/>
      <c r="G3336" s="70">
        <f t="shared" si="110"/>
        <v>0</v>
      </c>
      <c r="I3336" s="68">
        <v>0</v>
      </c>
      <c r="J3336" s="69">
        <f t="shared" ref="J3336:J3399" si="111">I3336-G3336</f>
        <v>0</v>
      </c>
      <c r="K3336" s="57"/>
      <c r="L3336" s="65" t="s">
        <v>537</v>
      </c>
    </row>
    <row r="3337" spans="1:12" s="73" customFormat="1" hidden="1" outlineLevel="2">
      <c r="A3337" s="82">
        <v>2682110303</v>
      </c>
      <c r="B3337" s="83" t="s">
        <v>2630</v>
      </c>
      <c r="C3337" s="70">
        <v>0</v>
      </c>
      <c r="D3337" s="79"/>
      <c r="E3337" s="70"/>
      <c r="F3337" s="72"/>
      <c r="G3337" s="70">
        <f t="shared" si="110"/>
        <v>0</v>
      </c>
      <c r="I3337" s="68">
        <v>0</v>
      </c>
      <c r="J3337" s="69">
        <f t="shared" si="111"/>
        <v>0</v>
      </c>
      <c r="K3337" s="57"/>
      <c r="L3337" s="65" t="s">
        <v>537</v>
      </c>
    </row>
    <row r="3338" spans="1:12" s="73" customFormat="1" hidden="1" outlineLevel="2">
      <c r="A3338" s="82">
        <v>2682110401</v>
      </c>
      <c r="B3338" s="83" t="s">
        <v>2631</v>
      </c>
      <c r="C3338" s="70">
        <v>-0.20999999999999899</v>
      </c>
      <c r="D3338" s="79"/>
      <c r="E3338" s="70"/>
      <c r="F3338" s="72"/>
      <c r="G3338" s="70">
        <f t="shared" si="110"/>
        <v>-0.20999999999999899</v>
      </c>
      <c r="I3338" s="68">
        <v>0</v>
      </c>
      <c r="J3338" s="69">
        <f t="shared" si="111"/>
        <v>0.20999999999999899</v>
      </c>
      <c r="K3338" s="57"/>
      <c r="L3338" s="65" t="s">
        <v>537</v>
      </c>
    </row>
    <row r="3339" spans="1:12" s="73" customFormat="1" hidden="1" outlineLevel="2">
      <c r="A3339" s="82">
        <v>2682110402</v>
      </c>
      <c r="B3339" s="83" t="s">
        <v>2632</v>
      </c>
      <c r="C3339" s="70">
        <v>0</v>
      </c>
      <c r="D3339" s="79"/>
      <c r="E3339" s="70"/>
      <c r="F3339" s="72"/>
      <c r="G3339" s="70">
        <f t="shared" si="110"/>
        <v>0</v>
      </c>
      <c r="I3339" s="68">
        <v>0</v>
      </c>
      <c r="J3339" s="69">
        <f t="shared" si="111"/>
        <v>0</v>
      </c>
      <c r="K3339" s="57"/>
      <c r="L3339" s="65" t="s">
        <v>537</v>
      </c>
    </row>
    <row r="3340" spans="1:12" s="73" customFormat="1" hidden="1" outlineLevel="2">
      <c r="A3340" s="82">
        <v>2682110403</v>
      </c>
      <c r="B3340" s="83" t="s">
        <v>2633</v>
      </c>
      <c r="C3340" s="70">
        <v>0</v>
      </c>
      <c r="D3340" s="79"/>
      <c r="E3340" s="70"/>
      <c r="F3340" s="72"/>
      <c r="G3340" s="70">
        <f t="shared" si="110"/>
        <v>0</v>
      </c>
      <c r="I3340" s="68">
        <v>0</v>
      </c>
      <c r="J3340" s="69">
        <f t="shared" si="111"/>
        <v>0</v>
      </c>
      <c r="K3340" s="57"/>
      <c r="L3340" s="65" t="s">
        <v>537</v>
      </c>
    </row>
    <row r="3341" spans="1:12" s="73" customFormat="1" hidden="1" outlineLevel="2">
      <c r="A3341" s="82">
        <v>2682110501</v>
      </c>
      <c r="B3341" s="83" t="s">
        <v>2634</v>
      </c>
      <c r="C3341" s="70">
        <v>0</v>
      </c>
      <c r="D3341" s="79"/>
      <c r="E3341" s="70"/>
      <c r="F3341" s="72"/>
      <c r="G3341" s="70">
        <f t="shared" si="110"/>
        <v>0</v>
      </c>
      <c r="I3341" s="68">
        <v>0</v>
      </c>
      <c r="J3341" s="69">
        <f t="shared" si="111"/>
        <v>0</v>
      </c>
      <c r="K3341" s="57"/>
      <c r="L3341" s="65" t="s">
        <v>537</v>
      </c>
    </row>
    <row r="3342" spans="1:12" s="73" customFormat="1" hidden="1" outlineLevel="2">
      <c r="A3342" s="82">
        <v>2682110502</v>
      </c>
      <c r="B3342" s="83" t="s">
        <v>2635</v>
      </c>
      <c r="C3342" s="70">
        <v>0</v>
      </c>
      <c r="D3342" s="79"/>
      <c r="E3342" s="70"/>
      <c r="F3342" s="72"/>
      <c r="G3342" s="70">
        <f t="shared" si="110"/>
        <v>0</v>
      </c>
      <c r="I3342" s="68">
        <v>0</v>
      </c>
      <c r="J3342" s="69">
        <f t="shared" si="111"/>
        <v>0</v>
      </c>
      <c r="K3342" s="57"/>
      <c r="L3342" s="65" t="s">
        <v>537</v>
      </c>
    </row>
    <row r="3343" spans="1:12" s="73" customFormat="1" hidden="1" outlineLevel="2">
      <c r="A3343" s="82">
        <v>2682110503</v>
      </c>
      <c r="B3343" s="83" t="s">
        <v>2636</v>
      </c>
      <c r="C3343" s="70">
        <v>0</v>
      </c>
      <c r="D3343" s="79"/>
      <c r="E3343" s="70"/>
      <c r="F3343" s="72"/>
      <c r="G3343" s="70">
        <f t="shared" si="110"/>
        <v>0</v>
      </c>
      <c r="I3343" s="68">
        <v>0</v>
      </c>
      <c r="J3343" s="69">
        <f t="shared" si="111"/>
        <v>0</v>
      </c>
      <c r="K3343" s="57"/>
      <c r="L3343" s="65" t="s">
        <v>537</v>
      </c>
    </row>
    <row r="3344" spans="1:12" s="73" customFormat="1" hidden="1" outlineLevel="2">
      <c r="A3344" s="82">
        <v>2682110811</v>
      </c>
      <c r="B3344" s="83" t="s">
        <v>2637</v>
      </c>
      <c r="C3344" s="70">
        <v>0</v>
      </c>
      <c r="D3344" s="79"/>
      <c r="E3344" s="70"/>
      <c r="F3344" s="72"/>
      <c r="G3344" s="70">
        <f t="shared" si="110"/>
        <v>0</v>
      </c>
      <c r="I3344" s="68">
        <v>0</v>
      </c>
      <c r="J3344" s="69">
        <f t="shared" si="111"/>
        <v>0</v>
      </c>
      <c r="K3344" s="57"/>
      <c r="L3344" s="65" t="s">
        <v>537</v>
      </c>
    </row>
    <row r="3345" spans="1:14" s="73" customFormat="1" hidden="1" outlineLevel="2">
      <c r="A3345" s="82">
        <v>2682110812</v>
      </c>
      <c r="B3345" s="83" t="s">
        <v>2638</v>
      </c>
      <c r="C3345" s="70">
        <v>0</v>
      </c>
      <c r="D3345" s="79"/>
      <c r="E3345" s="70"/>
      <c r="F3345" s="72"/>
      <c r="G3345" s="70">
        <f t="shared" si="110"/>
        <v>0</v>
      </c>
      <c r="I3345" s="68">
        <v>0</v>
      </c>
      <c r="J3345" s="69">
        <f t="shared" si="111"/>
        <v>0</v>
      </c>
      <c r="K3345" s="57"/>
      <c r="L3345" s="65" t="s">
        <v>537</v>
      </c>
    </row>
    <row r="3346" spans="1:14" s="73" customFormat="1" hidden="1" outlineLevel="2">
      <c r="A3346" s="82">
        <v>2682110813</v>
      </c>
      <c r="B3346" s="83" t="s">
        <v>2639</v>
      </c>
      <c r="C3346" s="70">
        <v>0</v>
      </c>
      <c r="D3346" s="79"/>
      <c r="E3346" s="70"/>
      <c r="F3346" s="72"/>
      <c r="G3346" s="70">
        <f t="shared" si="110"/>
        <v>0</v>
      </c>
      <c r="I3346" s="68">
        <v>0</v>
      </c>
      <c r="J3346" s="69">
        <f t="shared" si="111"/>
        <v>0</v>
      </c>
      <c r="K3346" s="57"/>
      <c r="L3346" s="65" t="s">
        <v>537</v>
      </c>
    </row>
    <row r="3347" spans="1:14" s="73" customFormat="1" hidden="1" outlineLevel="2">
      <c r="A3347" s="82">
        <v>2682110814</v>
      </c>
      <c r="B3347" s="83" t="s">
        <v>2640</v>
      </c>
      <c r="C3347" s="70">
        <v>0</v>
      </c>
      <c r="D3347" s="79"/>
      <c r="E3347" s="70"/>
      <c r="F3347" s="72"/>
      <c r="G3347" s="70">
        <f t="shared" si="110"/>
        <v>0</v>
      </c>
      <c r="I3347" s="68">
        <v>0</v>
      </c>
      <c r="J3347" s="69">
        <f t="shared" si="111"/>
        <v>0</v>
      </c>
      <c r="K3347" s="57"/>
      <c r="L3347" s="65" t="s">
        <v>537</v>
      </c>
    </row>
    <row r="3348" spans="1:14" s="73" customFormat="1" hidden="1" outlineLevel="2">
      <c r="A3348" s="82">
        <v>2682110815</v>
      </c>
      <c r="B3348" s="83" t="s">
        <v>2641</v>
      </c>
      <c r="C3348" s="70">
        <v>0</v>
      </c>
      <c r="D3348" s="79"/>
      <c r="E3348" s="70"/>
      <c r="F3348" s="72"/>
      <c r="G3348" s="70">
        <f t="shared" si="110"/>
        <v>0</v>
      </c>
      <c r="I3348" s="68">
        <v>0</v>
      </c>
      <c r="J3348" s="69">
        <f t="shared" si="111"/>
        <v>0</v>
      </c>
      <c r="K3348" s="57"/>
      <c r="L3348" s="65" t="s">
        <v>537</v>
      </c>
    </row>
    <row r="3349" spans="1:14" s="73" customFormat="1" hidden="1" outlineLevel="2">
      <c r="A3349" s="82">
        <v>2682110820</v>
      </c>
      <c r="B3349" s="83" t="s">
        <v>2642</v>
      </c>
      <c r="C3349" s="70">
        <v>77460.27</v>
      </c>
      <c r="D3349" s="79"/>
      <c r="E3349" s="70"/>
      <c r="F3349" s="72"/>
      <c r="G3349" s="70">
        <f t="shared" si="110"/>
        <v>77460.27</v>
      </c>
      <c r="I3349" s="68">
        <v>0</v>
      </c>
      <c r="J3349" s="69">
        <f t="shared" si="111"/>
        <v>-77460.27</v>
      </c>
      <c r="K3349" s="57"/>
      <c r="L3349" s="65" t="s">
        <v>537</v>
      </c>
    </row>
    <row r="3350" spans="1:14" s="73" customFormat="1" hidden="1" outlineLevel="2">
      <c r="A3350" s="82">
        <v>2682110822</v>
      </c>
      <c r="B3350" s="83" t="s">
        <v>2643</v>
      </c>
      <c r="C3350" s="70">
        <v>0</v>
      </c>
      <c r="D3350" s="79"/>
      <c r="E3350" s="70"/>
      <c r="F3350" s="72"/>
      <c r="G3350" s="70">
        <f t="shared" si="110"/>
        <v>0</v>
      </c>
      <c r="I3350" s="68">
        <v>0</v>
      </c>
      <c r="J3350" s="69">
        <f t="shared" si="111"/>
        <v>0</v>
      </c>
      <c r="K3350" s="57"/>
      <c r="L3350" s="65" t="s">
        <v>537</v>
      </c>
    </row>
    <row r="3351" spans="1:14" s="73" customFormat="1" hidden="1" outlineLevel="2">
      <c r="A3351" s="82">
        <v>2682110826</v>
      </c>
      <c r="B3351" s="83" t="s">
        <v>2644</v>
      </c>
      <c r="C3351" s="70">
        <v>0</v>
      </c>
      <c r="D3351" s="79"/>
      <c r="E3351" s="70"/>
      <c r="F3351" s="72"/>
      <c r="G3351" s="70">
        <f t="shared" si="110"/>
        <v>0</v>
      </c>
      <c r="I3351" s="68">
        <v>0</v>
      </c>
      <c r="J3351" s="69">
        <f t="shared" si="111"/>
        <v>0</v>
      </c>
      <c r="K3351" s="57"/>
      <c r="L3351" s="65" t="s">
        <v>537</v>
      </c>
    </row>
    <row r="3352" spans="1:14" s="73" customFormat="1" hidden="1" outlineLevel="2">
      <c r="A3352" s="82">
        <v>2682110829</v>
      </c>
      <c r="B3352" s="83" t="s">
        <v>2645</v>
      </c>
      <c r="C3352" s="70">
        <v>0</v>
      </c>
      <c r="D3352" s="79"/>
      <c r="E3352" s="70"/>
      <c r="F3352" s="72"/>
      <c r="G3352" s="70">
        <f t="shared" si="110"/>
        <v>0</v>
      </c>
      <c r="I3352" s="68">
        <v>0</v>
      </c>
      <c r="J3352" s="69">
        <f t="shared" si="111"/>
        <v>0</v>
      </c>
      <c r="K3352" s="57"/>
      <c r="L3352" s="65" t="s">
        <v>537</v>
      </c>
    </row>
    <row r="3353" spans="1:14" s="73" customFormat="1" hidden="1" outlineLevel="2">
      <c r="A3353" s="82">
        <v>2682110901</v>
      </c>
      <c r="B3353" s="83" t="s">
        <v>2646</v>
      </c>
      <c r="C3353" s="70">
        <v>-288</v>
      </c>
      <c r="D3353" s="79"/>
      <c r="E3353" s="70"/>
      <c r="F3353" s="72"/>
      <c r="G3353" s="70">
        <f t="shared" si="110"/>
        <v>-288</v>
      </c>
      <c r="I3353" s="68">
        <v>0</v>
      </c>
      <c r="J3353" s="69">
        <f t="shared" si="111"/>
        <v>288</v>
      </c>
      <c r="K3353" s="57"/>
      <c r="L3353" s="65" t="s">
        <v>537</v>
      </c>
    </row>
    <row r="3354" spans="1:14" s="73" customFormat="1" hidden="1" outlineLevel="2">
      <c r="A3354" s="82">
        <v>2682110911</v>
      </c>
      <c r="B3354" s="83" t="s">
        <v>2647</v>
      </c>
      <c r="C3354" s="70">
        <v>0</v>
      </c>
      <c r="D3354" s="79"/>
      <c r="E3354" s="70"/>
      <c r="F3354" s="72"/>
      <c r="G3354" s="70">
        <f t="shared" si="110"/>
        <v>0</v>
      </c>
      <c r="I3354" s="68">
        <v>0</v>
      </c>
      <c r="J3354" s="69">
        <f t="shared" si="111"/>
        <v>0</v>
      </c>
      <c r="K3354" s="57"/>
      <c r="L3354" s="65" t="s">
        <v>537</v>
      </c>
    </row>
    <row r="3355" spans="1:14" s="73" customFormat="1" hidden="1" outlineLevel="2">
      <c r="A3355" s="82">
        <v>2682110912</v>
      </c>
      <c r="B3355" s="83" t="s">
        <v>2648</v>
      </c>
      <c r="C3355" s="70">
        <v>0</v>
      </c>
      <c r="D3355" s="79"/>
      <c r="E3355" s="70"/>
      <c r="F3355" s="72"/>
      <c r="G3355" s="70">
        <f t="shared" si="110"/>
        <v>0</v>
      </c>
      <c r="I3355" s="68">
        <v>0</v>
      </c>
      <c r="J3355" s="69">
        <f t="shared" si="111"/>
        <v>0</v>
      </c>
      <c r="K3355" s="57"/>
      <c r="L3355" s="65" t="s">
        <v>537</v>
      </c>
    </row>
    <row r="3356" spans="1:14" s="73" customFormat="1" hidden="1" outlineLevel="2">
      <c r="A3356" s="82">
        <v>2682110913</v>
      </c>
      <c r="B3356" s="83" t="s">
        <v>2649</v>
      </c>
      <c r="C3356" s="70">
        <v>0</v>
      </c>
      <c r="D3356" s="79"/>
      <c r="E3356" s="70"/>
      <c r="F3356" s="72"/>
      <c r="G3356" s="70">
        <f t="shared" si="110"/>
        <v>0</v>
      </c>
      <c r="I3356" s="68">
        <v>0</v>
      </c>
      <c r="J3356" s="69">
        <f t="shared" si="111"/>
        <v>0</v>
      </c>
      <c r="K3356" s="57"/>
      <c r="L3356" s="65" t="s">
        <v>537</v>
      </c>
    </row>
    <row r="3357" spans="1:14" s="73" customFormat="1" hidden="1" outlineLevel="2">
      <c r="A3357" s="82">
        <v>2682111000</v>
      </c>
      <c r="B3357" s="83" t="s">
        <v>2650</v>
      </c>
      <c r="C3357" s="70">
        <v>0</v>
      </c>
      <c r="D3357" s="79"/>
      <c r="E3357" s="70"/>
      <c r="F3357" s="72"/>
      <c r="G3357" s="70">
        <f t="shared" si="110"/>
        <v>0</v>
      </c>
      <c r="I3357" s="68">
        <v>0</v>
      </c>
      <c r="J3357" s="69">
        <f t="shared" si="111"/>
        <v>0</v>
      </c>
      <c r="K3357" s="57"/>
      <c r="L3357" s="65" t="s">
        <v>537</v>
      </c>
    </row>
    <row r="3358" spans="1:14" s="73" customFormat="1" hidden="1" outlineLevel="2">
      <c r="A3358" s="82">
        <v>2682111420</v>
      </c>
      <c r="B3358" s="83" t="s">
        <v>2651</v>
      </c>
      <c r="C3358" s="70">
        <v>-100856.78</v>
      </c>
      <c r="D3358" s="79"/>
      <c r="E3358" s="70"/>
      <c r="F3358" s="72"/>
      <c r="G3358" s="70">
        <f>C3358+E3358</f>
        <v>-100856.78</v>
      </c>
      <c r="I3358" s="68">
        <v>0</v>
      </c>
      <c r="J3358" s="69">
        <f>I3358-G3358</f>
        <v>100856.78</v>
      </c>
      <c r="K3358" s="57"/>
      <c r="L3358" s="65" t="s">
        <v>537</v>
      </c>
    </row>
    <row r="3359" spans="1:14" s="73" customFormat="1" hidden="1" outlineLevel="2">
      <c r="A3359" s="82">
        <v>2682111800</v>
      </c>
      <c r="B3359" s="83" t="s">
        <v>1200</v>
      </c>
      <c r="C3359" s="70">
        <v>1214596.02</v>
      </c>
      <c r="D3359" s="79"/>
      <c r="E3359" s="70"/>
      <c r="F3359" s="72"/>
      <c r="G3359" s="70">
        <f>C3359+E3359</f>
        <v>1214596.02</v>
      </c>
      <c r="I3359" s="68">
        <v>0</v>
      </c>
      <c r="J3359" s="69">
        <f>I3359-G3359</f>
        <v>-1214596.02</v>
      </c>
      <c r="K3359" s="57"/>
      <c r="L3359" s="65" t="s">
        <v>537</v>
      </c>
    </row>
    <row r="3360" spans="1:14" s="73" customFormat="1" hidden="1" outlineLevel="2">
      <c r="A3360" s="82">
        <v>2682112401</v>
      </c>
      <c r="B3360" s="83" t="s">
        <v>2652</v>
      </c>
      <c r="C3360" s="70">
        <v>0</v>
      </c>
      <c r="D3360" s="79"/>
      <c r="E3360" s="70"/>
      <c r="F3360" s="72"/>
      <c r="G3360" s="70">
        <f t="shared" si="110"/>
        <v>0</v>
      </c>
      <c r="I3360" s="68">
        <v>0</v>
      </c>
      <c r="J3360" s="69">
        <f t="shared" si="111"/>
        <v>0</v>
      </c>
      <c r="K3360" s="57"/>
      <c r="L3360" s="65" t="s">
        <v>537</v>
      </c>
      <c r="N3360" s="100">
        <f>C3359-C3358</f>
        <v>1315452.8</v>
      </c>
    </row>
    <row r="3361" spans="1:12" s="73" customFormat="1" hidden="1" outlineLevel="2">
      <c r="A3361" s="82">
        <v>2682112814</v>
      </c>
      <c r="B3361" s="83" t="s">
        <v>2653</v>
      </c>
      <c r="C3361" s="70">
        <v>0</v>
      </c>
      <c r="D3361" s="79"/>
      <c r="E3361" s="70"/>
      <c r="F3361" s="72"/>
      <c r="G3361" s="70">
        <f t="shared" si="110"/>
        <v>0</v>
      </c>
      <c r="I3361" s="68">
        <v>0</v>
      </c>
      <c r="J3361" s="69">
        <f t="shared" si="111"/>
        <v>0</v>
      </c>
      <c r="K3361" s="57"/>
      <c r="L3361" s="65" t="s">
        <v>537</v>
      </c>
    </row>
    <row r="3362" spans="1:12" s="73" customFormat="1" hidden="1" outlineLevel="2">
      <c r="A3362" s="82">
        <v>2682112901</v>
      </c>
      <c r="B3362" s="83" t="s">
        <v>2654</v>
      </c>
      <c r="C3362" s="70">
        <v>0</v>
      </c>
      <c r="D3362" s="79"/>
      <c r="E3362" s="70"/>
      <c r="F3362" s="72"/>
      <c r="G3362" s="70">
        <f t="shared" si="110"/>
        <v>0</v>
      </c>
      <c r="I3362" s="68">
        <v>0</v>
      </c>
      <c r="J3362" s="69">
        <f t="shared" si="111"/>
        <v>0</v>
      </c>
      <c r="K3362" s="57"/>
      <c r="L3362" s="65" t="s">
        <v>537</v>
      </c>
    </row>
    <row r="3363" spans="1:12" s="73" customFormat="1" outlineLevel="1" collapsed="1">
      <c r="A3363" s="66" t="s">
        <v>538</v>
      </c>
      <c r="B3363" s="35" t="s">
        <v>5657</v>
      </c>
      <c r="C3363" s="67">
        <f>SUM(C3364:C3367)</f>
        <v>32741.979999999901</v>
      </c>
      <c r="D3363" s="79"/>
      <c r="E3363" s="67"/>
      <c r="F3363" s="72"/>
      <c r="G3363" s="67">
        <f t="shared" si="110"/>
        <v>32741.979999999901</v>
      </c>
      <c r="I3363" s="68">
        <v>32741.98</v>
      </c>
      <c r="J3363" s="69">
        <f t="shared" si="111"/>
        <v>9.822542779147625E-11</v>
      </c>
      <c r="K3363" s="57"/>
      <c r="L3363" s="65">
        <v>0</v>
      </c>
    </row>
    <row r="3364" spans="1:12" s="73" customFormat="1" hidden="1" outlineLevel="2">
      <c r="A3364" s="82">
        <v>2681126010</v>
      </c>
      <c r="B3364" s="83" t="s">
        <v>1183</v>
      </c>
      <c r="C3364" s="70">
        <v>28727.639999999901</v>
      </c>
      <c r="D3364" s="79"/>
      <c r="E3364" s="70"/>
      <c r="F3364" s="72"/>
      <c r="G3364" s="70">
        <f t="shared" si="110"/>
        <v>28727.639999999901</v>
      </c>
      <c r="I3364" s="68">
        <v>0</v>
      </c>
      <c r="J3364" s="69">
        <f t="shared" si="111"/>
        <v>-28727.639999999901</v>
      </c>
      <c r="K3364" s="57"/>
      <c r="L3364" s="65" t="s">
        <v>416</v>
      </c>
    </row>
    <row r="3365" spans="1:12" s="73" customFormat="1" hidden="1" outlineLevel="2">
      <c r="A3365" s="82">
        <v>2681126030</v>
      </c>
      <c r="B3365" s="83" t="s">
        <v>1185</v>
      </c>
      <c r="C3365" s="70">
        <v>4014.34</v>
      </c>
      <c r="D3365" s="79"/>
      <c r="E3365" s="70"/>
      <c r="F3365" s="72"/>
      <c r="G3365" s="70">
        <f>C3365+E3365</f>
        <v>4014.34</v>
      </c>
      <c r="I3365" s="68">
        <v>0</v>
      </c>
      <c r="J3365" s="69">
        <f t="shared" si="111"/>
        <v>-4014.34</v>
      </c>
      <c r="K3365" s="57"/>
      <c r="L3365" s="65" t="s">
        <v>416</v>
      </c>
    </row>
    <row r="3366" spans="1:12" s="73" customFormat="1" hidden="1" outlineLevel="2">
      <c r="A3366" s="82">
        <v>2682126100</v>
      </c>
      <c r="B3366" s="83" t="s">
        <v>1186</v>
      </c>
      <c r="C3366" s="70">
        <v>0</v>
      </c>
      <c r="D3366" s="79"/>
      <c r="E3366" s="70"/>
      <c r="F3366" s="72"/>
      <c r="G3366" s="70">
        <f t="shared" ref="G3366:G3431" si="112">C3366+E3366</f>
        <v>0</v>
      </c>
      <c r="I3366" s="68">
        <v>0</v>
      </c>
      <c r="J3366" s="69">
        <f t="shared" si="111"/>
        <v>0</v>
      </c>
      <c r="K3366" s="57"/>
      <c r="L3366" s="65" t="s">
        <v>416</v>
      </c>
    </row>
    <row r="3367" spans="1:12" s="73" customFormat="1" hidden="1" outlineLevel="2">
      <c r="A3367" s="31">
        <v>2682126200</v>
      </c>
      <c r="B3367" s="45" t="s">
        <v>2655</v>
      </c>
      <c r="C3367" s="70">
        <v>0</v>
      </c>
      <c r="D3367" s="79"/>
      <c r="E3367" s="70"/>
      <c r="F3367" s="72"/>
      <c r="G3367" s="70">
        <f t="shared" si="112"/>
        <v>0</v>
      </c>
      <c r="I3367" s="68">
        <v>0</v>
      </c>
      <c r="J3367" s="69">
        <f t="shared" si="111"/>
        <v>0</v>
      </c>
      <c r="K3367" s="57"/>
      <c r="L3367" s="65" t="s">
        <v>416</v>
      </c>
    </row>
    <row r="3368" spans="1:12" s="73" customFormat="1" outlineLevel="1" collapsed="1">
      <c r="A3368" s="66" t="s">
        <v>539</v>
      </c>
      <c r="B3368" s="35" t="s">
        <v>5662</v>
      </c>
      <c r="C3368" s="67">
        <f>SUM(C3369)</f>
        <v>0</v>
      </c>
      <c r="D3368" s="79"/>
      <c r="E3368" s="67"/>
      <c r="F3368" s="72"/>
      <c r="G3368" s="67">
        <f>C3368+E3368</f>
        <v>0</v>
      </c>
      <c r="I3368" s="68">
        <v>0</v>
      </c>
      <c r="J3368" s="69">
        <f>I3368-G3368</f>
        <v>0</v>
      </c>
      <c r="K3368" s="57"/>
      <c r="L3368" s="65">
        <v>0</v>
      </c>
    </row>
    <row r="3369" spans="1:12" s="73" customFormat="1" hidden="1" outlineLevel="2">
      <c r="A3369" s="31">
        <v>2682137100</v>
      </c>
      <c r="B3369" s="45" t="s">
        <v>1197</v>
      </c>
      <c r="C3369" s="70">
        <v>0</v>
      </c>
      <c r="D3369" s="79"/>
      <c r="E3369" s="70"/>
      <c r="F3369" s="72"/>
      <c r="G3369" s="70">
        <f>C3369+E3369</f>
        <v>0</v>
      </c>
      <c r="I3369" s="68">
        <v>0</v>
      </c>
      <c r="J3369" s="69">
        <f>I3369-G3369</f>
        <v>0</v>
      </c>
      <c r="K3369" s="57"/>
      <c r="L3369" s="65" t="s">
        <v>539</v>
      </c>
    </row>
    <row r="3370" spans="1:12" s="73" customFormat="1" outlineLevel="1" collapsed="1">
      <c r="A3370" s="66" t="s">
        <v>540</v>
      </c>
      <c r="B3370" s="35" t="s">
        <v>5663</v>
      </c>
      <c r="C3370" s="67">
        <f>SUM(C3371)</f>
        <v>94618961.230000004</v>
      </c>
      <c r="D3370" s="79"/>
      <c r="E3370" s="67"/>
      <c r="F3370" s="72"/>
      <c r="G3370" s="67">
        <f t="shared" si="112"/>
        <v>94618961.230000004</v>
      </c>
      <c r="H3370" s="112"/>
      <c r="I3370" s="68">
        <v>94618961.230000004</v>
      </c>
      <c r="J3370" s="69">
        <f t="shared" si="111"/>
        <v>0</v>
      </c>
      <c r="K3370" s="57"/>
      <c r="L3370" s="65">
        <v>0</v>
      </c>
    </row>
    <row r="3371" spans="1:12" s="73" customFormat="1" hidden="1" outlineLevel="2">
      <c r="A3371" s="31">
        <v>2682104000</v>
      </c>
      <c r="B3371" s="45" t="s">
        <v>1198</v>
      </c>
      <c r="C3371" s="99">
        <v>94618961.230000004</v>
      </c>
      <c r="D3371" s="79"/>
      <c r="E3371" s="70"/>
      <c r="F3371" s="72"/>
      <c r="G3371" s="70">
        <f t="shared" si="112"/>
        <v>94618961.230000004</v>
      </c>
      <c r="I3371" s="68">
        <v>0</v>
      </c>
      <c r="J3371" s="69">
        <f t="shared" si="111"/>
        <v>-94618961.230000004</v>
      </c>
      <c r="K3371" s="57"/>
      <c r="L3371" s="65" t="s">
        <v>422</v>
      </c>
    </row>
    <row r="3372" spans="1:12" s="73" customFormat="1" outlineLevel="1" collapsed="1">
      <c r="A3372" s="66" t="s">
        <v>541</v>
      </c>
      <c r="B3372" s="35" t="s">
        <v>5741</v>
      </c>
      <c r="C3372" s="67">
        <f>SUM(C3373)</f>
        <v>0</v>
      </c>
      <c r="D3372" s="79"/>
      <c r="E3372" s="67"/>
      <c r="F3372" s="72"/>
      <c r="G3372" s="67">
        <f t="shared" si="112"/>
        <v>0</v>
      </c>
      <c r="I3372" s="68">
        <v>0</v>
      </c>
      <c r="J3372" s="69">
        <f t="shared" si="111"/>
        <v>0</v>
      </c>
      <c r="K3372" s="57"/>
      <c r="L3372" s="65">
        <v>0</v>
      </c>
    </row>
    <row r="3373" spans="1:12" s="73" customFormat="1" hidden="1" outlineLevel="2">
      <c r="A3373" s="82">
        <v>2682101000</v>
      </c>
      <c r="B3373" s="83" t="s">
        <v>2656</v>
      </c>
      <c r="C3373" s="70">
        <v>0</v>
      </c>
      <c r="D3373" s="79"/>
      <c r="E3373" s="70"/>
      <c r="F3373" s="72"/>
      <c r="G3373" s="70">
        <f t="shared" si="112"/>
        <v>0</v>
      </c>
      <c r="I3373" s="68">
        <v>0</v>
      </c>
      <c r="J3373" s="69">
        <f t="shared" si="111"/>
        <v>0</v>
      </c>
      <c r="K3373" s="57"/>
      <c r="L3373" s="65" t="s">
        <v>541</v>
      </c>
    </row>
    <row r="3374" spans="1:12" s="73" customFormat="1" outlineLevel="1" collapsed="1">
      <c r="A3374" s="66" t="s">
        <v>542</v>
      </c>
      <c r="B3374" s="35" t="s">
        <v>5742</v>
      </c>
      <c r="C3374" s="67">
        <f>SUM(C3375)</f>
        <v>0</v>
      </c>
      <c r="D3374" s="79"/>
      <c r="E3374" s="67"/>
      <c r="F3374" s="72"/>
      <c r="G3374" s="67">
        <f t="shared" si="112"/>
        <v>0</v>
      </c>
      <c r="I3374" s="68">
        <v>0</v>
      </c>
      <c r="J3374" s="69">
        <f t="shared" si="111"/>
        <v>0</v>
      </c>
      <c r="K3374" s="57"/>
      <c r="L3374" s="65">
        <v>0</v>
      </c>
    </row>
    <row r="3375" spans="1:12" s="73" customFormat="1" hidden="1" outlineLevel="2">
      <c r="A3375" s="82">
        <v>2682128000</v>
      </c>
      <c r="B3375" s="83" t="s">
        <v>2657</v>
      </c>
      <c r="C3375" s="70">
        <v>0</v>
      </c>
      <c r="D3375" s="79"/>
      <c r="E3375" s="70"/>
      <c r="F3375" s="72"/>
      <c r="G3375" s="70">
        <f t="shared" si="112"/>
        <v>0</v>
      </c>
      <c r="I3375" s="68">
        <v>0</v>
      </c>
      <c r="J3375" s="69">
        <f t="shared" si="111"/>
        <v>0</v>
      </c>
      <c r="K3375" s="57"/>
      <c r="L3375" s="65" t="s">
        <v>542</v>
      </c>
    </row>
    <row r="3376" spans="1:12" s="73" customFormat="1" outlineLevel="1" collapsed="1">
      <c r="A3376" s="66" t="s">
        <v>543</v>
      </c>
      <c r="B3376" s="35" t="s">
        <v>5743</v>
      </c>
      <c r="C3376" s="67">
        <f>SUM(C3377:C3378)</f>
        <v>4181521.18</v>
      </c>
      <c r="D3376" s="79"/>
      <c r="E3376" s="67"/>
      <c r="F3376" s="72"/>
      <c r="G3376" s="67">
        <f t="shared" si="112"/>
        <v>4181521.18</v>
      </c>
      <c r="I3376" s="68">
        <v>4181521.18</v>
      </c>
      <c r="J3376" s="69">
        <f t="shared" si="111"/>
        <v>0</v>
      </c>
      <c r="K3376" s="57"/>
      <c r="L3376" s="65">
        <v>0</v>
      </c>
    </row>
    <row r="3377" spans="1:12" s="73" customFormat="1" hidden="1" outlineLevel="2">
      <c r="A3377" s="82">
        <v>2682113000</v>
      </c>
      <c r="B3377" s="83" t="s">
        <v>180</v>
      </c>
      <c r="C3377" s="70">
        <v>4181521.18</v>
      </c>
      <c r="D3377" s="79"/>
      <c r="E3377" s="70"/>
      <c r="F3377" s="72"/>
      <c r="G3377" s="70">
        <f t="shared" si="112"/>
        <v>4181521.18</v>
      </c>
      <c r="I3377" s="68">
        <v>0</v>
      </c>
      <c r="J3377" s="69">
        <f t="shared" si="111"/>
        <v>-4181521.18</v>
      </c>
      <c r="K3377" s="57"/>
      <c r="L3377" s="65" t="s">
        <v>543</v>
      </c>
    </row>
    <row r="3378" spans="1:12" s="73" customFormat="1" hidden="1" outlineLevel="2">
      <c r="A3378" s="82">
        <v>2682118400</v>
      </c>
      <c r="B3378" s="83" t="s">
        <v>2658</v>
      </c>
      <c r="C3378" s="70">
        <v>0</v>
      </c>
      <c r="D3378" s="79"/>
      <c r="E3378" s="70"/>
      <c r="F3378" s="72"/>
      <c r="G3378" s="70">
        <f t="shared" si="112"/>
        <v>0</v>
      </c>
      <c r="I3378" s="68">
        <v>0</v>
      </c>
      <c r="J3378" s="69">
        <f t="shared" si="111"/>
        <v>0</v>
      </c>
      <c r="K3378" s="57"/>
      <c r="L3378" s="65" t="s">
        <v>543</v>
      </c>
    </row>
    <row r="3379" spans="1:12" s="73" customFormat="1" outlineLevel="1" collapsed="1">
      <c r="A3379" s="66" t="s">
        <v>544</v>
      </c>
      <c r="B3379" s="35" t="s">
        <v>5667</v>
      </c>
      <c r="C3379" s="67">
        <f>SUM(C3380:C3432)</f>
        <v>297592.90000000002</v>
      </c>
      <c r="D3379" s="79"/>
      <c r="E3379" s="67"/>
      <c r="F3379" s="72"/>
      <c r="G3379" s="67">
        <f t="shared" si="112"/>
        <v>297592.90000000002</v>
      </c>
      <c r="I3379" s="68">
        <v>297592.90000000002</v>
      </c>
      <c r="J3379" s="69">
        <f t="shared" si="111"/>
        <v>0</v>
      </c>
      <c r="K3379" s="57"/>
      <c r="L3379" s="65">
        <v>0</v>
      </c>
    </row>
    <row r="3380" spans="1:12" s="73" customFormat="1" hidden="1" outlineLevel="2">
      <c r="A3380" s="82">
        <v>2000000099</v>
      </c>
      <c r="B3380" s="83" t="s">
        <v>2659</v>
      </c>
      <c r="C3380" s="70">
        <v>0</v>
      </c>
      <c r="D3380" s="79"/>
      <c r="E3380" s="70"/>
      <c r="F3380" s="72"/>
      <c r="G3380" s="70">
        <f t="shared" si="112"/>
        <v>0</v>
      </c>
      <c r="I3380" s="68">
        <v>0</v>
      </c>
      <c r="J3380" s="69">
        <f t="shared" si="111"/>
        <v>0</v>
      </c>
      <c r="K3380" s="57"/>
      <c r="L3380" s="65" t="s">
        <v>426</v>
      </c>
    </row>
    <row r="3381" spans="1:12" s="73" customFormat="1" hidden="1" outlineLevel="2">
      <c r="A3381" s="82">
        <v>2000000499</v>
      </c>
      <c r="B3381" s="83" t="s">
        <v>2660</v>
      </c>
      <c r="C3381" s="70">
        <v>0</v>
      </c>
      <c r="D3381" s="79"/>
      <c r="E3381" s="70"/>
      <c r="F3381" s="72"/>
      <c r="G3381" s="70">
        <f t="shared" si="112"/>
        <v>0</v>
      </c>
      <c r="I3381" s="68">
        <v>0</v>
      </c>
      <c r="J3381" s="69">
        <f t="shared" si="111"/>
        <v>0</v>
      </c>
      <c r="K3381" s="57"/>
      <c r="L3381" s="65" t="s">
        <v>544</v>
      </c>
    </row>
    <row r="3382" spans="1:12" s="73" customFormat="1" hidden="1" outlineLevel="2">
      <c r="A3382" s="82">
        <v>2110001000</v>
      </c>
      <c r="B3382" s="83" t="s">
        <v>1024</v>
      </c>
      <c r="C3382" s="70">
        <v>0</v>
      </c>
      <c r="D3382" s="79"/>
      <c r="E3382" s="70"/>
      <c r="F3382" s="72"/>
      <c r="G3382" s="70">
        <f t="shared" si="112"/>
        <v>0</v>
      </c>
      <c r="I3382" s="68">
        <v>0</v>
      </c>
      <c r="J3382" s="69">
        <f t="shared" si="111"/>
        <v>0</v>
      </c>
      <c r="K3382" s="57"/>
      <c r="L3382" s="65" t="s">
        <v>384</v>
      </c>
    </row>
    <row r="3383" spans="1:12" s="73" customFormat="1" hidden="1" outlineLevel="2">
      <c r="A3383" s="82">
        <v>2110002000</v>
      </c>
      <c r="B3383" s="83" t="s">
        <v>2661</v>
      </c>
      <c r="C3383" s="70">
        <v>0</v>
      </c>
      <c r="D3383" s="79"/>
      <c r="E3383" s="70"/>
      <c r="F3383" s="72"/>
      <c r="G3383" s="70">
        <f t="shared" si="112"/>
        <v>0</v>
      </c>
      <c r="I3383" s="68">
        <v>0</v>
      </c>
      <c r="J3383" s="69">
        <f t="shared" si="111"/>
        <v>0</v>
      </c>
      <c r="K3383" s="57"/>
      <c r="L3383" s="65" t="s">
        <v>384</v>
      </c>
    </row>
    <row r="3384" spans="1:12" s="73" customFormat="1" hidden="1" outlineLevel="2">
      <c r="A3384" s="82">
        <v>2110003000</v>
      </c>
      <c r="B3384" s="83" t="s">
        <v>1025</v>
      </c>
      <c r="C3384" s="70">
        <v>0</v>
      </c>
      <c r="D3384" s="79"/>
      <c r="E3384" s="70"/>
      <c r="F3384" s="72"/>
      <c r="G3384" s="70">
        <f t="shared" si="112"/>
        <v>0</v>
      </c>
      <c r="I3384" s="68">
        <v>0</v>
      </c>
      <c r="J3384" s="69">
        <f t="shared" si="111"/>
        <v>0</v>
      </c>
      <c r="K3384" s="57"/>
      <c r="L3384" s="65" t="s">
        <v>384</v>
      </c>
    </row>
    <row r="3385" spans="1:12" s="73" customFormat="1" hidden="1" outlineLevel="2">
      <c r="A3385" s="82">
        <v>2691000000</v>
      </c>
      <c r="B3385" s="83" t="s">
        <v>2662</v>
      </c>
      <c r="C3385" s="70">
        <v>0</v>
      </c>
      <c r="D3385" s="79"/>
      <c r="E3385" s="70"/>
      <c r="F3385" s="72"/>
      <c r="G3385" s="70">
        <f t="shared" si="112"/>
        <v>0</v>
      </c>
      <c r="I3385" s="68">
        <v>0</v>
      </c>
      <c r="J3385" s="69">
        <f t="shared" si="111"/>
        <v>0</v>
      </c>
      <c r="K3385" s="57"/>
      <c r="L3385" s="65" t="s">
        <v>544</v>
      </c>
    </row>
    <row r="3386" spans="1:12" s="73" customFormat="1" hidden="1" outlineLevel="2">
      <c r="A3386" s="82">
        <v>2692000000</v>
      </c>
      <c r="B3386" s="83" t="s">
        <v>2663</v>
      </c>
      <c r="C3386" s="70">
        <v>0</v>
      </c>
      <c r="D3386" s="79"/>
      <c r="E3386" s="70"/>
      <c r="F3386" s="72"/>
      <c r="G3386" s="70">
        <f t="shared" si="112"/>
        <v>0</v>
      </c>
      <c r="I3386" s="68">
        <v>0</v>
      </c>
      <c r="J3386" s="69">
        <f t="shared" si="111"/>
        <v>0</v>
      </c>
      <c r="K3386" s="57"/>
      <c r="L3386" s="65" t="s">
        <v>544</v>
      </c>
    </row>
    <row r="3387" spans="1:12" s="73" customFormat="1" hidden="1" outlineLevel="2">
      <c r="A3387" s="82">
        <v>2692000099</v>
      </c>
      <c r="B3387" s="83" t="s">
        <v>2664</v>
      </c>
      <c r="C3387" s="70">
        <v>0</v>
      </c>
      <c r="D3387" s="79"/>
      <c r="E3387" s="70"/>
      <c r="F3387" s="72"/>
      <c r="G3387" s="70">
        <f t="shared" si="112"/>
        <v>0</v>
      </c>
      <c r="I3387" s="68">
        <v>0</v>
      </c>
      <c r="J3387" s="69">
        <f t="shared" si="111"/>
        <v>0</v>
      </c>
      <c r="K3387" s="57"/>
      <c r="L3387" s="65" t="s">
        <v>544</v>
      </c>
    </row>
    <row r="3388" spans="1:12" s="73" customFormat="1" hidden="1" outlineLevel="2">
      <c r="A3388" s="82">
        <v>2730040100</v>
      </c>
      <c r="B3388" s="83" t="s">
        <v>2665</v>
      </c>
      <c r="C3388" s="70">
        <v>297592.90000000002</v>
      </c>
      <c r="D3388" s="79"/>
      <c r="E3388" s="70"/>
      <c r="F3388" s="72"/>
      <c r="G3388" s="70">
        <f t="shared" si="112"/>
        <v>297592.90000000002</v>
      </c>
      <c r="I3388" s="68">
        <v>0</v>
      </c>
      <c r="J3388" s="69">
        <f t="shared" si="111"/>
        <v>-297592.90000000002</v>
      </c>
      <c r="K3388" s="57"/>
      <c r="L3388" s="65" t="s">
        <v>426</v>
      </c>
    </row>
    <row r="3389" spans="1:12" s="73" customFormat="1" hidden="1" outlineLevel="2">
      <c r="A3389" s="82">
        <v>5010000000</v>
      </c>
      <c r="B3389" s="83" t="s">
        <v>2666</v>
      </c>
      <c r="C3389" s="70">
        <v>0</v>
      </c>
      <c r="D3389" s="79"/>
      <c r="E3389" s="70"/>
      <c r="F3389" s="72"/>
      <c r="G3389" s="70">
        <f t="shared" si="112"/>
        <v>0</v>
      </c>
      <c r="I3389" s="68">
        <v>0</v>
      </c>
      <c r="J3389" s="69">
        <f t="shared" si="111"/>
        <v>0</v>
      </c>
      <c r="K3389" s="57"/>
      <c r="L3389" s="65" t="s">
        <v>426</v>
      </c>
    </row>
    <row r="3390" spans="1:12" s="73" customFormat="1" hidden="1" outlineLevel="2">
      <c r="A3390" s="82">
        <v>7011000000</v>
      </c>
      <c r="B3390" s="83" t="s">
        <v>2667</v>
      </c>
      <c r="C3390" s="70">
        <v>0</v>
      </c>
      <c r="D3390" s="79"/>
      <c r="E3390" s="70"/>
      <c r="F3390" s="72"/>
      <c r="G3390" s="70">
        <f t="shared" si="112"/>
        <v>0</v>
      </c>
      <c r="I3390" s="68">
        <v>0</v>
      </c>
      <c r="J3390" s="69">
        <f t="shared" si="111"/>
        <v>0</v>
      </c>
      <c r="K3390" s="57"/>
      <c r="L3390" s="65" t="s">
        <v>426</v>
      </c>
    </row>
    <row r="3391" spans="1:12" s="73" customFormat="1" hidden="1" outlineLevel="2">
      <c r="A3391" s="82">
        <v>7012000000</v>
      </c>
      <c r="B3391" s="83" t="s">
        <v>2668</v>
      </c>
      <c r="C3391" s="70">
        <v>0</v>
      </c>
      <c r="D3391" s="79"/>
      <c r="E3391" s="70"/>
      <c r="F3391" s="72"/>
      <c r="G3391" s="70">
        <f t="shared" si="112"/>
        <v>0</v>
      </c>
      <c r="I3391" s="68">
        <v>0</v>
      </c>
      <c r="J3391" s="69">
        <f t="shared" si="111"/>
        <v>0</v>
      </c>
      <c r="K3391" s="57"/>
      <c r="L3391" s="65" t="s">
        <v>426</v>
      </c>
    </row>
    <row r="3392" spans="1:12" s="73" customFormat="1" hidden="1" outlineLevel="2">
      <c r="A3392" s="82">
        <v>7013000000</v>
      </c>
      <c r="B3392" s="83" t="s">
        <v>2669</v>
      </c>
      <c r="C3392" s="70">
        <v>0</v>
      </c>
      <c r="D3392" s="79"/>
      <c r="E3392" s="70"/>
      <c r="F3392" s="72"/>
      <c r="G3392" s="70">
        <f t="shared" si="112"/>
        <v>0</v>
      </c>
      <c r="I3392" s="68">
        <v>0</v>
      </c>
      <c r="J3392" s="69">
        <f t="shared" si="111"/>
        <v>0</v>
      </c>
      <c r="K3392" s="57"/>
      <c r="L3392" s="65" t="s">
        <v>426</v>
      </c>
    </row>
    <row r="3393" spans="1:12" s="73" customFormat="1" hidden="1" outlineLevel="2">
      <c r="A3393" s="82">
        <v>7014000000</v>
      </c>
      <c r="B3393" s="83" t="s">
        <v>2670</v>
      </c>
      <c r="C3393" s="70">
        <v>0</v>
      </c>
      <c r="D3393" s="79"/>
      <c r="E3393" s="70"/>
      <c r="F3393" s="72"/>
      <c r="G3393" s="70">
        <f t="shared" si="112"/>
        <v>0</v>
      </c>
      <c r="I3393" s="68">
        <v>0</v>
      </c>
      <c r="J3393" s="69">
        <f t="shared" si="111"/>
        <v>0</v>
      </c>
      <c r="K3393" s="57"/>
      <c r="L3393" s="65" t="s">
        <v>426</v>
      </c>
    </row>
    <row r="3394" spans="1:12" s="73" customFormat="1" hidden="1" outlineLevel="2">
      <c r="A3394" s="82">
        <v>7015000000</v>
      </c>
      <c r="B3394" s="83" t="s">
        <v>2671</v>
      </c>
      <c r="C3394" s="70">
        <v>0</v>
      </c>
      <c r="D3394" s="79"/>
      <c r="E3394" s="70"/>
      <c r="F3394" s="72"/>
      <c r="G3394" s="70">
        <f t="shared" si="112"/>
        <v>0</v>
      </c>
      <c r="I3394" s="68">
        <v>0</v>
      </c>
      <c r="J3394" s="69">
        <f t="shared" si="111"/>
        <v>0</v>
      </c>
      <c r="K3394" s="57"/>
      <c r="L3394" s="65" t="s">
        <v>426</v>
      </c>
    </row>
    <row r="3395" spans="1:12" s="73" customFormat="1" hidden="1" outlineLevel="2">
      <c r="A3395" s="82">
        <v>8011100000</v>
      </c>
      <c r="B3395" s="83" t="s">
        <v>2672</v>
      </c>
      <c r="C3395" s="70">
        <v>0</v>
      </c>
      <c r="D3395" s="79"/>
      <c r="E3395" s="70"/>
      <c r="F3395" s="72"/>
      <c r="G3395" s="70">
        <f t="shared" si="112"/>
        <v>0</v>
      </c>
      <c r="I3395" s="68">
        <v>0</v>
      </c>
      <c r="J3395" s="69">
        <f t="shared" si="111"/>
        <v>0</v>
      </c>
      <c r="K3395" s="57"/>
      <c r="L3395" s="65" t="s">
        <v>426</v>
      </c>
    </row>
    <row r="3396" spans="1:12" s="73" customFormat="1" hidden="1" outlineLevel="2">
      <c r="A3396" s="82">
        <v>8012100000</v>
      </c>
      <c r="B3396" s="83" t="s">
        <v>2673</v>
      </c>
      <c r="C3396" s="70">
        <v>0</v>
      </c>
      <c r="D3396" s="79"/>
      <c r="E3396" s="70"/>
      <c r="F3396" s="72"/>
      <c r="G3396" s="70">
        <f t="shared" si="112"/>
        <v>0</v>
      </c>
      <c r="I3396" s="68">
        <v>0</v>
      </c>
      <c r="J3396" s="69">
        <f t="shared" si="111"/>
        <v>0</v>
      </c>
      <c r="K3396" s="57"/>
      <c r="L3396" s="65" t="s">
        <v>426</v>
      </c>
    </row>
    <row r="3397" spans="1:12" s="73" customFormat="1" hidden="1" outlineLevel="2">
      <c r="A3397" s="82">
        <v>8012200000</v>
      </c>
      <c r="B3397" s="83" t="s">
        <v>2674</v>
      </c>
      <c r="C3397" s="70">
        <v>0</v>
      </c>
      <c r="D3397" s="79"/>
      <c r="E3397" s="70"/>
      <c r="F3397" s="72"/>
      <c r="G3397" s="70">
        <f t="shared" si="112"/>
        <v>0</v>
      </c>
      <c r="I3397" s="68">
        <v>0</v>
      </c>
      <c r="J3397" s="69">
        <f t="shared" si="111"/>
        <v>0</v>
      </c>
      <c r="K3397" s="57"/>
      <c r="L3397" s="65" t="s">
        <v>426</v>
      </c>
    </row>
    <row r="3398" spans="1:12" s="73" customFormat="1" hidden="1" outlineLevel="2">
      <c r="A3398" s="82">
        <v>8012300000</v>
      </c>
      <c r="B3398" s="83" t="s">
        <v>2675</v>
      </c>
      <c r="C3398" s="70">
        <v>0</v>
      </c>
      <c r="D3398" s="79"/>
      <c r="E3398" s="70"/>
      <c r="F3398" s="72"/>
      <c r="G3398" s="70">
        <f t="shared" si="112"/>
        <v>0</v>
      </c>
      <c r="I3398" s="68">
        <v>0</v>
      </c>
      <c r="J3398" s="69">
        <f t="shared" si="111"/>
        <v>0</v>
      </c>
      <c r="K3398" s="57"/>
      <c r="L3398" s="65" t="s">
        <v>426</v>
      </c>
    </row>
    <row r="3399" spans="1:12" s="73" customFormat="1" hidden="1" outlineLevel="2">
      <c r="A3399" s="82">
        <v>8021000000</v>
      </c>
      <c r="B3399" s="83" t="s">
        <v>2676</v>
      </c>
      <c r="C3399" s="70">
        <v>0</v>
      </c>
      <c r="D3399" s="79"/>
      <c r="E3399" s="70"/>
      <c r="F3399" s="72"/>
      <c r="G3399" s="70">
        <f t="shared" si="112"/>
        <v>0</v>
      </c>
      <c r="I3399" s="68">
        <v>0</v>
      </c>
      <c r="J3399" s="69">
        <f t="shared" si="111"/>
        <v>0</v>
      </c>
      <c r="K3399" s="57"/>
      <c r="L3399" s="65" t="s">
        <v>426</v>
      </c>
    </row>
    <row r="3400" spans="1:12" s="73" customFormat="1" hidden="1" outlineLevel="2">
      <c r="A3400" s="82">
        <v>8022000000</v>
      </c>
      <c r="B3400" s="83" t="s">
        <v>2677</v>
      </c>
      <c r="C3400" s="70">
        <v>0</v>
      </c>
      <c r="D3400" s="79"/>
      <c r="E3400" s="70"/>
      <c r="F3400" s="72"/>
      <c r="G3400" s="70">
        <f t="shared" si="112"/>
        <v>0</v>
      </c>
      <c r="I3400" s="68">
        <v>0</v>
      </c>
      <c r="J3400" s="69">
        <f t="shared" ref="J3400:J3467" si="113">I3400-G3400</f>
        <v>0</v>
      </c>
      <c r="K3400" s="57"/>
      <c r="L3400" s="65" t="s">
        <v>426</v>
      </c>
    </row>
    <row r="3401" spans="1:12" s="73" customFormat="1" hidden="1" outlineLevel="2">
      <c r="A3401" s="82">
        <v>8023000000</v>
      </c>
      <c r="B3401" s="83" t="s">
        <v>2678</v>
      </c>
      <c r="C3401" s="70">
        <v>0</v>
      </c>
      <c r="D3401" s="79"/>
      <c r="E3401" s="70"/>
      <c r="F3401" s="72"/>
      <c r="G3401" s="70">
        <f t="shared" si="112"/>
        <v>0</v>
      </c>
      <c r="I3401" s="68">
        <v>0</v>
      </c>
      <c r="J3401" s="69">
        <f t="shared" si="113"/>
        <v>0</v>
      </c>
      <c r="K3401" s="57"/>
      <c r="L3401" s="65" t="s">
        <v>426</v>
      </c>
    </row>
    <row r="3402" spans="1:12" s="73" customFormat="1" hidden="1" outlineLevel="2">
      <c r="A3402" s="82">
        <v>8024000000</v>
      </c>
      <c r="B3402" s="83" t="s">
        <v>2679</v>
      </c>
      <c r="C3402" s="70">
        <v>0</v>
      </c>
      <c r="D3402" s="79"/>
      <c r="E3402" s="70"/>
      <c r="F3402" s="72"/>
      <c r="G3402" s="70">
        <f t="shared" si="112"/>
        <v>0</v>
      </c>
      <c r="I3402" s="68">
        <v>0</v>
      </c>
      <c r="J3402" s="69">
        <f t="shared" si="113"/>
        <v>0</v>
      </c>
      <c r="K3402" s="57"/>
      <c r="L3402" s="65" t="s">
        <v>426</v>
      </c>
    </row>
    <row r="3403" spans="1:12" s="73" customFormat="1" hidden="1" outlineLevel="2">
      <c r="A3403" s="82">
        <v>8031000000</v>
      </c>
      <c r="B3403" s="83" t="s">
        <v>2680</v>
      </c>
      <c r="C3403" s="70">
        <v>0</v>
      </c>
      <c r="D3403" s="79"/>
      <c r="E3403" s="70"/>
      <c r="F3403" s="72"/>
      <c r="G3403" s="70">
        <f t="shared" si="112"/>
        <v>0</v>
      </c>
      <c r="I3403" s="68">
        <v>0</v>
      </c>
      <c r="J3403" s="69">
        <f t="shared" si="113"/>
        <v>0</v>
      </c>
      <c r="K3403" s="57"/>
      <c r="L3403" s="65" t="s">
        <v>426</v>
      </c>
    </row>
    <row r="3404" spans="1:12" s="73" customFormat="1" hidden="1" outlineLevel="2">
      <c r="A3404" s="82">
        <v>8041000000</v>
      </c>
      <c r="B3404" s="83" t="s">
        <v>2681</v>
      </c>
      <c r="C3404" s="70">
        <v>0</v>
      </c>
      <c r="D3404" s="79"/>
      <c r="E3404" s="70"/>
      <c r="F3404" s="72"/>
      <c r="G3404" s="70">
        <f t="shared" si="112"/>
        <v>0</v>
      </c>
      <c r="I3404" s="68">
        <v>0</v>
      </c>
      <c r="J3404" s="69">
        <f t="shared" si="113"/>
        <v>0</v>
      </c>
      <c r="K3404" s="57"/>
      <c r="L3404" s="65" t="s">
        <v>426</v>
      </c>
    </row>
    <row r="3405" spans="1:12" s="73" customFormat="1" hidden="1" outlineLevel="2">
      <c r="A3405" s="82">
        <v>8042000000</v>
      </c>
      <c r="B3405" s="83" t="s">
        <v>2682</v>
      </c>
      <c r="C3405" s="70">
        <v>0</v>
      </c>
      <c r="D3405" s="79"/>
      <c r="E3405" s="70"/>
      <c r="F3405" s="72"/>
      <c r="G3405" s="70">
        <f t="shared" si="112"/>
        <v>0</v>
      </c>
      <c r="I3405" s="68">
        <v>0</v>
      </c>
      <c r="J3405" s="69">
        <f t="shared" si="113"/>
        <v>0</v>
      </c>
      <c r="K3405" s="57"/>
      <c r="L3405" s="65" t="s">
        <v>426</v>
      </c>
    </row>
    <row r="3406" spans="1:12" s="73" customFormat="1" hidden="1" outlineLevel="2">
      <c r="A3406" s="130" t="s">
        <v>545</v>
      </c>
      <c r="B3406" s="83"/>
      <c r="C3406" s="70"/>
      <c r="D3406" s="79"/>
      <c r="E3406" s="70"/>
      <c r="F3406" s="72"/>
      <c r="G3406" s="70">
        <f t="shared" si="112"/>
        <v>0</v>
      </c>
      <c r="I3406" s="68">
        <v>0</v>
      </c>
      <c r="J3406" s="69">
        <f t="shared" si="113"/>
        <v>0</v>
      </c>
      <c r="K3406" s="57"/>
      <c r="L3406" s="65">
        <v>0</v>
      </c>
    </row>
    <row r="3407" spans="1:12" s="73" customFormat="1" hidden="1" outlineLevel="2">
      <c r="A3407" s="82">
        <v>2110000000</v>
      </c>
      <c r="B3407" s="83" t="s">
        <v>1023</v>
      </c>
      <c r="C3407" s="70">
        <v>0</v>
      </c>
      <c r="D3407" s="79"/>
      <c r="E3407" s="70"/>
      <c r="F3407" s="72"/>
      <c r="G3407" s="70">
        <f t="shared" si="112"/>
        <v>0</v>
      </c>
      <c r="I3407" s="68">
        <v>0</v>
      </c>
      <c r="J3407" s="69">
        <f t="shared" si="113"/>
        <v>0</v>
      </c>
      <c r="K3407" s="57"/>
      <c r="L3407" s="65" t="s">
        <v>384</v>
      </c>
    </row>
    <row r="3408" spans="1:12" s="73" customFormat="1" hidden="1" outlineLevel="2">
      <c r="A3408" s="82">
        <v>2110004000</v>
      </c>
      <c r="B3408" s="83" t="s">
        <v>1026</v>
      </c>
      <c r="C3408" s="70">
        <v>0</v>
      </c>
      <c r="D3408" s="79"/>
      <c r="E3408" s="70"/>
      <c r="F3408" s="72"/>
      <c r="G3408" s="70">
        <f t="shared" si="112"/>
        <v>0</v>
      </c>
      <c r="I3408" s="68">
        <v>0</v>
      </c>
      <c r="J3408" s="69">
        <f t="shared" si="113"/>
        <v>0</v>
      </c>
      <c r="K3408" s="57"/>
      <c r="L3408" s="65" t="s">
        <v>384</v>
      </c>
    </row>
    <row r="3409" spans="1:12" s="73" customFormat="1" hidden="1" outlineLevel="2">
      <c r="A3409" s="82">
        <v>2110005000</v>
      </c>
      <c r="B3409" s="83" t="s">
        <v>1027</v>
      </c>
      <c r="C3409" s="70">
        <v>0</v>
      </c>
      <c r="D3409" s="79"/>
      <c r="E3409" s="70"/>
      <c r="F3409" s="72"/>
      <c r="G3409" s="70">
        <f t="shared" si="112"/>
        <v>0</v>
      </c>
      <c r="I3409" s="68">
        <v>0</v>
      </c>
      <c r="J3409" s="69">
        <f t="shared" si="113"/>
        <v>0</v>
      </c>
      <c r="K3409" s="57"/>
      <c r="L3409" s="65" t="s">
        <v>384</v>
      </c>
    </row>
    <row r="3410" spans="1:12" s="73" customFormat="1" hidden="1" outlineLevel="2">
      <c r="A3410" s="82">
        <v>2110006000</v>
      </c>
      <c r="B3410" s="83" t="s">
        <v>1028</v>
      </c>
      <c r="C3410" s="70">
        <v>0</v>
      </c>
      <c r="D3410" s="79"/>
      <c r="E3410" s="70"/>
      <c r="F3410" s="72"/>
      <c r="G3410" s="70">
        <f t="shared" si="112"/>
        <v>0</v>
      </c>
      <c r="I3410" s="68">
        <v>0</v>
      </c>
      <c r="J3410" s="69">
        <f t="shared" si="113"/>
        <v>0</v>
      </c>
      <c r="K3410" s="57"/>
      <c r="L3410" s="65" t="s">
        <v>384</v>
      </c>
    </row>
    <row r="3411" spans="1:12" s="73" customFormat="1" hidden="1" outlineLevel="2">
      <c r="A3411" s="82">
        <v>2110010000</v>
      </c>
      <c r="B3411" s="83" t="s">
        <v>1029</v>
      </c>
      <c r="C3411" s="70">
        <v>0</v>
      </c>
      <c r="D3411" s="79"/>
      <c r="E3411" s="70"/>
      <c r="F3411" s="72"/>
      <c r="G3411" s="70">
        <f t="shared" si="112"/>
        <v>0</v>
      </c>
      <c r="I3411" s="68">
        <v>0</v>
      </c>
      <c r="J3411" s="69">
        <f t="shared" si="113"/>
        <v>0</v>
      </c>
      <c r="K3411" s="57"/>
      <c r="L3411" s="65" t="s">
        <v>384</v>
      </c>
    </row>
    <row r="3412" spans="1:12" s="73" customFormat="1" hidden="1" outlineLevel="2">
      <c r="A3412" s="82">
        <v>2110011000</v>
      </c>
      <c r="B3412" s="83" t="s">
        <v>1030</v>
      </c>
      <c r="C3412" s="70">
        <v>0</v>
      </c>
      <c r="D3412" s="79"/>
      <c r="E3412" s="70"/>
      <c r="F3412" s="72"/>
      <c r="G3412" s="70">
        <f t="shared" si="112"/>
        <v>0</v>
      </c>
      <c r="I3412" s="68">
        <v>0</v>
      </c>
      <c r="J3412" s="69">
        <f t="shared" si="113"/>
        <v>0</v>
      </c>
      <c r="K3412" s="57"/>
      <c r="L3412" s="65" t="s">
        <v>384</v>
      </c>
    </row>
    <row r="3413" spans="1:12" s="73" customFormat="1" hidden="1" outlineLevel="2">
      <c r="A3413" s="82">
        <v>2110011100</v>
      </c>
      <c r="B3413" s="83" t="s">
        <v>1031</v>
      </c>
      <c r="C3413" s="70">
        <v>0</v>
      </c>
      <c r="D3413" s="79"/>
      <c r="E3413" s="70"/>
      <c r="F3413" s="72"/>
      <c r="G3413" s="70">
        <f t="shared" si="112"/>
        <v>0</v>
      </c>
      <c r="I3413" s="68">
        <v>0</v>
      </c>
      <c r="J3413" s="69">
        <f t="shared" si="113"/>
        <v>0</v>
      </c>
      <c r="K3413" s="57"/>
      <c r="L3413" s="65" t="s">
        <v>384</v>
      </c>
    </row>
    <row r="3414" spans="1:12" s="73" customFormat="1" hidden="1" outlineLevel="2">
      <c r="A3414" s="82">
        <v>2110011200</v>
      </c>
      <c r="B3414" s="83" t="s">
        <v>1032</v>
      </c>
      <c r="C3414" s="70">
        <v>0</v>
      </c>
      <c r="D3414" s="79"/>
      <c r="E3414" s="70"/>
      <c r="F3414" s="72"/>
      <c r="G3414" s="70">
        <f t="shared" si="112"/>
        <v>0</v>
      </c>
      <c r="I3414" s="68">
        <v>0</v>
      </c>
      <c r="J3414" s="69">
        <f t="shared" si="113"/>
        <v>0</v>
      </c>
      <c r="K3414" s="57"/>
      <c r="L3414" s="65" t="s">
        <v>384</v>
      </c>
    </row>
    <row r="3415" spans="1:12" s="73" customFormat="1" hidden="1" outlineLevel="2">
      <c r="A3415" s="82">
        <v>2110020000</v>
      </c>
      <c r="B3415" s="83" t="s">
        <v>1033</v>
      </c>
      <c r="C3415" s="70">
        <v>0</v>
      </c>
      <c r="D3415" s="79"/>
      <c r="E3415" s="70"/>
      <c r="F3415" s="72"/>
      <c r="G3415" s="70">
        <f t="shared" si="112"/>
        <v>0</v>
      </c>
      <c r="I3415" s="68">
        <v>0</v>
      </c>
      <c r="J3415" s="69">
        <f t="shared" si="113"/>
        <v>0</v>
      </c>
      <c r="K3415" s="57"/>
      <c r="L3415" s="65" t="s">
        <v>384</v>
      </c>
    </row>
    <row r="3416" spans="1:12" s="73" customFormat="1" hidden="1" outlineLevel="2">
      <c r="A3416" s="82">
        <v>2110021000</v>
      </c>
      <c r="B3416" s="83" t="s">
        <v>1034</v>
      </c>
      <c r="C3416" s="70">
        <v>0</v>
      </c>
      <c r="D3416" s="79"/>
      <c r="E3416" s="70"/>
      <c r="F3416" s="72"/>
      <c r="G3416" s="70">
        <f t="shared" si="112"/>
        <v>0</v>
      </c>
      <c r="I3416" s="68">
        <v>0</v>
      </c>
      <c r="J3416" s="69">
        <f t="shared" si="113"/>
        <v>0</v>
      </c>
      <c r="K3416" s="57"/>
      <c r="L3416" s="65" t="s">
        <v>384</v>
      </c>
    </row>
    <row r="3417" spans="1:12" s="73" customFormat="1" hidden="1" outlineLevel="2">
      <c r="A3417" s="82">
        <v>2110022000</v>
      </c>
      <c r="B3417" s="83" t="s">
        <v>1035</v>
      </c>
      <c r="C3417" s="70">
        <v>0</v>
      </c>
      <c r="D3417" s="79"/>
      <c r="E3417" s="70"/>
      <c r="F3417" s="72"/>
      <c r="G3417" s="70">
        <f t="shared" si="112"/>
        <v>0</v>
      </c>
      <c r="I3417" s="68">
        <v>0</v>
      </c>
      <c r="J3417" s="69">
        <f t="shared" si="113"/>
        <v>0</v>
      </c>
      <c r="K3417" s="57"/>
      <c r="L3417" s="65" t="s">
        <v>384</v>
      </c>
    </row>
    <row r="3418" spans="1:12" s="73" customFormat="1" hidden="1" outlineLevel="2">
      <c r="A3418" s="82">
        <v>2110023000</v>
      </c>
      <c r="B3418" s="83" t="s">
        <v>1036</v>
      </c>
      <c r="C3418" s="70">
        <v>0</v>
      </c>
      <c r="D3418" s="79"/>
      <c r="E3418" s="70"/>
      <c r="F3418" s="72"/>
      <c r="G3418" s="70">
        <f t="shared" si="112"/>
        <v>0</v>
      </c>
      <c r="I3418" s="68">
        <v>0</v>
      </c>
      <c r="J3418" s="69">
        <f t="shared" si="113"/>
        <v>0</v>
      </c>
      <c r="K3418" s="57"/>
      <c r="L3418" s="65" t="s">
        <v>384</v>
      </c>
    </row>
    <row r="3419" spans="1:12" s="73" customFormat="1" hidden="1" outlineLevel="2">
      <c r="A3419" s="82">
        <v>2110030000</v>
      </c>
      <c r="B3419" s="83" t="s">
        <v>1037</v>
      </c>
      <c r="C3419" s="70">
        <v>0</v>
      </c>
      <c r="D3419" s="79"/>
      <c r="E3419" s="70"/>
      <c r="F3419" s="72"/>
      <c r="G3419" s="70">
        <f t="shared" si="112"/>
        <v>0</v>
      </c>
      <c r="I3419" s="68">
        <v>0</v>
      </c>
      <c r="J3419" s="69">
        <f t="shared" si="113"/>
        <v>0</v>
      </c>
      <c r="K3419" s="57"/>
      <c r="L3419" s="65" t="s">
        <v>384</v>
      </c>
    </row>
    <row r="3420" spans="1:12" s="73" customFormat="1" hidden="1" outlineLevel="2">
      <c r="A3420" s="82">
        <v>2110040000</v>
      </c>
      <c r="B3420" s="83" t="s">
        <v>1038</v>
      </c>
      <c r="C3420" s="70">
        <v>0</v>
      </c>
      <c r="D3420" s="79"/>
      <c r="E3420" s="70"/>
      <c r="F3420" s="72"/>
      <c r="G3420" s="70">
        <f t="shared" si="112"/>
        <v>0</v>
      </c>
      <c r="I3420" s="68">
        <v>0</v>
      </c>
      <c r="J3420" s="69">
        <f t="shared" si="113"/>
        <v>0</v>
      </c>
      <c r="K3420" s="57"/>
      <c r="L3420" s="65" t="s">
        <v>384</v>
      </c>
    </row>
    <row r="3421" spans="1:12" s="73" customFormat="1" hidden="1" outlineLevel="2">
      <c r="A3421" s="82">
        <v>2110041000</v>
      </c>
      <c r="B3421" s="83" t="s">
        <v>1039</v>
      </c>
      <c r="C3421" s="70">
        <v>0</v>
      </c>
      <c r="D3421" s="79"/>
      <c r="E3421" s="70"/>
      <c r="F3421" s="72"/>
      <c r="G3421" s="70">
        <f t="shared" si="112"/>
        <v>0</v>
      </c>
      <c r="I3421" s="68">
        <v>0</v>
      </c>
      <c r="J3421" s="69">
        <f t="shared" si="113"/>
        <v>0</v>
      </c>
      <c r="K3421" s="57"/>
      <c r="L3421" s="65" t="s">
        <v>384</v>
      </c>
    </row>
    <row r="3422" spans="1:12" s="73" customFormat="1" hidden="1" outlineLevel="2">
      <c r="A3422" s="82">
        <v>2110050000</v>
      </c>
      <c r="B3422" s="83" t="s">
        <v>1040</v>
      </c>
      <c r="C3422" s="70">
        <v>0</v>
      </c>
      <c r="D3422" s="79"/>
      <c r="E3422" s="70"/>
      <c r="F3422" s="72"/>
      <c r="G3422" s="70">
        <f t="shared" si="112"/>
        <v>0</v>
      </c>
      <c r="I3422" s="68">
        <v>0</v>
      </c>
      <c r="J3422" s="69">
        <f t="shared" si="113"/>
        <v>0</v>
      </c>
      <c r="K3422" s="57"/>
      <c r="L3422" s="65" t="s">
        <v>384</v>
      </c>
    </row>
    <row r="3423" spans="1:12" s="73" customFormat="1" hidden="1" outlineLevel="2">
      <c r="A3423" s="82">
        <v>2110060000</v>
      </c>
      <c r="B3423" s="83" t="s">
        <v>1041</v>
      </c>
      <c r="C3423" s="70">
        <v>0</v>
      </c>
      <c r="D3423" s="79"/>
      <c r="E3423" s="70"/>
      <c r="F3423" s="72"/>
      <c r="G3423" s="70">
        <f t="shared" si="112"/>
        <v>0</v>
      </c>
      <c r="I3423" s="68">
        <v>0</v>
      </c>
      <c r="J3423" s="69">
        <f t="shared" si="113"/>
        <v>0</v>
      </c>
      <c r="K3423" s="57"/>
      <c r="L3423" s="65" t="s">
        <v>384</v>
      </c>
    </row>
    <row r="3424" spans="1:12" s="73" customFormat="1" hidden="1" outlineLevel="2">
      <c r="A3424" s="82">
        <v>2110061000</v>
      </c>
      <c r="B3424" s="83" t="s">
        <v>1042</v>
      </c>
      <c r="C3424" s="70">
        <v>0</v>
      </c>
      <c r="D3424" s="79"/>
      <c r="E3424" s="70"/>
      <c r="F3424" s="72"/>
      <c r="G3424" s="70">
        <f t="shared" si="112"/>
        <v>0</v>
      </c>
      <c r="I3424" s="68">
        <v>0</v>
      </c>
      <c r="J3424" s="69">
        <f t="shared" si="113"/>
        <v>0</v>
      </c>
      <c r="K3424" s="57"/>
      <c r="L3424" s="65" t="s">
        <v>384</v>
      </c>
    </row>
    <row r="3425" spans="1:13" s="73" customFormat="1" hidden="1" outlineLevel="2">
      <c r="A3425" s="82">
        <v>2110061100</v>
      </c>
      <c r="B3425" s="83" t="s">
        <v>1043</v>
      </c>
      <c r="C3425" s="70">
        <v>0</v>
      </c>
      <c r="D3425" s="79"/>
      <c r="E3425" s="70"/>
      <c r="F3425" s="72"/>
      <c r="G3425" s="70">
        <f t="shared" si="112"/>
        <v>0</v>
      </c>
      <c r="I3425" s="68">
        <v>0</v>
      </c>
      <c r="J3425" s="69">
        <f t="shared" si="113"/>
        <v>0</v>
      </c>
      <c r="K3425" s="57"/>
      <c r="L3425" s="65" t="s">
        <v>384</v>
      </c>
    </row>
    <row r="3426" spans="1:13" s="73" customFormat="1" hidden="1" outlineLevel="2">
      <c r="A3426" s="82">
        <v>2110062000</v>
      </c>
      <c r="B3426" s="83" t="s">
        <v>1044</v>
      </c>
      <c r="C3426" s="70">
        <v>0</v>
      </c>
      <c r="D3426" s="79"/>
      <c r="E3426" s="70"/>
      <c r="F3426" s="72"/>
      <c r="G3426" s="70">
        <f t="shared" si="112"/>
        <v>0</v>
      </c>
      <c r="I3426" s="68">
        <v>0</v>
      </c>
      <c r="J3426" s="69">
        <f t="shared" si="113"/>
        <v>0</v>
      </c>
      <c r="K3426" s="57"/>
      <c r="L3426" s="65" t="s">
        <v>384</v>
      </c>
    </row>
    <row r="3427" spans="1:13" s="73" customFormat="1" hidden="1" outlineLevel="2">
      <c r="A3427" s="82">
        <v>2110062100</v>
      </c>
      <c r="B3427" s="83" t="s">
        <v>1045</v>
      </c>
      <c r="C3427" s="70">
        <v>0</v>
      </c>
      <c r="D3427" s="79"/>
      <c r="E3427" s="70"/>
      <c r="F3427" s="72"/>
      <c r="G3427" s="70">
        <f t="shared" si="112"/>
        <v>0</v>
      </c>
      <c r="I3427" s="68">
        <v>0</v>
      </c>
      <c r="J3427" s="69">
        <f t="shared" si="113"/>
        <v>0</v>
      </c>
      <c r="K3427" s="57"/>
      <c r="L3427" s="65" t="s">
        <v>384</v>
      </c>
    </row>
    <row r="3428" spans="1:13" s="73" customFormat="1" hidden="1" outlineLevel="2">
      <c r="A3428" s="82">
        <v>2110063000</v>
      </c>
      <c r="B3428" s="83" t="s">
        <v>1046</v>
      </c>
      <c r="C3428" s="70">
        <v>0</v>
      </c>
      <c r="D3428" s="79"/>
      <c r="E3428" s="70"/>
      <c r="F3428" s="72"/>
      <c r="G3428" s="70">
        <f t="shared" si="112"/>
        <v>0</v>
      </c>
      <c r="I3428" s="68">
        <v>0</v>
      </c>
      <c r="J3428" s="69">
        <f t="shared" si="113"/>
        <v>0</v>
      </c>
      <c r="K3428" s="57"/>
      <c r="L3428" s="65" t="s">
        <v>384</v>
      </c>
    </row>
    <row r="3429" spans="1:13" s="73" customFormat="1" hidden="1" outlineLevel="2">
      <c r="A3429" s="82">
        <v>2110063100</v>
      </c>
      <c r="B3429" s="83" t="s">
        <v>1047</v>
      </c>
      <c r="C3429" s="70">
        <v>0</v>
      </c>
      <c r="D3429" s="79"/>
      <c r="E3429" s="70"/>
      <c r="F3429" s="72"/>
      <c r="G3429" s="70">
        <f t="shared" si="112"/>
        <v>0</v>
      </c>
      <c r="I3429" s="68">
        <v>0</v>
      </c>
      <c r="J3429" s="69">
        <f t="shared" si="113"/>
        <v>0</v>
      </c>
      <c r="K3429" s="57"/>
      <c r="L3429" s="65" t="s">
        <v>384</v>
      </c>
    </row>
    <row r="3430" spans="1:13" s="73" customFormat="1" hidden="1" outlineLevel="2">
      <c r="A3430" s="82">
        <v>2110070000</v>
      </c>
      <c r="B3430" s="83" t="s">
        <v>2616</v>
      </c>
      <c r="C3430" s="70">
        <v>0</v>
      </c>
      <c r="D3430" s="79"/>
      <c r="E3430" s="70"/>
      <c r="F3430" s="72"/>
      <c r="G3430" s="70">
        <f t="shared" si="112"/>
        <v>0</v>
      </c>
      <c r="I3430" s="68">
        <v>0</v>
      </c>
      <c r="J3430" s="69">
        <f t="shared" si="113"/>
        <v>0</v>
      </c>
      <c r="K3430" s="57"/>
      <c r="L3430" s="65" t="s">
        <v>384</v>
      </c>
    </row>
    <row r="3431" spans="1:13" s="73" customFormat="1" hidden="1" outlineLevel="2">
      <c r="A3431" s="82">
        <v>2110080000</v>
      </c>
      <c r="B3431" s="83" t="s">
        <v>1055</v>
      </c>
      <c r="C3431" s="70">
        <v>0</v>
      </c>
      <c r="D3431" s="79"/>
      <c r="E3431" s="70"/>
      <c r="F3431" s="72"/>
      <c r="G3431" s="70">
        <f t="shared" si="112"/>
        <v>0</v>
      </c>
      <c r="I3431" s="68">
        <v>0</v>
      </c>
      <c r="J3431" s="69">
        <f t="shared" si="113"/>
        <v>0</v>
      </c>
      <c r="K3431" s="57"/>
      <c r="L3431" s="65" t="s">
        <v>385</v>
      </c>
    </row>
    <row r="3432" spans="1:13" s="73" customFormat="1" hidden="1" outlineLevel="2">
      <c r="A3432" s="82">
        <v>2110090000</v>
      </c>
      <c r="B3432" s="83" t="s">
        <v>1049</v>
      </c>
      <c r="C3432" s="70">
        <v>0</v>
      </c>
      <c r="D3432" s="79"/>
      <c r="E3432" s="70"/>
      <c r="F3432" s="72"/>
      <c r="G3432" s="70">
        <f t="shared" ref="G3432:G3498" si="114">C3432+E3432</f>
        <v>0</v>
      </c>
      <c r="I3432" s="68">
        <v>0</v>
      </c>
      <c r="J3432" s="69">
        <f t="shared" si="113"/>
        <v>0</v>
      </c>
      <c r="K3432" s="57"/>
      <c r="L3432" s="65" t="s">
        <v>384</v>
      </c>
    </row>
    <row r="3433" spans="1:13" s="73" customFormat="1" outlineLevel="1" collapsed="1">
      <c r="A3433" s="131" t="s">
        <v>546</v>
      </c>
      <c r="B3433" s="35" t="s">
        <v>5658</v>
      </c>
      <c r="C3433" s="67">
        <f>SUM(C3434:C3437)</f>
        <v>771606159.14999998</v>
      </c>
      <c r="D3433" s="79"/>
      <c r="E3433" s="67"/>
      <c r="F3433" s="72"/>
      <c r="G3433" s="67">
        <f t="shared" si="114"/>
        <v>771606159.14999998</v>
      </c>
      <c r="H3433" s="112"/>
      <c r="I3433" s="68">
        <v>771606159.14999998</v>
      </c>
      <c r="J3433" s="69">
        <f t="shared" si="113"/>
        <v>0</v>
      </c>
      <c r="K3433" s="57"/>
      <c r="L3433" s="65">
        <v>0</v>
      </c>
      <c r="M3433" s="100"/>
    </row>
    <row r="3434" spans="1:13" s="73" customFormat="1" hidden="1" outlineLevel="2">
      <c r="A3434" s="82">
        <v>2681130001</v>
      </c>
      <c r="B3434" s="83" t="s">
        <v>1188</v>
      </c>
      <c r="C3434" s="70">
        <v>-3451802.48</v>
      </c>
      <c r="D3434" s="79"/>
      <c r="E3434" s="70"/>
      <c r="F3434" s="72"/>
      <c r="G3434" s="70">
        <f t="shared" si="114"/>
        <v>-3451802.48</v>
      </c>
      <c r="I3434" s="68">
        <v>0</v>
      </c>
      <c r="J3434" s="69">
        <f t="shared" si="113"/>
        <v>3451802.48</v>
      </c>
      <c r="K3434" s="57"/>
      <c r="L3434" s="65" t="s">
        <v>417</v>
      </c>
    </row>
    <row r="3435" spans="1:13" s="73" customFormat="1" hidden="1" outlineLevel="2">
      <c r="A3435" s="82">
        <v>2681130002</v>
      </c>
      <c r="B3435" s="83" t="s">
        <v>1189</v>
      </c>
      <c r="C3435" s="76">
        <v>0</v>
      </c>
      <c r="D3435" s="79"/>
      <c r="E3435" s="70"/>
      <c r="F3435" s="72"/>
      <c r="G3435" s="70">
        <f t="shared" si="114"/>
        <v>0</v>
      </c>
      <c r="I3435" s="68">
        <v>0</v>
      </c>
      <c r="J3435" s="69">
        <f t="shared" si="113"/>
        <v>0</v>
      </c>
      <c r="K3435" s="57"/>
      <c r="L3435" s="65" t="s">
        <v>417</v>
      </c>
    </row>
    <row r="3436" spans="1:13" s="73" customFormat="1" hidden="1" outlineLevel="2">
      <c r="A3436" s="106">
        <v>2681130000</v>
      </c>
      <c r="B3436" s="107" t="s">
        <v>1187</v>
      </c>
      <c r="C3436" s="70">
        <v>775057961.63</v>
      </c>
      <c r="D3436" s="79"/>
      <c r="E3436" s="70"/>
      <c r="F3436" s="72"/>
      <c r="G3436" s="70">
        <f t="shared" si="114"/>
        <v>775057961.63</v>
      </c>
      <c r="I3436" s="68">
        <v>0</v>
      </c>
      <c r="J3436" s="69">
        <f t="shared" si="113"/>
        <v>-775057961.63</v>
      </c>
      <c r="K3436" s="57"/>
      <c r="L3436" s="65" t="s">
        <v>417</v>
      </c>
    </row>
    <row r="3437" spans="1:13" s="73" customFormat="1" hidden="1" outlineLevel="2">
      <c r="A3437" s="106">
        <v>2681130009</v>
      </c>
      <c r="B3437" s="107" t="s">
        <v>1191</v>
      </c>
      <c r="C3437" s="70">
        <v>0</v>
      </c>
      <c r="D3437" s="79"/>
      <c r="E3437" s="70"/>
      <c r="F3437" s="72"/>
      <c r="G3437" s="70">
        <f t="shared" si="114"/>
        <v>0</v>
      </c>
      <c r="I3437" s="68">
        <v>0</v>
      </c>
      <c r="J3437" s="69">
        <f t="shared" si="113"/>
        <v>0</v>
      </c>
      <c r="K3437" s="57"/>
      <c r="L3437" s="65" t="s">
        <v>417</v>
      </c>
    </row>
    <row r="3438" spans="1:13" s="73" customFormat="1" outlineLevel="1" collapsed="1">
      <c r="A3438" s="131" t="s">
        <v>547</v>
      </c>
      <c r="B3438" s="35" t="s">
        <v>2873</v>
      </c>
      <c r="C3438" s="67">
        <f>SUM(C3439:C3531)</f>
        <v>32042760.719999999</v>
      </c>
      <c r="D3438" s="79"/>
      <c r="E3438" s="67">
        <f>SUM(E3439:E3531)</f>
        <v>14046299.5</v>
      </c>
      <c r="F3438" s="72"/>
      <c r="G3438" s="67">
        <f t="shared" si="114"/>
        <v>46089060.219999999</v>
      </c>
      <c r="I3438" s="68">
        <v>46089060.57</v>
      </c>
      <c r="J3438" s="69">
        <f t="shared" si="113"/>
        <v>0.35000000149011612</v>
      </c>
      <c r="K3438" s="57"/>
      <c r="L3438" s="65">
        <v>0</v>
      </c>
      <c r="M3438" s="100"/>
    </row>
    <row r="3439" spans="1:13" s="73" customFormat="1" hidden="1" outlineLevel="2">
      <c r="A3439" s="132">
        <v>-2682101000</v>
      </c>
      <c r="B3439" s="133" t="s">
        <v>2656</v>
      </c>
      <c r="C3439" s="70">
        <v>0</v>
      </c>
      <c r="D3439" s="79"/>
      <c r="E3439" s="70"/>
      <c r="F3439" s="72"/>
      <c r="G3439" s="70">
        <f t="shared" si="114"/>
        <v>0</v>
      </c>
      <c r="I3439" s="68">
        <v>0</v>
      </c>
      <c r="J3439" s="69">
        <f t="shared" si="113"/>
        <v>0</v>
      </c>
      <c r="K3439" s="57"/>
      <c r="L3439" s="65">
        <v>0</v>
      </c>
    </row>
    <row r="3440" spans="1:13" s="73" customFormat="1" hidden="1" outlineLevel="2">
      <c r="A3440" s="82">
        <v>2682106000</v>
      </c>
      <c r="B3440" s="83" t="s">
        <v>2683</v>
      </c>
      <c r="C3440" s="70">
        <v>0</v>
      </c>
      <c r="D3440" s="79"/>
      <c r="E3440" s="70"/>
      <c r="F3440" s="72"/>
      <c r="G3440" s="70">
        <f t="shared" si="114"/>
        <v>0</v>
      </c>
      <c r="I3440" s="68">
        <v>0</v>
      </c>
      <c r="J3440" s="69">
        <f t="shared" si="113"/>
        <v>0</v>
      </c>
      <c r="K3440" s="57"/>
      <c r="L3440" s="65" t="s">
        <v>547</v>
      </c>
    </row>
    <row r="3441" spans="1:12" s="73" customFormat="1" hidden="1" outlineLevel="2">
      <c r="A3441" s="82">
        <v>2682107000</v>
      </c>
      <c r="B3441" s="83" t="s">
        <v>2684</v>
      </c>
      <c r="C3441" s="70">
        <v>3.49</v>
      </c>
      <c r="D3441" s="79"/>
      <c r="E3441" s="70"/>
      <c r="F3441" s="72"/>
      <c r="G3441" s="70">
        <f t="shared" si="114"/>
        <v>3.49</v>
      </c>
      <c r="I3441" s="68">
        <v>0</v>
      </c>
      <c r="J3441" s="69">
        <f t="shared" si="113"/>
        <v>-3.49</v>
      </c>
      <c r="K3441" s="57"/>
      <c r="L3441" s="65" t="s">
        <v>547</v>
      </c>
    </row>
    <row r="3442" spans="1:12" s="73" customFormat="1" hidden="1" outlineLevel="2">
      <c r="A3442" s="82">
        <v>2682108000</v>
      </c>
      <c r="B3442" s="83" t="s">
        <v>2685</v>
      </c>
      <c r="C3442" s="70">
        <v>-17055.4199999999</v>
      </c>
      <c r="D3442" s="79"/>
      <c r="E3442" s="70"/>
      <c r="F3442" s="72"/>
      <c r="G3442" s="70">
        <f t="shared" si="114"/>
        <v>-17055.4199999999</v>
      </c>
      <c r="I3442" s="68">
        <v>0</v>
      </c>
      <c r="J3442" s="69">
        <f t="shared" si="113"/>
        <v>17055.4199999999</v>
      </c>
      <c r="K3442" s="57"/>
      <c r="L3442" s="65" t="s">
        <v>547</v>
      </c>
    </row>
    <row r="3443" spans="1:12" s="73" customFormat="1" hidden="1" outlineLevel="2">
      <c r="A3443" s="82">
        <v>2682108100</v>
      </c>
      <c r="B3443" s="83" t="s">
        <v>1233</v>
      </c>
      <c r="C3443" s="70">
        <v>-324371.82</v>
      </c>
      <c r="D3443" s="79"/>
      <c r="E3443" s="70"/>
      <c r="F3443" s="72"/>
      <c r="G3443" s="70">
        <f t="shared" si="114"/>
        <v>-324371.82</v>
      </c>
      <c r="I3443" s="68">
        <v>0</v>
      </c>
      <c r="J3443" s="69">
        <f t="shared" si="113"/>
        <v>324371.82</v>
      </c>
      <c r="K3443" s="57"/>
      <c r="L3443" s="65" t="s">
        <v>547</v>
      </c>
    </row>
    <row r="3444" spans="1:12" s="73" customFormat="1" hidden="1" outlineLevel="2">
      <c r="A3444" s="82">
        <v>2682108200</v>
      </c>
      <c r="B3444" s="83" t="s">
        <v>1234</v>
      </c>
      <c r="C3444" s="70">
        <v>-146159.09</v>
      </c>
      <c r="D3444" s="79"/>
      <c r="E3444" s="70"/>
      <c r="F3444" s="72"/>
      <c r="G3444" s="70">
        <f t="shared" si="114"/>
        <v>-146159.09</v>
      </c>
      <c r="I3444" s="68">
        <v>0</v>
      </c>
      <c r="J3444" s="69">
        <f t="shared" si="113"/>
        <v>146159.09</v>
      </c>
      <c r="K3444" s="57"/>
      <c r="L3444" s="65" t="s">
        <v>547</v>
      </c>
    </row>
    <row r="3445" spans="1:12" s="73" customFormat="1" hidden="1" outlineLevel="2">
      <c r="A3445" s="82">
        <v>2682108300</v>
      </c>
      <c r="B3445" s="83" t="s">
        <v>2686</v>
      </c>
      <c r="C3445" s="70">
        <v>1201.0599999999899</v>
      </c>
      <c r="D3445" s="79"/>
      <c r="E3445" s="70"/>
      <c r="F3445" s="72"/>
      <c r="G3445" s="70">
        <f t="shared" si="114"/>
        <v>1201.0599999999899</v>
      </c>
      <c r="I3445" s="68">
        <v>0</v>
      </c>
      <c r="J3445" s="69">
        <f t="shared" si="113"/>
        <v>-1201.0599999999899</v>
      </c>
      <c r="K3445" s="57"/>
      <c r="L3445" s="65" t="s">
        <v>547</v>
      </c>
    </row>
    <row r="3446" spans="1:12" s="73" customFormat="1" hidden="1" outlineLevel="2">
      <c r="A3446" s="82">
        <v>2682108400</v>
      </c>
      <c r="B3446" s="83" t="s">
        <v>2687</v>
      </c>
      <c r="C3446" s="70">
        <v>0</v>
      </c>
      <c r="D3446" s="79"/>
      <c r="E3446" s="70"/>
      <c r="F3446" s="72"/>
      <c r="G3446" s="70">
        <f t="shared" si="114"/>
        <v>0</v>
      </c>
      <c r="I3446" s="68">
        <v>0</v>
      </c>
      <c r="J3446" s="69">
        <f t="shared" si="113"/>
        <v>0</v>
      </c>
      <c r="K3446" s="57"/>
      <c r="L3446" s="65" t="s">
        <v>5624</v>
      </c>
    </row>
    <row r="3447" spans="1:12" s="73" customFormat="1" hidden="1" outlineLevel="2">
      <c r="A3447" s="82">
        <v>2682108405</v>
      </c>
      <c r="B3447" s="83" t="s">
        <v>2688</v>
      </c>
      <c r="C3447" s="70">
        <v>0</v>
      </c>
      <c r="D3447" s="79"/>
      <c r="E3447" s="70"/>
      <c r="F3447" s="72"/>
      <c r="G3447" s="70">
        <f t="shared" si="114"/>
        <v>0</v>
      </c>
      <c r="I3447" s="68">
        <v>0</v>
      </c>
      <c r="J3447" s="69">
        <f t="shared" si="113"/>
        <v>0</v>
      </c>
      <c r="K3447" s="57"/>
      <c r="L3447" s="65" t="s">
        <v>5625</v>
      </c>
    </row>
    <row r="3448" spans="1:12" s="73" customFormat="1" hidden="1" outlineLevel="2">
      <c r="A3448" s="82">
        <v>2682108410</v>
      </c>
      <c r="B3448" s="83" t="s">
        <v>2689</v>
      </c>
      <c r="C3448" s="70">
        <v>0</v>
      </c>
      <c r="D3448" s="79"/>
      <c r="E3448" s="70">
        <v>14046299.5</v>
      </c>
      <c r="F3448" s="72"/>
      <c r="G3448" s="70">
        <f t="shared" si="114"/>
        <v>14046299.5</v>
      </c>
      <c r="I3448" s="68">
        <v>0</v>
      </c>
      <c r="J3448" s="69">
        <f t="shared" si="113"/>
        <v>-14046299.5</v>
      </c>
      <c r="K3448" s="57"/>
      <c r="L3448" s="65" t="s">
        <v>5624</v>
      </c>
    </row>
    <row r="3449" spans="1:12" s="73" customFormat="1" hidden="1" outlineLevel="2">
      <c r="A3449" s="82">
        <v>2682108415</v>
      </c>
      <c r="B3449" s="83" t="s">
        <v>2690</v>
      </c>
      <c r="C3449" s="70">
        <v>0</v>
      </c>
      <c r="D3449" s="79"/>
      <c r="E3449" s="70"/>
      <c r="F3449" s="72"/>
      <c r="G3449" s="70">
        <f t="shared" si="114"/>
        <v>0</v>
      </c>
      <c r="I3449" s="68">
        <v>0</v>
      </c>
      <c r="J3449" s="69">
        <f t="shared" si="113"/>
        <v>0</v>
      </c>
      <c r="K3449" s="57"/>
      <c r="L3449" s="65" t="s">
        <v>5625</v>
      </c>
    </row>
    <row r="3450" spans="1:12" s="73" customFormat="1" hidden="1" outlineLevel="2">
      <c r="A3450" s="82">
        <v>2682109000</v>
      </c>
      <c r="B3450" s="83" t="s">
        <v>2691</v>
      </c>
      <c r="C3450" s="70">
        <v>2551860.77</v>
      </c>
      <c r="D3450" s="79"/>
      <c r="E3450" s="70"/>
      <c r="F3450" s="72"/>
      <c r="G3450" s="70">
        <f t="shared" si="114"/>
        <v>2551860.77</v>
      </c>
      <c r="I3450" s="68">
        <v>0</v>
      </c>
      <c r="J3450" s="69">
        <f t="shared" si="113"/>
        <v>-2551860.77</v>
      </c>
      <c r="K3450" s="57"/>
      <c r="L3450" s="65" t="s">
        <v>547</v>
      </c>
    </row>
    <row r="3451" spans="1:12" s="73" customFormat="1" hidden="1" outlineLevel="2">
      <c r="A3451" s="82">
        <v>2682114200</v>
      </c>
      <c r="B3451" s="83" t="s">
        <v>1237</v>
      </c>
      <c r="C3451" s="70">
        <v>0</v>
      </c>
      <c r="D3451" s="79"/>
      <c r="E3451" s="70"/>
      <c r="F3451" s="72"/>
      <c r="G3451" s="70">
        <f t="shared" si="114"/>
        <v>0</v>
      </c>
      <c r="I3451" s="68">
        <v>0</v>
      </c>
      <c r="J3451" s="69">
        <f t="shared" si="113"/>
        <v>0</v>
      </c>
      <c r="K3451" s="57"/>
      <c r="L3451" s="65" t="s">
        <v>547</v>
      </c>
    </row>
    <row r="3452" spans="1:12" s="73" customFormat="1" hidden="1" outlineLevel="2">
      <c r="A3452" s="82">
        <v>2682118100</v>
      </c>
      <c r="B3452" s="83" t="s">
        <v>2692</v>
      </c>
      <c r="C3452" s="70">
        <v>0</v>
      </c>
      <c r="D3452" s="79"/>
      <c r="E3452" s="70"/>
      <c r="F3452" s="72"/>
      <c r="G3452" s="70">
        <f t="shared" si="114"/>
        <v>0</v>
      </c>
      <c r="I3452" s="68">
        <v>0</v>
      </c>
      <c r="J3452" s="69">
        <f t="shared" si="113"/>
        <v>0</v>
      </c>
      <c r="K3452" s="57"/>
      <c r="L3452" s="65" t="s">
        <v>547</v>
      </c>
    </row>
    <row r="3453" spans="1:12" s="73" customFormat="1" hidden="1" outlineLevel="2">
      <c r="A3453" s="82">
        <v>2682118200</v>
      </c>
      <c r="B3453" s="83" t="s">
        <v>2693</v>
      </c>
      <c r="C3453" s="70">
        <v>0</v>
      </c>
      <c r="D3453" s="79"/>
      <c r="E3453" s="70"/>
      <c r="F3453" s="72"/>
      <c r="G3453" s="70">
        <f t="shared" si="114"/>
        <v>0</v>
      </c>
      <c r="I3453" s="68">
        <v>0</v>
      </c>
      <c r="J3453" s="69">
        <f t="shared" si="113"/>
        <v>0</v>
      </c>
      <c r="K3453" s="57"/>
      <c r="L3453" s="65" t="s">
        <v>547</v>
      </c>
    </row>
    <row r="3454" spans="1:12" s="73" customFormat="1" hidden="1" outlineLevel="2">
      <c r="A3454" s="82">
        <v>2682118300</v>
      </c>
      <c r="B3454" s="83" t="s">
        <v>2694</v>
      </c>
      <c r="C3454" s="70">
        <v>0</v>
      </c>
      <c r="D3454" s="79"/>
      <c r="E3454" s="70"/>
      <c r="F3454" s="72"/>
      <c r="G3454" s="70">
        <f t="shared" si="114"/>
        <v>0</v>
      </c>
      <c r="I3454" s="68">
        <v>0</v>
      </c>
      <c r="J3454" s="69">
        <f t="shared" si="113"/>
        <v>0</v>
      </c>
      <c r="K3454" s="57"/>
      <c r="L3454" s="65" t="s">
        <v>547</v>
      </c>
    </row>
    <row r="3455" spans="1:12" s="73" customFormat="1" hidden="1" outlineLevel="2">
      <c r="A3455" s="82">
        <v>2682118350</v>
      </c>
      <c r="B3455" s="83" t="s">
        <v>2695</v>
      </c>
      <c r="C3455" s="70">
        <v>0</v>
      </c>
      <c r="D3455" s="79"/>
      <c r="E3455" s="70"/>
      <c r="F3455" s="72"/>
      <c r="G3455" s="70">
        <f>C3455+E3455</f>
        <v>0</v>
      </c>
      <c r="I3455" s="68">
        <v>0</v>
      </c>
      <c r="J3455" s="69">
        <f>I3455-G3455</f>
        <v>0</v>
      </c>
      <c r="K3455" s="57"/>
      <c r="L3455" s="65" t="s">
        <v>547</v>
      </c>
    </row>
    <row r="3456" spans="1:12" s="73" customFormat="1" hidden="1" outlineLevel="2">
      <c r="A3456" s="82">
        <v>2682134000</v>
      </c>
      <c r="B3456" s="83" t="s">
        <v>2696</v>
      </c>
      <c r="C3456" s="70">
        <v>0</v>
      </c>
      <c r="D3456" s="79"/>
      <c r="E3456" s="70"/>
      <c r="F3456" s="72"/>
      <c r="G3456" s="70">
        <f t="shared" si="114"/>
        <v>0</v>
      </c>
      <c r="I3456" s="68">
        <v>0</v>
      </c>
      <c r="J3456" s="69">
        <f t="shared" si="113"/>
        <v>0</v>
      </c>
      <c r="K3456" s="57"/>
      <c r="L3456" s="65" t="s">
        <v>547</v>
      </c>
    </row>
    <row r="3457" spans="1:12" s="73" customFormat="1" hidden="1" outlineLevel="2">
      <c r="A3457" s="82">
        <v>2682134800</v>
      </c>
      <c r="B3457" s="83" t="s">
        <v>2697</v>
      </c>
      <c r="C3457" s="70">
        <v>66366.199999999895</v>
      </c>
      <c r="D3457" s="79"/>
      <c r="E3457" s="70"/>
      <c r="F3457" s="72"/>
      <c r="G3457" s="70">
        <f>C3457+E3457</f>
        <v>66366.199999999895</v>
      </c>
      <c r="I3457" s="68">
        <v>0</v>
      </c>
      <c r="J3457" s="69">
        <f>I3457-G3457</f>
        <v>-66366.199999999895</v>
      </c>
      <c r="K3457" s="57"/>
      <c r="L3457" s="65" t="s">
        <v>547</v>
      </c>
    </row>
    <row r="3458" spans="1:12" s="73" customFormat="1" hidden="1" outlineLevel="2">
      <c r="A3458" s="82">
        <v>2682143100</v>
      </c>
      <c r="B3458" s="83" t="s">
        <v>2698</v>
      </c>
      <c r="C3458" s="70">
        <v>0</v>
      </c>
      <c r="D3458" s="79"/>
      <c r="E3458" s="70"/>
      <c r="F3458" s="72"/>
      <c r="G3458" s="70">
        <f t="shared" si="114"/>
        <v>0</v>
      </c>
      <c r="I3458" s="68">
        <v>0</v>
      </c>
      <c r="J3458" s="69">
        <f t="shared" si="113"/>
        <v>0</v>
      </c>
      <c r="K3458" s="57"/>
      <c r="L3458" s="65" t="s">
        <v>547</v>
      </c>
    </row>
    <row r="3459" spans="1:12" s="73" customFormat="1" hidden="1" outlineLevel="2">
      <c r="A3459" s="82">
        <v>2682143200</v>
      </c>
      <c r="B3459" s="83" t="s">
        <v>2699</v>
      </c>
      <c r="C3459" s="70">
        <v>-83163.759999999893</v>
      </c>
      <c r="D3459" s="79"/>
      <c r="E3459" s="70"/>
      <c r="F3459" s="72"/>
      <c r="G3459" s="70">
        <f t="shared" si="114"/>
        <v>-83163.759999999893</v>
      </c>
      <c r="I3459" s="68">
        <v>0</v>
      </c>
      <c r="J3459" s="69">
        <f t="shared" si="113"/>
        <v>83163.759999999893</v>
      </c>
      <c r="K3459" s="57"/>
      <c r="L3459" s="65" t="s">
        <v>547</v>
      </c>
    </row>
    <row r="3460" spans="1:12" s="73" customFormat="1" hidden="1" outlineLevel="2">
      <c r="A3460" s="82">
        <v>2682143300</v>
      </c>
      <c r="B3460" s="83" t="s">
        <v>2700</v>
      </c>
      <c r="C3460" s="70">
        <v>0</v>
      </c>
      <c r="D3460" s="79"/>
      <c r="E3460" s="70"/>
      <c r="F3460" s="72"/>
      <c r="G3460" s="70">
        <f t="shared" si="114"/>
        <v>0</v>
      </c>
      <c r="I3460" s="68">
        <v>0</v>
      </c>
      <c r="J3460" s="69">
        <f t="shared" si="113"/>
        <v>0</v>
      </c>
      <c r="K3460" s="57"/>
      <c r="L3460" s="65" t="s">
        <v>547</v>
      </c>
    </row>
    <row r="3461" spans="1:12" s="73" customFormat="1" hidden="1" outlineLevel="2">
      <c r="A3461" s="82">
        <v>2682143400</v>
      </c>
      <c r="B3461" s="83" t="s">
        <v>2701</v>
      </c>
      <c r="C3461" s="70">
        <v>0</v>
      </c>
      <c r="D3461" s="79"/>
      <c r="E3461" s="70"/>
      <c r="F3461" s="72"/>
      <c r="G3461" s="70">
        <f t="shared" si="114"/>
        <v>0</v>
      </c>
      <c r="I3461" s="68">
        <v>0</v>
      </c>
      <c r="J3461" s="69">
        <f t="shared" si="113"/>
        <v>0</v>
      </c>
      <c r="K3461" s="57"/>
      <c r="L3461" s="65" t="s">
        <v>547</v>
      </c>
    </row>
    <row r="3462" spans="1:12" s="73" customFormat="1" hidden="1" outlineLevel="2">
      <c r="A3462" s="82">
        <v>2682143820</v>
      </c>
      <c r="B3462" s="83" t="s">
        <v>2702</v>
      </c>
      <c r="C3462" s="70">
        <v>0</v>
      </c>
      <c r="D3462" s="79"/>
      <c r="E3462" s="70"/>
      <c r="F3462" s="72"/>
      <c r="G3462" s="70">
        <f>C3462+E3462</f>
        <v>0</v>
      </c>
      <c r="I3462" s="68">
        <v>0</v>
      </c>
      <c r="J3462" s="69">
        <f>I3462-G3462</f>
        <v>0</v>
      </c>
      <c r="K3462" s="57"/>
      <c r="L3462" s="65" t="s">
        <v>547</v>
      </c>
    </row>
    <row r="3463" spans="1:12" s="73" customFormat="1" hidden="1" outlineLevel="2">
      <c r="A3463" s="82">
        <v>2682145000</v>
      </c>
      <c r="B3463" s="83" t="s">
        <v>1225</v>
      </c>
      <c r="C3463" s="70">
        <v>0</v>
      </c>
      <c r="D3463" s="79"/>
      <c r="E3463" s="70"/>
      <c r="F3463" s="72"/>
      <c r="G3463" s="70">
        <f t="shared" si="114"/>
        <v>0</v>
      </c>
      <c r="I3463" s="68">
        <v>0</v>
      </c>
      <c r="J3463" s="69">
        <f t="shared" si="113"/>
        <v>0</v>
      </c>
      <c r="K3463" s="57"/>
      <c r="L3463" s="65" t="s">
        <v>547</v>
      </c>
    </row>
    <row r="3464" spans="1:12" s="73" customFormat="1" hidden="1" outlineLevel="2">
      <c r="A3464" s="82">
        <v>2682147000</v>
      </c>
      <c r="B3464" s="83" t="s">
        <v>2703</v>
      </c>
      <c r="C3464" s="70">
        <v>0</v>
      </c>
      <c r="D3464" s="79"/>
      <c r="E3464" s="70"/>
      <c r="F3464" s="72"/>
      <c r="G3464" s="70">
        <f t="shared" si="114"/>
        <v>0</v>
      </c>
      <c r="I3464" s="68">
        <v>0</v>
      </c>
      <c r="J3464" s="69">
        <f t="shared" si="113"/>
        <v>0</v>
      </c>
      <c r="K3464" s="57"/>
      <c r="L3464" s="65" t="s">
        <v>547</v>
      </c>
    </row>
    <row r="3465" spans="1:12" s="73" customFormat="1" hidden="1" outlineLevel="2">
      <c r="A3465" s="31">
        <v>2682147100</v>
      </c>
      <c r="B3465" s="45" t="s">
        <v>2704</v>
      </c>
      <c r="C3465" s="70">
        <v>0</v>
      </c>
      <c r="D3465" s="79"/>
      <c r="E3465" s="70"/>
      <c r="F3465" s="72"/>
      <c r="G3465" s="70">
        <f t="shared" si="114"/>
        <v>0</v>
      </c>
      <c r="I3465" s="68">
        <v>0</v>
      </c>
      <c r="J3465" s="69">
        <f t="shared" si="113"/>
        <v>0</v>
      </c>
      <c r="K3465" s="57"/>
      <c r="L3465" s="65" t="s">
        <v>547</v>
      </c>
    </row>
    <row r="3466" spans="1:12" s="73" customFormat="1" hidden="1" outlineLevel="2">
      <c r="A3466" s="31">
        <v>2682148000</v>
      </c>
      <c r="B3466" s="45" t="s">
        <v>2705</v>
      </c>
      <c r="C3466" s="70">
        <v>0</v>
      </c>
      <c r="D3466" s="79"/>
      <c r="E3466" s="70"/>
      <c r="F3466" s="72"/>
      <c r="G3466" s="70">
        <f t="shared" si="114"/>
        <v>0</v>
      </c>
      <c r="I3466" s="68">
        <v>0</v>
      </c>
      <c r="J3466" s="69">
        <f t="shared" si="113"/>
        <v>0</v>
      </c>
      <c r="K3466" s="57"/>
      <c r="L3466" s="65" t="s">
        <v>547</v>
      </c>
    </row>
    <row r="3467" spans="1:12" s="73" customFormat="1" hidden="1" outlineLevel="2">
      <c r="A3467" s="31">
        <v>2682149000</v>
      </c>
      <c r="B3467" s="45" t="s">
        <v>2706</v>
      </c>
      <c r="C3467" s="70">
        <v>0</v>
      </c>
      <c r="D3467" s="79"/>
      <c r="E3467" s="70"/>
      <c r="F3467" s="72"/>
      <c r="G3467" s="70">
        <f t="shared" si="114"/>
        <v>0</v>
      </c>
      <c r="I3467" s="68">
        <v>0</v>
      </c>
      <c r="J3467" s="69">
        <f t="shared" si="113"/>
        <v>0</v>
      </c>
      <c r="K3467" s="57"/>
      <c r="L3467" s="65" t="s">
        <v>547</v>
      </c>
    </row>
    <row r="3468" spans="1:12" s="73" customFormat="1" hidden="1" outlineLevel="2">
      <c r="A3468" s="31">
        <v>2682150000</v>
      </c>
      <c r="B3468" s="45" t="s">
        <v>1228</v>
      </c>
      <c r="C3468" s="70">
        <v>0</v>
      </c>
      <c r="D3468" s="79"/>
      <c r="E3468" s="70"/>
      <c r="F3468" s="72"/>
      <c r="G3468" s="70">
        <f t="shared" si="114"/>
        <v>0</v>
      </c>
      <c r="I3468" s="68">
        <v>0</v>
      </c>
      <c r="J3468" s="69">
        <f t="shared" ref="J3468:J3534" si="115">I3468-G3468</f>
        <v>0</v>
      </c>
      <c r="K3468" s="57"/>
      <c r="L3468" s="65" t="s">
        <v>547</v>
      </c>
    </row>
    <row r="3469" spans="1:12" s="73" customFormat="1" hidden="1" outlineLevel="2">
      <c r="A3469" s="31">
        <v>2682150001</v>
      </c>
      <c r="B3469" s="45" t="s">
        <v>2707</v>
      </c>
      <c r="C3469" s="70">
        <v>0</v>
      </c>
      <c r="D3469" s="79"/>
      <c r="E3469" s="70"/>
      <c r="F3469" s="72"/>
      <c r="G3469" s="70">
        <f t="shared" si="114"/>
        <v>0</v>
      </c>
      <c r="I3469" s="68">
        <v>0</v>
      </c>
      <c r="J3469" s="69">
        <f t="shared" si="115"/>
        <v>0</v>
      </c>
      <c r="K3469" s="57"/>
      <c r="L3469" s="65" t="s">
        <v>547</v>
      </c>
    </row>
    <row r="3470" spans="1:12" s="73" customFormat="1" hidden="1" outlineLevel="2">
      <c r="A3470" s="119">
        <v>2682199999</v>
      </c>
      <c r="B3470" s="121" t="s">
        <v>2708</v>
      </c>
      <c r="C3470" s="70">
        <v>0</v>
      </c>
      <c r="D3470" s="79"/>
      <c r="E3470" s="70"/>
      <c r="F3470" s="72"/>
      <c r="G3470" s="70">
        <f t="shared" si="114"/>
        <v>0</v>
      </c>
      <c r="I3470" s="68">
        <v>0</v>
      </c>
      <c r="J3470" s="69">
        <f t="shared" si="115"/>
        <v>0</v>
      </c>
      <c r="K3470" s="57"/>
      <c r="L3470" s="65" t="s">
        <v>547</v>
      </c>
    </row>
    <row r="3471" spans="1:12" s="73" customFormat="1" hidden="1" outlineLevel="2">
      <c r="A3471" s="82">
        <v>2682206000</v>
      </c>
      <c r="B3471" s="83" t="s">
        <v>2709</v>
      </c>
      <c r="C3471" s="70">
        <v>0</v>
      </c>
      <c r="D3471" s="79"/>
      <c r="E3471" s="70"/>
      <c r="F3471" s="72"/>
      <c r="G3471" s="70">
        <f t="shared" si="114"/>
        <v>0</v>
      </c>
      <c r="I3471" s="68">
        <v>0</v>
      </c>
      <c r="J3471" s="69">
        <f t="shared" si="115"/>
        <v>0</v>
      </c>
      <c r="K3471" s="57"/>
      <c r="L3471" s="65" t="s">
        <v>547</v>
      </c>
    </row>
    <row r="3472" spans="1:12" s="73" customFormat="1" hidden="1" outlineLevel="2">
      <c r="A3472" s="82">
        <v>2682206099</v>
      </c>
      <c r="B3472" s="83" t="s">
        <v>2710</v>
      </c>
      <c r="C3472" s="70">
        <v>0</v>
      </c>
      <c r="D3472" s="79"/>
      <c r="E3472" s="70"/>
      <c r="F3472" s="72"/>
      <c r="G3472" s="70">
        <f t="shared" si="114"/>
        <v>0</v>
      </c>
      <c r="I3472" s="68">
        <v>0</v>
      </c>
      <c r="J3472" s="69">
        <f t="shared" si="115"/>
        <v>0</v>
      </c>
      <c r="K3472" s="57"/>
      <c r="L3472" s="65" t="s">
        <v>547</v>
      </c>
    </row>
    <row r="3473" spans="1:12" s="73" customFormat="1" hidden="1" outlineLevel="2">
      <c r="A3473" s="82">
        <v>2682209000</v>
      </c>
      <c r="B3473" s="83" t="s">
        <v>2711</v>
      </c>
      <c r="C3473" s="70">
        <v>0</v>
      </c>
      <c r="D3473" s="79"/>
      <c r="E3473" s="70"/>
      <c r="F3473" s="72"/>
      <c r="G3473" s="70">
        <f t="shared" si="114"/>
        <v>0</v>
      </c>
      <c r="I3473" s="68">
        <v>0</v>
      </c>
      <c r="J3473" s="69">
        <f t="shared" si="115"/>
        <v>0</v>
      </c>
      <c r="K3473" s="57"/>
      <c r="L3473" s="65" t="s">
        <v>547</v>
      </c>
    </row>
    <row r="3474" spans="1:12" s="73" customFormat="1" hidden="1" outlineLevel="2">
      <c r="A3474" s="82">
        <v>2682209099</v>
      </c>
      <c r="B3474" s="83" t="s">
        <v>2712</v>
      </c>
      <c r="C3474" s="70">
        <v>0</v>
      </c>
      <c r="D3474" s="79"/>
      <c r="E3474" s="70"/>
      <c r="F3474" s="72"/>
      <c r="G3474" s="70">
        <f t="shared" si="114"/>
        <v>0</v>
      </c>
      <c r="I3474" s="68">
        <v>0</v>
      </c>
      <c r="J3474" s="69">
        <f t="shared" si="115"/>
        <v>0</v>
      </c>
      <c r="K3474" s="57"/>
      <c r="L3474" s="65" t="s">
        <v>547</v>
      </c>
    </row>
    <row r="3475" spans="1:12" s="73" customFormat="1" hidden="1" outlineLevel="2">
      <c r="A3475" s="119">
        <v>2682299999</v>
      </c>
      <c r="B3475" s="121" t="s">
        <v>2713</v>
      </c>
      <c r="C3475" s="70">
        <v>0</v>
      </c>
      <c r="D3475" s="79"/>
      <c r="E3475" s="70"/>
      <c r="F3475" s="72"/>
      <c r="G3475" s="70">
        <f t="shared" si="114"/>
        <v>0</v>
      </c>
      <c r="I3475" s="68">
        <v>0</v>
      </c>
      <c r="J3475" s="69">
        <f t="shared" si="115"/>
        <v>0</v>
      </c>
      <c r="K3475" s="57"/>
      <c r="L3475" s="65" t="s">
        <v>547</v>
      </c>
    </row>
    <row r="3476" spans="1:12" s="73" customFormat="1" hidden="1" outlineLevel="2">
      <c r="A3476" s="130" t="s">
        <v>545</v>
      </c>
      <c r="B3476" s="42"/>
      <c r="C3476" s="100"/>
      <c r="D3476" s="79"/>
      <c r="E3476" s="100"/>
      <c r="F3476" s="72"/>
      <c r="G3476" s="100">
        <f t="shared" si="114"/>
        <v>0</v>
      </c>
      <c r="I3476" s="68">
        <v>0</v>
      </c>
      <c r="J3476" s="69">
        <f t="shared" si="115"/>
        <v>0</v>
      </c>
      <c r="K3476" s="57"/>
      <c r="L3476" s="65">
        <v>0</v>
      </c>
    </row>
    <row r="3477" spans="1:12" s="73" customFormat="1" hidden="1" outlineLevel="2">
      <c r="A3477" s="31">
        <v>2681108400</v>
      </c>
      <c r="B3477" s="45" t="s">
        <v>1220</v>
      </c>
      <c r="C3477" s="70">
        <v>0</v>
      </c>
      <c r="D3477" s="79"/>
      <c r="E3477" s="70"/>
      <c r="F3477" s="72"/>
      <c r="G3477" s="70">
        <f t="shared" si="114"/>
        <v>0</v>
      </c>
      <c r="I3477" s="68">
        <v>0</v>
      </c>
      <c r="J3477" s="69">
        <f t="shared" si="115"/>
        <v>0</v>
      </c>
      <c r="K3477" s="57"/>
      <c r="L3477" s="65" t="s">
        <v>5624</v>
      </c>
    </row>
    <row r="3478" spans="1:12" s="73" customFormat="1" hidden="1" outlineLevel="2">
      <c r="A3478" s="82">
        <v>2681108405</v>
      </c>
      <c r="B3478" s="83" t="s">
        <v>1221</v>
      </c>
      <c r="C3478" s="76">
        <v>0</v>
      </c>
      <c r="D3478" s="79"/>
      <c r="E3478" s="70"/>
      <c r="F3478" s="72"/>
      <c r="G3478" s="70">
        <f t="shared" si="114"/>
        <v>0</v>
      </c>
      <c r="I3478" s="68">
        <v>0</v>
      </c>
      <c r="J3478" s="69">
        <f t="shared" si="115"/>
        <v>0</v>
      </c>
      <c r="K3478" s="57"/>
      <c r="L3478" s="65" t="s">
        <v>5625</v>
      </c>
    </row>
    <row r="3479" spans="1:12" s="73" customFormat="1" hidden="1" outlineLevel="2">
      <c r="A3479" s="31">
        <v>2681108410</v>
      </c>
      <c r="B3479" s="45" t="s">
        <v>1222</v>
      </c>
      <c r="C3479" s="70">
        <v>0</v>
      </c>
      <c r="D3479" s="79"/>
      <c r="E3479" s="70"/>
      <c r="F3479" s="72"/>
      <c r="G3479" s="70">
        <f t="shared" si="114"/>
        <v>0</v>
      </c>
      <c r="I3479" s="68">
        <v>0</v>
      </c>
      <c r="J3479" s="69">
        <f t="shared" si="115"/>
        <v>0</v>
      </c>
      <c r="K3479" s="57"/>
      <c r="L3479" s="65" t="s">
        <v>5624</v>
      </c>
    </row>
    <row r="3480" spans="1:12" s="73" customFormat="1" hidden="1" outlineLevel="2">
      <c r="A3480" s="82">
        <v>2681108415</v>
      </c>
      <c r="B3480" s="83" t="s">
        <v>1223</v>
      </c>
      <c r="C3480" s="70">
        <v>0</v>
      </c>
      <c r="D3480" s="79"/>
      <c r="E3480" s="70"/>
      <c r="F3480" s="72"/>
      <c r="G3480" s="70">
        <f t="shared" si="114"/>
        <v>0</v>
      </c>
      <c r="I3480" s="68">
        <v>0</v>
      </c>
      <c r="J3480" s="69">
        <f t="shared" si="115"/>
        <v>0</v>
      </c>
      <c r="K3480" s="57"/>
      <c r="L3480" s="65" t="s">
        <v>5625</v>
      </c>
    </row>
    <row r="3481" spans="1:12" s="73" customFormat="1" hidden="1" outlineLevel="2">
      <c r="A3481" s="82">
        <v>2681135010</v>
      </c>
      <c r="B3481" s="83" t="s">
        <v>1224</v>
      </c>
      <c r="C3481" s="70">
        <v>0</v>
      </c>
      <c r="D3481" s="79"/>
      <c r="E3481" s="70"/>
      <c r="F3481" s="72"/>
      <c r="G3481" s="70">
        <f t="shared" si="114"/>
        <v>0</v>
      </c>
      <c r="I3481" s="68">
        <v>0</v>
      </c>
      <c r="J3481" s="69">
        <f t="shared" si="115"/>
        <v>0</v>
      </c>
      <c r="K3481" s="57"/>
      <c r="L3481" s="65" t="s">
        <v>427</v>
      </c>
    </row>
    <row r="3482" spans="1:12" s="73" customFormat="1" hidden="1" outlineLevel="2">
      <c r="A3482" s="82">
        <v>2681145000</v>
      </c>
      <c r="B3482" s="83" t="s">
        <v>1225</v>
      </c>
      <c r="C3482" s="70">
        <v>0</v>
      </c>
      <c r="D3482" s="79"/>
      <c r="E3482" s="70"/>
      <c r="F3482" s="72"/>
      <c r="G3482" s="70">
        <f t="shared" si="114"/>
        <v>0</v>
      </c>
      <c r="I3482" s="68">
        <v>0</v>
      </c>
      <c r="J3482" s="69">
        <f t="shared" si="115"/>
        <v>0</v>
      </c>
      <c r="K3482" s="57"/>
      <c r="L3482" s="65" t="s">
        <v>427</v>
      </c>
    </row>
    <row r="3483" spans="1:12" s="73" customFormat="1" hidden="1" outlineLevel="2">
      <c r="A3483" s="82">
        <v>2681147000</v>
      </c>
      <c r="B3483" s="83" t="s">
        <v>1226</v>
      </c>
      <c r="C3483" s="70">
        <v>0</v>
      </c>
      <c r="D3483" s="79"/>
      <c r="E3483" s="70"/>
      <c r="F3483" s="72"/>
      <c r="G3483" s="70">
        <f t="shared" si="114"/>
        <v>0</v>
      </c>
      <c r="I3483" s="68">
        <v>0</v>
      </c>
      <c r="J3483" s="69">
        <f t="shared" si="115"/>
        <v>0</v>
      </c>
      <c r="K3483" s="57"/>
      <c r="L3483" s="65" t="s">
        <v>427</v>
      </c>
    </row>
    <row r="3484" spans="1:12" s="73" customFormat="1" hidden="1" outlineLevel="2">
      <c r="A3484" s="82">
        <v>2681147100</v>
      </c>
      <c r="B3484" s="83" t="s">
        <v>1227</v>
      </c>
      <c r="C3484" s="70">
        <v>0</v>
      </c>
      <c r="D3484" s="79"/>
      <c r="E3484" s="70"/>
      <c r="F3484" s="72"/>
      <c r="G3484" s="70">
        <f t="shared" si="114"/>
        <v>0</v>
      </c>
      <c r="I3484" s="68">
        <v>0</v>
      </c>
      <c r="J3484" s="69">
        <f t="shared" si="115"/>
        <v>0</v>
      </c>
      <c r="K3484" s="57"/>
      <c r="L3484" s="65" t="s">
        <v>5625</v>
      </c>
    </row>
    <row r="3485" spans="1:12" s="73" customFormat="1" hidden="1" outlineLevel="2">
      <c r="A3485" s="82">
        <v>2681150000</v>
      </c>
      <c r="B3485" s="83" t="s">
        <v>1228</v>
      </c>
      <c r="C3485" s="70">
        <v>0</v>
      </c>
      <c r="D3485" s="79"/>
      <c r="E3485" s="70"/>
      <c r="F3485" s="72"/>
      <c r="G3485" s="70">
        <f t="shared" si="114"/>
        <v>0</v>
      </c>
      <c r="I3485" s="68">
        <v>0</v>
      </c>
      <c r="J3485" s="69">
        <f t="shared" si="115"/>
        <v>0</v>
      </c>
      <c r="K3485" s="57"/>
      <c r="L3485" s="65" t="s">
        <v>427</v>
      </c>
    </row>
    <row r="3486" spans="1:12" s="73" customFormat="1" hidden="1" outlineLevel="2">
      <c r="A3486" s="82">
        <v>2681170000</v>
      </c>
      <c r="B3486" s="83" t="s">
        <v>1229</v>
      </c>
      <c r="C3486" s="70">
        <v>0</v>
      </c>
      <c r="D3486" s="79"/>
      <c r="E3486" s="70"/>
      <c r="F3486" s="72"/>
      <c r="G3486" s="70">
        <f t="shared" si="114"/>
        <v>0</v>
      </c>
      <c r="I3486" s="68">
        <v>0</v>
      </c>
      <c r="J3486" s="69">
        <f t="shared" si="115"/>
        <v>0</v>
      </c>
      <c r="K3486" s="57"/>
      <c r="L3486" s="65" t="s">
        <v>427</v>
      </c>
    </row>
    <row r="3487" spans="1:12" s="73" customFormat="1" hidden="1" outlineLevel="2">
      <c r="A3487" s="82">
        <v>2681180000</v>
      </c>
      <c r="B3487" s="83" t="s">
        <v>1230</v>
      </c>
      <c r="C3487" s="70">
        <v>0</v>
      </c>
      <c r="D3487" s="79"/>
      <c r="E3487" s="70"/>
      <c r="F3487" s="72"/>
      <c r="G3487" s="70">
        <f t="shared" si="114"/>
        <v>0</v>
      </c>
      <c r="I3487" s="68">
        <v>0</v>
      </c>
      <c r="J3487" s="69">
        <f t="shared" si="115"/>
        <v>0</v>
      </c>
      <c r="K3487" s="57"/>
      <c r="L3487" s="65" t="s">
        <v>427</v>
      </c>
    </row>
    <row r="3488" spans="1:12" s="73" customFormat="1" hidden="1" outlineLevel="2">
      <c r="A3488" s="82">
        <v>2681209000</v>
      </c>
      <c r="B3488" s="83" t="s">
        <v>1231</v>
      </c>
      <c r="C3488" s="70">
        <v>0</v>
      </c>
      <c r="D3488" s="79"/>
      <c r="E3488" s="70"/>
      <c r="F3488" s="72"/>
      <c r="G3488" s="70">
        <f t="shared" si="114"/>
        <v>0</v>
      </c>
      <c r="I3488" s="68">
        <v>0</v>
      </c>
      <c r="J3488" s="69">
        <f t="shared" si="115"/>
        <v>0</v>
      </c>
      <c r="K3488" s="57"/>
      <c r="L3488" s="65" t="s">
        <v>427</v>
      </c>
    </row>
    <row r="3489" spans="1:13" s="73" customFormat="1" hidden="1" outlineLevel="2">
      <c r="A3489" s="82">
        <v>2681209099</v>
      </c>
      <c r="B3489" s="83" t="s">
        <v>1232</v>
      </c>
      <c r="C3489" s="70">
        <v>0</v>
      </c>
      <c r="D3489" s="79"/>
      <c r="E3489" s="70"/>
      <c r="F3489" s="72"/>
      <c r="G3489" s="70">
        <f t="shared" si="114"/>
        <v>0</v>
      </c>
      <c r="I3489" s="68">
        <v>0</v>
      </c>
      <c r="J3489" s="69">
        <f t="shared" si="115"/>
        <v>0</v>
      </c>
      <c r="K3489" s="57"/>
      <c r="L3489" s="65" t="s">
        <v>427</v>
      </c>
    </row>
    <row r="3490" spans="1:13" s="73" customFormat="1" hidden="1" outlineLevel="2">
      <c r="A3490" s="82">
        <v>2683100000</v>
      </c>
      <c r="B3490" s="83" t="s">
        <v>1238</v>
      </c>
      <c r="C3490" s="70">
        <v>985163.45999999903</v>
      </c>
      <c r="D3490" s="79"/>
      <c r="E3490" s="70"/>
      <c r="F3490" s="72"/>
      <c r="G3490" s="70">
        <f t="shared" si="114"/>
        <v>985163.45999999903</v>
      </c>
      <c r="I3490" s="68">
        <v>0</v>
      </c>
      <c r="J3490" s="69">
        <f t="shared" si="115"/>
        <v>-985163.45999999903</v>
      </c>
      <c r="K3490" s="57"/>
      <c r="L3490" s="65" t="s">
        <v>427</v>
      </c>
    </row>
    <row r="3491" spans="1:13" s="73" customFormat="1" hidden="1" outlineLevel="2">
      <c r="A3491" s="82">
        <v>2683110000</v>
      </c>
      <c r="B3491" s="83" t="s">
        <v>1239</v>
      </c>
      <c r="C3491" s="70">
        <v>239072.459999999</v>
      </c>
      <c r="D3491" s="79"/>
      <c r="E3491" s="70"/>
      <c r="F3491" s="72"/>
      <c r="G3491" s="70">
        <f t="shared" si="114"/>
        <v>239072.459999999</v>
      </c>
      <c r="I3491" s="68">
        <v>0</v>
      </c>
      <c r="J3491" s="69">
        <f t="shared" si="115"/>
        <v>-239072.459999999</v>
      </c>
      <c r="K3491" s="57"/>
      <c r="L3491" s="65" t="s">
        <v>427</v>
      </c>
      <c r="M3491" s="100"/>
    </row>
    <row r="3492" spans="1:13" s="73" customFormat="1" hidden="1" outlineLevel="2">
      <c r="A3492" s="82">
        <v>2683120000</v>
      </c>
      <c r="B3492" s="83" t="s">
        <v>1240</v>
      </c>
      <c r="C3492" s="70">
        <v>0</v>
      </c>
      <c r="D3492" s="79"/>
      <c r="E3492" s="70"/>
      <c r="F3492" s="72"/>
      <c r="G3492" s="70">
        <f t="shared" si="114"/>
        <v>0</v>
      </c>
      <c r="I3492" s="68">
        <v>0</v>
      </c>
      <c r="J3492" s="69">
        <f t="shared" si="115"/>
        <v>0</v>
      </c>
      <c r="K3492" s="57"/>
      <c r="L3492" s="65" t="s">
        <v>427</v>
      </c>
    </row>
    <row r="3493" spans="1:13" s="73" customFormat="1" hidden="1" outlineLevel="2">
      <c r="A3493" s="82">
        <v>2683121000</v>
      </c>
      <c r="B3493" s="83" t="s">
        <v>1241</v>
      </c>
      <c r="C3493" s="70">
        <v>0</v>
      </c>
      <c r="D3493" s="79"/>
      <c r="E3493" s="70"/>
      <c r="F3493" s="72"/>
      <c r="G3493" s="70">
        <f t="shared" si="114"/>
        <v>0</v>
      </c>
      <c r="I3493" s="68">
        <v>0</v>
      </c>
      <c r="J3493" s="69">
        <f t="shared" si="115"/>
        <v>0</v>
      </c>
      <c r="K3493" s="57"/>
      <c r="L3493" s="65" t="s">
        <v>427</v>
      </c>
    </row>
    <row r="3494" spans="1:13" s="73" customFormat="1" hidden="1" outlineLevel="2">
      <c r="A3494" s="82">
        <v>2683130000</v>
      </c>
      <c r="B3494" s="83" t="s">
        <v>1242</v>
      </c>
      <c r="C3494" s="70">
        <v>0</v>
      </c>
      <c r="D3494" s="79"/>
      <c r="E3494" s="70"/>
      <c r="F3494" s="72"/>
      <c r="G3494" s="70">
        <f t="shared" si="114"/>
        <v>0</v>
      </c>
      <c r="I3494" s="68">
        <v>0</v>
      </c>
      <c r="J3494" s="69">
        <f t="shared" si="115"/>
        <v>0</v>
      </c>
      <c r="K3494" s="57"/>
      <c r="L3494" s="65" t="s">
        <v>427</v>
      </c>
    </row>
    <row r="3495" spans="1:13" s="73" customFormat="1" hidden="1" outlineLevel="2">
      <c r="A3495" s="31">
        <v>2683140000</v>
      </c>
      <c r="B3495" s="45" t="s">
        <v>1243</v>
      </c>
      <c r="C3495" s="70">
        <v>0</v>
      </c>
      <c r="D3495" s="79"/>
      <c r="E3495" s="70"/>
      <c r="F3495" s="72"/>
      <c r="G3495" s="70">
        <f t="shared" si="114"/>
        <v>0</v>
      </c>
      <c r="I3495" s="68">
        <v>0</v>
      </c>
      <c r="J3495" s="69">
        <f t="shared" si="115"/>
        <v>0</v>
      </c>
      <c r="K3495" s="57"/>
      <c r="L3495" s="65" t="s">
        <v>427</v>
      </c>
    </row>
    <row r="3496" spans="1:13" s="73" customFormat="1" hidden="1" outlineLevel="2">
      <c r="A3496" s="31">
        <v>2683150000</v>
      </c>
      <c r="B3496" s="45" t="s">
        <v>1244</v>
      </c>
      <c r="C3496" s="70">
        <v>0</v>
      </c>
      <c r="D3496" s="79"/>
      <c r="E3496" s="70"/>
      <c r="F3496" s="72"/>
      <c r="G3496" s="70">
        <f t="shared" si="114"/>
        <v>0</v>
      </c>
      <c r="I3496" s="68">
        <v>0</v>
      </c>
      <c r="J3496" s="69">
        <f t="shared" si="115"/>
        <v>0</v>
      </c>
      <c r="K3496" s="57"/>
      <c r="L3496" s="65" t="s">
        <v>427</v>
      </c>
    </row>
    <row r="3497" spans="1:13" s="73" customFormat="1" hidden="1" outlineLevel="2">
      <c r="A3497" s="31">
        <v>2683160000</v>
      </c>
      <c r="B3497" s="45" t="s">
        <v>1245</v>
      </c>
      <c r="C3497" s="70">
        <v>1997.16</v>
      </c>
      <c r="D3497" s="79"/>
      <c r="E3497" s="70"/>
      <c r="F3497" s="72"/>
      <c r="G3497" s="70">
        <f t="shared" si="114"/>
        <v>1997.16</v>
      </c>
      <c r="I3497" s="68">
        <v>0</v>
      </c>
      <c r="J3497" s="69">
        <f t="shared" si="115"/>
        <v>-1997.16</v>
      </c>
      <c r="K3497" s="57"/>
      <c r="L3497" s="65" t="s">
        <v>427</v>
      </c>
    </row>
    <row r="3498" spans="1:13" s="73" customFormat="1" hidden="1" outlineLevel="2">
      <c r="A3498" s="31">
        <v>2683161000</v>
      </c>
      <c r="B3498" s="45" t="s">
        <v>1246</v>
      </c>
      <c r="C3498" s="70">
        <v>0</v>
      </c>
      <c r="D3498" s="79"/>
      <c r="E3498" s="70"/>
      <c r="F3498" s="72"/>
      <c r="G3498" s="70">
        <f t="shared" si="114"/>
        <v>0</v>
      </c>
      <c r="I3498" s="68">
        <v>0</v>
      </c>
      <c r="J3498" s="69">
        <f t="shared" si="115"/>
        <v>0</v>
      </c>
      <c r="K3498" s="57"/>
      <c r="L3498" s="65" t="s">
        <v>427</v>
      </c>
    </row>
    <row r="3499" spans="1:13" s="73" customFormat="1" hidden="1" outlineLevel="2">
      <c r="A3499" s="31">
        <v>2683170000</v>
      </c>
      <c r="B3499" s="45" t="s">
        <v>1247</v>
      </c>
      <c r="C3499" s="70">
        <v>0</v>
      </c>
      <c r="D3499" s="79"/>
      <c r="E3499" s="70"/>
      <c r="F3499" s="72"/>
      <c r="G3499" s="70">
        <f t="shared" ref="G3499:G3562" si="116">C3499+E3499</f>
        <v>0</v>
      </c>
      <c r="I3499" s="68">
        <v>0</v>
      </c>
      <c r="J3499" s="69">
        <f t="shared" si="115"/>
        <v>0</v>
      </c>
      <c r="K3499" s="57"/>
      <c r="L3499" s="65" t="s">
        <v>427</v>
      </c>
    </row>
    <row r="3500" spans="1:13" s="73" customFormat="1" hidden="1" outlineLevel="2">
      <c r="A3500" s="82">
        <v>2683170010</v>
      </c>
      <c r="B3500" s="83" t="s">
        <v>1248</v>
      </c>
      <c r="C3500" s="70">
        <v>0</v>
      </c>
      <c r="D3500" s="79"/>
      <c r="E3500" s="70"/>
      <c r="F3500" s="72"/>
      <c r="G3500" s="70">
        <f t="shared" si="116"/>
        <v>0</v>
      </c>
      <c r="I3500" s="68">
        <v>0</v>
      </c>
      <c r="J3500" s="69">
        <f t="shared" si="115"/>
        <v>0</v>
      </c>
      <c r="K3500" s="57"/>
      <c r="L3500" s="65" t="s">
        <v>427</v>
      </c>
    </row>
    <row r="3501" spans="1:13" s="73" customFormat="1" hidden="1" outlineLevel="2">
      <c r="A3501" s="82">
        <v>2683170020</v>
      </c>
      <c r="B3501" s="83" t="s">
        <v>1249</v>
      </c>
      <c r="C3501" s="70">
        <v>0</v>
      </c>
      <c r="D3501" s="79"/>
      <c r="E3501" s="70"/>
      <c r="F3501" s="72"/>
      <c r="G3501" s="70">
        <f t="shared" si="116"/>
        <v>0</v>
      </c>
      <c r="I3501" s="68">
        <v>0</v>
      </c>
      <c r="J3501" s="69">
        <f t="shared" si="115"/>
        <v>0</v>
      </c>
      <c r="K3501" s="57"/>
      <c r="L3501" s="65" t="s">
        <v>427</v>
      </c>
    </row>
    <row r="3502" spans="1:13" s="73" customFormat="1" hidden="1" outlineLevel="2">
      <c r="A3502" s="82">
        <v>2683180000</v>
      </c>
      <c r="B3502" s="83" t="s">
        <v>1250</v>
      </c>
      <c r="C3502" s="70">
        <v>0.01</v>
      </c>
      <c r="D3502" s="79"/>
      <c r="E3502" s="70"/>
      <c r="F3502" s="72"/>
      <c r="G3502" s="70">
        <f t="shared" si="116"/>
        <v>0.01</v>
      </c>
      <c r="I3502" s="68">
        <v>0</v>
      </c>
      <c r="J3502" s="69">
        <f t="shared" si="115"/>
        <v>-0.01</v>
      </c>
      <c r="K3502" s="57"/>
      <c r="L3502" s="65" t="s">
        <v>427</v>
      </c>
    </row>
    <row r="3503" spans="1:13" s="73" customFormat="1" hidden="1" outlineLevel="2">
      <c r="A3503" s="82">
        <v>2683181000</v>
      </c>
      <c r="B3503" s="83" t="s">
        <v>1251</v>
      </c>
      <c r="C3503" s="70">
        <v>0</v>
      </c>
      <c r="D3503" s="79"/>
      <c r="E3503" s="70"/>
      <c r="F3503" s="72"/>
      <c r="G3503" s="70">
        <f t="shared" si="116"/>
        <v>0</v>
      </c>
      <c r="I3503" s="68">
        <v>0</v>
      </c>
      <c r="J3503" s="69">
        <f t="shared" si="115"/>
        <v>0</v>
      </c>
      <c r="K3503" s="57"/>
      <c r="L3503" s="65" t="s">
        <v>427</v>
      </c>
    </row>
    <row r="3504" spans="1:13" s="73" customFormat="1" hidden="1" outlineLevel="2">
      <c r="A3504" s="82">
        <v>2683190000</v>
      </c>
      <c r="B3504" s="83" t="s">
        <v>1252</v>
      </c>
      <c r="C3504" s="70">
        <v>0</v>
      </c>
      <c r="D3504" s="79"/>
      <c r="E3504" s="70"/>
      <c r="F3504" s="72"/>
      <c r="G3504" s="70">
        <f t="shared" si="116"/>
        <v>0</v>
      </c>
      <c r="I3504" s="68">
        <v>0</v>
      </c>
      <c r="J3504" s="69">
        <f t="shared" si="115"/>
        <v>0</v>
      </c>
      <c r="K3504" s="57"/>
      <c r="L3504" s="65" t="s">
        <v>427</v>
      </c>
    </row>
    <row r="3505" spans="1:12" s="73" customFormat="1" hidden="1" outlineLevel="2">
      <c r="A3505" s="82">
        <v>2683190300</v>
      </c>
      <c r="B3505" s="83" t="s">
        <v>1253</v>
      </c>
      <c r="C3505" s="70">
        <v>2708.9</v>
      </c>
      <c r="D3505" s="79"/>
      <c r="E3505" s="70"/>
      <c r="F3505" s="72"/>
      <c r="G3505" s="70">
        <f>C3505+E3505</f>
        <v>2708.9</v>
      </c>
      <c r="I3505" s="68">
        <v>0</v>
      </c>
      <c r="J3505" s="69">
        <f>I3505-G3505</f>
        <v>-2708.9</v>
      </c>
      <c r="K3505" s="57"/>
      <c r="L3505" s="65" t="s">
        <v>427</v>
      </c>
    </row>
    <row r="3506" spans="1:12" s="73" customFormat="1" hidden="1" outlineLevel="2">
      <c r="A3506" s="82">
        <v>2683191000</v>
      </c>
      <c r="B3506" s="83" t="s">
        <v>1254</v>
      </c>
      <c r="C3506" s="70">
        <v>0</v>
      </c>
      <c r="D3506" s="79"/>
      <c r="E3506" s="70"/>
      <c r="F3506" s="72"/>
      <c r="G3506" s="70">
        <f t="shared" si="116"/>
        <v>0</v>
      </c>
      <c r="I3506" s="68">
        <v>0</v>
      </c>
      <c r="J3506" s="69">
        <f t="shared" si="115"/>
        <v>0</v>
      </c>
      <c r="K3506" s="57"/>
      <c r="L3506" s="65" t="s">
        <v>427</v>
      </c>
    </row>
    <row r="3507" spans="1:12" s="73" customFormat="1" hidden="1" outlineLevel="2">
      <c r="A3507" s="82">
        <v>2683192000</v>
      </c>
      <c r="B3507" s="83" t="s">
        <v>1255</v>
      </c>
      <c r="C3507" s="70">
        <v>0</v>
      </c>
      <c r="D3507" s="79"/>
      <c r="E3507" s="70"/>
      <c r="F3507" s="72"/>
      <c r="G3507" s="70">
        <f t="shared" si="116"/>
        <v>0</v>
      </c>
      <c r="I3507" s="68">
        <v>0</v>
      </c>
      <c r="J3507" s="69">
        <f t="shared" si="115"/>
        <v>0</v>
      </c>
      <c r="K3507" s="57"/>
      <c r="L3507" s="65" t="s">
        <v>427</v>
      </c>
    </row>
    <row r="3508" spans="1:12" s="73" customFormat="1" hidden="1" outlineLevel="2">
      <c r="A3508" s="82">
        <v>2683192200</v>
      </c>
      <c r="B3508" s="83" t="s">
        <v>1257</v>
      </c>
      <c r="C3508" s="70">
        <v>160913.5</v>
      </c>
      <c r="D3508" s="79"/>
      <c r="E3508" s="70"/>
      <c r="F3508" s="72"/>
      <c r="G3508" s="70">
        <f>C3508+E3508</f>
        <v>160913.5</v>
      </c>
      <c r="I3508" s="68">
        <v>0</v>
      </c>
      <c r="J3508" s="69">
        <f>I3508-G3508</f>
        <v>-160913.5</v>
      </c>
      <c r="K3508" s="57"/>
      <c r="L3508" s="65" t="s">
        <v>427</v>
      </c>
    </row>
    <row r="3509" spans="1:12" s="73" customFormat="1" hidden="1" outlineLevel="2">
      <c r="A3509" s="82">
        <v>2683193000</v>
      </c>
      <c r="B3509" s="83" t="s">
        <v>1258</v>
      </c>
      <c r="C3509" s="70">
        <v>0</v>
      </c>
      <c r="D3509" s="79"/>
      <c r="E3509" s="70"/>
      <c r="F3509" s="72"/>
      <c r="G3509" s="70">
        <f t="shared" si="116"/>
        <v>0</v>
      </c>
      <c r="I3509" s="68">
        <v>0</v>
      </c>
      <c r="J3509" s="69">
        <f t="shared" si="115"/>
        <v>0</v>
      </c>
      <c r="K3509" s="57"/>
      <c r="L3509" s="65" t="s">
        <v>427</v>
      </c>
    </row>
    <row r="3510" spans="1:12" s="73" customFormat="1" hidden="1" outlineLevel="2">
      <c r="A3510" s="82">
        <v>2683194000</v>
      </c>
      <c r="B3510" s="83" t="s">
        <v>1259</v>
      </c>
      <c r="C3510" s="70">
        <v>0</v>
      </c>
      <c r="D3510" s="79"/>
      <c r="E3510" s="70"/>
      <c r="F3510" s="72"/>
      <c r="G3510" s="70">
        <f t="shared" si="116"/>
        <v>0</v>
      </c>
      <c r="I3510" s="68">
        <v>0</v>
      </c>
      <c r="J3510" s="69">
        <f t="shared" si="115"/>
        <v>0</v>
      </c>
      <c r="K3510" s="57"/>
      <c r="L3510" s="65" t="s">
        <v>427</v>
      </c>
    </row>
    <row r="3511" spans="1:12" s="73" customFormat="1" hidden="1" outlineLevel="2">
      <c r="A3511" s="82">
        <v>2683195000</v>
      </c>
      <c r="B3511" s="83" t="s">
        <v>1260</v>
      </c>
      <c r="C3511" s="70">
        <v>0</v>
      </c>
      <c r="D3511" s="79"/>
      <c r="E3511" s="70"/>
      <c r="F3511" s="72"/>
      <c r="G3511" s="70">
        <f t="shared" si="116"/>
        <v>0</v>
      </c>
      <c r="I3511" s="68">
        <v>0</v>
      </c>
      <c r="J3511" s="69">
        <f t="shared" si="115"/>
        <v>0</v>
      </c>
      <c r="K3511" s="57"/>
      <c r="L3511" s="65" t="s">
        <v>427</v>
      </c>
    </row>
    <row r="3512" spans="1:12" s="73" customFormat="1" hidden="1" outlineLevel="2">
      <c r="A3512" s="82">
        <v>2683196000</v>
      </c>
      <c r="B3512" s="83" t="s">
        <v>1261</v>
      </c>
      <c r="C3512" s="70">
        <v>12600239.210000001</v>
      </c>
      <c r="D3512" s="79"/>
      <c r="E3512" s="70"/>
      <c r="F3512" s="72"/>
      <c r="G3512" s="70">
        <f t="shared" si="116"/>
        <v>12600239.210000001</v>
      </c>
      <c r="I3512" s="68">
        <v>0</v>
      </c>
      <c r="J3512" s="69">
        <f t="shared" si="115"/>
        <v>-12600239.210000001</v>
      </c>
      <c r="K3512" s="57"/>
      <c r="L3512" s="65" t="s">
        <v>427</v>
      </c>
    </row>
    <row r="3513" spans="1:12" s="73" customFormat="1" hidden="1" outlineLevel="2">
      <c r="A3513" s="82">
        <v>2683197000</v>
      </c>
      <c r="B3513" s="83" t="s">
        <v>1262</v>
      </c>
      <c r="C3513" s="70">
        <v>15770010.73</v>
      </c>
      <c r="D3513" s="79"/>
      <c r="E3513" s="70"/>
      <c r="F3513" s="72"/>
      <c r="G3513" s="70">
        <f t="shared" si="116"/>
        <v>15770010.73</v>
      </c>
      <c r="I3513" s="68">
        <v>0</v>
      </c>
      <c r="J3513" s="69">
        <f t="shared" si="115"/>
        <v>-15770010.73</v>
      </c>
      <c r="K3513" s="57"/>
      <c r="L3513" s="65" t="s">
        <v>427</v>
      </c>
    </row>
    <row r="3514" spans="1:12" s="73" customFormat="1" hidden="1" outlineLevel="2">
      <c r="A3514" s="82">
        <v>2683200000</v>
      </c>
      <c r="B3514" s="83" t="s">
        <v>1263</v>
      </c>
      <c r="C3514" s="70">
        <v>0</v>
      </c>
      <c r="D3514" s="79"/>
      <c r="E3514" s="70"/>
      <c r="F3514" s="72"/>
      <c r="G3514" s="70">
        <f t="shared" si="116"/>
        <v>0</v>
      </c>
      <c r="I3514" s="68">
        <v>0</v>
      </c>
      <c r="J3514" s="69">
        <f t="shared" si="115"/>
        <v>0</v>
      </c>
      <c r="K3514" s="57"/>
      <c r="L3514" s="65" t="s">
        <v>427</v>
      </c>
    </row>
    <row r="3515" spans="1:12" s="73" customFormat="1" hidden="1" outlineLevel="2">
      <c r="A3515" s="82">
        <v>2683202100</v>
      </c>
      <c r="B3515" s="83" t="s">
        <v>1264</v>
      </c>
      <c r="C3515" s="70">
        <v>0</v>
      </c>
      <c r="D3515" s="79"/>
      <c r="E3515" s="70"/>
      <c r="F3515" s="72"/>
      <c r="G3515" s="70">
        <f t="shared" si="116"/>
        <v>0</v>
      </c>
      <c r="I3515" s="68">
        <v>0</v>
      </c>
      <c r="J3515" s="69">
        <f t="shared" si="115"/>
        <v>0</v>
      </c>
      <c r="K3515" s="57"/>
      <c r="L3515" s="65" t="s">
        <v>427</v>
      </c>
    </row>
    <row r="3516" spans="1:12" s="73" customFormat="1" hidden="1" outlineLevel="2">
      <c r="A3516" s="82">
        <v>2683202200</v>
      </c>
      <c r="B3516" s="83" t="s">
        <v>1265</v>
      </c>
      <c r="C3516" s="70">
        <v>0</v>
      </c>
      <c r="D3516" s="79"/>
      <c r="E3516" s="70"/>
      <c r="F3516" s="72"/>
      <c r="G3516" s="70">
        <f t="shared" si="116"/>
        <v>0</v>
      </c>
      <c r="I3516" s="68">
        <v>0</v>
      </c>
      <c r="J3516" s="69">
        <f t="shared" si="115"/>
        <v>0</v>
      </c>
      <c r="K3516" s="57"/>
      <c r="L3516" s="65" t="s">
        <v>427</v>
      </c>
    </row>
    <row r="3517" spans="1:12" s="73" customFormat="1" hidden="1" outlineLevel="2">
      <c r="A3517" s="82">
        <v>2683203000</v>
      </c>
      <c r="B3517" s="83" t="s">
        <v>1266</v>
      </c>
      <c r="C3517" s="70">
        <v>0</v>
      </c>
      <c r="D3517" s="79"/>
      <c r="E3517" s="70"/>
      <c r="F3517" s="72"/>
      <c r="G3517" s="70">
        <f t="shared" si="116"/>
        <v>0</v>
      </c>
      <c r="I3517" s="68">
        <v>0</v>
      </c>
      <c r="J3517" s="69">
        <f t="shared" si="115"/>
        <v>0</v>
      </c>
      <c r="K3517" s="57"/>
      <c r="L3517" s="65" t="s">
        <v>427</v>
      </c>
    </row>
    <row r="3518" spans="1:12" s="73" customFormat="1" hidden="1" outlineLevel="2">
      <c r="A3518" s="82">
        <v>2683205000</v>
      </c>
      <c r="B3518" s="83" t="s">
        <v>1267</v>
      </c>
      <c r="C3518" s="70">
        <v>0</v>
      </c>
      <c r="D3518" s="79"/>
      <c r="E3518" s="70"/>
      <c r="F3518" s="72"/>
      <c r="G3518" s="70">
        <f t="shared" si="116"/>
        <v>0</v>
      </c>
      <c r="I3518" s="68">
        <v>0</v>
      </c>
      <c r="J3518" s="69">
        <f t="shared" si="115"/>
        <v>0</v>
      </c>
      <c r="K3518" s="57"/>
      <c r="L3518" s="65" t="s">
        <v>427</v>
      </c>
    </row>
    <row r="3519" spans="1:12" s="73" customFormat="1" hidden="1" outlineLevel="2">
      <c r="A3519" s="82">
        <v>2683205100</v>
      </c>
      <c r="B3519" s="83" t="s">
        <v>1268</v>
      </c>
      <c r="C3519" s="70">
        <v>0</v>
      </c>
      <c r="D3519" s="79"/>
      <c r="E3519" s="70"/>
      <c r="F3519" s="72"/>
      <c r="G3519" s="70">
        <f t="shared" si="116"/>
        <v>0</v>
      </c>
      <c r="I3519" s="68">
        <v>0</v>
      </c>
      <c r="J3519" s="69">
        <f t="shared" si="115"/>
        <v>0</v>
      </c>
      <c r="K3519" s="57"/>
      <c r="L3519" s="65" t="s">
        <v>427</v>
      </c>
    </row>
    <row r="3520" spans="1:12" s="73" customFormat="1" hidden="1" outlineLevel="2">
      <c r="A3520" s="82">
        <v>2683310000</v>
      </c>
      <c r="B3520" s="83" t="s">
        <v>1269</v>
      </c>
      <c r="C3520" s="70">
        <v>0</v>
      </c>
      <c r="D3520" s="79"/>
      <c r="E3520" s="70"/>
      <c r="F3520" s="72"/>
      <c r="G3520" s="70">
        <f t="shared" si="116"/>
        <v>0</v>
      </c>
      <c r="I3520" s="68">
        <v>0</v>
      </c>
      <c r="J3520" s="69">
        <f t="shared" si="115"/>
        <v>0</v>
      </c>
      <c r="K3520" s="57"/>
      <c r="L3520" s="65" t="s">
        <v>427</v>
      </c>
    </row>
    <row r="3521" spans="1:12" s="73" customFormat="1" hidden="1" outlineLevel="2">
      <c r="A3521" s="82">
        <v>2683320000</v>
      </c>
      <c r="B3521" s="83" t="s">
        <v>1270</v>
      </c>
      <c r="C3521" s="70">
        <v>0</v>
      </c>
      <c r="D3521" s="79"/>
      <c r="E3521" s="70"/>
      <c r="F3521" s="72"/>
      <c r="G3521" s="70">
        <f t="shared" si="116"/>
        <v>0</v>
      </c>
      <c r="I3521" s="68">
        <v>0</v>
      </c>
      <c r="J3521" s="69">
        <f t="shared" si="115"/>
        <v>0</v>
      </c>
      <c r="K3521" s="57"/>
      <c r="L3521" s="65" t="s">
        <v>427</v>
      </c>
    </row>
    <row r="3522" spans="1:12" s="73" customFormat="1" hidden="1" outlineLevel="2">
      <c r="A3522" s="82">
        <v>2683330000</v>
      </c>
      <c r="B3522" s="83" t="s">
        <v>1271</v>
      </c>
      <c r="C3522" s="70">
        <v>0</v>
      </c>
      <c r="D3522" s="79"/>
      <c r="E3522" s="70"/>
      <c r="F3522" s="72"/>
      <c r="G3522" s="70">
        <f t="shared" si="116"/>
        <v>0</v>
      </c>
      <c r="I3522" s="68">
        <v>0</v>
      </c>
      <c r="J3522" s="69">
        <f t="shared" si="115"/>
        <v>0</v>
      </c>
      <c r="K3522" s="57"/>
      <c r="L3522" s="65" t="s">
        <v>427</v>
      </c>
    </row>
    <row r="3523" spans="1:12" s="73" customFormat="1" hidden="1" outlineLevel="2">
      <c r="A3523" s="82">
        <v>2683340000</v>
      </c>
      <c r="B3523" s="83" t="s">
        <v>1272</v>
      </c>
      <c r="C3523" s="70">
        <v>0</v>
      </c>
      <c r="D3523" s="79"/>
      <c r="E3523" s="70"/>
      <c r="F3523" s="72"/>
      <c r="G3523" s="70">
        <f t="shared" si="116"/>
        <v>0</v>
      </c>
      <c r="I3523" s="68">
        <v>0</v>
      </c>
      <c r="J3523" s="69">
        <f t="shared" si="115"/>
        <v>0</v>
      </c>
      <c r="K3523" s="57"/>
      <c r="L3523" s="65" t="s">
        <v>427</v>
      </c>
    </row>
    <row r="3524" spans="1:12" s="73" customFormat="1" hidden="1" outlineLevel="2">
      <c r="A3524" s="82">
        <v>2683350000</v>
      </c>
      <c r="B3524" s="83" t="s">
        <v>1273</v>
      </c>
      <c r="C3524" s="70">
        <v>0</v>
      </c>
      <c r="D3524" s="79"/>
      <c r="E3524" s="70"/>
      <c r="F3524" s="72"/>
      <c r="G3524" s="70">
        <f t="shared" si="116"/>
        <v>0</v>
      </c>
      <c r="I3524" s="68">
        <v>0</v>
      </c>
      <c r="J3524" s="69">
        <f t="shared" si="115"/>
        <v>0</v>
      </c>
      <c r="K3524" s="57"/>
      <c r="L3524" s="65" t="s">
        <v>427</v>
      </c>
    </row>
    <row r="3525" spans="1:12" s="73" customFormat="1" hidden="1" outlineLevel="2">
      <c r="A3525" s="82">
        <v>2683360000</v>
      </c>
      <c r="B3525" s="83" t="s">
        <v>1274</v>
      </c>
      <c r="C3525" s="70">
        <v>0</v>
      </c>
      <c r="D3525" s="79"/>
      <c r="E3525" s="70"/>
      <c r="F3525" s="72"/>
      <c r="G3525" s="70">
        <f t="shared" si="116"/>
        <v>0</v>
      </c>
      <c r="I3525" s="68">
        <v>0</v>
      </c>
      <c r="J3525" s="69">
        <f t="shared" si="115"/>
        <v>0</v>
      </c>
      <c r="K3525" s="57"/>
      <c r="L3525" s="65" t="s">
        <v>427</v>
      </c>
    </row>
    <row r="3526" spans="1:12" s="73" customFormat="1" hidden="1" outlineLevel="2">
      <c r="A3526" s="82">
        <v>2683370000</v>
      </c>
      <c r="B3526" s="83" t="s">
        <v>1275</v>
      </c>
      <c r="C3526" s="70">
        <v>0</v>
      </c>
      <c r="D3526" s="79"/>
      <c r="E3526" s="70"/>
      <c r="F3526" s="72"/>
      <c r="G3526" s="70">
        <f t="shared" si="116"/>
        <v>0</v>
      </c>
      <c r="I3526" s="68">
        <v>0</v>
      </c>
      <c r="J3526" s="69">
        <f t="shared" si="115"/>
        <v>0</v>
      </c>
      <c r="K3526" s="57"/>
      <c r="L3526" s="65" t="s">
        <v>427</v>
      </c>
    </row>
    <row r="3527" spans="1:12" s="73" customFormat="1" hidden="1" outlineLevel="2">
      <c r="A3527" s="82">
        <v>2683380000</v>
      </c>
      <c r="B3527" s="83" t="s">
        <v>1276</v>
      </c>
      <c r="C3527" s="70">
        <v>0</v>
      </c>
      <c r="D3527" s="79"/>
      <c r="E3527" s="70"/>
      <c r="F3527" s="72"/>
      <c r="G3527" s="70">
        <f t="shared" si="116"/>
        <v>0</v>
      </c>
      <c r="I3527" s="68">
        <v>0</v>
      </c>
      <c r="J3527" s="69">
        <f t="shared" si="115"/>
        <v>0</v>
      </c>
      <c r="K3527" s="57"/>
      <c r="L3527" s="65" t="s">
        <v>427</v>
      </c>
    </row>
    <row r="3528" spans="1:12" s="73" customFormat="1" hidden="1" outlineLevel="2">
      <c r="A3528" s="82">
        <v>2683400000</v>
      </c>
      <c r="B3528" s="83" t="s">
        <v>1277</v>
      </c>
      <c r="C3528" s="70">
        <v>0</v>
      </c>
      <c r="D3528" s="79"/>
      <c r="E3528" s="70"/>
      <c r="F3528" s="72"/>
      <c r="G3528" s="70">
        <f t="shared" si="116"/>
        <v>0</v>
      </c>
      <c r="I3528" s="68">
        <v>0</v>
      </c>
      <c r="J3528" s="69">
        <f t="shared" si="115"/>
        <v>0</v>
      </c>
      <c r="K3528" s="57"/>
      <c r="L3528" s="65" t="s">
        <v>427</v>
      </c>
    </row>
    <row r="3529" spans="1:12" s="73" customFormat="1" hidden="1" outlineLevel="2">
      <c r="A3529" s="82">
        <v>2683500000</v>
      </c>
      <c r="B3529" s="83" t="s">
        <v>1278</v>
      </c>
      <c r="C3529" s="70">
        <v>233973.859999999</v>
      </c>
      <c r="D3529" s="79"/>
      <c r="E3529" s="70"/>
      <c r="F3529" s="72"/>
      <c r="G3529" s="70">
        <f t="shared" si="116"/>
        <v>233973.859999999</v>
      </c>
      <c r="I3529" s="68">
        <v>0</v>
      </c>
      <c r="J3529" s="69">
        <f t="shared" si="115"/>
        <v>-233973.859999999</v>
      </c>
      <c r="K3529" s="57"/>
      <c r="L3529" s="65" t="s">
        <v>427</v>
      </c>
    </row>
    <row r="3530" spans="1:12" s="73" customFormat="1" hidden="1" outlineLevel="2">
      <c r="A3530" s="82">
        <v>2683510000</v>
      </c>
      <c r="B3530" s="83" t="s">
        <v>1279</v>
      </c>
      <c r="C3530" s="70">
        <v>0</v>
      </c>
      <c r="D3530" s="79"/>
      <c r="E3530" s="70"/>
      <c r="F3530" s="72"/>
      <c r="G3530" s="70">
        <f t="shared" si="116"/>
        <v>0</v>
      </c>
      <c r="I3530" s="68">
        <v>0</v>
      </c>
      <c r="J3530" s="69">
        <f t="shared" si="115"/>
        <v>0</v>
      </c>
      <c r="K3530" s="57"/>
      <c r="L3530" s="65" t="s">
        <v>427</v>
      </c>
    </row>
    <row r="3531" spans="1:12" s="73" customFormat="1" hidden="1" outlineLevel="2">
      <c r="A3531" s="82">
        <v>2683600000</v>
      </c>
      <c r="B3531" s="83" t="s">
        <v>1280</v>
      </c>
      <c r="C3531" s="70">
        <v>0</v>
      </c>
      <c r="D3531" s="79"/>
      <c r="E3531" s="70"/>
      <c r="F3531" s="72"/>
      <c r="G3531" s="70">
        <f t="shared" si="116"/>
        <v>0</v>
      </c>
      <c r="I3531" s="68">
        <v>0</v>
      </c>
      <c r="J3531" s="69">
        <f t="shared" si="115"/>
        <v>0</v>
      </c>
      <c r="K3531" s="57"/>
      <c r="L3531" s="65" t="s">
        <v>427</v>
      </c>
    </row>
    <row r="3532" spans="1:12" s="73" customFormat="1" outlineLevel="1" collapsed="1">
      <c r="A3532" s="66" t="s">
        <v>548</v>
      </c>
      <c r="B3532" s="35" t="s">
        <v>5744</v>
      </c>
      <c r="C3532" s="67">
        <f>SUM(C3533:C3541)</f>
        <v>41654055.339999989</v>
      </c>
      <c r="D3532" s="79"/>
      <c r="E3532" s="67"/>
      <c r="F3532" s="72"/>
      <c r="G3532" s="67">
        <f t="shared" si="116"/>
        <v>41654055.339999989</v>
      </c>
      <c r="H3532" s="112"/>
      <c r="I3532" s="68">
        <v>41654055.340000004</v>
      </c>
      <c r="J3532" s="69">
        <f t="shared" si="115"/>
        <v>0</v>
      </c>
      <c r="K3532" s="57"/>
      <c r="L3532" s="65">
        <v>0</v>
      </c>
    </row>
    <row r="3533" spans="1:12" s="73" customFormat="1" hidden="1" outlineLevel="2">
      <c r="A3533" s="82">
        <v>2730020100</v>
      </c>
      <c r="B3533" s="83" t="s">
        <v>2714</v>
      </c>
      <c r="C3533" s="70">
        <v>0</v>
      </c>
      <c r="D3533" s="79"/>
      <c r="E3533" s="70"/>
      <c r="F3533" s="72"/>
      <c r="G3533" s="70">
        <f t="shared" si="116"/>
        <v>0</v>
      </c>
      <c r="I3533" s="68">
        <v>0</v>
      </c>
      <c r="J3533" s="69">
        <f t="shared" si="115"/>
        <v>0</v>
      </c>
      <c r="K3533" s="57"/>
      <c r="L3533" s="65" t="s">
        <v>548</v>
      </c>
    </row>
    <row r="3534" spans="1:12" s="73" customFormat="1" hidden="1" outlineLevel="2">
      <c r="A3534" s="82">
        <v>2730020110</v>
      </c>
      <c r="B3534" s="83" t="s">
        <v>2715</v>
      </c>
      <c r="C3534" s="70">
        <v>58547579.579999901</v>
      </c>
      <c r="D3534" s="79"/>
      <c r="E3534" s="70"/>
      <c r="F3534" s="72"/>
      <c r="G3534" s="70">
        <f t="shared" si="116"/>
        <v>58547579.579999901</v>
      </c>
      <c r="I3534" s="68">
        <v>0</v>
      </c>
      <c r="J3534" s="69">
        <f t="shared" si="115"/>
        <v>-58547579.579999901</v>
      </c>
      <c r="K3534" s="57"/>
      <c r="L3534" s="65" t="s">
        <v>548</v>
      </c>
    </row>
    <row r="3535" spans="1:12" s="73" customFormat="1" hidden="1" outlineLevel="2">
      <c r="A3535" s="82">
        <v>2730020111</v>
      </c>
      <c r="B3535" s="83" t="s">
        <v>2716</v>
      </c>
      <c r="C3535" s="70">
        <v>-47398367.6599999</v>
      </c>
      <c r="D3535" s="79"/>
      <c r="E3535" s="70"/>
      <c r="F3535" s="72"/>
      <c r="G3535" s="70">
        <f t="shared" si="116"/>
        <v>-47398367.6599999</v>
      </c>
      <c r="I3535" s="68">
        <v>0</v>
      </c>
      <c r="J3535" s="69">
        <f t="shared" ref="J3535:J3545" si="117">I3535-G3535</f>
        <v>47398367.6599999</v>
      </c>
      <c r="K3535" s="57"/>
      <c r="L3535" s="65" t="s">
        <v>548</v>
      </c>
    </row>
    <row r="3536" spans="1:12" s="73" customFormat="1" hidden="1" outlineLevel="2">
      <c r="A3536" s="82">
        <v>2730020115</v>
      </c>
      <c r="B3536" s="83" t="s">
        <v>2717</v>
      </c>
      <c r="C3536" s="70">
        <v>57276572.710000001</v>
      </c>
      <c r="D3536" s="79"/>
      <c r="E3536" s="70"/>
      <c r="F3536" s="72"/>
      <c r="G3536" s="70">
        <f t="shared" si="116"/>
        <v>57276572.710000001</v>
      </c>
      <c r="I3536" s="68">
        <v>0</v>
      </c>
      <c r="J3536" s="69">
        <f t="shared" si="117"/>
        <v>-57276572.710000001</v>
      </c>
      <c r="K3536" s="57"/>
      <c r="L3536" s="65" t="s">
        <v>548</v>
      </c>
    </row>
    <row r="3537" spans="1:15" s="73" customFormat="1" hidden="1" outlineLevel="2">
      <c r="A3537" s="82">
        <v>2730020116</v>
      </c>
      <c r="B3537" s="83" t="s">
        <v>2718</v>
      </c>
      <c r="C3537" s="70">
        <v>-42418246.990000002</v>
      </c>
      <c r="D3537" s="79"/>
      <c r="E3537" s="70"/>
      <c r="F3537" s="72"/>
      <c r="G3537" s="70">
        <f t="shared" si="116"/>
        <v>-42418246.990000002</v>
      </c>
      <c r="I3537" s="68">
        <v>0</v>
      </c>
      <c r="J3537" s="69">
        <f t="shared" si="117"/>
        <v>42418246.990000002</v>
      </c>
      <c r="K3537" s="57"/>
      <c r="L3537" s="65" t="s">
        <v>548</v>
      </c>
    </row>
    <row r="3538" spans="1:15" s="73" customFormat="1" hidden="1" outlineLevel="2">
      <c r="A3538" s="82">
        <v>2730020120</v>
      </c>
      <c r="B3538" s="83" t="s">
        <v>2719</v>
      </c>
      <c r="C3538" s="70">
        <v>15347657.85</v>
      </c>
      <c r="D3538" s="79"/>
      <c r="E3538" s="70"/>
      <c r="F3538" s="72"/>
      <c r="G3538" s="70">
        <f>C3538+E3538</f>
        <v>15347657.85</v>
      </c>
      <c r="I3538" s="68">
        <v>0</v>
      </c>
      <c r="J3538" s="69">
        <f>I3538-G3538</f>
        <v>-15347657.85</v>
      </c>
      <c r="K3538" s="57"/>
      <c r="L3538" s="65" t="s">
        <v>548</v>
      </c>
    </row>
    <row r="3539" spans="1:15" s="73" customFormat="1" hidden="1" outlineLevel="2">
      <c r="A3539" s="82">
        <v>2730020121</v>
      </c>
      <c r="B3539" s="83" t="s">
        <v>2720</v>
      </c>
      <c r="C3539" s="70">
        <v>-7524399</v>
      </c>
      <c r="D3539" s="79"/>
      <c r="E3539" s="70"/>
      <c r="F3539" s="72"/>
      <c r="G3539" s="70">
        <f>C3539+E3539</f>
        <v>-7524399</v>
      </c>
      <c r="I3539" s="68">
        <v>0</v>
      </c>
      <c r="J3539" s="69">
        <f>I3539-G3539</f>
        <v>7524399</v>
      </c>
      <c r="K3539" s="57"/>
      <c r="L3539" s="65" t="s">
        <v>548</v>
      </c>
    </row>
    <row r="3540" spans="1:15" s="73" customFormat="1" hidden="1" outlineLevel="2">
      <c r="A3540" s="82">
        <v>2730020125</v>
      </c>
      <c r="B3540" s="83" t="s">
        <v>2721</v>
      </c>
      <c r="C3540" s="70">
        <v>15590110.550000001</v>
      </c>
      <c r="D3540" s="79"/>
      <c r="E3540" s="70"/>
      <c r="F3540" s="72"/>
      <c r="G3540" s="70">
        <f>C3540+E3540</f>
        <v>15590110.550000001</v>
      </c>
      <c r="I3540" s="68">
        <v>0</v>
      </c>
      <c r="J3540" s="69">
        <f>I3540-G3540</f>
        <v>-15590110.550000001</v>
      </c>
      <c r="K3540" s="57"/>
      <c r="L3540" s="65" t="s">
        <v>548</v>
      </c>
    </row>
    <row r="3541" spans="1:15" s="73" customFormat="1" hidden="1" outlineLevel="2">
      <c r="A3541" s="82">
        <v>2730020126</v>
      </c>
      <c r="B3541" s="83" t="s">
        <v>2722</v>
      </c>
      <c r="C3541" s="70">
        <v>-7766851.7000000002</v>
      </c>
      <c r="D3541" s="79"/>
      <c r="E3541" s="70"/>
      <c r="F3541" s="72"/>
      <c r="G3541" s="70">
        <f>C3541+E3541</f>
        <v>-7766851.7000000002</v>
      </c>
      <c r="I3541" s="68">
        <v>0</v>
      </c>
      <c r="J3541" s="69">
        <f>I3541-G3541</f>
        <v>7766851.7000000002</v>
      </c>
      <c r="K3541" s="57"/>
      <c r="L3541" s="65" t="s">
        <v>548</v>
      </c>
    </row>
    <row r="3542" spans="1:15" s="73" customFormat="1" outlineLevel="1" collapsed="1">
      <c r="A3542" s="66" t="s">
        <v>549</v>
      </c>
      <c r="B3542" s="35" t="s">
        <v>5745</v>
      </c>
      <c r="C3542" s="67">
        <f>SUM(C3543:C3544)</f>
        <v>4379162.5499999896</v>
      </c>
      <c r="D3542" s="79"/>
      <c r="E3542" s="67"/>
      <c r="F3542" s="72"/>
      <c r="G3542" s="67">
        <f t="shared" si="116"/>
        <v>4379162.5499999896</v>
      </c>
      <c r="H3542" s="112"/>
      <c r="I3542" s="68">
        <v>4379162.55</v>
      </c>
      <c r="J3542" s="75">
        <f t="shared" si="117"/>
        <v>1.0244548320770264E-8</v>
      </c>
      <c r="K3542" s="57">
        <v>0</v>
      </c>
      <c r="L3542" s="65">
        <v>0</v>
      </c>
    </row>
    <row r="3543" spans="1:15" s="73" customFormat="1" hidden="1" outlineLevel="2">
      <c r="A3543" s="82">
        <v>2730070000</v>
      </c>
      <c r="B3543" s="83" t="s">
        <v>2723</v>
      </c>
      <c r="C3543" s="70">
        <v>0</v>
      </c>
      <c r="D3543" s="79"/>
      <c r="E3543" s="70"/>
      <c r="F3543" s="72"/>
      <c r="G3543" s="70">
        <f t="shared" si="116"/>
        <v>0</v>
      </c>
      <c r="I3543" s="68">
        <v>0</v>
      </c>
      <c r="J3543" s="69">
        <f t="shared" si="117"/>
        <v>0</v>
      </c>
      <c r="K3543" s="57"/>
      <c r="L3543" s="65" t="s">
        <v>549</v>
      </c>
    </row>
    <row r="3544" spans="1:15" s="73" customFormat="1" hidden="1" outlineLevel="2">
      <c r="A3544" s="82">
        <v>2730080100</v>
      </c>
      <c r="B3544" s="83" t="s">
        <v>2724</v>
      </c>
      <c r="C3544" s="70">
        <v>4379162.5499999896</v>
      </c>
      <c r="D3544" s="79"/>
      <c r="E3544" s="70"/>
      <c r="F3544" s="72"/>
      <c r="G3544" s="70">
        <f t="shared" si="116"/>
        <v>4379162.5499999896</v>
      </c>
      <c r="I3544" s="68">
        <v>0</v>
      </c>
      <c r="J3544" s="69">
        <f t="shared" si="117"/>
        <v>-4379162.5499999896</v>
      </c>
      <c r="K3544" s="57"/>
      <c r="L3544" s="65" t="s">
        <v>549</v>
      </c>
    </row>
    <row r="3545" spans="1:15" s="73" customFormat="1" outlineLevel="1" collapsed="1">
      <c r="A3545" s="66" t="s">
        <v>550</v>
      </c>
      <c r="B3545" s="35" t="s">
        <v>5746</v>
      </c>
      <c r="C3545" s="67">
        <f>SUM(C3546:C3548)</f>
        <v>0</v>
      </c>
      <c r="D3545" s="79"/>
      <c r="E3545" s="67">
        <f>E3546</f>
        <v>0</v>
      </c>
      <c r="F3545" s="72"/>
      <c r="G3545" s="67">
        <f t="shared" si="116"/>
        <v>0</v>
      </c>
      <c r="H3545" s="112"/>
      <c r="I3545" s="68">
        <v>0.33000000007450597</v>
      </c>
      <c r="J3545" s="69">
        <f t="shared" si="117"/>
        <v>0.33000000007450597</v>
      </c>
      <c r="K3545" s="57"/>
      <c r="L3545" s="65">
        <v>0</v>
      </c>
    </row>
    <row r="3546" spans="1:15" s="73" customFormat="1" hidden="1" outlineLevel="2">
      <c r="A3546" s="82">
        <v>2730990904</v>
      </c>
      <c r="B3546" s="83" t="s">
        <v>2725</v>
      </c>
      <c r="C3546" s="70">
        <v>0</v>
      </c>
      <c r="D3546" s="79"/>
      <c r="E3546" s="70">
        <v>0</v>
      </c>
      <c r="F3546" s="72"/>
      <c r="G3546" s="70">
        <f>C3546+E3546</f>
        <v>0</v>
      </c>
      <c r="I3546" s="68">
        <v>0</v>
      </c>
      <c r="J3546" s="69">
        <f>I3546-G3546</f>
        <v>0</v>
      </c>
      <c r="K3546" s="57"/>
      <c r="L3546" s="65" t="s">
        <v>550</v>
      </c>
    </row>
    <row r="3547" spans="1:15" s="73" customFormat="1" hidden="1" outlineLevel="2">
      <c r="A3547" s="134">
        <v>-2730990906</v>
      </c>
      <c r="B3547" s="135" t="s">
        <v>2573</v>
      </c>
      <c r="C3547" s="77">
        <v>0</v>
      </c>
      <c r="D3547" s="79"/>
      <c r="E3547" s="70">
        <v>0</v>
      </c>
      <c r="F3547" s="72"/>
      <c r="G3547" s="70">
        <f>C3547+E3547</f>
        <v>0</v>
      </c>
      <c r="I3547" s="68">
        <v>0</v>
      </c>
      <c r="J3547" s="69">
        <f>I3547-G3547</f>
        <v>0</v>
      </c>
      <c r="K3547" s="57"/>
      <c r="L3547" s="65">
        <v>0</v>
      </c>
    </row>
    <row r="3548" spans="1:15" s="73" customFormat="1" hidden="1" outlineLevel="2">
      <c r="A3548" s="82">
        <v>2730060610</v>
      </c>
      <c r="B3548" s="83" t="s">
        <v>2726</v>
      </c>
      <c r="C3548" s="70">
        <v>0</v>
      </c>
      <c r="D3548" s="79"/>
      <c r="E3548" s="70">
        <v>0</v>
      </c>
      <c r="F3548" s="72"/>
      <c r="G3548" s="70">
        <f>C3548+E3548</f>
        <v>0</v>
      </c>
      <c r="I3548" s="68">
        <v>0</v>
      </c>
      <c r="J3548" s="69">
        <f>I3548-G3548</f>
        <v>0</v>
      </c>
      <c r="K3548" s="57"/>
      <c r="L3548" s="65" t="s">
        <v>550</v>
      </c>
    </row>
    <row r="3549" spans="1:15" s="73" customFormat="1" outlineLevel="1" collapsed="1">
      <c r="A3549" s="66" t="s">
        <v>551</v>
      </c>
      <c r="B3549" s="35" t="s">
        <v>5747</v>
      </c>
      <c r="C3549" s="67">
        <f>SUM(C3550:D3560)</f>
        <v>79533832.120000005</v>
      </c>
      <c r="D3549" s="79"/>
      <c r="E3549" s="67"/>
      <c r="F3549" s="72"/>
      <c r="G3549" s="67">
        <f t="shared" si="116"/>
        <v>79533832.120000005</v>
      </c>
      <c r="I3549" s="68">
        <v>79533832.120000005</v>
      </c>
      <c r="J3549" s="75">
        <f t="shared" ref="J3549:J3602" si="118">I3549-G3549</f>
        <v>0</v>
      </c>
      <c r="K3549" s="57"/>
      <c r="L3549" s="65">
        <v>0</v>
      </c>
      <c r="O3549" s="100">
        <v>-515452.53000000119</v>
      </c>
    </row>
    <row r="3550" spans="1:15" s="73" customFormat="1" hidden="1" outlineLevel="2">
      <c r="A3550" s="82">
        <v>2710040200</v>
      </c>
      <c r="B3550" s="83" t="s">
        <v>1126</v>
      </c>
      <c r="C3550" s="70">
        <v>1561</v>
      </c>
      <c r="D3550" s="79"/>
      <c r="E3550" s="70"/>
      <c r="F3550" s="72"/>
      <c r="G3550" s="70">
        <f>C3550+E3550</f>
        <v>1561</v>
      </c>
      <c r="I3550" s="68">
        <v>0</v>
      </c>
      <c r="J3550" s="69">
        <f>I3550-G3550</f>
        <v>-1561</v>
      </c>
      <c r="K3550" s="57"/>
      <c r="L3550" s="65"/>
    </row>
    <row r="3551" spans="1:15" s="73" customFormat="1" hidden="1" outlineLevel="2">
      <c r="A3551" s="82">
        <v>2710040300</v>
      </c>
      <c r="B3551" s="83" t="s">
        <v>1129</v>
      </c>
      <c r="C3551" s="70">
        <v>76401</v>
      </c>
      <c r="D3551" s="79"/>
      <c r="E3551" s="70"/>
      <c r="F3551" s="72"/>
      <c r="G3551" s="70">
        <f>C3551+E3551</f>
        <v>76401</v>
      </c>
      <c r="I3551" s="68">
        <v>0</v>
      </c>
      <c r="J3551" s="69">
        <f>I3551-G3551</f>
        <v>-76401</v>
      </c>
      <c r="K3551" s="57"/>
      <c r="L3551" s="65"/>
    </row>
    <row r="3552" spans="1:15" s="73" customFormat="1" hidden="1" outlineLevel="2">
      <c r="A3552" s="82">
        <v>2710070200</v>
      </c>
      <c r="B3552" s="83" t="s">
        <v>1127</v>
      </c>
      <c r="C3552" s="70">
        <v>136533.13</v>
      </c>
      <c r="D3552" s="79"/>
      <c r="E3552" s="70"/>
      <c r="F3552" s="72"/>
      <c r="G3552" s="70">
        <f>C3552+E3552</f>
        <v>136533.13</v>
      </c>
      <c r="I3552" s="68">
        <v>0</v>
      </c>
      <c r="J3552" s="69">
        <f>I3552-G3552</f>
        <v>-136533.13</v>
      </c>
      <c r="K3552" s="57"/>
      <c r="L3552" s="65"/>
    </row>
    <row r="3553" spans="1:13" s="73" customFormat="1" hidden="1" outlineLevel="2">
      <c r="A3553" s="82">
        <v>2710070300</v>
      </c>
      <c r="B3553" s="83" t="s">
        <v>1130</v>
      </c>
      <c r="C3553" s="70">
        <v>300957.40000000002</v>
      </c>
      <c r="D3553" s="79"/>
      <c r="E3553" s="70"/>
      <c r="F3553" s="72"/>
      <c r="G3553" s="70">
        <f>C3553+E3553</f>
        <v>300957.40000000002</v>
      </c>
      <c r="I3553" s="68">
        <v>0</v>
      </c>
      <c r="J3553" s="69">
        <f>I3553-G3553</f>
        <v>-300957.40000000002</v>
      </c>
      <c r="K3553" s="57"/>
      <c r="L3553" s="65"/>
    </row>
    <row r="3554" spans="1:13" s="73" customFormat="1" hidden="1" outlineLevel="2">
      <c r="A3554" s="82">
        <v>2730990100</v>
      </c>
      <c r="B3554" s="83" t="s">
        <v>2727</v>
      </c>
      <c r="C3554" s="70">
        <v>78511239.370000005</v>
      </c>
      <c r="D3554" s="79"/>
      <c r="E3554" s="70"/>
      <c r="F3554" s="72"/>
      <c r="G3554" s="70">
        <f t="shared" si="116"/>
        <v>78511239.370000005</v>
      </c>
      <c r="I3554" s="68">
        <v>0</v>
      </c>
      <c r="J3554" s="69">
        <f t="shared" si="118"/>
        <v>-78511239.370000005</v>
      </c>
      <c r="K3554" s="57"/>
      <c r="L3554" s="65" t="s">
        <v>551</v>
      </c>
    </row>
    <row r="3555" spans="1:13" s="73" customFormat="1" hidden="1" outlineLevel="2">
      <c r="A3555" s="82">
        <v>2730990200</v>
      </c>
      <c r="B3555" s="83" t="s">
        <v>2729</v>
      </c>
      <c r="C3555" s="70">
        <v>0</v>
      </c>
      <c r="D3555" s="79"/>
      <c r="E3555" s="70"/>
      <c r="F3555" s="72"/>
      <c r="G3555" s="70">
        <f t="shared" si="116"/>
        <v>0</v>
      </c>
      <c r="I3555" s="68">
        <v>0</v>
      </c>
      <c r="J3555" s="69">
        <f t="shared" si="118"/>
        <v>0</v>
      </c>
      <c r="K3555" s="57"/>
      <c r="L3555" s="65" t="s">
        <v>551</v>
      </c>
    </row>
    <row r="3556" spans="1:13" s="73" customFormat="1" hidden="1" outlineLevel="2">
      <c r="A3556" s="82">
        <v>2730990300</v>
      </c>
      <c r="B3556" s="83" t="s">
        <v>2730</v>
      </c>
      <c r="C3556" s="77">
        <v>-515452.53000000119</v>
      </c>
      <c r="D3556" s="79"/>
      <c r="E3556" s="70"/>
      <c r="F3556" s="72"/>
      <c r="G3556" s="70">
        <f t="shared" si="116"/>
        <v>-515452.53000000119</v>
      </c>
      <c r="I3556" s="68">
        <v>0</v>
      </c>
      <c r="J3556" s="69">
        <f t="shared" si="118"/>
        <v>515452.53000000119</v>
      </c>
      <c r="K3556" s="57"/>
      <c r="L3556" s="65" t="s">
        <v>551</v>
      </c>
    </row>
    <row r="3557" spans="1:13" s="73" customFormat="1" hidden="1" outlineLevel="2">
      <c r="A3557" s="82">
        <v>2730990400</v>
      </c>
      <c r="B3557" s="83" t="s">
        <v>2731</v>
      </c>
      <c r="C3557" s="70">
        <v>0</v>
      </c>
      <c r="D3557" s="79"/>
      <c r="E3557" s="70"/>
      <c r="F3557" s="72"/>
      <c r="G3557" s="70">
        <f t="shared" si="116"/>
        <v>0</v>
      </c>
      <c r="I3557" s="68">
        <v>0</v>
      </c>
      <c r="J3557" s="69">
        <f t="shared" si="118"/>
        <v>0</v>
      </c>
      <c r="K3557" s="57"/>
      <c r="L3557" s="65" t="s">
        <v>551</v>
      </c>
    </row>
    <row r="3558" spans="1:13" s="73" customFormat="1" hidden="1" outlineLevel="2">
      <c r="A3558" s="82">
        <v>2730990500</v>
      </c>
      <c r="B3558" s="83" t="s">
        <v>1293</v>
      </c>
      <c r="C3558" s="70">
        <v>0</v>
      </c>
      <c r="D3558" s="79"/>
      <c r="E3558" s="70"/>
      <c r="F3558" s="72"/>
      <c r="G3558" s="70">
        <f t="shared" si="116"/>
        <v>0</v>
      </c>
      <c r="I3558" s="68">
        <v>0</v>
      </c>
      <c r="J3558" s="69">
        <f t="shared" si="118"/>
        <v>0</v>
      </c>
      <c r="K3558" s="57"/>
      <c r="L3558" s="65" t="s">
        <v>5748</v>
      </c>
    </row>
    <row r="3559" spans="1:13" s="73" customFormat="1" hidden="1" outlineLevel="2">
      <c r="A3559" s="82">
        <v>2730990600</v>
      </c>
      <c r="B3559" s="83" t="s">
        <v>2732</v>
      </c>
      <c r="C3559" s="70">
        <v>0</v>
      </c>
      <c r="D3559" s="79"/>
      <c r="E3559" s="70"/>
      <c r="F3559" s="72"/>
      <c r="G3559" s="70">
        <f t="shared" si="116"/>
        <v>0</v>
      </c>
      <c r="I3559" s="68">
        <v>0</v>
      </c>
      <c r="J3559" s="69">
        <f t="shared" si="118"/>
        <v>0</v>
      </c>
      <c r="K3559" s="57"/>
      <c r="L3559" s="65" t="s">
        <v>551</v>
      </c>
    </row>
    <row r="3560" spans="1:13" s="73" customFormat="1" hidden="1" outlineLevel="2">
      <c r="A3560" s="31">
        <v>2730990700</v>
      </c>
      <c r="B3560" s="45" t="s">
        <v>2733</v>
      </c>
      <c r="C3560" s="70">
        <v>1022592.75</v>
      </c>
      <c r="D3560" s="79"/>
      <c r="E3560" s="70"/>
      <c r="F3560" s="72"/>
      <c r="G3560" s="70">
        <f t="shared" si="116"/>
        <v>1022592.75</v>
      </c>
      <c r="I3560" s="68">
        <v>0</v>
      </c>
      <c r="J3560" s="69">
        <f t="shared" si="118"/>
        <v>-1022592.75</v>
      </c>
      <c r="K3560" s="57"/>
      <c r="L3560" s="65" t="s">
        <v>551</v>
      </c>
    </row>
    <row r="3561" spans="1:13" s="73" customFormat="1" outlineLevel="1" collapsed="1">
      <c r="A3561" s="66" t="s">
        <v>552</v>
      </c>
      <c r="B3561" s="35" t="s">
        <v>5752</v>
      </c>
      <c r="C3561" s="67">
        <f>SUM(C3562:C3567)</f>
        <v>0</v>
      </c>
      <c r="D3561" s="79"/>
      <c r="E3561" s="67"/>
      <c r="F3561" s="72"/>
      <c r="G3561" s="67">
        <f t="shared" si="116"/>
        <v>0</v>
      </c>
      <c r="H3561" s="112"/>
      <c r="I3561" s="68">
        <v>0</v>
      </c>
      <c r="J3561" s="69">
        <f t="shared" si="118"/>
        <v>0</v>
      </c>
      <c r="K3561" s="57"/>
      <c r="L3561" s="65">
        <v>0</v>
      </c>
      <c r="M3561" s="100"/>
    </row>
    <row r="3562" spans="1:13" s="73" customFormat="1" hidden="1" outlineLevel="2">
      <c r="A3562" s="82">
        <v>2749000001</v>
      </c>
      <c r="B3562" s="83" t="s">
        <v>2734</v>
      </c>
      <c r="C3562" s="70">
        <v>0</v>
      </c>
      <c r="D3562" s="79"/>
      <c r="E3562" s="70"/>
      <c r="F3562" s="72"/>
      <c r="G3562" s="70">
        <f t="shared" si="116"/>
        <v>0</v>
      </c>
      <c r="I3562" s="68">
        <v>0</v>
      </c>
      <c r="J3562" s="69">
        <f t="shared" si="118"/>
        <v>0</v>
      </c>
      <c r="K3562" s="57"/>
      <c r="L3562" s="65" t="s">
        <v>552</v>
      </c>
    </row>
    <row r="3563" spans="1:13" s="73" customFormat="1" hidden="1" outlineLevel="2">
      <c r="A3563" s="82">
        <v>2749000002</v>
      </c>
      <c r="B3563" s="83" t="s">
        <v>2734</v>
      </c>
      <c r="C3563" s="70">
        <v>0</v>
      </c>
      <c r="D3563" s="79"/>
      <c r="E3563" s="70"/>
      <c r="F3563" s="72"/>
      <c r="G3563" s="70">
        <f t="shared" ref="G3563:G3610" si="119">C3563+E3563</f>
        <v>0</v>
      </c>
      <c r="I3563" s="68">
        <v>0</v>
      </c>
      <c r="J3563" s="69">
        <f t="shared" si="118"/>
        <v>0</v>
      </c>
      <c r="K3563" s="57"/>
      <c r="L3563" s="65" t="s">
        <v>5631</v>
      </c>
    </row>
    <row r="3564" spans="1:13" s="73" customFormat="1" hidden="1" outlineLevel="2">
      <c r="A3564" s="82">
        <v>2749000090</v>
      </c>
      <c r="B3564" s="83" t="s">
        <v>2735</v>
      </c>
      <c r="C3564" s="99">
        <v>0</v>
      </c>
      <c r="D3564" s="79"/>
      <c r="E3564" s="70"/>
      <c r="F3564" s="72"/>
      <c r="G3564" s="70">
        <f t="shared" si="119"/>
        <v>0</v>
      </c>
      <c r="I3564" s="68">
        <v>0</v>
      </c>
      <c r="J3564" s="69">
        <f t="shared" si="118"/>
        <v>0</v>
      </c>
      <c r="K3564" s="57"/>
      <c r="L3564" s="65" t="s">
        <v>5749</v>
      </c>
    </row>
    <row r="3565" spans="1:13" s="73" customFormat="1" hidden="1" outlineLevel="2">
      <c r="A3565" s="82">
        <v>2749000091</v>
      </c>
      <c r="B3565" s="83" t="s">
        <v>1292</v>
      </c>
      <c r="C3565" s="70">
        <v>0</v>
      </c>
      <c r="D3565" s="79"/>
      <c r="E3565" s="70"/>
      <c r="F3565" s="72"/>
      <c r="G3565" s="70">
        <f t="shared" si="119"/>
        <v>0</v>
      </c>
      <c r="I3565" s="68">
        <v>0</v>
      </c>
      <c r="J3565" s="69">
        <f t="shared" si="118"/>
        <v>0</v>
      </c>
      <c r="K3565" s="57"/>
      <c r="L3565" s="65" t="s">
        <v>5750</v>
      </c>
    </row>
    <row r="3566" spans="1:13" s="73" customFormat="1" hidden="1" outlineLevel="2">
      <c r="A3566" s="82">
        <v>2749000092</v>
      </c>
      <c r="B3566" s="83" t="s">
        <v>2736</v>
      </c>
      <c r="C3566" s="70">
        <v>0</v>
      </c>
      <c r="D3566" s="79"/>
      <c r="E3566" s="70"/>
      <c r="F3566" s="72"/>
      <c r="G3566" s="70">
        <f t="shared" si="119"/>
        <v>0</v>
      </c>
      <c r="I3566" s="68">
        <v>0</v>
      </c>
      <c r="J3566" s="69">
        <f t="shared" si="118"/>
        <v>0</v>
      </c>
      <c r="K3566" s="57"/>
      <c r="L3566" s="65" t="s">
        <v>5751</v>
      </c>
    </row>
    <row r="3567" spans="1:13" s="73" customFormat="1" hidden="1" outlineLevel="2">
      <c r="A3567" s="82">
        <v>2749999999</v>
      </c>
      <c r="B3567" s="83" t="s">
        <v>2737</v>
      </c>
      <c r="C3567" s="70">
        <v>0</v>
      </c>
      <c r="D3567" s="79"/>
      <c r="E3567" s="70"/>
      <c r="F3567" s="72"/>
      <c r="G3567" s="70">
        <f t="shared" si="119"/>
        <v>0</v>
      </c>
      <c r="I3567" s="68">
        <v>0</v>
      </c>
      <c r="J3567" s="69">
        <f t="shared" si="118"/>
        <v>0</v>
      </c>
      <c r="K3567" s="57"/>
      <c r="L3567" s="65" t="s">
        <v>5749</v>
      </c>
    </row>
    <row r="3568" spans="1:13" s="73" customFormat="1" outlineLevel="1" collapsed="1">
      <c r="A3568" s="42"/>
      <c r="B3568" s="42"/>
      <c r="C3568" s="100"/>
      <c r="D3568" s="79"/>
      <c r="E3568" s="100"/>
      <c r="F3568" s="72"/>
      <c r="G3568" s="100"/>
      <c r="I3568" s="68">
        <v>0</v>
      </c>
      <c r="J3568" s="69">
        <f t="shared" si="118"/>
        <v>0</v>
      </c>
      <c r="K3568" s="57"/>
      <c r="L3568" s="65">
        <v>0</v>
      </c>
    </row>
    <row r="3569" spans="1:12" s="73" customFormat="1">
      <c r="A3569" s="42" t="s">
        <v>11</v>
      </c>
      <c r="B3569" s="42"/>
      <c r="C3569" s="100">
        <f>C3270+C3301+C3303+C3306+C3313+C3315+C3322+C3324+C3327+C3363+C3368+C3370+C3372+C3374+C3376+C3379+C3433+C3438+C3532+C3549+C3561+C3542+C3545</f>
        <v>1029683530.29</v>
      </c>
      <c r="D3569" s="100"/>
      <c r="E3569" s="100">
        <f>+E3301++E3303+E3306+E3313+E3315+E3322+E3324+E3327+E3363+E3370+E3372+E3374+E3376+E3379+E3433+E3438+E3532+E3549+E3561+E3542+E3545</f>
        <v>14046299.5</v>
      </c>
      <c r="F3569" s="72"/>
      <c r="G3569" s="100">
        <f t="shared" si="119"/>
        <v>1043729829.79</v>
      </c>
      <c r="I3569" s="68"/>
      <c r="J3569" s="69"/>
      <c r="K3569" s="57"/>
      <c r="L3569" s="65">
        <v>0</v>
      </c>
    </row>
    <row r="3570" spans="1:12" s="73" customFormat="1" outlineLevel="1">
      <c r="A3570" s="66" t="s">
        <v>553</v>
      </c>
      <c r="B3570" s="35" t="s">
        <v>2894</v>
      </c>
      <c r="C3570" s="67">
        <f>SUM(C3571)</f>
        <v>0</v>
      </c>
      <c r="D3570" s="79"/>
      <c r="E3570" s="67">
        <f>E3571</f>
        <v>0</v>
      </c>
      <c r="F3570" s="72"/>
      <c r="G3570" s="67">
        <f t="shared" si="119"/>
        <v>0</v>
      </c>
      <c r="I3570" s="68">
        <v>0</v>
      </c>
      <c r="J3570" s="75">
        <f t="shared" si="118"/>
        <v>0</v>
      </c>
      <c r="K3570" s="57">
        <v>0</v>
      </c>
      <c r="L3570" s="65">
        <v>0</v>
      </c>
    </row>
    <row r="3571" spans="1:12" s="73" customFormat="1" hidden="1" outlineLevel="2">
      <c r="A3571" s="82">
        <v>2413010000</v>
      </c>
      <c r="B3571" s="83" t="s">
        <v>2738</v>
      </c>
      <c r="C3571" s="70">
        <v>0</v>
      </c>
      <c r="D3571" s="79"/>
      <c r="E3571" s="70">
        <v>0</v>
      </c>
      <c r="F3571" s="72"/>
      <c r="G3571" s="70">
        <f t="shared" si="119"/>
        <v>0</v>
      </c>
      <c r="I3571" s="68">
        <v>0</v>
      </c>
      <c r="J3571" s="69">
        <f t="shared" si="118"/>
        <v>0</v>
      </c>
      <c r="K3571" s="57"/>
      <c r="L3571" s="65" t="s">
        <v>553</v>
      </c>
    </row>
    <row r="3572" spans="1:12" s="73" customFormat="1" outlineLevel="1" collapsed="1">
      <c r="A3572" s="66" t="s">
        <v>554</v>
      </c>
      <c r="B3572" s="35" t="s">
        <v>5753</v>
      </c>
      <c r="C3572" s="67">
        <f>SUM(C3573)</f>
        <v>0</v>
      </c>
      <c r="D3572" s="79"/>
      <c r="E3572" s="67"/>
      <c r="F3572" s="72"/>
      <c r="G3572" s="67">
        <f>C3572+E3572</f>
        <v>0</v>
      </c>
      <c r="I3572" s="68">
        <v>0</v>
      </c>
      <c r="J3572" s="75">
        <f>I3572-G3572</f>
        <v>0</v>
      </c>
      <c r="K3572" s="57"/>
      <c r="L3572" s="65">
        <v>0</v>
      </c>
    </row>
    <row r="3573" spans="1:12" s="73" customFormat="1" hidden="1" outlineLevel="2">
      <c r="A3573" s="82">
        <v>2416010000</v>
      </c>
      <c r="B3573" s="83" t="s">
        <v>2739</v>
      </c>
      <c r="C3573" s="70">
        <v>0</v>
      </c>
      <c r="D3573" s="79"/>
      <c r="E3573" s="70"/>
      <c r="F3573" s="72"/>
      <c r="G3573" s="70">
        <f>C3573+E3573</f>
        <v>0</v>
      </c>
      <c r="I3573" s="68">
        <v>0</v>
      </c>
      <c r="J3573" s="69">
        <f>I3573-G3573</f>
        <v>0</v>
      </c>
      <c r="K3573" s="57"/>
      <c r="L3573" s="65" t="s">
        <v>554</v>
      </c>
    </row>
    <row r="3574" spans="1:12" s="73" customFormat="1" outlineLevel="1" collapsed="1">
      <c r="A3574" s="66" t="s">
        <v>555</v>
      </c>
      <c r="B3574" s="35" t="s">
        <v>5754</v>
      </c>
      <c r="C3574" s="67">
        <f>SUM(C3575)</f>
        <v>3795274.95</v>
      </c>
      <c r="D3574" s="79"/>
      <c r="E3574" s="67"/>
      <c r="F3574" s="72"/>
      <c r="G3574" s="67">
        <f t="shared" si="119"/>
        <v>3795274.95</v>
      </c>
      <c r="I3574" s="68">
        <v>3795274.95</v>
      </c>
      <c r="J3574" s="69">
        <f t="shared" si="118"/>
        <v>0</v>
      </c>
      <c r="K3574" s="57"/>
      <c r="L3574" s="65">
        <v>0</v>
      </c>
    </row>
    <row r="3575" spans="1:12" s="73" customFormat="1" hidden="1" outlineLevel="2">
      <c r="A3575" s="31">
        <v>2421010000</v>
      </c>
      <c r="B3575" s="45" t="s">
        <v>2740</v>
      </c>
      <c r="C3575" s="70">
        <v>3795274.95</v>
      </c>
      <c r="D3575" s="79"/>
      <c r="E3575" s="70"/>
      <c r="F3575" s="72"/>
      <c r="G3575" s="70">
        <f t="shared" si="119"/>
        <v>3795274.95</v>
      </c>
      <c r="I3575" s="68">
        <v>0</v>
      </c>
      <c r="J3575" s="69">
        <f t="shared" si="118"/>
        <v>-3795274.95</v>
      </c>
      <c r="K3575" s="57"/>
      <c r="L3575" s="65" t="s">
        <v>555</v>
      </c>
    </row>
    <row r="3576" spans="1:12" s="73" customFormat="1" outlineLevel="1" collapsed="1">
      <c r="A3576" s="66" t="s">
        <v>556</v>
      </c>
      <c r="B3576" s="35" t="s">
        <v>5755</v>
      </c>
      <c r="C3576" s="67">
        <f>SUM(C3577)</f>
        <v>0</v>
      </c>
      <c r="D3576" s="79"/>
      <c r="E3576" s="67"/>
      <c r="F3576" s="72"/>
      <c r="G3576" s="67">
        <f>C3576+E3576</f>
        <v>0</v>
      </c>
      <c r="I3576" s="68">
        <v>0</v>
      </c>
      <c r="J3576" s="69">
        <f>I3576-G3576</f>
        <v>0</v>
      </c>
      <c r="K3576" s="57"/>
      <c r="L3576" s="65">
        <v>0</v>
      </c>
    </row>
    <row r="3577" spans="1:12" s="73" customFormat="1" hidden="1" outlineLevel="2">
      <c r="A3577" s="31">
        <v>2422010000</v>
      </c>
      <c r="B3577" s="45" t="s">
        <v>2741</v>
      </c>
      <c r="C3577" s="70">
        <v>0</v>
      </c>
      <c r="D3577" s="79"/>
      <c r="E3577" s="70"/>
      <c r="F3577" s="72"/>
      <c r="G3577" s="70">
        <f>C3577+E3577</f>
        <v>0</v>
      </c>
      <c r="I3577" s="68">
        <v>0</v>
      </c>
      <c r="J3577" s="69">
        <f>I3577-G3577</f>
        <v>0</v>
      </c>
      <c r="K3577" s="57"/>
      <c r="L3577" s="65" t="s">
        <v>556</v>
      </c>
    </row>
    <row r="3578" spans="1:12" s="73" customFormat="1" outlineLevel="1" collapsed="1">
      <c r="A3578" s="66" t="s">
        <v>557</v>
      </c>
      <c r="B3578" s="35" t="s">
        <v>5756</v>
      </c>
      <c r="C3578" s="67">
        <f>SUM(C3579:C3580)</f>
        <v>0</v>
      </c>
      <c r="D3578" s="79"/>
      <c r="E3578" s="67"/>
      <c r="F3578" s="72"/>
      <c r="G3578" s="67">
        <f>C3578+E3578</f>
        <v>0</v>
      </c>
      <c r="I3578" s="68">
        <v>0</v>
      </c>
      <c r="J3578" s="69">
        <f>I3578-G3578</f>
        <v>0</v>
      </c>
      <c r="K3578" s="57"/>
      <c r="L3578" s="65">
        <v>0</v>
      </c>
    </row>
    <row r="3579" spans="1:12" s="73" customFormat="1" hidden="1" outlineLevel="2">
      <c r="A3579" s="31">
        <v>2424010000</v>
      </c>
      <c r="B3579" s="45" t="s">
        <v>2742</v>
      </c>
      <c r="C3579" s="70">
        <v>0</v>
      </c>
      <c r="D3579" s="79"/>
      <c r="E3579" s="70"/>
      <c r="F3579" s="72"/>
      <c r="G3579" s="70">
        <f>C3579+E3579</f>
        <v>0</v>
      </c>
      <c r="I3579" s="68">
        <v>0</v>
      </c>
      <c r="J3579" s="69">
        <f>I3579-G3579</f>
        <v>0</v>
      </c>
      <c r="K3579" s="57"/>
      <c r="L3579" s="65" t="s">
        <v>557</v>
      </c>
    </row>
    <row r="3580" spans="1:12" s="73" customFormat="1" hidden="1" outlineLevel="2">
      <c r="A3580" s="31">
        <v>2424020000</v>
      </c>
      <c r="B3580" s="45" t="s">
        <v>2743</v>
      </c>
      <c r="C3580" s="70">
        <v>0</v>
      </c>
      <c r="D3580" s="79"/>
      <c r="E3580" s="70"/>
      <c r="F3580" s="72"/>
      <c r="G3580" s="70">
        <f>C3580+E3580</f>
        <v>0</v>
      </c>
      <c r="I3580" s="68">
        <v>0</v>
      </c>
      <c r="J3580" s="69">
        <f>I3580-G3580</f>
        <v>0</v>
      </c>
      <c r="K3580" s="57"/>
      <c r="L3580" s="65" t="s">
        <v>557</v>
      </c>
    </row>
    <row r="3581" spans="1:12" s="73" customFormat="1" outlineLevel="1" collapsed="1">
      <c r="A3581" s="66" t="s">
        <v>558</v>
      </c>
      <c r="B3581" s="35" t="s">
        <v>5757</v>
      </c>
      <c r="C3581" s="67">
        <f>SUM(C3582:C3586)</f>
        <v>9783.2800000000007</v>
      </c>
      <c r="D3581" s="79"/>
      <c r="E3581" s="67"/>
      <c r="F3581" s="72"/>
      <c r="G3581" s="67">
        <f t="shared" si="119"/>
        <v>9783.2800000000007</v>
      </c>
      <c r="I3581" s="68">
        <v>9783.2800000000007</v>
      </c>
      <c r="J3581" s="69">
        <f t="shared" si="118"/>
        <v>0</v>
      </c>
      <c r="K3581" s="57"/>
      <c r="L3581" s="65">
        <v>0</v>
      </c>
    </row>
    <row r="3582" spans="1:12" s="73" customFormat="1" hidden="1" outlineLevel="2">
      <c r="A3582" s="31">
        <v>2425010000</v>
      </c>
      <c r="B3582" s="45" t="s">
        <v>2744</v>
      </c>
      <c r="C3582" s="70">
        <v>0</v>
      </c>
      <c r="D3582" s="79"/>
      <c r="E3582" s="70"/>
      <c r="F3582" s="72"/>
      <c r="G3582" s="70">
        <f t="shared" si="119"/>
        <v>0</v>
      </c>
      <c r="I3582" s="68">
        <v>0</v>
      </c>
      <c r="J3582" s="69">
        <f t="shared" si="118"/>
        <v>0</v>
      </c>
      <c r="K3582" s="57"/>
      <c r="L3582" s="65" t="s">
        <v>558</v>
      </c>
    </row>
    <row r="3583" spans="1:12" s="73" customFormat="1" hidden="1" outlineLevel="2">
      <c r="A3583" s="31">
        <v>2425020000</v>
      </c>
      <c r="B3583" s="45" t="s">
        <v>2745</v>
      </c>
      <c r="C3583" s="70">
        <v>0</v>
      </c>
      <c r="D3583" s="79"/>
      <c r="E3583" s="70"/>
      <c r="F3583" s="72"/>
      <c r="G3583" s="70">
        <f t="shared" si="119"/>
        <v>0</v>
      </c>
      <c r="I3583" s="68">
        <v>0</v>
      </c>
      <c r="J3583" s="69">
        <f t="shared" si="118"/>
        <v>0</v>
      </c>
      <c r="K3583" s="57"/>
      <c r="L3583" s="65" t="s">
        <v>558</v>
      </c>
    </row>
    <row r="3584" spans="1:12" s="73" customFormat="1" hidden="1" outlineLevel="2">
      <c r="A3584" s="31">
        <v>2429010000</v>
      </c>
      <c r="B3584" s="45" t="s">
        <v>2746</v>
      </c>
      <c r="C3584" s="70">
        <v>0</v>
      </c>
      <c r="D3584" s="79"/>
      <c r="E3584" s="70"/>
      <c r="F3584" s="72"/>
      <c r="G3584" s="70">
        <f t="shared" si="119"/>
        <v>0</v>
      </c>
      <c r="I3584" s="68">
        <v>0</v>
      </c>
      <c r="J3584" s="69">
        <f t="shared" si="118"/>
        <v>0</v>
      </c>
      <c r="K3584" s="57"/>
      <c r="L3584" s="65" t="s">
        <v>558</v>
      </c>
    </row>
    <row r="3585" spans="1:12" s="73" customFormat="1" hidden="1" outlineLevel="2">
      <c r="A3585" s="31">
        <v>2429990000</v>
      </c>
      <c r="B3585" s="45" t="s">
        <v>2747</v>
      </c>
      <c r="C3585" s="70">
        <v>9783.2800000000007</v>
      </c>
      <c r="D3585" s="79"/>
      <c r="E3585" s="70"/>
      <c r="F3585" s="72"/>
      <c r="G3585" s="70">
        <f t="shared" si="119"/>
        <v>9783.2800000000007</v>
      </c>
      <c r="I3585" s="68">
        <v>0</v>
      </c>
      <c r="J3585" s="69">
        <f t="shared" si="118"/>
        <v>-9783.2800000000007</v>
      </c>
      <c r="K3585" s="57"/>
      <c r="L3585" s="65" t="s">
        <v>558</v>
      </c>
    </row>
    <row r="3586" spans="1:12" s="73" customFormat="1" hidden="1" outlineLevel="2">
      <c r="A3586" s="31">
        <v>2429999999</v>
      </c>
      <c r="B3586" s="45" t="s">
        <v>2748</v>
      </c>
      <c r="C3586" s="70">
        <v>0</v>
      </c>
      <c r="D3586" s="79"/>
      <c r="E3586" s="70"/>
      <c r="F3586" s="72"/>
      <c r="G3586" s="70">
        <f t="shared" si="119"/>
        <v>0</v>
      </c>
      <c r="I3586" s="68">
        <v>0</v>
      </c>
      <c r="J3586" s="69">
        <f t="shared" si="118"/>
        <v>0</v>
      </c>
      <c r="K3586" s="57"/>
      <c r="L3586" s="65" t="s">
        <v>558</v>
      </c>
    </row>
    <row r="3587" spans="1:12" s="73" customFormat="1" outlineLevel="1" collapsed="1">
      <c r="A3587" s="66" t="s">
        <v>559</v>
      </c>
      <c r="B3587" s="35" t="s">
        <v>5758</v>
      </c>
      <c r="C3587" s="67">
        <f>SUM(C3588:C3593)</f>
        <v>0</v>
      </c>
      <c r="D3587" s="79"/>
      <c r="E3587" s="70"/>
      <c r="F3587" s="72"/>
      <c r="G3587" s="67">
        <f t="shared" si="119"/>
        <v>0</v>
      </c>
      <c r="I3587" s="68">
        <v>0</v>
      </c>
      <c r="J3587" s="69">
        <f t="shared" si="118"/>
        <v>0</v>
      </c>
      <c r="K3587" s="57"/>
      <c r="L3587" s="65">
        <v>0</v>
      </c>
    </row>
    <row r="3588" spans="1:12" s="73" customFormat="1" hidden="1" outlineLevel="2">
      <c r="A3588" s="31">
        <v>2433111000</v>
      </c>
      <c r="B3588" s="45" t="s">
        <v>2749</v>
      </c>
      <c r="C3588" s="70">
        <v>0</v>
      </c>
      <c r="D3588" s="79"/>
      <c r="E3588" s="70"/>
      <c r="F3588" s="72"/>
      <c r="G3588" s="70">
        <f t="shared" si="119"/>
        <v>0</v>
      </c>
      <c r="I3588" s="68">
        <v>0</v>
      </c>
      <c r="J3588" s="69">
        <f t="shared" si="118"/>
        <v>0</v>
      </c>
      <c r="K3588" s="57"/>
      <c r="L3588" s="65" t="s">
        <v>559</v>
      </c>
    </row>
    <row r="3589" spans="1:12" s="73" customFormat="1" hidden="1" outlineLevel="2">
      <c r="A3589" s="31">
        <v>2433112000</v>
      </c>
      <c r="B3589" s="45" t="s">
        <v>2750</v>
      </c>
      <c r="C3589" s="70">
        <v>0</v>
      </c>
      <c r="D3589" s="79"/>
      <c r="E3589" s="70"/>
      <c r="F3589" s="72"/>
      <c r="G3589" s="70">
        <f t="shared" si="119"/>
        <v>0</v>
      </c>
      <c r="I3589" s="68">
        <v>0</v>
      </c>
      <c r="J3589" s="69">
        <f t="shared" si="118"/>
        <v>0</v>
      </c>
      <c r="K3589" s="57"/>
      <c r="L3589" s="65" t="s">
        <v>559</v>
      </c>
    </row>
    <row r="3590" spans="1:12" s="73" customFormat="1" hidden="1" outlineLevel="2">
      <c r="A3590" s="31">
        <v>2433112001</v>
      </c>
      <c r="B3590" s="45" t="s">
        <v>2751</v>
      </c>
      <c r="C3590" s="70">
        <v>0</v>
      </c>
      <c r="D3590" s="79"/>
      <c r="E3590" s="70"/>
      <c r="F3590" s="72"/>
      <c r="G3590" s="70">
        <f t="shared" si="119"/>
        <v>0</v>
      </c>
      <c r="I3590" s="68">
        <v>0</v>
      </c>
      <c r="J3590" s="69">
        <f t="shared" si="118"/>
        <v>0</v>
      </c>
      <c r="K3590" s="57"/>
      <c r="L3590" s="65" t="s">
        <v>559</v>
      </c>
    </row>
    <row r="3591" spans="1:12" s="73" customFormat="1" hidden="1" outlineLevel="2">
      <c r="A3591" s="31">
        <v>2433112002</v>
      </c>
      <c r="B3591" s="45" t="s">
        <v>2752</v>
      </c>
      <c r="C3591" s="70">
        <v>0</v>
      </c>
      <c r="D3591" s="79"/>
      <c r="E3591" s="70"/>
      <c r="F3591" s="72"/>
      <c r="G3591" s="70">
        <f>C3591+E3591</f>
        <v>0</v>
      </c>
      <c r="I3591" s="68">
        <v>0</v>
      </c>
      <c r="J3591" s="69">
        <f>I3591-G3591</f>
        <v>0</v>
      </c>
      <c r="K3591" s="57"/>
      <c r="L3591" s="65" t="s">
        <v>559</v>
      </c>
    </row>
    <row r="3592" spans="1:12" s="73" customFormat="1" hidden="1" outlineLevel="2">
      <c r="A3592" s="31">
        <v>2433122000</v>
      </c>
      <c r="B3592" s="45" t="s">
        <v>2753</v>
      </c>
      <c r="C3592" s="70">
        <v>0</v>
      </c>
      <c r="D3592" s="79"/>
      <c r="E3592" s="70"/>
      <c r="F3592" s="72"/>
      <c r="G3592" s="70">
        <f t="shared" si="119"/>
        <v>0</v>
      </c>
      <c r="I3592" s="68">
        <v>0</v>
      </c>
      <c r="J3592" s="69">
        <f t="shared" si="118"/>
        <v>0</v>
      </c>
      <c r="K3592" s="57"/>
      <c r="L3592" s="65" t="s">
        <v>559</v>
      </c>
    </row>
    <row r="3593" spans="1:12" s="73" customFormat="1" hidden="1" outlineLevel="2">
      <c r="A3593" s="31">
        <v>2433132000</v>
      </c>
      <c r="B3593" s="45" t="s">
        <v>2754</v>
      </c>
      <c r="C3593" s="70">
        <v>0</v>
      </c>
      <c r="D3593" s="79"/>
      <c r="E3593" s="70"/>
      <c r="F3593" s="72"/>
      <c r="G3593" s="70">
        <f t="shared" si="119"/>
        <v>0</v>
      </c>
      <c r="I3593" s="68">
        <v>0</v>
      </c>
      <c r="J3593" s="69">
        <f t="shared" si="118"/>
        <v>0</v>
      </c>
      <c r="K3593" s="57"/>
      <c r="L3593" s="65" t="s">
        <v>559</v>
      </c>
    </row>
    <row r="3594" spans="1:12" s="73" customFormat="1" outlineLevel="1" collapsed="1">
      <c r="A3594" s="66" t="s">
        <v>560</v>
      </c>
      <c r="B3594" s="35" t="s">
        <v>5759</v>
      </c>
      <c r="C3594" s="67">
        <f>SUM(C3595)</f>
        <v>0</v>
      </c>
      <c r="D3594" s="79"/>
      <c r="E3594" s="67"/>
      <c r="F3594" s="72"/>
      <c r="G3594" s="67">
        <f t="shared" si="119"/>
        <v>0</v>
      </c>
      <c r="I3594" s="68">
        <v>0</v>
      </c>
      <c r="J3594" s="69">
        <f t="shared" si="118"/>
        <v>0</v>
      </c>
      <c r="K3594" s="57"/>
      <c r="L3594" s="65">
        <v>0</v>
      </c>
    </row>
    <row r="3595" spans="1:12" s="73" customFormat="1" hidden="1" outlineLevel="2">
      <c r="A3595" s="31">
        <v>2436001000</v>
      </c>
      <c r="B3595" s="45" t="s">
        <v>2755</v>
      </c>
      <c r="C3595" s="70">
        <v>0</v>
      </c>
      <c r="D3595" s="79"/>
      <c r="E3595" s="70"/>
      <c r="F3595" s="72"/>
      <c r="G3595" s="70">
        <f t="shared" si="119"/>
        <v>0</v>
      </c>
      <c r="I3595" s="68">
        <v>0</v>
      </c>
      <c r="J3595" s="69">
        <f t="shared" si="118"/>
        <v>0</v>
      </c>
      <c r="K3595" s="57"/>
      <c r="L3595" s="65" t="s">
        <v>560</v>
      </c>
    </row>
    <row r="3596" spans="1:12" s="73" customFormat="1" outlineLevel="1" collapsed="1">
      <c r="A3596" s="66" t="s">
        <v>561</v>
      </c>
      <c r="B3596" s="35" t="s">
        <v>5699</v>
      </c>
      <c r="C3596" s="67">
        <f>SUM(C3597)</f>
        <v>90.719999999999899</v>
      </c>
      <c r="D3596" s="79"/>
      <c r="E3596" s="67"/>
      <c r="F3596" s="72"/>
      <c r="G3596" s="67">
        <f t="shared" si="119"/>
        <v>90.719999999999899</v>
      </c>
      <c r="I3596" s="68">
        <v>90.73</v>
      </c>
      <c r="J3596" s="69">
        <f t="shared" si="118"/>
        <v>1.0000000000104592E-2</v>
      </c>
      <c r="K3596" s="57"/>
      <c r="L3596" s="65">
        <v>0</v>
      </c>
    </row>
    <row r="3597" spans="1:12" s="73" customFormat="1" hidden="1" outlineLevel="2">
      <c r="A3597" s="82">
        <v>2441000100</v>
      </c>
      <c r="B3597" s="45" t="s">
        <v>1391</v>
      </c>
      <c r="C3597" s="70">
        <v>90.719999999999899</v>
      </c>
      <c r="D3597" s="79"/>
      <c r="E3597" s="70"/>
      <c r="F3597" s="72"/>
      <c r="G3597" s="70">
        <f t="shared" si="119"/>
        <v>90.719999999999899</v>
      </c>
      <c r="I3597" s="68">
        <v>0</v>
      </c>
      <c r="J3597" s="69">
        <f t="shared" si="118"/>
        <v>-90.719999999999899</v>
      </c>
      <c r="K3597" s="57"/>
      <c r="L3597" s="65" t="s">
        <v>461</v>
      </c>
    </row>
    <row r="3598" spans="1:12" s="73" customFormat="1" outlineLevel="1" collapsed="1">
      <c r="A3598" s="66" t="s">
        <v>562</v>
      </c>
      <c r="B3598" s="35" t="s">
        <v>5760</v>
      </c>
      <c r="C3598" s="67">
        <f>SUM(C3599)</f>
        <v>4686104.96</v>
      </c>
      <c r="D3598" s="79"/>
      <c r="E3598" s="67"/>
      <c r="F3598" s="72"/>
      <c r="G3598" s="67">
        <f t="shared" si="119"/>
        <v>4686104.96</v>
      </c>
      <c r="I3598" s="68">
        <v>4686104.96</v>
      </c>
      <c r="J3598" s="69">
        <f t="shared" si="118"/>
        <v>0</v>
      </c>
      <c r="K3598" s="57"/>
      <c r="L3598" s="65">
        <v>0</v>
      </c>
    </row>
    <row r="3599" spans="1:12" s="73" customFormat="1" hidden="1" outlineLevel="2">
      <c r="A3599" s="31">
        <v>2450000000</v>
      </c>
      <c r="B3599" s="45" t="s">
        <v>2756</v>
      </c>
      <c r="C3599" s="70">
        <v>4686104.96</v>
      </c>
      <c r="D3599" s="79"/>
      <c r="E3599" s="70"/>
      <c r="F3599" s="72"/>
      <c r="G3599" s="70">
        <f t="shared" si="119"/>
        <v>4686104.96</v>
      </c>
      <c r="I3599" s="68">
        <v>0</v>
      </c>
      <c r="J3599" s="69">
        <f t="shared" si="118"/>
        <v>-4686104.96</v>
      </c>
      <c r="K3599" s="57"/>
      <c r="L3599" s="65" t="s">
        <v>562</v>
      </c>
    </row>
    <row r="3600" spans="1:12" s="73" customFormat="1" outlineLevel="1" collapsed="1">
      <c r="A3600" s="66" t="s">
        <v>563</v>
      </c>
      <c r="B3600" s="35" t="s">
        <v>5761</v>
      </c>
      <c r="C3600" s="67">
        <f>SUM(C3601:C3602)</f>
        <v>4965974.8899999904</v>
      </c>
      <c r="D3600" s="79"/>
      <c r="E3600" s="67"/>
      <c r="F3600" s="72"/>
      <c r="G3600" s="67">
        <f t="shared" si="119"/>
        <v>4965974.8899999904</v>
      </c>
      <c r="I3600" s="68">
        <v>4965974.8899999997</v>
      </c>
      <c r="J3600" s="69">
        <f t="shared" si="118"/>
        <v>9.3132257461547852E-9</v>
      </c>
      <c r="K3600" s="57"/>
      <c r="L3600" s="65">
        <v>0</v>
      </c>
    </row>
    <row r="3601" spans="1:12" s="73" customFormat="1" hidden="1" outlineLevel="2">
      <c r="A3601" s="31">
        <v>2490000000</v>
      </c>
      <c r="B3601" s="45" t="s">
        <v>2757</v>
      </c>
      <c r="C3601" s="70">
        <v>4965974.8899999904</v>
      </c>
      <c r="D3601" s="79"/>
      <c r="E3601" s="70"/>
      <c r="F3601" s="72"/>
      <c r="G3601" s="70">
        <f t="shared" si="119"/>
        <v>4965974.8899999904</v>
      </c>
      <c r="I3601" s="68">
        <v>0</v>
      </c>
      <c r="J3601" s="69">
        <f t="shared" si="118"/>
        <v>-4965974.8899999904</v>
      </c>
      <c r="K3601" s="57"/>
      <c r="L3601" s="65" t="s">
        <v>563</v>
      </c>
    </row>
    <row r="3602" spans="1:12" s="73" customFormat="1" hidden="1" outlineLevel="2">
      <c r="A3602" s="31">
        <v>2499999999</v>
      </c>
      <c r="B3602" s="45" t="s">
        <v>2758</v>
      </c>
      <c r="C3602" s="70">
        <v>0</v>
      </c>
      <c r="D3602" s="79"/>
      <c r="E3602" s="70"/>
      <c r="F3602" s="72"/>
      <c r="G3602" s="70">
        <f t="shared" si="119"/>
        <v>0</v>
      </c>
      <c r="I3602" s="68">
        <v>0</v>
      </c>
      <c r="J3602" s="69">
        <f t="shared" si="118"/>
        <v>0</v>
      </c>
      <c r="K3602" s="57"/>
      <c r="L3602" s="65" t="s">
        <v>563</v>
      </c>
    </row>
    <row r="3603" spans="1:12" s="73" customFormat="1" outlineLevel="1" collapsed="1">
      <c r="A3603" s="42"/>
      <c r="B3603" s="42"/>
      <c r="C3603" s="100"/>
      <c r="D3603" s="79"/>
      <c r="E3603" s="100"/>
      <c r="F3603" s="72"/>
      <c r="G3603" s="100"/>
      <c r="I3603" s="68"/>
      <c r="J3603" s="69"/>
      <c r="K3603" s="57"/>
      <c r="L3603" s="57"/>
    </row>
    <row r="3604" spans="1:12" s="73" customFormat="1">
      <c r="A3604" s="42" t="s">
        <v>40</v>
      </c>
      <c r="B3604" s="42"/>
      <c r="C3604" s="100">
        <f>C3570+C3572+C3574+C3576+C3578+C3581+C3587+C3594+C3596+C3598+C3600</f>
        <v>13457228.79999999</v>
      </c>
      <c r="D3604" s="100"/>
      <c r="E3604" s="100">
        <f>E3570+E3574+E3581+E3596+E3598+E3600</f>
        <v>0</v>
      </c>
      <c r="F3604" s="72"/>
      <c r="G3604" s="100">
        <f t="shared" si="119"/>
        <v>13457228.79999999</v>
      </c>
      <c r="I3604" s="68"/>
      <c r="J3604" s="69"/>
      <c r="K3604" s="57"/>
      <c r="L3604" s="57"/>
    </row>
    <row r="3605" spans="1:12">
      <c r="A3605" s="35"/>
      <c r="B3605" s="35"/>
      <c r="D3605" s="79"/>
      <c r="I3605" s="68"/>
      <c r="J3605" s="69"/>
    </row>
    <row r="3606" spans="1:12">
      <c r="A3606" s="36" t="s">
        <v>41</v>
      </c>
      <c r="B3606" s="36"/>
      <c r="C3606" s="90">
        <f>C3217+C3240+C3269+C3569+C3604</f>
        <v>1341732989.5199988</v>
      </c>
      <c r="D3606" s="90"/>
      <c r="E3606" s="90">
        <f>E3217+E3240+E3269+E3569+E3604</f>
        <v>13975395.5</v>
      </c>
      <c r="G3606" s="90">
        <f t="shared" si="119"/>
        <v>1355708385.0199988</v>
      </c>
      <c r="I3606" s="68"/>
      <c r="J3606" s="69"/>
    </row>
    <row r="3607" spans="1:12">
      <c r="A3607" s="35"/>
      <c r="B3607" s="35"/>
      <c r="D3607" s="79"/>
      <c r="I3607" s="68"/>
      <c r="J3607" s="69"/>
    </row>
    <row r="3608" spans="1:12">
      <c r="A3608" s="38" t="s">
        <v>13</v>
      </c>
      <c r="B3608" s="36"/>
      <c r="C3608" s="90">
        <f>C3202+C3606</f>
        <v>4354030613.6799955</v>
      </c>
      <c r="D3608" s="90"/>
      <c r="E3608" s="90">
        <f>E3202+E3606</f>
        <v>521658340.09999985</v>
      </c>
      <c r="G3608" s="90">
        <f t="shared" si="119"/>
        <v>4875688953.779995</v>
      </c>
      <c r="I3608" s="68"/>
      <c r="J3608" s="69"/>
    </row>
    <row r="3609" spans="1:12">
      <c r="A3609" s="35"/>
      <c r="B3609" s="35"/>
      <c r="D3609" s="79"/>
      <c r="I3609" s="68"/>
      <c r="J3609" s="69"/>
    </row>
    <row r="3610" spans="1:12">
      <c r="A3610" s="36" t="s">
        <v>67</v>
      </c>
      <c r="C3610" s="90">
        <f>C3039+C3608</f>
        <v>5958167449.5899944</v>
      </c>
      <c r="D3610" s="90"/>
      <c r="E3610" s="90">
        <f>E3039+E3608</f>
        <v>-531337277.06322867</v>
      </c>
      <c r="G3610" s="90">
        <f t="shared" si="119"/>
        <v>5426830172.5267658</v>
      </c>
      <c r="I3610" s="68"/>
      <c r="J3610" s="69">
        <v>0.64676570892333984</v>
      </c>
    </row>
    <row r="3611" spans="1:12">
      <c r="D3611" s="79"/>
      <c r="I3611" s="68"/>
      <c r="J3611" s="69"/>
    </row>
    <row r="3612" spans="1:12">
      <c r="C3612" s="69"/>
      <c r="I3612" s="68"/>
      <c r="J3612" s="69"/>
    </row>
    <row r="3613" spans="1:12">
      <c r="C3613" s="69">
        <f>C3610</f>
        <v>5958167449.5899944</v>
      </c>
      <c r="I3613" s="68"/>
    </row>
    <row r="3614" spans="1:12">
      <c r="J3614" s="69"/>
    </row>
    <row r="3615" spans="1:12">
      <c r="J3615" s="69">
        <f>J3610+E3616</f>
        <v>8.8367646932601929</v>
      </c>
    </row>
    <row r="3616" spans="1:12">
      <c r="C3616" s="136">
        <f>C3610-C3005</f>
        <v>-1.9990921020507813E-2</v>
      </c>
      <c r="D3616" s="69"/>
      <c r="E3616" s="69">
        <f>E3610-E3005</f>
        <v>8.189998984336853</v>
      </c>
      <c r="G3616" s="69">
        <f>G3610-G3005</f>
        <v>8.1700077056884766</v>
      </c>
      <c r="I3616" s="68"/>
      <c r="J3616" s="69"/>
    </row>
    <row r="3619" spans="3:3">
      <c r="C3619" s="69"/>
    </row>
  </sheetData>
  <mergeCells count="1">
    <mergeCell ref="A1:G1"/>
  </mergeCells>
  <pageMargins left="0.75" right="0.75" top="1" bottom="1" header="0.5" footer="0.5"/>
  <pageSetup paperSize="9" scale="12" orientation="portrait" horizontalDpi="1200" verticalDpi="12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pageSetUpPr fitToPage="1"/>
  </sheetPr>
  <dimension ref="A1:K334"/>
  <sheetViews>
    <sheetView zoomScale="75" workbookViewId="0">
      <pane ySplit="2" topLeftCell="A3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6640625" style="189" bestFit="1" customWidth="1"/>
    <col min="2" max="2" width="14.88671875" style="180" customWidth="1"/>
    <col min="3" max="3" width="59.33203125" style="389" customWidth="1"/>
    <col min="4" max="4" width="15" style="180" bestFit="1" customWidth="1"/>
    <col min="5" max="5" width="2.33203125" style="180" customWidth="1"/>
    <col min="6" max="6" width="13.6640625" style="324" customWidth="1"/>
    <col min="7" max="7" width="13.109375" style="324" customWidth="1"/>
    <col min="8" max="8" width="106.33203125" style="180" customWidth="1"/>
    <col min="9" max="9" width="9.6640625" style="180" customWidth="1"/>
    <col min="10" max="10" width="11.44140625" style="180" bestFit="1" customWidth="1"/>
    <col min="11" max="11" width="13.5546875" style="180" bestFit="1" customWidth="1"/>
    <col min="12" max="16384" width="9.109375" style="180"/>
  </cols>
  <sheetData>
    <row r="1" spans="1:10">
      <c r="C1" s="322"/>
      <c r="F1" s="323" t="s">
        <v>4337</v>
      </c>
      <c r="H1" s="325"/>
    </row>
    <row r="2" spans="1:10" ht="26.4">
      <c r="A2" s="142" t="s">
        <v>2767</v>
      </c>
      <c r="B2" s="142" t="s">
        <v>2768</v>
      </c>
      <c r="C2" s="142" t="s">
        <v>2769</v>
      </c>
      <c r="D2" s="142"/>
      <c r="E2" s="142"/>
      <c r="F2" s="142" t="s">
        <v>4338</v>
      </c>
      <c r="G2" s="326" t="s">
        <v>4339</v>
      </c>
      <c r="H2" s="142" t="s">
        <v>2771</v>
      </c>
      <c r="I2" s="1426" t="s">
        <v>4340</v>
      </c>
      <c r="J2" s="1426"/>
    </row>
    <row r="3" spans="1:10">
      <c r="C3" s="327" t="s">
        <v>174</v>
      </c>
      <c r="D3" s="144"/>
      <c r="E3" s="144"/>
      <c r="F3" s="328"/>
    </row>
    <row r="4" spans="1:10">
      <c r="A4" s="189" t="s">
        <v>3317</v>
      </c>
      <c r="B4" s="151">
        <v>7120079010</v>
      </c>
      <c r="C4" s="154" t="s">
        <v>3322</v>
      </c>
      <c r="E4" s="144"/>
      <c r="F4" s="328">
        <v>0</v>
      </c>
      <c r="G4" s="329"/>
      <c r="I4" s="203"/>
      <c r="J4" s="151"/>
    </row>
    <row r="5" spans="1:10">
      <c r="A5" s="189" t="s">
        <v>3324</v>
      </c>
      <c r="B5" s="205">
        <v>7180019000</v>
      </c>
      <c r="C5" s="206" t="s">
        <v>3325</v>
      </c>
      <c r="D5" s="144"/>
      <c r="E5" s="144"/>
      <c r="F5" s="330">
        <f>-1227612/12*2*0</f>
        <v>0</v>
      </c>
      <c r="G5" s="329"/>
      <c r="I5" s="203"/>
      <c r="J5" s="151"/>
    </row>
    <row r="6" spans="1:10">
      <c r="B6" s="151">
        <v>7120079000</v>
      </c>
      <c r="C6" s="154" t="s">
        <v>4341</v>
      </c>
      <c r="D6" s="144"/>
      <c r="E6" s="144"/>
      <c r="F6" s="328"/>
      <c r="G6" s="329"/>
      <c r="I6" s="203"/>
      <c r="J6" s="151"/>
    </row>
    <row r="7" spans="1:10">
      <c r="C7" s="327" t="s">
        <v>4342</v>
      </c>
      <c r="D7" s="144"/>
      <c r="E7" s="144"/>
      <c r="G7" s="331"/>
    </row>
    <row r="8" spans="1:10">
      <c r="A8" s="189" t="s">
        <v>3933</v>
      </c>
      <c r="B8" s="205">
        <v>7680098000</v>
      </c>
      <c r="C8" s="206" t="s">
        <v>4343</v>
      </c>
      <c r="D8" s="144"/>
      <c r="E8" s="144"/>
      <c r="F8" s="332">
        <f>-335928.5/12*6*0</f>
        <v>0</v>
      </c>
      <c r="G8" s="329"/>
      <c r="J8" s="333"/>
    </row>
    <row r="9" spans="1:10">
      <c r="A9" s="189" t="s">
        <v>3918</v>
      </c>
      <c r="B9" s="202">
        <v>7480001000</v>
      </c>
      <c r="C9" s="168" t="s">
        <v>3919</v>
      </c>
      <c r="D9" s="144"/>
      <c r="E9" s="144"/>
      <c r="F9" s="328">
        <v>0</v>
      </c>
      <c r="G9" s="329"/>
      <c r="H9" s="180" t="s">
        <v>4344</v>
      </c>
      <c r="J9" s="333"/>
    </row>
    <row r="10" spans="1:10">
      <c r="A10" s="189" t="s">
        <v>3916</v>
      </c>
      <c r="B10" s="334">
        <v>7410001000</v>
      </c>
      <c r="C10" s="335" t="s">
        <v>3917</v>
      </c>
      <c r="D10" s="144"/>
      <c r="E10" s="144"/>
      <c r="F10" s="330">
        <v>-912401.81</v>
      </c>
      <c r="G10" s="329" t="s">
        <v>4345</v>
      </c>
      <c r="H10" s="180" t="s">
        <v>4344</v>
      </c>
    </row>
    <row r="11" spans="1:10">
      <c r="A11" s="189" t="s">
        <v>3920</v>
      </c>
      <c r="B11" s="202">
        <v>7540002000</v>
      </c>
      <c r="C11" s="168" t="s">
        <v>3921</v>
      </c>
      <c r="D11" s="144"/>
      <c r="E11" s="144"/>
      <c r="F11" s="328">
        <v>-5959678.8399999896</v>
      </c>
      <c r="G11" s="329" t="s">
        <v>4346</v>
      </c>
      <c r="H11" s="180" t="s">
        <v>4347</v>
      </c>
      <c r="I11" s="203" t="s">
        <v>4348</v>
      </c>
      <c r="J11" s="31">
        <v>4231330000</v>
      </c>
    </row>
    <row r="12" spans="1:10">
      <c r="B12" s="202">
        <v>7546280000</v>
      </c>
      <c r="C12" s="168" t="s">
        <v>3923</v>
      </c>
      <c r="D12" s="144"/>
      <c r="E12" s="144"/>
      <c r="F12" s="328">
        <v>-2014787.61</v>
      </c>
      <c r="G12" s="329">
        <v>62990</v>
      </c>
      <c r="H12" s="180" t="s">
        <v>4349</v>
      </c>
      <c r="I12" s="203"/>
      <c r="J12" s="31"/>
    </row>
    <row r="13" spans="1:10">
      <c r="B13" s="202">
        <v>7546290000</v>
      </c>
      <c r="C13" s="168" t="s">
        <v>3924</v>
      </c>
      <c r="D13" s="144"/>
      <c r="E13" s="144"/>
      <c r="F13" s="328">
        <v>-736377.04</v>
      </c>
      <c r="G13" s="329">
        <v>62990</v>
      </c>
      <c r="H13" s="180" t="s">
        <v>4349</v>
      </c>
    </row>
    <row r="14" spans="1:10">
      <c r="B14" s="202">
        <v>7546380000</v>
      </c>
      <c r="C14" s="168" t="s">
        <v>3925</v>
      </c>
      <c r="D14" s="144"/>
      <c r="E14" s="144"/>
      <c r="F14" s="328">
        <v>-35305.959999999897</v>
      </c>
      <c r="G14" s="329" t="s">
        <v>4346</v>
      </c>
      <c r="H14" s="180" t="s">
        <v>4347</v>
      </c>
      <c r="I14" s="203" t="s">
        <v>4348</v>
      </c>
      <c r="J14" s="31">
        <v>4231330000</v>
      </c>
    </row>
    <row r="15" spans="1:10">
      <c r="B15" s="202">
        <v>7546390000</v>
      </c>
      <c r="C15" s="168" t="s">
        <v>3926</v>
      </c>
      <c r="D15" s="144"/>
      <c r="E15" s="144"/>
      <c r="F15" s="328">
        <v>-10741.62</v>
      </c>
      <c r="G15" s="329" t="s">
        <v>4346</v>
      </c>
      <c r="H15" s="180" t="s">
        <v>4347</v>
      </c>
      <c r="I15" s="203" t="s">
        <v>4348</v>
      </c>
      <c r="J15" s="31">
        <v>4231330000</v>
      </c>
    </row>
    <row r="16" spans="1:10">
      <c r="B16" s="202">
        <v>7546480000</v>
      </c>
      <c r="C16" s="168" t="s">
        <v>3927</v>
      </c>
      <c r="D16" s="144"/>
      <c r="E16" s="144"/>
      <c r="F16" s="328">
        <v>-36150404.1599999</v>
      </c>
      <c r="G16" s="329">
        <v>64990</v>
      </c>
      <c r="H16" s="180" t="s">
        <v>4350</v>
      </c>
    </row>
    <row r="17" spans="1:10">
      <c r="B17" s="202">
        <v>7546490000</v>
      </c>
      <c r="C17" s="168" t="s">
        <v>3928</v>
      </c>
      <c r="D17" s="144"/>
      <c r="E17" s="144"/>
      <c r="F17" s="328">
        <v>-18503574.890000001</v>
      </c>
      <c r="G17" s="329">
        <v>64990</v>
      </c>
      <c r="H17" s="180" t="s">
        <v>4350</v>
      </c>
    </row>
    <row r="18" spans="1:10">
      <c r="A18" s="189" t="s">
        <v>3930</v>
      </c>
      <c r="B18" s="202">
        <v>7540004000</v>
      </c>
      <c r="C18" s="168" t="s">
        <v>3931</v>
      </c>
      <c r="D18" s="144"/>
      <c r="E18" s="144"/>
      <c r="F18" s="328">
        <v>-18014541.079999901</v>
      </c>
      <c r="G18" s="329" t="s">
        <v>4346</v>
      </c>
      <c r="H18" s="180" t="s">
        <v>4347</v>
      </c>
      <c r="I18" s="203" t="s">
        <v>4348</v>
      </c>
      <c r="J18" s="31">
        <v>4231330000</v>
      </c>
    </row>
    <row r="19" spans="1:10">
      <c r="A19" s="189" t="s">
        <v>4351</v>
      </c>
      <c r="B19" s="205">
        <v>7988099000</v>
      </c>
      <c r="C19" s="206" t="s">
        <v>4000</v>
      </c>
      <c r="D19" s="144"/>
      <c r="E19" s="144"/>
      <c r="F19" s="330">
        <v>0</v>
      </c>
      <c r="G19" s="329" t="s">
        <v>4352</v>
      </c>
      <c r="H19" s="180" t="s">
        <v>4353</v>
      </c>
    </row>
    <row r="20" spans="1:10">
      <c r="C20" s="336"/>
      <c r="D20" s="337"/>
      <c r="E20" s="144"/>
      <c r="F20" s="338">
        <f>SUM(F8:F19)</f>
        <v>-82337813.009999782</v>
      </c>
      <c r="G20" s="339"/>
    </row>
    <row r="21" spans="1:10">
      <c r="C21" s="327" t="s">
        <v>175</v>
      </c>
      <c r="D21" s="144"/>
      <c r="E21" s="144"/>
      <c r="G21" s="331"/>
      <c r="H21" s="197"/>
    </row>
    <row r="22" spans="1:10">
      <c r="A22" s="189" t="s">
        <v>3477</v>
      </c>
      <c r="B22" s="334">
        <v>6221503160</v>
      </c>
      <c r="C22" s="335" t="s">
        <v>3482</v>
      </c>
      <c r="D22" s="144"/>
      <c r="E22" s="144"/>
      <c r="F22" s="330">
        <v>0</v>
      </c>
      <c r="G22" s="340">
        <v>7410001000</v>
      </c>
      <c r="H22" s="180" t="s">
        <v>4344</v>
      </c>
    </row>
    <row r="23" spans="1:10">
      <c r="A23" s="189" t="s">
        <v>3694</v>
      </c>
      <c r="B23" s="334">
        <v>6223697100</v>
      </c>
      <c r="C23" s="335" t="s">
        <v>3698</v>
      </c>
      <c r="D23" s="144"/>
      <c r="E23" s="144"/>
      <c r="F23" s="330">
        <v>156567</v>
      </c>
      <c r="G23" s="340">
        <v>7410001000</v>
      </c>
      <c r="H23" s="180" t="s">
        <v>4344</v>
      </c>
    </row>
    <row r="24" spans="1:10">
      <c r="A24" s="189" t="s">
        <v>3694</v>
      </c>
      <c r="B24" s="334">
        <v>6223667000</v>
      </c>
      <c r="C24" s="335" t="s">
        <v>3696</v>
      </c>
      <c r="D24" s="144"/>
      <c r="E24" s="144"/>
      <c r="F24" s="330">
        <v>0</v>
      </c>
      <c r="G24" s="340">
        <v>7410001000</v>
      </c>
      <c r="H24" s="180" t="s">
        <v>4344</v>
      </c>
    </row>
    <row r="25" spans="1:10">
      <c r="A25" s="189" t="s">
        <v>3722</v>
      </c>
      <c r="B25" s="334">
        <v>6223609200</v>
      </c>
      <c r="C25" s="335" t="s">
        <v>3723</v>
      </c>
      <c r="D25" s="144"/>
      <c r="E25" s="144"/>
      <c r="F25" s="330">
        <v>66489</v>
      </c>
      <c r="G25" s="340">
        <v>7410001000</v>
      </c>
      <c r="H25" s="180" t="s">
        <v>4344</v>
      </c>
    </row>
    <row r="26" spans="1:10">
      <c r="A26" s="189" t="s">
        <v>3729</v>
      </c>
      <c r="B26" s="334">
        <v>6223621000</v>
      </c>
      <c r="C26" s="335" t="s">
        <v>3732</v>
      </c>
      <c r="D26" s="144"/>
      <c r="E26" s="144"/>
      <c r="F26" s="330">
        <v>281718.62</v>
      </c>
      <c r="G26" s="340">
        <v>7410001000</v>
      </c>
      <c r="H26" s="180" t="s">
        <v>4344</v>
      </c>
    </row>
    <row r="27" spans="1:10">
      <c r="A27" s="189" t="s">
        <v>3767</v>
      </c>
      <c r="B27" s="334">
        <v>6221801000</v>
      </c>
      <c r="C27" s="335" t="s">
        <v>4354</v>
      </c>
      <c r="D27" s="144"/>
      <c r="E27" s="144"/>
      <c r="F27" s="330">
        <v>265343.01</v>
      </c>
      <c r="G27" s="340">
        <v>7410001000</v>
      </c>
      <c r="H27" s="180" t="s">
        <v>4344</v>
      </c>
      <c r="I27" s="197"/>
    </row>
    <row r="28" spans="1:10">
      <c r="A28" s="189" t="s">
        <v>3763</v>
      </c>
      <c r="B28" s="210">
        <v>6229841100</v>
      </c>
      <c r="C28" s="168" t="s">
        <v>4355</v>
      </c>
      <c r="D28" s="144"/>
      <c r="E28" s="144"/>
      <c r="F28" s="328">
        <v>0</v>
      </c>
      <c r="G28" s="329">
        <v>2730990810</v>
      </c>
      <c r="H28" s="180" t="s">
        <v>4356</v>
      </c>
    </row>
    <row r="29" spans="1:10">
      <c r="A29" s="189" t="s">
        <v>3772</v>
      </c>
      <c r="B29" s="341">
        <v>6229800000</v>
      </c>
      <c r="C29" s="335" t="s">
        <v>4357</v>
      </c>
      <c r="D29" s="144"/>
      <c r="E29" s="144"/>
      <c r="F29" s="342">
        <f>-F54</f>
        <v>2035440</v>
      </c>
      <c r="G29" s="329">
        <v>7962060000</v>
      </c>
      <c r="H29" s="343" t="s">
        <v>2840</v>
      </c>
    </row>
    <row r="30" spans="1:10">
      <c r="A30" s="189" t="s">
        <v>3772</v>
      </c>
      <c r="B30" s="341"/>
      <c r="C30" s="335" t="s">
        <v>4357</v>
      </c>
      <c r="D30" s="144"/>
      <c r="E30" s="144"/>
      <c r="F30" s="330">
        <v>87848.93</v>
      </c>
      <c r="G30" s="340">
        <v>7410001000</v>
      </c>
      <c r="H30" s="180" t="s">
        <v>4344</v>
      </c>
    </row>
    <row r="31" spans="1:10" ht="12.75" customHeight="1">
      <c r="A31" s="189" t="s">
        <v>3729</v>
      </c>
      <c r="B31" s="341">
        <v>6223699000</v>
      </c>
      <c r="C31" s="335" t="s">
        <v>3736</v>
      </c>
      <c r="D31" s="144"/>
      <c r="E31" s="144"/>
      <c r="F31" s="330">
        <v>16163.08</v>
      </c>
      <c r="G31" s="340">
        <v>7410001000</v>
      </c>
      <c r="H31" s="180" t="s">
        <v>4344</v>
      </c>
      <c r="I31" s="203"/>
      <c r="J31" s="31"/>
    </row>
    <row r="32" spans="1:10">
      <c r="A32" s="189" t="s">
        <v>3772</v>
      </c>
      <c r="B32" s="205">
        <v>6229899000</v>
      </c>
      <c r="C32" s="206" t="s">
        <v>4357</v>
      </c>
      <c r="D32" s="144"/>
      <c r="E32" s="144"/>
      <c r="F32" s="332">
        <v>87852.98</v>
      </c>
      <c r="G32" s="329">
        <v>2721021100</v>
      </c>
      <c r="H32" s="180" t="s">
        <v>2903</v>
      </c>
      <c r="I32" s="203" t="s">
        <v>437</v>
      </c>
      <c r="J32" s="31">
        <v>2721021100</v>
      </c>
    </row>
    <row r="33" spans="1:11">
      <c r="C33" s="180"/>
      <c r="D33" s="144"/>
      <c r="E33" s="144"/>
      <c r="F33" s="338">
        <f>SUM(F22:F32)-F12-F13</f>
        <v>5748587.2700000005</v>
      </c>
      <c r="G33" s="344"/>
    </row>
    <row r="34" spans="1:11">
      <c r="C34" s="327" t="s">
        <v>4358</v>
      </c>
      <c r="D34" s="345"/>
      <c r="E34" s="144"/>
      <c r="G34" s="331"/>
      <c r="H34" s="165"/>
    </row>
    <row r="35" spans="1:11" ht="12" customHeight="1">
      <c r="A35" s="195" t="s">
        <v>2875</v>
      </c>
      <c r="B35" s="205">
        <v>6480009000</v>
      </c>
      <c r="C35" s="206" t="s">
        <v>2876</v>
      </c>
      <c r="D35" s="346"/>
      <c r="E35" s="144"/>
      <c r="F35" s="347">
        <f>-14264754/12*2*0</f>
        <v>0</v>
      </c>
      <c r="G35" s="329">
        <v>2682108410</v>
      </c>
      <c r="H35" s="348" t="s">
        <v>4359</v>
      </c>
      <c r="I35" s="203" t="s">
        <v>547</v>
      </c>
      <c r="J35" s="31" t="s">
        <v>4360</v>
      </c>
      <c r="K35" s="349"/>
    </row>
    <row r="36" spans="1:11">
      <c r="B36" s="205">
        <v>6480009000</v>
      </c>
      <c r="C36" s="206" t="s">
        <v>4361</v>
      </c>
      <c r="D36" s="350">
        <f>F36+F35</f>
        <v>94300</v>
      </c>
      <c r="E36" s="144"/>
      <c r="F36" s="332">
        <v>94300</v>
      </c>
      <c r="G36" s="329">
        <v>2682108410</v>
      </c>
      <c r="H36" s="180" t="s">
        <v>4362</v>
      </c>
      <c r="I36" s="203" t="s">
        <v>547</v>
      </c>
      <c r="J36" s="31" t="s">
        <v>4360</v>
      </c>
    </row>
    <row r="37" spans="1:11">
      <c r="A37" s="189" t="s">
        <v>2775</v>
      </c>
      <c r="C37" s="351"/>
      <c r="D37" s="197"/>
      <c r="E37" s="144"/>
      <c r="F37" s="352"/>
      <c r="G37" s="329"/>
      <c r="H37" s="180" t="s">
        <v>4363</v>
      </c>
      <c r="I37" s="203"/>
      <c r="J37" s="31"/>
    </row>
    <row r="38" spans="1:11">
      <c r="C38" s="351"/>
      <c r="D38" s="353"/>
      <c r="E38" s="144"/>
      <c r="F38" s="352"/>
      <c r="G38" s="329"/>
      <c r="H38" s="180" t="s">
        <v>4363</v>
      </c>
    </row>
    <row r="39" spans="1:11">
      <c r="A39" s="195" t="s">
        <v>2838</v>
      </c>
      <c r="B39" s="190">
        <v>6470005000</v>
      </c>
      <c r="C39" s="154" t="s">
        <v>3829</v>
      </c>
      <c r="D39" s="197"/>
      <c r="E39" s="144"/>
      <c r="F39" s="328">
        <v>2181216.02</v>
      </c>
      <c r="G39" s="329">
        <v>2901010000</v>
      </c>
      <c r="H39" s="180" t="s">
        <v>4364</v>
      </c>
      <c r="I39" s="203" t="s">
        <v>495</v>
      </c>
      <c r="J39" s="31">
        <v>2901010000</v>
      </c>
    </row>
    <row r="40" spans="1:11">
      <c r="B40" s="190"/>
      <c r="C40" s="154"/>
      <c r="D40" s="197"/>
      <c r="E40" s="144"/>
      <c r="F40" s="354">
        <f>SUM(F35:F39)-F16-F17</f>
        <v>56929495.069999903</v>
      </c>
      <c r="G40" s="331"/>
    </row>
    <row r="41" spans="1:11">
      <c r="C41" s="327" t="s">
        <v>4365</v>
      </c>
      <c r="D41" s="197"/>
      <c r="E41" s="144"/>
      <c r="G41" s="331"/>
      <c r="H41" s="355"/>
    </row>
    <row r="42" spans="1:11">
      <c r="A42" s="189" t="s">
        <v>3880</v>
      </c>
      <c r="B42" s="341">
        <v>6440001200</v>
      </c>
      <c r="C42" s="335" t="s">
        <v>3882</v>
      </c>
      <c r="D42" s="197"/>
      <c r="E42" s="144"/>
      <c r="F42" s="330">
        <v>0</v>
      </c>
      <c r="G42" s="331" t="s">
        <v>4366</v>
      </c>
      <c r="H42" s="180" t="s">
        <v>2861</v>
      </c>
      <c r="I42" s="203" t="s">
        <v>495</v>
      </c>
      <c r="J42" s="31">
        <v>2901010000</v>
      </c>
    </row>
    <row r="43" spans="1:11">
      <c r="A43" s="189" t="s">
        <v>2824</v>
      </c>
      <c r="B43" s="190">
        <v>6440001100</v>
      </c>
      <c r="C43" s="154" t="s">
        <v>2825</v>
      </c>
      <c r="D43" s="147"/>
      <c r="E43" s="144"/>
      <c r="F43" s="328">
        <v>0</v>
      </c>
      <c r="G43" s="356">
        <v>2730990850</v>
      </c>
      <c r="H43" s="180" t="s">
        <v>2826</v>
      </c>
    </row>
    <row r="44" spans="1:11">
      <c r="A44" s="189" t="s">
        <v>2827</v>
      </c>
      <c r="B44" s="190">
        <v>6420018000</v>
      </c>
      <c r="C44" s="154" t="s">
        <v>2828</v>
      </c>
      <c r="D44" s="197"/>
      <c r="E44" s="144"/>
      <c r="F44" s="328">
        <v>81424870.689999893</v>
      </c>
      <c r="G44" s="329">
        <v>2901010000</v>
      </c>
      <c r="H44" s="180" t="s">
        <v>2829</v>
      </c>
      <c r="I44" s="203" t="s">
        <v>495</v>
      </c>
      <c r="J44" s="31">
        <v>2901010000</v>
      </c>
    </row>
    <row r="45" spans="1:11">
      <c r="A45" s="189" t="s">
        <v>2830</v>
      </c>
      <c r="B45" s="190">
        <v>6420018100</v>
      </c>
      <c r="C45" s="154" t="s">
        <v>2831</v>
      </c>
      <c r="D45" s="197"/>
      <c r="E45" s="144"/>
      <c r="F45" s="328">
        <v>7449761.8499999903</v>
      </c>
      <c r="G45" s="329">
        <v>2901010000</v>
      </c>
      <c r="H45" s="180" t="s">
        <v>2829</v>
      </c>
      <c r="I45" s="203" t="s">
        <v>495</v>
      </c>
      <c r="J45" s="31">
        <v>2901010000</v>
      </c>
    </row>
    <row r="46" spans="1:11">
      <c r="B46" s="190">
        <v>6420018200</v>
      </c>
      <c r="C46" s="154" t="s">
        <v>2832</v>
      </c>
      <c r="D46" s="197"/>
      <c r="E46" s="144"/>
      <c r="F46" s="328">
        <v>6925659.2000000002</v>
      </c>
      <c r="G46" s="329">
        <v>2901010000</v>
      </c>
      <c r="H46" s="180" t="s">
        <v>2829</v>
      </c>
      <c r="I46" s="203" t="s">
        <v>495</v>
      </c>
      <c r="J46" s="31">
        <v>2901010000</v>
      </c>
    </row>
    <row r="47" spans="1:11">
      <c r="B47" s="190">
        <v>6420018210</v>
      </c>
      <c r="C47" s="154" t="s">
        <v>2833</v>
      </c>
      <c r="D47" s="197"/>
      <c r="E47" s="144"/>
      <c r="F47" s="328">
        <v>-6840851.2800000003</v>
      </c>
      <c r="G47" s="329">
        <v>2901010000</v>
      </c>
      <c r="H47" s="180" t="s">
        <v>2829</v>
      </c>
      <c r="I47" s="203" t="s">
        <v>495</v>
      </c>
      <c r="J47" s="31">
        <v>2901010000</v>
      </c>
    </row>
    <row r="48" spans="1:11">
      <c r="B48" s="190">
        <v>6420018300</v>
      </c>
      <c r="C48" s="154" t="s">
        <v>2834</v>
      </c>
      <c r="D48" s="197"/>
      <c r="E48" s="144"/>
      <c r="F48" s="328">
        <v>6823627.6900000004</v>
      </c>
      <c r="G48" s="329">
        <v>2901010000</v>
      </c>
      <c r="H48" s="180" t="s">
        <v>2829</v>
      </c>
      <c r="I48" s="203" t="s">
        <v>495</v>
      </c>
      <c r="J48" s="31">
        <v>2901010000</v>
      </c>
    </row>
    <row r="49" spans="1:10">
      <c r="A49" s="189" t="s">
        <v>2835</v>
      </c>
      <c r="B49" s="151">
        <v>6450002000</v>
      </c>
      <c r="C49" s="154" t="s">
        <v>2836</v>
      </c>
      <c r="D49" s="197"/>
      <c r="E49" s="144"/>
      <c r="F49" s="328">
        <v>14183844.23</v>
      </c>
      <c r="G49" s="329">
        <v>2901010000</v>
      </c>
      <c r="H49" s="180" t="s">
        <v>2829</v>
      </c>
      <c r="I49" s="203" t="s">
        <v>495</v>
      </c>
      <c r="J49" s="31">
        <v>2901010000</v>
      </c>
    </row>
    <row r="50" spans="1:10">
      <c r="B50" s="151">
        <v>6450002010</v>
      </c>
      <c r="C50" s="154" t="s">
        <v>2837</v>
      </c>
      <c r="D50" s="144"/>
      <c r="E50" s="144"/>
      <c r="F50" s="328">
        <v>-982407.83999999904</v>
      </c>
      <c r="G50" s="329">
        <v>2901010000</v>
      </c>
      <c r="H50" s="180" t="s">
        <v>2829</v>
      </c>
      <c r="I50" s="203" t="s">
        <v>495</v>
      </c>
      <c r="J50" s="31">
        <v>2901010000</v>
      </c>
    </row>
    <row r="51" spans="1:10">
      <c r="A51" s="189" t="s">
        <v>2857</v>
      </c>
      <c r="B51" s="190">
        <v>6728003100</v>
      </c>
      <c r="C51" s="154" t="s">
        <v>2858</v>
      </c>
      <c r="D51" s="144"/>
      <c r="E51" s="144"/>
      <c r="F51" s="328">
        <v>0</v>
      </c>
      <c r="G51" s="356">
        <v>2908010000</v>
      </c>
      <c r="H51" s="180" t="s">
        <v>4367</v>
      </c>
      <c r="I51" s="180" t="s">
        <v>496</v>
      </c>
      <c r="J51" s="31">
        <v>2908009999</v>
      </c>
    </row>
    <row r="52" spans="1:10">
      <c r="A52" s="189" t="s">
        <v>2841</v>
      </c>
      <c r="B52" s="190">
        <v>7962048000</v>
      </c>
      <c r="C52" s="154" t="s">
        <v>2842</v>
      </c>
      <c r="D52" s="197"/>
      <c r="E52" s="144"/>
      <c r="F52" s="328">
        <v>-77162544.109999895</v>
      </c>
      <c r="G52" s="329">
        <v>2901010000</v>
      </c>
      <c r="H52" s="180" t="s">
        <v>2843</v>
      </c>
      <c r="I52" s="203" t="s">
        <v>495</v>
      </c>
      <c r="J52" s="31">
        <v>2901010000</v>
      </c>
    </row>
    <row r="53" spans="1:10">
      <c r="B53" s="190">
        <v>7962050000</v>
      </c>
      <c r="C53" s="154" t="s">
        <v>2851</v>
      </c>
      <c r="D53" s="197"/>
      <c r="E53" s="144"/>
      <c r="F53" s="328">
        <v>-34859568.1199999</v>
      </c>
      <c r="G53" s="329">
        <v>2901010000</v>
      </c>
      <c r="H53" s="180" t="s">
        <v>2840</v>
      </c>
      <c r="I53" s="203" t="s">
        <v>495</v>
      </c>
      <c r="J53" s="31">
        <v>2901010000</v>
      </c>
    </row>
    <row r="54" spans="1:10">
      <c r="B54" s="263">
        <v>7962060000</v>
      </c>
      <c r="C54" s="154" t="s">
        <v>2839</v>
      </c>
      <c r="D54" s="197"/>
      <c r="E54" s="144"/>
      <c r="F54" s="328">
        <v>-2035440</v>
      </c>
      <c r="G54" s="329">
        <v>6229800000</v>
      </c>
      <c r="H54" s="180" t="s">
        <v>2840</v>
      </c>
      <c r="I54" s="203" t="s">
        <v>495</v>
      </c>
      <c r="J54" s="31">
        <v>2901010000</v>
      </c>
    </row>
    <row r="55" spans="1:10">
      <c r="A55" s="189" t="s">
        <v>2845</v>
      </c>
      <c r="B55" s="341">
        <v>6728002000</v>
      </c>
      <c r="C55" s="335" t="s">
        <v>2846</v>
      </c>
      <c r="D55" s="197"/>
      <c r="E55" s="144"/>
      <c r="F55" s="330">
        <v>-592711</v>
      </c>
      <c r="G55" s="329">
        <v>2901010000</v>
      </c>
      <c r="H55" s="180" t="s">
        <v>2847</v>
      </c>
      <c r="I55" s="203" t="s">
        <v>495</v>
      </c>
      <c r="J55" s="31">
        <v>2901010000</v>
      </c>
    </row>
    <row r="56" spans="1:10" ht="13.8" thickBot="1">
      <c r="A56" s="189" t="s">
        <v>4368</v>
      </c>
      <c r="B56" s="341">
        <v>6728002001</v>
      </c>
      <c r="C56" s="335" t="s">
        <v>2846</v>
      </c>
      <c r="D56" s="197"/>
      <c r="E56" s="144"/>
      <c r="F56" s="330">
        <v>0</v>
      </c>
      <c r="G56" s="331"/>
      <c r="H56" s="180" t="s">
        <v>4369</v>
      </c>
    </row>
    <row r="57" spans="1:10" ht="13.8" thickTop="1">
      <c r="A57" s="189" t="s">
        <v>3884</v>
      </c>
      <c r="B57" s="205">
        <v>6728003000</v>
      </c>
      <c r="C57" s="206" t="s">
        <v>3885</v>
      </c>
      <c r="E57" s="144"/>
      <c r="F57" s="357">
        <v>0</v>
      </c>
      <c r="G57" s="329" t="s">
        <v>4370</v>
      </c>
      <c r="H57" s="180" t="s">
        <v>2914</v>
      </c>
      <c r="I57" s="180" t="s">
        <v>496</v>
      </c>
    </row>
    <row r="58" spans="1:10">
      <c r="A58" s="189" t="s">
        <v>3888</v>
      </c>
      <c r="B58" s="205">
        <v>7962029000</v>
      </c>
      <c r="C58" s="206" t="s">
        <v>3889</v>
      </c>
      <c r="E58" s="144"/>
      <c r="F58" s="358">
        <v>0</v>
      </c>
      <c r="G58" s="329" t="s">
        <v>4370</v>
      </c>
      <c r="H58" s="180" t="s">
        <v>2914</v>
      </c>
      <c r="I58" s="180" t="s">
        <v>495</v>
      </c>
    </row>
    <row r="59" spans="1:10" ht="13.8" thickBot="1">
      <c r="A59" s="189" t="s">
        <v>3890</v>
      </c>
      <c r="B59" s="205">
        <v>7962041000</v>
      </c>
      <c r="C59" s="206" t="s">
        <v>3891</v>
      </c>
      <c r="E59" s="144"/>
      <c r="F59" s="359">
        <v>0</v>
      </c>
      <c r="G59" s="329" t="s">
        <v>4370</v>
      </c>
      <c r="H59" s="180" t="s">
        <v>2914</v>
      </c>
      <c r="I59" s="180" t="s">
        <v>496</v>
      </c>
    </row>
    <row r="60" spans="1:10" ht="13.8" thickTop="1">
      <c r="A60" s="189" t="s">
        <v>2848</v>
      </c>
      <c r="B60" s="263">
        <v>6430001000</v>
      </c>
      <c r="C60" s="154" t="s">
        <v>2849</v>
      </c>
      <c r="E60" s="144"/>
      <c r="F60" s="328">
        <v>3327228.81</v>
      </c>
      <c r="G60" s="329">
        <v>2901010000</v>
      </c>
      <c r="H60" s="180" t="s">
        <v>4371</v>
      </c>
      <c r="I60" s="180" t="s">
        <v>495</v>
      </c>
    </row>
    <row r="61" spans="1:10">
      <c r="C61" s="180"/>
      <c r="D61" s="197"/>
      <c r="E61" s="144"/>
      <c r="F61" s="354">
        <f>SUM(F43:F60)-F39</f>
        <v>-4519745.8999999082</v>
      </c>
      <c r="G61" s="360"/>
    </row>
    <row r="62" spans="1:10">
      <c r="C62" s="327" t="s">
        <v>22</v>
      </c>
      <c r="D62" s="197"/>
      <c r="E62" s="144"/>
      <c r="G62" s="360"/>
      <c r="H62" s="197"/>
    </row>
    <row r="63" spans="1:10">
      <c r="A63" s="189" t="s">
        <v>4047</v>
      </c>
      <c r="B63" s="192">
        <v>6580022000</v>
      </c>
      <c r="C63" s="168" t="s">
        <v>4050</v>
      </c>
      <c r="E63" s="144"/>
      <c r="F63" s="328">
        <v>0</v>
      </c>
      <c r="G63" s="356">
        <v>2681160000</v>
      </c>
      <c r="H63" s="180" t="s">
        <v>2907</v>
      </c>
      <c r="I63" s="203" t="s">
        <v>336</v>
      </c>
      <c r="J63" s="31">
        <v>2681160000</v>
      </c>
    </row>
    <row r="64" spans="1:10">
      <c r="B64" s="361">
        <v>6580099000</v>
      </c>
      <c r="C64" s="335" t="s">
        <v>4052</v>
      </c>
      <c r="E64" s="144"/>
      <c r="F64" s="330">
        <v>0</v>
      </c>
      <c r="G64" s="331"/>
      <c r="H64" s="180" t="s">
        <v>4344</v>
      </c>
      <c r="I64" s="203"/>
      <c r="J64" s="31"/>
    </row>
    <row r="65" spans="1:10">
      <c r="A65" s="189" t="s">
        <v>4011</v>
      </c>
      <c r="B65" s="361">
        <v>6317003000</v>
      </c>
      <c r="C65" s="335" t="s">
        <v>4014</v>
      </c>
      <c r="E65" s="144"/>
      <c r="F65" s="330">
        <v>38272.17</v>
      </c>
      <c r="G65" s="340">
        <v>7410001000</v>
      </c>
      <c r="H65" s="180" t="s">
        <v>4344</v>
      </c>
      <c r="I65" s="203"/>
      <c r="J65" s="31"/>
    </row>
    <row r="66" spans="1:10">
      <c r="A66" s="189" t="s">
        <v>4111</v>
      </c>
      <c r="B66" s="361">
        <v>6988099000</v>
      </c>
      <c r="C66" s="335" t="s">
        <v>4120</v>
      </c>
      <c r="E66" s="144"/>
      <c r="F66" s="330">
        <v>0</v>
      </c>
      <c r="G66" s="362"/>
      <c r="H66" s="180" t="s">
        <v>4372</v>
      </c>
      <c r="I66" s="203"/>
      <c r="J66" s="31"/>
    </row>
    <row r="67" spans="1:10">
      <c r="A67" s="189" t="s">
        <v>4107</v>
      </c>
      <c r="B67" s="192">
        <v>6970063000</v>
      </c>
      <c r="C67" s="168" t="s">
        <v>4108</v>
      </c>
      <c r="D67" s="197"/>
      <c r="E67" s="144"/>
      <c r="F67" s="328">
        <v>2865481.46</v>
      </c>
      <c r="G67" s="362"/>
      <c r="H67" s="174" t="s">
        <v>4373</v>
      </c>
      <c r="I67" s="203"/>
      <c r="J67" s="31"/>
    </row>
    <row r="68" spans="1:10">
      <c r="C68" s="327" t="s">
        <v>4374</v>
      </c>
      <c r="E68" s="144"/>
      <c r="G68" s="360"/>
      <c r="I68" s="203"/>
      <c r="J68" s="31"/>
    </row>
    <row r="69" spans="1:10">
      <c r="A69" s="189" t="s">
        <v>2865</v>
      </c>
      <c r="B69" s="31">
        <v>7962049000</v>
      </c>
      <c r="C69" s="45" t="s">
        <v>2866</v>
      </c>
      <c r="E69" s="144"/>
      <c r="F69" s="330">
        <v>0</v>
      </c>
      <c r="G69" s="356">
        <v>2908090000</v>
      </c>
      <c r="H69" s="180" t="s">
        <v>2864</v>
      </c>
      <c r="I69" s="203" t="s">
        <v>499</v>
      </c>
      <c r="J69" s="31" t="s">
        <v>4375</v>
      </c>
    </row>
    <row r="70" spans="1:10">
      <c r="A70" s="189" t="s">
        <v>2787</v>
      </c>
      <c r="B70" s="31">
        <v>6728099000</v>
      </c>
      <c r="C70" s="45" t="s">
        <v>2792</v>
      </c>
      <c r="E70" s="144"/>
      <c r="F70" s="330">
        <v>-786850.64999999991</v>
      </c>
      <c r="G70" s="329">
        <v>2908090000</v>
      </c>
      <c r="H70" s="203" t="s">
        <v>2867</v>
      </c>
      <c r="I70" s="203" t="s">
        <v>499</v>
      </c>
      <c r="J70" s="31">
        <v>2908990000</v>
      </c>
    </row>
    <row r="71" spans="1:10">
      <c r="B71" s="31"/>
      <c r="C71" s="45" t="s">
        <v>4376</v>
      </c>
      <c r="D71" s="197"/>
      <c r="E71" s="144"/>
      <c r="F71" s="328">
        <f>F67+F95</f>
        <v>3296053.63</v>
      </c>
      <c r="G71" s="329"/>
      <c r="H71" s="174" t="s">
        <v>4373</v>
      </c>
      <c r="I71" s="203" t="s">
        <v>499</v>
      </c>
      <c r="J71" s="31">
        <v>2908990000</v>
      </c>
    </row>
    <row r="72" spans="1:10">
      <c r="C72" s="327" t="s">
        <v>4377</v>
      </c>
      <c r="E72" s="144"/>
      <c r="F72" s="363"/>
      <c r="G72" s="360"/>
      <c r="I72" s="203"/>
      <c r="J72" s="31"/>
    </row>
    <row r="73" spans="1:10">
      <c r="A73" s="189" t="s">
        <v>2783</v>
      </c>
      <c r="B73" s="364">
        <v>6623133000</v>
      </c>
      <c r="C73" s="351" t="s">
        <v>2784</v>
      </c>
      <c r="E73" s="144"/>
      <c r="F73" s="352">
        <v>14648832.724643327</v>
      </c>
      <c r="G73" s="329">
        <v>4823133000</v>
      </c>
      <c r="H73" s="180" t="s">
        <v>4363</v>
      </c>
      <c r="I73" s="203" t="s">
        <v>261</v>
      </c>
      <c r="J73" s="31">
        <v>4823133000</v>
      </c>
    </row>
    <row r="74" spans="1:10">
      <c r="A74" s="189" t="s">
        <v>4174</v>
      </c>
      <c r="B74" s="151">
        <v>6628200000</v>
      </c>
      <c r="C74" s="196" t="s">
        <v>4175</v>
      </c>
      <c r="E74" s="144"/>
      <c r="F74" s="328">
        <v>2980.9699999999898</v>
      </c>
      <c r="G74" s="329">
        <v>4828200000</v>
      </c>
      <c r="H74" s="180" t="s">
        <v>2786</v>
      </c>
      <c r="I74" s="203" t="s">
        <v>279</v>
      </c>
      <c r="J74" s="31">
        <v>4828300000</v>
      </c>
    </row>
    <row r="75" spans="1:10">
      <c r="A75" s="189" t="s">
        <v>4176</v>
      </c>
      <c r="B75" s="151">
        <v>6628300000</v>
      </c>
      <c r="C75" s="196" t="s">
        <v>4177</v>
      </c>
      <c r="E75" s="144"/>
      <c r="F75" s="328">
        <v>341212.66999999899</v>
      </c>
      <c r="G75" s="329">
        <v>4828300000</v>
      </c>
      <c r="H75" s="180" t="s">
        <v>2786</v>
      </c>
      <c r="I75" s="203" t="s">
        <v>280</v>
      </c>
      <c r="J75" s="31">
        <v>4828300000</v>
      </c>
    </row>
    <row r="76" spans="1:10">
      <c r="B76" s="151">
        <v>6632000000</v>
      </c>
      <c r="C76" s="154" t="s">
        <v>4183</v>
      </c>
      <c r="E76" s="144"/>
      <c r="F76" s="328">
        <v>162306.26</v>
      </c>
      <c r="G76" s="329">
        <v>4832000000</v>
      </c>
      <c r="H76" s="180" t="s">
        <v>2901</v>
      </c>
      <c r="I76" s="203" t="s">
        <v>294</v>
      </c>
      <c r="J76" s="31">
        <v>4832000000</v>
      </c>
    </row>
    <row r="77" spans="1:10">
      <c r="A77" s="189" t="s">
        <v>4178</v>
      </c>
      <c r="B77" s="205">
        <v>6629000000</v>
      </c>
      <c r="C77" s="206" t="s">
        <v>4179</v>
      </c>
      <c r="E77" s="144"/>
      <c r="F77" s="347">
        <v>0</v>
      </c>
      <c r="G77" s="362"/>
      <c r="I77" s="203" t="s">
        <v>499</v>
      </c>
      <c r="J77" s="31" t="s">
        <v>4375</v>
      </c>
    </row>
    <row r="78" spans="1:10">
      <c r="A78" s="189" t="s">
        <v>4145</v>
      </c>
      <c r="B78" s="205">
        <v>6623133000</v>
      </c>
      <c r="C78" s="206" t="s">
        <v>4148</v>
      </c>
      <c r="E78" s="144"/>
      <c r="F78" s="347">
        <f>(22527162/12)*12</f>
        <v>22527162</v>
      </c>
      <c r="G78" s="329">
        <v>4823133000</v>
      </c>
      <c r="H78" s="180" t="s">
        <v>2786</v>
      </c>
      <c r="I78" s="203" t="s">
        <v>261</v>
      </c>
      <c r="J78" s="31">
        <v>4823133000</v>
      </c>
    </row>
    <row r="79" spans="1:10">
      <c r="A79" s="189" t="s">
        <v>4139</v>
      </c>
      <c r="B79" s="151">
        <v>6620500000</v>
      </c>
      <c r="C79" s="154" t="s">
        <v>4140</v>
      </c>
      <c r="E79" s="144"/>
      <c r="F79" s="328">
        <v>157781.03</v>
      </c>
      <c r="G79" s="329">
        <v>7680097000</v>
      </c>
      <c r="H79" s="180" t="s">
        <v>4378</v>
      </c>
      <c r="I79" s="203"/>
      <c r="J79" s="31"/>
    </row>
    <row r="80" spans="1:10">
      <c r="A80" s="189" t="s">
        <v>4141</v>
      </c>
      <c r="B80" s="151">
        <v>6620700000</v>
      </c>
      <c r="C80" s="154" t="s">
        <v>4142</v>
      </c>
      <c r="E80" s="144"/>
      <c r="F80" s="328">
        <v>19054.150000000001</v>
      </c>
      <c r="G80" s="329">
        <v>7680097000</v>
      </c>
      <c r="H80" s="180" t="s">
        <v>4378</v>
      </c>
      <c r="I80" s="203"/>
      <c r="J80" s="31"/>
    </row>
    <row r="81" spans="1:10">
      <c r="A81" s="189" t="s">
        <v>4145</v>
      </c>
      <c r="B81" s="151">
        <v>6623131000</v>
      </c>
      <c r="C81" s="154" t="s">
        <v>4146</v>
      </c>
      <c r="E81" s="144"/>
      <c r="F81" s="328">
        <v>58526542.340000004</v>
      </c>
      <c r="G81" s="329">
        <v>7680097000</v>
      </c>
      <c r="H81" s="180" t="s">
        <v>4378</v>
      </c>
      <c r="I81" s="203"/>
      <c r="J81" s="31"/>
    </row>
    <row r="82" spans="1:10">
      <c r="B82" s="151">
        <v>6623132000</v>
      </c>
      <c r="C82" s="154" t="s">
        <v>4147</v>
      </c>
      <c r="E82" s="144"/>
      <c r="F82" s="328">
        <v>80676143.530000001</v>
      </c>
      <c r="G82" s="329">
        <v>7680097000</v>
      </c>
      <c r="H82" s="180" t="s">
        <v>4378</v>
      </c>
      <c r="I82" s="203"/>
      <c r="J82" s="31"/>
    </row>
    <row r="83" spans="1:10">
      <c r="B83" s="151">
        <v>6623133000</v>
      </c>
      <c r="C83" s="154" t="s">
        <v>4148</v>
      </c>
      <c r="E83" s="144"/>
      <c r="F83" s="365">
        <v>129314105.71535569</v>
      </c>
      <c r="G83" s="329">
        <v>7680097000</v>
      </c>
      <c r="H83" s="180" t="s">
        <v>4378</v>
      </c>
      <c r="I83" s="203"/>
      <c r="J83" s="31"/>
    </row>
    <row r="84" spans="1:10">
      <c r="B84" s="151">
        <v>6623134000</v>
      </c>
      <c r="C84" s="154" t="s">
        <v>4149</v>
      </c>
      <c r="E84" s="144"/>
      <c r="F84" s="328">
        <v>23000291.300000001</v>
      </c>
      <c r="G84" s="329">
        <v>7680097000</v>
      </c>
      <c r="H84" s="180" t="s">
        <v>4378</v>
      </c>
      <c r="I84" s="203"/>
      <c r="J84" s="31"/>
    </row>
    <row r="85" spans="1:10">
      <c r="B85" s="151">
        <v>6623135000</v>
      </c>
      <c r="C85" s="154" t="s">
        <v>4150</v>
      </c>
      <c r="E85" s="144"/>
      <c r="F85" s="328">
        <v>20850751.52</v>
      </c>
      <c r="G85" s="329">
        <v>7680097000</v>
      </c>
      <c r="H85" s="180" t="s">
        <v>4378</v>
      </c>
      <c r="I85" s="203"/>
      <c r="J85" s="31"/>
    </row>
    <row r="86" spans="1:10">
      <c r="B86" s="151">
        <v>6623139000</v>
      </c>
      <c r="C86" s="154" t="s">
        <v>4151</v>
      </c>
      <c r="E86" s="144"/>
      <c r="F86" s="328">
        <v>34607.43</v>
      </c>
      <c r="G86" s="329">
        <v>7680097000</v>
      </c>
      <c r="H86" s="180" t="s">
        <v>4378</v>
      </c>
      <c r="I86" s="203"/>
      <c r="J86" s="31"/>
    </row>
    <row r="87" spans="1:10">
      <c r="A87" s="189" t="s">
        <v>4152</v>
      </c>
      <c r="B87" s="151">
        <v>6623640000</v>
      </c>
      <c r="C87" s="154" t="s">
        <v>4153</v>
      </c>
      <c r="E87" s="144"/>
      <c r="F87" s="328">
        <v>0</v>
      </c>
      <c r="G87" s="329">
        <v>7680097000</v>
      </c>
      <c r="H87" s="180" t="s">
        <v>4378</v>
      </c>
      <c r="I87" s="203"/>
      <c r="J87" s="31"/>
    </row>
    <row r="88" spans="1:10">
      <c r="B88" s="151">
        <v>6623900000</v>
      </c>
      <c r="C88" s="154" t="s">
        <v>4154</v>
      </c>
      <c r="E88" s="144"/>
      <c r="F88" s="328">
        <v>266096.07</v>
      </c>
      <c r="G88" s="329">
        <v>7680097000</v>
      </c>
      <c r="H88" s="180" t="s">
        <v>4378</v>
      </c>
      <c r="I88" s="203"/>
      <c r="J88" s="31"/>
    </row>
    <row r="89" spans="1:10">
      <c r="A89" s="189" t="s">
        <v>4143</v>
      </c>
      <c r="B89" s="341">
        <v>6622000000</v>
      </c>
      <c r="C89" s="335" t="s">
        <v>4144</v>
      </c>
      <c r="D89" s="144"/>
      <c r="E89" s="144"/>
      <c r="F89" s="330">
        <v>1168594</v>
      </c>
      <c r="G89" s="329">
        <v>7680097000</v>
      </c>
      <c r="H89" s="180" t="s">
        <v>4378</v>
      </c>
      <c r="I89" s="203"/>
      <c r="J89" s="31"/>
    </row>
    <row r="90" spans="1:10">
      <c r="C90" s="180"/>
      <c r="E90" s="144"/>
      <c r="F90" s="338"/>
      <c r="G90" s="344"/>
      <c r="H90" s="180" t="s">
        <v>102</v>
      </c>
      <c r="I90" s="203"/>
      <c r="J90" s="31"/>
    </row>
    <row r="91" spans="1:10">
      <c r="C91" s="327" t="s">
        <v>2915</v>
      </c>
      <c r="E91" s="144"/>
      <c r="F91" s="363"/>
      <c r="G91" s="360"/>
      <c r="I91" s="203"/>
      <c r="J91" s="31"/>
    </row>
    <row r="92" spans="1:10">
      <c r="A92" s="177" t="s">
        <v>2885</v>
      </c>
      <c r="B92" s="205">
        <v>7680097000</v>
      </c>
      <c r="C92" s="206" t="s">
        <v>2886</v>
      </c>
      <c r="E92" s="144"/>
      <c r="F92" s="366">
        <v>-8569.51</v>
      </c>
      <c r="G92" s="329">
        <v>2745900000</v>
      </c>
      <c r="H92" s="180" t="s">
        <v>2887</v>
      </c>
      <c r="I92" s="203" t="s">
        <v>508</v>
      </c>
      <c r="J92" s="31">
        <v>2745322043</v>
      </c>
    </row>
    <row r="93" spans="1:10">
      <c r="A93" s="189" t="s">
        <v>2885</v>
      </c>
      <c r="B93" s="151">
        <v>7680097000</v>
      </c>
      <c r="C93" s="154" t="s">
        <v>2886</v>
      </c>
      <c r="D93" s="144"/>
      <c r="E93" s="144"/>
      <c r="F93" s="365">
        <v>-93254132.609999999</v>
      </c>
      <c r="G93" s="329" t="s">
        <v>4379</v>
      </c>
      <c r="H93" s="180" t="s">
        <v>4378</v>
      </c>
      <c r="I93" s="203"/>
      <c r="J93" s="31"/>
    </row>
    <row r="94" spans="1:10">
      <c r="A94" s="189" t="s">
        <v>4189</v>
      </c>
      <c r="B94" s="151">
        <v>7984001000</v>
      </c>
      <c r="C94" s="154" t="s">
        <v>4190</v>
      </c>
      <c r="D94" s="144"/>
      <c r="E94" s="144"/>
      <c r="F94" s="328">
        <v>-176835.179999999</v>
      </c>
      <c r="G94" s="329" t="s">
        <v>4379</v>
      </c>
      <c r="H94" s="180" t="s">
        <v>4378</v>
      </c>
      <c r="I94" s="203"/>
      <c r="J94" s="31"/>
    </row>
    <row r="95" spans="1:10">
      <c r="A95" s="177" t="s">
        <v>4197</v>
      </c>
      <c r="B95" s="367">
        <v>6815003000</v>
      </c>
      <c r="C95" s="368" t="s">
        <v>4200</v>
      </c>
      <c r="E95" s="144"/>
      <c r="F95" s="330">
        <v>430572.17</v>
      </c>
      <c r="G95" s="329"/>
      <c r="H95" s="174" t="s">
        <v>4373</v>
      </c>
      <c r="I95" s="203"/>
      <c r="J95" s="31"/>
    </row>
    <row r="96" spans="1:10">
      <c r="C96" s="327" t="s">
        <v>4380</v>
      </c>
      <c r="E96" s="144"/>
      <c r="F96" s="363"/>
      <c r="G96" s="360"/>
      <c r="I96" s="203"/>
      <c r="J96" s="31"/>
    </row>
    <row r="97" spans="1:10">
      <c r="B97" s="180" t="s">
        <v>4381</v>
      </c>
      <c r="C97" s="327"/>
      <c r="E97" s="144"/>
      <c r="F97" s="363"/>
      <c r="G97" s="360">
        <v>7962049000</v>
      </c>
      <c r="H97" s="180" t="s">
        <v>2866</v>
      </c>
      <c r="I97" s="203"/>
      <c r="J97" s="31"/>
    </row>
    <row r="98" spans="1:10">
      <c r="A98" s="189" t="s">
        <v>4320</v>
      </c>
      <c r="B98" s="349"/>
      <c r="C98" s="336" t="s">
        <v>2904</v>
      </c>
      <c r="E98" s="144"/>
      <c r="F98" s="369">
        <v>0</v>
      </c>
      <c r="G98" s="329" t="s">
        <v>4382</v>
      </c>
      <c r="H98" s="173"/>
      <c r="I98" s="203"/>
      <c r="J98" s="31" t="s">
        <v>4382</v>
      </c>
    </row>
    <row r="99" spans="1:10">
      <c r="A99" s="189" t="s">
        <v>4320</v>
      </c>
      <c r="B99" s="349"/>
      <c r="C99" s="336" t="s">
        <v>2866</v>
      </c>
      <c r="E99" s="144"/>
      <c r="F99" s="369">
        <f>F69*0.265</f>
        <v>0</v>
      </c>
      <c r="G99" s="356" t="s">
        <v>4382</v>
      </c>
      <c r="H99" s="180" t="s">
        <v>4383</v>
      </c>
      <c r="I99" s="203"/>
      <c r="J99" s="31" t="s">
        <v>4382</v>
      </c>
    </row>
    <row r="100" spans="1:10">
      <c r="A100" s="189" t="s">
        <v>4320</v>
      </c>
      <c r="B100" s="349">
        <v>2129</v>
      </c>
      <c r="C100" s="336" t="s">
        <v>2902</v>
      </c>
      <c r="E100" s="144"/>
      <c r="F100" s="369">
        <f>-F32*0.265</f>
        <v>-23281.039700000001</v>
      </c>
      <c r="G100" s="329" t="s">
        <v>4382</v>
      </c>
      <c r="H100" s="173"/>
      <c r="I100" s="203"/>
      <c r="J100" s="31" t="s">
        <v>4382</v>
      </c>
    </row>
    <row r="101" spans="1:10">
      <c r="A101" s="189" t="s">
        <v>4320</v>
      </c>
      <c r="B101" s="349">
        <v>37848</v>
      </c>
      <c r="C101" s="336" t="s">
        <v>2900</v>
      </c>
      <c r="E101" s="144"/>
      <c r="F101" s="369">
        <f>-(F76)*0.265*0</f>
        <v>0</v>
      </c>
      <c r="G101" s="356" t="s">
        <v>4382</v>
      </c>
      <c r="H101" s="173"/>
      <c r="I101" s="203"/>
      <c r="J101" s="31" t="s">
        <v>4382</v>
      </c>
    </row>
    <row r="102" spans="1:10">
      <c r="A102" s="189" t="s">
        <v>4320</v>
      </c>
      <c r="B102" s="349">
        <v>1501622</v>
      </c>
      <c r="C102" s="336" t="s">
        <v>2906</v>
      </c>
      <c r="E102" s="144"/>
      <c r="F102" s="369">
        <f>-(F63)*0.265</f>
        <v>0</v>
      </c>
      <c r="G102" s="356" t="s">
        <v>4382</v>
      </c>
      <c r="H102" s="173"/>
      <c r="I102" s="203"/>
      <c r="J102" s="31" t="s">
        <v>4382</v>
      </c>
    </row>
    <row r="103" spans="1:10">
      <c r="A103" s="189" t="s">
        <v>4320</v>
      </c>
      <c r="B103" s="349"/>
      <c r="C103" s="336" t="s">
        <v>2908</v>
      </c>
      <c r="E103" s="144"/>
      <c r="F103" s="369">
        <f>-(+F4)*0.26</f>
        <v>0</v>
      </c>
      <c r="G103" s="329" t="s">
        <v>4382</v>
      </c>
      <c r="H103" s="173"/>
      <c r="I103" s="203"/>
      <c r="J103" s="31" t="s">
        <v>4382</v>
      </c>
    </row>
    <row r="104" spans="1:10">
      <c r="A104" s="189" t="s">
        <v>4320</v>
      </c>
      <c r="B104" s="180">
        <v>1515228</v>
      </c>
      <c r="C104" s="336" t="s">
        <v>2910</v>
      </c>
      <c r="E104" s="144"/>
      <c r="F104" s="369">
        <f>-(F78+F75+F74)*0.265</f>
        <v>-6060909.2445999999</v>
      </c>
      <c r="G104" s="329" t="s">
        <v>4382</v>
      </c>
      <c r="H104" s="173"/>
      <c r="I104" s="203"/>
      <c r="J104" s="31" t="s">
        <v>4382</v>
      </c>
    </row>
    <row r="105" spans="1:10">
      <c r="A105" s="189" t="s">
        <v>4320</v>
      </c>
      <c r="B105" s="349"/>
      <c r="C105" s="336" t="s">
        <v>2911</v>
      </c>
      <c r="E105" s="144"/>
      <c r="F105" s="369">
        <f>(-(+F11+F18+F14+F15)-F73)*0.265</f>
        <v>2483430.2154694898</v>
      </c>
      <c r="G105" s="329" t="s">
        <v>4382</v>
      </c>
      <c r="H105" s="180" t="s">
        <v>4384</v>
      </c>
      <c r="I105" s="203"/>
      <c r="J105" s="31" t="s">
        <v>4382</v>
      </c>
    </row>
    <row r="106" spans="1:10">
      <c r="A106" s="189" t="s">
        <v>4320</v>
      </c>
      <c r="B106" s="349"/>
      <c r="C106" s="324" t="s">
        <v>4385</v>
      </c>
      <c r="E106" s="144"/>
      <c r="F106" s="369">
        <f>-F92*0.265</f>
        <v>2270.9201500000004</v>
      </c>
      <c r="G106" s="329" t="s">
        <v>4382</v>
      </c>
      <c r="H106" s="173"/>
      <c r="I106" s="203"/>
      <c r="J106" s="31" t="s">
        <v>4382</v>
      </c>
    </row>
    <row r="107" spans="1:10" ht="13.8" thickBot="1">
      <c r="C107" s="370" t="s">
        <v>2898</v>
      </c>
      <c r="E107" s="144"/>
      <c r="F107" s="369">
        <f>-(F35)*0.265</f>
        <v>0</v>
      </c>
      <c r="G107" s="329" t="s">
        <v>4382</v>
      </c>
      <c r="H107" s="173"/>
      <c r="I107" s="203"/>
      <c r="J107" s="31" t="s">
        <v>4382</v>
      </c>
    </row>
    <row r="108" spans="1:10" ht="13.8" thickTop="1">
      <c r="C108" s="371" t="s">
        <v>4386</v>
      </c>
      <c r="E108" s="144"/>
      <c r="F108" s="372">
        <f>SUM(F98:F107)</f>
        <v>-3598489.1486805095</v>
      </c>
      <c r="G108" s="372"/>
      <c r="H108" s="373" t="s">
        <v>4387</v>
      </c>
      <c r="I108" s="197"/>
      <c r="J108" s="373"/>
    </row>
    <row r="109" spans="1:10">
      <c r="C109" s="374"/>
      <c r="E109" s="144"/>
      <c r="F109" s="375"/>
      <c r="G109" s="375"/>
      <c r="H109" s="373"/>
      <c r="I109" s="376"/>
      <c r="J109" s="373"/>
    </row>
    <row r="110" spans="1:10" ht="13.8" thickBot="1">
      <c r="A110" s="189" t="s">
        <v>4320</v>
      </c>
      <c r="C110" s="168" t="s">
        <v>2918</v>
      </c>
      <c r="E110" s="144"/>
      <c r="F110" s="376">
        <v>10594357</v>
      </c>
      <c r="G110" s="369"/>
      <c r="H110" s="180" t="s">
        <v>4388</v>
      </c>
      <c r="I110" s="376"/>
    </row>
    <row r="111" spans="1:10" ht="13.8" thickTop="1">
      <c r="A111" s="374"/>
      <c r="C111" s="336"/>
      <c r="E111" s="144"/>
      <c r="F111" s="369">
        <v>0</v>
      </c>
      <c r="G111" s="377"/>
      <c r="H111" s="180" t="s">
        <v>4389</v>
      </c>
      <c r="I111" s="378"/>
    </row>
    <row r="112" spans="1:10">
      <c r="A112" s="374"/>
      <c r="B112" s="349"/>
      <c r="C112" s="336"/>
      <c r="E112" s="144"/>
      <c r="F112" s="376">
        <v>200303608</v>
      </c>
      <c r="G112" s="379" t="s">
        <v>327</v>
      </c>
      <c r="H112" s="173" t="s">
        <v>4390</v>
      </c>
      <c r="I112" s="197"/>
    </row>
    <row r="113" spans="1:10">
      <c r="A113" s="374"/>
      <c r="B113" s="349"/>
      <c r="C113" s="336"/>
      <c r="E113" s="144"/>
      <c r="F113" s="376">
        <v>14565625</v>
      </c>
      <c r="G113" s="379" t="s">
        <v>504</v>
      </c>
      <c r="H113" s="173" t="s">
        <v>4390</v>
      </c>
      <c r="I113" s="197"/>
    </row>
    <row r="114" spans="1:10">
      <c r="A114" s="374"/>
      <c r="B114" s="349"/>
      <c r="C114" s="336"/>
      <c r="E114" s="144"/>
      <c r="F114" s="376">
        <v>3683084</v>
      </c>
      <c r="G114" s="379" t="s">
        <v>327</v>
      </c>
      <c r="H114" s="173" t="s">
        <v>4391</v>
      </c>
      <c r="I114" s="197"/>
    </row>
    <row r="115" spans="1:10">
      <c r="A115" s="374"/>
      <c r="B115" s="349"/>
      <c r="C115" s="336"/>
      <c r="E115" s="144"/>
      <c r="F115" s="376">
        <v>-111977962</v>
      </c>
      <c r="G115" s="379" t="s">
        <v>327</v>
      </c>
      <c r="H115" s="173" t="s">
        <v>4392</v>
      </c>
      <c r="I115" s="197"/>
    </row>
    <row r="116" spans="1:10">
      <c r="A116" s="374"/>
      <c r="B116" s="349"/>
      <c r="C116" s="336"/>
      <c r="E116" s="144"/>
      <c r="F116" s="376">
        <v>-14565625</v>
      </c>
      <c r="G116" s="379" t="s">
        <v>504</v>
      </c>
      <c r="H116" s="173" t="s">
        <v>4393</v>
      </c>
      <c r="I116" s="197"/>
    </row>
    <row r="117" spans="1:10">
      <c r="A117" s="374"/>
      <c r="B117" s="349"/>
      <c r="C117" s="336"/>
      <c r="E117" s="144"/>
      <c r="F117" s="376">
        <v>-92008730</v>
      </c>
      <c r="G117" s="379" t="s">
        <v>327</v>
      </c>
      <c r="H117" s="173" t="s">
        <v>4393</v>
      </c>
      <c r="I117" s="197"/>
    </row>
    <row r="118" spans="1:10">
      <c r="A118" s="374"/>
      <c r="B118" s="349"/>
      <c r="C118" s="336"/>
      <c r="E118" s="144"/>
      <c r="F118" s="376">
        <f>9588901*0</f>
        <v>0</v>
      </c>
      <c r="G118" s="379" t="s">
        <v>327</v>
      </c>
      <c r="H118" s="173" t="s">
        <v>2920</v>
      </c>
      <c r="I118" s="197">
        <f>199144.55+262924.41+324781.69</f>
        <v>786850.64999999991</v>
      </c>
    </row>
    <row r="119" spans="1:10">
      <c r="A119" s="374"/>
      <c r="B119" s="349"/>
      <c r="C119" s="336"/>
      <c r="E119" s="144"/>
      <c r="F119" s="376">
        <f>2023590*0</f>
        <v>0</v>
      </c>
      <c r="G119" s="379" t="s">
        <v>327</v>
      </c>
      <c r="H119" s="173" t="s">
        <v>2921</v>
      </c>
      <c r="I119" s="197">
        <f>(7747.16+3630.65)*3</f>
        <v>34133.43</v>
      </c>
      <c r="J119" s="180">
        <v>34133.42</v>
      </c>
    </row>
    <row r="120" spans="1:10">
      <c r="A120" s="374"/>
      <c r="B120" s="349"/>
      <c r="C120" s="336"/>
      <c r="E120" s="144"/>
      <c r="F120" s="376">
        <f>5676593*0</f>
        <v>0</v>
      </c>
      <c r="G120" s="379" t="s">
        <v>327</v>
      </c>
      <c r="H120" s="173" t="s">
        <v>2922</v>
      </c>
      <c r="I120" s="197"/>
    </row>
    <row r="121" spans="1:10">
      <c r="A121" s="374"/>
      <c r="B121" s="349"/>
      <c r="C121" s="336"/>
      <c r="E121" s="144"/>
      <c r="F121" s="376">
        <f>111862*0</f>
        <v>0</v>
      </c>
      <c r="G121" s="379" t="s">
        <v>327</v>
      </c>
      <c r="H121" s="173" t="s">
        <v>2923</v>
      </c>
      <c r="I121" s="197"/>
    </row>
    <row r="122" spans="1:10" ht="13.8" thickBot="1">
      <c r="A122" s="374"/>
      <c r="B122" s="349"/>
      <c r="C122" s="336"/>
      <c r="E122" s="144"/>
      <c r="F122" s="376">
        <v>33129857</v>
      </c>
      <c r="G122" s="379"/>
      <c r="H122" s="173" t="s">
        <v>2800</v>
      </c>
      <c r="I122" s="197"/>
    </row>
    <row r="123" spans="1:10" ht="13.8" thickTop="1">
      <c r="C123" s="380"/>
      <c r="D123" s="197"/>
      <c r="E123" s="144"/>
      <c r="F123" s="381">
        <f>F108+F110+F111+F112+F113+F114+F115+F116+F117+F118+F119+F120+F121+F122</f>
        <v>40125724.851319492</v>
      </c>
      <c r="G123" s="382"/>
      <c r="H123" s="197">
        <v>15647896</v>
      </c>
      <c r="I123" s="197"/>
    </row>
    <row r="124" spans="1:10">
      <c r="A124" s="237"/>
      <c r="C124" s="160"/>
      <c r="D124" s="197"/>
      <c r="E124" s="144"/>
      <c r="F124" s="363"/>
      <c r="G124" s="363"/>
      <c r="H124" s="197" t="e">
        <v>#VALUE!</v>
      </c>
      <c r="I124" s="383"/>
    </row>
    <row r="125" spans="1:10">
      <c r="A125" s="237" t="s">
        <v>4394</v>
      </c>
      <c r="C125" s="384"/>
      <c r="D125" s="197"/>
      <c r="E125" s="197"/>
      <c r="F125" s="352">
        <v>31292300.378680632</v>
      </c>
      <c r="G125" s="352"/>
      <c r="H125" s="197"/>
      <c r="I125" s="197"/>
    </row>
    <row r="126" spans="1:10">
      <c r="C126" s="160"/>
      <c r="D126" s="197"/>
      <c r="E126" s="197"/>
      <c r="F126" s="385"/>
      <c r="G126" s="385"/>
    </row>
    <row r="127" spans="1:10">
      <c r="C127" s="160"/>
      <c r="D127" s="197"/>
      <c r="E127" s="197"/>
      <c r="F127" s="379"/>
      <c r="H127" s="386"/>
    </row>
    <row r="128" spans="1:10">
      <c r="C128" s="180"/>
      <c r="D128" s="197"/>
      <c r="E128" s="197"/>
      <c r="F128" s="363"/>
    </row>
    <row r="129" spans="1:6">
      <c r="C129" s="180"/>
      <c r="D129" s="197"/>
      <c r="E129" s="197"/>
    </row>
    <row r="130" spans="1:6">
      <c r="C130" s="180"/>
      <c r="D130" s="197"/>
      <c r="E130" s="197"/>
    </row>
    <row r="131" spans="1:6">
      <c r="C131" s="180"/>
      <c r="D131" s="197"/>
      <c r="E131" s="197"/>
    </row>
    <row r="132" spans="1:6">
      <c r="C132" s="180"/>
      <c r="D132" s="197"/>
      <c r="E132" s="197"/>
    </row>
    <row r="133" spans="1:6">
      <c r="C133" s="180"/>
      <c r="D133" s="197"/>
      <c r="E133" s="197"/>
      <c r="F133" s="363"/>
    </row>
    <row r="134" spans="1:6">
      <c r="C134" s="180"/>
      <c r="D134" s="197"/>
      <c r="E134" s="197"/>
    </row>
    <row r="135" spans="1:6">
      <c r="C135" s="180"/>
      <c r="D135" s="197"/>
      <c r="E135" s="197"/>
    </row>
    <row r="136" spans="1:6">
      <c r="C136" s="180"/>
      <c r="D136" s="197"/>
      <c r="E136" s="197"/>
    </row>
    <row r="137" spans="1:6">
      <c r="C137" s="180"/>
      <c r="D137" s="197"/>
      <c r="E137" s="197"/>
    </row>
    <row r="138" spans="1:6">
      <c r="C138" s="180"/>
      <c r="D138" s="197"/>
      <c r="E138" s="197"/>
    </row>
    <row r="139" spans="1:6">
      <c r="C139" s="180"/>
      <c r="D139" s="197"/>
      <c r="E139" s="197"/>
    </row>
    <row r="140" spans="1:6">
      <c r="A140" s="387"/>
      <c r="C140" s="237"/>
      <c r="D140" s="197"/>
      <c r="E140" s="197"/>
    </row>
    <row r="141" spans="1:6">
      <c r="A141" s="237" t="s">
        <v>4395</v>
      </c>
      <c r="C141" s="180"/>
      <c r="D141" s="197"/>
      <c r="E141" s="197"/>
    </row>
    <row r="142" spans="1:6">
      <c r="A142" s="388"/>
      <c r="C142" s="180"/>
      <c r="D142" s="197"/>
      <c r="E142" s="197"/>
    </row>
    <row r="143" spans="1:6">
      <c r="C143" s="180"/>
      <c r="D143" s="197"/>
      <c r="E143" s="197"/>
    </row>
    <row r="144" spans="1:6">
      <c r="C144" s="180"/>
      <c r="D144" s="197"/>
      <c r="E144" s="197"/>
    </row>
    <row r="145" spans="1:9">
      <c r="C145" s="180"/>
      <c r="D145" s="197"/>
      <c r="E145" s="197"/>
    </row>
    <row r="146" spans="1:9">
      <c r="C146" s="180"/>
      <c r="D146" s="197"/>
      <c r="E146" s="197"/>
    </row>
    <row r="147" spans="1:9">
      <c r="C147" s="180"/>
      <c r="D147" s="197"/>
      <c r="E147" s="197"/>
    </row>
    <row r="148" spans="1:9">
      <c r="C148" s="180"/>
      <c r="D148" s="197"/>
      <c r="E148" s="197"/>
    </row>
    <row r="149" spans="1:9">
      <c r="A149" s="388"/>
      <c r="C149" s="180"/>
      <c r="D149" s="197"/>
      <c r="E149" s="197"/>
    </row>
    <row r="150" spans="1:9">
      <c r="C150" s="180"/>
      <c r="D150" s="197"/>
      <c r="E150" s="197"/>
    </row>
    <row r="151" spans="1:9">
      <c r="C151" s="180"/>
      <c r="D151" s="197"/>
      <c r="E151" s="197"/>
    </row>
    <row r="152" spans="1:9">
      <c r="A152" s="237" t="s">
        <v>4396</v>
      </c>
      <c r="C152" s="180"/>
      <c r="D152" s="197"/>
      <c r="E152" s="197"/>
    </row>
    <row r="153" spans="1:9">
      <c r="C153" s="180"/>
      <c r="D153" s="197"/>
      <c r="E153" s="197"/>
    </row>
    <row r="154" spans="1:9">
      <c r="B154" s="1427"/>
      <c r="C154" s="1427"/>
      <c r="D154" s="1427"/>
      <c r="E154" s="1427"/>
      <c r="F154" s="1427"/>
      <c r="G154" s="1427"/>
      <c r="H154" s="197"/>
      <c r="I154" s="197"/>
    </row>
    <row r="155" spans="1:9">
      <c r="C155" s="180"/>
      <c r="D155" s="197"/>
      <c r="E155" s="197"/>
      <c r="F155" s="197"/>
      <c r="G155" s="197"/>
    </row>
    <row r="156" spans="1:9">
      <c r="C156" s="180"/>
      <c r="D156" s="197"/>
      <c r="E156" s="197"/>
    </row>
    <row r="157" spans="1:9">
      <c r="C157" s="180"/>
      <c r="D157" s="197"/>
      <c r="E157" s="197"/>
      <c r="F157" s="363"/>
      <c r="G157" s="363"/>
    </row>
    <row r="158" spans="1:9">
      <c r="B158" s="324"/>
      <c r="C158" s="324"/>
      <c r="D158" s="324"/>
      <c r="E158" s="324"/>
      <c r="H158" s="197"/>
    </row>
    <row r="159" spans="1:9">
      <c r="B159" s="324"/>
      <c r="C159" s="324"/>
      <c r="D159" s="324"/>
      <c r="E159" s="324"/>
    </row>
    <row r="160" spans="1:9">
      <c r="B160" s="324"/>
      <c r="C160" s="324"/>
      <c r="D160" s="324"/>
      <c r="E160" s="324"/>
    </row>
    <row r="161" spans="1:8">
      <c r="B161" s="324"/>
      <c r="C161" s="324"/>
      <c r="D161" s="324"/>
      <c r="E161" s="324"/>
    </row>
    <row r="162" spans="1:8">
      <c r="B162" s="324"/>
      <c r="C162" s="324"/>
      <c r="D162" s="324"/>
      <c r="E162" s="324"/>
    </row>
    <row r="163" spans="1:8">
      <c r="B163" s="324"/>
      <c r="C163" s="324"/>
      <c r="D163" s="324"/>
      <c r="E163" s="324"/>
    </row>
    <row r="164" spans="1:8">
      <c r="B164" s="324"/>
      <c r="C164" s="324"/>
      <c r="D164" s="324"/>
      <c r="E164" s="324"/>
    </row>
    <row r="165" spans="1:8">
      <c r="B165" s="324"/>
      <c r="C165" s="324"/>
      <c r="D165" s="324"/>
      <c r="E165" s="324"/>
      <c r="H165" s="197"/>
    </row>
    <row r="166" spans="1:8">
      <c r="A166" s="237" t="s">
        <v>4397</v>
      </c>
      <c r="B166" s="324"/>
      <c r="C166" s="324"/>
      <c r="D166" s="324"/>
      <c r="E166" s="324"/>
      <c r="H166" s="197"/>
    </row>
    <row r="167" spans="1:8">
      <c r="B167" s="324"/>
      <c r="C167" s="324"/>
      <c r="D167" s="324"/>
      <c r="E167" s="324"/>
      <c r="H167" s="197"/>
    </row>
    <row r="168" spans="1:8">
      <c r="B168" s="324"/>
      <c r="C168" s="324"/>
      <c r="D168" s="324"/>
      <c r="E168" s="324"/>
      <c r="H168" s="197"/>
    </row>
    <row r="169" spans="1:8">
      <c r="B169" s="324"/>
      <c r="C169" s="324"/>
      <c r="D169" s="324"/>
      <c r="E169" s="324"/>
      <c r="H169" s="197"/>
    </row>
    <row r="170" spans="1:8">
      <c r="B170" s="324"/>
      <c r="C170" s="324"/>
      <c r="D170" s="324"/>
      <c r="E170" s="324"/>
      <c r="H170" s="197"/>
    </row>
    <row r="171" spans="1:8">
      <c r="B171" s="324"/>
      <c r="C171" s="324"/>
      <c r="D171" s="324"/>
      <c r="E171" s="324"/>
      <c r="H171" s="197"/>
    </row>
    <row r="172" spans="1:8">
      <c r="B172" s="324"/>
      <c r="C172" s="324"/>
      <c r="D172" s="324"/>
      <c r="E172" s="324"/>
      <c r="H172" s="197"/>
    </row>
    <row r="173" spans="1:8">
      <c r="C173" s="324"/>
      <c r="D173" s="197"/>
      <c r="E173" s="197"/>
      <c r="F173" s="197"/>
      <c r="G173" s="197"/>
      <c r="H173" s="197"/>
    </row>
    <row r="174" spans="1:8">
      <c r="C174" s="197"/>
      <c r="F174" s="197"/>
      <c r="G174" s="197"/>
      <c r="H174" s="197"/>
    </row>
    <row r="175" spans="1:8">
      <c r="C175" s="197"/>
      <c r="F175" s="197"/>
      <c r="G175" s="197"/>
      <c r="H175" s="197"/>
    </row>
    <row r="176" spans="1:8">
      <c r="C176" s="197"/>
      <c r="F176" s="197"/>
      <c r="G176" s="197"/>
      <c r="H176" s="197"/>
    </row>
    <row r="177" spans="3:8">
      <c r="C177" s="197"/>
      <c r="F177" s="197"/>
      <c r="G177" s="197"/>
      <c r="H177" s="197"/>
    </row>
    <row r="178" spans="3:8">
      <c r="C178" s="197"/>
      <c r="F178" s="197"/>
      <c r="G178" s="197"/>
      <c r="H178" s="197"/>
    </row>
    <row r="179" spans="3:8">
      <c r="C179" s="197"/>
      <c r="F179" s="197"/>
      <c r="G179" s="197"/>
      <c r="H179" s="197"/>
    </row>
    <row r="180" spans="3:8">
      <c r="C180" s="197"/>
      <c r="F180" s="376"/>
      <c r="G180" s="376"/>
      <c r="H180" s="197"/>
    </row>
    <row r="181" spans="3:8">
      <c r="C181" s="376"/>
      <c r="F181" s="180"/>
      <c r="G181" s="180"/>
      <c r="H181" s="197"/>
    </row>
    <row r="182" spans="3:8">
      <c r="C182" s="180"/>
      <c r="F182" s="180"/>
      <c r="G182" s="180"/>
      <c r="H182" s="197"/>
    </row>
    <row r="183" spans="3:8">
      <c r="C183" s="180"/>
      <c r="F183" s="180"/>
      <c r="G183" s="180"/>
    </row>
    <row r="184" spans="3:8">
      <c r="C184" s="180"/>
      <c r="F184" s="180"/>
      <c r="G184" s="180"/>
    </row>
    <row r="185" spans="3:8">
      <c r="C185" s="180"/>
      <c r="F185" s="180"/>
      <c r="G185" s="180"/>
    </row>
    <row r="186" spans="3:8">
      <c r="C186" s="180"/>
      <c r="F186" s="180"/>
      <c r="G186" s="180"/>
    </row>
    <row r="187" spans="3:8">
      <c r="C187" s="180"/>
    </row>
    <row r="188" spans="3:8">
      <c r="C188" s="324"/>
    </row>
    <row r="189" spans="3:8">
      <c r="C189" s="324"/>
    </row>
    <row r="190" spans="3:8">
      <c r="C190" s="324"/>
    </row>
    <row r="191" spans="3:8">
      <c r="C191" s="324"/>
    </row>
    <row r="192" spans="3:8">
      <c r="C192" s="324"/>
    </row>
    <row r="193" spans="3:3">
      <c r="C193" s="324"/>
    </row>
    <row r="194" spans="3:3">
      <c r="C194" s="324"/>
    </row>
    <row r="195" spans="3:3">
      <c r="C195" s="324"/>
    </row>
    <row r="196" spans="3:3">
      <c r="C196" s="324"/>
    </row>
    <row r="197" spans="3:3">
      <c r="C197" s="324"/>
    </row>
    <row r="198" spans="3:3">
      <c r="C198" s="324"/>
    </row>
    <row r="199" spans="3:3">
      <c r="C199" s="324"/>
    </row>
    <row r="200" spans="3:3">
      <c r="C200" s="324"/>
    </row>
    <row r="201" spans="3:3">
      <c r="C201" s="324"/>
    </row>
    <row r="202" spans="3:3">
      <c r="C202" s="324"/>
    </row>
    <row r="203" spans="3:3">
      <c r="C203" s="324"/>
    </row>
    <row r="204" spans="3:3">
      <c r="C204" s="324"/>
    </row>
    <row r="205" spans="3:3">
      <c r="C205" s="324"/>
    </row>
    <row r="206" spans="3:3">
      <c r="C206" s="324"/>
    </row>
    <row r="207" spans="3:3">
      <c r="C207" s="324"/>
    </row>
    <row r="208" spans="3:3">
      <c r="C208" s="324"/>
    </row>
    <row r="209" spans="3:3">
      <c r="C209" s="324"/>
    </row>
    <row r="210" spans="3:3">
      <c r="C210" s="324"/>
    </row>
    <row r="211" spans="3:3">
      <c r="C211" s="324"/>
    </row>
    <row r="212" spans="3:3">
      <c r="C212" s="324"/>
    </row>
    <row r="213" spans="3:3">
      <c r="C213" s="324"/>
    </row>
    <row r="214" spans="3:3">
      <c r="C214" s="324"/>
    </row>
    <row r="215" spans="3:3">
      <c r="C215" s="324"/>
    </row>
    <row r="216" spans="3:3">
      <c r="C216" s="324"/>
    </row>
    <row r="217" spans="3:3">
      <c r="C217" s="324"/>
    </row>
    <row r="218" spans="3:3">
      <c r="C218" s="324"/>
    </row>
    <row r="219" spans="3:3">
      <c r="C219" s="324"/>
    </row>
    <row r="220" spans="3:3">
      <c r="C220" s="324"/>
    </row>
    <row r="221" spans="3:3">
      <c r="C221" s="324"/>
    </row>
    <row r="222" spans="3:3">
      <c r="C222" s="324"/>
    </row>
    <row r="223" spans="3:3">
      <c r="C223" s="324"/>
    </row>
    <row r="224" spans="3:3">
      <c r="C224" s="324"/>
    </row>
    <row r="225" spans="3:3">
      <c r="C225" s="324"/>
    </row>
    <row r="226" spans="3:3">
      <c r="C226" s="324"/>
    </row>
    <row r="227" spans="3:3">
      <c r="C227" s="324"/>
    </row>
    <row r="228" spans="3:3">
      <c r="C228" s="324"/>
    </row>
    <row r="229" spans="3:3">
      <c r="C229" s="324"/>
    </row>
    <row r="230" spans="3:3">
      <c r="C230" s="324"/>
    </row>
    <row r="231" spans="3:3">
      <c r="C231" s="324"/>
    </row>
    <row r="232" spans="3:3">
      <c r="C232" s="324"/>
    </row>
    <row r="233" spans="3:3">
      <c r="C233" s="324"/>
    </row>
    <row r="234" spans="3:3">
      <c r="C234" s="324"/>
    </row>
    <row r="235" spans="3:3">
      <c r="C235" s="324"/>
    </row>
    <row r="236" spans="3:3">
      <c r="C236" s="324"/>
    </row>
    <row r="237" spans="3:3">
      <c r="C237" s="324"/>
    </row>
    <row r="238" spans="3:3">
      <c r="C238" s="324"/>
    </row>
    <row r="239" spans="3:3">
      <c r="C239" s="324"/>
    </row>
    <row r="240" spans="3:3">
      <c r="C240" s="324"/>
    </row>
    <row r="241" spans="3:3">
      <c r="C241" s="324"/>
    </row>
    <row r="242" spans="3:3">
      <c r="C242" s="324"/>
    </row>
    <row r="243" spans="3:3">
      <c r="C243" s="324"/>
    </row>
    <row r="244" spans="3:3">
      <c r="C244" s="324"/>
    </row>
    <row r="245" spans="3:3">
      <c r="C245" s="324"/>
    </row>
    <row r="246" spans="3:3">
      <c r="C246" s="324"/>
    </row>
    <row r="247" spans="3:3">
      <c r="C247" s="324"/>
    </row>
    <row r="248" spans="3:3">
      <c r="C248" s="324"/>
    </row>
    <row r="249" spans="3:3">
      <c r="C249" s="324"/>
    </row>
    <row r="250" spans="3:3">
      <c r="C250" s="324"/>
    </row>
    <row r="251" spans="3:3">
      <c r="C251" s="324"/>
    </row>
    <row r="252" spans="3:3">
      <c r="C252" s="324"/>
    </row>
    <row r="253" spans="3:3">
      <c r="C253" s="324"/>
    </row>
    <row r="254" spans="3:3">
      <c r="C254" s="324"/>
    </row>
    <row r="255" spans="3:3">
      <c r="C255" s="324"/>
    </row>
    <row r="256" spans="3:3">
      <c r="C256" s="324"/>
    </row>
    <row r="257" spans="3:3">
      <c r="C257" s="324"/>
    </row>
    <row r="258" spans="3:3">
      <c r="C258" s="324"/>
    </row>
    <row r="259" spans="3:3">
      <c r="C259" s="324"/>
    </row>
    <row r="260" spans="3:3">
      <c r="C260" s="324"/>
    </row>
    <row r="261" spans="3:3">
      <c r="C261" s="324"/>
    </row>
    <row r="262" spans="3:3">
      <c r="C262" s="324"/>
    </row>
    <row r="263" spans="3:3">
      <c r="C263" s="324"/>
    </row>
    <row r="264" spans="3:3">
      <c r="C264" s="324"/>
    </row>
    <row r="265" spans="3:3">
      <c r="C265" s="324"/>
    </row>
    <row r="266" spans="3:3">
      <c r="C266" s="324"/>
    </row>
    <row r="267" spans="3:3">
      <c r="C267" s="324"/>
    </row>
    <row r="268" spans="3:3">
      <c r="C268" s="324"/>
    </row>
    <row r="269" spans="3:3">
      <c r="C269" s="324"/>
    </row>
    <row r="270" spans="3:3">
      <c r="C270" s="324"/>
    </row>
    <row r="271" spans="3:3">
      <c r="C271" s="324"/>
    </row>
    <row r="272" spans="3:3">
      <c r="C272" s="324"/>
    </row>
    <row r="273" spans="3:3">
      <c r="C273" s="324"/>
    </row>
    <row r="274" spans="3:3">
      <c r="C274" s="324"/>
    </row>
    <row r="275" spans="3:3">
      <c r="C275" s="324"/>
    </row>
    <row r="276" spans="3:3">
      <c r="C276" s="324"/>
    </row>
    <row r="277" spans="3:3">
      <c r="C277" s="324"/>
    </row>
    <row r="278" spans="3:3">
      <c r="C278" s="324"/>
    </row>
    <row r="279" spans="3:3">
      <c r="C279" s="324"/>
    </row>
    <row r="280" spans="3:3">
      <c r="C280" s="324"/>
    </row>
    <row r="281" spans="3:3">
      <c r="C281" s="324"/>
    </row>
    <row r="282" spans="3:3">
      <c r="C282" s="324"/>
    </row>
    <row r="283" spans="3:3">
      <c r="C283" s="324"/>
    </row>
    <row r="284" spans="3:3">
      <c r="C284" s="324"/>
    </row>
    <row r="285" spans="3:3">
      <c r="C285" s="324"/>
    </row>
    <row r="286" spans="3:3">
      <c r="C286" s="324"/>
    </row>
    <row r="287" spans="3:3">
      <c r="C287" s="324"/>
    </row>
    <row r="288" spans="3:3">
      <c r="C288" s="324"/>
    </row>
    <row r="289" spans="3:3">
      <c r="C289" s="324"/>
    </row>
    <row r="290" spans="3:3">
      <c r="C290" s="324"/>
    </row>
    <row r="291" spans="3:3">
      <c r="C291" s="324"/>
    </row>
    <row r="292" spans="3:3">
      <c r="C292" s="324"/>
    </row>
    <row r="293" spans="3:3">
      <c r="C293" s="324"/>
    </row>
    <row r="294" spans="3:3">
      <c r="C294" s="324"/>
    </row>
    <row r="295" spans="3:3">
      <c r="C295" s="324"/>
    </row>
    <row r="296" spans="3:3">
      <c r="C296" s="324"/>
    </row>
    <row r="297" spans="3:3">
      <c r="C297" s="324"/>
    </row>
    <row r="298" spans="3:3">
      <c r="C298" s="324"/>
    </row>
    <row r="299" spans="3:3">
      <c r="C299" s="324"/>
    </row>
    <row r="300" spans="3:3">
      <c r="C300" s="324"/>
    </row>
    <row r="301" spans="3:3">
      <c r="C301" s="324"/>
    </row>
    <row r="302" spans="3:3">
      <c r="C302" s="324"/>
    </row>
    <row r="303" spans="3:3">
      <c r="C303" s="324"/>
    </row>
    <row r="304" spans="3:3">
      <c r="C304" s="324"/>
    </row>
    <row r="305" spans="3:3">
      <c r="C305" s="324"/>
    </row>
    <row r="306" spans="3:3">
      <c r="C306" s="324"/>
    </row>
    <row r="307" spans="3:3">
      <c r="C307" s="324"/>
    </row>
    <row r="308" spans="3:3">
      <c r="C308" s="324"/>
    </row>
    <row r="309" spans="3:3">
      <c r="C309" s="324"/>
    </row>
    <row r="310" spans="3:3">
      <c r="C310" s="324"/>
    </row>
    <row r="311" spans="3:3">
      <c r="C311" s="324"/>
    </row>
    <row r="312" spans="3:3">
      <c r="C312" s="324"/>
    </row>
    <row r="313" spans="3:3">
      <c r="C313" s="324"/>
    </row>
    <row r="314" spans="3:3">
      <c r="C314" s="324"/>
    </row>
    <row r="315" spans="3:3">
      <c r="C315" s="324"/>
    </row>
    <row r="316" spans="3:3">
      <c r="C316" s="324"/>
    </row>
    <row r="317" spans="3:3">
      <c r="C317" s="324"/>
    </row>
    <row r="318" spans="3:3">
      <c r="C318" s="324"/>
    </row>
    <row r="319" spans="3:3">
      <c r="C319" s="324"/>
    </row>
    <row r="320" spans="3:3">
      <c r="C320" s="324"/>
    </row>
    <row r="321" spans="3:3">
      <c r="C321" s="324"/>
    </row>
    <row r="322" spans="3:3">
      <c r="C322" s="324"/>
    </row>
    <row r="323" spans="3:3">
      <c r="C323" s="324"/>
    </row>
    <row r="324" spans="3:3">
      <c r="C324" s="324"/>
    </row>
    <row r="325" spans="3:3">
      <c r="C325" s="324"/>
    </row>
    <row r="326" spans="3:3">
      <c r="C326" s="324"/>
    </row>
    <row r="327" spans="3:3">
      <c r="C327" s="324"/>
    </row>
    <row r="328" spans="3:3">
      <c r="C328" s="324"/>
    </row>
    <row r="329" spans="3:3">
      <c r="C329" s="324"/>
    </row>
    <row r="330" spans="3:3">
      <c r="C330" s="324"/>
    </row>
    <row r="331" spans="3:3">
      <c r="C331" s="324"/>
    </row>
    <row r="332" spans="3:3">
      <c r="C332" s="324"/>
    </row>
    <row r="333" spans="3:3">
      <c r="C333" s="324"/>
    </row>
    <row r="334" spans="3:3">
      <c r="C334" s="324"/>
    </row>
  </sheetData>
  <mergeCells count="2">
    <mergeCell ref="I2:J2"/>
    <mergeCell ref="B154:G154"/>
  </mergeCells>
  <pageMargins left="0.75" right="0.19" top="0.38" bottom="0.32" header="0.28000000000000003" footer="0.17"/>
  <pageSetup paperSize="9" scale="35" orientation="landscape" horizontalDpi="1200" verticalDpi="1200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"/>
  <sheetViews>
    <sheetView workbookViewId="0">
      <selection activeCell="K269" sqref="K269"/>
    </sheetView>
  </sheetViews>
  <sheetFormatPr defaultRowHeight="14.4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51"/>
  <sheetViews>
    <sheetView showGridLines="0" tabSelected="1" topLeftCell="A19" zoomScale="90" zoomScaleNormal="90" workbookViewId="0">
      <selection activeCell="C50" sqref="C50"/>
    </sheetView>
  </sheetViews>
  <sheetFormatPr defaultColWidth="9.109375" defaultRowHeight="13.8" outlineLevelRow="1"/>
  <cols>
    <col min="1" max="1" width="9.109375" style="10"/>
    <col min="2" max="2" width="15" style="10" customWidth="1"/>
    <col min="3" max="3" width="113" style="10" customWidth="1"/>
    <col min="4" max="4" width="16.44140625" style="10" customWidth="1"/>
    <col min="5" max="5" width="22.33203125" style="10" bestFit="1" customWidth="1"/>
    <col min="6" max="6" width="5.5546875" style="10" customWidth="1"/>
    <col min="7" max="16384" width="9.109375" style="10"/>
  </cols>
  <sheetData>
    <row r="1" spans="2:7" customFormat="1" ht="14.4">
      <c r="C1" s="1009"/>
      <c r="D1" s="1010"/>
      <c r="E1" s="1010"/>
      <c r="F1" s="1010"/>
      <c r="G1" s="1010"/>
    </row>
    <row r="2" spans="2:7" customFormat="1" ht="18">
      <c r="B2" s="1011" t="s">
        <v>6168</v>
      </c>
      <c r="C2" s="10"/>
      <c r="D2" s="1012"/>
      <c r="E2" s="1012"/>
      <c r="F2" s="1010"/>
    </row>
    <row r="3" spans="2:7" customFormat="1" ht="14.4">
      <c r="C3" s="1013"/>
      <c r="D3" s="1012"/>
      <c r="E3" s="1012"/>
      <c r="F3" s="1010"/>
    </row>
    <row r="4" spans="2:7" customFormat="1" ht="15.6">
      <c r="C4" s="1435" t="s">
        <v>6169</v>
      </c>
      <c r="D4" s="1435"/>
      <c r="E4" s="1435"/>
      <c r="F4" s="1010"/>
    </row>
    <row r="6" spans="2:7" s="1016" customFormat="1">
      <c r="B6" s="1014" t="s">
        <v>6170</v>
      </c>
      <c r="C6" s="1015" t="s">
        <v>6171</v>
      </c>
      <c r="D6" s="1015" t="s">
        <v>6172</v>
      </c>
      <c r="E6" s="1015" t="s">
        <v>6173</v>
      </c>
      <c r="F6" s="1015"/>
    </row>
    <row r="7" spans="2:7" ht="14.4">
      <c r="B7" s="1017">
        <v>1</v>
      </c>
      <c r="C7" t="s">
        <v>6051</v>
      </c>
      <c r="D7" s="1018" t="s">
        <v>6174</v>
      </c>
      <c r="E7" t="s">
        <v>6175</v>
      </c>
      <c r="F7" s="1010"/>
    </row>
    <row r="8" spans="2:7" ht="14.4">
      <c r="B8" s="1017">
        <v>2</v>
      </c>
      <c r="C8" t="s">
        <v>6052</v>
      </c>
      <c r="D8" s="1018" t="s">
        <v>6174</v>
      </c>
      <c r="E8" t="s">
        <v>6175</v>
      </c>
      <c r="F8" s="1010"/>
    </row>
    <row r="9" spans="2:7" ht="14.4">
      <c r="B9" s="1017">
        <v>3</v>
      </c>
      <c r="C9" t="s">
        <v>6053</v>
      </c>
      <c r="D9" s="1018" t="s">
        <v>6174</v>
      </c>
      <c r="E9" t="s">
        <v>6175</v>
      </c>
      <c r="F9" s="1010"/>
    </row>
    <row r="10" spans="2:7" ht="3.75" customHeight="1">
      <c r="B10" s="1017"/>
      <c r="C10" s="1019"/>
      <c r="D10" s="1020"/>
      <c r="E10" s="1021"/>
      <c r="F10" s="1022"/>
    </row>
    <row r="11" spans="2:7" ht="2.25" customHeight="1">
      <c r="B11" s="1023"/>
      <c r="C11" s="1024"/>
      <c r="D11" s="1025"/>
      <c r="E11" s="1026"/>
      <c r="F11" s="1026"/>
    </row>
    <row r="12" spans="2:7" ht="14.4">
      <c r="B12" s="1027">
        <v>4</v>
      </c>
      <c r="C12" t="s">
        <v>6054</v>
      </c>
      <c r="D12" s="1028" t="s">
        <v>6176</v>
      </c>
      <c r="E12" t="s">
        <v>6177</v>
      </c>
      <c r="F12" s="1010"/>
    </row>
    <row r="13" spans="2:7" ht="14.4">
      <c r="B13" s="1027">
        <v>5</v>
      </c>
      <c r="C13" t="s">
        <v>6242</v>
      </c>
      <c r="D13" s="1028" t="s">
        <v>6176</v>
      </c>
      <c r="E13" t="s">
        <v>6177</v>
      </c>
      <c r="F13" s="1010"/>
    </row>
    <row r="14" spans="2:7" ht="14.4">
      <c r="B14" s="1027">
        <v>6</v>
      </c>
      <c r="C14" t="s">
        <v>6243</v>
      </c>
      <c r="D14" s="1028" t="s">
        <v>6176</v>
      </c>
      <c r="E14" t="s">
        <v>6177</v>
      </c>
      <c r="F14" s="1010"/>
    </row>
    <row r="15" spans="2:7" ht="14.4">
      <c r="B15" s="1027">
        <v>7</v>
      </c>
      <c r="C15" t="s">
        <v>6055</v>
      </c>
      <c r="D15" s="1028" t="s">
        <v>6176</v>
      </c>
      <c r="E15" t="s">
        <v>6177</v>
      </c>
      <c r="F15" s="1010"/>
    </row>
    <row r="16" spans="2:7" ht="14.4">
      <c r="B16" s="1027">
        <v>8</v>
      </c>
      <c r="C16" t="s">
        <v>6056</v>
      </c>
      <c r="D16" s="1028" t="s">
        <v>6176</v>
      </c>
      <c r="E16" t="s">
        <v>6177</v>
      </c>
      <c r="F16" s="1010"/>
    </row>
    <row r="17" spans="2:6" ht="3.75" customHeight="1">
      <c r="B17" s="1017"/>
      <c r="C17" s="1019"/>
      <c r="D17" s="1020"/>
      <c r="E17" s="1021"/>
      <c r="F17" s="1022"/>
    </row>
    <row r="18" spans="2:6" ht="2.25" customHeight="1">
      <c r="B18" s="1023"/>
      <c r="C18" s="1024"/>
      <c r="D18" s="1025"/>
      <c r="E18" s="1026"/>
      <c r="F18" s="1026"/>
    </row>
    <row r="19" spans="2:6" ht="14.4">
      <c r="B19" s="1017">
        <v>9</v>
      </c>
      <c r="C19" t="s">
        <v>6057</v>
      </c>
      <c r="D19" s="1028" t="s">
        <v>30</v>
      </c>
      <c r="E19" t="s">
        <v>6178</v>
      </c>
      <c r="F19" s="1022"/>
    </row>
    <row r="20" spans="2:6" ht="14.4">
      <c r="B20" s="1017">
        <v>10</v>
      </c>
      <c r="C20" t="s">
        <v>6058</v>
      </c>
      <c r="D20" s="1028" t="s">
        <v>31</v>
      </c>
      <c r="E20" t="s">
        <v>6178</v>
      </c>
    </row>
    <row r="21" spans="2:6" ht="14.4">
      <c r="B21" s="1017">
        <v>11</v>
      </c>
      <c r="C21" t="s">
        <v>6059</v>
      </c>
      <c r="D21" s="1028" t="s">
        <v>6179</v>
      </c>
      <c r="E21" t="s">
        <v>6178</v>
      </c>
      <c r="F21" s="1010"/>
    </row>
    <row r="22" spans="2:6" ht="14.4">
      <c r="B22" s="1017">
        <v>12</v>
      </c>
      <c r="C22" t="s">
        <v>6245</v>
      </c>
      <c r="D22" s="1028" t="s">
        <v>30</v>
      </c>
      <c r="E22" t="s">
        <v>6178</v>
      </c>
      <c r="F22" s="1010"/>
    </row>
    <row r="23" spans="2:6" ht="14.4">
      <c r="B23" s="1017">
        <v>13</v>
      </c>
      <c r="C23" t="s">
        <v>6060</v>
      </c>
      <c r="D23" s="1028" t="s">
        <v>30</v>
      </c>
      <c r="E23" t="s">
        <v>6178</v>
      </c>
      <c r="F23" s="1010"/>
    </row>
    <row r="24" spans="2:6" ht="14.4">
      <c r="B24" s="1017">
        <v>14</v>
      </c>
      <c r="C24" t="s">
        <v>6061</v>
      </c>
      <c r="D24" s="1028" t="s">
        <v>30</v>
      </c>
      <c r="E24" t="s">
        <v>6178</v>
      </c>
      <c r="F24" s="1010"/>
    </row>
    <row r="25" spans="2:6" ht="14.4">
      <c r="B25" s="1017">
        <v>15</v>
      </c>
      <c r="C25" t="s">
        <v>6062</v>
      </c>
      <c r="D25" s="1028" t="s">
        <v>30</v>
      </c>
      <c r="E25" t="s">
        <v>6178</v>
      </c>
      <c r="F25" s="1010"/>
    </row>
    <row r="26" spans="2:6" ht="14.4" outlineLevel="1">
      <c r="B26" s="1017">
        <v>16</v>
      </c>
      <c r="C26" t="s">
        <v>6063</v>
      </c>
      <c r="D26" s="1028" t="s">
        <v>6180</v>
      </c>
      <c r="E26" t="s">
        <v>6178</v>
      </c>
      <c r="F26" s="1010"/>
    </row>
    <row r="27" spans="2:6" ht="14.4" outlineLevel="1">
      <c r="B27" s="1017">
        <v>17</v>
      </c>
      <c r="C27" t="s">
        <v>6064</v>
      </c>
      <c r="D27" s="1028" t="s">
        <v>6180</v>
      </c>
      <c r="E27" t="s">
        <v>6178</v>
      </c>
      <c r="F27" s="1010"/>
    </row>
    <row r="28" spans="2:6" ht="14.4">
      <c r="B28" s="1017">
        <v>18</v>
      </c>
      <c r="C28" t="s">
        <v>6065</v>
      </c>
      <c r="D28" s="1028" t="s">
        <v>6180</v>
      </c>
      <c r="E28" t="s">
        <v>6178</v>
      </c>
      <c r="F28" s="1010"/>
    </row>
    <row r="29" spans="2:6" ht="14.4">
      <c r="B29" s="1017">
        <v>19</v>
      </c>
      <c r="C29" t="s">
        <v>6066</v>
      </c>
      <c r="D29" s="1028" t="s">
        <v>6180</v>
      </c>
      <c r="E29" t="s">
        <v>6178</v>
      </c>
      <c r="F29" s="1010"/>
    </row>
    <row r="30" spans="2:6" ht="14.4">
      <c r="B30" s="1017">
        <v>20</v>
      </c>
      <c r="C30" t="s">
        <v>6067</v>
      </c>
      <c r="D30" s="1028" t="s">
        <v>6180</v>
      </c>
      <c r="E30" t="s">
        <v>6178</v>
      </c>
      <c r="F30" s="1010"/>
    </row>
    <row r="31" spans="2:6" ht="14.4">
      <c r="B31" s="1017">
        <v>21</v>
      </c>
      <c r="C31" t="s">
        <v>6068</v>
      </c>
      <c r="D31" s="1028" t="s">
        <v>6180</v>
      </c>
      <c r="E31" t="s">
        <v>6178</v>
      </c>
      <c r="F31" s="1010"/>
    </row>
    <row r="32" spans="2:6" ht="14.25" customHeight="1">
      <c r="B32" s="1017">
        <v>22</v>
      </c>
      <c r="C32" t="s">
        <v>6244</v>
      </c>
      <c r="D32" s="1028" t="s">
        <v>30</v>
      </c>
      <c r="E32" t="s">
        <v>6178</v>
      </c>
      <c r="F32" s="1010"/>
    </row>
    <row r="33" spans="2:6" ht="15.75" customHeight="1">
      <c r="B33" s="1017">
        <v>23</v>
      </c>
      <c r="C33" t="s">
        <v>6069</v>
      </c>
      <c r="D33" s="1028" t="s">
        <v>30</v>
      </c>
      <c r="E33" t="s">
        <v>6178</v>
      </c>
      <c r="F33" s="1010"/>
    </row>
    <row r="34" spans="2:6" ht="15" customHeight="1">
      <c r="B34" s="1017">
        <v>24</v>
      </c>
      <c r="C34" t="s">
        <v>6070</v>
      </c>
      <c r="D34" s="1028" t="s">
        <v>31</v>
      </c>
      <c r="E34" t="s">
        <v>6178</v>
      </c>
      <c r="F34" s="1010"/>
    </row>
    <row r="35" spans="2:6" ht="15" customHeight="1">
      <c r="B35" s="1017">
        <v>25</v>
      </c>
      <c r="C35" t="s">
        <v>6344</v>
      </c>
      <c r="D35" s="1028" t="s">
        <v>30</v>
      </c>
      <c r="E35" t="s">
        <v>6178</v>
      </c>
      <c r="F35" s="1010"/>
    </row>
    <row r="36" spans="2:6" ht="14.25" hidden="1" customHeight="1">
      <c r="B36" s="1017"/>
      <c r="C36" s="1019"/>
      <c r="D36" s="1020"/>
      <c r="E36" s="1021"/>
      <c r="F36" s="1022"/>
    </row>
    <row r="37" spans="2:6" ht="5.25" customHeight="1">
      <c r="B37" s="1023"/>
      <c r="C37" s="1024"/>
      <c r="D37" s="1025"/>
      <c r="E37" s="1026"/>
      <c r="F37" s="1026"/>
    </row>
    <row r="38" spans="2:6" ht="17.25" customHeight="1">
      <c r="B38" s="1017">
        <v>26</v>
      </c>
      <c r="C38" t="s">
        <v>6345</v>
      </c>
      <c r="D38" s="1028" t="s">
        <v>6180</v>
      </c>
      <c r="E38" t="s">
        <v>6181</v>
      </c>
      <c r="F38" s="1010"/>
    </row>
    <row r="39" spans="2:6" ht="17.25" customHeight="1">
      <c r="B39" s="1017">
        <v>27</v>
      </c>
      <c r="C39" t="s">
        <v>6369</v>
      </c>
      <c r="D39" s="1028" t="s">
        <v>6180</v>
      </c>
      <c r="E39" t="s">
        <v>6181</v>
      </c>
      <c r="F39" s="1010"/>
    </row>
    <row r="40" spans="2:6" ht="17.25" customHeight="1">
      <c r="B40" s="1017">
        <v>28</v>
      </c>
      <c r="C40" t="s">
        <v>6346</v>
      </c>
      <c r="D40" s="1028" t="s">
        <v>30</v>
      </c>
      <c r="E40" t="s">
        <v>6181</v>
      </c>
      <c r="F40" s="1010"/>
    </row>
    <row r="41" spans="2:6" ht="14.4">
      <c r="B41" s="1017">
        <v>29</v>
      </c>
      <c r="C41" t="s">
        <v>6347</v>
      </c>
      <c r="D41" s="1028" t="s">
        <v>30</v>
      </c>
      <c r="E41" t="s">
        <v>6181</v>
      </c>
      <c r="F41" s="1010"/>
    </row>
    <row r="42" spans="2:6" ht="14.4">
      <c r="B42" s="1017">
        <v>30</v>
      </c>
      <c r="C42" t="s">
        <v>6376</v>
      </c>
      <c r="D42" s="1028" t="s">
        <v>30</v>
      </c>
      <c r="E42" t="s">
        <v>6181</v>
      </c>
      <c r="F42" s="1010"/>
    </row>
    <row r="43" spans="2:6" ht="14.4">
      <c r="B43" s="1017">
        <v>31</v>
      </c>
      <c r="C43" t="s">
        <v>6393</v>
      </c>
      <c r="D43" s="1028" t="s">
        <v>30</v>
      </c>
      <c r="E43" t="s">
        <v>6177</v>
      </c>
      <c r="F43" s="1010"/>
    </row>
    <row r="44" spans="2:6" ht="14.4">
      <c r="B44" s="1017"/>
      <c r="C44"/>
      <c r="D44" s="1028"/>
      <c r="E44"/>
      <c r="F44" s="1010"/>
    </row>
    <row r="45" spans="2:6" ht="14.4">
      <c r="B45" s="23"/>
      <c r="F45" s="1010"/>
    </row>
    <row r="46" spans="2:6" ht="14.4">
      <c r="F46" s="1022"/>
    </row>
    <row r="47" spans="2:6" ht="14.4">
      <c r="F47" s="1029"/>
    </row>
    <row r="48" spans="2:6" ht="14.4">
      <c r="F48" s="1010"/>
    </row>
    <row r="49" spans="6:6" ht="14.4">
      <c r="F49" s="1010"/>
    </row>
    <row r="50" spans="6:6" ht="14.4">
      <c r="F50" s="1010"/>
    </row>
    <row r="51" spans="6:6" ht="14.4">
      <c r="F51" s="1010"/>
    </row>
  </sheetData>
  <mergeCells count="1">
    <mergeCell ref="C4:E4"/>
  </mergeCells>
  <hyperlinks>
    <hyperlink ref="E29" location="'Capa Actividades e NT'!A1" display="Atividade e nível de tensão"/>
  </hyperlinks>
  <pageMargins left="0.31496062992125984" right="0.31496062992125984" top="0.35433070866141736" bottom="0.35433070866141736" header="0.31496062992125984" footer="0.31496062992125984"/>
  <pageSetup paperSize="9" scale="77" orientation="landscape" r:id="rId1"/>
  <headerFooter>
    <oddFooter>&amp;R&amp;P/&amp;N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23"/>
  <sheetViews>
    <sheetView showGridLines="0" view="pageBreakPreview" zoomScale="60" zoomScaleNormal="70" workbookViewId="0">
      <selection activeCell="AA29" sqref="AA29"/>
    </sheetView>
  </sheetViews>
  <sheetFormatPr defaultRowHeight="14.4"/>
  <sheetData>
    <row r="4" spans="2:2">
      <c r="B4" s="738"/>
    </row>
    <row r="23" spans="2:13" ht="36.6">
      <c r="B23" s="1436" t="s">
        <v>5974</v>
      </c>
      <c r="C23" s="1436"/>
      <c r="D23" s="1436"/>
      <c r="E23" s="1436"/>
      <c r="F23" s="1436"/>
      <c r="G23" s="1436"/>
      <c r="H23" s="1436"/>
      <c r="I23" s="1436"/>
      <c r="J23" s="1436"/>
      <c r="K23" s="1436"/>
      <c r="L23" s="1436"/>
      <c r="M23" s="1436"/>
    </row>
  </sheetData>
  <mergeCells count="1">
    <mergeCell ref="B23:M23"/>
  </mergeCells>
  <pageMargins left="0.7" right="0.7" top="0.75" bottom="0.75" header="0.3" footer="0.3"/>
  <pageSetup scale="7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M51"/>
  <sheetViews>
    <sheetView showGridLines="0" view="pageBreakPreview" zoomScale="90" zoomScaleNormal="85" zoomScaleSheetLayoutView="90" workbookViewId="0">
      <selection activeCell="B2" sqref="B2:E2"/>
    </sheetView>
  </sheetViews>
  <sheetFormatPr defaultColWidth="9.109375" defaultRowHeight="13.8" outlineLevelRow="1" outlineLevelCol="1"/>
  <cols>
    <col min="1" max="1" width="3.33203125" style="739" customWidth="1"/>
    <col min="2" max="2" width="107" style="739" customWidth="1"/>
    <col min="3" max="3" width="23.44140625" style="739" hidden="1" customWidth="1" outlineLevel="1"/>
    <col min="4" max="4" width="23.44140625" style="739" bestFit="1" customWidth="1" outlineLevel="1"/>
    <col min="5" max="5" width="20" style="739" customWidth="1" outlineLevel="1"/>
    <col min="6" max="6" width="21.33203125" style="739" bestFit="1" customWidth="1" outlineLevel="1"/>
    <col min="7" max="7" width="2.88671875" style="740" customWidth="1"/>
    <col min="8" max="16384" width="9.109375" style="739"/>
  </cols>
  <sheetData>
    <row r="1" spans="1:7">
      <c r="B1" s="1246"/>
      <c r="C1" s="1246"/>
      <c r="D1" s="1246"/>
      <c r="E1" s="1246"/>
      <c r="F1" s="1246"/>
    </row>
    <row r="2" spans="1:7" s="744" customFormat="1" ht="15.75" customHeight="1" thickBot="1">
      <c r="A2" s="1068"/>
      <c r="B2" s="1437" t="s">
        <v>6051</v>
      </c>
      <c r="C2" s="1437"/>
      <c r="D2" s="1437"/>
      <c r="E2" s="1437"/>
      <c r="F2" s="1246"/>
      <c r="G2" s="745"/>
    </row>
    <row r="3" spans="1:7" ht="14.4" thickBot="1">
      <c r="B3" s="1247"/>
      <c r="C3" s="1248"/>
      <c r="D3" s="1249"/>
      <c r="E3" s="1249"/>
      <c r="F3" s="1250"/>
    </row>
    <row r="4" spans="1:7" ht="12.75" customHeight="1">
      <c r="B4" s="1251" t="s">
        <v>5854</v>
      </c>
      <c r="C4" s="1251"/>
      <c r="D4" s="1252"/>
      <c r="E4" s="1252"/>
      <c r="F4" s="1246"/>
    </row>
    <row r="5" spans="1:7" ht="21" customHeight="1">
      <c r="B5" s="1246"/>
      <c r="C5" s="1246"/>
      <c r="D5" s="1253"/>
      <c r="E5" s="1246"/>
      <c r="F5" s="1254" t="s">
        <v>6015</v>
      </c>
    </row>
    <row r="6" spans="1:7" ht="18" customHeight="1">
      <c r="B6" s="1438" t="s">
        <v>29</v>
      </c>
      <c r="C6" s="1255" t="s">
        <v>5946</v>
      </c>
      <c r="D6" s="1441" t="s">
        <v>5947</v>
      </c>
      <c r="E6" s="1441"/>
      <c r="F6" s="1441"/>
    </row>
    <row r="7" spans="1:7" ht="19.5" customHeight="1">
      <c r="B7" s="1439"/>
      <c r="C7" s="1256" t="s">
        <v>6014</v>
      </c>
      <c r="D7" s="1256" t="s">
        <v>6013</v>
      </c>
      <c r="E7" s="1256" t="s">
        <v>6250</v>
      </c>
      <c r="F7" s="1257" t="s">
        <v>6014</v>
      </c>
    </row>
    <row r="8" spans="1:7" ht="9" customHeight="1">
      <c r="B8" s="1258"/>
      <c r="C8" s="1258"/>
      <c r="D8" s="1259"/>
      <c r="E8" s="1259"/>
      <c r="F8" s="1246"/>
    </row>
    <row r="9" spans="1:7" ht="18" customHeight="1">
      <c r="B9" s="1260" t="s">
        <v>5929</v>
      </c>
      <c r="C9" s="1260"/>
      <c r="D9" s="1261"/>
      <c r="E9" s="1261"/>
      <c r="F9" s="1261"/>
      <c r="G9" s="742"/>
    </row>
    <row r="10" spans="1:7">
      <c r="B10" s="1262" t="s">
        <v>5930</v>
      </c>
      <c r="C10" s="1262"/>
      <c r="D10" s="1263"/>
      <c r="E10" s="1264"/>
      <c r="F10" s="1264"/>
    </row>
    <row r="11" spans="1:7" ht="12.75" hidden="1" customHeight="1" outlineLevel="1">
      <c r="B11" s="1262" t="s">
        <v>73</v>
      </c>
      <c r="C11" s="1262"/>
      <c r="D11" s="1263"/>
      <c r="E11" s="1264"/>
      <c r="F11" s="1264"/>
    </row>
    <row r="12" spans="1:7" ht="12.75" hidden="1" customHeight="1" outlineLevel="1">
      <c r="A12" s="743"/>
      <c r="B12" s="1262" t="s">
        <v>5870</v>
      </c>
      <c r="C12" s="1262"/>
      <c r="D12" s="1263"/>
      <c r="E12" s="1264"/>
      <c r="F12" s="1264"/>
    </row>
    <row r="13" spans="1:7" ht="12.75" hidden="1" customHeight="1" outlineLevel="1">
      <c r="A13" s="743"/>
      <c r="B13" s="1262" t="s">
        <v>5871</v>
      </c>
      <c r="C13" s="1262"/>
      <c r="D13" s="1263"/>
      <c r="E13" s="1264"/>
      <c r="F13" s="1264"/>
    </row>
    <row r="14" spans="1:7" s="744" customFormat="1" ht="9" customHeight="1" collapsed="1">
      <c r="B14" s="1262"/>
      <c r="C14" s="1262"/>
      <c r="D14" s="1265"/>
      <c r="E14" s="1266"/>
      <c r="F14" s="1266"/>
      <c r="G14" s="745"/>
    </row>
    <row r="15" spans="1:7" s="744" customFormat="1" ht="24.75" customHeight="1">
      <c r="B15" s="1267" t="s">
        <v>68</v>
      </c>
      <c r="C15" s="1267"/>
      <c r="D15" s="1268"/>
      <c r="E15" s="1268"/>
      <c r="F15" s="1268"/>
      <c r="G15" s="745"/>
    </row>
    <row r="16" spans="1:7" s="744" customFormat="1" ht="9" customHeight="1">
      <c r="B16" s="1262"/>
      <c r="C16" s="1262"/>
      <c r="D16" s="1263"/>
      <c r="E16" s="1269"/>
      <c r="F16" s="1269"/>
      <c r="G16" s="745"/>
    </row>
    <row r="17" spans="1:6">
      <c r="B17" s="1262" t="s">
        <v>5904</v>
      </c>
      <c r="C17" s="1262"/>
      <c r="D17" s="1263"/>
      <c r="E17" s="1263"/>
      <c r="F17" s="1263"/>
    </row>
    <row r="18" spans="1:6">
      <c r="B18" s="1270" t="s">
        <v>4342</v>
      </c>
      <c r="C18" s="1270"/>
      <c r="D18" s="1263"/>
      <c r="E18" s="1263"/>
      <c r="F18" s="1263"/>
    </row>
    <row r="19" spans="1:6">
      <c r="B19" s="1270" t="s">
        <v>175</v>
      </c>
      <c r="C19" s="1270"/>
      <c r="D19" s="1263"/>
      <c r="E19" s="1263"/>
      <c r="F19" s="1263"/>
    </row>
    <row r="20" spans="1:6">
      <c r="B20" s="1270" t="s">
        <v>5931</v>
      </c>
      <c r="C20" s="1270"/>
      <c r="D20" s="1263"/>
      <c r="E20" s="1263"/>
      <c r="F20" s="1263"/>
    </row>
    <row r="21" spans="1:6" ht="12.75" hidden="1" customHeight="1" outlineLevel="1">
      <c r="B21" s="1270" t="s">
        <v>63</v>
      </c>
      <c r="C21" s="1270"/>
      <c r="D21" s="1263"/>
      <c r="E21" s="1263"/>
      <c r="F21" s="1263"/>
    </row>
    <row r="22" spans="1:6" collapsed="1">
      <c r="B22" s="1270" t="s">
        <v>22</v>
      </c>
      <c r="C22" s="1270"/>
      <c r="D22" s="1263"/>
      <c r="E22" s="1263"/>
      <c r="F22" s="1263"/>
    </row>
    <row r="23" spans="1:6" ht="9" customHeight="1">
      <c r="B23" s="1262"/>
      <c r="C23" s="1262"/>
      <c r="D23" s="1263"/>
      <c r="E23" s="1269"/>
      <c r="F23" s="1269"/>
    </row>
    <row r="24" spans="1:6" ht="24.75" customHeight="1">
      <c r="B24" s="1267" t="s">
        <v>5943</v>
      </c>
      <c r="C24" s="1267"/>
      <c r="D24" s="1268"/>
      <c r="E24" s="1268"/>
      <c r="F24" s="1268"/>
    </row>
    <row r="25" spans="1:6" ht="9" customHeight="1">
      <c r="B25" s="1262"/>
      <c r="C25" s="1262"/>
      <c r="D25" s="1263"/>
      <c r="E25" s="1269"/>
      <c r="F25" s="1269"/>
    </row>
    <row r="26" spans="1:6">
      <c r="B26" s="1262" t="s">
        <v>4374</v>
      </c>
      <c r="C26" s="1262"/>
      <c r="D26" s="1263"/>
      <c r="E26" s="1263"/>
      <c r="F26" s="1263"/>
    </row>
    <row r="27" spans="1:6">
      <c r="B27" s="1271" t="s">
        <v>5932</v>
      </c>
      <c r="C27" s="1271"/>
      <c r="D27" s="1263"/>
      <c r="E27" s="1263"/>
      <c r="F27" s="1263"/>
    </row>
    <row r="28" spans="1:6" ht="12.75" hidden="1" customHeight="1" outlineLevel="1">
      <c r="A28" s="743"/>
      <c r="B28" s="1262" t="s">
        <v>5898</v>
      </c>
      <c r="C28" s="1262"/>
      <c r="D28" s="1263"/>
      <c r="E28" s="1263"/>
      <c r="F28" s="1263"/>
    </row>
    <row r="29" spans="1:6" ht="9" customHeight="1" collapsed="1">
      <c r="B29" s="1262"/>
      <c r="C29" s="1262"/>
      <c r="D29" s="1263"/>
      <c r="E29" s="1269"/>
      <c r="F29" s="1269"/>
    </row>
    <row r="30" spans="1:6" ht="24.75" customHeight="1">
      <c r="B30" s="1267" t="s">
        <v>5950</v>
      </c>
      <c r="C30" s="1267"/>
      <c r="D30" s="1268"/>
      <c r="E30" s="1268"/>
      <c r="F30" s="1268"/>
    </row>
    <row r="31" spans="1:6" ht="9" customHeight="1">
      <c r="B31" s="1262"/>
      <c r="C31" s="1272"/>
      <c r="D31" s="1263"/>
      <c r="E31" s="1272"/>
      <c r="F31" s="1272"/>
    </row>
    <row r="32" spans="1:6">
      <c r="B32" s="1262" t="s">
        <v>5933</v>
      </c>
      <c r="C32" s="1273"/>
      <c r="D32" s="1263"/>
      <c r="E32" s="1273"/>
      <c r="F32" s="1273"/>
    </row>
    <row r="33" spans="1:13" ht="14.4">
      <c r="B33" s="1262" t="s">
        <v>5934</v>
      </c>
      <c r="C33" s="1273"/>
      <c r="D33" s="1263"/>
      <c r="E33" s="1273"/>
      <c r="F33" s="1273"/>
      <c r="I33"/>
      <c r="J33"/>
      <c r="K33"/>
      <c r="L33"/>
      <c r="M33"/>
    </row>
    <row r="34" spans="1:13" ht="9" customHeight="1">
      <c r="B34" s="1262"/>
      <c r="C34" s="1272"/>
      <c r="D34" s="1263"/>
      <c r="E34" s="1272"/>
      <c r="F34" s="1272"/>
      <c r="I34"/>
      <c r="J34"/>
      <c r="K34"/>
      <c r="L34"/>
      <c r="M34"/>
    </row>
    <row r="35" spans="1:13" ht="24.75" customHeight="1">
      <c r="B35" s="1267" t="s">
        <v>5935</v>
      </c>
      <c r="C35" s="1274"/>
      <c r="D35" s="1268"/>
      <c r="E35" s="1274"/>
      <c r="F35" s="1274"/>
      <c r="I35"/>
      <c r="J35"/>
      <c r="K35"/>
      <c r="L35"/>
      <c r="M35"/>
    </row>
    <row r="36" spans="1:13" ht="9" customHeight="1">
      <c r="B36" s="1262"/>
      <c r="C36" s="1272"/>
      <c r="D36" s="1263"/>
      <c r="E36" s="1272"/>
      <c r="F36" s="1272"/>
      <c r="I36"/>
      <c r="J36"/>
      <c r="K36"/>
      <c r="L36"/>
      <c r="M36"/>
    </row>
    <row r="37" spans="1:13" ht="14.4">
      <c r="B37" s="1262" t="s">
        <v>5936</v>
      </c>
      <c r="C37" s="1273"/>
      <c r="D37" s="1263"/>
      <c r="E37" s="1273"/>
      <c r="F37" s="1273"/>
      <c r="I37"/>
      <c r="J37"/>
      <c r="K37"/>
      <c r="L37"/>
      <c r="M37"/>
    </row>
    <row r="38" spans="1:13" ht="14.4">
      <c r="A38" s="743"/>
      <c r="B38" s="1262" t="s">
        <v>5937</v>
      </c>
      <c r="C38" s="1273"/>
      <c r="D38" s="1263"/>
      <c r="E38" s="1273"/>
      <c r="F38" s="1273"/>
      <c r="I38"/>
      <c r="J38"/>
      <c r="K38"/>
      <c r="L38"/>
      <c r="M38"/>
    </row>
    <row r="39" spans="1:13" ht="9" customHeight="1">
      <c r="B39" s="1262"/>
      <c r="C39" s="1272"/>
      <c r="D39" s="1263"/>
      <c r="E39" s="1272"/>
      <c r="F39" s="1272"/>
      <c r="I39"/>
      <c r="J39"/>
      <c r="K39"/>
      <c r="L39"/>
      <c r="M39"/>
    </row>
    <row r="40" spans="1:13" ht="24.75" customHeight="1">
      <c r="B40" s="1267" t="s">
        <v>5839</v>
      </c>
      <c r="C40" s="1274"/>
      <c r="D40" s="1268"/>
      <c r="E40" s="1274"/>
      <c r="F40" s="1274"/>
    </row>
    <row r="41" spans="1:13">
      <c r="B41" s="1246"/>
      <c r="C41" s="1246"/>
      <c r="D41" s="1246"/>
      <c r="E41" s="1246"/>
      <c r="F41" s="1246"/>
    </row>
    <row r="42" spans="1:13" ht="14.4">
      <c r="B42" s="1275" t="s">
        <v>6256</v>
      </c>
      <c r="C42" s="1276"/>
      <c r="D42" s="1276"/>
      <c r="E42" s="1277"/>
      <c r="F42" s="1278"/>
    </row>
    <row r="43" spans="1:13">
      <c r="B43" s="1279" t="s">
        <v>6251</v>
      </c>
      <c r="C43" s="1280"/>
      <c r="D43" s="1280"/>
      <c r="E43" s="1281"/>
      <c r="F43" s="1282"/>
    </row>
    <row r="44" spans="1:13" ht="12.75" customHeight="1">
      <c r="B44" s="1279" t="s">
        <v>6252</v>
      </c>
      <c r="C44" s="1280"/>
      <c r="D44" s="1280"/>
      <c r="E44" s="1281"/>
      <c r="F44" s="1282"/>
    </row>
    <row r="45" spans="1:13" ht="12.75" customHeight="1">
      <c r="B45" s="1279" t="s">
        <v>6253</v>
      </c>
      <c r="C45" s="1280"/>
      <c r="D45" s="1280"/>
      <c r="E45" s="1281"/>
      <c r="F45" s="1282"/>
    </row>
    <row r="46" spans="1:13">
      <c r="B46" s="1283" t="s">
        <v>6254</v>
      </c>
      <c r="C46" s="1284"/>
      <c r="D46" s="1284"/>
      <c r="E46" s="1285"/>
      <c r="F46" s="1286"/>
    </row>
    <row r="47" spans="1:13" ht="12.75" customHeight="1">
      <c r="B47" s="1246"/>
      <c r="C47" s="1246"/>
      <c r="D47" s="1246"/>
      <c r="E47" s="1246"/>
      <c r="F47" s="1246"/>
    </row>
    <row r="48" spans="1:13">
      <c r="B48" s="1440" t="s">
        <v>5944</v>
      </c>
      <c r="C48" s="1440"/>
      <c r="D48" s="1440"/>
      <c r="E48" s="1440"/>
      <c r="F48" s="1246"/>
    </row>
    <row r="49" spans="2:6">
      <c r="B49" s="1246" t="s">
        <v>5841</v>
      </c>
      <c r="C49" s="1246"/>
      <c r="D49" s="1246"/>
      <c r="E49" s="1246"/>
      <c r="F49" s="1246"/>
    </row>
    <row r="50" spans="2:6">
      <c r="B50" s="1440" t="s">
        <v>5945</v>
      </c>
      <c r="C50" s="1440"/>
      <c r="D50" s="1440"/>
      <c r="E50" s="1440"/>
      <c r="F50" s="1246"/>
    </row>
    <row r="51" spans="2:6">
      <c r="B51" s="1246" t="s">
        <v>5842</v>
      </c>
      <c r="C51" s="1246"/>
      <c r="D51" s="1246"/>
      <c r="E51" s="1246"/>
      <c r="F51" s="1246"/>
    </row>
  </sheetData>
  <mergeCells count="5">
    <mergeCell ref="B2:E2"/>
    <mergeCell ref="B6:B7"/>
    <mergeCell ref="B48:E48"/>
    <mergeCell ref="B50:E50"/>
    <mergeCell ref="D6:F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9" orientation="portrait" r:id="rId1"/>
  <headerFooter>
    <oddFooter>&amp;R&amp;P/&amp;N</oddFooter>
  </headerFooter>
  <colBreaks count="1" manualBreakCount="1">
    <brk id="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849"/>
  <sheetViews>
    <sheetView topLeftCell="A28" zoomScale="85" zoomScaleNormal="85" workbookViewId="0">
      <selection activeCell="D62" sqref="D62"/>
    </sheetView>
  </sheetViews>
  <sheetFormatPr defaultColWidth="9.33203125" defaultRowHeight="15" outlineLevelRow="1" outlineLevelCol="1"/>
  <cols>
    <col min="1" max="1" width="8.33203125" style="6" customWidth="1"/>
    <col min="2" max="2" width="47.6640625" style="6" bestFit="1" customWidth="1"/>
    <col min="3" max="3" width="17.6640625" style="6" customWidth="1" outlineLevel="1"/>
    <col min="4" max="4" width="19.88671875" style="6" customWidth="1" outlineLevel="1"/>
    <col min="5" max="5" width="26.88671875" style="6" bestFit="1" customWidth="1"/>
    <col min="6" max="6" width="21.88671875" style="6" bestFit="1" customWidth="1"/>
    <col min="7" max="16384" width="9.33203125" style="6"/>
  </cols>
  <sheetData>
    <row r="2" spans="1:15" s="1070" customFormat="1" ht="15.6">
      <c r="A2" s="1069"/>
      <c r="B2" s="1442" t="s">
        <v>6197</v>
      </c>
      <c r="C2" s="1442"/>
      <c r="D2" s="1442"/>
      <c r="E2" s="1442"/>
    </row>
    <row r="3" spans="1:15" s="8" customFormat="1" ht="18" customHeight="1">
      <c r="E3" s="5"/>
    </row>
    <row r="4" spans="1:15" s="8" customFormat="1" ht="18" customHeight="1"/>
    <row r="5" spans="1:15" s="7" customFormat="1" ht="14.25" customHeight="1">
      <c r="C5" s="517"/>
    </row>
    <row r="6" spans="1:15" s="7" customFormat="1" ht="21" customHeight="1">
      <c r="B6" s="518"/>
      <c r="C6" s="518"/>
      <c r="F6" s="519" t="s">
        <v>6015</v>
      </c>
    </row>
    <row r="7" spans="1:15" s="7" customFormat="1" ht="34.5" customHeight="1">
      <c r="B7" s="975" t="s">
        <v>29</v>
      </c>
      <c r="C7" s="1031" t="s">
        <v>5946</v>
      </c>
      <c r="D7" s="1443" t="s">
        <v>5947</v>
      </c>
      <c r="E7" s="1443"/>
      <c r="F7" s="1443"/>
      <c r="G7" s="1032"/>
      <c r="H7" s="1032"/>
      <c r="I7" s="1032"/>
      <c r="J7" s="1032"/>
      <c r="K7" s="1032"/>
      <c r="L7" s="1032"/>
      <c r="M7" s="1032"/>
      <c r="N7" s="1032"/>
      <c r="O7" s="1032"/>
    </row>
    <row r="8" spans="1:15" s="7" customFormat="1" ht="34.5" customHeight="1">
      <c r="B8" s="1033"/>
      <c r="C8" s="1034" t="s">
        <v>6188</v>
      </c>
      <c r="D8" s="1035" t="s">
        <v>6188</v>
      </c>
      <c r="E8" s="1035" t="s">
        <v>6189</v>
      </c>
      <c r="F8" s="1035" t="s">
        <v>6190</v>
      </c>
      <c r="G8" s="1032"/>
      <c r="H8" s="1032"/>
      <c r="I8" s="1032"/>
      <c r="J8" s="1032"/>
      <c r="K8" s="1032"/>
      <c r="L8" s="1032"/>
      <c r="M8" s="1032"/>
      <c r="N8" s="1032"/>
      <c r="O8" s="1032"/>
    </row>
    <row r="9" spans="1:15" s="7" customFormat="1" ht="5.25" customHeight="1">
      <c r="B9" s="520"/>
      <c r="C9" s="520"/>
      <c r="D9" s="1036"/>
      <c r="E9" s="1036"/>
      <c r="F9" s="1036"/>
      <c r="G9" s="1032"/>
      <c r="H9" s="1032"/>
      <c r="I9" s="1032"/>
      <c r="J9" s="1032"/>
      <c r="K9" s="1032"/>
      <c r="L9" s="1032"/>
      <c r="M9" s="1032"/>
      <c r="N9" s="1032"/>
      <c r="O9" s="1032"/>
    </row>
    <row r="10" spans="1:15" s="7" customFormat="1" ht="14.4">
      <c r="B10" s="976" t="s">
        <v>5883</v>
      </c>
      <c r="C10" s="977"/>
      <c r="D10" s="978"/>
      <c r="E10" s="978"/>
      <c r="F10" s="978"/>
      <c r="G10" s="1032"/>
      <c r="H10" s="1032"/>
      <c r="I10" s="1032"/>
      <c r="J10" s="1032"/>
      <c r="K10" s="1032"/>
      <c r="L10" s="1032"/>
      <c r="M10" s="1032"/>
      <c r="N10" s="1032"/>
      <c r="O10" s="1032"/>
    </row>
    <row r="11" spans="1:15" s="7" customFormat="1" ht="17.25" customHeight="1">
      <c r="B11" s="979" t="s">
        <v>6191</v>
      </c>
      <c r="C11" s="978"/>
      <c r="D11" s="978"/>
      <c r="E11" s="978"/>
      <c r="F11" s="978"/>
    </row>
    <row r="12" spans="1:15" s="7" customFormat="1" ht="16.5" customHeight="1">
      <c r="B12" s="979" t="s">
        <v>6192</v>
      </c>
      <c r="C12" s="978"/>
      <c r="D12" s="978"/>
      <c r="E12" s="978"/>
      <c r="F12" s="978"/>
    </row>
    <row r="13" spans="1:15" s="7" customFormat="1" ht="15" customHeight="1">
      <c r="B13" s="979" t="s">
        <v>5840</v>
      </c>
      <c r="C13" s="978"/>
      <c r="D13" s="978"/>
      <c r="E13" s="978"/>
      <c r="F13" s="978"/>
    </row>
    <row r="14" spans="1:15" s="7" customFormat="1" ht="16.5" customHeight="1">
      <c r="B14" s="979" t="s">
        <v>6193</v>
      </c>
      <c r="C14" s="978"/>
      <c r="D14" s="978"/>
      <c r="E14" s="978"/>
      <c r="F14" s="978"/>
    </row>
    <row r="15" spans="1:15" s="7" customFormat="1" ht="15" customHeight="1">
      <c r="B15" s="979" t="s">
        <v>5851</v>
      </c>
      <c r="C15" s="978"/>
      <c r="D15" s="978"/>
      <c r="E15" s="1037"/>
      <c r="F15" s="1037"/>
    </row>
    <row r="16" spans="1:15" s="7" customFormat="1" ht="15" customHeight="1">
      <c r="B16" s="979" t="s">
        <v>0</v>
      </c>
      <c r="C16" s="978"/>
      <c r="D16" s="978"/>
      <c r="E16" s="978"/>
      <c r="F16" s="978"/>
    </row>
    <row r="17" spans="1:6" s="7" customFormat="1" ht="15" customHeight="1">
      <c r="A17" s="480"/>
      <c r="B17" s="979" t="s">
        <v>6194</v>
      </c>
      <c r="C17" s="978"/>
      <c r="D17" s="978"/>
      <c r="E17" s="978"/>
      <c r="F17" s="978"/>
    </row>
    <row r="18" spans="1:6" s="7" customFormat="1" ht="17.25" customHeight="1">
      <c r="B18" s="979" t="s">
        <v>6195</v>
      </c>
      <c r="C18" s="978"/>
      <c r="D18" s="978"/>
      <c r="E18" s="978"/>
      <c r="F18" s="978"/>
    </row>
    <row r="19" spans="1:6" ht="20.100000000000001" customHeight="1">
      <c r="A19" s="7"/>
      <c r="B19" s="980" t="s">
        <v>5852</v>
      </c>
      <c r="C19" s="521"/>
      <c r="D19" s="521"/>
      <c r="E19" s="1038"/>
      <c r="F19" s="1038"/>
    </row>
    <row r="20" spans="1:6" s="7" customFormat="1" ht="6" customHeight="1">
      <c r="B20" s="981"/>
      <c r="C20" s="978"/>
      <c r="D20" s="982"/>
      <c r="E20" s="982"/>
      <c r="F20" s="982"/>
    </row>
    <row r="21" spans="1:6" s="7" customFormat="1" ht="15" customHeight="1">
      <c r="B21" s="979" t="s">
        <v>2</v>
      </c>
      <c r="C21" s="978"/>
      <c r="D21" s="978"/>
      <c r="E21" s="978"/>
      <c r="F21" s="978"/>
    </row>
    <row r="22" spans="1:6" s="7" customFormat="1" ht="15" customHeight="1">
      <c r="B22" s="979" t="s">
        <v>0</v>
      </c>
      <c r="C22" s="978"/>
      <c r="D22" s="978"/>
      <c r="E22" s="978"/>
      <c r="F22" s="978"/>
    </row>
    <row r="23" spans="1:6" s="7" customFormat="1" ht="15" customHeight="1">
      <c r="A23" s="480"/>
      <c r="B23" s="983" t="s">
        <v>5873</v>
      </c>
      <c r="C23" s="978"/>
      <c r="D23" s="978"/>
      <c r="E23" s="978"/>
      <c r="F23" s="978"/>
    </row>
    <row r="24" spans="1:6" s="7" customFormat="1" ht="15" customHeight="1">
      <c r="B24" s="983" t="s">
        <v>5874</v>
      </c>
      <c r="C24" s="978"/>
      <c r="D24" s="978"/>
      <c r="E24" s="978"/>
      <c r="F24" s="978"/>
    </row>
    <row r="25" spans="1:6" s="7" customFormat="1" ht="15" customHeight="1">
      <c r="B25" s="983" t="s">
        <v>5938</v>
      </c>
      <c r="C25" s="978"/>
      <c r="D25" s="978"/>
      <c r="E25" s="1037"/>
      <c r="F25" s="1037"/>
    </row>
    <row r="26" spans="1:6" s="7" customFormat="1" ht="15" customHeight="1">
      <c r="A26" s="480"/>
      <c r="B26" s="979" t="s">
        <v>5907</v>
      </c>
      <c r="C26" s="984"/>
      <c r="D26" s="978"/>
      <c r="E26" s="978"/>
      <c r="F26" s="978"/>
    </row>
    <row r="27" spans="1:6" s="7" customFormat="1" ht="15" customHeight="1">
      <c r="B27" s="979" t="s">
        <v>4</v>
      </c>
      <c r="C27" s="978"/>
      <c r="D27" s="978"/>
      <c r="E27" s="978"/>
      <c r="F27" s="978"/>
    </row>
    <row r="28" spans="1:6" ht="20.100000000000001" customHeight="1">
      <c r="A28" s="7"/>
      <c r="B28" s="980" t="s">
        <v>5853</v>
      </c>
      <c r="C28" s="521"/>
      <c r="D28" s="521"/>
      <c r="E28" s="1038"/>
      <c r="F28" s="1038"/>
    </row>
    <row r="29" spans="1:6" ht="20.100000000000001" customHeight="1">
      <c r="A29" s="7"/>
      <c r="B29" s="985" t="s">
        <v>5884</v>
      </c>
      <c r="C29" s="521"/>
      <c r="D29" s="521"/>
      <c r="E29" s="1038"/>
      <c r="F29" s="1038"/>
    </row>
    <row r="30" spans="1:6" ht="6" customHeight="1">
      <c r="B30" s="520"/>
      <c r="C30" s="522"/>
      <c r="D30" s="523"/>
      <c r="E30" s="1039"/>
      <c r="F30" s="1039"/>
    </row>
    <row r="31" spans="1:6" ht="15.6">
      <c r="B31" s="976" t="s">
        <v>21</v>
      </c>
      <c r="C31" s="978"/>
      <c r="D31" s="982"/>
      <c r="E31" s="1040"/>
      <c r="F31" s="1040"/>
    </row>
    <row r="32" spans="1:6" ht="15.6">
      <c r="B32" s="979" t="s">
        <v>475</v>
      </c>
      <c r="C32" s="978"/>
      <c r="D32" s="978"/>
      <c r="E32" s="1037"/>
      <c r="F32" s="1037"/>
    </row>
    <row r="33" spans="2:6" ht="15.6">
      <c r="B33" s="979" t="s">
        <v>2429</v>
      </c>
      <c r="C33" s="978"/>
      <c r="D33" s="978"/>
      <c r="E33" s="1037"/>
      <c r="F33" s="1037"/>
    </row>
    <row r="34" spans="2:6" ht="15.6">
      <c r="B34" s="979" t="s">
        <v>6</v>
      </c>
      <c r="C34" s="978"/>
      <c r="D34" s="978"/>
      <c r="E34" s="1037"/>
      <c r="F34" s="1037"/>
    </row>
    <row r="35" spans="2:6" ht="15.6">
      <c r="B35" s="979" t="s">
        <v>7</v>
      </c>
      <c r="C35" s="978"/>
      <c r="D35" s="978"/>
      <c r="E35" s="1037"/>
      <c r="F35" s="1037"/>
    </row>
    <row r="36" spans="2:6" ht="15.6" hidden="1" outlineLevel="1">
      <c r="B36" s="979" t="s">
        <v>38</v>
      </c>
      <c r="C36" s="978"/>
      <c r="D36" s="978"/>
      <c r="E36" s="1037"/>
      <c r="F36" s="1037"/>
    </row>
    <row r="37" spans="2:6" ht="5.25" customHeight="1" collapsed="1">
      <c r="B37" s="979"/>
      <c r="C37" s="978"/>
      <c r="D37" s="986"/>
      <c r="E37" s="1041"/>
      <c r="F37" s="1041"/>
    </row>
    <row r="38" spans="2:6" ht="15.6">
      <c r="B38" s="980" t="s">
        <v>36</v>
      </c>
      <c r="C38" s="521"/>
      <c r="D38" s="521"/>
      <c r="E38" s="1038"/>
      <c r="F38" s="1038"/>
    </row>
    <row r="39" spans="2:6" ht="3" customHeight="1">
      <c r="B39" s="979"/>
      <c r="C39" s="978"/>
      <c r="D39" s="982"/>
      <c r="E39" s="1040"/>
      <c r="F39" s="1040"/>
    </row>
    <row r="40" spans="2:6" ht="15.6">
      <c r="B40" s="976" t="s">
        <v>37</v>
      </c>
      <c r="C40" s="978"/>
      <c r="D40" s="982"/>
      <c r="E40" s="1040"/>
      <c r="F40" s="1040"/>
    </row>
    <row r="41" spans="2:6" ht="15.6">
      <c r="B41" s="979" t="s">
        <v>65</v>
      </c>
      <c r="C41" s="978"/>
      <c r="D41" s="978"/>
      <c r="E41" s="1037"/>
      <c r="F41" s="1037"/>
    </row>
    <row r="42" spans="2:6" ht="15.6">
      <c r="B42" s="979" t="s">
        <v>9</v>
      </c>
      <c r="C42" s="978"/>
      <c r="D42" s="978"/>
      <c r="E42" s="978"/>
      <c r="F42" s="978"/>
    </row>
    <row r="43" spans="2:6" ht="15.6">
      <c r="B43" s="979" t="s">
        <v>10</v>
      </c>
      <c r="C43" s="978"/>
      <c r="D43" s="978"/>
      <c r="E43" s="978"/>
      <c r="F43" s="978"/>
    </row>
    <row r="44" spans="2:6" ht="15.6" outlineLevel="1">
      <c r="B44" s="979" t="s">
        <v>66</v>
      </c>
      <c r="C44" s="978"/>
      <c r="D44" s="978"/>
      <c r="E44" s="1037"/>
      <c r="F44" s="1037"/>
    </row>
    <row r="45" spans="2:6" ht="15.6">
      <c r="B45" s="979" t="s">
        <v>5875</v>
      </c>
      <c r="C45" s="978"/>
      <c r="D45" s="978"/>
      <c r="E45" s="978"/>
      <c r="F45" s="978"/>
    </row>
    <row r="46" spans="2:6" ht="5.25" customHeight="1">
      <c r="B46" s="979"/>
      <c r="C46" s="978"/>
      <c r="D46" s="982"/>
      <c r="E46" s="982"/>
      <c r="F46" s="982"/>
    </row>
    <row r="47" spans="2:6" ht="15.6">
      <c r="B47" s="987" t="s">
        <v>39</v>
      </c>
      <c r="C47" s="521"/>
      <c r="D47" s="521"/>
      <c r="E47" s="1038"/>
      <c r="F47" s="1038"/>
    </row>
    <row r="48" spans="2:6" ht="3.75" customHeight="1">
      <c r="B48" s="988"/>
      <c r="C48" s="978"/>
      <c r="D48" s="982"/>
      <c r="E48" s="982"/>
      <c r="F48" s="982"/>
    </row>
    <row r="49" spans="1:6" ht="15.6">
      <c r="B49" s="979" t="s">
        <v>65</v>
      </c>
      <c r="C49" s="978"/>
      <c r="D49" s="978"/>
      <c r="E49" s="1037"/>
      <c r="F49" s="1037"/>
    </row>
    <row r="50" spans="1:6" ht="15.6">
      <c r="A50" s="461"/>
      <c r="B50" s="979" t="s">
        <v>9</v>
      </c>
      <c r="C50" s="978"/>
      <c r="D50" s="978"/>
      <c r="E50" s="978"/>
      <c r="F50" s="978"/>
    </row>
    <row r="51" spans="1:6" ht="15.6">
      <c r="A51" s="461"/>
      <c r="B51" s="979" t="s">
        <v>10</v>
      </c>
      <c r="C51" s="978"/>
      <c r="D51" s="978"/>
      <c r="E51" s="978"/>
      <c r="F51" s="978"/>
    </row>
    <row r="52" spans="1:6" ht="15.6">
      <c r="A52" s="480"/>
      <c r="B52" s="983" t="s">
        <v>5876</v>
      </c>
      <c r="C52" s="978"/>
      <c r="D52" s="978"/>
      <c r="E52" s="978"/>
      <c r="F52" s="978"/>
    </row>
    <row r="53" spans="1:6" ht="15.6">
      <c r="B53" s="983" t="s">
        <v>5877</v>
      </c>
      <c r="C53" s="978"/>
      <c r="D53" s="978"/>
      <c r="E53" s="978"/>
      <c r="F53" s="978"/>
    </row>
    <row r="54" spans="1:6" ht="15.6">
      <c r="B54" s="979" t="s">
        <v>40</v>
      </c>
      <c r="C54" s="978"/>
      <c r="D54" s="978"/>
      <c r="E54" s="1037"/>
      <c r="F54" s="1037"/>
    </row>
    <row r="55" spans="1:6" ht="4.5" customHeight="1">
      <c r="B55" s="988"/>
      <c r="C55" s="978"/>
      <c r="D55" s="982"/>
      <c r="E55" s="982"/>
      <c r="F55" s="982"/>
    </row>
    <row r="56" spans="1:6" ht="15.6">
      <c r="B56" s="987" t="s">
        <v>41</v>
      </c>
      <c r="C56" s="521"/>
      <c r="D56" s="521"/>
      <c r="E56" s="1038"/>
      <c r="F56" s="1038"/>
    </row>
    <row r="57" spans="1:6" ht="15.6">
      <c r="B57" s="987" t="s">
        <v>13</v>
      </c>
      <c r="C57" s="521"/>
      <c r="D57" s="521"/>
      <c r="E57" s="1038"/>
      <c r="F57" s="1038"/>
    </row>
    <row r="58" spans="1:6" ht="15.6">
      <c r="B58" s="989" t="s">
        <v>67</v>
      </c>
      <c r="C58" s="521"/>
      <c r="D58" s="521"/>
      <c r="E58" s="1038"/>
      <c r="F58" s="1038"/>
    </row>
    <row r="59" spans="1:6" ht="11.25" customHeight="1"/>
    <row r="60" spans="1:6" ht="15" customHeight="1">
      <c r="B60" s="5"/>
      <c r="C60" s="5"/>
      <c r="D60" s="5"/>
    </row>
    <row r="61" spans="1:6">
      <c r="B61" s="5"/>
      <c r="C61" s="5"/>
      <c r="D61" s="5"/>
    </row>
    <row r="62" spans="1:6">
      <c r="B62" s="5"/>
      <c r="C62" s="5"/>
      <c r="D62" s="5"/>
    </row>
    <row r="63" spans="1:6">
      <c r="B63" s="5"/>
      <c r="C63" s="5"/>
      <c r="D63" s="5"/>
    </row>
    <row r="64" spans="1:6">
      <c r="B64" s="5"/>
      <c r="C64" s="5"/>
      <c r="D64" s="5"/>
    </row>
    <row r="100" spans="5:5">
      <c r="E100" s="6">
        <v>1030</v>
      </c>
    </row>
    <row r="381" ht="17.25" customHeight="1"/>
    <row r="634" ht="11.25" customHeight="1"/>
    <row r="724" ht="14.25" customHeight="1"/>
    <row r="849" ht="18.75" customHeight="1"/>
  </sheetData>
  <mergeCells count="2">
    <mergeCell ref="B2:E2"/>
    <mergeCell ref="D7:F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8" orientation="portrait" r:id="rId1"/>
  <headerFooter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"/>
  <sheetViews>
    <sheetView showGridLines="0" topLeftCell="A10" zoomScale="70" zoomScaleNormal="70" workbookViewId="0">
      <selection activeCell="J65" sqref="J65"/>
    </sheetView>
  </sheetViews>
  <sheetFormatPr defaultRowHeight="13.2" outlineLevelCol="1"/>
  <cols>
    <col min="1" max="1" width="6.88671875" style="943" customWidth="1"/>
    <col min="2" max="2" width="69.44140625" style="943" customWidth="1"/>
    <col min="3" max="3" width="18.5546875" style="943" customWidth="1"/>
    <col min="4" max="4" width="8.88671875" style="943" customWidth="1"/>
    <col min="5" max="5" width="18.44140625" style="943" customWidth="1" outlineLevel="1"/>
    <col min="6" max="6" width="20.88671875" style="943" customWidth="1" outlineLevel="1"/>
    <col min="7" max="12" width="18.44140625" style="943" customWidth="1" outlineLevel="1"/>
    <col min="13" max="13" width="10.6640625" style="943" customWidth="1"/>
    <col min="14" max="224" width="9.109375" style="943"/>
    <col min="225" max="225" width="4.5546875" style="943" customWidth="1"/>
    <col min="226" max="226" width="69.44140625" style="943" customWidth="1"/>
    <col min="227" max="227" width="18.5546875" style="943" customWidth="1"/>
    <col min="228" max="228" width="6" style="943" customWidth="1"/>
    <col min="229" max="236" width="14.6640625" style="943" customWidth="1"/>
    <col min="237" max="237" width="10.6640625" style="943" customWidth="1"/>
    <col min="238" max="238" width="12.33203125" style="943" customWidth="1"/>
    <col min="239" max="480" width="9.109375" style="943"/>
    <col min="481" max="481" width="4.5546875" style="943" customWidth="1"/>
    <col min="482" max="482" width="69.44140625" style="943" customWidth="1"/>
    <col min="483" max="483" width="18.5546875" style="943" customWidth="1"/>
    <col min="484" max="484" width="6" style="943" customWidth="1"/>
    <col min="485" max="492" width="14.6640625" style="943" customWidth="1"/>
    <col min="493" max="493" width="10.6640625" style="943" customWidth="1"/>
    <col min="494" max="494" width="12.33203125" style="943" customWidth="1"/>
    <col min="495" max="736" width="9.109375" style="943"/>
    <col min="737" max="737" width="4.5546875" style="943" customWidth="1"/>
    <col min="738" max="738" width="69.44140625" style="943" customWidth="1"/>
    <col min="739" max="739" width="18.5546875" style="943" customWidth="1"/>
    <col min="740" max="740" width="6" style="943" customWidth="1"/>
    <col min="741" max="748" width="14.6640625" style="943" customWidth="1"/>
    <col min="749" max="749" width="10.6640625" style="943" customWidth="1"/>
    <col min="750" max="750" width="12.33203125" style="943" customWidth="1"/>
    <col min="751" max="992" width="9.109375" style="943"/>
    <col min="993" max="993" width="4.5546875" style="943" customWidth="1"/>
    <col min="994" max="994" width="69.44140625" style="943" customWidth="1"/>
    <col min="995" max="995" width="18.5546875" style="943" customWidth="1"/>
    <col min="996" max="996" width="6" style="943" customWidth="1"/>
    <col min="997" max="1004" width="14.6640625" style="943" customWidth="1"/>
    <col min="1005" max="1005" width="10.6640625" style="943" customWidth="1"/>
    <col min="1006" max="1006" width="12.33203125" style="943" customWidth="1"/>
    <col min="1007" max="1248" width="9.109375" style="943"/>
    <col min="1249" max="1249" width="4.5546875" style="943" customWidth="1"/>
    <col min="1250" max="1250" width="69.44140625" style="943" customWidth="1"/>
    <col min="1251" max="1251" width="18.5546875" style="943" customWidth="1"/>
    <col min="1252" max="1252" width="6" style="943" customWidth="1"/>
    <col min="1253" max="1260" width="14.6640625" style="943" customWidth="1"/>
    <col min="1261" max="1261" width="10.6640625" style="943" customWidth="1"/>
    <col min="1262" max="1262" width="12.33203125" style="943" customWidth="1"/>
    <col min="1263" max="1504" width="9.109375" style="943"/>
    <col min="1505" max="1505" width="4.5546875" style="943" customWidth="1"/>
    <col min="1506" max="1506" width="69.44140625" style="943" customWidth="1"/>
    <col min="1507" max="1507" width="18.5546875" style="943" customWidth="1"/>
    <col min="1508" max="1508" width="6" style="943" customWidth="1"/>
    <col min="1509" max="1516" width="14.6640625" style="943" customWidth="1"/>
    <col min="1517" max="1517" width="10.6640625" style="943" customWidth="1"/>
    <col min="1518" max="1518" width="12.33203125" style="943" customWidth="1"/>
    <col min="1519" max="1760" width="9.109375" style="943"/>
    <col min="1761" max="1761" width="4.5546875" style="943" customWidth="1"/>
    <col min="1762" max="1762" width="69.44140625" style="943" customWidth="1"/>
    <col min="1763" max="1763" width="18.5546875" style="943" customWidth="1"/>
    <col min="1764" max="1764" width="6" style="943" customWidth="1"/>
    <col min="1765" max="1772" width="14.6640625" style="943" customWidth="1"/>
    <col min="1773" max="1773" width="10.6640625" style="943" customWidth="1"/>
    <col min="1774" max="1774" width="12.33203125" style="943" customWidth="1"/>
    <col min="1775" max="2016" width="9.109375" style="943"/>
    <col min="2017" max="2017" width="4.5546875" style="943" customWidth="1"/>
    <col min="2018" max="2018" width="69.44140625" style="943" customWidth="1"/>
    <col min="2019" max="2019" width="18.5546875" style="943" customWidth="1"/>
    <col min="2020" max="2020" width="6" style="943" customWidth="1"/>
    <col min="2021" max="2028" width="14.6640625" style="943" customWidth="1"/>
    <col min="2029" max="2029" width="10.6640625" style="943" customWidth="1"/>
    <col min="2030" max="2030" width="12.33203125" style="943" customWidth="1"/>
    <col min="2031" max="2272" width="9.109375" style="943"/>
    <col min="2273" max="2273" width="4.5546875" style="943" customWidth="1"/>
    <col min="2274" max="2274" width="69.44140625" style="943" customWidth="1"/>
    <col min="2275" max="2275" width="18.5546875" style="943" customWidth="1"/>
    <col min="2276" max="2276" width="6" style="943" customWidth="1"/>
    <col min="2277" max="2284" width="14.6640625" style="943" customWidth="1"/>
    <col min="2285" max="2285" width="10.6640625" style="943" customWidth="1"/>
    <col min="2286" max="2286" width="12.33203125" style="943" customWidth="1"/>
    <col min="2287" max="2528" width="9.109375" style="943"/>
    <col min="2529" max="2529" width="4.5546875" style="943" customWidth="1"/>
    <col min="2530" max="2530" width="69.44140625" style="943" customWidth="1"/>
    <col min="2531" max="2531" width="18.5546875" style="943" customWidth="1"/>
    <col min="2532" max="2532" width="6" style="943" customWidth="1"/>
    <col min="2533" max="2540" width="14.6640625" style="943" customWidth="1"/>
    <col min="2541" max="2541" width="10.6640625" style="943" customWidth="1"/>
    <col min="2542" max="2542" width="12.33203125" style="943" customWidth="1"/>
    <col min="2543" max="2784" width="9.109375" style="943"/>
    <col min="2785" max="2785" width="4.5546875" style="943" customWidth="1"/>
    <col min="2786" max="2786" width="69.44140625" style="943" customWidth="1"/>
    <col min="2787" max="2787" width="18.5546875" style="943" customWidth="1"/>
    <col min="2788" max="2788" width="6" style="943" customWidth="1"/>
    <col min="2789" max="2796" width="14.6640625" style="943" customWidth="1"/>
    <col min="2797" max="2797" width="10.6640625" style="943" customWidth="1"/>
    <col min="2798" max="2798" width="12.33203125" style="943" customWidth="1"/>
    <col min="2799" max="3040" width="9.109375" style="943"/>
    <col min="3041" max="3041" width="4.5546875" style="943" customWidth="1"/>
    <col min="3042" max="3042" width="69.44140625" style="943" customWidth="1"/>
    <col min="3043" max="3043" width="18.5546875" style="943" customWidth="1"/>
    <col min="3044" max="3044" width="6" style="943" customWidth="1"/>
    <col min="3045" max="3052" width="14.6640625" style="943" customWidth="1"/>
    <col min="3053" max="3053" width="10.6640625" style="943" customWidth="1"/>
    <col min="3054" max="3054" width="12.33203125" style="943" customWidth="1"/>
    <col min="3055" max="3296" width="9.109375" style="943"/>
    <col min="3297" max="3297" width="4.5546875" style="943" customWidth="1"/>
    <col min="3298" max="3298" width="69.44140625" style="943" customWidth="1"/>
    <col min="3299" max="3299" width="18.5546875" style="943" customWidth="1"/>
    <col min="3300" max="3300" width="6" style="943" customWidth="1"/>
    <col min="3301" max="3308" width="14.6640625" style="943" customWidth="1"/>
    <col min="3309" max="3309" width="10.6640625" style="943" customWidth="1"/>
    <col min="3310" max="3310" width="12.33203125" style="943" customWidth="1"/>
    <col min="3311" max="3552" width="9.109375" style="943"/>
    <col min="3553" max="3553" width="4.5546875" style="943" customWidth="1"/>
    <col min="3554" max="3554" width="69.44140625" style="943" customWidth="1"/>
    <col min="3555" max="3555" width="18.5546875" style="943" customWidth="1"/>
    <col min="3556" max="3556" width="6" style="943" customWidth="1"/>
    <col min="3557" max="3564" width="14.6640625" style="943" customWidth="1"/>
    <col min="3565" max="3565" width="10.6640625" style="943" customWidth="1"/>
    <col min="3566" max="3566" width="12.33203125" style="943" customWidth="1"/>
    <col min="3567" max="3808" width="9.109375" style="943"/>
    <col min="3809" max="3809" width="4.5546875" style="943" customWidth="1"/>
    <col min="3810" max="3810" width="69.44140625" style="943" customWidth="1"/>
    <col min="3811" max="3811" width="18.5546875" style="943" customWidth="1"/>
    <col min="3812" max="3812" width="6" style="943" customWidth="1"/>
    <col min="3813" max="3820" width="14.6640625" style="943" customWidth="1"/>
    <col min="3821" max="3821" width="10.6640625" style="943" customWidth="1"/>
    <col min="3822" max="3822" width="12.33203125" style="943" customWidth="1"/>
    <col min="3823" max="4064" width="9.109375" style="943"/>
    <col min="4065" max="4065" width="4.5546875" style="943" customWidth="1"/>
    <col min="4066" max="4066" width="69.44140625" style="943" customWidth="1"/>
    <col min="4067" max="4067" width="18.5546875" style="943" customWidth="1"/>
    <col min="4068" max="4068" width="6" style="943" customWidth="1"/>
    <col min="4069" max="4076" width="14.6640625" style="943" customWidth="1"/>
    <col min="4077" max="4077" width="10.6640625" style="943" customWidth="1"/>
    <col min="4078" max="4078" width="12.33203125" style="943" customWidth="1"/>
    <col min="4079" max="4320" width="9.109375" style="943"/>
    <col min="4321" max="4321" width="4.5546875" style="943" customWidth="1"/>
    <col min="4322" max="4322" width="69.44140625" style="943" customWidth="1"/>
    <col min="4323" max="4323" width="18.5546875" style="943" customWidth="1"/>
    <col min="4324" max="4324" width="6" style="943" customWidth="1"/>
    <col min="4325" max="4332" width="14.6640625" style="943" customWidth="1"/>
    <col min="4333" max="4333" width="10.6640625" style="943" customWidth="1"/>
    <col min="4334" max="4334" width="12.33203125" style="943" customWidth="1"/>
    <col min="4335" max="4576" width="9.109375" style="943"/>
    <col min="4577" max="4577" width="4.5546875" style="943" customWidth="1"/>
    <col min="4578" max="4578" width="69.44140625" style="943" customWidth="1"/>
    <col min="4579" max="4579" width="18.5546875" style="943" customWidth="1"/>
    <col min="4580" max="4580" width="6" style="943" customWidth="1"/>
    <col min="4581" max="4588" width="14.6640625" style="943" customWidth="1"/>
    <col min="4589" max="4589" width="10.6640625" style="943" customWidth="1"/>
    <col min="4590" max="4590" width="12.33203125" style="943" customWidth="1"/>
    <col min="4591" max="4832" width="9.109375" style="943"/>
    <col min="4833" max="4833" width="4.5546875" style="943" customWidth="1"/>
    <col min="4834" max="4834" width="69.44140625" style="943" customWidth="1"/>
    <col min="4835" max="4835" width="18.5546875" style="943" customWidth="1"/>
    <col min="4836" max="4836" width="6" style="943" customWidth="1"/>
    <col min="4837" max="4844" width="14.6640625" style="943" customWidth="1"/>
    <col min="4845" max="4845" width="10.6640625" style="943" customWidth="1"/>
    <col min="4846" max="4846" width="12.33203125" style="943" customWidth="1"/>
    <col min="4847" max="5088" width="9.109375" style="943"/>
    <col min="5089" max="5089" width="4.5546875" style="943" customWidth="1"/>
    <col min="5090" max="5090" width="69.44140625" style="943" customWidth="1"/>
    <col min="5091" max="5091" width="18.5546875" style="943" customWidth="1"/>
    <col min="5092" max="5092" width="6" style="943" customWidth="1"/>
    <col min="5093" max="5100" width="14.6640625" style="943" customWidth="1"/>
    <col min="5101" max="5101" width="10.6640625" style="943" customWidth="1"/>
    <col min="5102" max="5102" width="12.33203125" style="943" customWidth="1"/>
    <col min="5103" max="5344" width="9.109375" style="943"/>
    <col min="5345" max="5345" width="4.5546875" style="943" customWidth="1"/>
    <col min="5346" max="5346" width="69.44140625" style="943" customWidth="1"/>
    <col min="5347" max="5347" width="18.5546875" style="943" customWidth="1"/>
    <col min="5348" max="5348" width="6" style="943" customWidth="1"/>
    <col min="5349" max="5356" width="14.6640625" style="943" customWidth="1"/>
    <col min="5357" max="5357" width="10.6640625" style="943" customWidth="1"/>
    <col min="5358" max="5358" width="12.33203125" style="943" customWidth="1"/>
    <col min="5359" max="5600" width="9.109375" style="943"/>
    <col min="5601" max="5601" width="4.5546875" style="943" customWidth="1"/>
    <col min="5602" max="5602" width="69.44140625" style="943" customWidth="1"/>
    <col min="5603" max="5603" width="18.5546875" style="943" customWidth="1"/>
    <col min="5604" max="5604" width="6" style="943" customWidth="1"/>
    <col min="5605" max="5612" width="14.6640625" style="943" customWidth="1"/>
    <col min="5613" max="5613" width="10.6640625" style="943" customWidth="1"/>
    <col min="5614" max="5614" width="12.33203125" style="943" customWidth="1"/>
    <col min="5615" max="5856" width="9.109375" style="943"/>
    <col min="5857" max="5857" width="4.5546875" style="943" customWidth="1"/>
    <col min="5858" max="5858" width="69.44140625" style="943" customWidth="1"/>
    <col min="5859" max="5859" width="18.5546875" style="943" customWidth="1"/>
    <col min="5860" max="5860" width="6" style="943" customWidth="1"/>
    <col min="5861" max="5868" width="14.6640625" style="943" customWidth="1"/>
    <col min="5869" max="5869" width="10.6640625" style="943" customWidth="1"/>
    <col min="5870" max="5870" width="12.33203125" style="943" customWidth="1"/>
    <col min="5871" max="6112" width="9.109375" style="943"/>
    <col min="6113" max="6113" width="4.5546875" style="943" customWidth="1"/>
    <col min="6114" max="6114" width="69.44140625" style="943" customWidth="1"/>
    <col min="6115" max="6115" width="18.5546875" style="943" customWidth="1"/>
    <col min="6116" max="6116" width="6" style="943" customWidth="1"/>
    <col min="6117" max="6124" width="14.6640625" style="943" customWidth="1"/>
    <col min="6125" max="6125" width="10.6640625" style="943" customWidth="1"/>
    <col min="6126" max="6126" width="12.33203125" style="943" customWidth="1"/>
    <col min="6127" max="6368" width="9.109375" style="943"/>
    <col min="6369" max="6369" width="4.5546875" style="943" customWidth="1"/>
    <col min="6370" max="6370" width="69.44140625" style="943" customWidth="1"/>
    <col min="6371" max="6371" width="18.5546875" style="943" customWidth="1"/>
    <col min="6372" max="6372" width="6" style="943" customWidth="1"/>
    <col min="6373" max="6380" width="14.6640625" style="943" customWidth="1"/>
    <col min="6381" max="6381" width="10.6640625" style="943" customWidth="1"/>
    <col min="6382" max="6382" width="12.33203125" style="943" customWidth="1"/>
    <col min="6383" max="6624" width="9.109375" style="943"/>
    <col min="6625" max="6625" width="4.5546875" style="943" customWidth="1"/>
    <col min="6626" max="6626" width="69.44140625" style="943" customWidth="1"/>
    <col min="6627" max="6627" width="18.5546875" style="943" customWidth="1"/>
    <col min="6628" max="6628" width="6" style="943" customWidth="1"/>
    <col min="6629" max="6636" width="14.6640625" style="943" customWidth="1"/>
    <col min="6637" max="6637" width="10.6640625" style="943" customWidth="1"/>
    <col min="6638" max="6638" width="12.33203125" style="943" customWidth="1"/>
    <col min="6639" max="6880" width="9.109375" style="943"/>
    <col min="6881" max="6881" width="4.5546875" style="943" customWidth="1"/>
    <col min="6882" max="6882" width="69.44140625" style="943" customWidth="1"/>
    <col min="6883" max="6883" width="18.5546875" style="943" customWidth="1"/>
    <col min="6884" max="6884" width="6" style="943" customWidth="1"/>
    <col min="6885" max="6892" width="14.6640625" style="943" customWidth="1"/>
    <col min="6893" max="6893" width="10.6640625" style="943" customWidth="1"/>
    <col min="6894" max="6894" width="12.33203125" style="943" customWidth="1"/>
    <col min="6895" max="7136" width="9.109375" style="943"/>
    <col min="7137" max="7137" width="4.5546875" style="943" customWidth="1"/>
    <col min="7138" max="7138" width="69.44140625" style="943" customWidth="1"/>
    <col min="7139" max="7139" width="18.5546875" style="943" customWidth="1"/>
    <col min="7140" max="7140" width="6" style="943" customWidth="1"/>
    <col min="7141" max="7148" width="14.6640625" style="943" customWidth="1"/>
    <col min="7149" max="7149" width="10.6640625" style="943" customWidth="1"/>
    <col min="7150" max="7150" width="12.33203125" style="943" customWidth="1"/>
    <col min="7151" max="7392" width="9.109375" style="943"/>
    <col min="7393" max="7393" width="4.5546875" style="943" customWidth="1"/>
    <col min="7394" max="7394" width="69.44140625" style="943" customWidth="1"/>
    <col min="7395" max="7395" width="18.5546875" style="943" customWidth="1"/>
    <col min="7396" max="7396" width="6" style="943" customWidth="1"/>
    <col min="7397" max="7404" width="14.6640625" style="943" customWidth="1"/>
    <col min="7405" max="7405" width="10.6640625" style="943" customWidth="1"/>
    <col min="7406" max="7406" width="12.33203125" style="943" customWidth="1"/>
    <col min="7407" max="7648" width="9.109375" style="943"/>
    <col min="7649" max="7649" width="4.5546875" style="943" customWidth="1"/>
    <col min="7650" max="7650" width="69.44140625" style="943" customWidth="1"/>
    <col min="7651" max="7651" width="18.5546875" style="943" customWidth="1"/>
    <col min="7652" max="7652" width="6" style="943" customWidth="1"/>
    <col min="7653" max="7660" width="14.6640625" style="943" customWidth="1"/>
    <col min="7661" max="7661" width="10.6640625" style="943" customWidth="1"/>
    <col min="7662" max="7662" width="12.33203125" style="943" customWidth="1"/>
    <col min="7663" max="7904" width="9.109375" style="943"/>
    <col min="7905" max="7905" width="4.5546875" style="943" customWidth="1"/>
    <col min="7906" max="7906" width="69.44140625" style="943" customWidth="1"/>
    <col min="7907" max="7907" width="18.5546875" style="943" customWidth="1"/>
    <col min="7908" max="7908" width="6" style="943" customWidth="1"/>
    <col min="7909" max="7916" width="14.6640625" style="943" customWidth="1"/>
    <col min="7917" max="7917" width="10.6640625" style="943" customWidth="1"/>
    <col min="7918" max="7918" width="12.33203125" style="943" customWidth="1"/>
    <col min="7919" max="8160" width="9.109375" style="943"/>
    <col min="8161" max="8161" width="4.5546875" style="943" customWidth="1"/>
    <col min="8162" max="8162" width="69.44140625" style="943" customWidth="1"/>
    <col min="8163" max="8163" width="18.5546875" style="943" customWidth="1"/>
    <col min="8164" max="8164" width="6" style="943" customWidth="1"/>
    <col min="8165" max="8172" width="14.6640625" style="943" customWidth="1"/>
    <col min="8173" max="8173" width="10.6640625" style="943" customWidth="1"/>
    <col min="8174" max="8174" width="12.33203125" style="943" customWidth="1"/>
    <col min="8175" max="8416" width="9.109375" style="943"/>
    <col min="8417" max="8417" width="4.5546875" style="943" customWidth="1"/>
    <col min="8418" max="8418" width="69.44140625" style="943" customWidth="1"/>
    <col min="8419" max="8419" width="18.5546875" style="943" customWidth="1"/>
    <col min="8420" max="8420" width="6" style="943" customWidth="1"/>
    <col min="8421" max="8428" width="14.6640625" style="943" customWidth="1"/>
    <col min="8429" max="8429" width="10.6640625" style="943" customWidth="1"/>
    <col min="8430" max="8430" width="12.33203125" style="943" customWidth="1"/>
    <col min="8431" max="8672" width="9.109375" style="943"/>
    <col min="8673" max="8673" width="4.5546875" style="943" customWidth="1"/>
    <col min="8674" max="8674" width="69.44140625" style="943" customWidth="1"/>
    <col min="8675" max="8675" width="18.5546875" style="943" customWidth="1"/>
    <col min="8676" max="8676" width="6" style="943" customWidth="1"/>
    <col min="8677" max="8684" width="14.6640625" style="943" customWidth="1"/>
    <col min="8685" max="8685" width="10.6640625" style="943" customWidth="1"/>
    <col min="8686" max="8686" width="12.33203125" style="943" customWidth="1"/>
    <col min="8687" max="8928" width="9.109375" style="943"/>
    <col min="8929" max="8929" width="4.5546875" style="943" customWidth="1"/>
    <col min="8930" max="8930" width="69.44140625" style="943" customWidth="1"/>
    <col min="8931" max="8931" width="18.5546875" style="943" customWidth="1"/>
    <col min="8932" max="8932" width="6" style="943" customWidth="1"/>
    <col min="8933" max="8940" width="14.6640625" style="943" customWidth="1"/>
    <col min="8941" max="8941" width="10.6640625" style="943" customWidth="1"/>
    <col min="8942" max="8942" width="12.33203125" style="943" customWidth="1"/>
    <col min="8943" max="9184" width="9.109375" style="943"/>
    <col min="9185" max="9185" width="4.5546875" style="943" customWidth="1"/>
    <col min="9186" max="9186" width="69.44140625" style="943" customWidth="1"/>
    <col min="9187" max="9187" width="18.5546875" style="943" customWidth="1"/>
    <col min="9188" max="9188" width="6" style="943" customWidth="1"/>
    <col min="9189" max="9196" width="14.6640625" style="943" customWidth="1"/>
    <col min="9197" max="9197" width="10.6640625" style="943" customWidth="1"/>
    <col min="9198" max="9198" width="12.33203125" style="943" customWidth="1"/>
    <col min="9199" max="9440" width="9.109375" style="943"/>
    <col min="9441" max="9441" width="4.5546875" style="943" customWidth="1"/>
    <col min="9442" max="9442" width="69.44140625" style="943" customWidth="1"/>
    <col min="9443" max="9443" width="18.5546875" style="943" customWidth="1"/>
    <col min="9444" max="9444" width="6" style="943" customWidth="1"/>
    <col min="9445" max="9452" width="14.6640625" style="943" customWidth="1"/>
    <col min="9453" max="9453" width="10.6640625" style="943" customWidth="1"/>
    <col min="9454" max="9454" width="12.33203125" style="943" customWidth="1"/>
    <col min="9455" max="9696" width="9.109375" style="943"/>
    <col min="9697" max="9697" width="4.5546875" style="943" customWidth="1"/>
    <col min="9698" max="9698" width="69.44140625" style="943" customWidth="1"/>
    <col min="9699" max="9699" width="18.5546875" style="943" customWidth="1"/>
    <col min="9700" max="9700" width="6" style="943" customWidth="1"/>
    <col min="9701" max="9708" width="14.6640625" style="943" customWidth="1"/>
    <col min="9709" max="9709" width="10.6640625" style="943" customWidth="1"/>
    <col min="9710" max="9710" width="12.33203125" style="943" customWidth="1"/>
    <col min="9711" max="9952" width="9.109375" style="943"/>
    <col min="9953" max="9953" width="4.5546875" style="943" customWidth="1"/>
    <col min="9954" max="9954" width="69.44140625" style="943" customWidth="1"/>
    <col min="9955" max="9955" width="18.5546875" style="943" customWidth="1"/>
    <col min="9956" max="9956" width="6" style="943" customWidth="1"/>
    <col min="9957" max="9964" width="14.6640625" style="943" customWidth="1"/>
    <col min="9965" max="9965" width="10.6640625" style="943" customWidth="1"/>
    <col min="9966" max="9966" width="12.33203125" style="943" customWidth="1"/>
    <col min="9967" max="10208" width="9.109375" style="943"/>
    <col min="10209" max="10209" width="4.5546875" style="943" customWidth="1"/>
    <col min="10210" max="10210" width="69.44140625" style="943" customWidth="1"/>
    <col min="10211" max="10211" width="18.5546875" style="943" customWidth="1"/>
    <col min="10212" max="10212" width="6" style="943" customWidth="1"/>
    <col min="10213" max="10220" width="14.6640625" style="943" customWidth="1"/>
    <col min="10221" max="10221" width="10.6640625" style="943" customWidth="1"/>
    <col min="10222" max="10222" width="12.33203125" style="943" customWidth="1"/>
    <col min="10223" max="10464" width="9.109375" style="943"/>
    <col min="10465" max="10465" width="4.5546875" style="943" customWidth="1"/>
    <col min="10466" max="10466" width="69.44140625" style="943" customWidth="1"/>
    <col min="10467" max="10467" width="18.5546875" style="943" customWidth="1"/>
    <col min="10468" max="10468" width="6" style="943" customWidth="1"/>
    <col min="10469" max="10476" width="14.6640625" style="943" customWidth="1"/>
    <col min="10477" max="10477" width="10.6640625" style="943" customWidth="1"/>
    <col min="10478" max="10478" width="12.33203125" style="943" customWidth="1"/>
    <col min="10479" max="10720" width="9.109375" style="943"/>
    <col min="10721" max="10721" width="4.5546875" style="943" customWidth="1"/>
    <col min="10722" max="10722" width="69.44140625" style="943" customWidth="1"/>
    <col min="10723" max="10723" width="18.5546875" style="943" customWidth="1"/>
    <col min="10724" max="10724" width="6" style="943" customWidth="1"/>
    <col min="10725" max="10732" width="14.6640625" style="943" customWidth="1"/>
    <col min="10733" max="10733" width="10.6640625" style="943" customWidth="1"/>
    <col min="10734" max="10734" width="12.33203125" style="943" customWidth="1"/>
    <col min="10735" max="10976" width="9.109375" style="943"/>
    <col min="10977" max="10977" width="4.5546875" style="943" customWidth="1"/>
    <col min="10978" max="10978" width="69.44140625" style="943" customWidth="1"/>
    <col min="10979" max="10979" width="18.5546875" style="943" customWidth="1"/>
    <col min="10980" max="10980" width="6" style="943" customWidth="1"/>
    <col min="10981" max="10988" width="14.6640625" style="943" customWidth="1"/>
    <col min="10989" max="10989" width="10.6640625" style="943" customWidth="1"/>
    <col min="10990" max="10990" width="12.33203125" style="943" customWidth="1"/>
    <col min="10991" max="11232" width="9.109375" style="943"/>
    <col min="11233" max="11233" width="4.5546875" style="943" customWidth="1"/>
    <col min="11234" max="11234" width="69.44140625" style="943" customWidth="1"/>
    <col min="11235" max="11235" width="18.5546875" style="943" customWidth="1"/>
    <col min="11236" max="11236" width="6" style="943" customWidth="1"/>
    <col min="11237" max="11244" width="14.6640625" style="943" customWidth="1"/>
    <col min="11245" max="11245" width="10.6640625" style="943" customWidth="1"/>
    <col min="11246" max="11246" width="12.33203125" style="943" customWidth="1"/>
    <col min="11247" max="11488" width="9.109375" style="943"/>
    <col min="11489" max="11489" width="4.5546875" style="943" customWidth="1"/>
    <col min="11490" max="11490" width="69.44140625" style="943" customWidth="1"/>
    <col min="11491" max="11491" width="18.5546875" style="943" customWidth="1"/>
    <col min="11492" max="11492" width="6" style="943" customWidth="1"/>
    <col min="11493" max="11500" width="14.6640625" style="943" customWidth="1"/>
    <col min="11501" max="11501" width="10.6640625" style="943" customWidth="1"/>
    <col min="11502" max="11502" width="12.33203125" style="943" customWidth="1"/>
    <col min="11503" max="11744" width="9.109375" style="943"/>
    <col min="11745" max="11745" width="4.5546875" style="943" customWidth="1"/>
    <col min="11746" max="11746" width="69.44140625" style="943" customWidth="1"/>
    <col min="11747" max="11747" width="18.5546875" style="943" customWidth="1"/>
    <col min="11748" max="11748" width="6" style="943" customWidth="1"/>
    <col min="11749" max="11756" width="14.6640625" style="943" customWidth="1"/>
    <col min="11757" max="11757" width="10.6640625" style="943" customWidth="1"/>
    <col min="11758" max="11758" width="12.33203125" style="943" customWidth="1"/>
    <col min="11759" max="12000" width="9.109375" style="943"/>
    <col min="12001" max="12001" width="4.5546875" style="943" customWidth="1"/>
    <col min="12002" max="12002" width="69.44140625" style="943" customWidth="1"/>
    <col min="12003" max="12003" width="18.5546875" style="943" customWidth="1"/>
    <col min="12004" max="12004" width="6" style="943" customWidth="1"/>
    <col min="12005" max="12012" width="14.6640625" style="943" customWidth="1"/>
    <col min="12013" max="12013" width="10.6640625" style="943" customWidth="1"/>
    <col min="12014" max="12014" width="12.33203125" style="943" customWidth="1"/>
    <col min="12015" max="12256" width="9.109375" style="943"/>
    <col min="12257" max="12257" width="4.5546875" style="943" customWidth="1"/>
    <col min="12258" max="12258" width="69.44140625" style="943" customWidth="1"/>
    <col min="12259" max="12259" width="18.5546875" style="943" customWidth="1"/>
    <col min="12260" max="12260" width="6" style="943" customWidth="1"/>
    <col min="12261" max="12268" width="14.6640625" style="943" customWidth="1"/>
    <col min="12269" max="12269" width="10.6640625" style="943" customWidth="1"/>
    <col min="12270" max="12270" width="12.33203125" style="943" customWidth="1"/>
    <col min="12271" max="12512" width="9.109375" style="943"/>
    <col min="12513" max="12513" width="4.5546875" style="943" customWidth="1"/>
    <col min="12514" max="12514" width="69.44140625" style="943" customWidth="1"/>
    <col min="12515" max="12515" width="18.5546875" style="943" customWidth="1"/>
    <col min="12516" max="12516" width="6" style="943" customWidth="1"/>
    <col min="12517" max="12524" width="14.6640625" style="943" customWidth="1"/>
    <col min="12525" max="12525" width="10.6640625" style="943" customWidth="1"/>
    <col min="12526" max="12526" width="12.33203125" style="943" customWidth="1"/>
    <col min="12527" max="12768" width="9.109375" style="943"/>
    <col min="12769" max="12769" width="4.5546875" style="943" customWidth="1"/>
    <col min="12770" max="12770" width="69.44140625" style="943" customWidth="1"/>
    <col min="12771" max="12771" width="18.5546875" style="943" customWidth="1"/>
    <col min="12772" max="12772" width="6" style="943" customWidth="1"/>
    <col min="12773" max="12780" width="14.6640625" style="943" customWidth="1"/>
    <col min="12781" max="12781" width="10.6640625" style="943" customWidth="1"/>
    <col min="12782" max="12782" width="12.33203125" style="943" customWidth="1"/>
    <col min="12783" max="13024" width="9.109375" style="943"/>
    <col min="13025" max="13025" width="4.5546875" style="943" customWidth="1"/>
    <col min="13026" max="13026" width="69.44140625" style="943" customWidth="1"/>
    <col min="13027" max="13027" width="18.5546875" style="943" customWidth="1"/>
    <col min="13028" max="13028" width="6" style="943" customWidth="1"/>
    <col min="13029" max="13036" width="14.6640625" style="943" customWidth="1"/>
    <col min="13037" max="13037" width="10.6640625" style="943" customWidth="1"/>
    <col min="13038" max="13038" width="12.33203125" style="943" customWidth="1"/>
    <col min="13039" max="13280" width="9.109375" style="943"/>
    <col min="13281" max="13281" width="4.5546875" style="943" customWidth="1"/>
    <col min="13282" max="13282" width="69.44140625" style="943" customWidth="1"/>
    <col min="13283" max="13283" width="18.5546875" style="943" customWidth="1"/>
    <col min="13284" max="13284" width="6" style="943" customWidth="1"/>
    <col min="13285" max="13292" width="14.6640625" style="943" customWidth="1"/>
    <col min="13293" max="13293" width="10.6640625" style="943" customWidth="1"/>
    <col min="13294" max="13294" width="12.33203125" style="943" customWidth="1"/>
    <col min="13295" max="13536" width="9.109375" style="943"/>
    <col min="13537" max="13537" width="4.5546875" style="943" customWidth="1"/>
    <col min="13538" max="13538" width="69.44140625" style="943" customWidth="1"/>
    <col min="13539" max="13539" width="18.5546875" style="943" customWidth="1"/>
    <col min="13540" max="13540" width="6" style="943" customWidth="1"/>
    <col min="13541" max="13548" width="14.6640625" style="943" customWidth="1"/>
    <col min="13549" max="13549" width="10.6640625" style="943" customWidth="1"/>
    <col min="13550" max="13550" width="12.33203125" style="943" customWidth="1"/>
    <col min="13551" max="13792" width="9.109375" style="943"/>
    <col min="13793" max="13793" width="4.5546875" style="943" customWidth="1"/>
    <col min="13794" max="13794" width="69.44140625" style="943" customWidth="1"/>
    <col min="13795" max="13795" width="18.5546875" style="943" customWidth="1"/>
    <col min="13796" max="13796" width="6" style="943" customWidth="1"/>
    <col min="13797" max="13804" width="14.6640625" style="943" customWidth="1"/>
    <col min="13805" max="13805" width="10.6640625" style="943" customWidth="1"/>
    <col min="13806" max="13806" width="12.33203125" style="943" customWidth="1"/>
    <col min="13807" max="14048" width="9.109375" style="943"/>
    <col min="14049" max="14049" width="4.5546875" style="943" customWidth="1"/>
    <col min="14050" max="14050" width="69.44140625" style="943" customWidth="1"/>
    <col min="14051" max="14051" width="18.5546875" style="943" customWidth="1"/>
    <col min="14052" max="14052" width="6" style="943" customWidth="1"/>
    <col min="14053" max="14060" width="14.6640625" style="943" customWidth="1"/>
    <col min="14061" max="14061" width="10.6640625" style="943" customWidth="1"/>
    <col min="14062" max="14062" width="12.33203125" style="943" customWidth="1"/>
    <col min="14063" max="14304" width="9.109375" style="943"/>
    <col min="14305" max="14305" width="4.5546875" style="943" customWidth="1"/>
    <col min="14306" max="14306" width="69.44140625" style="943" customWidth="1"/>
    <col min="14307" max="14307" width="18.5546875" style="943" customWidth="1"/>
    <col min="14308" max="14308" width="6" style="943" customWidth="1"/>
    <col min="14309" max="14316" width="14.6640625" style="943" customWidth="1"/>
    <col min="14317" max="14317" width="10.6640625" style="943" customWidth="1"/>
    <col min="14318" max="14318" width="12.33203125" style="943" customWidth="1"/>
    <col min="14319" max="14560" width="9.109375" style="943"/>
    <col min="14561" max="14561" width="4.5546875" style="943" customWidth="1"/>
    <col min="14562" max="14562" width="69.44140625" style="943" customWidth="1"/>
    <col min="14563" max="14563" width="18.5546875" style="943" customWidth="1"/>
    <col min="14564" max="14564" width="6" style="943" customWidth="1"/>
    <col min="14565" max="14572" width="14.6640625" style="943" customWidth="1"/>
    <col min="14573" max="14573" width="10.6640625" style="943" customWidth="1"/>
    <col min="14574" max="14574" width="12.33203125" style="943" customWidth="1"/>
    <col min="14575" max="14816" width="9.109375" style="943"/>
    <col min="14817" max="14817" width="4.5546875" style="943" customWidth="1"/>
    <col min="14818" max="14818" width="69.44140625" style="943" customWidth="1"/>
    <col min="14819" max="14819" width="18.5546875" style="943" customWidth="1"/>
    <col min="14820" max="14820" width="6" style="943" customWidth="1"/>
    <col min="14821" max="14828" width="14.6640625" style="943" customWidth="1"/>
    <col min="14829" max="14829" width="10.6640625" style="943" customWidth="1"/>
    <col min="14830" max="14830" width="12.33203125" style="943" customWidth="1"/>
    <col min="14831" max="15072" width="9.109375" style="943"/>
    <col min="15073" max="15073" width="4.5546875" style="943" customWidth="1"/>
    <col min="15074" max="15074" width="69.44140625" style="943" customWidth="1"/>
    <col min="15075" max="15075" width="18.5546875" style="943" customWidth="1"/>
    <col min="15076" max="15076" width="6" style="943" customWidth="1"/>
    <col min="15077" max="15084" width="14.6640625" style="943" customWidth="1"/>
    <col min="15085" max="15085" width="10.6640625" style="943" customWidth="1"/>
    <col min="15086" max="15086" width="12.33203125" style="943" customWidth="1"/>
    <col min="15087" max="15328" width="9.109375" style="943"/>
    <col min="15329" max="15329" width="4.5546875" style="943" customWidth="1"/>
    <col min="15330" max="15330" width="69.44140625" style="943" customWidth="1"/>
    <col min="15331" max="15331" width="18.5546875" style="943" customWidth="1"/>
    <col min="15332" max="15332" width="6" style="943" customWidth="1"/>
    <col min="15333" max="15340" width="14.6640625" style="943" customWidth="1"/>
    <col min="15341" max="15341" width="10.6640625" style="943" customWidth="1"/>
    <col min="15342" max="15342" width="12.33203125" style="943" customWidth="1"/>
    <col min="15343" max="15584" width="9.109375" style="943"/>
    <col min="15585" max="15585" width="4.5546875" style="943" customWidth="1"/>
    <col min="15586" max="15586" width="69.44140625" style="943" customWidth="1"/>
    <col min="15587" max="15587" width="18.5546875" style="943" customWidth="1"/>
    <col min="15588" max="15588" width="6" style="943" customWidth="1"/>
    <col min="15589" max="15596" width="14.6640625" style="943" customWidth="1"/>
    <col min="15597" max="15597" width="10.6640625" style="943" customWidth="1"/>
    <col min="15598" max="15598" width="12.33203125" style="943" customWidth="1"/>
    <col min="15599" max="15840" width="9.109375" style="943"/>
    <col min="15841" max="15841" width="4.5546875" style="943" customWidth="1"/>
    <col min="15842" max="15842" width="69.44140625" style="943" customWidth="1"/>
    <col min="15843" max="15843" width="18.5546875" style="943" customWidth="1"/>
    <col min="15844" max="15844" width="6" style="943" customWidth="1"/>
    <col min="15845" max="15852" width="14.6640625" style="943" customWidth="1"/>
    <col min="15853" max="15853" width="10.6640625" style="943" customWidth="1"/>
    <col min="15854" max="15854" width="12.33203125" style="943" customWidth="1"/>
    <col min="15855" max="16096" width="9.109375" style="943"/>
    <col min="16097" max="16097" width="4.5546875" style="943" customWidth="1"/>
    <col min="16098" max="16098" width="69.44140625" style="943" customWidth="1"/>
    <col min="16099" max="16099" width="18.5546875" style="943" customWidth="1"/>
    <col min="16100" max="16100" width="6" style="943" customWidth="1"/>
    <col min="16101" max="16108" width="14.6640625" style="943" customWidth="1"/>
    <col min="16109" max="16109" width="10.6640625" style="943" customWidth="1"/>
    <col min="16110" max="16110" width="12.33203125" style="943" customWidth="1"/>
    <col min="16111" max="16384" width="9.109375" style="943"/>
  </cols>
  <sheetData>
    <row r="1" spans="1:12" s="939" customFormat="1" ht="15.75" customHeight="1">
      <c r="A1" s="938"/>
      <c r="F1" s="940"/>
    </row>
    <row r="2" spans="1:12" s="1071" customFormat="1" ht="26.25" customHeight="1">
      <c r="A2" s="1072"/>
      <c r="B2" s="1445" t="s">
        <v>6053</v>
      </c>
      <c r="C2" s="1445"/>
      <c r="D2" s="1445"/>
      <c r="F2" s="1073"/>
    </row>
    <row r="3" spans="1:12" s="939" customFormat="1" ht="16.5" customHeight="1">
      <c r="B3" s="516"/>
      <c r="C3" s="867"/>
      <c r="D3" s="867"/>
      <c r="F3" s="940"/>
    </row>
    <row r="4" spans="1:12" s="939" customFormat="1" ht="18">
      <c r="B4" s="868" t="s">
        <v>5854</v>
      </c>
      <c r="C4" s="867"/>
      <c r="D4" s="867"/>
      <c r="E4" s="942"/>
      <c r="F4" s="942"/>
    </row>
    <row r="5" spans="1:12" s="939" customFormat="1" ht="18">
      <c r="B5" s="941"/>
      <c r="C5" s="942"/>
      <c r="D5" s="942"/>
      <c r="E5" s="942"/>
      <c r="F5" s="942"/>
    </row>
    <row r="6" spans="1:12" ht="14.4" thickBot="1">
      <c r="L6" s="944" t="s">
        <v>6140</v>
      </c>
    </row>
    <row r="7" spans="1:12" ht="15.75" customHeight="1">
      <c r="B7" s="1449" t="s">
        <v>6141</v>
      </c>
      <c r="C7" s="1450"/>
      <c r="D7" s="1455" t="s">
        <v>5973</v>
      </c>
      <c r="E7" s="1446" t="s">
        <v>6142</v>
      </c>
      <c r="F7" s="1447" t="s">
        <v>6143</v>
      </c>
      <c r="G7" s="1448" t="s">
        <v>6144</v>
      </c>
      <c r="H7" s="1447" t="s">
        <v>6145</v>
      </c>
      <c r="I7" s="1446" t="s">
        <v>6146</v>
      </c>
      <c r="J7" s="1444" t="s">
        <v>19</v>
      </c>
      <c r="K7" s="1444" t="s">
        <v>6138</v>
      </c>
      <c r="L7" s="1444" t="s">
        <v>6139</v>
      </c>
    </row>
    <row r="8" spans="1:12" ht="59.25" customHeight="1">
      <c r="B8" s="1451"/>
      <c r="C8" s="1452"/>
      <c r="D8" s="1456"/>
      <c r="E8" s="1446"/>
      <c r="F8" s="1447"/>
      <c r="G8" s="1448"/>
      <c r="H8" s="1447"/>
      <c r="I8" s="1446"/>
      <c r="J8" s="1444"/>
      <c r="K8" s="1444"/>
      <c r="L8" s="1444"/>
    </row>
    <row r="9" spans="1:12" ht="13.8" thickBot="1">
      <c r="B9" s="1453"/>
      <c r="C9" s="1454"/>
      <c r="D9" s="1457"/>
      <c r="E9" s="887" t="s">
        <v>6130</v>
      </c>
      <c r="F9" s="971" t="s">
        <v>6131</v>
      </c>
      <c r="G9" s="888" t="s">
        <v>6132</v>
      </c>
      <c r="H9" s="889" t="s">
        <v>6133</v>
      </c>
      <c r="I9" s="890" t="s">
        <v>6134</v>
      </c>
      <c r="J9" s="891" t="s">
        <v>6135</v>
      </c>
      <c r="K9" s="892" t="s">
        <v>6136</v>
      </c>
      <c r="L9" s="893" t="s">
        <v>6137</v>
      </c>
    </row>
    <row r="10" spans="1:12">
      <c r="B10" s="945"/>
      <c r="C10" s="909"/>
      <c r="D10" s="908"/>
      <c r="E10" s="894"/>
      <c r="F10" s="895"/>
      <c r="G10" s="895"/>
      <c r="H10" s="895"/>
      <c r="I10" s="895"/>
      <c r="J10" s="896"/>
      <c r="K10" s="897"/>
      <c r="L10" s="898"/>
    </row>
    <row r="11" spans="1:12" ht="14.4" thickBot="1">
      <c r="B11" s="946" t="s">
        <v>6147</v>
      </c>
      <c r="C11" s="947">
        <v>1</v>
      </c>
      <c r="D11" s="948"/>
      <c r="E11" s="899"/>
      <c r="F11" s="900"/>
      <c r="G11" s="900"/>
      <c r="H11" s="900"/>
      <c r="I11" s="900"/>
      <c r="J11" s="901"/>
      <c r="K11" s="902"/>
      <c r="L11" s="903"/>
    </row>
    <row r="12" spans="1:12" ht="14.4" thickTop="1">
      <c r="B12" s="949"/>
      <c r="C12" s="950"/>
      <c r="D12" s="948"/>
      <c r="E12" s="904"/>
      <c r="F12" s="905"/>
      <c r="G12" s="905"/>
      <c r="H12" s="905"/>
      <c r="I12" s="906"/>
      <c r="J12" s="907"/>
      <c r="K12" s="908"/>
      <c r="L12" s="909"/>
    </row>
    <row r="13" spans="1:12" ht="13.8">
      <c r="B13" s="946" t="s">
        <v>6148</v>
      </c>
      <c r="C13" s="947"/>
      <c r="D13" s="948"/>
      <c r="E13" s="904"/>
      <c r="F13" s="905"/>
      <c r="G13" s="905"/>
      <c r="H13" s="905"/>
      <c r="I13" s="906"/>
      <c r="J13" s="907"/>
      <c r="K13" s="908"/>
      <c r="L13" s="909"/>
    </row>
    <row r="14" spans="1:12" ht="13.8">
      <c r="B14" s="951" t="s">
        <v>6038</v>
      </c>
      <c r="C14" s="952"/>
      <c r="D14" s="953"/>
      <c r="E14" s="910"/>
      <c r="F14" s="911"/>
      <c r="G14" s="911"/>
      <c r="H14" s="911"/>
      <c r="I14" s="906"/>
      <c r="J14" s="912"/>
      <c r="K14" s="913"/>
      <c r="L14" s="914"/>
    </row>
    <row r="15" spans="1:12">
      <c r="B15" s="954" t="s">
        <v>6039</v>
      </c>
      <c r="C15" s="909"/>
      <c r="D15" s="908"/>
      <c r="E15" s="904"/>
      <c r="F15" s="905"/>
      <c r="G15" s="905"/>
      <c r="H15" s="905"/>
      <c r="I15" s="906"/>
      <c r="J15" s="907"/>
      <c r="K15" s="908"/>
      <c r="L15" s="909"/>
    </row>
    <row r="16" spans="1:12">
      <c r="B16" s="954" t="s">
        <v>6040</v>
      </c>
      <c r="C16" s="955"/>
      <c r="D16" s="956"/>
      <c r="E16" s="904"/>
      <c r="F16" s="905"/>
      <c r="G16" s="905"/>
      <c r="H16" s="905"/>
      <c r="I16" s="906"/>
      <c r="J16" s="907"/>
      <c r="K16" s="908"/>
      <c r="L16" s="909"/>
    </row>
    <row r="17" spans="2:12">
      <c r="B17" s="957" t="s">
        <v>6041</v>
      </c>
      <c r="C17" s="955"/>
      <c r="D17" s="956"/>
      <c r="E17" s="904"/>
      <c r="F17" s="905"/>
      <c r="G17" s="905"/>
      <c r="H17" s="905"/>
      <c r="I17" s="906"/>
      <c r="J17" s="907"/>
      <c r="K17" s="908"/>
      <c r="L17" s="909"/>
    </row>
    <row r="18" spans="2:12">
      <c r="B18" s="958" t="s">
        <v>6042</v>
      </c>
      <c r="C18" s="959"/>
      <c r="D18" s="960"/>
      <c r="E18" s="915"/>
      <c r="F18" s="916"/>
      <c r="G18" s="916"/>
      <c r="H18" s="916"/>
      <c r="I18" s="917"/>
      <c r="J18" s="918"/>
      <c r="K18" s="919"/>
      <c r="L18" s="920"/>
    </row>
    <row r="19" spans="2:12" ht="13.8" thickBot="1">
      <c r="B19" s="958"/>
      <c r="C19" s="961">
        <v>2</v>
      </c>
      <c r="D19" s="960"/>
      <c r="E19" s="921"/>
      <c r="F19" s="922"/>
      <c r="G19" s="922"/>
      <c r="H19" s="922"/>
      <c r="I19" s="923"/>
      <c r="J19" s="924"/>
      <c r="K19" s="925"/>
      <c r="L19" s="926"/>
    </row>
    <row r="20" spans="2:12" ht="13.8" thickTop="1">
      <c r="B20" s="962"/>
      <c r="C20" s="963"/>
      <c r="D20" s="964"/>
      <c r="E20" s="927"/>
      <c r="F20" s="928"/>
      <c r="G20" s="928"/>
      <c r="H20" s="928"/>
      <c r="I20" s="928"/>
      <c r="J20" s="929"/>
      <c r="K20" s="930"/>
      <c r="L20" s="931"/>
    </row>
    <row r="21" spans="2:12" ht="13.8" thickBot="1">
      <c r="B21" s="946" t="s">
        <v>6149</v>
      </c>
      <c r="C21" s="947">
        <v>3</v>
      </c>
      <c r="D21" s="960"/>
      <c r="E21" s="932"/>
      <c r="F21" s="905"/>
      <c r="G21" s="905"/>
      <c r="H21" s="905"/>
      <c r="I21" s="900"/>
      <c r="J21" s="901"/>
      <c r="K21" s="902"/>
      <c r="L21" s="903"/>
    </row>
    <row r="22" spans="2:12" ht="13.8" thickTop="1">
      <c r="B22" s="946"/>
      <c r="C22" s="947"/>
      <c r="D22" s="960"/>
      <c r="E22" s="932"/>
      <c r="F22" s="905"/>
      <c r="G22" s="905"/>
      <c r="H22" s="905"/>
      <c r="I22" s="928"/>
      <c r="J22" s="907"/>
      <c r="K22" s="908"/>
      <c r="L22" s="931"/>
    </row>
    <row r="23" spans="2:12" ht="13.8" thickBot="1">
      <c r="B23" s="946" t="s">
        <v>6150</v>
      </c>
      <c r="C23" s="965" t="s">
        <v>6043</v>
      </c>
      <c r="D23" s="960"/>
      <c r="E23" s="932"/>
      <c r="F23" s="905"/>
      <c r="G23" s="905"/>
      <c r="H23" s="905"/>
      <c r="I23" s="905"/>
      <c r="J23" s="901"/>
      <c r="K23" s="902"/>
      <c r="L23" s="903"/>
    </row>
    <row r="24" spans="2:12" ht="14.4" thickTop="1">
      <c r="B24" s="949"/>
      <c r="C24" s="950"/>
      <c r="D24" s="960"/>
      <c r="E24" s="904"/>
      <c r="F24" s="905"/>
      <c r="G24" s="905"/>
      <c r="H24" s="905"/>
      <c r="I24" s="905"/>
      <c r="J24" s="907"/>
      <c r="K24" s="908"/>
      <c r="L24" s="909"/>
    </row>
    <row r="25" spans="2:12">
      <c r="B25" s="966" t="s">
        <v>6151</v>
      </c>
      <c r="C25" s="961"/>
      <c r="D25" s="967"/>
      <c r="E25" s="904"/>
      <c r="F25" s="905"/>
      <c r="G25" s="905"/>
      <c r="H25" s="905"/>
      <c r="I25" s="905"/>
      <c r="J25" s="907"/>
      <c r="K25" s="908"/>
      <c r="L25" s="909"/>
    </row>
    <row r="26" spans="2:12">
      <c r="B26" s="958" t="s">
        <v>6044</v>
      </c>
      <c r="C26" s="959"/>
      <c r="D26" s="960"/>
      <c r="E26" s="932"/>
      <c r="F26" s="905"/>
      <c r="G26" s="905"/>
      <c r="H26" s="905"/>
      <c r="I26" s="905"/>
      <c r="J26" s="907"/>
      <c r="K26" s="908"/>
      <c r="L26" s="909"/>
    </row>
    <row r="27" spans="2:12">
      <c r="B27" s="958" t="s">
        <v>6045</v>
      </c>
      <c r="C27" s="959"/>
      <c r="D27" s="960"/>
      <c r="E27" s="932"/>
      <c r="F27" s="905"/>
      <c r="G27" s="905"/>
      <c r="H27" s="905"/>
      <c r="I27" s="905"/>
      <c r="J27" s="907"/>
      <c r="K27" s="908"/>
      <c r="L27" s="909"/>
    </row>
    <row r="28" spans="2:12">
      <c r="B28" s="958" t="s">
        <v>6046</v>
      </c>
      <c r="C28" s="959"/>
      <c r="D28" s="960"/>
      <c r="E28" s="904"/>
      <c r="F28" s="905"/>
      <c r="G28" s="905"/>
      <c r="H28" s="905"/>
      <c r="I28" s="905"/>
      <c r="J28" s="907"/>
      <c r="K28" s="908"/>
      <c r="L28" s="909"/>
    </row>
    <row r="29" spans="2:12">
      <c r="B29" s="958" t="s">
        <v>6047</v>
      </c>
      <c r="C29" s="959"/>
      <c r="D29" s="960"/>
      <c r="E29" s="904"/>
      <c r="F29" s="905"/>
      <c r="G29" s="905"/>
      <c r="H29" s="905"/>
      <c r="I29" s="905"/>
      <c r="J29" s="907"/>
      <c r="K29" s="908"/>
      <c r="L29" s="909"/>
    </row>
    <row r="30" spans="2:12">
      <c r="B30" s="958" t="s">
        <v>6048</v>
      </c>
      <c r="C30" s="959"/>
      <c r="D30" s="960"/>
      <c r="E30" s="904"/>
      <c r="F30" s="905"/>
      <c r="G30" s="905"/>
      <c r="H30" s="905"/>
      <c r="I30" s="905"/>
      <c r="J30" s="907"/>
      <c r="K30" s="908"/>
      <c r="L30" s="909"/>
    </row>
    <row r="31" spans="2:12" ht="13.8" thickBot="1">
      <c r="B31" s="962"/>
      <c r="C31" s="961">
        <v>5</v>
      </c>
      <c r="D31" s="960"/>
      <c r="E31" s="921"/>
      <c r="F31" s="922"/>
      <c r="G31" s="922"/>
      <c r="H31" s="922"/>
      <c r="I31" s="922"/>
      <c r="J31" s="924"/>
      <c r="K31" s="925"/>
      <c r="L31" s="926"/>
    </row>
    <row r="32" spans="2:12" ht="13.8" thickTop="1">
      <c r="B32" s="962"/>
      <c r="C32" s="959"/>
      <c r="D32" s="960"/>
      <c r="E32" s="932"/>
      <c r="F32" s="905"/>
      <c r="G32" s="905"/>
      <c r="H32" s="905"/>
      <c r="I32" s="905"/>
      <c r="J32" s="907"/>
      <c r="K32" s="930"/>
      <c r="L32" s="931"/>
    </row>
    <row r="33" spans="2:12">
      <c r="B33" s="966" t="s">
        <v>6152</v>
      </c>
      <c r="C33" s="961" t="s">
        <v>6049</v>
      </c>
      <c r="D33" s="967"/>
      <c r="E33" s="932"/>
      <c r="F33" s="905"/>
      <c r="G33" s="905"/>
      <c r="H33" s="905"/>
      <c r="I33" s="905"/>
      <c r="J33" s="907"/>
      <c r="K33" s="908"/>
      <c r="L33" s="909"/>
    </row>
    <row r="34" spans="2:12" ht="13.8" thickBot="1">
      <c r="B34" s="968"/>
      <c r="C34" s="937"/>
      <c r="D34" s="936"/>
      <c r="E34" s="933"/>
      <c r="F34" s="934"/>
      <c r="G34" s="934"/>
      <c r="H34" s="934"/>
      <c r="I34" s="934"/>
      <c r="J34" s="935"/>
      <c r="K34" s="936"/>
      <c r="L34" s="937"/>
    </row>
    <row r="35" spans="2:12">
      <c r="B35" s="969"/>
      <c r="C35" s="909"/>
      <c r="D35" s="908"/>
      <c r="E35" s="894"/>
      <c r="F35" s="895"/>
      <c r="G35" s="895"/>
      <c r="H35" s="895"/>
      <c r="I35" s="895"/>
      <c r="J35" s="896"/>
      <c r="K35" s="897"/>
      <c r="L35" s="898"/>
    </row>
    <row r="36" spans="2:12" ht="14.4" thickBot="1">
      <c r="B36" s="946" t="s">
        <v>6153</v>
      </c>
      <c r="C36" s="947">
        <v>6</v>
      </c>
      <c r="D36" s="948"/>
      <c r="E36" s="899"/>
      <c r="F36" s="900"/>
      <c r="G36" s="900"/>
      <c r="H36" s="900"/>
      <c r="I36" s="900"/>
      <c r="J36" s="901"/>
      <c r="K36" s="902"/>
      <c r="L36" s="903"/>
    </row>
    <row r="37" spans="2:12" ht="14.4" thickTop="1">
      <c r="B37" s="949"/>
      <c r="C37" s="950"/>
      <c r="D37" s="948"/>
      <c r="E37" s="904"/>
      <c r="F37" s="905"/>
      <c r="G37" s="905"/>
      <c r="H37" s="905"/>
      <c r="I37" s="906"/>
      <c r="J37" s="907"/>
      <c r="K37" s="908"/>
      <c r="L37" s="909"/>
    </row>
    <row r="38" spans="2:12" ht="13.8">
      <c r="B38" s="946" t="s">
        <v>6148</v>
      </c>
      <c r="C38" s="947"/>
      <c r="D38" s="948"/>
      <c r="E38" s="904"/>
      <c r="F38" s="905"/>
      <c r="G38" s="905"/>
      <c r="H38" s="905"/>
      <c r="I38" s="906"/>
      <c r="J38" s="907"/>
      <c r="K38" s="908"/>
      <c r="L38" s="909"/>
    </row>
    <row r="39" spans="2:12" ht="13.8">
      <c r="B39" s="951" t="s">
        <v>6038</v>
      </c>
      <c r="C39" s="952"/>
      <c r="D39" s="953"/>
      <c r="E39" s="910"/>
      <c r="F39" s="911"/>
      <c r="G39" s="911"/>
      <c r="H39" s="911"/>
      <c r="I39" s="906"/>
      <c r="J39" s="912"/>
      <c r="K39" s="913"/>
      <c r="L39" s="914"/>
    </row>
    <row r="40" spans="2:12">
      <c r="B40" s="954" t="s">
        <v>6039</v>
      </c>
      <c r="C40" s="955"/>
      <c r="D40" s="956"/>
      <c r="E40" s="904"/>
      <c r="F40" s="905"/>
      <c r="G40" s="905"/>
      <c r="H40" s="905"/>
      <c r="I40" s="906"/>
      <c r="J40" s="907"/>
      <c r="K40" s="908"/>
      <c r="L40" s="909"/>
    </row>
    <row r="41" spans="2:12">
      <c r="B41" s="954" t="s">
        <v>6040</v>
      </c>
      <c r="C41" s="909"/>
      <c r="D41" s="908"/>
      <c r="E41" s="904"/>
      <c r="F41" s="905"/>
      <c r="G41" s="905"/>
      <c r="H41" s="905"/>
      <c r="I41" s="906"/>
      <c r="J41" s="907"/>
      <c r="K41" s="908"/>
      <c r="L41" s="909"/>
    </row>
    <row r="42" spans="2:12">
      <c r="B42" s="957" t="s">
        <v>6041</v>
      </c>
      <c r="C42" s="955"/>
      <c r="D42" s="956"/>
      <c r="E42" s="904"/>
      <c r="F42" s="905"/>
      <c r="G42" s="905"/>
      <c r="H42" s="905"/>
      <c r="I42" s="906"/>
      <c r="J42" s="907"/>
      <c r="K42" s="908"/>
      <c r="L42" s="909"/>
    </row>
    <row r="43" spans="2:12">
      <c r="B43" s="958" t="s">
        <v>6042</v>
      </c>
      <c r="C43" s="959"/>
      <c r="D43" s="960"/>
      <c r="E43" s="915"/>
      <c r="F43" s="916"/>
      <c r="G43" s="916"/>
      <c r="H43" s="916"/>
      <c r="I43" s="917"/>
      <c r="J43" s="918"/>
      <c r="K43" s="919"/>
      <c r="L43" s="920"/>
    </row>
    <row r="44" spans="2:12" ht="13.8" thickBot="1">
      <c r="B44" s="958"/>
      <c r="C44" s="961">
        <v>7</v>
      </c>
      <c r="D44" s="960"/>
      <c r="E44" s="921"/>
      <c r="F44" s="922"/>
      <c r="G44" s="922"/>
      <c r="H44" s="922"/>
      <c r="I44" s="923"/>
      <c r="J44" s="924"/>
      <c r="K44" s="925"/>
      <c r="L44" s="926"/>
    </row>
    <row r="45" spans="2:12" ht="13.8" thickTop="1">
      <c r="B45" s="962"/>
      <c r="C45" s="963"/>
      <c r="D45" s="964"/>
      <c r="E45" s="927"/>
      <c r="F45" s="928"/>
      <c r="G45" s="928"/>
      <c r="H45" s="928"/>
      <c r="I45" s="928"/>
      <c r="J45" s="929"/>
      <c r="K45" s="930"/>
      <c r="L45" s="931"/>
    </row>
    <row r="46" spans="2:12" ht="13.8" thickBot="1">
      <c r="B46" s="946" t="s">
        <v>6149</v>
      </c>
      <c r="C46" s="947">
        <v>8</v>
      </c>
      <c r="D46" s="960"/>
      <c r="E46" s="932"/>
      <c r="F46" s="905"/>
      <c r="G46" s="905"/>
      <c r="H46" s="905"/>
      <c r="I46" s="900"/>
      <c r="J46" s="901"/>
      <c r="K46" s="902"/>
      <c r="L46" s="903"/>
    </row>
    <row r="47" spans="2:12" ht="13.8" thickTop="1">
      <c r="B47" s="946"/>
      <c r="C47" s="947"/>
      <c r="D47" s="960"/>
      <c r="E47" s="932"/>
      <c r="F47" s="905"/>
      <c r="G47" s="905"/>
      <c r="H47" s="905"/>
      <c r="I47" s="928"/>
      <c r="J47" s="907"/>
      <c r="K47" s="908"/>
      <c r="L47" s="931"/>
    </row>
    <row r="48" spans="2:12" ht="13.8" thickBot="1">
      <c r="B48" s="946" t="s">
        <v>6150</v>
      </c>
      <c r="C48" s="965" t="s">
        <v>6050</v>
      </c>
      <c r="D48" s="960"/>
      <c r="E48" s="932"/>
      <c r="F48" s="905"/>
      <c r="G48" s="905"/>
      <c r="H48" s="905"/>
      <c r="I48" s="905"/>
      <c r="J48" s="901"/>
      <c r="K48" s="902"/>
      <c r="L48" s="903"/>
    </row>
    <row r="49" spans="2:12" ht="14.4" thickTop="1">
      <c r="B49" s="949"/>
      <c r="C49" s="950"/>
      <c r="D49" s="960"/>
      <c r="E49" s="904"/>
      <c r="F49" s="905"/>
      <c r="G49" s="905"/>
      <c r="H49" s="905"/>
      <c r="I49" s="905"/>
      <c r="J49" s="907"/>
      <c r="K49" s="908"/>
      <c r="L49" s="909"/>
    </row>
    <row r="50" spans="2:12">
      <c r="B50" s="966" t="s">
        <v>6151</v>
      </c>
      <c r="C50" s="961"/>
      <c r="D50" s="967"/>
      <c r="E50" s="904"/>
      <c r="F50" s="905"/>
      <c r="G50" s="905"/>
      <c r="H50" s="905"/>
      <c r="I50" s="905"/>
      <c r="J50" s="907"/>
      <c r="K50" s="908"/>
      <c r="L50" s="909"/>
    </row>
    <row r="51" spans="2:12">
      <c r="B51" s="958" t="s">
        <v>6044</v>
      </c>
      <c r="C51" s="959"/>
      <c r="D51" s="960"/>
      <c r="E51" s="932"/>
      <c r="F51" s="905"/>
      <c r="G51" s="905"/>
      <c r="H51" s="905"/>
      <c r="I51" s="905"/>
      <c r="J51" s="907"/>
      <c r="K51" s="908"/>
      <c r="L51" s="909"/>
    </row>
    <row r="52" spans="2:12">
      <c r="B52" s="958" t="s">
        <v>6045</v>
      </c>
      <c r="C52" s="959"/>
      <c r="D52" s="960"/>
      <c r="E52" s="932"/>
      <c r="F52" s="905"/>
      <c r="G52" s="905"/>
      <c r="H52" s="905"/>
      <c r="I52" s="905"/>
      <c r="J52" s="907"/>
      <c r="K52" s="908"/>
      <c r="L52" s="909"/>
    </row>
    <row r="53" spans="2:12">
      <c r="B53" s="958" t="s">
        <v>6046</v>
      </c>
      <c r="C53" s="959"/>
      <c r="D53" s="960"/>
      <c r="E53" s="904"/>
      <c r="F53" s="905"/>
      <c r="G53" s="905"/>
      <c r="H53" s="905"/>
      <c r="I53" s="905"/>
      <c r="J53" s="907"/>
      <c r="K53" s="908"/>
      <c r="L53" s="909"/>
    </row>
    <row r="54" spans="2:12">
      <c r="B54" s="958" t="s">
        <v>6047</v>
      </c>
      <c r="C54" s="959"/>
      <c r="D54" s="960"/>
      <c r="E54" s="904"/>
      <c r="F54" s="905"/>
      <c r="G54" s="905"/>
      <c r="H54" s="905"/>
      <c r="I54" s="905"/>
      <c r="J54" s="907"/>
      <c r="K54" s="908"/>
      <c r="L54" s="909"/>
    </row>
    <row r="55" spans="2:12">
      <c r="B55" s="958" t="s">
        <v>6048</v>
      </c>
      <c r="C55" s="959"/>
      <c r="D55" s="960"/>
      <c r="E55" s="904"/>
      <c r="F55" s="905"/>
      <c r="G55" s="905"/>
      <c r="H55" s="905"/>
      <c r="I55" s="905"/>
      <c r="J55" s="907"/>
      <c r="K55" s="908"/>
      <c r="L55" s="909"/>
    </row>
    <row r="56" spans="2:12" ht="13.5" thickBot="1">
      <c r="B56" s="962"/>
      <c r="C56" s="961">
        <v>10</v>
      </c>
      <c r="D56" s="960"/>
      <c r="E56" s="921"/>
      <c r="F56" s="922"/>
      <c r="G56" s="922"/>
      <c r="H56" s="922"/>
      <c r="I56" s="922"/>
      <c r="J56" s="924"/>
      <c r="K56" s="925"/>
      <c r="L56" s="926"/>
    </row>
    <row r="57" spans="2:12" ht="13.5" thickTop="1">
      <c r="B57" s="962"/>
      <c r="C57" s="959"/>
      <c r="D57" s="960"/>
      <c r="E57" s="932"/>
      <c r="F57" s="905"/>
      <c r="G57" s="905"/>
      <c r="H57" s="905"/>
      <c r="I57" s="905"/>
      <c r="J57" s="907"/>
      <c r="K57" s="930"/>
      <c r="L57" s="931"/>
    </row>
    <row r="58" spans="2:12">
      <c r="B58" s="966" t="s">
        <v>6154</v>
      </c>
      <c r="C58" s="961" t="s">
        <v>6155</v>
      </c>
      <c r="D58" s="967"/>
      <c r="E58" s="932"/>
      <c r="F58" s="905"/>
      <c r="G58" s="905"/>
      <c r="H58" s="905"/>
      <c r="I58" s="905"/>
      <c r="J58" s="907"/>
      <c r="K58" s="908"/>
      <c r="L58" s="909"/>
    </row>
    <row r="59" spans="2:12" ht="13.5" thickBot="1">
      <c r="B59" s="968"/>
      <c r="C59" s="937"/>
      <c r="D59" s="936"/>
      <c r="E59" s="933"/>
      <c r="F59" s="934"/>
      <c r="G59" s="934"/>
      <c r="H59" s="934"/>
      <c r="I59" s="934"/>
      <c r="J59" s="935"/>
      <c r="K59" s="936"/>
      <c r="L59" s="937"/>
    </row>
    <row r="60" spans="2:12" ht="13.5">
      <c r="B60" s="970"/>
    </row>
  </sheetData>
  <mergeCells count="11">
    <mergeCell ref="K7:K8"/>
    <mergeCell ref="L7:L8"/>
    <mergeCell ref="B2:D2"/>
    <mergeCell ref="E7:E8"/>
    <mergeCell ref="F7:F8"/>
    <mergeCell ref="G7:G8"/>
    <mergeCell ref="H7:H8"/>
    <mergeCell ref="I7:I8"/>
    <mergeCell ref="J7:J8"/>
    <mergeCell ref="B7:C9"/>
    <mergeCell ref="D7:D9"/>
  </mergeCells>
  <printOptions horizontalCentered="1"/>
  <pageMargins left="0.19685039370078741" right="0.19685039370078741" top="1.3779527559055118" bottom="0.19685039370078741" header="0.31496062992125984" footer="0"/>
  <pageSetup paperSize="9" scale="56" orientation="landscape" horizontalDpi="4294967293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4:M23"/>
  <sheetViews>
    <sheetView showGridLines="0" topLeftCell="A4" zoomScaleNormal="100" workbookViewId="0">
      <selection activeCell="G35" sqref="G35"/>
    </sheetView>
  </sheetViews>
  <sheetFormatPr defaultRowHeight="14.4"/>
  <sheetData>
    <row r="4" spans="2:2">
      <c r="B4" s="738"/>
    </row>
    <row r="23" spans="2:13" ht="36.6">
      <c r="B23" s="1436" t="s">
        <v>5939</v>
      </c>
      <c r="C23" s="1436"/>
      <c r="D23" s="1436"/>
      <c r="E23" s="1436"/>
      <c r="F23" s="1436"/>
      <c r="G23" s="1436"/>
      <c r="H23" s="1436"/>
      <c r="I23" s="1436"/>
      <c r="J23" s="1436"/>
      <c r="K23" s="1436"/>
      <c r="L23" s="1436"/>
      <c r="M23" s="1436"/>
    </row>
  </sheetData>
  <mergeCells count="1">
    <mergeCell ref="B23:M23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&amp;R&amp;P/&amp;N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2:I54"/>
  <sheetViews>
    <sheetView showGridLines="0" workbookViewId="0">
      <selection activeCell="B13" sqref="B13"/>
    </sheetView>
  </sheetViews>
  <sheetFormatPr defaultColWidth="9.109375" defaultRowHeight="13.2" outlineLevelCol="1"/>
  <cols>
    <col min="1" max="1" width="9.109375" style="2"/>
    <col min="2" max="2" width="55.88671875" style="2" customWidth="1"/>
    <col min="3" max="3" width="11.6640625" style="2" customWidth="1" outlineLevel="1"/>
    <col min="4" max="5" width="11.44140625" style="2" customWidth="1" outlineLevel="1"/>
    <col min="6" max="7" width="12.109375" style="2" customWidth="1" outlineLevel="1"/>
    <col min="8" max="8" width="12" style="2" customWidth="1" outlineLevel="1"/>
    <col min="9" max="9" width="2.88671875" style="2" customWidth="1"/>
    <col min="10" max="16384" width="9.109375" style="2"/>
  </cols>
  <sheetData>
    <row r="2" spans="1:9" s="3" customFormat="1" ht="15" customHeight="1" thickBot="1">
      <c r="A2" s="1069"/>
      <c r="B2" s="1442" t="s">
        <v>6054</v>
      </c>
      <c r="C2" s="1442"/>
      <c r="D2" s="1442"/>
      <c r="E2" s="1442"/>
      <c r="F2" s="1442"/>
      <c r="G2" s="1442"/>
      <c r="H2" s="1042"/>
    </row>
    <row r="3" spans="1:9" ht="12.75" customHeight="1" thickBot="1">
      <c r="B3" s="998"/>
      <c r="C3" s="999"/>
      <c r="D3" s="1001"/>
      <c r="E3" s="1001"/>
      <c r="F3" s="1001"/>
      <c r="G3" s="1001"/>
      <c r="H3" s="1002"/>
    </row>
    <row r="4" spans="1:9" ht="13.5" customHeight="1">
      <c r="B4" s="496" t="s">
        <v>5857</v>
      </c>
      <c r="C4" s="497"/>
      <c r="D4" s="497"/>
      <c r="E4" s="498"/>
      <c r="F4" s="498"/>
      <c r="G4" s="498"/>
      <c r="H4" s="498"/>
    </row>
    <row r="5" spans="1:9" ht="21" customHeight="1">
      <c r="B5" s="498"/>
      <c r="C5" s="499"/>
      <c r="D5" s="499"/>
      <c r="E5" s="500"/>
      <c r="F5" s="500"/>
      <c r="G5" s="499"/>
      <c r="H5" s="500" t="s">
        <v>6015</v>
      </c>
      <c r="I5" s="4"/>
    </row>
    <row r="6" spans="1:9" ht="16.5" customHeight="1">
      <c r="B6" s="1461" t="s">
        <v>29</v>
      </c>
      <c r="C6" s="1459" t="s">
        <v>30</v>
      </c>
      <c r="D6" s="1460"/>
      <c r="E6" s="1459" t="s">
        <v>31</v>
      </c>
      <c r="F6" s="1460"/>
      <c r="G6" s="1463" t="s">
        <v>172</v>
      </c>
      <c r="H6" s="1463"/>
      <c r="I6" s="4"/>
    </row>
    <row r="7" spans="1:9" ht="14.4">
      <c r="B7" s="1462"/>
      <c r="C7" s="501" t="s">
        <v>5946</v>
      </c>
      <c r="D7" s="501" t="s">
        <v>5947</v>
      </c>
      <c r="E7" s="501" t="s">
        <v>5946</v>
      </c>
      <c r="F7" s="501" t="s">
        <v>5947</v>
      </c>
      <c r="G7" s="501" t="s">
        <v>5946</v>
      </c>
      <c r="H7" s="501" t="s">
        <v>5947</v>
      </c>
      <c r="I7" s="4"/>
    </row>
    <row r="8" spans="1:9" ht="9" customHeight="1">
      <c r="B8" s="502"/>
      <c r="C8" s="503"/>
      <c r="D8" s="503"/>
      <c r="E8" s="503"/>
      <c r="F8" s="503"/>
      <c r="G8" s="503"/>
      <c r="H8" s="503"/>
      <c r="I8" s="4"/>
    </row>
    <row r="9" spans="1:9" ht="13.8">
      <c r="B9" s="504" t="s">
        <v>5929</v>
      </c>
      <c r="C9" s="505"/>
      <c r="D9" s="505"/>
      <c r="E9" s="505"/>
      <c r="F9" s="505"/>
      <c r="G9" s="505"/>
      <c r="H9" s="505"/>
      <c r="I9" s="4"/>
    </row>
    <row r="10" spans="1:9" ht="13.8">
      <c r="A10" s="478"/>
      <c r="B10" s="531" t="s">
        <v>14</v>
      </c>
      <c r="C10" s="508"/>
      <c r="D10" s="508"/>
      <c r="E10" s="508"/>
      <c r="F10" s="508"/>
      <c r="G10" s="508"/>
      <c r="H10" s="508"/>
      <c r="I10" s="4"/>
    </row>
    <row r="11" spans="1:9" ht="13.8">
      <c r="B11" s="531" t="s">
        <v>72</v>
      </c>
      <c r="C11" s="508"/>
      <c r="D11" s="508"/>
      <c r="E11" s="508"/>
      <c r="F11" s="508"/>
      <c r="G11" s="508"/>
      <c r="H11" s="508"/>
      <c r="I11" s="4"/>
    </row>
    <row r="12" spans="1:9" ht="13.8">
      <c r="B12" s="531" t="s">
        <v>5879</v>
      </c>
      <c r="C12" s="508"/>
      <c r="D12" s="508"/>
      <c r="E12" s="508"/>
      <c r="F12" s="508"/>
      <c r="G12" s="508"/>
      <c r="H12" s="508"/>
      <c r="I12" s="4"/>
    </row>
    <row r="13" spans="1:9" ht="13.8">
      <c r="B13" s="507" t="s">
        <v>5930</v>
      </c>
      <c r="C13" s="508"/>
      <c r="D13" s="508"/>
      <c r="E13" s="508"/>
      <c r="F13" s="508"/>
      <c r="G13" s="508"/>
      <c r="H13" s="508"/>
      <c r="I13" s="4"/>
    </row>
    <row r="14" spans="1:9" ht="13.8">
      <c r="B14" s="507" t="s">
        <v>73</v>
      </c>
      <c r="C14" s="508"/>
      <c r="D14" s="508"/>
      <c r="E14" s="508"/>
      <c r="F14" s="508"/>
      <c r="G14" s="508"/>
      <c r="H14" s="508"/>
      <c r="I14" s="4"/>
    </row>
    <row r="15" spans="1:9" s="3" customFormat="1" ht="9.75" customHeight="1">
      <c r="B15" s="507"/>
      <c r="C15" s="510"/>
      <c r="D15" s="510"/>
      <c r="E15" s="510"/>
      <c r="F15" s="510"/>
      <c r="G15" s="510"/>
      <c r="H15" s="510"/>
      <c r="I15" s="468"/>
    </row>
    <row r="16" spans="1:9" s="3" customFormat="1" ht="24.75" customHeight="1">
      <c r="B16" s="511" t="s">
        <v>68</v>
      </c>
      <c r="C16" s="512"/>
      <c r="D16" s="512"/>
      <c r="E16" s="512"/>
      <c r="F16" s="512"/>
      <c r="G16" s="512"/>
      <c r="H16" s="512"/>
      <c r="I16" s="468"/>
    </row>
    <row r="17" spans="2:9" s="3" customFormat="1" ht="9" customHeight="1">
      <c r="B17" s="507"/>
      <c r="C17" s="508"/>
      <c r="D17" s="508"/>
      <c r="E17" s="508"/>
      <c r="F17" s="508"/>
      <c r="G17" s="508"/>
      <c r="H17" s="508"/>
      <c r="I17" s="468"/>
    </row>
    <row r="18" spans="2:9" ht="13.8">
      <c r="B18" s="507" t="s">
        <v>5941</v>
      </c>
      <c r="C18" s="508"/>
      <c r="D18" s="508"/>
      <c r="E18" s="508"/>
      <c r="F18" s="508"/>
      <c r="G18" s="508"/>
      <c r="H18" s="508"/>
      <c r="I18" s="4"/>
    </row>
    <row r="19" spans="2:9" ht="15" customHeight="1">
      <c r="B19" s="513" t="s">
        <v>5940</v>
      </c>
      <c r="C19" s="508"/>
      <c r="D19" s="508"/>
      <c r="E19" s="508"/>
      <c r="F19" s="508"/>
      <c r="G19" s="508"/>
      <c r="H19" s="508"/>
      <c r="I19" s="4"/>
    </row>
    <row r="20" spans="2:9" ht="13.8">
      <c r="B20" s="513" t="s">
        <v>5951</v>
      </c>
      <c r="C20" s="508"/>
      <c r="D20" s="508"/>
      <c r="E20" s="508"/>
      <c r="F20" s="508"/>
      <c r="G20" s="508"/>
      <c r="H20" s="508"/>
      <c r="I20" s="4"/>
    </row>
    <row r="21" spans="2:9" ht="13.8">
      <c r="B21" s="513" t="s">
        <v>49</v>
      </c>
      <c r="C21" s="508"/>
      <c r="D21" s="508"/>
      <c r="E21" s="508"/>
      <c r="F21" s="508"/>
      <c r="G21" s="508"/>
      <c r="H21" s="508"/>
      <c r="I21" s="4"/>
    </row>
    <row r="22" spans="2:9" ht="13.8">
      <c r="B22" s="513" t="s">
        <v>5952</v>
      </c>
      <c r="C22" s="508"/>
      <c r="D22" s="508"/>
      <c r="E22" s="508"/>
      <c r="F22" s="508"/>
      <c r="G22" s="508"/>
      <c r="H22" s="508"/>
      <c r="I22" s="4"/>
    </row>
    <row r="23" spans="2:9" ht="13.8">
      <c r="B23" s="513" t="s">
        <v>5863</v>
      </c>
      <c r="C23" s="508"/>
      <c r="D23" s="508"/>
      <c r="E23" s="508"/>
      <c r="F23" s="508"/>
      <c r="G23" s="508"/>
      <c r="H23" s="508"/>
      <c r="I23" s="4"/>
    </row>
    <row r="24" spans="2:9" ht="8.25" customHeight="1">
      <c r="B24" s="507"/>
      <c r="C24" s="508"/>
      <c r="D24" s="508"/>
      <c r="E24" s="508"/>
      <c r="F24" s="508"/>
      <c r="G24" s="508"/>
      <c r="H24" s="508"/>
      <c r="I24" s="4"/>
    </row>
    <row r="25" spans="2:9" ht="24.75" customHeight="1">
      <c r="B25" s="511" t="s">
        <v>5953</v>
      </c>
      <c r="C25" s="512"/>
      <c r="D25" s="512"/>
      <c r="E25" s="512"/>
      <c r="F25" s="512"/>
      <c r="G25" s="512"/>
      <c r="H25" s="512"/>
      <c r="I25" s="4"/>
    </row>
    <row r="26" spans="2:9" ht="8.25" customHeight="1">
      <c r="B26" s="507"/>
      <c r="C26" s="508"/>
      <c r="D26" s="508"/>
      <c r="E26" s="508"/>
      <c r="F26" s="508"/>
      <c r="G26" s="508"/>
      <c r="H26" s="508"/>
      <c r="I26" s="4"/>
    </row>
    <row r="27" spans="2:9" ht="13.8">
      <c r="B27" s="507" t="s">
        <v>57</v>
      </c>
      <c r="C27" s="508"/>
      <c r="D27" s="508"/>
      <c r="E27" s="508"/>
      <c r="F27" s="508"/>
      <c r="G27" s="508"/>
      <c r="H27" s="508"/>
      <c r="I27" s="4"/>
    </row>
    <row r="28" spans="2:9">
      <c r="B28" s="514" t="s">
        <v>5932</v>
      </c>
      <c r="C28" s="508"/>
      <c r="D28" s="508"/>
      <c r="E28" s="508"/>
      <c r="F28" s="508"/>
      <c r="G28" s="508"/>
      <c r="H28" s="508"/>
      <c r="I28" s="4"/>
    </row>
    <row r="29" spans="2:9" ht="9.75" customHeight="1">
      <c r="B29" s="507"/>
      <c r="C29" s="508"/>
      <c r="D29" s="508"/>
      <c r="E29" s="508"/>
      <c r="F29" s="508"/>
      <c r="G29" s="508"/>
      <c r="H29" s="508"/>
      <c r="I29" s="4"/>
    </row>
    <row r="30" spans="2:9" ht="24.75" customHeight="1">
      <c r="B30" s="511" t="s">
        <v>5954</v>
      </c>
      <c r="C30" s="512"/>
      <c r="D30" s="512"/>
      <c r="E30" s="512"/>
      <c r="F30" s="512"/>
      <c r="G30" s="512"/>
      <c r="H30" s="512"/>
      <c r="I30" s="4"/>
    </row>
    <row r="31" spans="2:9" ht="6.75" customHeight="1">
      <c r="B31" s="498"/>
      <c r="C31" s="498"/>
      <c r="D31" s="498"/>
      <c r="E31" s="498"/>
      <c r="F31" s="498"/>
      <c r="G31" s="498"/>
      <c r="H31" s="498"/>
      <c r="I31" s="4"/>
    </row>
    <row r="32" spans="2:9" ht="17.25" customHeight="1">
      <c r="B32" s="1458"/>
      <c r="C32" s="1458"/>
      <c r="D32" s="1458"/>
      <c r="E32" s="1458"/>
      <c r="F32" s="1458"/>
      <c r="G32" s="1458"/>
      <c r="H32" s="1458"/>
      <c r="I32" s="4"/>
    </row>
    <row r="33" spans="2:9" ht="13.5" customHeight="1">
      <c r="B33" s="1458"/>
      <c r="C33" s="1458"/>
      <c r="D33" s="1458"/>
      <c r="E33" s="1458"/>
      <c r="F33" s="1458"/>
      <c r="G33" s="1458"/>
      <c r="H33" s="1458"/>
      <c r="I33" s="4"/>
    </row>
    <row r="34" spans="2:9" ht="18.75" customHeight="1">
      <c r="B34" s="498"/>
      <c r="C34" s="498"/>
      <c r="D34" s="498"/>
      <c r="E34" s="498"/>
      <c r="F34" s="498"/>
      <c r="G34" s="498"/>
      <c r="H34" s="498"/>
      <c r="I34" s="4"/>
    </row>
    <row r="35" spans="2:9" ht="18.75" customHeight="1">
      <c r="B35" s="498"/>
      <c r="C35" s="498"/>
      <c r="D35" s="498"/>
      <c r="E35" s="498"/>
      <c r="F35" s="498"/>
      <c r="G35" s="498"/>
      <c r="H35" s="498"/>
      <c r="I35" s="4"/>
    </row>
    <row r="36" spans="2:9" ht="17.25" customHeight="1">
      <c r="B36" s="498"/>
      <c r="C36" s="532"/>
      <c r="D36" s="532"/>
      <c r="E36" s="498"/>
      <c r="F36" s="498"/>
      <c r="G36" s="498"/>
      <c r="H36" s="498"/>
      <c r="I36" s="4"/>
    </row>
    <row r="37" spans="2:9" ht="15" customHeight="1">
      <c r="B37" s="498"/>
      <c r="C37" s="498"/>
      <c r="D37" s="498"/>
      <c r="E37" s="498"/>
      <c r="F37" s="498"/>
      <c r="G37" s="498"/>
      <c r="H37" s="498"/>
      <c r="I37" s="4"/>
    </row>
    <row r="38" spans="2:9" ht="13.5" customHeight="1">
      <c r="B38" s="498"/>
      <c r="C38" s="498"/>
      <c r="D38" s="498"/>
      <c r="E38" s="498"/>
      <c r="F38" s="498"/>
      <c r="G38" s="498"/>
      <c r="H38" s="498"/>
      <c r="I38" s="4"/>
    </row>
    <row r="39" spans="2:9" ht="16.5" customHeight="1">
      <c r="B39" s="498"/>
      <c r="C39" s="498"/>
      <c r="D39" s="498"/>
      <c r="E39" s="498"/>
      <c r="F39" s="498"/>
      <c r="G39" s="498"/>
      <c r="H39" s="498"/>
    </row>
    <row r="40" spans="2:9">
      <c r="B40" s="498"/>
    </row>
    <row r="41" spans="2:9">
      <c r="B41" s="498"/>
    </row>
    <row r="42" spans="2:9">
      <c r="B42" s="498"/>
    </row>
    <row r="43" spans="2:9">
      <c r="B43" s="4"/>
      <c r="C43" s="4"/>
      <c r="D43" s="4"/>
      <c r="E43" s="4"/>
      <c r="F43" s="4"/>
      <c r="G43" s="4"/>
      <c r="H43" s="4"/>
    </row>
    <row r="44" spans="2:9" ht="14.25">
      <c r="B44" s="488"/>
      <c r="C44" s="4"/>
      <c r="D44" s="4"/>
      <c r="E44" s="4"/>
      <c r="F44" s="4"/>
      <c r="G44" s="4"/>
      <c r="H44" s="4"/>
    </row>
    <row r="45" spans="2:9" ht="14.25">
      <c r="B45" s="488"/>
      <c r="C45" s="4"/>
      <c r="D45" s="4"/>
      <c r="E45" s="4"/>
      <c r="F45" s="4"/>
      <c r="G45" s="4"/>
      <c r="H45" s="4"/>
    </row>
    <row r="46" spans="2:9">
      <c r="B46" s="4"/>
      <c r="C46" s="4"/>
      <c r="D46" s="4"/>
      <c r="E46" s="4"/>
      <c r="F46" s="4"/>
      <c r="G46" s="4"/>
      <c r="H46" s="4"/>
    </row>
    <row r="47" spans="2:9">
      <c r="B47" s="4"/>
      <c r="C47" s="4"/>
      <c r="D47" s="4"/>
      <c r="E47" s="4"/>
      <c r="F47" s="4"/>
      <c r="G47" s="4"/>
      <c r="H47" s="4"/>
    </row>
    <row r="48" spans="2:9">
      <c r="B48" s="4"/>
      <c r="C48" s="4"/>
      <c r="D48" s="4"/>
      <c r="E48" s="4"/>
      <c r="F48" s="4"/>
      <c r="G48" s="4"/>
      <c r="H48" s="4"/>
    </row>
    <row r="49" spans="2:8">
      <c r="B49" s="4"/>
      <c r="C49" s="4"/>
      <c r="D49" s="4"/>
      <c r="E49" s="4"/>
      <c r="F49" s="4"/>
      <c r="G49" s="4"/>
      <c r="H49" s="4"/>
    </row>
    <row r="50" spans="2:8">
      <c r="B50" s="4"/>
      <c r="C50" s="4"/>
      <c r="D50" s="4"/>
      <c r="E50" s="4"/>
      <c r="F50" s="4"/>
      <c r="G50" s="4"/>
      <c r="H50" s="4"/>
    </row>
    <row r="51" spans="2:8">
      <c r="B51" s="4"/>
      <c r="C51" s="4"/>
      <c r="D51" s="4"/>
      <c r="E51" s="4"/>
      <c r="F51" s="4"/>
      <c r="G51" s="4"/>
      <c r="H51" s="4"/>
    </row>
    <row r="52" spans="2:8">
      <c r="B52" s="4"/>
      <c r="C52" s="4"/>
      <c r="D52" s="4"/>
      <c r="E52" s="4"/>
      <c r="F52" s="4"/>
      <c r="G52" s="4"/>
      <c r="H52" s="4"/>
    </row>
    <row r="53" spans="2:8">
      <c r="B53" s="4"/>
      <c r="C53" s="4"/>
      <c r="D53" s="4"/>
      <c r="E53" s="4"/>
      <c r="F53" s="4"/>
      <c r="G53" s="4"/>
      <c r="H53" s="4"/>
    </row>
    <row r="54" spans="2:8">
      <c r="B54" s="4"/>
      <c r="C54" s="4"/>
      <c r="D54" s="4"/>
      <c r="E54" s="4"/>
      <c r="F54" s="4"/>
      <c r="G54" s="4"/>
      <c r="H54" s="4"/>
    </row>
  </sheetData>
  <mergeCells count="8">
    <mergeCell ref="B2:D2"/>
    <mergeCell ref="E2:G2"/>
    <mergeCell ref="B32:H32"/>
    <mergeCell ref="B33:H33"/>
    <mergeCell ref="E6:F6"/>
    <mergeCell ref="B6:B7"/>
    <mergeCell ref="C6:D6"/>
    <mergeCell ref="G6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Footer>&amp;R&amp;P/&amp;N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2:P89"/>
  <sheetViews>
    <sheetView showGridLines="0" topLeftCell="A40" zoomScale="70" zoomScaleNormal="70" workbookViewId="0">
      <selection activeCell="C77" sqref="C77"/>
    </sheetView>
  </sheetViews>
  <sheetFormatPr defaultColWidth="9.109375" defaultRowHeight="13.2" outlineLevelRow="1" outlineLevelCol="1"/>
  <cols>
    <col min="1" max="1" width="14.88671875" style="2" bestFit="1" customWidth="1"/>
    <col min="2" max="2" width="2.5546875" style="2" customWidth="1"/>
    <col min="3" max="3" width="104.6640625" style="2" customWidth="1"/>
    <col min="4" max="5" width="19.109375" style="2" customWidth="1" outlineLevel="1"/>
    <col min="6" max="6" width="9.109375" style="2"/>
    <col min="7" max="7" width="31.44140625" style="2" customWidth="1"/>
    <col min="8" max="16384" width="9.109375" style="2"/>
  </cols>
  <sheetData>
    <row r="2" spans="1:16" s="1075" customFormat="1" ht="15" customHeight="1" thickBot="1">
      <c r="A2" s="1074"/>
      <c r="C2" s="1445" t="s">
        <v>6182</v>
      </c>
      <c r="D2" s="1445"/>
    </row>
    <row r="3" spans="1:16" ht="12.75" customHeight="1" thickBot="1">
      <c r="C3" s="1003"/>
      <c r="D3" s="1004"/>
      <c r="E3" s="1005"/>
    </row>
    <row r="4" spans="1:16" ht="13.5" customHeight="1">
      <c r="C4" s="494" t="s">
        <v>5857</v>
      </c>
    </row>
    <row r="5" spans="1:16" ht="12" customHeight="1">
      <c r="E5" s="500" t="s">
        <v>6015</v>
      </c>
    </row>
    <row r="6" spans="1:16" ht="14.4">
      <c r="C6" s="1461" t="s">
        <v>29</v>
      </c>
      <c r="D6" s="1467" t="s">
        <v>30</v>
      </c>
      <c r="E6" s="1467"/>
    </row>
    <row r="7" spans="1:16">
      <c r="C7" s="1466"/>
      <c r="D7" s="1465" t="s">
        <v>5946</v>
      </c>
      <c r="E7" s="1465" t="s">
        <v>5947</v>
      </c>
    </row>
    <row r="8" spans="1:16" ht="18" customHeight="1">
      <c r="C8" s="1462"/>
      <c r="D8" s="1465"/>
      <c r="E8" s="1465"/>
    </row>
    <row r="9" spans="1:16" ht="4.5" customHeight="1">
      <c r="C9" s="502"/>
      <c r="D9" s="503"/>
      <c r="E9" s="866"/>
    </row>
    <row r="10" spans="1:16" ht="3.75" customHeight="1">
      <c r="C10" s="504"/>
      <c r="D10" s="534"/>
      <c r="E10" s="534"/>
    </row>
    <row r="11" spans="1:16" ht="16.5" customHeight="1">
      <c r="C11" s="507" t="s">
        <v>32</v>
      </c>
      <c r="D11" s="509"/>
      <c r="E11" s="509"/>
      <c r="G11" s="1464"/>
      <c r="H11" s="1464"/>
      <c r="I11" s="1464"/>
      <c r="J11" s="1464"/>
      <c r="K11" s="1464"/>
      <c r="L11" s="1464"/>
      <c r="M11" s="1464"/>
      <c r="N11" s="1464"/>
      <c r="O11" s="1464"/>
      <c r="P11" s="1464"/>
    </row>
    <row r="12" spans="1:16" ht="13.8">
      <c r="C12" s="513" t="s">
        <v>143</v>
      </c>
      <c r="D12" s="509"/>
      <c r="E12" s="509"/>
      <c r="G12" s="1464"/>
      <c r="H12" s="1464"/>
      <c r="I12" s="1464"/>
      <c r="J12" s="1464"/>
      <c r="K12" s="1464"/>
      <c r="L12" s="1464"/>
      <c r="M12" s="1464"/>
      <c r="N12" s="1464"/>
      <c r="O12" s="1464"/>
      <c r="P12" s="1464"/>
    </row>
    <row r="13" spans="1:16" ht="13.8">
      <c r="C13" s="1287" t="s">
        <v>6257</v>
      </c>
      <c r="D13" s="1288"/>
      <c r="E13" s="1288"/>
    </row>
    <row r="14" spans="1:16" ht="13.8">
      <c r="C14" s="1289" t="s">
        <v>144</v>
      </c>
      <c r="D14" s="1290"/>
      <c r="E14" s="1290"/>
    </row>
    <row r="15" spans="1:16" ht="13.8">
      <c r="C15" s="1291" t="s">
        <v>71</v>
      </c>
      <c r="D15" s="1290"/>
      <c r="E15" s="1290"/>
    </row>
    <row r="16" spans="1:16" ht="13.8">
      <c r="C16" s="1291" t="s">
        <v>73</v>
      </c>
      <c r="D16" s="1290"/>
      <c r="E16" s="1290"/>
    </row>
    <row r="17" spans="3:5" ht="13.8">
      <c r="C17" s="1289" t="s">
        <v>46</v>
      </c>
      <c r="D17" s="1290"/>
      <c r="E17" s="1290"/>
    </row>
    <row r="18" spans="3:5" ht="13.8">
      <c r="C18" s="1292" t="s">
        <v>116</v>
      </c>
      <c r="D18" s="1290"/>
      <c r="E18" s="1290"/>
    </row>
    <row r="19" spans="3:5" ht="13.8">
      <c r="C19" s="1292" t="s">
        <v>117</v>
      </c>
      <c r="D19" s="1290"/>
      <c r="E19" s="1290"/>
    </row>
    <row r="20" spans="3:5" ht="13.8">
      <c r="C20" s="1292" t="s">
        <v>15</v>
      </c>
      <c r="D20" s="1290"/>
      <c r="E20" s="1290"/>
    </row>
    <row r="21" spans="3:5" ht="13.8">
      <c r="C21" s="1289" t="s">
        <v>33</v>
      </c>
      <c r="D21" s="1290"/>
      <c r="E21" s="1290"/>
    </row>
    <row r="22" spans="3:5" ht="13.8">
      <c r="C22" s="1291" t="s">
        <v>5941</v>
      </c>
      <c r="D22" s="1290"/>
      <c r="E22" s="1290"/>
    </row>
    <row r="23" spans="3:5" ht="13.8">
      <c r="C23" s="1289" t="s">
        <v>5940</v>
      </c>
      <c r="D23" s="1290"/>
      <c r="E23" s="1290"/>
    </row>
    <row r="24" spans="3:5" ht="15.75" customHeight="1">
      <c r="C24" s="1292" t="s">
        <v>5902</v>
      </c>
      <c r="D24" s="1290"/>
      <c r="E24" s="1290"/>
    </row>
    <row r="25" spans="3:5" s="1140" customFormat="1" ht="15.75" customHeight="1">
      <c r="C25" s="1293" t="s">
        <v>6246</v>
      </c>
      <c r="D25" s="1294"/>
      <c r="E25" s="1294"/>
    </row>
    <row r="26" spans="3:5" s="1140" customFormat="1" ht="15.75" customHeight="1">
      <c r="C26" s="1295" t="s">
        <v>6247</v>
      </c>
      <c r="D26" s="1294"/>
      <c r="E26" s="1294"/>
    </row>
    <row r="27" spans="3:5" s="1140" customFormat="1" ht="15.75" customHeight="1">
      <c r="C27" s="1295" t="s">
        <v>6248</v>
      </c>
      <c r="D27" s="1294"/>
      <c r="E27" s="1294"/>
    </row>
    <row r="28" spans="3:5" s="1140" customFormat="1" ht="15.75" customHeight="1">
      <c r="C28" s="1293" t="s">
        <v>6249</v>
      </c>
      <c r="D28" s="1294"/>
      <c r="E28" s="1294"/>
    </row>
    <row r="29" spans="3:5" ht="13.8">
      <c r="C29" s="1292" t="s">
        <v>74</v>
      </c>
      <c r="D29" s="1290"/>
      <c r="E29" s="1290"/>
    </row>
    <row r="30" spans="3:5" ht="13.5" customHeight="1">
      <c r="C30" s="1292" t="s">
        <v>75</v>
      </c>
      <c r="D30" s="1290"/>
      <c r="E30" s="1290"/>
    </row>
    <row r="31" spans="3:5" ht="13.8">
      <c r="C31" s="1292" t="s">
        <v>5878</v>
      </c>
      <c r="D31" s="1290"/>
      <c r="E31" s="1290"/>
    </row>
    <row r="32" spans="3:5" ht="13.5" customHeight="1">
      <c r="C32" s="1292" t="s">
        <v>76</v>
      </c>
      <c r="D32" s="1290"/>
      <c r="E32" s="1290"/>
    </row>
    <row r="33" spans="1:5" ht="16.5" customHeight="1">
      <c r="C33" s="1292" t="s">
        <v>5940</v>
      </c>
      <c r="D33" s="1290"/>
      <c r="E33" s="1290"/>
    </row>
    <row r="34" spans="1:5" ht="13.8">
      <c r="C34" s="1289" t="s">
        <v>50</v>
      </c>
      <c r="D34" s="1290"/>
      <c r="E34" s="1290"/>
    </row>
    <row r="35" spans="1:5" ht="13.8">
      <c r="C35" s="1292" t="s">
        <v>46</v>
      </c>
      <c r="D35" s="1290"/>
      <c r="E35" s="1290"/>
    </row>
    <row r="36" spans="1:5" ht="13.8">
      <c r="C36" s="1292" t="s">
        <v>33</v>
      </c>
      <c r="D36" s="1290"/>
      <c r="E36" s="1290"/>
    </row>
    <row r="37" spans="1:5" ht="13.8">
      <c r="A37" s="472"/>
      <c r="C37" s="1292" t="s">
        <v>5832</v>
      </c>
      <c r="D37" s="1290"/>
      <c r="E37" s="1290"/>
    </row>
    <row r="38" spans="1:5" ht="13.8">
      <c r="C38" s="1289" t="s">
        <v>49</v>
      </c>
      <c r="D38" s="1290"/>
      <c r="E38" s="1290"/>
    </row>
    <row r="39" spans="1:5" ht="13.8">
      <c r="C39" s="1292" t="s">
        <v>46</v>
      </c>
      <c r="D39" s="1290"/>
      <c r="E39" s="1290"/>
    </row>
    <row r="40" spans="1:5" ht="13.8">
      <c r="C40" s="1292" t="s">
        <v>33</v>
      </c>
      <c r="D40" s="1290"/>
      <c r="E40" s="1290"/>
    </row>
    <row r="41" spans="1:5" ht="15">
      <c r="C41" s="1289" t="s">
        <v>5962</v>
      </c>
      <c r="D41" s="1290"/>
      <c r="E41" s="1290"/>
    </row>
    <row r="42" spans="1:5" ht="13.8">
      <c r="C42" s="1289" t="s">
        <v>5863</v>
      </c>
      <c r="D42" s="1290"/>
      <c r="E42" s="1290"/>
    </row>
    <row r="43" spans="1:5" ht="13.8">
      <c r="C43" s="1292" t="s">
        <v>180</v>
      </c>
      <c r="D43" s="1290"/>
      <c r="E43" s="1290"/>
    </row>
    <row r="44" spans="1:5" ht="13.8">
      <c r="C44" s="1292" t="s">
        <v>181</v>
      </c>
      <c r="D44" s="1290"/>
      <c r="E44" s="1290"/>
    </row>
    <row r="45" spans="1:5" ht="13.8">
      <c r="C45" s="1292" t="s">
        <v>5855</v>
      </c>
      <c r="D45" s="1290"/>
      <c r="E45" s="1290"/>
    </row>
    <row r="46" spans="1:5" ht="14.25" customHeight="1">
      <c r="C46" s="1296" t="s">
        <v>5856</v>
      </c>
      <c r="D46" s="1290"/>
      <c r="E46" s="1290"/>
    </row>
    <row r="47" spans="1:5" ht="13.5" customHeight="1">
      <c r="C47" s="1292" t="s">
        <v>77</v>
      </c>
      <c r="D47" s="1290"/>
      <c r="E47" s="1290"/>
    </row>
    <row r="48" spans="1:5" ht="16.5" customHeight="1">
      <c r="C48" s="1292" t="s">
        <v>5963</v>
      </c>
      <c r="D48" s="1290"/>
      <c r="E48" s="1290"/>
    </row>
    <row r="49" spans="1:5" ht="13.5" customHeight="1">
      <c r="C49" s="1291" t="s">
        <v>57</v>
      </c>
      <c r="D49" s="1290"/>
      <c r="E49" s="1290"/>
    </row>
    <row r="50" spans="1:5" s="3" customFormat="1" ht="13.8">
      <c r="C50" s="1289" t="s">
        <v>178</v>
      </c>
      <c r="D50" s="1290"/>
      <c r="E50" s="1290"/>
    </row>
    <row r="51" spans="1:5" s="3" customFormat="1" ht="13.8">
      <c r="C51" s="1289" t="s">
        <v>16</v>
      </c>
      <c r="D51" s="1290"/>
      <c r="E51" s="1290"/>
    </row>
    <row r="52" spans="1:5" s="3" customFormat="1" ht="13.8">
      <c r="C52" s="1291" t="s">
        <v>5932</v>
      </c>
      <c r="D52" s="1290"/>
      <c r="E52" s="1290"/>
    </row>
    <row r="53" spans="1:5" s="3" customFormat="1" ht="13.8">
      <c r="C53" s="1289" t="s">
        <v>20</v>
      </c>
      <c r="D53" s="1290"/>
      <c r="E53" s="1290"/>
    </row>
    <row r="54" spans="1:5" s="3" customFormat="1" ht="13.8">
      <c r="C54" s="1289" t="s">
        <v>58</v>
      </c>
      <c r="D54" s="1290"/>
      <c r="E54" s="1290"/>
    </row>
    <row r="55" spans="1:5" s="3" customFormat="1" ht="13.8">
      <c r="A55" s="478"/>
      <c r="C55" s="1297" t="s">
        <v>4248</v>
      </c>
      <c r="D55" s="1290"/>
      <c r="E55" s="1290"/>
    </row>
    <row r="56" spans="1:5" s="3" customFormat="1" ht="15.75" customHeight="1">
      <c r="A56" s="478"/>
      <c r="C56" s="513" t="s">
        <v>5914</v>
      </c>
      <c r="D56" s="509"/>
      <c r="E56" s="509"/>
    </row>
    <row r="57" spans="1:5" s="3" customFormat="1" ht="4.5" customHeight="1">
      <c r="C57" s="540"/>
      <c r="D57" s="541"/>
      <c r="E57" s="541"/>
    </row>
    <row r="58" spans="1:5" s="20" customFormat="1" ht="16.5" customHeight="1">
      <c r="C58" s="511" t="s">
        <v>83</v>
      </c>
      <c r="D58" s="542"/>
      <c r="E58" s="542"/>
    </row>
    <row r="59" spans="1:5" s="3" customFormat="1" ht="13.5" customHeight="1">
      <c r="C59" s="544" t="s">
        <v>5961</v>
      </c>
      <c r="D59" s="545"/>
      <c r="E59" s="545"/>
    </row>
    <row r="60" spans="1:5" s="3" customFormat="1" ht="13.5" customHeight="1">
      <c r="C60" s="513" t="s">
        <v>5960</v>
      </c>
      <c r="D60" s="509"/>
      <c r="E60" s="509"/>
    </row>
    <row r="61" spans="1:5" s="3" customFormat="1" ht="13.5" customHeight="1">
      <c r="C61" s="536" t="s">
        <v>5899</v>
      </c>
      <c r="D61" s="509"/>
      <c r="E61" s="509"/>
    </row>
    <row r="62" spans="1:5" s="3" customFormat="1" ht="17.25" customHeight="1" outlineLevel="1">
      <c r="A62" s="478"/>
      <c r="C62" s="536" t="s">
        <v>5900</v>
      </c>
      <c r="D62" s="509"/>
      <c r="E62" s="509"/>
    </row>
    <row r="63" spans="1:5" s="3" customFormat="1" ht="13.8">
      <c r="A63" s="478"/>
      <c r="C63" s="546" t="s">
        <v>5959</v>
      </c>
      <c r="D63" s="509"/>
      <c r="E63" s="509"/>
    </row>
    <row r="64" spans="1:5" s="3" customFormat="1" ht="16.5" customHeight="1">
      <c r="C64" s="536" t="s">
        <v>145</v>
      </c>
      <c r="D64" s="509"/>
      <c r="E64" s="509"/>
    </row>
    <row r="65" spans="1:7" s="3" customFormat="1" ht="18" customHeight="1">
      <c r="C65" s="536" t="s">
        <v>146</v>
      </c>
      <c r="D65" s="509"/>
      <c r="E65" s="509"/>
    </row>
    <row r="66" spans="1:7" s="3" customFormat="1" ht="14.25" customHeight="1">
      <c r="C66" s="513" t="s">
        <v>5958</v>
      </c>
      <c r="D66" s="509"/>
      <c r="E66" s="509"/>
    </row>
    <row r="67" spans="1:7" s="3" customFormat="1" ht="13.8">
      <c r="C67" s="513" t="s">
        <v>5957</v>
      </c>
      <c r="D67" s="509"/>
      <c r="E67" s="509"/>
    </row>
    <row r="68" spans="1:7" s="3" customFormat="1" ht="15">
      <c r="C68" s="513" t="s">
        <v>5956</v>
      </c>
      <c r="D68" s="509"/>
      <c r="E68" s="509"/>
    </row>
    <row r="69" spans="1:7" s="3" customFormat="1" ht="13.8">
      <c r="C69" s="974" t="s">
        <v>6157</v>
      </c>
      <c r="D69" s="973"/>
      <c r="E69" s="973"/>
    </row>
    <row r="70" spans="1:7" s="3" customFormat="1" ht="13.8">
      <c r="C70" s="547" t="s">
        <v>5955</v>
      </c>
      <c r="D70" s="509"/>
      <c r="E70" s="509"/>
    </row>
    <row r="71" spans="1:7" s="3" customFormat="1" ht="13.8">
      <c r="C71" s="547" t="s">
        <v>5955</v>
      </c>
      <c r="D71" s="509"/>
      <c r="E71" s="509"/>
    </row>
    <row r="72" spans="1:7" s="3" customFormat="1" ht="13.8">
      <c r="C72" s="547" t="s">
        <v>5955</v>
      </c>
      <c r="D72" s="509"/>
      <c r="E72" s="509"/>
    </row>
    <row r="73" spans="1:7" s="3" customFormat="1" ht="45.75" customHeight="1">
      <c r="C73" s="1418" t="s">
        <v>6358</v>
      </c>
      <c r="D73" s="542"/>
      <c r="E73" s="542"/>
      <c r="G73" s="1187"/>
    </row>
    <row r="74" spans="1:7" s="3" customFormat="1" ht="15" customHeight="1">
      <c r="C74" s="543" t="s">
        <v>6360</v>
      </c>
      <c r="D74" s="506"/>
      <c r="E74" s="506"/>
    </row>
    <row r="75" spans="1:7" s="3" customFormat="1" ht="18.75" customHeight="1" outlineLevel="1">
      <c r="A75" s="477"/>
      <c r="C75" s="513" t="s">
        <v>20</v>
      </c>
      <c r="D75" s="509"/>
      <c r="E75" s="509"/>
    </row>
    <row r="76" spans="1:7" s="3" customFormat="1" ht="13.8">
      <c r="C76" s="513" t="s">
        <v>58</v>
      </c>
      <c r="D76" s="509"/>
      <c r="E76" s="509"/>
    </row>
    <row r="77" spans="1:7" s="3" customFormat="1" ht="17.25" customHeight="1">
      <c r="C77" s="539" t="s">
        <v>5910</v>
      </c>
      <c r="D77" s="509"/>
      <c r="E77" s="509"/>
    </row>
    <row r="78" spans="1:7" s="3" customFormat="1" ht="15" customHeight="1">
      <c r="C78" s="539"/>
      <c r="D78" s="509"/>
      <c r="E78" s="509"/>
    </row>
    <row r="79" spans="1:7" s="3" customFormat="1" ht="37.5" customHeight="1">
      <c r="A79" s="477"/>
      <c r="C79" s="1418" t="s">
        <v>6363</v>
      </c>
      <c r="D79" s="542"/>
      <c r="E79" s="542"/>
    </row>
    <row r="80" spans="1:7" s="3" customFormat="1" ht="16.5" customHeight="1"/>
    <row r="82" spans="1:1" ht="15.75" customHeight="1">
      <c r="A82" s="4"/>
    </row>
    <row r="83" spans="1:1" ht="15.75" customHeight="1">
      <c r="A83" s="4"/>
    </row>
    <row r="84" spans="1:1" ht="14.25" customHeight="1">
      <c r="A84" s="4"/>
    </row>
    <row r="85" spans="1:1" ht="12" customHeight="1">
      <c r="A85" s="4"/>
    </row>
    <row r="86" spans="1:1" ht="17.25" customHeight="1">
      <c r="A86" s="4"/>
    </row>
    <row r="87" spans="1:1" ht="17.25" customHeight="1">
      <c r="A87" s="4"/>
    </row>
    <row r="88" spans="1:1" ht="18.75" customHeight="1">
      <c r="A88" s="4"/>
    </row>
    <row r="89" spans="1:1">
      <c r="A89" s="4"/>
    </row>
  </sheetData>
  <mergeCells count="6">
    <mergeCell ref="G11:P12"/>
    <mergeCell ref="C2:D2"/>
    <mergeCell ref="E7:E8"/>
    <mergeCell ref="C6:C8"/>
    <mergeCell ref="D6:E6"/>
    <mergeCell ref="D7:D8"/>
  </mergeCells>
  <printOptions horizontalCentered="1"/>
  <pageMargins left="0.70866141732283472" right="0.70866141732283472" top="0.15748031496062992" bottom="0.15748031496062992" header="0.31496062992125984" footer="0.31496062992125984"/>
  <pageSetup paperSize="9" scale="33" orientation="portrait" r:id="rId1"/>
  <headerFooter>
    <oddFooter>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I229"/>
  <sheetViews>
    <sheetView zoomScale="75" workbookViewId="0">
      <pane ySplit="2" topLeftCell="A3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109375" style="137" customWidth="1"/>
    <col min="2" max="2" width="13.44140625" style="138" bestFit="1" customWidth="1"/>
    <col min="3" max="3" width="68.5546875" style="240" customWidth="1"/>
    <col min="4" max="4" width="3.6640625" style="138" customWidth="1"/>
    <col min="5" max="5" width="8.44140625" style="138" hidden="1" customWidth="1"/>
    <col min="6" max="6" width="16.5546875" style="140" bestFit="1" customWidth="1"/>
    <col min="7" max="7" width="103" style="140" customWidth="1"/>
    <col min="8" max="8" width="68.109375" style="138" customWidth="1"/>
    <col min="9" max="9" width="12.6640625" style="138" bestFit="1" customWidth="1"/>
    <col min="10" max="10" width="10" style="138" customWidth="1"/>
    <col min="11" max="16384" width="9.109375" style="138"/>
  </cols>
  <sheetData>
    <row r="1" spans="1:9">
      <c r="C1" s="139"/>
    </row>
    <row r="2" spans="1:9" ht="26.4">
      <c r="A2" s="142" t="s">
        <v>2767</v>
      </c>
      <c r="B2" s="142" t="s">
        <v>2768</v>
      </c>
      <c r="C2" s="142" t="s">
        <v>2769</v>
      </c>
      <c r="D2" s="142"/>
      <c r="E2" s="142"/>
      <c r="F2" s="142" t="s">
        <v>4338</v>
      </c>
      <c r="G2" s="142" t="s">
        <v>2771</v>
      </c>
    </row>
    <row r="3" spans="1:9">
      <c r="C3" s="143"/>
      <c r="D3" s="144"/>
      <c r="F3" s="145"/>
    </row>
    <row r="4" spans="1:9" ht="15.6">
      <c r="A4" s="1425" t="s">
        <v>173</v>
      </c>
      <c r="B4" s="1425"/>
      <c r="C4" s="1425"/>
      <c r="D4" s="1425"/>
      <c r="E4" s="1425"/>
      <c r="F4" s="1425"/>
      <c r="G4" s="146"/>
    </row>
    <row r="5" spans="1:9">
      <c r="B5" s="147"/>
      <c r="C5" s="148" t="s">
        <v>282</v>
      </c>
      <c r="D5" s="149"/>
    </row>
    <row r="6" spans="1:9">
      <c r="A6" s="150" t="s">
        <v>202</v>
      </c>
      <c r="B6" s="151"/>
      <c r="C6" s="152" t="s">
        <v>2772</v>
      </c>
      <c r="D6" s="149"/>
      <c r="F6" s="153">
        <f>F7+F8+F9</f>
        <v>-776289993.69749999</v>
      </c>
      <c r="I6" s="154"/>
    </row>
    <row r="7" spans="1:9">
      <c r="B7" s="151"/>
      <c r="C7" s="155" t="s">
        <v>2773</v>
      </c>
      <c r="D7" s="149"/>
      <c r="F7" s="156">
        <v>-752242552</v>
      </c>
      <c r="G7" s="157" t="s">
        <v>4424</v>
      </c>
      <c r="I7" s="154"/>
    </row>
    <row r="8" spans="1:9">
      <c r="A8" s="137" t="s">
        <v>2775</v>
      </c>
      <c r="B8" s="151"/>
      <c r="C8" s="158" t="s">
        <v>2777</v>
      </c>
      <c r="D8" s="194"/>
      <c r="F8" s="156">
        <v>-24047441.69749999</v>
      </c>
      <c r="G8" s="159" t="s">
        <v>2778</v>
      </c>
      <c r="I8" s="154"/>
    </row>
    <row r="9" spans="1:9">
      <c r="C9" s="160"/>
      <c r="D9" s="149"/>
      <c r="F9" s="161"/>
      <c r="G9" s="157"/>
      <c r="I9" s="154"/>
    </row>
    <row r="10" spans="1:9">
      <c r="B10" s="151"/>
      <c r="C10" s="162"/>
      <c r="D10" s="149"/>
      <c r="F10" s="147"/>
      <c r="I10" s="154"/>
    </row>
    <row r="11" spans="1:9">
      <c r="A11" s="150" t="s">
        <v>220</v>
      </c>
      <c r="B11" s="151">
        <v>4282000000</v>
      </c>
      <c r="C11" s="154" t="s">
        <v>2779</v>
      </c>
      <c r="D11" s="149"/>
      <c r="F11" s="163">
        <v>-138317.84</v>
      </c>
      <c r="G11" s="140" t="s">
        <v>2780</v>
      </c>
      <c r="H11" s="394"/>
      <c r="I11" s="154"/>
    </row>
    <row r="12" spans="1:9">
      <c r="A12" s="150" t="s">
        <v>221</v>
      </c>
      <c r="B12" s="151">
        <v>4283000000</v>
      </c>
      <c r="C12" s="154" t="s">
        <v>2781</v>
      </c>
      <c r="D12" s="149"/>
      <c r="F12" s="163">
        <v>-10236385.42</v>
      </c>
      <c r="G12" s="140" t="s">
        <v>2780</v>
      </c>
      <c r="H12" s="394"/>
      <c r="I12" s="154"/>
    </row>
    <row r="13" spans="1:9">
      <c r="A13" s="31"/>
      <c r="B13" s="31"/>
      <c r="C13" s="164"/>
      <c r="D13" s="149"/>
      <c r="F13" s="149"/>
      <c r="G13" s="165"/>
      <c r="H13" s="394"/>
      <c r="I13" s="154"/>
    </row>
    <row r="14" spans="1:9">
      <c r="A14" s="150" t="s">
        <v>261</v>
      </c>
      <c r="B14" s="151"/>
      <c r="C14" s="152" t="s">
        <v>2782</v>
      </c>
      <c r="D14" s="149"/>
      <c r="F14" s="153">
        <f>F15+F16+F17+F18+F19</f>
        <v>397542622.22303921</v>
      </c>
      <c r="G14" s="166"/>
      <c r="H14" s="394"/>
      <c r="I14" s="154"/>
    </row>
    <row r="15" spans="1:9">
      <c r="B15" s="151"/>
      <c r="C15" s="155" t="s">
        <v>2773</v>
      </c>
      <c r="D15" s="149"/>
      <c r="F15" s="156">
        <v>362920609</v>
      </c>
      <c r="G15" s="157" t="s">
        <v>4424</v>
      </c>
      <c r="H15" s="394"/>
      <c r="I15" s="154"/>
    </row>
    <row r="16" spans="1:9">
      <c r="A16" s="137" t="s">
        <v>2783</v>
      </c>
      <c r="C16" s="167" t="s">
        <v>2784</v>
      </c>
      <c r="D16" s="194"/>
      <c r="F16" s="161">
        <v>12094851.223039191</v>
      </c>
      <c r="G16" s="159" t="s">
        <v>2785</v>
      </c>
      <c r="H16" s="394"/>
      <c r="I16" s="154"/>
    </row>
    <row r="17" spans="1:9">
      <c r="A17" s="137" t="s">
        <v>2783</v>
      </c>
      <c r="C17" s="167" t="s">
        <v>2784</v>
      </c>
      <c r="D17" s="194"/>
      <c r="F17" s="161">
        <v>22527162</v>
      </c>
      <c r="G17" s="138" t="s">
        <v>2786</v>
      </c>
      <c r="H17" s="394"/>
      <c r="I17" s="154"/>
    </row>
    <row r="18" spans="1:9">
      <c r="A18" s="137" t="s">
        <v>2787</v>
      </c>
      <c r="C18" s="168" t="s">
        <v>2788</v>
      </c>
      <c r="D18" s="149"/>
      <c r="F18" s="161">
        <v>0</v>
      </c>
      <c r="G18" s="145" t="s">
        <v>2789</v>
      </c>
      <c r="H18" s="394"/>
      <c r="I18" s="154"/>
    </row>
    <row r="19" spans="1:9">
      <c r="C19" s="169"/>
      <c r="D19" s="149"/>
      <c r="F19" s="161"/>
      <c r="H19" s="394"/>
      <c r="I19" s="154"/>
    </row>
    <row r="20" spans="1:9">
      <c r="C20" s="168"/>
      <c r="D20" s="149"/>
      <c r="F20" s="138"/>
      <c r="G20" s="145"/>
      <c r="H20" s="394"/>
      <c r="I20" s="154"/>
    </row>
    <row r="21" spans="1:9">
      <c r="A21" s="150" t="s">
        <v>278</v>
      </c>
      <c r="B21" s="151">
        <v>4828200000</v>
      </c>
      <c r="C21" s="154" t="s">
        <v>2790</v>
      </c>
      <c r="D21" s="149"/>
      <c r="F21" s="163">
        <v>51098.169999999896</v>
      </c>
      <c r="G21" s="140" t="s">
        <v>2780</v>
      </c>
      <c r="H21" s="394"/>
      <c r="I21" s="154"/>
    </row>
    <row r="22" spans="1:9">
      <c r="A22" s="150" t="s">
        <v>279</v>
      </c>
      <c r="B22" s="151">
        <v>4828300000</v>
      </c>
      <c r="C22" s="154" t="s">
        <v>2791</v>
      </c>
      <c r="D22" s="149"/>
      <c r="F22" s="163">
        <v>5683740.5999999903</v>
      </c>
      <c r="G22" s="140" t="s">
        <v>2780</v>
      </c>
      <c r="H22" s="394"/>
      <c r="I22" s="154"/>
    </row>
    <row r="23" spans="1:9">
      <c r="A23" s="151"/>
      <c r="B23" s="151"/>
      <c r="C23" s="154"/>
      <c r="D23" s="149"/>
      <c r="F23" s="149"/>
      <c r="H23" s="394"/>
      <c r="I23" s="154"/>
    </row>
    <row r="24" spans="1:9">
      <c r="A24" s="150" t="s">
        <v>259</v>
      </c>
      <c r="C24" s="154"/>
      <c r="D24" s="149"/>
      <c r="F24" s="153">
        <f>F25+F26</f>
        <v>-483935.89999999991</v>
      </c>
      <c r="H24" s="394"/>
      <c r="I24" s="154"/>
    </row>
    <row r="25" spans="1:9">
      <c r="A25" s="31"/>
      <c r="B25" s="31"/>
      <c r="C25" s="45"/>
      <c r="D25" s="149"/>
      <c r="F25" s="156">
        <v>-780250</v>
      </c>
      <c r="G25" s="157" t="s">
        <v>4424</v>
      </c>
      <c r="H25" s="394"/>
      <c r="I25" s="154"/>
    </row>
    <row r="26" spans="1:9">
      <c r="A26" s="31"/>
      <c r="B26" s="31">
        <v>6728099000</v>
      </c>
      <c r="C26" s="45" t="s">
        <v>2792</v>
      </c>
      <c r="D26" s="194"/>
      <c r="F26" s="161">
        <v>296314.10000000009</v>
      </c>
      <c r="G26" s="140" t="s">
        <v>2793</v>
      </c>
      <c r="H26" s="394"/>
      <c r="I26" s="154"/>
    </row>
    <row r="27" spans="1:9">
      <c r="A27" s="31"/>
      <c r="B27" s="31"/>
      <c r="C27" s="45"/>
      <c r="D27" s="149"/>
      <c r="F27" s="149"/>
      <c r="H27" s="394"/>
      <c r="I27" s="154"/>
    </row>
    <row r="28" spans="1:9">
      <c r="A28" s="150" t="s">
        <v>281</v>
      </c>
      <c r="B28" s="31">
        <v>4829000000</v>
      </c>
      <c r="C28" s="45" t="s">
        <v>610</v>
      </c>
      <c r="D28" s="149"/>
      <c r="F28" s="153">
        <v>-4898903</v>
      </c>
      <c r="G28" s="157" t="s">
        <v>4424</v>
      </c>
      <c r="H28" s="394"/>
      <c r="I28" s="154"/>
    </row>
    <row r="29" spans="1:9">
      <c r="A29" s="150"/>
      <c r="B29" s="31"/>
      <c r="C29" s="45"/>
      <c r="D29" s="149"/>
      <c r="G29" s="157"/>
      <c r="H29" s="394"/>
      <c r="I29" s="154"/>
    </row>
    <row r="30" spans="1:9">
      <c r="C30" s="148" t="s">
        <v>2794</v>
      </c>
      <c r="D30" s="149"/>
    </row>
    <row r="31" spans="1:9">
      <c r="A31" s="150" t="s">
        <v>283</v>
      </c>
      <c r="B31" s="151">
        <v>4310000000</v>
      </c>
      <c r="C31" s="154" t="s">
        <v>632</v>
      </c>
      <c r="D31" s="149"/>
      <c r="F31" s="163">
        <v>-340325.32</v>
      </c>
      <c r="G31" s="140" t="s">
        <v>2780</v>
      </c>
    </row>
    <row r="32" spans="1:9">
      <c r="A32" s="150" t="s">
        <v>284</v>
      </c>
      <c r="B32" s="31">
        <v>4320000000</v>
      </c>
      <c r="C32" s="45" t="s">
        <v>633</v>
      </c>
      <c r="D32" s="149"/>
      <c r="F32" s="163">
        <v>-2856438.1699999901</v>
      </c>
      <c r="G32" s="140" t="s">
        <v>2780</v>
      </c>
    </row>
    <row r="33" spans="1:7">
      <c r="A33" s="150" t="s">
        <v>289</v>
      </c>
      <c r="B33" s="31">
        <v>4431000000</v>
      </c>
      <c r="C33" s="45" t="s">
        <v>643</v>
      </c>
      <c r="D33" s="149"/>
      <c r="F33" s="163">
        <v>0</v>
      </c>
      <c r="G33" s="140" t="s">
        <v>2780</v>
      </c>
    </row>
    <row r="34" spans="1:7">
      <c r="A34" s="150" t="s">
        <v>290</v>
      </c>
      <c r="B34" s="31">
        <v>4432000000</v>
      </c>
      <c r="C34" s="45" t="s">
        <v>644</v>
      </c>
      <c r="D34" s="149"/>
      <c r="F34" s="163">
        <v>0</v>
      </c>
      <c r="G34" s="140" t="s">
        <v>2780</v>
      </c>
    </row>
    <row r="35" spans="1:7">
      <c r="A35" s="150" t="s">
        <v>293</v>
      </c>
      <c r="B35" s="31">
        <v>4831000000</v>
      </c>
      <c r="C35" s="45" t="s">
        <v>632</v>
      </c>
      <c r="D35" s="149"/>
      <c r="F35" s="163">
        <v>340325.32</v>
      </c>
      <c r="G35" s="140" t="s">
        <v>2780</v>
      </c>
    </row>
    <row r="36" spans="1:7">
      <c r="A36" s="150" t="s">
        <v>294</v>
      </c>
      <c r="B36" s="31">
        <v>4832000000</v>
      </c>
      <c r="C36" s="45" t="s">
        <v>633</v>
      </c>
      <c r="D36" s="149"/>
      <c r="F36" s="163">
        <v>2668856.29</v>
      </c>
      <c r="G36" s="140" t="s">
        <v>2780</v>
      </c>
    </row>
    <row r="37" spans="1:7">
      <c r="C37" s="138"/>
      <c r="D37" s="149"/>
      <c r="F37" s="145"/>
    </row>
    <row r="38" spans="1:7">
      <c r="C38" s="148" t="s">
        <v>328</v>
      </c>
      <c r="D38" s="149"/>
      <c r="F38" s="170"/>
    </row>
    <row r="39" spans="1:7">
      <c r="A39" s="150" t="s">
        <v>327</v>
      </c>
      <c r="C39" s="152" t="s">
        <v>2797</v>
      </c>
      <c r="D39" s="149"/>
      <c r="F39" s="153">
        <f>F40+F41+F42+F43+F44</f>
        <v>188172299.10123211</v>
      </c>
    </row>
    <row r="40" spans="1:7">
      <c r="C40" s="155" t="s">
        <v>2773</v>
      </c>
      <c r="D40" s="149"/>
      <c r="F40" s="156">
        <v>199248134</v>
      </c>
      <c r="G40" s="157" t="s">
        <v>4424</v>
      </c>
    </row>
    <row r="41" spans="1:7">
      <c r="C41" s="167" t="s">
        <v>2798</v>
      </c>
      <c r="D41" s="149"/>
      <c r="F41" s="171">
        <f>F189+F199</f>
        <v>20091715.101232108</v>
      </c>
      <c r="G41" s="140" t="s">
        <v>2799</v>
      </c>
    </row>
    <row r="42" spans="1:7">
      <c r="C42" s="152"/>
      <c r="D42" s="194"/>
      <c r="F42" s="395">
        <v>-27256590</v>
      </c>
      <c r="G42" s="178" t="s">
        <v>2874</v>
      </c>
    </row>
    <row r="43" spans="1:7">
      <c r="C43" s="152"/>
      <c r="D43" s="149"/>
      <c r="F43" s="156">
        <v>-2803396</v>
      </c>
      <c r="G43" s="157" t="s">
        <v>4425</v>
      </c>
    </row>
    <row r="44" spans="1:7" ht="14.4">
      <c r="C44" s="152"/>
      <c r="D44" s="149"/>
      <c r="F44" s="172">
        <f>-1107561-3</f>
        <v>-1107564</v>
      </c>
      <c r="G44" s="157" t="s">
        <v>4426</v>
      </c>
    </row>
    <row r="45" spans="1:7">
      <c r="C45" s="152"/>
      <c r="D45" s="149"/>
      <c r="F45" s="175"/>
      <c r="G45" s="176"/>
    </row>
    <row r="46" spans="1:7">
      <c r="C46" s="148" t="s">
        <v>1</v>
      </c>
      <c r="D46" s="149"/>
    </row>
    <row r="47" spans="1:7">
      <c r="A47" s="150" t="s">
        <v>336</v>
      </c>
      <c r="B47" s="31">
        <v>2681160000</v>
      </c>
      <c r="C47" s="45" t="s">
        <v>707</v>
      </c>
      <c r="D47" s="149"/>
      <c r="F47" s="163">
        <v>-330492294.69999897</v>
      </c>
      <c r="G47" s="140" t="s">
        <v>2780</v>
      </c>
    </row>
    <row r="48" spans="1:7">
      <c r="C48" s="138"/>
      <c r="D48" s="149"/>
    </row>
    <row r="49" spans="1:7">
      <c r="C49" s="148" t="s">
        <v>1</v>
      </c>
      <c r="D49" s="149"/>
      <c r="G49" s="145"/>
    </row>
    <row r="50" spans="1:7">
      <c r="A50" s="150" t="s">
        <v>427</v>
      </c>
      <c r="C50" s="152" t="s">
        <v>2806</v>
      </c>
      <c r="D50" s="149"/>
      <c r="F50" s="153">
        <f>F51+F52+F53</f>
        <v>0</v>
      </c>
    </row>
    <row r="51" spans="1:7">
      <c r="A51" s="177"/>
      <c r="C51" s="155" t="s">
        <v>2773</v>
      </c>
      <c r="D51" s="149"/>
      <c r="F51" s="156">
        <v>11148229</v>
      </c>
      <c r="G51" s="157" t="s">
        <v>4424</v>
      </c>
    </row>
    <row r="52" spans="1:7">
      <c r="A52" s="177"/>
      <c r="C52" s="167"/>
      <c r="D52" s="194"/>
      <c r="F52" s="161">
        <v>8791661</v>
      </c>
      <c r="G52" s="178" t="s">
        <v>2874</v>
      </c>
    </row>
    <row r="53" spans="1:7">
      <c r="A53" s="177"/>
      <c r="C53" s="167"/>
      <c r="D53" s="194"/>
      <c r="F53" s="161">
        <v>-19939890</v>
      </c>
      <c r="G53" s="179" t="s">
        <v>2808</v>
      </c>
    </row>
    <row r="54" spans="1:7">
      <c r="A54" s="177"/>
      <c r="C54" s="167"/>
      <c r="D54" s="149"/>
      <c r="F54" s="149"/>
      <c r="G54" s="157"/>
    </row>
    <row r="55" spans="1:7">
      <c r="A55" s="150" t="s">
        <v>431</v>
      </c>
      <c r="B55" s="31"/>
      <c r="C55" s="45"/>
      <c r="D55" s="149"/>
      <c r="F55" s="153">
        <f>F56+F57+F58</f>
        <v>0</v>
      </c>
    </row>
    <row r="56" spans="1:7">
      <c r="B56" s="31"/>
      <c r="C56" s="45"/>
      <c r="D56" s="194"/>
      <c r="F56" s="156">
        <f>-219936</f>
        <v>-219936</v>
      </c>
      <c r="G56" s="157" t="s">
        <v>4424</v>
      </c>
    </row>
    <row r="57" spans="1:7">
      <c r="B57" s="31">
        <v>2710990810</v>
      </c>
      <c r="C57" s="45" t="s">
        <v>1287</v>
      </c>
      <c r="D57" s="149"/>
      <c r="F57" s="156">
        <v>0</v>
      </c>
      <c r="G57" s="180" t="s">
        <v>2809</v>
      </c>
    </row>
    <row r="58" spans="1:7">
      <c r="B58" s="31"/>
      <c r="C58" s="45"/>
      <c r="D58" s="194"/>
      <c r="F58" s="147">
        <v>219936</v>
      </c>
      <c r="G58" s="180" t="s">
        <v>2810</v>
      </c>
    </row>
    <row r="59" spans="1:7">
      <c r="B59" s="31"/>
      <c r="C59" s="45"/>
      <c r="D59" s="149"/>
      <c r="F59" s="153">
        <f>F60+F61+F62</f>
        <v>-5</v>
      </c>
      <c r="G59" s="157"/>
    </row>
    <row r="60" spans="1:7">
      <c r="A60" s="150" t="s">
        <v>433</v>
      </c>
      <c r="B60" s="31"/>
      <c r="C60" s="45"/>
      <c r="D60" s="149"/>
      <c r="F60" s="156">
        <f>-83264</f>
        <v>-83264</v>
      </c>
      <c r="G60" s="157" t="s">
        <v>4424</v>
      </c>
    </row>
    <row r="61" spans="1:7">
      <c r="B61" s="31">
        <v>2710990829</v>
      </c>
      <c r="C61" s="45" t="s">
        <v>1289</v>
      </c>
      <c r="D61" s="149"/>
      <c r="F61" s="156">
        <f>0</f>
        <v>0</v>
      </c>
      <c r="G61" s="180" t="s">
        <v>2809</v>
      </c>
    </row>
    <row r="62" spans="1:7">
      <c r="D62" s="194"/>
      <c r="F62" s="147">
        <v>83259</v>
      </c>
      <c r="G62" s="180" t="s">
        <v>2810</v>
      </c>
    </row>
    <row r="63" spans="1:7">
      <c r="B63" s="31"/>
      <c r="C63" s="45"/>
      <c r="D63" s="149"/>
      <c r="F63" s="153">
        <f>F64</f>
        <v>-59627.87</v>
      </c>
      <c r="G63" s="157"/>
    </row>
    <row r="64" spans="1:7">
      <c r="A64" s="150" t="s">
        <v>437</v>
      </c>
      <c r="B64" s="31">
        <v>2721021100</v>
      </c>
      <c r="C64" s="45" t="s">
        <v>1296</v>
      </c>
      <c r="D64" s="194"/>
      <c r="F64" s="156">
        <v>-59627.87</v>
      </c>
      <c r="G64" s="157" t="s">
        <v>4427</v>
      </c>
    </row>
    <row r="65" spans="1:7">
      <c r="B65" s="31"/>
      <c r="C65" s="45"/>
      <c r="D65" s="147"/>
      <c r="F65" s="147"/>
      <c r="G65" s="157"/>
    </row>
    <row r="66" spans="1:7">
      <c r="A66" s="177"/>
      <c r="C66" s="162"/>
      <c r="D66" s="147"/>
      <c r="F66" s="147"/>
    </row>
    <row r="67" spans="1:7">
      <c r="A67" s="177"/>
      <c r="C67" s="181" t="s">
        <v>19</v>
      </c>
      <c r="D67" s="147"/>
      <c r="F67" s="182">
        <f>F6+F11+F12+F14+F21+F22+F24+F28+F31+F32+F33+F34+F35+F36+F39+F47+F50+F55+F59+F63+F169</f>
        <v>-531337284.9932276</v>
      </c>
      <c r="G67" s="183"/>
    </row>
    <row r="68" spans="1:7" ht="15.6">
      <c r="A68" s="1425" t="s">
        <v>21</v>
      </c>
      <c r="B68" s="1425"/>
      <c r="C68" s="1425"/>
      <c r="D68" s="1425"/>
      <c r="E68" s="1425"/>
      <c r="F68" s="1425"/>
      <c r="G68" s="146"/>
    </row>
    <row r="69" spans="1:7">
      <c r="A69" s="177"/>
      <c r="C69" s="148" t="s">
        <v>6</v>
      </c>
      <c r="D69" s="147"/>
      <c r="F69" s="147"/>
      <c r="G69" s="184"/>
    </row>
    <row r="70" spans="1:7">
      <c r="A70" s="150" t="s">
        <v>480</v>
      </c>
      <c r="C70" s="152" t="s">
        <v>2811</v>
      </c>
      <c r="D70" s="147"/>
      <c r="F70" s="185">
        <f>F71+F72+F73+F74+F75+F76+F77+F78</f>
        <v>-1109137706</v>
      </c>
      <c r="G70" s="157"/>
    </row>
    <row r="71" spans="1:7">
      <c r="A71" s="177"/>
      <c r="C71" s="186"/>
      <c r="D71" s="149"/>
      <c r="F71" s="156">
        <v>-1071823474</v>
      </c>
      <c r="G71" s="157" t="s">
        <v>4424</v>
      </c>
    </row>
    <row r="72" spans="1:7">
      <c r="A72" s="177"/>
      <c r="C72" s="152"/>
      <c r="D72" s="194"/>
      <c r="F72" s="156">
        <v>-48382961</v>
      </c>
      <c r="G72" s="178" t="s">
        <v>4428</v>
      </c>
    </row>
    <row r="73" spans="1:7">
      <c r="A73" s="177"/>
      <c r="C73" s="152"/>
      <c r="D73" s="147"/>
      <c r="F73" s="188">
        <v>101911891</v>
      </c>
      <c r="G73" s="176" t="s">
        <v>4429</v>
      </c>
    </row>
    <row r="74" spans="1:7">
      <c r="A74" s="189"/>
      <c r="B74" s="190"/>
      <c r="C74" s="154"/>
      <c r="D74" s="396"/>
      <c r="F74" s="161">
        <v>10847376</v>
      </c>
      <c r="G74" s="180" t="s">
        <v>4430</v>
      </c>
    </row>
    <row r="75" spans="1:7">
      <c r="A75" s="177"/>
      <c r="C75" s="152"/>
      <c r="D75" s="396"/>
      <c r="F75" s="156">
        <v>-18331064</v>
      </c>
      <c r="G75" s="179" t="s">
        <v>2808</v>
      </c>
    </row>
    <row r="76" spans="1:7">
      <c r="A76" s="177"/>
      <c r="C76" s="152"/>
      <c r="D76" s="396"/>
      <c r="F76" s="188">
        <v>297962</v>
      </c>
      <c r="G76" s="180" t="s">
        <v>2810</v>
      </c>
    </row>
    <row r="77" spans="1:7">
      <c r="A77" s="177"/>
      <c r="C77" s="152"/>
      <c r="D77" s="147"/>
      <c r="F77" s="156">
        <v>0</v>
      </c>
      <c r="G77" s="180"/>
    </row>
    <row r="78" spans="1:7">
      <c r="A78" s="177"/>
      <c r="C78" s="152"/>
      <c r="D78" s="147"/>
      <c r="F78" s="188">
        <v>-83657436</v>
      </c>
      <c r="G78" s="180" t="s">
        <v>2862</v>
      </c>
    </row>
    <row r="79" spans="1:7">
      <c r="A79" s="177"/>
      <c r="C79" s="152"/>
      <c r="D79" s="147"/>
      <c r="F79" s="188"/>
      <c r="G79" s="180"/>
    </row>
    <row r="80" spans="1:7">
      <c r="A80" s="177"/>
      <c r="C80" s="148" t="s">
        <v>2819</v>
      </c>
      <c r="D80" s="147"/>
      <c r="F80" s="147"/>
    </row>
    <row r="81" spans="1:7">
      <c r="A81" s="150" t="s">
        <v>482</v>
      </c>
      <c r="C81" s="152" t="s">
        <v>2820</v>
      </c>
      <c r="D81" s="147"/>
      <c r="F81" s="185">
        <v>56142088.836771518</v>
      </c>
      <c r="G81" s="140" t="s">
        <v>2821</v>
      </c>
    </row>
    <row r="82" spans="1:7">
      <c r="C82" s="181" t="s">
        <v>19</v>
      </c>
      <c r="D82" s="147"/>
      <c r="F82" s="182">
        <f>F70+F81</f>
        <v>-1052995617.1632285</v>
      </c>
      <c r="G82" s="183"/>
    </row>
    <row r="83" spans="1:7" ht="15.6">
      <c r="A83" s="1425" t="s">
        <v>37</v>
      </c>
      <c r="B83" s="1425"/>
      <c r="C83" s="1425"/>
      <c r="D83" s="1425"/>
      <c r="E83" s="1425"/>
      <c r="F83" s="1425"/>
      <c r="G83" s="146"/>
    </row>
    <row r="84" spans="1:7">
      <c r="C84" s="148" t="s">
        <v>2822</v>
      </c>
      <c r="D84" s="147"/>
      <c r="F84" s="145"/>
      <c r="G84" s="191"/>
    </row>
    <row r="85" spans="1:7">
      <c r="A85" s="150" t="s">
        <v>495</v>
      </c>
      <c r="B85" s="192"/>
      <c r="C85" s="152" t="s">
        <v>2823</v>
      </c>
      <c r="D85" s="147"/>
      <c r="F85" s="153">
        <f>F86+F87+F88+F89+F90+F91+F92+F93+F94+F95+F96+F97+F98+F99+F100+F101+F102+F103+F104+F105</f>
        <v>372445744.08999979</v>
      </c>
      <c r="G85" s="165"/>
    </row>
    <row r="86" spans="1:7">
      <c r="A86" s="177"/>
      <c r="B86" s="192"/>
      <c r="C86" s="155" t="s">
        <v>2773</v>
      </c>
      <c r="D86" s="149"/>
      <c r="F86" s="193">
        <v>260870017</v>
      </c>
      <c r="G86" s="157" t="s">
        <v>4424</v>
      </c>
    </row>
    <row r="87" spans="1:7">
      <c r="A87" s="189" t="s">
        <v>2824</v>
      </c>
      <c r="B87" s="190">
        <v>6440001100</v>
      </c>
      <c r="C87" s="168" t="s">
        <v>2825</v>
      </c>
      <c r="D87" s="149"/>
      <c r="F87" s="161">
        <v>0</v>
      </c>
      <c r="G87" s="180" t="s">
        <v>2826</v>
      </c>
    </row>
    <row r="88" spans="1:7">
      <c r="A88" s="189" t="s">
        <v>2827</v>
      </c>
      <c r="B88" s="190">
        <v>6420018000</v>
      </c>
      <c r="C88" s="168" t="s">
        <v>2828</v>
      </c>
      <c r="D88" s="149"/>
      <c r="F88" s="161">
        <v>-81297192.060000002</v>
      </c>
      <c r="G88" s="180" t="s">
        <v>2829</v>
      </c>
    </row>
    <row r="89" spans="1:7">
      <c r="A89" s="189" t="s">
        <v>2830</v>
      </c>
      <c r="B89" s="190">
        <v>6420018100</v>
      </c>
      <c r="C89" s="168" t="s">
        <v>2831</v>
      </c>
      <c r="D89" s="149"/>
      <c r="F89" s="161">
        <v>-7296265.5499999896</v>
      </c>
      <c r="G89" s="180" t="s">
        <v>2829</v>
      </c>
    </row>
    <row r="90" spans="1:7">
      <c r="A90" s="189"/>
      <c r="B90" s="190">
        <v>6420018200</v>
      </c>
      <c r="C90" s="168" t="s">
        <v>2832</v>
      </c>
      <c r="D90" s="149"/>
      <c r="F90" s="161">
        <v>-6883001.5099999905</v>
      </c>
      <c r="G90" s="180" t="s">
        <v>2829</v>
      </c>
    </row>
    <row r="91" spans="1:7">
      <c r="A91" s="189"/>
      <c r="B91" s="190">
        <v>6420018210</v>
      </c>
      <c r="C91" s="168" t="s">
        <v>2833</v>
      </c>
      <c r="D91" s="149"/>
      <c r="F91" s="161">
        <v>6807746.9299999904</v>
      </c>
      <c r="G91" s="180" t="s">
        <v>2829</v>
      </c>
    </row>
    <row r="92" spans="1:7">
      <c r="A92" s="189"/>
      <c r="B92" s="190">
        <v>6420018300</v>
      </c>
      <c r="C92" s="168" t="s">
        <v>2834</v>
      </c>
      <c r="D92" s="149"/>
      <c r="F92" s="161">
        <v>-6836482.4800000004</v>
      </c>
      <c r="G92" s="180" t="s">
        <v>2829</v>
      </c>
    </row>
    <row r="93" spans="1:7">
      <c r="A93" s="189" t="s">
        <v>2835</v>
      </c>
      <c r="B93" s="151">
        <v>6450002000</v>
      </c>
      <c r="C93" s="154" t="s">
        <v>2836</v>
      </c>
      <c r="D93" s="149"/>
      <c r="F93" s="161">
        <v>-14760093.27</v>
      </c>
      <c r="G93" s="180" t="s">
        <v>2829</v>
      </c>
    </row>
    <row r="94" spans="1:7">
      <c r="A94" s="189"/>
      <c r="B94" s="151">
        <v>6450002010</v>
      </c>
      <c r="C94" s="154" t="s">
        <v>2837</v>
      </c>
      <c r="D94" s="149"/>
      <c r="F94" s="161">
        <v>959104.77</v>
      </c>
      <c r="G94" s="180" t="s">
        <v>2829</v>
      </c>
    </row>
    <row r="95" spans="1:7">
      <c r="A95" s="195" t="s">
        <v>2838</v>
      </c>
      <c r="B95" s="151">
        <v>7962060000</v>
      </c>
      <c r="C95" s="154" t="s">
        <v>2839</v>
      </c>
      <c r="D95" s="149"/>
      <c r="F95" s="161">
        <v>0</v>
      </c>
      <c r="G95" s="180" t="s">
        <v>2840</v>
      </c>
    </row>
    <row r="96" spans="1:7">
      <c r="A96" s="189" t="s">
        <v>2841</v>
      </c>
      <c r="B96" s="190">
        <v>7962048000</v>
      </c>
      <c r="C96" s="154" t="s">
        <v>2842</v>
      </c>
      <c r="D96" s="149"/>
      <c r="F96" s="161">
        <v>76503662.709999904</v>
      </c>
      <c r="G96" s="180" t="s">
        <v>2843</v>
      </c>
    </row>
    <row r="97" spans="1:8">
      <c r="A97" s="189"/>
      <c r="B97" s="190">
        <v>7962050000</v>
      </c>
      <c r="C97" s="196" t="s">
        <v>2851</v>
      </c>
      <c r="D97" s="149"/>
      <c r="F97" s="161">
        <v>35192305.5499999</v>
      </c>
      <c r="G97" s="180" t="s">
        <v>2840</v>
      </c>
    </row>
    <row r="98" spans="1:8">
      <c r="A98" s="177"/>
      <c r="B98" s="192"/>
      <c r="C98" s="162"/>
      <c r="D98" s="149"/>
      <c r="F98" s="172">
        <v>63732665</v>
      </c>
      <c r="G98" s="178" t="s">
        <v>4428</v>
      </c>
    </row>
    <row r="99" spans="1:8">
      <c r="A99" s="177"/>
      <c r="B99" s="192"/>
      <c r="C99" s="162"/>
      <c r="D99" s="149"/>
      <c r="F99" s="161">
        <v>-20191473</v>
      </c>
      <c r="G99" s="180" t="s">
        <v>2847</v>
      </c>
    </row>
    <row r="100" spans="1:8">
      <c r="A100" s="177"/>
      <c r="B100" s="192"/>
      <c r="C100" s="162"/>
      <c r="D100" s="149"/>
      <c r="F100" s="161">
        <v>11539000</v>
      </c>
      <c r="G100" s="180" t="s">
        <v>4417</v>
      </c>
    </row>
    <row r="101" spans="1:8">
      <c r="A101" s="177"/>
      <c r="B101" s="192"/>
      <c r="C101" s="162"/>
      <c r="D101" s="149"/>
      <c r="F101" s="172">
        <v>-37178305</v>
      </c>
      <c r="G101" s="180" t="s">
        <v>2862</v>
      </c>
    </row>
    <row r="102" spans="1:8">
      <c r="A102" s="177"/>
      <c r="B102" s="192"/>
      <c r="C102" s="162"/>
      <c r="D102" s="149"/>
      <c r="F102" s="147">
        <v>-3223510</v>
      </c>
      <c r="G102" s="180" t="s">
        <v>2861</v>
      </c>
    </row>
    <row r="103" spans="1:8">
      <c r="A103" s="177"/>
      <c r="B103" s="192"/>
      <c r="C103" s="162"/>
      <c r="D103" s="149"/>
      <c r="F103" s="147">
        <v>-2389785</v>
      </c>
      <c r="G103" s="180" t="s">
        <v>2850</v>
      </c>
    </row>
    <row r="104" spans="1:8">
      <c r="A104" s="177"/>
      <c r="B104" s="192"/>
      <c r="C104" s="162"/>
      <c r="D104" s="149"/>
      <c r="F104" s="147">
        <v>88772300</v>
      </c>
      <c r="G104" s="180" t="s">
        <v>2862</v>
      </c>
    </row>
    <row r="105" spans="1:8">
      <c r="A105" s="177"/>
      <c r="B105" s="192"/>
      <c r="C105" s="162"/>
      <c r="D105" s="149"/>
      <c r="F105" s="147">
        <v>8125050</v>
      </c>
      <c r="G105" s="180" t="s">
        <v>4417</v>
      </c>
    </row>
    <row r="106" spans="1:8">
      <c r="A106" s="177"/>
      <c r="B106" s="192"/>
      <c r="C106" s="162"/>
      <c r="D106" s="149"/>
      <c r="F106" s="147"/>
      <c r="G106" s="180"/>
    </row>
    <row r="107" spans="1:8">
      <c r="A107" s="150" t="s">
        <v>497</v>
      </c>
      <c r="B107" s="192"/>
      <c r="C107" s="152" t="s">
        <v>2852</v>
      </c>
      <c r="D107" s="149"/>
      <c r="F107" s="153">
        <f>+F108+F109+F110+F111</f>
        <v>33856513</v>
      </c>
      <c r="G107" s="198"/>
    </row>
    <row r="108" spans="1:8">
      <c r="A108" s="177"/>
      <c r="B108" s="192"/>
      <c r="C108" s="199" t="s">
        <v>2853</v>
      </c>
      <c r="D108" s="149"/>
      <c r="F108" s="193">
        <v>5552258</v>
      </c>
      <c r="G108" s="157" t="s">
        <v>4424</v>
      </c>
      <c r="H108" s="147"/>
    </row>
    <row r="109" spans="1:8">
      <c r="A109" s="177"/>
      <c r="B109" s="192"/>
      <c r="D109" s="149"/>
      <c r="F109" s="188">
        <v>-749000</v>
      </c>
      <c r="G109" s="180" t="s">
        <v>4431</v>
      </c>
    </row>
    <row r="110" spans="1:8">
      <c r="A110" s="177"/>
      <c r="B110" s="192"/>
      <c r="C110" s="143"/>
      <c r="D110" s="194"/>
      <c r="F110" s="188">
        <f>37178785-480</f>
        <v>37178305</v>
      </c>
      <c r="G110" s="180" t="s">
        <v>2850</v>
      </c>
    </row>
    <row r="111" spans="1:8">
      <c r="A111" s="177"/>
      <c r="B111" s="192"/>
      <c r="C111" s="139"/>
      <c r="D111" s="149"/>
      <c r="F111" s="188">
        <v>-8125050</v>
      </c>
      <c r="G111" s="180" t="s">
        <v>4417</v>
      </c>
    </row>
    <row r="112" spans="1:8">
      <c r="A112" s="177"/>
      <c r="B112" s="192"/>
      <c r="C112" s="139"/>
      <c r="D112" s="149"/>
      <c r="F112" s="188"/>
      <c r="G112" s="180"/>
    </row>
    <row r="113" spans="1:7">
      <c r="A113" s="150" t="s">
        <v>496</v>
      </c>
      <c r="C113" s="152" t="s">
        <v>2856</v>
      </c>
      <c r="D113" s="149"/>
      <c r="F113" s="153">
        <f>F114+F115+F116+F117+F118+F119</f>
        <v>106771018</v>
      </c>
      <c r="G113" s="165"/>
    </row>
    <row r="114" spans="1:7">
      <c r="C114" s="155" t="s">
        <v>2773</v>
      </c>
      <c r="D114" s="149"/>
      <c r="F114" s="156">
        <v>171411387</v>
      </c>
      <c r="G114" s="157" t="s">
        <v>4424</v>
      </c>
    </row>
    <row r="115" spans="1:7">
      <c r="A115" s="137" t="s">
        <v>2857</v>
      </c>
      <c r="C115" s="167" t="s">
        <v>2858</v>
      </c>
      <c r="D115" s="194"/>
      <c r="F115" s="161">
        <v>-7034267</v>
      </c>
      <c r="G115" s="138" t="s">
        <v>2859</v>
      </c>
    </row>
    <row r="116" spans="1:7">
      <c r="C116" s="167"/>
      <c r="D116" s="194"/>
      <c r="F116" s="161">
        <v>-52365668</v>
      </c>
      <c r="G116" s="178" t="s">
        <v>2874</v>
      </c>
    </row>
    <row r="117" spans="1:7">
      <c r="C117" s="167"/>
      <c r="D117" s="194"/>
      <c r="F117" s="161">
        <v>-125570</v>
      </c>
      <c r="G117" s="180" t="s">
        <v>2861</v>
      </c>
    </row>
    <row r="118" spans="1:7">
      <c r="C118" s="167"/>
      <c r="D118" s="149"/>
      <c r="F118" s="161">
        <v>-5114864</v>
      </c>
      <c r="G118" s="180" t="s">
        <v>2862</v>
      </c>
    </row>
    <row r="119" spans="1:7">
      <c r="C119" s="167"/>
      <c r="D119" s="149"/>
      <c r="F119" s="172">
        <v>0</v>
      </c>
      <c r="G119" s="180"/>
    </row>
    <row r="120" spans="1:7">
      <c r="C120" s="147"/>
      <c r="D120" s="149"/>
      <c r="F120" s="145"/>
    </row>
    <row r="121" spans="1:7">
      <c r="C121" s="148" t="s">
        <v>10</v>
      </c>
      <c r="D121" s="149"/>
      <c r="G121" s="201"/>
    </row>
    <row r="122" spans="1:7">
      <c r="A122" s="150" t="s">
        <v>499</v>
      </c>
      <c r="B122" s="202"/>
      <c r="C122" s="152" t="s">
        <v>2863</v>
      </c>
      <c r="D122" s="149"/>
      <c r="F122" s="153">
        <f>F123+F124+F125+F126+F127</f>
        <v>-5452106.9000000004</v>
      </c>
      <c r="G122" s="165"/>
    </row>
    <row r="123" spans="1:7">
      <c r="C123" s="155" t="s">
        <v>2773</v>
      </c>
      <c r="D123" s="149"/>
      <c r="F123" s="156">
        <v>-5793933</v>
      </c>
      <c r="G123" s="157" t="s">
        <v>4424</v>
      </c>
    </row>
    <row r="124" spans="1:7">
      <c r="A124" s="137" t="s">
        <v>2787</v>
      </c>
      <c r="B124" s="31">
        <v>6728099000</v>
      </c>
      <c r="C124" s="45" t="s">
        <v>2792</v>
      </c>
      <c r="D124" s="194"/>
      <c r="F124" s="161">
        <v>296314.10000000009</v>
      </c>
      <c r="G124" s="203" t="s">
        <v>2867</v>
      </c>
    </row>
    <row r="125" spans="1:7">
      <c r="A125" s="189" t="s">
        <v>2865</v>
      </c>
      <c r="B125" s="31">
        <v>7962049000</v>
      </c>
      <c r="C125" s="45" t="s">
        <v>2866</v>
      </c>
      <c r="D125" s="194"/>
      <c r="F125" s="161">
        <v>45512</v>
      </c>
      <c r="G125" s="203" t="s">
        <v>2867</v>
      </c>
    </row>
    <row r="126" spans="1:7">
      <c r="C126" s="138"/>
      <c r="D126" s="149"/>
    </row>
    <row r="127" spans="1:7">
      <c r="C127" s="138"/>
      <c r="D127" s="149"/>
      <c r="G127" s="138"/>
    </row>
    <row r="128" spans="1:7">
      <c r="C128" s="148" t="s">
        <v>505</v>
      </c>
      <c r="D128" s="149"/>
    </row>
    <row r="129" spans="1:7">
      <c r="A129" s="150" t="s">
        <v>503</v>
      </c>
      <c r="B129" s="204"/>
      <c r="C129" s="152" t="s">
        <v>2868</v>
      </c>
      <c r="D129" s="149"/>
      <c r="F129" s="185">
        <f>F130+F131</f>
        <v>0</v>
      </c>
      <c r="G129" s="157"/>
    </row>
    <row r="130" spans="1:7">
      <c r="C130" s="148"/>
      <c r="D130" s="194"/>
      <c r="F130" s="156">
        <v>5086520</v>
      </c>
      <c r="G130" s="157" t="s">
        <v>4424</v>
      </c>
    </row>
    <row r="131" spans="1:7">
      <c r="C131" s="148"/>
      <c r="D131" s="149"/>
      <c r="F131" s="172">
        <v>-5086520</v>
      </c>
      <c r="G131" s="178" t="s">
        <v>2874</v>
      </c>
    </row>
    <row r="132" spans="1:7">
      <c r="C132" s="148"/>
      <c r="D132" s="149"/>
    </row>
    <row r="133" spans="1:7">
      <c r="A133" s="150" t="s">
        <v>504</v>
      </c>
      <c r="C133" s="152" t="s">
        <v>2870</v>
      </c>
      <c r="D133" s="149"/>
      <c r="F133" s="185">
        <f>F134+F135+F136</f>
        <v>0</v>
      </c>
      <c r="G133" s="157"/>
    </row>
    <row r="134" spans="1:7">
      <c r="B134" s="151"/>
      <c r="C134" s="196"/>
      <c r="D134" s="149"/>
      <c r="F134" s="156">
        <v>1107561</v>
      </c>
      <c r="G134" s="157" t="s">
        <v>4432</v>
      </c>
    </row>
    <row r="135" spans="1:7">
      <c r="B135" s="151"/>
      <c r="C135" s="196"/>
      <c r="D135" s="194"/>
      <c r="F135" s="172">
        <v>-1107561</v>
      </c>
      <c r="G135" s="178" t="s">
        <v>4433</v>
      </c>
    </row>
    <row r="136" spans="1:7">
      <c r="B136" s="151"/>
      <c r="C136" s="196"/>
      <c r="D136" s="149"/>
      <c r="F136" s="172">
        <v>0</v>
      </c>
      <c r="G136" s="178"/>
    </row>
    <row r="137" spans="1:7">
      <c r="B137" s="151"/>
      <c r="C137" s="196"/>
      <c r="D137" s="149"/>
      <c r="F137" s="175"/>
      <c r="G137" s="176"/>
    </row>
    <row r="138" spans="1:7">
      <c r="B138" s="151"/>
      <c r="C138" s="148" t="s">
        <v>11</v>
      </c>
      <c r="D138" s="149"/>
      <c r="G138" s="165"/>
    </row>
    <row r="139" spans="1:7">
      <c r="A139" s="150" t="s">
        <v>547</v>
      </c>
      <c r="B139" s="151"/>
      <c r="C139" s="152" t="s">
        <v>2873</v>
      </c>
      <c r="D139" s="149"/>
      <c r="F139" s="153">
        <f>F140+F141+F142+F143+F144+F145+F146</f>
        <v>14046299.5</v>
      </c>
      <c r="G139" s="201"/>
    </row>
    <row r="140" spans="1:7">
      <c r="C140" s="155" t="s">
        <v>2773</v>
      </c>
      <c r="D140" s="149"/>
      <c r="F140" s="156">
        <v>-11717254</v>
      </c>
      <c r="G140" s="157" t="s">
        <v>4424</v>
      </c>
    </row>
    <row r="141" spans="1:7">
      <c r="C141" s="167"/>
      <c r="D141" s="194"/>
      <c r="F141" s="161">
        <v>28084415</v>
      </c>
      <c r="G141" s="178" t="s">
        <v>2874</v>
      </c>
    </row>
    <row r="142" spans="1:7">
      <c r="C142" s="167"/>
      <c r="D142" s="149"/>
      <c r="F142" s="161"/>
      <c r="G142" s="157"/>
    </row>
    <row r="143" spans="1:7">
      <c r="B143" s="202"/>
      <c r="C143" s="168"/>
      <c r="D143" s="194"/>
      <c r="F143" s="161">
        <v>-14758335</v>
      </c>
      <c r="G143" s="180" t="s">
        <v>4430</v>
      </c>
    </row>
    <row r="144" spans="1:7">
      <c r="B144" s="202"/>
      <c r="C144" s="168"/>
      <c r="D144" s="194"/>
      <c r="F144" s="161">
        <v>-1608826.5</v>
      </c>
      <c r="G144" s="179" t="s">
        <v>2808</v>
      </c>
    </row>
    <row r="145" spans="1:7">
      <c r="A145" s="195" t="s">
        <v>2875</v>
      </c>
      <c r="B145" s="205">
        <v>6480009000</v>
      </c>
      <c r="C145" s="206" t="s">
        <v>2876</v>
      </c>
      <c r="D145" s="194"/>
      <c r="F145" s="207">
        <v>14046300</v>
      </c>
      <c r="G145" s="180" t="s">
        <v>4434</v>
      </c>
    </row>
    <row r="146" spans="1:7">
      <c r="C146" s="168"/>
      <c r="D146" s="149"/>
      <c r="F146" s="175"/>
      <c r="G146" s="176"/>
    </row>
    <row r="147" spans="1:7">
      <c r="C147" s="168"/>
      <c r="D147" s="149"/>
      <c r="F147" s="138"/>
      <c r="G147" s="145"/>
    </row>
    <row r="148" spans="1:7">
      <c r="A148" s="150" t="s">
        <v>550</v>
      </c>
      <c r="B148" s="151">
        <v>2730990904</v>
      </c>
      <c r="C148" s="208" t="s">
        <v>2725</v>
      </c>
      <c r="D148" s="149"/>
      <c r="F148" s="163">
        <v>0</v>
      </c>
      <c r="G148" s="209" t="s">
        <v>4435</v>
      </c>
    </row>
    <row r="149" spans="1:7">
      <c r="A149" s="150" t="s">
        <v>490</v>
      </c>
      <c r="B149" s="151">
        <v>2730990810</v>
      </c>
      <c r="C149" s="208" t="s">
        <v>2460</v>
      </c>
      <c r="D149" s="149"/>
      <c r="F149" s="163">
        <v>0</v>
      </c>
      <c r="G149" s="140" t="s">
        <v>2780</v>
      </c>
    </row>
    <row r="150" spans="1:7">
      <c r="A150" s="150" t="s">
        <v>492</v>
      </c>
      <c r="B150" s="151">
        <v>2730990830</v>
      </c>
      <c r="C150" s="208" t="s">
        <v>2462</v>
      </c>
      <c r="D150" s="149"/>
      <c r="F150" s="163">
        <v>0</v>
      </c>
      <c r="G150" s="140" t="s">
        <v>2780</v>
      </c>
    </row>
    <row r="151" spans="1:7">
      <c r="A151" s="150" t="s">
        <v>494</v>
      </c>
      <c r="B151" s="151"/>
      <c r="C151" s="208"/>
      <c r="D151" s="149"/>
      <c r="F151" s="153">
        <f>F152+F153</f>
        <v>0</v>
      </c>
    </row>
    <row r="152" spans="1:7">
      <c r="B152" s="151"/>
      <c r="C152" s="167" t="s">
        <v>2825</v>
      </c>
      <c r="D152" s="149"/>
      <c r="F152" s="163">
        <v>0</v>
      </c>
      <c r="G152" s="157" t="s">
        <v>2879</v>
      </c>
    </row>
    <row r="153" spans="1:7">
      <c r="B153" s="210">
        <v>2730990850</v>
      </c>
      <c r="C153" s="208" t="s">
        <v>2464</v>
      </c>
      <c r="D153" s="149"/>
      <c r="F153" s="163">
        <v>0</v>
      </c>
      <c r="G153" s="140" t="s">
        <v>2780</v>
      </c>
    </row>
    <row r="154" spans="1:7">
      <c r="B154" s="210"/>
      <c r="C154" s="208"/>
      <c r="D154" s="149"/>
      <c r="F154" s="163"/>
    </row>
    <row r="155" spans="1:7">
      <c r="A155" s="150" t="s">
        <v>527</v>
      </c>
      <c r="B155" s="151"/>
      <c r="C155" s="152" t="s">
        <v>2880</v>
      </c>
      <c r="D155" s="149"/>
      <c r="F155" s="153">
        <f>F156</f>
        <v>-70904</v>
      </c>
    </row>
    <row r="156" spans="1:7">
      <c r="B156" s="151"/>
      <c r="C156" s="155"/>
      <c r="D156" s="149"/>
      <c r="F156" s="156">
        <v>-70904</v>
      </c>
      <c r="G156" s="157" t="s">
        <v>4424</v>
      </c>
    </row>
    <row r="157" spans="1:7">
      <c r="B157" s="151"/>
      <c r="C157" s="155"/>
      <c r="D157" s="149"/>
      <c r="F157" s="147"/>
      <c r="G157" s="157"/>
    </row>
    <row r="158" spans="1:7">
      <c r="A158" s="150" t="s">
        <v>508</v>
      </c>
      <c r="B158" s="151"/>
      <c r="C158" s="152" t="s">
        <v>2884</v>
      </c>
      <c r="D158" s="149"/>
      <c r="F158" s="153">
        <f>F159+F160</f>
        <v>61776.41</v>
      </c>
      <c r="G158" s="213"/>
    </row>
    <row r="159" spans="1:7">
      <c r="A159" s="151"/>
      <c r="B159" s="151"/>
      <c r="C159" s="152"/>
      <c r="F159" s="156">
        <v>30888</v>
      </c>
      <c r="G159" s="157" t="s">
        <v>4424</v>
      </c>
    </row>
    <row r="160" spans="1:7">
      <c r="A160" s="177" t="s">
        <v>2885</v>
      </c>
      <c r="B160" s="151"/>
      <c r="C160" s="167" t="s">
        <v>2886</v>
      </c>
      <c r="D160" s="397"/>
      <c r="F160" s="161">
        <v>30888.41</v>
      </c>
      <c r="G160" s="138" t="s">
        <v>2887</v>
      </c>
    </row>
    <row r="161" spans="1:9">
      <c r="A161" s="177"/>
      <c r="B161" s="151"/>
      <c r="C161" s="148"/>
      <c r="D161" s="149"/>
      <c r="F161" s="138"/>
      <c r="G161" s="138"/>
    </row>
    <row r="162" spans="1:9">
      <c r="A162" s="177"/>
      <c r="B162" s="151"/>
      <c r="C162" s="148" t="s">
        <v>2893</v>
      </c>
      <c r="D162" s="149"/>
      <c r="F162" s="138"/>
      <c r="G162" s="138"/>
    </row>
    <row r="163" spans="1:9">
      <c r="A163" s="150" t="s">
        <v>553</v>
      </c>
      <c r="B163" s="215"/>
      <c r="C163" s="152" t="s">
        <v>2894</v>
      </c>
      <c r="D163" s="149"/>
      <c r="F163" s="153">
        <f>F164+F165</f>
        <v>0</v>
      </c>
      <c r="G163" s="138"/>
    </row>
    <row r="164" spans="1:9">
      <c r="A164" s="177"/>
      <c r="B164" s="151"/>
      <c r="C164" s="167"/>
      <c r="D164" s="194"/>
      <c r="F164" s="156">
        <v>3339299</v>
      </c>
      <c r="G164" s="157" t="s">
        <v>4424</v>
      </c>
    </row>
    <row r="165" spans="1:9">
      <c r="A165" s="177"/>
      <c r="B165" s="151"/>
      <c r="C165" s="167"/>
      <c r="D165" s="149"/>
      <c r="F165" s="172">
        <v>-3339299</v>
      </c>
      <c r="G165" s="178" t="s">
        <v>2874</v>
      </c>
    </row>
    <row r="166" spans="1:9">
      <c r="A166" s="177"/>
      <c r="B166" s="151"/>
      <c r="C166" s="167"/>
      <c r="D166" s="149"/>
      <c r="F166" s="138"/>
      <c r="G166" s="138"/>
    </row>
    <row r="167" spans="1:9">
      <c r="A167" s="177"/>
      <c r="B167" s="151"/>
      <c r="C167" s="181" t="s">
        <v>19</v>
      </c>
      <c r="D167" s="149"/>
      <c r="F167" s="182">
        <f>F85+F107+F113+F122+F133+F129+F139+F148+F149+F150+F151+F155+F158+F163</f>
        <v>521658340.09999985</v>
      </c>
    </row>
    <row r="168" spans="1:9">
      <c r="A168" s="148" t="s">
        <v>15</v>
      </c>
      <c r="B168" s="151"/>
      <c r="C168" s="162"/>
      <c r="D168" s="149"/>
      <c r="F168" s="145">
        <f>F167+F82</f>
        <v>-531337277.06322867</v>
      </c>
      <c r="G168" s="183">
        <f>F168-F67</f>
        <v>7.9299989342689514</v>
      </c>
    </row>
    <row r="169" spans="1:9">
      <c r="A169" s="217" t="s">
        <v>2895</v>
      </c>
      <c r="B169" s="217"/>
      <c r="C169" s="217"/>
      <c r="D169" s="149"/>
      <c r="F169" s="218">
        <f>F170+F171+F172</f>
        <v>0.22</v>
      </c>
      <c r="G169" s="183"/>
    </row>
    <row r="170" spans="1:9">
      <c r="B170" s="31">
        <v>2710990902</v>
      </c>
      <c r="C170" s="45" t="s">
        <v>1283</v>
      </c>
      <c r="D170" s="149"/>
      <c r="F170" s="163">
        <v>0</v>
      </c>
      <c r="G170" s="209" t="s">
        <v>4435</v>
      </c>
      <c r="I170" s="147"/>
    </row>
    <row r="171" spans="1:9">
      <c r="B171" s="31">
        <v>2710990903</v>
      </c>
      <c r="C171" s="45" t="s">
        <v>1284</v>
      </c>
      <c r="D171" s="149"/>
      <c r="F171" s="163">
        <v>-0.04</v>
      </c>
      <c r="G171" s="209" t="s">
        <v>4436</v>
      </c>
      <c r="H171" s="147"/>
      <c r="I171" s="147"/>
    </row>
    <row r="172" spans="1:9">
      <c r="B172" s="31">
        <v>2710990904</v>
      </c>
      <c r="C172" s="45" t="s">
        <v>1285</v>
      </c>
      <c r="D172" s="149"/>
      <c r="F172" s="163">
        <v>0.26</v>
      </c>
      <c r="G172" s="145"/>
      <c r="H172" s="147"/>
      <c r="I172" s="219"/>
    </row>
    <row r="173" spans="1:9">
      <c r="C173" s="138"/>
      <c r="D173" s="149"/>
      <c r="H173" s="147"/>
      <c r="I173" s="147"/>
    </row>
    <row r="174" spans="1:9">
      <c r="A174" s="220" t="s">
        <v>327</v>
      </c>
      <c r="C174" s="148" t="s">
        <v>2896</v>
      </c>
      <c r="D174" s="149"/>
      <c r="F174" s="147"/>
      <c r="G174" s="147"/>
    </row>
    <row r="175" spans="1:9">
      <c r="C175" s="221" t="s">
        <v>2897</v>
      </c>
      <c r="D175" s="149"/>
    </row>
    <row r="176" spans="1:9">
      <c r="C176" s="222" t="s">
        <v>2898</v>
      </c>
      <c r="D176" s="149"/>
      <c r="F176" s="223">
        <v>3722269.5</v>
      </c>
      <c r="G176" s="140" t="s">
        <v>2899</v>
      </c>
    </row>
    <row r="177" spans="3:8">
      <c r="C177" s="138" t="s">
        <v>2866</v>
      </c>
      <c r="D177" s="149"/>
      <c r="F177" s="223">
        <v>12060.68</v>
      </c>
      <c r="H177" s="147"/>
    </row>
    <row r="178" spans="3:8">
      <c r="C178" s="138" t="s">
        <v>2900</v>
      </c>
      <c r="D178" s="194"/>
      <c r="F178" s="223">
        <v>-43011.158900000002</v>
      </c>
      <c r="G178" s="145" t="s">
        <v>2901</v>
      </c>
    </row>
    <row r="179" spans="3:8">
      <c r="C179" s="138" t="s">
        <v>2902</v>
      </c>
      <c r="D179" s="194"/>
      <c r="F179" s="223">
        <v>-8517.5796500000015</v>
      </c>
      <c r="G179" s="140" t="s">
        <v>2903</v>
      </c>
    </row>
    <row r="180" spans="3:8">
      <c r="C180" s="138" t="s">
        <v>2904</v>
      </c>
      <c r="D180" s="149"/>
      <c r="F180" s="223">
        <v>0</v>
      </c>
      <c r="G180" s="140" t="s">
        <v>2905</v>
      </c>
    </row>
    <row r="181" spans="3:8">
      <c r="C181" s="138" t="s">
        <v>2906</v>
      </c>
      <c r="D181" s="194"/>
      <c r="F181" s="223">
        <v>-6342775</v>
      </c>
      <c r="G181" s="140" t="s">
        <v>2907</v>
      </c>
    </row>
    <row r="182" spans="3:8">
      <c r="C182" s="138" t="s">
        <v>2908</v>
      </c>
      <c r="D182" s="194"/>
      <c r="F182" s="224">
        <v>0</v>
      </c>
      <c r="G182" s="140" t="s">
        <v>2909</v>
      </c>
    </row>
    <row r="183" spans="3:8">
      <c r="C183" s="138"/>
      <c r="F183" s="223">
        <v>3057835</v>
      </c>
      <c r="G183" s="138" t="s">
        <v>4417</v>
      </c>
    </row>
    <row r="184" spans="3:8">
      <c r="C184" s="138" t="s">
        <v>2910</v>
      </c>
      <c r="D184" s="149"/>
      <c r="F184" s="223">
        <v>-6060909.2445999999</v>
      </c>
      <c r="G184" s="140" t="s">
        <v>2786</v>
      </c>
      <c r="H184" s="147"/>
    </row>
    <row r="185" spans="3:8">
      <c r="C185" s="138" t="s">
        <v>2911</v>
      </c>
      <c r="D185" s="194"/>
      <c r="E185" s="147"/>
      <c r="F185" s="223">
        <v>3167436.475732109</v>
      </c>
      <c r="G185" s="140" t="s">
        <v>2912</v>
      </c>
      <c r="H185" s="147"/>
    </row>
    <row r="186" spans="3:8">
      <c r="C186" s="225" t="s">
        <v>2913</v>
      </c>
      <c r="D186" s="149"/>
      <c r="E186" s="147"/>
      <c r="F186" s="226">
        <v>18392221</v>
      </c>
      <c r="G186" s="180" t="s">
        <v>2914</v>
      </c>
      <c r="H186" s="147"/>
    </row>
    <row r="187" spans="3:8">
      <c r="C187" s="204" t="s">
        <v>2915</v>
      </c>
      <c r="D187" s="194"/>
      <c r="E187" s="147"/>
      <c r="F187" s="223">
        <v>8185.4286500000007</v>
      </c>
      <c r="G187" s="140" t="s">
        <v>2916</v>
      </c>
      <c r="H187" s="147"/>
    </row>
    <row r="188" spans="3:8" ht="13.8" thickBot="1">
      <c r="C188" s="204"/>
      <c r="D188" s="194"/>
      <c r="E188" s="147"/>
      <c r="F188" s="223">
        <v>275961</v>
      </c>
      <c r="G188" s="140" t="s">
        <v>2917</v>
      </c>
      <c r="H188" s="147"/>
    </row>
    <row r="189" spans="3:8">
      <c r="C189" s="227" t="s">
        <v>19</v>
      </c>
      <c r="D189" s="149"/>
      <c r="E189" s="147"/>
      <c r="F189" s="228">
        <f>SUM(F176:F188)</f>
        <v>16180756.101232108</v>
      </c>
      <c r="G189" s="147"/>
      <c r="H189" s="147"/>
    </row>
    <row r="190" spans="3:8">
      <c r="C190" s="139"/>
      <c r="D190" s="149"/>
      <c r="E190" s="147"/>
      <c r="F190" s="147"/>
      <c r="G190" s="147"/>
      <c r="H190" s="147"/>
    </row>
    <row r="191" spans="3:8">
      <c r="C191" s="168" t="s">
        <v>2918</v>
      </c>
      <c r="D191" s="149"/>
      <c r="E191" s="147"/>
      <c r="F191" s="147">
        <v>3910959</v>
      </c>
      <c r="G191" s="229" t="s">
        <v>4437</v>
      </c>
      <c r="H191" s="147"/>
    </row>
    <row r="192" spans="3:8">
      <c r="C192" s="139"/>
      <c r="D192" s="149"/>
      <c r="E192" s="147"/>
      <c r="F192" s="230">
        <v>0</v>
      </c>
      <c r="G192" s="138" t="s">
        <v>4438</v>
      </c>
      <c r="H192" s="147"/>
    </row>
    <row r="193" spans="3:8">
      <c r="C193" s="139"/>
      <c r="D193" s="149"/>
      <c r="E193" s="147"/>
      <c r="F193" s="230">
        <v>0</v>
      </c>
      <c r="G193" s="138" t="s">
        <v>4439</v>
      </c>
    </row>
    <row r="194" spans="3:8">
      <c r="C194" s="231"/>
      <c r="D194" s="149"/>
      <c r="E194" s="147"/>
      <c r="F194" s="230">
        <v>0</v>
      </c>
      <c r="G194" s="147" t="s">
        <v>4440</v>
      </c>
    </row>
    <row r="195" spans="3:8">
      <c r="C195" s="231"/>
      <c r="D195" s="149"/>
      <c r="E195" s="147"/>
      <c r="F195" s="230">
        <v>0</v>
      </c>
      <c r="G195" s="138" t="s">
        <v>4441</v>
      </c>
    </row>
    <row r="196" spans="3:8">
      <c r="C196" s="231"/>
      <c r="D196" s="149"/>
      <c r="E196" s="147"/>
      <c r="F196" s="230"/>
      <c r="G196" s="147"/>
    </row>
    <row r="197" spans="3:8">
      <c r="C197" s="231"/>
      <c r="D197" s="149"/>
      <c r="E197" s="147"/>
      <c r="F197" s="230"/>
      <c r="G197" s="147"/>
    </row>
    <row r="198" spans="3:8">
      <c r="C198" s="231"/>
      <c r="D198" s="149"/>
      <c r="E198" s="147"/>
      <c r="F198" s="230"/>
      <c r="G198" s="147"/>
    </row>
    <row r="199" spans="3:8">
      <c r="C199" s="139"/>
      <c r="D199" s="149"/>
      <c r="F199" s="188">
        <f>F191+F192+F193+F194+F195+F196</f>
        <v>3910959</v>
      </c>
      <c r="G199" s="188"/>
      <c r="H199" s="147"/>
    </row>
    <row r="200" spans="3:8">
      <c r="C200" s="139"/>
      <c r="D200" s="149"/>
      <c r="E200" s="147"/>
      <c r="F200" s="147"/>
      <c r="G200" s="147"/>
      <c r="H200" s="147"/>
    </row>
    <row r="201" spans="3:8">
      <c r="C201" s="139"/>
      <c r="D201" s="149"/>
      <c r="E201" s="147"/>
      <c r="F201" s="147"/>
      <c r="G201" s="147"/>
      <c r="H201" s="147"/>
    </row>
    <row r="202" spans="3:8">
      <c r="C202" s="139"/>
      <c r="D202" s="149"/>
      <c r="F202" s="147"/>
      <c r="G202" s="147"/>
      <c r="H202" s="147"/>
    </row>
    <row r="203" spans="3:8">
      <c r="C203" s="139"/>
      <c r="F203" s="147"/>
      <c r="G203" s="147"/>
      <c r="H203" s="147"/>
    </row>
    <row r="204" spans="3:8">
      <c r="C204" s="139"/>
      <c r="F204" s="147"/>
      <c r="G204" s="147"/>
      <c r="H204" s="147"/>
    </row>
    <row r="205" spans="3:8">
      <c r="C205" s="139"/>
      <c r="F205" s="147"/>
      <c r="G205" s="147"/>
      <c r="H205" s="147"/>
    </row>
    <row r="206" spans="3:8">
      <c r="C206" s="139"/>
      <c r="F206" s="230"/>
      <c r="G206" s="230"/>
      <c r="H206" s="147"/>
    </row>
    <row r="207" spans="3:8">
      <c r="C207" s="139"/>
      <c r="F207" s="138"/>
      <c r="G207" s="138"/>
      <c r="H207" s="147"/>
    </row>
    <row r="208" spans="3:8">
      <c r="C208" s="139"/>
      <c r="F208" s="138"/>
      <c r="G208" s="138"/>
      <c r="H208" s="147"/>
    </row>
    <row r="209" spans="3:7">
      <c r="C209" s="139"/>
      <c r="F209" s="138"/>
      <c r="G209" s="138"/>
    </row>
    <row r="210" spans="3:7">
      <c r="C210" s="139"/>
      <c r="F210" s="138"/>
      <c r="G210" s="138"/>
    </row>
    <row r="211" spans="3:7">
      <c r="C211" s="139"/>
      <c r="F211" s="138"/>
      <c r="G211" s="138"/>
    </row>
    <row r="212" spans="3:7">
      <c r="C212" s="139"/>
      <c r="F212" s="138"/>
      <c r="G212" s="138"/>
    </row>
    <row r="213" spans="3:7">
      <c r="C213" s="139"/>
    </row>
    <row r="214" spans="3:7">
      <c r="C214" s="139"/>
    </row>
    <row r="215" spans="3:7">
      <c r="C215" s="139"/>
    </row>
    <row r="216" spans="3:7">
      <c r="C216" s="139"/>
    </row>
    <row r="217" spans="3:7">
      <c r="C217" s="139"/>
    </row>
    <row r="218" spans="3:7">
      <c r="C218" s="139"/>
    </row>
    <row r="219" spans="3:7">
      <c r="C219" s="139"/>
    </row>
    <row r="220" spans="3:7">
      <c r="C220" s="139"/>
    </row>
    <row r="221" spans="3:7">
      <c r="C221" s="139"/>
    </row>
    <row r="222" spans="3:7">
      <c r="C222" s="139"/>
    </row>
    <row r="223" spans="3:7">
      <c r="C223" s="139"/>
    </row>
    <row r="224" spans="3:7">
      <c r="C224" s="139"/>
    </row>
    <row r="225" spans="3:3">
      <c r="C225" s="139"/>
    </row>
    <row r="226" spans="3:3">
      <c r="C226" s="139"/>
    </row>
    <row r="227" spans="3:3">
      <c r="C227" s="139"/>
    </row>
    <row r="228" spans="3:3">
      <c r="C228" s="139"/>
    </row>
    <row r="229" spans="3:3">
      <c r="C229" s="139"/>
    </row>
  </sheetData>
  <mergeCells count="3">
    <mergeCell ref="A4:F4"/>
    <mergeCell ref="A68:F68"/>
    <mergeCell ref="A83:F83"/>
  </mergeCells>
  <pageMargins left="0.75" right="0.19" top="0.38" bottom="0.32" header="0.28000000000000003" footer="0.17"/>
  <pageSetup paperSize="9" scale="34" orientation="portrait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2:E51"/>
  <sheetViews>
    <sheetView showGridLines="0" zoomScaleNormal="100" workbookViewId="0">
      <selection activeCell="F97" sqref="F97"/>
    </sheetView>
  </sheetViews>
  <sheetFormatPr defaultColWidth="9.109375" defaultRowHeight="15.75" customHeight="1"/>
  <cols>
    <col min="1" max="1" width="9.109375" style="2"/>
    <col min="2" max="2" width="98.33203125" style="2" customWidth="1"/>
    <col min="3" max="3" width="12.5546875" style="2" customWidth="1"/>
    <col min="4" max="4" width="12.88671875" style="2" customWidth="1"/>
    <col min="5" max="5" width="3.44140625" style="2" customWidth="1"/>
    <col min="6" max="16384" width="9.109375" style="2"/>
  </cols>
  <sheetData>
    <row r="2" spans="1:5" s="3" customFormat="1" ht="15.75" customHeight="1" thickBot="1">
      <c r="A2" s="1069"/>
      <c r="B2" s="1442" t="s">
        <v>6183</v>
      </c>
      <c r="C2" s="1442"/>
      <c r="D2" s="1442"/>
      <c r="E2" s="1442"/>
    </row>
    <row r="3" spans="1:5" ht="15.75" customHeight="1" thickBot="1">
      <c r="B3" s="1003"/>
      <c r="C3" s="1004"/>
      <c r="D3" s="1005"/>
    </row>
    <row r="4" spans="1:5" ht="15.75" customHeight="1">
      <c r="B4" s="494" t="s">
        <v>5857</v>
      </c>
    </row>
    <row r="5" spans="1:5" ht="15.75" customHeight="1">
      <c r="B5" s="498"/>
      <c r="C5" s="500"/>
      <c r="D5" s="500" t="s">
        <v>6016</v>
      </c>
    </row>
    <row r="6" spans="1:5" ht="15.75" customHeight="1">
      <c r="B6" s="1461" t="s">
        <v>29</v>
      </c>
      <c r="C6" s="1467" t="s">
        <v>30</v>
      </c>
      <c r="D6" s="1467"/>
    </row>
    <row r="7" spans="1:5" ht="15.75" customHeight="1">
      <c r="B7" s="1462"/>
      <c r="C7" s="972" t="s">
        <v>5946</v>
      </c>
      <c r="D7" s="972" t="s">
        <v>5947</v>
      </c>
    </row>
    <row r="8" spans="1:5" ht="15.75" customHeight="1">
      <c r="B8" s="502"/>
      <c r="C8" s="503"/>
      <c r="D8" s="503"/>
    </row>
    <row r="9" spans="1:5" ht="15.75" customHeight="1">
      <c r="B9" s="551"/>
      <c r="C9" s="552"/>
      <c r="D9" s="552"/>
    </row>
    <row r="10" spans="1:5" ht="15.75" customHeight="1">
      <c r="A10" s="478"/>
      <c r="B10" s="1318" t="s">
        <v>6312</v>
      </c>
      <c r="C10" s="1199"/>
      <c r="D10" s="1199"/>
    </row>
    <row r="11" spans="1:5" ht="15.75" customHeight="1">
      <c r="A11" s="478"/>
      <c r="B11" s="1201" t="s">
        <v>125</v>
      </c>
      <c r="C11" s="1200"/>
      <c r="D11" s="1200"/>
    </row>
    <row r="12" spans="1:5" ht="15.75" customHeight="1">
      <c r="A12" s="478"/>
      <c r="B12" s="1201" t="s">
        <v>126</v>
      </c>
      <c r="C12" s="1200"/>
      <c r="D12" s="1200"/>
    </row>
    <row r="13" spans="1:5" ht="15.75" customHeight="1">
      <c r="A13" s="478"/>
      <c r="B13" s="1201" t="s">
        <v>6313</v>
      </c>
      <c r="C13" s="1200"/>
      <c r="D13" s="1200"/>
    </row>
    <row r="14" spans="1:5" ht="15.75" customHeight="1">
      <c r="A14" s="478"/>
      <c r="B14" s="1201" t="s">
        <v>6314</v>
      </c>
      <c r="C14" s="1200"/>
      <c r="D14" s="1200"/>
    </row>
    <row r="15" spans="1:5" ht="15.75" customHeight="1">
      <c r="A15" s="478"/>
      <c r="B15" s="1318" t="s">
        <v>6315</v>
      </c>
      <c r="C15" s="1199"/>
      <c r="D15" s="1199"/>
    </row>
    <row r="16" spans="1:5" ht="15.75" customHeight="1">
      <c r="A16" s="478"/>
      <c r="B16" s="1201" t="s">
        <v>125</v>
      </c>
      <c r="C16" s="1200"/>
      <c r="D16" s="1200"/>
    </row>
    <row r="17" spans="1:4" ht="15.75" customHeight="1">
      <c r="A17" s="478"/>
      <c r="B17" s="1201" t="s">
        <v>126</v>
      </c>
      <c r="C17" s="1200"/>
      <c r="D17" s="1200"/>
    </row>
    <row r="18" spans="1:4" s="3" customFormat="1" ht="15.75" customHeight="1">
      <c r="B18" s="1201" t="s">
        <v>6313</v>
      </c>
      <c r="C18" s="1200"/>
      <c r="D18" s="1200"/>
    </row>
    <row r="19" spans="1:4" s="20" customFormat="1" ht="15.75" customHeight="1">
      <c r="B19" s="1201" t="s">
        <v>6314</v>
      </c>
      <c r="C19" s="1200"/>
      <c r="D19" s="1200"/>
    </row>
    <row r="20" spans="1:4" s="3" customFormat="1" ht="15.75" customHeight="1">
      <c r="B20" s="1201"/>
      <c r="C20" s="1202"/>
      <c r="D20" s="1202"/>
    </row>
    <row r="21" spans="1:4" s="3" customFormat="1" ht="15.75" customHeight="1">
      <c r="B21" s="1319" t="s">
        <v>6317</v>
      </c>
      <c r="C21" s="1204"/>
      <c r="D21" s="1204"/>
    </row>
    <row r="22" spans="1:4" s="3" customFormat="1" ht="15.75" customHeight="1">
      <c r="B22" s="1319"/>
      <c r="C22" s="1215"/>
      <c r="D22" s="1215"/>
    </row>
    <row r="23" spans="1:4" s="3" customFormat="1" ht="15.75" customHeight="1">
      <c r="B23" s="1320" t="s">
        <v>6318</v>
      </c>
      <c r="C23" s="1217"/>
      <c r="D23" s="1217"/>
    </row>
    <row r="24" spans="1:4" s="3" customFormat="1" ht="15.75" customHeight="1">
      <c r="B24" s="1321"/>
      <c r="C24" s="1206"/>
      <c r="D24" s="1408"/>
    </row>
    <row r="25" spans="1:4" s="3" customFormat="1" ht="15.75" customHeight="1">
      <c r="B25" s="1322" t="s">
        <v>6319</v>
      </c>
      <c r="C25" s="1207"/>
      <c r="D25" s="1206"/>
    </row>
    <row r="26" spans="1:4" s="3" customFormat="1" ht="15.75" customHeight="1">
      <c r="B26" s="1323" t="s">
        <v>125</v>
      </c>
      <c r="C26" s="1200"/>
      <c r="D26" s="1200"/>
    </row>
    <row r="27" spans="1:4" s="3" customFormat="1" ht="15.75" customHeight="1">
      <c r="B27" s="1323" t="s">
        <v>126</v>
      </c>
      <c r="C27" s="1200"/>
      <c r="D27" s="1200"/>
    </row>
    <row r="28" spans="1:4" s="3" customFormat="1" ht="13.5">
      <c r="B28" s="1323" t="s">
        <v>6313</v>
      </c>
      <c r="C28" s="1209"/>
      <c r="D28" s="1209"/>
    </row>
    <row r="29" spans="1:4" s="3" customFormat="1" ht="15.75" customHeight="1">
      <c r="B29" s="1323" t="s">
        <v>6314</v>
      </c>
      <c r="C29" s="1242"/>
      <c r="D29" s="1209"/>
    </row>
    <row r="30" spans="1:4" s="3" customFormat="1" ht="15.75" customHeight="1">
      <c r="B30" s="1324"/>
      <c r="C30" s="1211"/>
      <c r="D30" s="1232"/>
    </row>
    <row r="31" spans="1:4" s="3" customFormat="1" ht="15.75" customHeight="1">
      <c r="B31" s="1322" t="s">
        <v>6320</v>
      </c>
      <c r="C31" s="1211"/>
      <c r="D31" s="1232"/>
    </row>
    <row r="32" spans="1:4" s="3" customFormat="1" ht="24" customHeight="1">
      <c r="B32" s="1323" t="s">
        <v>125</v>
      </c>
      <c r="C32" s="1211"/>
      <c r="D32" s="1232"/>
    </row>
    <row r="33" spans="2:4" ht="15.75" customHeight="1">
      <c r="B33" s="1323" t="s">
        <v>126</v>
      </c>
      <c r="C33" s="1211"/>
      <c r="D33" s="1232"/>
    </row>
    <row r="34" spans="2:4" ht="15.75" customHeight="1">
      <c r="B34" s="1323" t="s">
        <v>6313</v>
      </c>
      <c r="C34" s="1211"/>
      <c r="D34" s="1232"/>
    </row>
    <row r="35" spans="2:4" ht="15.75" customHeight="1">
      <c r="B35" s="1323" t="s">
        <v>6314</v>
      </c>
      <c r="C35" s="1211"/>
      <c r="D35" s="1232"/>
    </row>
    <row r="36" spans="2:4" ht="15.75" customHeight="1">
      <c r="B36" s="1324"/>
      <c r="C36" s="1211"/>
      <c r="D36" s="1232"/>
    </row>
    <row r="37" spans="2:4" ht="15.75" customHeight="1">
      <c r="B37" s="1322" t="s">
        <v>6321</v>
      </c>
      <c r="C37" s="1211"/>
      <c r="D37" s="1232"/>
    </row>
    <row r="38" spans="2:4" ht="15.75" customHeight="1">
      <c r="B38" s="1323" t="s">
        <v>125</v>
      </c>
      <c r="C38" s="1211"/>
      <c r="D38" s="1232"/>
    </row>
    <row r="39" spans="2:4" ht="15.75" customHeight="1">
      <c r="B39" s="1323" t="s">
        <v>126</v>
      </c>
      <c r="C39" s="1211"/>
      <c r="D39" s="1232"/>
    </row>
    <row r="40" spans="2:4" ht="13.5">
      <c r="B40" s="1323" t="s">
        <v>6313</v>
      </c>
      <c r="C40" s="1211"/>
      <c r="D40" s="1232"/>
    </row>
    <row r="41" spans="2:4" ht="15.75" customHeight="1">
      <c r="B41" s="1323" t="s">
        <v>6314</v>
      </c>
      <c r="C41" s="1211"/>
      <c r="D41" s="1232"/>
    </row>
    <row r="42" spans="2:4" ht="13.5">
      <c r="B42" s="1323"/>
      <c r="C42" s="1211"/>
      <c r="D42" s="1212"/>
    </row>
    <row r="43" spans="2:4" ht="15.75" customHeight="1">
      <c r="B43" s="1319" t="s">
        <v>6323</v>
      </c>
      <c r="C43" s="1204"/>
      <c r="D43" s="1204"/>
    </row>
    <row r="44" spans="2:4" ht="15.75" customHeight="1">
      <c r="B44" s="1203"/>
      <c r="C44" s="1204"/>
      <c r="D44" s="1204"/>
    </row>
    <row r="45" spans="2:4" ht="15.75" customHeight="1">
      <c r="B45" s="1213" t="s">
        <v>6325</v>
      </c>
      <c r="C45" s="1204"/>
      <c r="D45" s="1204"/>
    </row>
    <row r="46" spans="2:4" ht="15.75" customHeight="1">
      <c r="B46" s="1197"/>
      <c r="C46" s="1206"/>
      <c r="D46" s="1206"/>
    </row>
    <row r="47" spans="2:4" ht="15.75" customHeight="1">
      <c r="B47" s="1203" t="s">
        <v>6326</v>
      </c>
      <c r="C47" s="1215"/>
      <c r="D47" s="1215"/>
    </row>
    <row r="48" spans="2:4" ht="15.75" customHeight="1">
      <c r="B48" s="1218"/>
      <c r="C48" s="1208"/>
      <c r="D48" s="1208"/>
    </row>
    <row r="49" spans="2:4" ht="15.75" customHeight="1">
      <c r="B49" s="1219" t="s">
        <v>5999</v>
      </c>
      <c r="C49" s="1220"/>
      <c r="D49" s="1220"/>
    </row>
    <row r="50" spans="2:4" ht="15.75" customHeight="1">
      <c r="B50" s="1221" t="s">
        <v>29</v>
      </c>
      <c r="C50" s="1194"/>
      <c r="D50" s="1194"/>
    </row>
    <row r="51" spans="2:4" ht="15.75" customHeight="1">
      <c r="B51" s="1222" t="s">
        <v>6000</v>
      </c>
      <c r="C51" s="1236"/>
      <c r="D51" s="1236"/>
    </row>
  </sheetData>
  <mergeCells count="3">
    <mergeCell ref="B6:B7"/>
    <mergeCell ref="C6:D6"/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headerFooter>
    <oddFooter>&amp;R&amp;P/&amp;N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2:J24"/>
  <sheetViews>
    <sheetView showGridLines="0" zoomScaleNormal="100" workbookViewId="0">
      <selection activeCell="P26" sqref="P26"/>
    </sheetView>
  </sheetViews>
  <sheetFormatPr defaultColWidth="9.109375" defaultRowHeight="13.2" outlineLevelRow="1"/>
  <cols>
    <col min="1" max="1" width="9.109375" style="3"/>
    <col min="2" max="2" width="58.88671875" style="3" bestFit="1" customWidth="1"/>
    <col min="3" max="3" width="12.6640625" style="3" bestFit="1" customWidth="1"/>
    <col min="4" max="9" width="10.6640625" style="3" customWidth="1"/>
    <col min="10" max="16384" width="9.109375" style="3"/>
  </cols>
  <sheetData>
    <row r="2" spans="1:9" ht="15" customHeight="1" thickBot="1">
      <c r="A2" s="1069"/>
      <c r="B2" s="748" t="s">
        <v>6055</v>
      </c>
      <c r="C2" s="748"/>
      <c r="D2" s="748"/>
      <c r="E2" s="748"/>
      <c r="F2" s="748"/>
      <c r="G2" s="748"/>
      <c r="H2" s="748"/>
      <c r="I2" s="748"/>
    </row>
    <row r="3" spans="1:9" ht="12.75" customHeight="1" thickBot="1">
      <c r="B3" s="998"/>
      <c r="C3" s="999"/>
      <c r="D3" s="999"/>
      <c r="E3" s="999"/>
      <c r="F3" s="999"/>
      <c r="G3" s="999"/>
      <c r="H3" s="999"/>
      <c r="I3" s="1000"/>
    </row>
    <row r="4" spans="1:9" ht="12.75" customHeight="1">
      <c r="B4" s="553" t="s">
        <v>5857</v>
      </c>
      <c r="C4" s="554"/>
      <c r="D4" s="538"/>
      <c r="E4" s="538"/>
      <c r="F4" s="538"/>
      <c r="G4" s="538"/>
      <c r="H4" s="538"/>
      <c r="I4" s="538"/>
    </row>
    <row r="5" spans="1:9" ht="13.8">
      <c r="B5" s="538"/>
      <c r="C5" s="538"/>
      <c r="D5" s="555"/>
      <c r="E5" s="555"/>
      <c r="F5" s="555"/>
      <c r="G5" s="555"/>
      <c r="H5" s="538"/>
      <c r="I5" s="555" t="s">
        <v>6016</v>
      </c>
    </row>
    <row r="6" spans="1:9" ht="14.4">
      <c r="B6" s="1461" t="s">
        <v>29</v>
      </c>
      <c r="C6" s="1461" t="s">
        <v>59</v>
      </c>
      <c r="D6" s="1468" t="s">
        <v>30</v>
      </c>
      <c r="E6" s="1469"/>
      <c r="F6" s="1468" t="s">
        <v>31</v>
      </c>
      <c r="G6" s="1469"/>
      <c r="H6" s="1468" t="s">
        <v>172</v>
      </c>
      <c r="I6" s="1469"/>
    </row>
    <row r="7" spans="1:9" ht="29.25" customHeight="1">
      <c r="B7" s="1462"/>
      <c r="C7" s="1462"/>
      <c r="D7" s="556" t="s">
        <v>5946</v>
      </c>
      <c r="E7" s="556" t="s">
        <v>5947</v>
      </c>
      <c r="F7" s="556" t="s">
        <v>5946</v>
      </c>
      <c r="G7" s="556" t="s">
        <v>5947</v>
      </c>
      <c r="H7" s="556" t="s">
        <v>5946</v>
      </c>
      <c r="I7" s="556" t="s">
        <v>5947</v>
      </c>
    </row>
    <row r="8" spans="1:9" ht="14.25" customHeight="1">
      <c r="B8" s="557"/>
      <c r="C8" s="558"/>
      <c r="D8" s="559"/>
      <c r="E8" s="559"/>
      <c r="F8" s="559"/>
      <c r="G8" s="559"/>
      <c r="H8" s="559"/>
      <c r="I8" s="559"/>
    </row>
    <row r="9" spans="1:9" ht="13.8">
      <c r="B9" s="524" t="s">
        <v>121</v>
      </c>
      <c r="C9" s="560" t="s">
        <v>60</v>
      </c>
      <c r="D9" s="508"/>
      <c r="E9" s="508"/>
      <c r="F9" s="508"/>
      <c r="G9" s="508"/>
      <c r="H9" s="508"/>
      <c r="I9" s="508"/>
    </row>
    <row r="10" spans="1:9" ht="13.8">
      <c r="B10" s="524" t="s">
        <v>5882</v>
      </c>
      <c r="C10" s="560" t="s">
        <v>60</v>
      </c>
      <c r="D10" s="509"/>
      <c r="E10" s="508"/>
      <c r="F10" s="508"/>
      <c r="G10" s="508"/>
      <c r="H10" s="508"/>
      <c r="I10" s="508"/>
    </row>
    <row r="11" spans="1:9" ht="13.8">
      <c r="B11" s="513"/>
      <c r="C11" s="560"/>
      <c r="D11" s="508"/>
      <c r="E11" s="508"/>
      <c r="F11" s="508"/>
      <c r="G11" s="508"/>
      <c r="H11" s="508"/>
      <c r="I11" s="508"/>
    </row>
    <row r="12" spans="1:9" ht="13.8">
      <c r="B12" s="561" t="s">
        <v>61</v>
      </c>
      <c r="C12" s="562"/>
      <c r="D12" s="512"/>
      <c r="E12" s="512"/>
      <c r="F12" s="512"/>
      <c r="G12" s="512"/>
      <c r="H12" s="512"/>
      <c r="I12" s="512"/>
    </row>
    <row r="13" spans="1:9" ht="13.8">
      <c r="B13" s="507"/>
      <c r="C13" s="560"/>
      <c r="D13" s="508"/>
      <c r="E13" s="508"/>
      <c r="F13" s="508"/>
      <c r="G13" s="508"/>
      <c r="H13" s="508"/>
      <c r="I13" s="508"/>
    </row>
    <row r="14" spans="1:9" ht="27.6">
      <c r="B14" s="1291" t="s">
        <v>6359</v>
      </c>
      <c r="C14" s="1030" t="s">
        <v>6185</v>
      </c>
      <c r="D14" s="508"/>
      <c r="E14" s="508"/>
      <c r="F14" s="508"/>
      <c r="G14" s="508"/>
      <c r="H14" s="508"/>
      <c r="I14" s="508"/>
    </row>
    <row r="15" spans="1:9" ht="13.8">
      <c r="B15" s="507"/>
      <c r="C15" s="736"/>
      <c r="D15" s="508"/>
      <c r="E15" s="508"/>
      <c r="F15" s="508"/>
      <c r="G15" s="508"/>
      <c r="H15" s="508"/>
      <c r="I15" s="508"/>
    </row>
    <row r="16" spans="1:9" ht="13.8">
      <c r="B16" s="561" t="s">
        <v>6198</v>
      </c>
      <c r="C16" s="562"/>
      <c r="D16" s="512"/>
      <c r="E16" s="512"/>
      <c r="F16" s="512"/>
      <c r="G16" s="512"/>
      <c r="H16" s="512"/>
      <c r="I16" s="512"/>
    </row>
    <row r="17" spans="2:10" ht="13.8">
      <c r="B17" s="507"/>
      <c r="C17" s="560"/>
      <c r="D17" s="508"/>
      <c r="E17" s="508"/>
      <c r="F17" s="508"/>
      <c r="G17" s="508"/>
      <c r="H17" s="508"/>
      <c r="I17" s="508"/>
    </row>
    <row r="18" spans="2:10" ht="15">
      <c r="B18" s="1084" t="s">
        <v>6201</v>
      </c>
      <c r="C18" s="736" t="s">
        <v>6184</v>
      </c>
      <c r="D18" s="508"/>
      <c r="E18" s="508"/>
      <c r="F18" s="508"/>
      <c r="G18" s="508"/>
      <c r="H18" s="508"/>
      <c r="I18" s="508"/>
    </row>
    <row r="19" spans="2:10" ht="13.8">
      <c r="B19" s="507"/>
      <c r="C19" s="736"/>
      <c r="D19" s="563"/>
      <c r="E19" s="563"/>
      <c r="F19" s="563"/>
      <c r="G19" s="563"/>
      <c r="H19" s="563"/>
      <c r="I19" s="563"/>
    </row>
    <row r="20" spans="2:10" ht="18" customHeight="1">
      <c r="B20" s="561" t="s">
        <v>6199</v>
      </c>
      <c r="C20" s="732"/>
      <c r="D20" s="733"/>
      <c r="E20" s="733"/>
      <c r="F20" s="734"/>
      <c r="G20" s="734"/>
      <c r="H20" s="733"/>
      <c r="I20" s="733"/>
    </row>
    <row r="21" spans="2:10" ht="15" hidden="1" outlineLevel="1">
      <c r="B21" s="561" t="s">
        <v>5915</v>
      </c>
      <c r="C21" s="562"/>
      <c r="D21" s="564">
        <v>6.8510707940007035E-2</v>
      </c>
      <c r="E21" s="564">
        <v>6.6365986359862419E-2</v>
      </c>
      <c r="F21" s="565" t="s">
        <v>5942</v>
      </c>
      <c r="G21" s="565" t="s">
        <v>5942</v>
      </c>
      <c r="H21" s="564">
        <v>6.8511998213635766E-2</v>
      </c>
      <c r="I21" s="564">
        <v>6.6365768419431287E-2</v>
      </c>
    </row>
    <row r="22" spans="2:10" ht="13.8" collapsed="1">
      <c r="B22" s="538"/>
      <c r="C22" s="538"/>
      <c r="D22" s="538"/>
      <c r="E22" s="538"/>
      <c r="F22" s="538"/>
      <c r="G22" s="538"/>
      <c r="H22" s="538"/>
      <c r="I22" s="538"/>
    </row>
    <row r="23" spans="2:10" ht="15">
      <c r="B23" s="800" t="s">
        <v>6200</v>
      </c>
      <c r="C23" s="468"/>
      <c r="D23" s="468"/>
      <c r="E23" s="468"/>
      <c r="F23" s="468"/>
      <c r="G23" s="468"/>
      <c r="H23" s="468"/>
      <c r="I23" s="468"/>
      <c r="J23" s="468"/>
    </row>
    <row r="24" spans="2:10">
      <c r="C24" s="468"/>
      <c r="D24" s="468"/>
      <c r="E24" s="468"/>
      <c r="F24" s="468"/>
      <c r="G24" s="468"/>
      <c r="H24" s="468"/>
      <c r="I24" s="468"/>
      <c r="J24" s="468"/>
    </row>
  </sheetData>
  <mergeCells count="5">
    <mergeCell ref="H6:I6"/>
    <mergeCell ref="B6:B7"/>
    <mergeCell ref="C6:C7"/>
    <mergeCell ref="D6:E6"/>
    <mergeCell ref="F6:G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&amp;R&amp;P/&amp;N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2:Q52"/>
  <sheetViews>
    <sheetView showGridLines="0" topLeftCell="A25" zoomScale="70" zoomScaleNormal="70" workbookViewId="0">
      <selection activeCell="AB33" sqref="AB33"/>
    </sheetView>
  </sheetViews>
  <sheetFormatPr defaultColWidth="9.109375" defaultRowHeight="13.8" outlineLevelCol="1"/>
  <cols>
    <col min="1" max="1" width="9.109375" style="10"/>
    <col min="2" max="2" width="36.44140625" style="10" bestFit="1" customWidth="1"/>
    <col min="3" max="3" width="10.33203125" style="10" customWidth="1" outlineLevel="1"/>
    <col min="4" max="4" width="14" style="10" customWidth="1" outlineLevel="1"/>
    <col min="5" max="5" width="12.6640625" style="10" customWidth="1" outlineLevel="1"/>
    <col min="6" max="6" width="15.6640625" style="10" customWidth="1" outlineLevel="1"/>
    <col min="7" max="7" width="10.5546875" style="10" customWidth="1" outlineLevel="1"/>
    <col min="8" max="8" width="11.44140625" style="10" customWidth="1" outlineLevel="1"/>
    <col min="9" max="9" width="14.109375" style="10" customWidth="1" outlineLevel="1"/>
    <col min="10" max="10" width="13.44140625" style="10" customWidth="1" outlineLevel="1"/>
    <col min="11" max="11" width="15.5546875" style="10" customWidth="1" outlineLevel="1"/>
    <col min="12" max="12" width="12.6640625" style="10" customWidth="1" outlineLevel="1"/>
    <col min="13" max="13" width="11" style="10" customWidth="1" outlineLevel="1"/>
    <col min="14" max="14" width="14.5546875" style="10" customWidth="1" outlineLevel="1"/>
    <col min="15" max="15" width="12.33203125" style="10" customWidth="1" outlineLevel="1"/>
    <col min="16" max="16" width="15.88671875" style="10" customWidth="1" outlineLevel="1"/>
    <col min="17" max="17" width="11.109375" style="10" customWidth="1" outlineLevel="1"/>
    <col min="18" max="16384" width="9.109375" style="10"/>
  </cols>
  <sheetData>
    <row r="2" spans="1:17" s="749" customFormat="1" ht="16.5" customHeight="1" thickBot="1">
      <c r="A2" s="1069"/>
      <c r="B2" s="1442" t="s">
        <v>6056</v>
      </c>
      <c r="C2" s="1442"/>
      <c r="D2" s="1442"/>
      <c r="E2" s="1442"/>
      <c r="F2" s="1442"/>
      <c r="G2" s="1442"/>
      <c r="H2" s="1442"/>
      <c r="I2" s="1442"/>
      <c r="J2" s="1442"/>
      <c r="K2" s="748"/>
      <c r="L2" s="748"/>
      <c r="M2" s="748"/>
      <c r="N2" s="748"/>
      <c r="O2" s="748"/>
      <c r="P2" s="748"/>
      <c r="Q2" s="748"/>
    </row>
    <row r="3" spans="1:17" s="3" customFormat="1" ht="12.75" customHeight="1" thickBot="1">
      <c r="B3" s="998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999"/>
      <c r="Q3" s="1000"/>
    </row>
    <row r="4" spans="1:17" ht="15.6">
      <c r="B4" s="566" t="s">
        <v>5835</v>
      </c>
      <c r="C4" s="526"/>
      <c r="D4" s="526"/>
      <c r="E4" s="526"/>
      <c r="F4" s="526"/>
      <c r="G4" s="526"/>
      <c r="H4" s="528"/>
      <c r="I4" s="526"/>
      <c r="J4" s="526"/>
      <c r="K4" s="526"/>
      <c r="L4" s="526"/>
      <c r="M4" s="526"/>
      <c r="N4" s="526"/>
      <c r="O4" s="526"/>
      <c r="P4" s="526"/>
      <c r="Q4" s="526"/>
    </row>
    <row r="5" spans="1:17" ht="14.4">
      <c r="B5" s="567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9" t="s">
        <v>6017</v>
      </c>
    </row>
    <row r="6" spans="1:17" ht="14.4">
      <c r="B6" s="567"/>
      <c r="C6" s="1470" t="s">
        <v>5947</v>
      </c>
      <c r="D6" s="1471"/>
      <c r="E6" s="1471"/>
      <c r="F6" s="1471"/>
      <c r="G6" s="1471"/>
      <c r="H6" s="1471"/>
      <c r="I6" s="1471"/>
      <c r="J6" s="1471"/>
      <c r="K6" s="1471"/>
      <c r="L6" s="1471"/>
      <c r="M6" s="1471"/>
      <c r="N6" s="1471"/>
      <c r="O6" s="1471"/>
      <c r="P6" s="1471"/>
      <c r="Q6" s="1472"/>
    </row>
    <row r="7" spans="1:17" ht="14.4">
      <c r="B7" s="570" t="s">
        <v>102</v>
      </c>
      <c r="C7" s="1479" t="s">
        <v>30</v>
      </c>
      <c r="D7" s="1480"/>
      <c r="E7" s="1480"/>
      <c r="F7" s="1480"/>
      <c r="G7" s="1481"/>
      <c r="H7" s="1479" t="s">
        <v>31</v>
      </c>
      <c r="I7" s="1480"/>
      <c r="J7" s="1480"/>
      <c r="K7" s="1480"/>
      <c r="L7" s="1481"/>
      <c r="M7" s="1479" t="s">
        <v>19</v>
      </c>
      <c r="N7" s="1480"/>
      <c r="O7" s="1480"/>
      <c r="P7" s="1480"/>
      <c r="Q7" s="1481"/>
    </row>
    <row r="8" spans="1:17" ht="28.8">
      <c r="B8" s="570"/>
      <c r="C8" s="571" t="s">
        <v>43</v>
      </c>
      <c r="D8" s="571" t="s">
        <v>153</v>
      </c>
      <c r="E8" s="571" t="s">
        <v>5834</v>
      </c>
      <c r="F8" s="571" t="s">
        <v>103</v>
      </c>
      <c r="G8" s="571" t="s">
        <v>44</v>
      </c>
      <c r="H8" s="571" t="s">
        <v>43</v>
      </c>
      <c r="I8" s="571" t="s">
        <v>153</v>
      </c>
      <c r="J8" s="571" t="s">
        <v>5916</v>
      </c>
      <c r="K8" s="571" t="s">
        <v>103</v>
      </c>
      <c r="L8" s="571" t="s">
        <v>44</v>
      </c>
      <c r="M8" s="571" t="s">
        <v>43</v>
      </c>
      <c r="N8" s="571" t="s">
        <v>153</v>
      </c>
      <c r="O8" s="571" t="s">
        <v>5834</v>
      </c>
      <c r="P8" s="571" t="s">
        <v>103</v>
      </c>
      <c r="Q8" s="571" t="s">
        <v>44</v>
      </c>
    </row>
    <row r="9" spans="1:17" ht="14.4">
      <c r="B9" s="572" t="s">
        <v>5858</v>
      </c>
      <c r="C9" s="573"/>
      <c r="D9" s="574"/>
      <c r="E9" s="574"/>
      <c r="F9" s="574"/>
      <c r="G9" s="574"/>
      <c r="H9" s="573"/>
      <c r="I9" s="574"/>
      <c r="J9" s="574"/>
      <c r="K9" s="574"/>
      <c r="L9" s="574"/>
      <c r="M9" s="573"/>
      <c r="N9" s="574"/>
      <c r="O9" s="574"/>
      <c r="P9" s="574"/>
      <c r="Q9" s="574"/>
    </row>
    <row r="10" spans="1:17" ht="5.0999999999999996" customHeight="1">
      <c r="B10" s="575"/>
      <c r="C10" s="576"/>
      <c r="D10" s="577"/>
      <c r="E10" s="577"/>
      <c r="F10" s="577"/>
      <c r="G10" s="577"/>
      <c r="H10" s="576"/>
      <c r="I10" s="577"/>
      <c r="J10" s="577"/>
      <c r="K10" s="577"/>
      <c r="L10" s="577"/>
      <c r="M10" s="576"/>
      <c r="N10" s="577"/>
      <c r="O10" s="577"/>
      <c r="P10" s="577"/>
      <c r="Q10" s="577"/>
    </row>
    <row r="11" spans="1:17" ht="14.4">
      <c r="B11" s="578" t="s">
        <v>5947</v>
      </c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  <c r="N11" s="579"/>
      <c r="O11" s="579"/>
      <c r="P11" s="579"/>
      <c r="Q11" s="579"/>
    </row>
    <row r="12" spans="1:17" ht="14.4">
      <c r="B12" s="580" t="s">
        <v>151</v>
      </c>
      <c r="C12" s="581"/>
      <c r="D12" s="581"/>
      <c r="E12" s="581"/>
      <c r="F12" s="581"/>
      <c r="G12" s="582"/>
      <c r="H12" s="581"/>
      <c r="I12" s="581"/>
      <c r="J12" s="581"/>
      <c r="K12" s="581"/>
      <c r="L12" s="582"/>
      <c r="M12" s="581"/>
      <c r="N12" s="582"/>
      <c r="O12" s="582"/>
      <c r="P12" s="582"/>
      <c r="Q12" s="582"/>
    </row>
    <row r="13" spans="1:17" ht="14.4">
      <c r="B13" s="580" t="s">
        <v>152</v>
      </c>
      <c r="C13" s="581"/>
      <c r="D13" s="581"/>
      <c r="E13" s="581"/>
      <c r="F13" s="581"/>
      <c r="G13" s="582"/>
      <c r="H13" s="581"/>
      <c r="I13" s="581"/>
      <c r="J13" s="583"/>
      <c r="K13" s="583"/>
      <c r="L13" s="582"/>
      <c r="M13" s="581"/>
      <c r="N13" s="582"/>
      <c r="O13" s="582"/>
      <c r="P13" s="582"/>
      <c r="Q13" s="582"/>
    </row>
    <row r="14" spans="1:17" ht="14.4">
      <c r="B14" s="578" t="s">
        <v>5946</v>
      </c>
      <c r="C14" s="579"/>
      <c r="D14" s="579"/>
      <c r="E14" s="579"/>
      <c r="F14" s="579"/>
      <c r="G14" s="579"/>
      <c r="H14" s="579"/>
      <c r="I14" s="579"/>
      <c r="J14" s="579"/>
      <c r="K14" s="579"/>
      <c r="L14" s="579"/>
      <c r="M14" s="579"/>
      <c r="N14" s="579"/>
      <c r="O14" s="579"/>
      <c r="P14" s="579"/>
      <c r="Q14" s="579"/>
    </row>
    <row r="15" spans="1:17" ht="15">
      <c r="B15" s="580" t="s">
        <v>5917</v>
      </c>
      <c r="C15" s="581"/>
      <c r="D15" s="581"/>
      <c r="E15" s="581"/>
      <c r="F15" s="581"/>
      <c r="G15" s="582"/>
      <c r="H15" s="581"/>
      <c r="I15" s="581"/>
      <c r="J15" s="581"/>
      <c r="K15" s="581"/>
      <c r="L15" s="582"/>
      <c r="M15" s="581"/>
      <c r="N15" s="582"/>
      <c r="O15" s="582"/>
      <c r="P15" s="582"/>
      <c r="Q15" s="582"/>
    </row>
    <row r="16" spans="1:17" ht="14.4">
      <c r="B16" s="580" t="s">
        <v>152</v>
      </c>
      <c r="C16" s="581"/>
      <c r="D16" s="581"/>
      <c r="E16" s="581"/>
      <c r="F16" s="581"/>
      <c r="G16" s="582"/>
      <c r="H16" s="581"/>
      <c r="I16" s="581"/>
      <c r="J16" s="583"/>
      <c r="K16" s="583"/>
      <c r="L16" s="582"/>
      <c r="M16" s="581"/>
      <c r="N16" s="582"/>
      <c r="O16" s="582"/>
      <c r="P16" s="582"/>
      <c r="Q16" s="582"/>
    </row>
    <row r="17" spans="2:17" ht="14.4">
      <c r="B17" s="578" t="s">
        <v>5964</v>
      </c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84"/>
      <c r="N17" s="584"/>
      <c r="O17" s="584"/>
      <c r="P17" s="584"/>
      <c r="Q17" s="584"/>
    </row>
    <row r="18" spans="2:17" ht="14.4">
      <c r="B18" s="580" t="s">
        <v>151</v>
      </c>
      <c r="C18" s="581"/>
      <c r="D18" s="581"/>
      <c r="E18" s="582"/>
      <c r="F18" s="583"/>
      <c r="G18" s="582"/>
      <c r="H18" s="583"/>
      <c r="I18" s="581"/>
      <c r="J18" s="582"/>
      <c r="K18" s="581"/>
      <c r="L18" s="582"/>
      <c r="M18" s="581"/>
      <c r="N18" s="582"/>
      <c r="O18" s="582"/>
      <c r="P18" s="582"/>
      <c r="Q18" s="582"/>
    </row>
    <row r="19" spans="2:17" ht="14.4">
      <c r="B19" s="585" t="s">
        <v>152</v>
      </c>
      <c r="C19" s="581"/>
      <c r="D19" s="586"/>
      <c r="E19" s="586"/>
      <c r="F19" s="583"/>
      <c r="G19" s="582"/>
      <c r="H19" s="587"/>
      <c r="I19" s="586"/>
      <c r="J19" s="586"/>
      <c r="K19" s="581"/>
      <c r="L19" s="582"/>
      <c r="M19" s="588"/>
      <c r="N19" s="586"/>
      <c r="O19" s="586"/>
      <c r="P19" s="586"/>
      <c r="Q19" s="586"/>
    </row>
    <row r="20" spans="2:17" s="23" customFormat="1" ht="14.4">
      <c r="B20" s="589" t="s">
        <v>171</v>
      </c>
      <c r="C20" s="590"/>
      <c r="D20" s="590"/>
      <c r="E20" s="590"/>
      <c r="F20" s="590"/>
      <c r="G20" s="590"/>
      <c r="H20" s="590"/>
      <c r="I20" s="590"/>
      <c r="J20" s="590"/>
      <c r="K20" s="590"/>
      <c r="L20" s="590"/>
      <c r="M20" s="590"/>
      <c r="N20" s="590"/>
      <c r="O20" s="590"/>
      <c r="P20" s="590"/>
      <c r="Q20" s="590"/>
    </row>
    <row r="21" spans="2:17" ht="14.4">
      <c r="B21" s="591" t="s">
        <v>151</v>
      </c>
      <c r="C21" s="579"/>
      <c r="D21" s="579"/>
      <c r="E21" s="579"/>
      <c r="F21" s="579"/>
      <c r="G21" s="579"/>
      <c r="H21" s="579"/>
      <c r="I21" s="579"/>
      <c r="J21" s="579"/>
      <c r="K21" s="579"/>
      <c r="L21" s="579"/>
      <c r="M21" s="579"/>
      <c r="N21" s="579"/>
      <c r="O21" s="579"/>
      <c r="P21" s="579"/>
      <c r="Q21" s="579"/>
    </row>
    <row r="22" spans="2:17" ht="14.4">
      <c r="B22" s="592" t="s">
        <v>152</v>
      </c>
      <c r="C22" s="593"/>
      <c r="D22" s="593"/>
      <c r="E22" s="593"/>
      <c r="F22" s="593"/>
      <c r="G22" s="593"/>
      <c r="H22" s="593"/>
      <c r="I22" s="593"/>
      <c r="J22" s="593"/>
      <c r="K22" s="593"/>
      <c r="L22" s="593"/>
      <c r="M22" s="593"/>
      <c r="N22" s="593"/>
      <c r="O22" s="593"/>
      <c r="P22" s="593"/>
      <c r="Q22" s="593"/>
    </row>
    <row r="23" spans="2:17" ht="16.5" customHeight="1">
      <c r="B23" s="594"/>
      <c r="C23" s="605"/>
      <c r="D23" s="605"/>
      <c r="E23" s="605"/>
      <c r="F23" s="605"/>
      <c r="G23" s="605"/>
      <c r="H23" s="605"/>
      <c r="I23" s="605"/>
      <c r="J23" s="605"/>
      <c r="K23" s="605"/>
      <c r="L23" s="605"/>
      <c r="M23" s="605"/>
      <c r="N23" s="605"/>
      <c r="O23" s="605"/>
      <c r="P23" s="605"/>
      <c r="Q23" s="605"/>
    </row>
    <row r="24" spans="2:17" ht="14.4">
      <c r="B24" s="595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  <c r="Q24" s="596"/>
    </row>
    <row r="25" spans="2:17" ht="14.4">
      <c r="B25" s="597"/>
      <c r="C25" s="596"/>
      <c r="D25" s="596"/>
      <c r="E25" s="596"/>
      <c r="F25" s="596"/>
      <c r="G25" s="596"/>
      <c r="H25" s="596"/>
      <c r="I25" s="596"/>
      <c r="J25" s="596"/>
      <c r="K25" s="596"/>
      <c r="L25" s="596"/>
      <c r="M25" s="596"/>
      <c r="N25" s="596"/>
      <c r="O25" s="596"/>
      <c r="P25" s="596"/>
      <c r="Q25" s="596"/>
    </row>
    <row r="26" spans="2:17" ht="14.4">
      <c r="B26" s="567"/>
      <c r="C26" s="1473" t="s">
        <v>5947</v>
      </c>
      <c r="D26" s="1474"/>
      <c r="E26" s="1474"/>
      <c r="F26" s="1474"/>
      <c r="G26" s="1474"/>
      <c r="H26" s="1474"/>
      <c r="I26" s="1474"/>
      <c r="J26" s="1474"/>
      <c r="K26" s="1474"/>
      <c r="L26" s="1474"/>
      <c r="M26" s="1474"/>
      <c r="N26" s="1474"/>
      <c r="O26" s="1474"/>
      <c r="P26" s="1474"/>
      <c r="Q26" s="1475"/>
    </row>
    <row r="27" spans="2:17" ht="14.4">
      <c r="B27" s="570" t="s">
        <v>102</v>
      </c>
      <c r="C27" s="1476" t="s">
        <v>30</v>
      </c>
      <c r="D27" s="1477"/>
      <c r="E27" s="1477"/>
      <c r="F27" s="1477"/>
      <c r="G27" s="1478"/>
      <c r="H27" s="1476" t="s">
        <v>31</v>
      </c>
      <c r="I27" s="1477"/>
      <c r="J27" s="1477"/>
      <c r="K27" s="1477"/>
      <c r="L27" s="1478"/>
      <c r="M27" s="1476" t="s">
        <v>19</v>
      </c>
      <c r="N27" s="1477"/>
      <c r="O27" s="1477"/>
      <c r="P27" s="1477"/>
      <c r="Q27" s="1478"/>
    </row>
    <row r="28" spans="2:17" ht="28.8">
      <c r="B28" s="570"/>
      <c r="C28" s="598" t="s">
        <v>43</v>
      </c>
      <c r="D28" s="598" t="s">
        <v>153</v>
      </c>
      <c r="E28" s="598" t="s">
        <v>5834</v>
      </c>
      <c r="F28" s="598" t="s">
        <v>103</v>
      </c>
      <c r="G28" s="598" t="s">
        <v>44</v>
      </c>
      <c r="H28" s="598" t="s">
        <v>43</v>
      </c>
      <c r="I28" s="598" t="s">
        <v>153</v>
      </c>
      <c r="J28" s="598" t="s">
        <v>5834</v>
      </c>
      <c r="K28" s="598" t="s">
        <v>103</v>
      </c>
      <c r="L28" s="598" t="s">
        <v>44</v>
      </c>
      <c r="M28" s="598" t="s">
        <v>43</v>
      </c>
      <c r="N28" s="598" t="s">
        <v>153</v>
      </c>
      <c r="O28" s="598" t="s">
        <v>5834</v>
      </c>
      <c r="P28" s="598" t="s">
        <v>103</v>
      </c>
      <c r="Q28" s="598" t="s">
        <v>44</v>
      </c>
    </row>
    <row r="29" spans="2:17" ht="14.4">
      <c r="B29" s="572" t="s">
        <v>12</v>
      </c>
      <c r="C29" s="599"/>
      <c r="D29" s="600"/>
      <c r="E29" s="600"/>
      <c r="F29" s="600"/>
      <c r="G29" s="600"/>
      <c r="H29" s="599"/>
      <c r="I29" s="600"/>
      <c r="J29" s="600"/>
      <c r="K29" s="600"/>
      <c r="L29" s="600"/>
      <c r="M29" s="599"/>
      <c r="N29" s="600"/>
      <c r="O29" s="600"/>
      <c r="P29" s="600"/>
      <c r="Q29" s="600"/>
    </row>
    <row r="30" spans="2:17" ht="5.0999999999999996" customHeight="1">
      <c r="B30" s="575"/>
      <c r="C30" s="579"/>
      <c r="D30" s="584"/>
      <c r="E30" s="584"/>
      <c r="F30" s="584"/>
      <c r="G30" s="584"/>
      <c r="H30" s="579"/>
      <c r="I30" s="584"/>
      <c r="J30" s="584"/>
      <c r="K30" s="584"/>
      <c r="L30" s="584"/>
      <c r="M30" s="579"/>
      <c r="N30" s="584"/>
      <c r="O30" s="584"/>
      <c r="P30" s="584"/>
      <c r="Q30" s="584"/>
    </row>
    <row r="31" spans="2:17" ht="14.4">
      <c r="B31" s="578" t="s">
        <v>5947</v>
      </c>
      <c r="C31" s="579"/>
      <c r="D31" s="579"/>
      <c r="E31" s="579"/>
      <c r="F31" s="579"/>
      <c r="G31" s="579"/>
      <c r="H31" s="579"/>
      <c r="I31" s="579"/>
      <c r="J31" s="579"/>
      <c r="K31" s="579"/>
      <c r="L31" s="579"/>
      <c r="M31" s="579"/>
      <c r="N31" s="579"/>
      <c r="O31" s="579"/>
      <c r="P31" s="579"/>
      <c r="Q31" s="579"/>
    </row>
    <row r="32" spans="2:17" ht="14.4">
      <c r="B32" s="580" t="s">
        <v>151</v>
      </c>
      <c r="C32" s="581"/>
      <c r="D32" s="581"/>
      <c r="E32" s="581"/>
      <c r="F32" s="581"/>
      <c r="G32" s="582"/>
      <c r="H32" s="581"/>
      <c r="I32" s="581"/>
      <c r="J32" s="581"/>
      <c r="K32" s="581"/>
      <c r="L32" s="582"/>
      <c r="M32" s="581"/>
      <c r="N32" s="582"/>
      <c r="O32" s="582"/>
      <c r="P32" s="582"/>
      <c r="Q32" s="582"/>
    </row>
    <row r="33" spans="2:17" ht="14.4">
      <c r="B33" s="580" t="s">
        <v>152</v>
      </c>
      <c r="C33" s="581"/>
      <c r="D33" s="581"/>
      <c r="E33" s="581"/>
      <c r="F33" s="581"/>
      <c r="G33" s="582"/>
      <c r="H33" s="581"/>
      <c r="I33" s="581"/>
      <c r="J33" s="581"/>
      <c r="K33" s="583"/>
      <c r="L33" s="582"/>
      <c r="M33" s="581"/>
      <c r="N33" s="582"/>
      <c r="O33" s="582"/>
      <c r="P33" s="582"/>
      <c r="Q33" s="582"/>
    </row>
    <row r="34" spans="2:17" ht="14.4">
      <c r="B34" s="578" t="s">
        <v>5946</v>
      </c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</row>
    <row r="35" spans="2:17" ht="14.4">
      <c r="B35" s="580" t="s">
        <v>151</v>
      </c>
      <c r="C35" s="581"/>
      <c r="D35" s="581"/>
      <c r="E35" s="581"/>
      <c r="F35" s="581"/>
      <c r="G35" s="582"/>
      <c r="H35" s="581"/>
      <c r="I35" s="581"/>
      <c r="J35" s="581"/>
      <c r="K35" s="581"/>
      <c r="L35" s="582"/>
      <c r="M35" s="581"/>
      <c r="N35" s="582"/>
      <c r="O35" s="582"/>
      <c r="P35" s="582"/>
      <c r="Q35" s="582"/>
    </row>
    <row r="36" spans="2:17" ht="14.4">
      <c r="B36" s="580" t="s">
        <v>152</v>
      </c>
      <c r="C36" s="581"/>
      <c r="D36" s="581"/>
      <c r="E36" s="581"/>
      <c r="F36" s="581"/>
      <c r="G36" s="582"/>
      <c r="H36" s="581"/>
      <c r="I36" s="601"/>
      <c r="J36" s="583"/>
      <c r="K36" s="583"/>
      <c r="L36" s="601"/>
      <c r="M36" s="581"/>
      <c r="N36" s="582"/>
      <c r="O36" s="582"/>
      <c r="P36" s="582"/>
      <c r="Q36" s="582"/>
    </row>
    <row r="37" spans="2:17" ht="14.4">
      <c r="B37" s="578" t="s">
        <v>5964</v>
      </c>
      <c r="C37" s="579"/>
      <c r="D37" s="579"/>
      <c r="E37" s="579"/>
      <c r="F37" s="579"/>
      <c r="G37" s="579"/>
      <c r="H37" s="579"/>
      <c r="I37" s="579"/>
      <c r="J37" s="579"/>
      <c r="K37" s="579"/>
      <c r="L37" s="579"/>
      <c r="M37" s="579"/>
      <c r="N37" s="584"/>
      <c r="O37" s="584"/>
      <c r="P37" s="584"/>
      <c r="Q37" s="584"/>
    </row>
    <row r="38" spans="2:17" ht="14.4">
      <c r="B38" s="580" t="s">
        <v>151</v>
      </c>
      <c r="C38" s="581"/>
      <c r="D38" s="581"/>
      <c r="E38" s="581"/>
      <c r="F38" s="581"/>
      <c r="G38" s="582"/>
      <c r="H38" s="581"/>
      <c r="I38" s="581"/>
      <c r="J38" s="581"/>
      <c r="K38" s="583"/>
      <c r="L38" s="582"/>
      <c r="M38" s="581"/>
      <c r="N38" s="582"/>
      <c r="O38" s="582"/>
      <c r="P38" s="582"/>
      <c r="Q38" s="582"/>
    </row>
    <row r="39" spans="2:17" ht="14.4">
      <c r="B39" s="585" t="s">
        <v>152</v>
      </c>
      <c r="C39" s="581"/>
      <c r="D39" s="581"/>
      <c r="E39" s="581"/>
      <c r="F39" s="581"/>
      <c r="G39" s="582"/>
      <c r="H39" s="581"/>
      <c r="I39" s="581"/>
      <c r="J39" s="581"/>
      <c r="K39" s="583"/>
      <c r="L39" s="582"/>
      <c r="M39" s="588"/>
      <c r="N39" s="586"/>
      <c r="O39" s="586"/>
      <c r="P39" s="586"/>
      <c r="Q39" s="586"/>
    </row>
    <row r="40" spans="2:17" ht="14.4">
      <c r="B40" s="589" t="s">
        <v>171</v>
      </c>
      <c r="C40" s="590"/>
      <c r="D40" s="602"/>
      <c r="E40" s="602"/>
      <c r="F40" s="602"/>
      <c r="G40" s="602"/>
      <c r="H40" s="590"/>
      <c r="I40" s="602"/>
      <c r="J40" s="602"/>
      <c r="K40" s="602"/>
      <c r="L40" s="602"/>
      <c r="M40" s="590"/>
      <c r="N40" s="602"/>
      <c r="O40" s="602"/>
      <c r="P40" s="602"/>
      <c r="Q40" s="602"/>
    </row>
    <row r="41" spans="2:17" ht="14.4">
      <c r="B41" s="591" t="s">
        <v>151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</row>
    <row r="42" spans="2:17" ht="14.4">
      <c r="B42" s="592" t="s">
        <v>152</v>
      </c>
      <c r="C42" s="593"/>
      <c r="D42" s="593"/>
      <c r="E42" s="593"/>
      <c r="F42" s="593"/>
      <c r="G42" s="593"/>
      <c r="H42" s="593"/>
      <c r="I42" s="593"/>
      <c r="J42" s="593"/>
      <c r="K42" s="593"/>
      <c r="L42" s="593"/>
      <c r="M42" s="593"/>
      <c r="N42" s="593"/>
      <c r="O42" s="593"/>
      <c r="P42" s="593"/>
      <c r="Q42" s="593"/>
    </row>
    <row r="43" spans="2:17" ht="14.4">
      <c r="B43" s="603"/>
      <c r="C43" s="604"/>
      <c r="D43" s="604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04"/>
      <c r="P43" s="604"/>
      <c r="Q43" s="604"/>
    </row>
    <row r="44" spans="2:17">
      <c r="J44" s="463"/>
      <c r="M44" s="463"/>
      <c r="O44" s="471"/>
    </row>
    <row r="45" spans="2:17">
      <c r="B45" s="21"/>
      <c r="F45" s="463"/>
    </row>
    <row r="46" spans="2:17">
      <c r="B46" s="21"/>
      <c r="F46" s="463"/>
      <c r="P46" s="463"/>
      <c r="Q46" s="463"/>
    </row>
    <row r="47" spans="2:17">
      <c r="B47" s="21"/>
      <c r="F47" s="463"/>
      <c r="P47" s="463"/>
      <c r="Q47" s="463"/>
    </row>
    <row r="48" spans="2:17">
      <c r="I48" s="463"/>
      <c r="J48" s="463"/>
      <c r="P48" s="463"/>
      <c r="Q48" s="463"/>
    </row>
    <row r="49" spans="16:17">
      <c r="P49" s="463"/>
      <c r="Q49" s="463"/>
    </row>
    <row r="50" spans="16:17">
      <c r="P50" s="463"/>
      <c r="Q50" s="463"/>
    </row>
    <row r="51" spans="16:17">
      <c r="P51" s="463"/>
      <c r="Q51" s="463"/>
    </row>
    <row r="52" spans="16:17">
      <c r="P52" s="463"/>
      <c r="Q52" s="463"/>
    </row>
  </sheetData>
  <mergeCells count="9">
    <mergeCell ref="B2:J2"/>
    <mergeCell ref="C6:Q6"/>
    <mergeCell ref="C26:Q26"/>
    <mergeCell ref="C27:G27"/>
    <mergeCell ref="H27:L27"/>
    <mergeCell ref="M27:Q27"/>
    <mergeCell ref="C7:G7"/>
    <mergeCell ref="H7:L7"/>
    <mergeCell ref="M7:Q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>
    <oddFooter>&amp;R&amp;P/&amp;N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3:M20"/>
  <sheetViews>
    <sheetView showGridLines="0" topLeftCell="A16" workbookViewId="0">
      <selection activeCell="A36" sqref="A36"/>
    </sheetView>
  </sheetViews>
  <sheetFormatPr defaultRowHeight="14.4"/>
  <sheetData>
    <row r="3" spans="2:2">
      <c r="B3" s="738"/>
    </row>
    <row r="20" spans="2:13" ht="79.5" customHeight="1">
      <c r="B20" s="1482" t="s">
        <v>5918</v>
      </c>
      <c r="C20" s="1482"/>
      <c r="D20" s="1482"/>
      <c r="E20" s="1482"/>
      <c r="F20" s="1482"/>
      <c r="G20" s="1482"/>
      <c r="H20" s="1482"/>
      <c r="I20" s="1482"/>
      <c r="J20" s="1482"/>
      <c r="K20" s="1482"/>
      <c r="L20" s="1482"/>
      <c r="M20" s="1482"/>
    </row>
  </sheetData>
  <mergeCells count="1">
    <mergeCell ref="B20:M20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&amp;R&amp;P/&amp;N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4"/>
  <sheetViews>
    <sheetView showGridLines="0" zoomScale="85" zoomScaleNormal="85" workbookViewId="0">
      <selection activeCell="B14" sqref="B14:K14"/>
    </sheetView>
  </sheetViews>
  <sheetFormatPr defaultColWidth="9.109375" defaultRowHeight="13.2" outlineLevelRow="1" outlineLevelCol="1"/>
  <cols>
    <col min="1" max="1" width="9.109375" style="2"/>
    <col min="2" max="2" width="70" style="2" customWidth="1"/>
    <col min="3" max="3" width="6.109375" style="768" customWidth="1" outlineLevel="1"/>
    <col min="4" max="11" width="11.6640625" style="2" customWidth="1" outlineLevel="1"/>
    <col min="12" max="16384" width="9.109375" style="2"/>
  </cols>
  <sheetData>
    <row r="1" spans="1:11">
      <c r="J1" s="4"/>
    </row>
    <row r="2" spans="1:11" s="3" customFormat="1" ht="15" customHeight="1" thickBot="1">
      <c r="A2" s="1069"/>
      <c r="B2" s="1442" t="s">
        <v>6057</v>
      </c>
      <c r="C2" s="1442"/>
      <c r="D2" s="1442"/>
      <c r="E2" s="1442"/>
      <c r="F2" s="748"/>
      <c r="G2" s="748"/>
      <c r="H2" s="748"/>
      <c r="I2" s="748"/>
      <c r="J2" s="748"/>
      <c r="K2" s="748"/>
    </row>
    <row r="3" spans="1:11" s="3" customFormat="1" ht="12.75" customHeight="1" thickBot="1">
      <c r="B3" s="998"/>
      <c r="C3" s="999"/>
      <c r="D3" s="999"/>
      <c r="E3" s="999"/>
      <c r="F3" s="999"/>
      <c r="G3" s="999"/>
      <c r="H3" s="999"/>
      <c r="I3" s="999"/>
      <c r="J3" s="999"/>
      <c r="K3" s="1000"/>
    </row>
    <row r="4" spans="1:11" ht="12.75" customHeight="1">
      <c r="B4" s="494" t="s">
        <v>5865</v>
      </c>
      <c r="C4" s="769"/>
      <c r="D4" s="497"/>
      <c r="E4" s="497"/>
      <c r="F4" s="498"/>
      <c r="G4" s="498"/>
      <c r="H4" s="498"/>
      <c r="I4" s="498"/>
      <c r="J4" s="498"/>
      <c r="K4" s="498"/>
    </row>
    <row r="5" spans="1:11" ht="15" customHeight="1">
      <c r="B5" s="498"/>
      <c r="C5" s="770"/>
      <c r="D5" s="499"/>
      <c r="E5" s="499"/>
      <c r="F5" s="499"/>
      <c r="G5" s="499"/>
      <c r="H5" s="500"/>
      <c r="I5" s="500"/>
      <c r="J5" s="499"/>
      <c r="K5" s="500" t="s">
        <v>6016</v>
      </c>
    </row>
    <row r="6" spans="1:11" ht="15" customHeight="1">
      <c r="B6" s="1461" t="s">
        <v>29</v>
      </c>
      <c r="C6" s="1484" t="s">
        <v>5973</v>
      </c>
      <c r="D6" s="1463" t="s">
        <v>25</v>
      </c>
      <c r="E6" s="1463"/>
      <c r="F6" s="1463" t="s">
        <v>26</v>
      </c>
      <c r="G6" s="1463"/>
      <c r="H6" s="1463" t="s">
        <v>23</v>
      </c>
      <c r="I6" s="1463"/>
      <c r="J6" s="1486" t="s">
        <v>118</v>
      </c>
      <c r="K6" s="1487"/>
    </row>
    <row r="7" spans="1:11" ht="14.4">
      <c r="B7" s="1462"/>
      <c r="C7" s="1485"/>
      <c r="D7" s="501" t="s">
        <v>5946</v>
      </c>
      <c r="E7" s="501" t="s">
        <v>5947</v>
      </c>
      <c r="F7" s="501" t="s">
        <v>5946</v>
      </c>
      <c r="G7" s="501" t="s">
        <v>5947</v>
      </c>
      <c r="H7" s="501" t="s">
        <v>5946</v>
      </c>
      <c r="I7" s="501" t="s">
        <v>5947</v>
      </c>
      <c r="J7" s="501" t="s">
        <v>5946</v>
      </c>
      <c r="K7" s="501" t="s">
        <v>5947</v>
      </c>
    </row>
    <row r="8" spans="1:11" ht="9" customHeight="1">
      <c r="B8" s="502"/>
      <c r="C8" s="774"/>
      <c r="D8" s="503"/>
      <c r="E8" s="503"/>
      <c r="F8" s="503"/>
      <c r="G8" s="503"/>
      <c r="H8" s="503"/>
      <c r="I8" s="503"/>
      <c r="J8" s="503"/>
      <c r="K8" s="503"/>
    </row>
    <row r="9" spans="1:11" ht="13.8">
      <c r="B9" s="504" t="s">
        <v>5929</v>
      </c>
      <c r="C9" s="771"/>
      <c r="D9" s="505"/>
      <c r="E9" s="505"/>
      <c r="F9" s="505"/>
      <c r="G9" s="505"/>
      <c r="H9" s="505"/>
      <c r="I9" s="505"/>
      <c r="J9" s="505"/>
      <c r="K9" s="505"/>
    </row>
    <row r="10" spans="1:11" ht="13.8">
      <c r="B10" s="513" t="s">
        <v>5965</v>
      </c>
      <c r="C10" s="767"/>
      <c r="D10" s="508"/>
      <c r="E10" s="508"/>
      <c r="F10" s="508"/>
      <c r="G10" s="508"/>
      <c r="H10" s="508"/>
      <c r="I10" s="508"/>
      <c r="J10" s="508"/>
      <c r="K10" s="508"/>
    </row>
    <row r="11" spans="1:11" ht="13.8">
      <c r="B11" s="536" t="s">
        <v>70</v>
      </c>
      <c r="C11" s="767"/>
      <c r="D11" s="508"/>
      <c r="E11" s="508"/>
      <c r="F11" s="508"/>
      <c r="G11" s="508"/>
      <c r="H11" s="508"/>
      <c r="I11" s="508"/>
      <c r="J11" s="508"/>
      <c r="K11" s="508"/>
    </row>
    <row r="12" spans="1:11" ht="14.4">
      <c r="B12" s="537" t="s">
        <v>106</v>
      </c>
      <c r="C12"/>
      <c r="D12" s="508"/>
      <c r="E12" s="508"/>
      <c r="F12" s="508"/>
      <c r="G12" s="508"/>
      <c r="H12" s="508"/>
      <c r="I12" s="508"/>
      <c r="J12" s="508"/>
      <c r="K12" s="508"/>
    </row>
    <row r="13" spans="1:11" ht="13.8">
      <c r="B13" s="537" t="s">
        <v>107</v>
      </c>
      <c r="C13" s="767"/>
      <c r="D13" s="508"/>
      <c r="E13" s="508"/>
      <c r="F13" s="508"/>
      <c r="G13" s="508"/>
      <c r="H13" s="508"/>
      <c r="I13" s="508"/>
      <c r="J13" s="508"/>
      <c r="K13" s="508"/>
    </row>
    <row r="14" spans="1:11" ht="13.8">
      <c r="B14" s="1292" t="s">
        <v>6255</v>
      </c>
      <c r="C14" s="1298"/>
      <c r="D14" s="1299"/>
      <c r="E14" s="1299"/>
      <c r="F14" s="1299"/>
      <c r="G14" s="1299"/>
      <c r="H14" s="1299"/>
      <c r="I14" s="1299"/>
      <c r="J14" s="1299"/>
      <c r="K14" s="1299"/>
    </row>
    <row r="15" spans="1:11" ht="15" outlineLevel="1">
      <c r="B15" s="536" t="s">
        <v>5919</v>
      </c>
      <c r="C15" s="767"/>
      <c r="D15" s="606"/>
      <c r="E15" s="606"/>
      <c r="F15" s="606"/>
      <c r="G15" s="606"/>
      <c r="H15" s="606"/>
      <c r="I15" s="606"/>
      <c r="J15" s="508"/>
      <c r="K15" s="508"/>
    </row>
    <row r="16" spans="1:11" ht="13.8">
      <c r="B16" s="536" t="s">
        <v>5846</v>
      </c>
      <c r="C16" s="767"/>
      <c r="D16" s="606"/>
      <c r="E16" s="606"/>
      <c r="F16" s="606"/>
      <c r="G16" s="606"/>
      <c r="H16" s="606"/>
      <c r="I16" s="606"/>
      <c r="J16" s="508"/>
      <c r="K16" s="508"/>
    </row>
    <row r="17" spans="1:11" ht="13.8">
      <c r="B17" s="536" t="s">
        <v>5886</v>
      </c>
      <c r="C17" s="767"/>
      <c r="D17" s="606"/>
      <c r="E17" s="606"/>
      <c r="F17" s="606"/>
      <c r="G17" s="606"/>
      <c r="H17" s="606"/>
      <c r="I17" s="606"/>
      <c r="J17" s="508"/>
      <c r="K17" s="508"/>
    </row>
    <row r="18" spans="1:11" ht="13.8">
      <c r="A18" s="478"/>
      <c r="B18" s="536" t="s">
        <v>5909</v>
      </c>
      <c r="C18" s="767"/>
      <c r="D18" s="606"/>
      <c r="E18" s="606"/>
      <c r="F18" s="606"/>
      <c r="G18" s="606"/>
      <c r="H18" s="606"/>
      <c r="I18" s="606"/>
      <c r="J18" s="508"/>
      <c r="K18" s="508"/>
    </row>
    <row r="19" spans="1:11" ht="13.8">
      <c r="B19" s="536" t="s">
        <v>5847</v>
      </c>
      <c r="C19" s="767"/>
      <c r="D19" s="606"/>
      <c r="E19" s="606"/>
      <c r="F19" s="606"/>
      <c r="G19" s="606"/>
      <c r="H19" s="606"/>
      <c r="I19" s="606"/>
      <c r="J19" s="508"/>
      <c r="K19" s="508"/>
    </row>
    <row r="20" spans="1:11" ht="13.8">
      <c r="B20" s="513" t="s">
        <v>71</v>
      </c>
      <c r="C20" s="767"/>
      <c r="D20" s="508"/>
      <c r="E20" s="508"/>
      <c r="F20" s="508"/>
      <c r="G20" s="508"/>
      <c r="H20" s="508"/>
      <c r="I20" s="508"/>
      <c r="J20" s="508"/>
      <c r="K20" s="508"/>
    </row>
    <row r="21" spans="1:11" ht="13.8">
      <c r="B21" s="513" t="s">
        <v>32</v>
      </c>
      <c r="C21" s="767"/>
      <c r="D21" s="508"/>
      <c r="E21" s="508"/>
      <c r="F21" s="508"/>
      <c r="G21" s="508"/>
      <c r="H21" s="508"/>
      <c r="I21" s="508"/>
      <c r="J21" s="508"/>
      <c r="K21" s="508"/>
    </row>
    <row r="22" spans="1:11" ht="13.8">
      <c r="B22" s="507" t="s">
        <v>73</v>
      </c>
      <c r="C22" s="767"/>
      <c r="D22" s="508"/>
      <c r="E22" s="508"/>
      <c r="F22" s="508"/>
      <c r="G22" s="508"/>
      <c r="H22" s="508"/>
      <c r="I22" s="508"/>
      <c r="J22" s="508"/>
      <c r="K22" s="508"/>
    </row>
    <row r="23" spans="1:11" s="3" customFormat="1" ht="6.75" customHeight="1">
      <c r="B23" s="507"/>
      <c r="C23" s="767"/>
      <c r="D23" s="510"/>
      <c r="E23" s="510"/>
      <c r="F23" s="510"/>
      <c r="G23" s="510"/>
      <c r="H23" s="510"/>
      <c r="I23" s="510"/>
      <c r="J23" s="510"/>
      <c r="K23" s="510"/>
    </row>
    <row r="24" spans="1:11" s="3" customFormat="1" ht="24.75" customHeight="1">
      <c r="B24" s="511" t="s">
        <v>68</v>
      </c>
      <c r="C24" s="772"/>
      <c r="D24" s="607"/>
      <c r="E24" s="607"/>
      <c r="F24" s="607"/>
      <c r="G24" s="607"/>
      <c r="H24" s="607"/>
      <c r="I24" s="607"/>
      <c r="J24" s="512"/>
      <c r="K24" s="512"/>
    </row>
    <row r="25" spans="1:11" s="3" customFormat="1" ht="6.75" customHeight="1">
      <c r="B25" s="507"/>
      <c r="C25" s="767"/>
      <c r="D25" s="508"/>
      <c r="E25" s="508"/>
      <c r="F25" s="508"/>
      <c r="G25" s="508"/>
      <c r="H25" s="508"/>
      <c r="I25" s="508"/>
      <c r="J25" s="508"/>
      <c r="K25" s="508"/>
    </row>
    <row r="26" spans="1:11" ht="13.8">
      <c r="B26" s="507" t="s">
        <v>5941</v>
      </c>
      <c r="C26" s="767"/>
      <c r="D26" s="508"/>
      <c r="E26" s="508"/>
      <c r="F26" s="508"/>
      <c r="G26" s="508"/>
      <c r="H26" s="508"/>
      <c r="I26" s="508"/>
      <c r="J26" s="508"/>
      <c r="K26" s="508"/>
    </row>
    <row r="27" spans="1:11" ht="13.8">
      <c r="B27" s="513" t="s">
        <v>5940</v>
      </c>
      <c r="C27" s="767"/>
      <c r="D27" s="508"/>
      <c r="E27" s="508"/>
      <c r="F27" s="508"/>
      <c r="G27" s="508"/>
      <c r="H27" s="508"/>
      <c r="I27" s="508"/>
      <c r="J27" s="508"/>
      <c r="K27" s="508"/>
    </row>
    <row r="28" spans="1:11" ht="14.4">
      <c r="B28" s="513" t="s">
        <v>5951</v>
      </c>
      <c r="C28"/>
      <c r="D28" s="508"/>
      <c r="E28" s="508"/>
      <c r="F28" s="508"/>
      <c r="G28" s="508"/>
      <c r="H28" s="508"/>
      <c r="I28" s="508"/>
      <c r="J28" s="508"/>
      <c r="K28" s="508"/>
    </row>
    <row r="29" spans="1:11" ht="13.8">
      <c r="B29" s="513" t="s">
        <v>49</v>
      </c>
      <c r="C29" s="775"/>
      <c r="D29" s="508"/>
      <c r="E29" s="508"/>
      <c r="F29" s="508"/>
      <c r="G29" s="508"/>
      <c r="H29" s="508"/>
      <c r="I29" s="508"/>
      <c r="J29" s="508"/>
      <c r="K29" s="508"/>
    </row>
    <row r="30" spans="1:11" ht="13.8">
      <c r="B30" s="513" t="s">
        <v>63</v>
      </c>
      <c r="C30" s="775"/>
      <c r="D30" s="508"/>
      <c r="E30" s="508"/>
      <c r="F30" s="508"/>
      <c r="G30" s="508"/>
      <c r="H30" s="508"/>
      <c r="I30" s="508"/>
      <c r="J30" s="508"/>
      <c r="K30" s="508"/>
    </row>
    <row r="31" spans="1:11" ht="13.8">
      <c r="B31" s="513" t="s">
        <v>5863</v>
      </c>
      <c r="C31" s="767"/>
      <c r="D31" s="508"/>
      <c r="E31" s="508"/>
      <c r="F31" s="508"/>
      <c r="G31" s="508"/>
      <c r="H31" s="508"/>
      <c r="I31" s="508"/>
      <c r="J31" s="508"/>
      <c r="K31" s="508"/>
    </row>
    <row r="32" spans="1:11" ht="6" customHeight="1">
      <c r="B32" s="507"/>
      <c r="C32" s="767"/>
      <c r="D32" s="508"/>
      <c r="E32" s="508"/>
      <c r="F32" s="508"/>
      <c r="G32" s="508"/>
      <c r="H32" s="508"/>
      <c r="I32" s="508"/>
      <c r="J32" s="508"/>
      <c r="K32" s="508"/>
    </row>
    <row r="33" spans="2:11" ht="24.75" customHeight="1">
      <c r="B33" s="511" t="s">
        <v>5953</v>
      </c>
      <c r="C33" s="772"/>
      <c r="D33" s="607"/>
      <c r="E33" s="607"/>
      <c r="F33" s="607"/>
      <c r="G33" s="607"/>
      <c r="H33" s="607"/>
      <c r="I33" s="607"/>
      <c r="J33" s="512"/>
      <c r="K33" s="512"/>
    </row>
    <row r="34" spans="2:11" ht="7.5" customHeight="1">
      <c r="B34" s="507"/>
      <c r="C34" s="767"/>
      <c r="D34" s="508"/>
      <c r="E34" s="508"/>
      <c r="F34" s="508"/>
      <c r="G34" s="508"/>
      <c r="H34" s="508"/>
      <c r="I34" s="508"/>
      <c r="J34" s="508"/>
      <c r="K34" s="508"/>
    </row>
    <row r="35" spans="2:11">
      <c r="B35" s="507" t="s">
        <v>57</v>
      </c>
      <c r="C35" s="767"/>
      <c r="D35" s="508"/>
      <c r="E35" s="508"/>
      <c r="F35" s="508"/>
      <c r="G35" s="508"/>
      <c r="H35" s="508"/>
      <c r="I35" s="508"/>
      <c r="J35" s="508"/>
      <c r="K35" s="508"/>
    </row>
    <row r="36" spans="2:11" ht="14.25" customHeight="1">
      <c r="B36" s="514" t="s">
        <v>5932</v>
      </c>
      <c r="C36" s="778"/>
      <c r="D36" s="508"/>
      <c r="E36" s="508"/>
      <c r="F36" s="508"/>
      <c r="G36" s="508"/>
      <c r="H36" s="508"/>
      <c r="I36" s="508"/>
      <c r="J36" s="508"/>
      <c r="K36" s="508"/>
    </row>
    <row r="37" spans="2:11" ht="6" customHeight="1">
      <c r="B37" s="507"/>
      <c r="C37" s="767"/>
      <c r="D37" s="508"/>
      <c r="E37" s="508"/>
      <c r="F37" s="508"/>
      <c r="G37" s="508"/>
      <c r="H37" s="508"/>
      <c r="I37" s="508"/>
      <c r="J37" s="508"/>
      <c r="K37" s="508"/>
    </row>
    <row r="38" spans="2:11" ht="21.75" customHeight="1">
      <c r="B38" s="511" t="s">
        <v>5954</v>
      </c>
      <c r="C38" s="772"/>
      <c r="D38" s="607"/>
      <c r="E38" s="607"/>
      <c r="F38" s="607"/>
      <c r="G38" s="607"/>
      <c r="H38" s="607"/>
      <c r="I38" s="607"/>
      <c r="J38" s="512"/>
      <c r="K38" s="512"/>
    </row>
    <row r="39" spans="2:11" ht="6" customHeight="1">
      <c r="B39" s="498"/>
      <c r="C39" s="770"/>
      <c r="D39" s="498"/>
      <c r="E39" s="498"/>
      <c r="F39" s="498"/>
      <c r="G39" s="498"/>
      <c r="H39" s="498"/>
      <c r="I39" s="498"/>
      <c r="J39" s="498"/>
      <c r="K39" s="498"/>
    </row>
    <row r="40" spans="2:11" ht="13.5" customHeight="1">
      <c r="B40" s="1458"/>
      <c r="C40" s="1458"/>
      <c r="D40" s="1458"/>
      <c r="E40" s="1458"/>
      <c r="F40" s="1458"/>
      <c r="G40" s="1458"/>
      <c r="H40" s="1458"/>
      <c r="I40" s="1458"/>
      <c r="J40" s="498"/>
      <c r="K40" s="498"/>
    </row>
    <row r="41" spans="2:11" ht="13.5" customHeight="1">
      <c r="B41" s="1458"/>
      <c r="C41" s="1458"/>
      <c r="D41" s="1458"/>
      <c r="E41" s="1458"/>
      <c r="F41" s="1458"/>
      <c r="G41" s="1458"/>
      <c r="H41" s="1458"/>
      <c r="I41" s="1458"/>
      <c r="J41" s="498"/>
      <c r="K41" s="498"/>
    </row>
    <row r="42" spans="2:11">
      <c r="B42" s="498"/>
      <c r="C42" s="770"/>
      <c r="D42" s="498"/>
      <c r="E42" s="498"/>
      <c r="F42" s="498"/>
      <c r="G42" s="498"/>
      <c r="H42" s="498"/>
      <c r="I42" s="498"/>
      <c r="J42" s="498"/>
      <c r="K42" s="498"/>
    </row>
    <row r="43" spans="2:11">
      <c r="B43" s="498"/>
      <c r="C43" s="770"/>
      <c r="D43" s="498"/>
      <c r="E43" s="498"/>
      <c r="F43" s="498"/>
      <c r="G43" s="498"/>
      <c r="H43" s="498"/>
      <c r="I43" s="498"/>
      <c r="J43" s="498"/>
      <c r="K43" s="498"/>
    </row>
    <row r="44" spans="2:11">
      <c r="B44" s="498"/>
      <c r="C44" s="770"/>
      <c r="D44" s="532"/>
      <c r="E44" s="532"/>
      <c r="F44" s="498"/>
      <c r="G44" s="498"/>
      <c r="H44" s="498"/>
      <c r="I44" s="498"/>
      <c r="J44" s="498"/>
      <c r="K44" s="498"/>
    </row>
    <row r="45" spans="2:11" ht="16.5" customHeight="1">
      <c r="B45" s="498"/>
      <c r="C45" s="770"/>
      <c r="D45" s="735"/>
      <c r="E45" s="735"/>
      <c r="F45" s="735"/>
      <c r="G45" s="735"/>
      <c r="H45" s="735"/>
      <c r="I45" s="735"/>
      <c r="J45" s="735"/>
      <c r="K45" s="735"/>
    </row>
    <row r="46" spans="2:11" ht="15" customHeight="1">
      <c r="B46" s="498"/>
      <c r="C46" s="770"/>
      <c r="D46" s="735"/>
      <c r="E46" s="735"/>
      <c r="F46" s="735"/>
      <c r="G46" s="735"/>
      <c r="H46" s="735"/>
      <c r="I46" s="735"/>
      <c r="J46" s="735"/>
      <c r="K46" s="735"/>
    </row>
    <row r="47" spans="2:11">
      <c r="B47" s="498"/>
      <c r="C47" s="770"/>
      <c r="D47" s="498"/>
      <c r="E47" s="498"/>
      <c r="F47" s="608"/>
      <c r="G47" s="608"/>
      <c r="H47" s="608"/>
      <c r="I47" s="608"/>
      <c r="J47" s="608"/>
      <c r="K47" s="608"/>
    </row>
    <row r="48" spans="2:11">
      <c r="B48" s="467"/>
      <c r="C48" s="776"/>
      <c r="D48" s="549"/>
      <c r="E48" s="549"/>
      <c r="F48" s="498"/>
      <c r="G48" s="498"/>
      <c r="H48" s="535"/>
      <c r="I48" s="535"/>
      <c r="J48" s="535"/>
      <c r="K48" s="535"/>
    </row>
    <row r="49" spans="2:11">
      <c r="B49" s="467"/>
      <c r="C49" s="776"/>
      <c r="D49" s="498"/>
      <c r="E49" s="535"/>
      <c r="F49" s="535"/>
      <c r="G49" s="535"/>
      <c r="H49" s="535"/>
      <c r="I49" s="535"/>
      <c r="J49" s="535"/>
      <c r="K49" s="535"/>
    </row>
    <row r="50" spans="2:11">
      <c r="B50" s="1483"/>
      <c r="C50" s="1483"/>
      <c r="D50" s="1483"/>
      <c r="E50" s="1483"/>
      <c r="F50" s="1483"/>
      <c r="G50" s="1483"/>
      <c r="H50" s="1483"/>
      <c r="I50" s="1483"/>
      <c r="J50" s="4"/>
      <c r="K50" s="4"/>
    </row>
    <row r="51" spans="2:11">
      <c r="B51" s="490"/>
      <c r="C51" s="777"/>
      <c r="D51" s="491"/>
      <c r="E51" s="491"/>
      <c r="F51" s="491"/>
      <c r="G51" s="491"/>
      <c r="H51" s="491"/>
      <c r="I51" s="491"/>
      <c r="J51" s="4"/>
      <c r="K51" s="4"/>
    </row>
    <row r="52" spans="2:11">
      <c r="B52" s="1483"/>
      <c r="C52" s="1483"/>
      <c r="D52" s="1483"/>
      <c r="E52" s="1483"/>
      <c r="F52" s="1483"/>
      <c r="G52" s="1483"/>
      <c r="H52" s="1483"/>
      <c r="I52" s="1483"/>
      <c r="J52" s="4"/>
      <c r="K52" s="4"/>
    </row>
    <row r="53" spans="2:11">
      <c r="B53" s="4"/>
      <c r="C53" s="773"/>
      <c r="D53" s="4"/>
      <c r="E53" s="4"/>
      <c r="F53" s="4"/>
      <c r="G53" s="4"/>
      <c r="H53" s="4"/>
      <c r="I53" s="4"/>
      <c r="J53" s="4"/>
      <c r="K53" s="4"/>
    </row>
    <row r="54" spans="2:11">
      <c r="B54" s="4"/>
      <c r="C54" s="773"/>
      <c r="D54" s="4"/>
      <c r="E54" s="4"/>
      <c r="F54" s="4"/>
      <c r="G54" s="4"/>
      <c r="H54" s="4"/>
      <c r="I54" s="4"/>
      <c r="J54" s="4"/>
      <c r="K54" s="4"/>
    </row>
    <row r="55" spans="2:11">
      <c r="B55" s="4"/>
      <c r="C55" s="773"/>
      <c r="D55" s="4"/>
      <c r="E55" s="4"/>
      <c r="F55" s="4"/>
      <c r="G55" s="4"/>
      <c r="H55" s="4"/>
      <c r="I55" s="4"/>
      <c r="J55" s="4"/>
      <c r="K55" s="4"/>
    </row>
    <row r="56" spans="2:11">
      <c r="B56" s="4"/>
      <c r="C56" s="773"/>
      <c r="D56" s="4"/>
      <c r="E56" s="4"/>
      <c r="F56" s="4"/>
      <c r="G56" s="4"/>
      <c r="H56" s="4"/>
      <c r="I56" s="4"/>
      <c r="J56" s="4"/>
      <c r="K56" s="4"/>
    </row>
    <row r="57" spans="2:11">
      <c r="B57" s="4"/>
      <c r="C57" s="773"/>
      <c r="D57" s="4"/>
      <c r="E57" s="4"/>
      <c r="F57" s="4"/>
      <c r="G57" s="4"/>
      <c r="H57" s="4"/>
      <c r="I57" s="4"/>
      <c r="J57" s="4"/>
      <c r="K57" s="4"/>
    </row>
    <row r="58" spans="2:11">
      <c r="B58" s="4"/>
      <c r="C58" s="773"/>
      <c r="D58" s="4"/>
      <c r="E58" s="4"/>
      <c r="F58" s="4"/>
      <c r="G58" s="4"/>
      <c r="H58" s="4"/>
      <c r="I58" s="4"/>
      <c r="J58" s="4"/>
      <c r="K58" s="4"/>
    </row>
    <row r="59" spans="2:11">
      <c r="B59" s="4"/>
      <c r="C59" s="773"/>
      <c r="D59" s="4"/>
      <c r="E59" s="4"/>
      <c r="F59" s="4"/>
      <c r="G59" s="4"/>
      <c r="H59" s="4"/>
      <c r="I59" s="4"/>
      <c r="J59" s="4"/>
      <c r="K59" s="4"/>
    </row>
    <row r="60" spans="2:11">
      <c r="B60" s="4"/>
      <c r="C60" s="773"/>
      <c r="D60" s="4"/>
      <c r="E60" s="4"/>
      <c r="F60" s="4"/>
      <c r="G60" s="4"/>
      <c r="H60" s="4"/>
      <c r="I60" s="4"/>
      <c r="J60" s="4"/>
      <c r="K60" s="4"/>
    </row>
    <row r="61" spans="2:11">
      <c r="B61" s="4"/>
      <c r="C61" s="773"/>
      <c r="D61" s="4"/>
      <c r="E61" s="4"/>
      <c r="F61" s="4"/>
      <c r="G61" s="4"/>
      <c r="H61" s="4"/>
      <c r="I61" s="4"/>
      <c r="J61" s="4"/>
      <c r="K61" s="4"/>
    </row>
    <row r="62" spans="2:11">
      <c r="B62" s="4"/>
      <c r="C62" s="773"/>
      <c r="D62" s="4"/>
      <c r="E62" s="4"/>
      <c r="F62" s="4"/>
      <c r="G62" s="4"/>
      <c r="H62" s="4"/>
      <c r="I62" s="4"/>
      <c r="J62" s="4"/>
      <c r="K62" s="4"/>
    </row>
    <row r="63" spans="2:11">
      <c r="E63" s="4"/>
      <c r="F63" s="4"/>
      <c r="G63" s="4"/>
      <c r="H63" s="4"/>
      <c r="I63" s="4"/>
      <c r="J63" s="4"/>
      <c r="K63" s="4"/>
    </row>
    <row r="64" spans="2:11">
      <c r="E64" s="4"/>
      <c r="F64" s="4"/>
      <c r="G64" s="4"/>
      <c r="H64" s="4"/>
      <c r="I64" s="4"/>
      <c r="J64" s="4"/>
      <c r="K64" s="4"/>
    </row>
  </sheetData>
  <mergeCells count="11">
    <mergeCell ref="J6:K6"/>
    <mergeCell ref="H6:I6"/>
    <mergeCell ref="B2:E2"/>
    <mergeCell ref="B41:I41"/>
    <mergeCell ref="B50:I50"/>
    <mergeCell ref="B52:I52"/>
    <mergeCell ref="B40:I40"/>
    <mergeCell ref="B6:B7"/>
    <mergeCell ref="D6:E6"/>
    <mergeCell ref="F6:G6"/>
    <mergeCell ref="C6:C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Footer>&amp;R&amp;P/&amp;N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2:Q72"/>
  <sheetViews>
    <sheetView showGridLines="0" topLeftCell="A40" workbookViewId="0">
      <selection activeCell="S42" sqref="S42"/>
    </sheetView>
  </sheetViews>
  <sheetFormatPr defaultColWidth="9.109375" defaultRowHeight="13.2" outlineLevelRow="1" outlineLevelCol="2"/>
  <cols>
    <col min="1" max="1" width="9.109375" style="2"/>
    <col min="2" max="2" width="53.109375" style="2" customWidth="1"/>
    <col min="3" max="3" width="8.6640625" style="2" customWidth="1" outlineLevel="2"/>
    <col min="4" max="4" width="8.6640625" style="2" customWidth="1" outlineLevel="1"/>
    <col min="5" max="5" width="8.5546875" style="2" customWidth="1" outlineLevel="2"/>
    <col min="6" max="6" width="8.5546875" style="2" customWidth="1" outlineLevel="1"/>
    <col min="7" max="7" width="9.6640625" style="2" customWidth="1" outlineLevel="2"/>
    <col min="8" max="8" width="8.5546875" style="2" customWidth="1" outlineLevel="1"/>
    <col min="9" max="9" width="10.44140625" style="2" customWidth="1" outlineLevel="2"/>
    <col min="10" max="10" width="9.6640625" style="2" customWidth="1" outlineLevel="1"/>
    <col min="11" max="11" width="10.6640625" style="2" customWidth="1" outlineLevel="2"/>
    <col min="12" max="12" width="10.44140625" style="2" customWidth="1" outlineLevel="1"/>
    <col min="13" max="13" width="8.5546875" style="2" customWidth="1" outlineLevel="2"/>
    <col min="14" max="14" width="8.5546875" style="2" customWidth="1" outlineLevel="1"/>
    <col min="15" max="15" width="10.5546875" style="2" customWidth="1" outlineLevel="1"/>
    <col min="16" max="16" width="11" style="2" customWidth="1" outlineLevel="1"/>
    <col min="17" max="17" width="2" style="2" customWidth="1"/>
    <col min="18" max="16384" width="9.109375" style="2"/>
  </cols>
  <sheetData>
    <row r="2" spans="1:17" s="3" customFormat="1" ht="15" customHeight="1" thickBot="1">
      <c r="A2" s="1069"/>
      <c r="B2" s="1442" t="s">
        <v>6058</v>
      </c>
      <c r="C2" s="1442"/>
      <c r="D2" s="1442"/>
      <c r="E2" s="1442"/>
      <c r="F2" s="1442"/>
      <c r="G2" s="1442"/>
      <c r="H2" s="748"/>
      <c r="I2" s="748"/>
      <c r="J2" s="748"/>
      <c r="K2" s="748"/>
      <c r="L2" s="748"/>
      <c r="M2" s="748"/>
      <c r="N2" s="748"/>
      <c r="O2" s="748"/>
      <c r="P2" s="748"/>
      <c r="Q2" s="469"/>
    </row>
    <row r="3" spans="1:17" ht="12.75" customHeight="1" thickBot="1">
      <c r="B3" s="998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99"/>
      <c r="P3" s="1000"/>
    </row>
    <row r="4" spans="1:17" ht="15.75" customHeight="1">
      <c r="B4" s="609" t="s">
        <v>5860</v>
      </c>
      <c r="C4" s="610"/>
      <c r="D4" s="610"/>
      <c r="E4" s="611"/>
      <c r="F4" s="611"/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462"/>
    </row>
    <row r="5" spans="1:17" ht="12" customHeight="1">
      <c r="B5" s="611"/>
      <c r="C5" s="612"/>
      <c r="D5" s="612"/>
      <c r="E5" s="612"/>
      <c r="F5" s="612"/>
      <c r="G5" s="613"/>
      <c r="H5" s="613"/>
      <c r="I5" s="613"/>
      <c r="J5" s="613"/>
      <c r="K5" s="613"/>
      <c r="L5" s="613"/>
      <c r="M5" s="613"/>
      <c r="N5" s="613"/>
      <c r="O5" s="612"/>
      <c r="P5" s="613" t="s">
        <v>6016</v>
      </c>
      <c r="Q5" s="462"/>
    </row>
    <row r="6" spans="1:17" ht="15" customHeight="1">
      <c r="B6" s="1488" t="s">
        <v>29</v>
      </c>
      <c r="C6" s="1490" t="s">
        <v>24</v>
      </c>
      <c r="D6" s="1490"/>
      <c r="E6" s="1490" t="s">
        <v>25</v>
      </c>
      <c r="F6" s="1490"/>
      <c r="G6" s="1490" t="s">
        <v>26</v>
      </c>
      <c r="H6" s="1490"/>
      <c r="I6" s="1490" t="s">
        <v>27</v>
      </c>
      <c r="J6" s="1490"/>
      <c r="K6" s="1490" t="s">
        <v>92</v>
      </c>
      <c r="L6" s="1490"/>
      <c r="M6" s="1490" t="s">
        <v>28</v>
      </c>
      <c r="N6" s="1490"/>
      <c r="O6" s="1491" t="s">
        <v>120</v>
      </c>
      <c r="P6" s="1492"/>
      <c r="Q6" s="462"/>
    </row>
    <row r="7" spans="1:17" ht="15" customHeight="1">
      <c r="B7" s="1489"/>
      <c r="C7" s="614" t="s">
        <v>5946</v>
      </c>
      <c r="D7" s="614" t="s">
        <v>5947</v>
      </c>
      <c r="E7" s="614" t="s">
        <v>5946</v>
      </c>
      <c r="F7" s="614" t="s">
        <v>5947</v>
      </c>
      <c r="G7" s="614" t="s">
        <v>5946</v>
      </c>
      <c r="H7" s="614" t="s">
        <v>5947</v>
      </c>
      <c r="I7" s="614" t="s">
        <v>5946</v>
      </c>
      <c r="J7" s="614" t="s">
        <v>5947</v>
      </c>
      <c r="K7" s="614" t="s">
        <v>5946</v>
      </c>
      <c r="L7" s="614" t="s">
        <v>5947</v>
      </c>
      <c r="M7" s="614" t="s">
        <v>5946</v>
      </c>
      <c r="N7" s="614" t="s">
        <v>5947</v>
      </c>
      <c r="O7" s="614" t="s">
        <v>5946</v>
      </c>
      <c r="P7" s="614" t="s">
        <v>5947</v>
      </c>
      <c r="Q7" s="462"/>
    </row>
    <row r="8" spans="1:17" ht="5.25" customHeight="1">
      <c r="B8" s="615"/>
      <c r="C8" s="616"/>
      <c r="D8" s="616"/>
      <c r="E8" s="616"/>
      <c r="F8" s="616"/>
      <c r="G8" s="616"/>
      <c r="H8" s="616"/>
      <c r="I8" s="616"/>
      <c r="J8" s="616"/>
      <c r="K8" s="616"/>
      <c r="L8" s="616"/>
      <c r="M8" s="616"/>
      <c r="N8" s="616"/>
      <c r="O8" s="616"/>
      <c r="P8" s="616"/>
      <c r="Q8" s="462"/>
    </row>
    <row r="9" spans="1:17" ht="13.8">
      <c r="B9" s="534" t="s">
        <v>5929</v>
      </c>
      <c r="C9" s="506"/>
      <c r="D9" s="506"/>
      <c r="E9" s="506"/>
      <c r="F9" s="506"/>
      <c r="G9" s="506"/>
      <c r="H9" s="506"/>
      <c r="I9" s="506"/>
      <c r="J9" s="506"/>
      <c r="K9" s="506"/>
      <c r="L9" s="506"/>
      <c r="M9" s="506"/>
      <c r="N9" s="506"/>
      <c r="O9" s="506"/>
      <c r="P9" s="506"/>
      <c r="Q9" s="462"/>
    </row>
    <row r="10" spans="1:17" ht="13.8">
      <c r="B10" s="617" t="s">
        <v>69</v>
      </c>
      <c r="C10" s="509"/>
      <c r="D10" s="509"/>
      <c r="E10" s="509"/>
      <c r="F10" s="509"/>
      <c r="G10" s="509"/>
      <c r="H10" s="509"/>
      <c r="I10" s="509"/>
      <c r="J10" s="509"/>
      <c r="K10" s="509"/>
      <c r="L10" s="509"/>
      <c r="M10" s="509"/>
      <c r="N10" s="509"/>
      <c r="O10" s="509"/>
      <c r="P10" s="509"/>
      <c r="Q10" s="462"/>
    </row>
    <row r="11" spans="1:17" ht="13.8">
      <c r="B11" s="618" t="s">
        <v>70</v>
      </c>
      <c r="C11" s="509"/>
      <c r="D11" s="509"/>
      <c r="E11" s="509"/>
      <c r="F11" s="509"/>
      <c r="G11" s="509"/>
      <c r="H11" s="509"/>
      <c r="I11" s="509"/>
      <c r="J11" s="509"/>
      <c r="K11" s="509"/>
      <c r="L11" s="509"/>
      <c r="M11" s="509"/>
      <c r="N11" s="509"/>
      <c r="O11" s="509"/>
      <c r="P11" s="509"/>
      <c r="Q11" s="462"/>
    </row>
    <row r="12" spans="1:17" ht="13.8">
      <c r="B12" s="619" t="s">
        <v>111</v>
      </c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  <c r="Q12" s="462"/>
    </row>
    <row r="13" spans="1:17" ht="13.8">
      <c r="B13" s="620" t="s">
        <v>113</v>
      </c>
      <c r="C13" s="509"/>
      <c r="D13" s="509"/>
      <c r="E13" s="509"/>
      <c r="F13" s="509"/>
      <c r="G13" s="509"/>
      <c r="H13" s="509"/>
      <c r="I13" s="509"/>
      <c r="J13" s="509"/>
      <c r="K13" s="509"/>
      <c r="L13" s="509"/>
      <c r="M13" s="509"/>
      <c r="N13" s="509"/>
      <c r="O13" s="509"/>
      <c r="P13" s="509"/>
      <c r="Q13" s="462"/>
    </row>
    <row r="14" spans="1:17" ht="13.8">
      <c r="B14" s="620" t="s">
        <v>114</v>
      </c>
      <c r="C14" s="509"/>
      <c r="D14" s="509"/>
      <c r="E14" s="509"/>
      <c r="F14" s="509"/>
      <c r="G14" s="509"/>
      <c r="H14" s="509"/>
      <c r="I14" s="509"/>
      <c r="J14" s="509"/>
      <c r="K14" s="509"/>
      <c r="L14" s="509"/>
      <c r="M14" s="509"/>
      <c r="N14" s="509"/>
      <c r="O14" s="509"/>
      <c r="P14" s="509"/>
      <c r="Q14" s="462"/>
    </row>
    <row r="15" spans="1:17" ht="13.8">
      <c r="A15" s="478"/>
      <c r="B15" s="620" t="s">
        <v>5901</v>
      </c>
      <c r="C15" s="509"/>
      <c r="D15" s="509"/>
      <c r="E15" s="509"/>
      <c r="F15" s="509"/>
      <c r="G15" s="509"/>
      <c r="H15" s="509"/>
      <c r="I15" s="509"/>
      <c r="J15" s="509"/>
      <c r="K15" s="509"/>
      <c r="L15" s="509"/>
      <c r="M15" s="509"/>
      <c r="N15" s="509"/>
      <c r="O15" s="509"/>
      <c r="P15" s="509"/>
      <c r="Q15" s="462"/>
    </row>
    <row r="16" spans="1:17" ht="13.8">
      <c r="B16" s="620" t="s">
        <v>5848</v>
      </c>
      <c r="C16" s="509"/>
      <c r="D16" s="509"/>
      <c r="E16" s="509"/>
      <c r="F16" s="509"/>
      <c r="G16" s="509"/>
      <c r="H16" s="509"/>
      <c r="I16" s="509"/>
      <c r="J16" s="509"/>
      <c r="K16" s="509"/>
      <c r="L16" s="509"/>
      <c r="M16" s="509"/>
      <c r="N16" s="509"/>
      <c r="O16" s="509"/>
      <c r="P16" s="509"/>
      <c r="Q16" s="462"/>
    </row>
    <row r="17" spans="1:17" ht="13.8">
      <c r="A17" s="478"/>
      <c r="B17" s="620" t="s">
        <v>5849</v>
      </c>
      <c r="C17" s="509"/>
      <c r="D17" s="509"/>
      <c r="E17" s="509"/>
      <c r="F17" s="509"/>
      <c r="G17" s="509"/>
      <c r="H17" s="509"/>
      <c r="I17" s="509"/>
      <c r="J17" s="509"/>
      <c r="K17" s="509"/>
      <c r="L17" s="509"/>
      <c r="M17" s="509"/>
      <c r="N17" s="509"/>
      <c r="O17" s="509"/>
      <c r="P17" s="509"/>
      <c r="Q17" s="462"/>
    </row>
    <row r="18" spans="1:17" ht="13.8">
      <c r="A18" s="478"/>
      <c r="B18" s="620" t="s">
        <v>5889</v>
      </c>
      <c r="C18" s="509"/>
      <c r="D18" s="509"/>
      <c r="E18" s="509"/>
      <c r="F18" s="509"/>
      <c r="G18" s="509"/>
      <c r="H18" s="509"/>
      <c r="I18" s="509"/>
      <c r="J18" s="509"/>
      <c r="K18" s="509"/>
      <c r="L18" s="509"/>
      <c r="M18" s="509"/>
      <c r="N18" s="509"/>
      <c r="O18" s="509"/>
      <c r="P18" s="509"/>
      <c r="Q18" s="462"/>
    </row>
    <row r="19" spans="1:17" ht="13.8">
      <c r="B19" s="620" t="s">
        <v>5861</v>
      </c>
      <c r="C19" s="621"/>
      <c r="D19" s="621"/>
      <c r="E19" s="621"/>
      <c r="F19" s="621"/>
      <c r="G19" s="621"/>
      <c r="H19" s="621"/>
      <c r="I19" s="621"/>
      <c r="J19" s="621"/>
      <c r="K19" s="621"/>
      <c r="L19" s="621"/>
      <c r="M19" s="621"/>
      <c r="N19" s="621"/>
      <c r="O19" s="509"/>
      <c r="P19" s="509"/>
      <c r="Q19" s="462"/>
    </row>
    <row r="20" spans="1:17" ht="13.8">
      <c r="A20" s="478"/>
      <c r="B20" s="620" t="s">
        <v>5862</v>
      </c>
      <c r="C20" s="621"/>
      <c r="D20" s="621"/>
      <c r="E20" s="621"/>
      <c r="F20" s="621"/>
      <c r="G20" s="621"/>
      <c r="H20" s="621"/>
      <c r="I20" s="621"/>
      <c r="J20" s="621"/>
      <c r="K20" s="621"/>
      <c r="L20" s="621"/>
      <c r="M20" s="621"/>
      <c r="N20" s="621"/>
      <c r="O20" s="509"/>
      <c r="P20" s="509"/>
      <c r="Q20" s="462"/>
    </row>
    <row r="21" spans="1:17" ht="13.8">
      <c r="A21" s="478"/>
      <c r="B21" s="620" t="s">
        <v>5844</v>
      </c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509"/>
      <c r="P21" s="509"/>
      <c r="Q21" s="462"/>
    </row>
    <row r="22" spans="1:17" ht="13.8">
      <c r="A22" s="478"/>
      <c r="B22" s="620" t="s">
        <v>5845</v>
      </c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1"/>
      <c r="N22" s="621"/>
      <c r="O22" s="509"/>
      <c r="P22" s="509"/>
      <c r="Q22" s="462"/>
    </row>
    <row r="23" spans="1:17" ht="13.8">
      <c r="B23" s="620" t="s">
        <v>5880</v>
      </c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621"/>
      <c r="N23" s="621"/>
      <c r="O23" s="509"/>
      <c r="P23" s="509"/>
      <c r="Q23" s="462"/>
    </row>
    <row r="24" spans="1:17" ht="13.8">
      <c r="B24" s="620" t="s">
        <v>5881</v>
      </c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509"/>
      <c r="P24" s="509"/>
      <c r="Q24" s="462"/>
    </row>
    <row r="25" spans="1:17" ht="13.8">
      <c r="B25" s="619" t="s">
        <v>112</v>
      </c>
      <c r="C25" s="509"/>
      <c r="D25" s="509"/>
      <c r="E25" s="509"/>
      <c r="F25" s="509"/>
      <c r="G25" s="509"/>
      <c r="H25" s="509"/>
      <c r="I25" s="509"/>
      <c r="J25" s="509"/>
      <c r="K25" s="509"/>
      <c r="L25" s="509"/>
      <c r="M25" s="509"/>
      <c r="N25" s="509"/>
      <c r="O25" s="509"/>
      <c r="P25" s="509"/>
      <c r="Q25" s="462"/>
    </row>
    <row r="26" spans="1:17" ht="13.8">
      <c r="B26" s="620" t="s">
        <v>113</v>
      </c>
      <c r="C26" s="509"/>
      <c r="D26" s="509"/>
      <c r="E26" s="509"/>
      <c r="F26" s="509"/>
      <c r="G26" s="509"/>
      <c r="H26" s="509"/>
      <c r="I26" s="509"/>
      <c r="J26" s="509"/>
      <c r="K26" s="509"/>
      <c r="L26" s="509"/>
      <c r="M26" s="509"/>
      <c r="N26" s="509"/>
      <c r="O26" s="509"/>
      <c r="P26" s="509"/>
      <c r="Q26" s="462"/>
    </row>
    <row r="27" spans="1:17" ht="13.8">
      <c r="B27" s="620" t="s">
        <v>114</v>
      </c>
      <c r="C27" s="509"/>
      <c r="D27" s="509"/>
      <c r="E27" s="509"/>
      <c r="F27" s="509"/>
      <c r="G27" s="509"/>
      <c r="H27" s="509"/>
      <c r="I27" s="509"/>
      <c r="J27" s="509"/>
      <c r="K27" s="509"/>
      <c r="L27" s="509"/>
      <c r="M27" s="509"/>
      <c r="N27" s="509"/>
      <c r="O27" s="509"/>
      <c r="P27" s="509"/>
      <c r="Q27" s="462"/>
    </row>
    <row r="28" spans="1:17" s="1142" customFormat="1" ht="13.8">
      <c r="B28" s="619" t="s">
        <v>6259</v>
      </c>
      <c r="C28" s="509"/>
      <c r="D28" s="509"/>
      <c r="E28" s="509"/>
      <c r="F28" s="509"/>
      <c r="G28" s="509"/>
      <c r="H28" s="509"/>
      <c r="I28" s="509"/>
      <c r="J28" s="509"/>
      <c r="K28" s="509"/>
      <c r="L28" s="509"/>
      <c r="M28" s="509"/>
      <c r="N28" s="509"/>
      <c r="O28" s="509"/>
      <c r="P28" s="509"/>
    </row>
    <row r="29" spans="1:17" s="1142" customFormat="1" ht="13.8">
      <c r="B29" s="620" t="s">
        <v>113</v>
      </c>
      <c r="C29" s="509"/>
      <c r="D29" s="509"/>
      <c r="E29" s="509"/>
      <c r="F29" s="509"/>
      <c r="G29" s="509"/>
      <c r="H29" s="509"/>
      <c r="I29" s="509"/>
      <c r="J29" s="509"/>
      <c r="K29" s="509"/>
      <c r="L29" s="509"/>
      <c r="M29" s="509"/>
      <c r="N29" s="509"/>
      <c r="O29" s="509"/>
      <c r="P29" s="509"/>
    </row>
    <row r="30" spans="1:17" s="1142" customFormat="1" ht="13.8">
      <c r="B30" s="620" t="s">
        <v>114</v>
      </c>
      <c r="C30" s="509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09"/>
    </row>
    <row r="31" spans="1:17" ht="13.8">
      <c r="B31" s="618" t="s">
        <v>119</v>
      </c>
      <c r="C31" s="621"/>
      <c r="D31" s="621"/>
      <c r="E31" s="621"/>
      <c r="F31" s="621"/>
      <c r="G31" s="621"/>
      <c r="H31" s="621"/>
      <c r="I31" s="621"/>
      <c r="J31" s="621"/>
      <c r="K31" s="621"/>
      <c r="L31" s="621"/>
      <c r="M31" s="621"/>
      <c r="N31" s="621"/>
      <c r="O31" s="509"/>
      <c r="P31" s="509"/>
      <c r="Q31" s="484"/>
    </row>
    <row r="32" spans="1:17" ht="13.8">
      <c r="B32" s="618" t="s">
        <v>5886</v>
      </c>
      <c r="C32" s="621"/>
      <c r="D32" s="621"/>
      <c r="E32" s="621"/>
      <c r="F32" s="621"/>
      <c r="G32" s="621"/>
      <c r="H32" s="621"/>
      <c r="I32" s="621"/>
      <c r="J32" s="621"/>
      <c r="K32" s="621"/>
      <c r="L32" s="621"/>
      <c r="M32" s="621"/>
      <c r="N32" s="621"/>
      <c r="O32" s="509"/>
      <c r="P32" s="509"/>
      <c r="Q32" s="462"/>
    </row>
    <row r="33" spans="1:17" ht="13.8">
      <c r="A33" s="493"/>
      <c r="B33" s="618" t="s">
        <v>5909</v>
      </c>
      <c r="C33" s="621"/>
      <c r="D33" s="621"/>
      <c r="E33" s="621"/>
      <c r="F33" s="621"/>
      <c r="G33" s="621"/>
      <c r="H33" s="621"/>
      <c r="I33" s="621"/>
      <c r="J33" s="621"/>
      <c r="K33" s="621"/>
      <c r="L33" s="621"/>
      <c r="M33" s="621"/>
      <c r="N33" s="621"/>
      <c r="O33" s="509"/>
      <c r="P33" s="509"/>
      <c r="Q33" s="462"/>
    </row>
    <row r="34" spans="1:17" ht="13.8">
      <c r="B34" s="618" t="s">
        <v>179</v>
      </c>
      <c r="C34" s="621"/>
      <c r="D34" s="621"/>
      <c r="E34" s="621"/>
      <c r="F34" s="621"/>
      <c r="G34" s="621"/>
      <c r="H34" s="621"/>
      <c r="I34" s="621"/>
      <c r="J34" s="621"/>
      <c r="K34" s="621"/>
      <c r="L34" s="621"/>
      <c r="M34" s="621"/>
      <c r="N34" s="621"/>
      <c r="O34" s="509"/>
      <c r="P34" s="509"/>
      <c r="Q34" s="462"/>
    </row>
    <row r="35" spans="1:17" ht="13.8">
      <c r="B35" s="617" t="s">
        <v>71</v>
      </c>
      <c r="C35" s="509"/>
      <c r="D35" s="509"/>
      <c r="E35" s="509"/>
      <c r="F35" s="509"/>
      <c r="G35" s="509"/>
      <c r="H35" s="509"/>
      <c r="I35" s="509"/>
      <c r="J35" s="509"/>
      <c r="K35" s="509"/>
      <c r="L35" s="509"/>
      <c r="M35" s="509"/>
      <c r="N35" s="509"/>
      <c r="O35" s="509"/>
      <c r="P35" s="509"/>
      <c r="Q35" s="462"/>
    </row>
    <row r="36" spans="1:17" ht="13.8">
      <c r="B36" s="617" t="s">
        <v>32</v>
      </c>
      <c r="C36" s="509"/>
      <c r="D36" s="509"/>
      <c r="E36" s="509"/>
      <c r="F36" s="509"/>
      <c r="G36" s="509"/>
      <c r="H36" s="509"/>
      <c r="I36" s="509"/>
      <c r="J36" s="509"/>
      <c r="K36" s="509"/>
      <c r="L36" s="509"/>
      <c r="M36" s="509"/>
      <c r="N36" s="509"/>
      <c r="O36" s="509"/>
      <c r="P36" s="509"/>
      <c r="Q36" s="462"/>
    </row>
    <row r="37" spans="1:17" ht="13.8">
      <c r="B37" s="622" t="s">
        <v>5872</v>
      </c>
      <c r="C37" s="509"/>
      <c r="D37" s="509"/>
      <c r="E37" s="509"/>
      <c r="F37" s="509"/>
      <c r="G37" s="509"/>
      <c r="H37" s="509"/>
      <c r="I37" s="509"/>
      <c r="J37" s="509"/>
      <c r="K37" s="509"/>
      <c r="L37" s="509"/>
      <c r="M37" s="509"/>
      <c r="N37" s="509"/>
      <c r="O37" s="509"/>
      <c r="P37" s="509"/>
      <c r="Q37" s="462"/>
    </row>
    <row r="38" spans="1:17" ht="13.8">
      <c r="B38" s="617" t="s">
        <v>110</v>
      </c>
      <c r="C38" s="509"/>
      <c r="D38" s="509"/>
      <c r="E38" s="509"/>
      <c r="F38" s="509"/>
      <c r="G38" s="509"/>
      <c r="H38" s="509"/>
      <c r="I38" s="509"/>
      <c r="J38" s="509"/>
      <c r="K38" s="509"/>
      <c r="L38" s="509"/>
      <c r="M38" s="509"/>
      <c r="N38" s="509"/>
      <c r="O38" s="509"/>
      <c r="P38" s="509"/>
      <c r="Q38" s="462"/>
    </row>
    <row r="39" spans="1:17" ht="13.8">
      <c r="B39" s="618" t="s">
        <v>111</v>
      </c>
      <c r="C39" s="509"/>
      <c r="D39" s="509"/>
      <c r="E39" s="509"/>
      <c r="F39" s="509"/>
      <c r="G39" s="509"/>
      <c r="H39" s="509"/>
      <c r="I39" s="509"/>
      <c r="J39" s="509"/>
      <c r="K39" s="509"/>
      <c r="L39" s="509"/>
      <c r="M39" s="509"/>
      <c r="N39" s="509"/>
      <c r="O39" s="509"/>
      <c r="P39" s="509"/>
      <c r="Q39" s="462"/>
    </row>
    <row r="40" spans="1:17" ht="13.8">
      <c r="B40" s="618" t="s">
        <v>112</v>
      </c>
      <c r="C40" s="509"/>
      <c r="D40" s="509"/>
      <c r="E40" s="509"/>
      <c r="F40" s="509"/>
      <c r="G40" s="509"/>
      <c r="H40" s="509"/>
      <c r="I40" s="509"/>
      <c r="J40" s="509"/>
      <c r="K40" s="509"/>
      <c r="L40" s="509"/>
      <c r="M40" s="509"/>
      <c r="N40" s="509"/>
      <c r="O40" s="509"/>
      <c r="P40" s="509"/>
      <c r="Q40" s="462"/>
    </row>
    <row r="41" spans="1:17" s="1142" customFormat="1" ht="13.8">
      <c r="B41" s="617" t="s">
        <v>6260</v>
      </c>
      <c r="C41" s="509"/>
      <c r="D41" s="509"/>
      <c r="E41" s="509"/>
      <c r="F41" s="509"/>
      <c r="G41" s="509"/>
      <c r="H41" s="509"/>
      <c r="I41" s="509"/>
      <c r="J41" s="509"/>
      <c r="K41" s="509"/>
      <c r="L41" s="509"/>
      <c r="M41" s="509"/>
      <c r="N41" s="509"/>
      <c r="O41" s="509"/>
      <c r="P41" s="509"/>
    </row>
    <row r="42" spans="1:17" s="1142" customFormat="1" ht="13.8">
      <c r="B42" s="618" t="s">
        <v>6259</v>
      </c>
      <c r="C42" s="509"/>
      <c r="D42" s="509"/>
      <c r="E42" s="509"/>
      <c r="F42" s="509"/>
      <c r="G42" s="509"/>
      <c r="H42" s="509"/>
      <c r="I42" s="509"/>
      <c r="J42" s="509"/>
      <c r="K42" s="509"/>
      <c r="L42" s="509"/>
      <c r="M42" s="509"/>
      <c r="N42" s="509"/>
      <c r="O42" s="509"/>
      <c r="P42" s="509"/>
    </row>
    <row r="43" spans="1:17" ht="13.8">
      <c r="B43" s="617" t="s">
        <v>42</v>
      </c>
      <c r="C43" s="509"/>
      <c r="D43" s="509"/>
      <c r="E43" s="509"/>
      <c r="F43" s="509"/>
      <c r="G43" s="509"/>
      <c r="H43" s="509"/>
      <c r="I43" s="509"/>
      <c r="J43" s="509"/>
      <c r="K43" s="509"/>
      <c r="L43" s="509"/>
      <c r="M43" s="509"/>
      <c r="N43" s="509"/>
      <c r="O43" s="509"/>
      <c r="P43" s="509"/>
      <c r="Q43" s="462"/>
    </row>
    <row r="44" spans="1:17" s="3" customFormat="1" ht="4.5" customHeight="1">
      <c r="B44" s="622"/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469"/>
    </row>
    <row r="45" spans="1:17" s="3" customFormat="1" ht="24.75" customHeight="1">
      <c r="B45" s="623" t="s">
        <v>68</v>
      </c>
      <c r="C45" s="624"/>
      <c r="D45" s="624"/>
      <c r="E45" s="624"/>
      <c r="F45" s="624"/>
      <c r="G45" s="624"/>
      <c r="H45" s="624"/>
      <c r="I45" s="624"/>
      <c r="J45" s="624"/>
      <c r="K45" s="624"/>
      <c r="L45" s="624"/>
      <c r="M45" s="624"/>
      <c r="N45" s="624"/>
      <c r="O45" s="542"/>
      <c r="P45" s="542"/>
      <c r="Q45" s="469"/>
    </row>
    <row r="46" spans="1:17" s="3" customFormat="1" ht="5.25" customHeight="1">
      <c r="B46" s="622"/>
      <c r="C46" s="509"/>
      <c r="D46" s="509"/>
      <c r="E46" s="509"/>
      <c r="F46" s="509"/>
      <c r="G46" s="509"/>
      <c r="H46" s="509"/>
      <c r="I46" s="509"/>
      <c r="J46" s="509"/>
      <c r="K46" s="509"/>
      <c r="L46" s="509"/>
      <c r="M46" s="509"/>
      <c r="N46" s="509"/>
      <c r="O46" s="509"/>
      <c r="P46" s="509"/>
      <c r="Q46" s="469"/>
    </row>
    <row r="47" spans="1:17" ht="13.8">
      <c r="B47" s="622" t="s">
        <v>5941</v>
      </c>
      <c r="C47" s="509"/>
      <c r="D47" s="509"/>
      <c r="E47" s="509"/>
      <c r="F47" s="509"/>
      <c r="G47" s="509"/>
      <c r="H47" s="509"/>
      <c r="I47" s="509"/>
      <c r="J47" s="509"/>
      <c r="K47" s="509"/>
      <c r="L47" s="509"/>
      <c r="M47" s="509"/>
      <c r="N47" s="509"/>
      <c r="O47" s="509"/>
      <c r="P47" s="509"/>
      <c r="Q47" s="462"/>
    </row>
    <row r="48" spans="1:17" ht="13.8" outlineLevel="1">
      <c r="B48" s="617" t="s">
        <v>62</v>
      </c>
      <c r="C48" s="509"/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462"/>
    </row>
    <row r="49" spans="2:17" ht="13.8" outlineLevel="1">
      <c r="B49" s="617" t="s">
        <v>50</v>
      </c>
      <c r="C49" s="509"/>
      <c r="D49" s="509"/>
      <c r="E49" s="509"/>
      <c r="F49" s="509"/>
      <c r="G49" s="509"/>
      <c r="H49" s="509"/>
      <c r="I49" s="509"/>
      <c r="J49" s="509"/>
      <c r="K49" s="509"/>
      <c r="L49" s="509"/>
      <c r="M49" s="509"/>
      <c r="N49" s="509"/>
      <c r="O49" s="509"/>
      <c r="P49" s="509"/>
      <c r="Q49" s="462"/>
    </row>
    <row r="50" spans="2:17" ht="13.8" outlineLevel="1">
      <c r="B50" s="617" t="s">
        <v>49</v>
      </c>
      <c r="C50" s="509"/>
      <c r="D50" s="509"/>
      <c r="E50" s="509"/>
      <c r="F50" s="509"/>
      <c r="G50" s="509"/>
      <c r="H50" s="509"/>
      <c r="I50" s="509"/>
      <c r="J50" s="509"/>
      <c r="K50" s="509"/>
      <c r="L50" s="509"/>
      <c r="M50" s="509"/>
      <c r="N50" s="509"/>
      <c r="O50" s="509"/>
      <c r="P50" s="509"/>
      <c r="Q50" s="462"/>
    </row>
    <row r="51" spans="2:17" ht="13.8" outlineLevel="1">
      <c r="B51" s="617" t="s">
        <v>63</v>
      </c>
      <c r="C51" s="509"/>
      <c r="D51" s="509"/>
      <c r="E51" s="509"/>
      <c r="F51" s="509"/>
      <c r="G51" s="509"/>
      <c r="H51" s="509"/>
      <c r="I51" s="509"/>
      <c r="J51" s="509"/>
      <c r="K51" s="509"/>
      <c r="L51" s="509"/>
      <c r="M51" s="509"/>
      <c r="N51" s="509"/>
      <c r="O51" s="509"/>
      <c r="P51" s="509"/>
      <c r="Q51" s="462"/>
    </row>
    <row r="52" spans="2:17" ht="13.8" outlineLevel="1">
      <c r="B52" s="617" t="s">
        <v>64</v>
      </c>
      <c r="C52" s="509"/>
      <c r="D52" s="509"/>
      <c r="E52" s="509"/>
      <c r="F52" s="509"/>
      <c r="G52" s="509"/>
      <c r="H52" s="509"/>
      <c r="I52" s="509"/>
      <c r="J52" s="509"/>
      <c r="K52" s="509"/>
      <c r="L52" s="509"/>
      <c r="M52" s="509"/>
      <c r="N52" s="509"/>
      <c r="O52" s="509"/>
      <c r="P52" s="509"/>
      <c r="Q52" s="462"/>
    </row>
    <row r="53" spans="2:17" ht="6.75" customHeight="1">
      <c r="B53" s="622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/>
      <c r="O53" s="509"/>
      <c r="P53" s="509"/>
      <c r="Q53" s="462"/>
    </row>
    <row r="54" spans="2:17" ht="24.75" customHeight="1">
      <c r="B54" s="623" t="s">
        <v>5913</v>
      </c>
      <c r="C54" s="624"/>
      <c r="D54" s="624"/>
      <c r="E54" s="624"/>
      <c r="F54" s="624"/>
      <c r="G54" s="624"/>
      <c r="H54" s="624"/>
      <c r="I54" s="624"/>
      <c r="J54" s="624"/>
      <c r="K54" s="624"/>
      <c r="L54" s="624"/>
      <c r="M54" s="624"/>
      <c r="N54" s="624"/>
      <c r="O54" s="542"/>
      <c r="P54" s="542"/>
      <c r="Q54" s="462"/>
    </row>
    <row r="55" spans="2:17" ht="5.25" customHeight="1">
      <c r="B55" s="622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/>
      <c r="O55" s="509"/>
      <c r="P55" s="509"/>
      <c r="Q55" s="462"/>
    </row>
    <row r="56" spans="2:17" ht="13.8">
      <c r="B56" s="622" t="s">
        <v>57</v>
      </c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/>
      <c r="O56" s="509"/>
      <c r="P56" s="509"/>
      <c r="Q56" s="462"/>
    </row>
    <row r="57" spans="2:17" ht="13.8">
      <c r="B57" s="625" t="s">
        <v>5932</v>
      </c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/>
      <c r="O57" s="509"/>
      <c r="P57" s="509"/>
      <c r="Q57" s="462"/>
    </row>
    <row r="58" spans="2:17" ht="5.25" customHeight="1">
      <c r="B58" s="622"/>
      <c r="C58" s="509"/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/>
      <c r="O58" s="509"/>
      <c r="P58" s="509"/>
      <c r="Q58" s="462"/>
    </row>
    <row r="59" spans="2:17" ht="24.75" customHeight="1">
      <c r="B59" s="623" t="s">
        <v>5920</v>
      </c>
      <c r="C59" s="624"/>
      <c r="D59" s="624"/>
      <c r="E59" s="624"/>
      <c r="F59" s="624"/>
      <c r="G59" s="624"/>
      <c r="H59" s="624"/>
      <c r="I59" s="624"/>
      <c r="J59" s="624"/>
      <c r="K59" s="624"/>
      <c r="L59" s="624"/>
      <c r="M59" s="624"/>
      <c r="N59" s="624"/>
      <c r="O59" s="542"/>
      <c r="P59" s="542"/>
      <c r="Q59" s="462"/>
    </row>
    <row r="60" spans="2:17" ht="4.5" customHeight="1">
      <c r="B60" s="498"/>
      <c r="C60" s="498"/>
      <c r="D60" s="498"/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62"/>
    </row>
    <row r="61" spans="2:17" ht="18" customHeight="1">
      <c r="B61" s="1458" t="s">
        <v>5921</v>
      </c>
      <c r="C61" s="1458"/>
      <c r="D61" s="1458"/>
      <c r="E61" s="1458"/>
      <c r="F61" s="1458"/>
      <c r="G61" s="1458"/>
      <c r="H61" s="1458"/>
      <c r="I61" s="1458"/>
      <c r="J61" s="1458"/>
      <c r="K61" s="1458"/>
      <c r="L61" s="1458"/>
      <c r="M61" s="1458"/>
      <c r="N61" s="1458"/>
      <c r="O61" s="1458"/>
      <c r="P61" s="1458"/>
      <c r="Q61" s="462"/>
    </row>
    <row r="62" spans="2:17" ht="15" customHeight="1">
      <c r="B62" s="1458" t="s">
        <v>5927</v>
      </c>
      <c r="C62" s="1458"/>
      <c r="D62" s="1458"/>
      <c r="E62" s="1458"/>
      <c r="F62" s="1458"/>
      <c r="G62" s="1458"/>
      <c r="H62" s="1458"/>
      <c r="I62" s="1458"/>
      <c r="J62" s="1458"/>
      <c r="K62" s="1458"/>
      <c r="L62" s="1458"/>
      <c r="M62" s="1458"/>
      <c r="N62" s="1458"/>
      <c r="O62" s="1458"/>
      <c r="P62" s="1458"/>
      <c r="Q62" s="462"/>
    </row>
    <row r="63" spans="2:17" ht="13.8">
      <c r="B63" s="515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62"/>
    </row>
    <row r="64" spans="2:17" ht="13.8"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62"/>
    </row>
    <row r="65" spans="3:10">
      <c r="C65" s="4"/>
      <c r="D65" s="4"/>
      <c r="E65" s="4"/>
      <c r="F65" s="4"/>
      <c r="G65" s="4"/>
      <c r="H65" s="4"/>
      <c r="I65" s="4"/>
      <c r="J65" s="4"/>
    </row>
    <row r="66" spans="3:10">
      <c r="C66" s="4"/>
      <c r="D66" s="4"/>
      <c r="E66" s="4"/>
      <c r="F66" s="4"/>
      <c r="G66" s="4"/>
      <c r="H66" s="4"/>
      <c r="I66" s="4"/>
      <c r="J66" s="4"/>
    </row>
    <row r="67" spans="3:10">
      <c r="C67" s="4"/>
      <c r="D67" s="4"/>
      <c r="E67" s="4"/>
      <c r="F67" s="4"/>
      <c r="G67" s="4"/>
      <c r="H67" s="4"/>
      <c r="I67" s="4"/>
      <c r="J67" s="4"/>
    </row>
    <row r="68" spans="3:10">
      <c r="C68" s="4"/>
      <c r="D68" s="4"/>
      <c r="E68" s="4"/>
      <c r="F68" s="4"/>
      <c r="G68" s="4"/>
      <c r="H68" s="4"/>
      <c r="I68" s="4"/>
      <c r="J68" s="4"/>
    </row>
    <row r="69" spans="3:10">
      <c r="C69" s="4"/>
      <c r="D69" s="4"/>
      <c r="E69" s="4"/>
      <c r="F69" s="4"/>
      <c r="G69" s="4"/>
      <c r="H69" s="4"/>
      <c r="I69" s="4"/>
      <c r="J69" s="4"/>
    </row>
    <row r="70" spans="3:10">
      <c r="C70" s="4"/>
      <c r="D70" s="4"/>
      <c r="E70" s="4"/>
      <c r="F70" s="4"/>
      <c r="G70" s="4"/>
      <c r="H70" s="4"/>
      <c r="I70" s="4"/>
      <c r="J70" s="4"/>
    </row>
    <row r="71" spans="3:10">
      <c r="C71" s="4"/>
      <c r="D71" s="4"/>
      <c r="E71" s="4"/>
      <c r="F71" s="4"/>
      <c r="G71" s="4"/>
      <c r="H71" s="4"/>
      <c r="I71" s="4"/>
      <c r="J71" s="4"/>
    </row>
    <row r="72" spans="3:10">
      <c r="C72" s="4"/>
      <c r="D72" s="4"/>
      <c r="E72" s="4"/>
      <c r="F72" s="4"/>
      <c r="G72" s="4"/>
      <c r="H72" s="4"/>
      <c r="I72" s="4"/>
      <c r="J72" s="4"/>
    </row>
  </sheetData>
  <mergeCells count="11">
    <mergeCell ref="B2:G2"/>
    <mergeCell ref="B61:P61"/>
    <mergeCell ref="B62:P62"/>
    <mergeCell ref="B6:B7"/>
    <mergeCell ref="C6:D6"/>
    <mergeCell ref="E6:F6"/>
    <mergeCell ref="G6:H6"/>
    <mergeCell ref="O6:P6"/>
    <mergeCell ref="I6:J6"/>
    <mergeCell ref="K6:L6"/>
    <mergeCell ref="M6:N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r:id="rId1"/>
  <headerFooter>
    <oddFooter>&amp;R&amp;P/&amp;N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2:K152"/>
  <sheetViews>
    <sheetView showGridLines="0" workbookViewId="0">
      <selection activeCell="B18" sqref="B18:H18"/>
    </sheetView>
  </sheetViews>
  <sheetFormatPr defaultRowHeight="14.4" outlineLevelRow="1"/>
  <cols>
    <col min="2" max="2" width="45.6640625" customWidth="1"/>
    <col min="3" max="4" width="9.33203125" customWidth="1"/>
    <col min="5" max="5" width="9.44140625" customWidth="1"/>
    <col min="6" max="6" width="9.33203125" customWidth="1"/>
    <col min="7" max="7" width="10.109375" customWidth="1"/>
    <col min="8" max="8" width="11.44140625" customWidth="1"/>
    <col min="9" max="9" width="4.109375" customWidth="1"/>
  </cols>
  <sheetData>
    <row r="2" spans="1:11" s="784" customFormat="1" ht="15" customHeight="1">
      <c r="A2" s="1069"/>
      <c r="B2" s="1442" t="s">
        <v>6059</v>
      </c>
      <c r="C2" s="1442"/>
      <c r="D2" s="1442"/>
      <c r="E2" s="1442"/>
      <c r="F2" s="1442"/>
      <c r="G2" s="1442"/>
      <c r="H2" s="1042"/>
    </row>
    <row r="3" spans="1:11" ht="15" thickBot="1">
      <c r="B3" s="626" t="s">
        <v>5857</v>
      </c>
      <c r="C3" s="526"/>
      <c r="D3" s="526"/>
      <c r="E3" s="526"/>
      <c r="F3" s="526"/>
      <c r="G3" s="526"/>
      <c r="H3" s="526"/>
    </row>
    <row r="4" spans="1:11" s="2" customFormat="1" ht="12.75" customHeight="1" thickBot="1">
      <c r="B4" s="998"/>
      <c r="C4" s="999"/>
      <c r="D4" s="999"/>
      <c r="E4" s="999"/>
      <c r="F4" s="999"/>
      <c r="G4" s="999"/>
      <c r="H4" s="1000"/>
      <c r="I4"/>
      <c r="J4"/>
      <c r="K4"/>
    </row>
    <row r="5" spans="1:11">
      <c r="B5" s="627" t="s">
        <v>5948</v>
      </c>
      <c r="C5" s="628"/>
      <c r="D5" s="628"/>
      <c r="E5" s="629"/>
      <c r="F5" s="629"/>
      <c r="G5" s="629"/>
      <c r="H5" s="629"/>
    </row>
    <row r="6" spans="1:11">
      <c r="B6" s="629"/>
      <c r="C6" s="629"/>
      <c r="D6" s="629"/>
      <c r="E6" s="629"/>
      <c r="F6" s="629"/>
      <c r="G6" s="630"/>
      <c r="H6" s="631" t="s">
        <v>6016</v>
      </c>
      <c r="I6" s="464"/>
    </row>
    <row r="7" spans="1:11" ht="25.5" customHeight="1">
      <c r="B7" s="632"/>
      <c r="C7" s="1493" t="s">
        <v>165</v>
      </c>
      <c r="D7" s="1494"/>
      <c r="E7" s="1494"/>
      <c r="F7" s="1494"/>
      <c r="G7" s="1494"/>
      <c r="H7" s="1495" t="s">
        <v>19</v>
      </c>
      <c r="I7" s="464"/>
    </row>
    <row r="8" spans="1:11">
      <c r="B8" s="633" t="s">
        <v>29</v>
      </c>
      <c r="C8" s="1495" t="s">
        <v>24</v>
      </c>
      <c r="D8" s="1498" t="s">
        <v>25</v>
      </c>
      <c r="E8" s="1498" t="s">
        <v>26</v>
      </c>
      <c r="F8" s="1498" t="s">
        <v>27</v>
      </c>
      <c r="G8" s="1495" t="s">
        <v>97</v>
      </c>
      <c r="H8" s="1496"/>
      <c r="I8" s="464"/>
    </row>
    <row r="9" spans="1:11">
      <c r="B9" s="634"/>
      <c r="C9" s="1497"/>
      <c r="D9" s="1499"/>
      <c r="E9" s="1499"/>
      <c r="F9" s="1499"/>
      <c r="G9" s="1497"/>
      <c r="H9" s="1497"/>
      <c r="I9" s="464"/>
    </row>
    <row r="10" spans="1:11" ht="5.0999999999999996" customHeight="1">
      <c r="B10" s="635"/>
      <c r="C10" s="636"/>
      <c r="D10" s="636"/>
      <c r="E10" s="636"/>
      <c r="F10" s="636"/>
      <c r="G10" s="636"/>
      <c r="H10" s="637"/>
      <c r="I10" s="464"/>
    </row>
    <row r="11" spans="1:11">
      <c r="B11" s="638" t="s">
        <v>5885</v>
      </c>
      <c r="C11" s="639"/>
      <c r="D11" s="639"/>
      <c r="E11" s="639"/>
      <c r="F11" s="639"/>
      <c r="G11" s="639"/>
      <c r="H11" s="639"/>
      <c r="I11" s="464"/>
    </row>
    <row r="12" spans="1:11">
      <c r="B12" s="640" t="s">
        <v>166</v>
      </c>
      <c r="C12" s="641"/>
      <c r="D12" s="641"/>
      <c r="E12" s="641"/>
      <c r="F12" s="641"/>
      <c r="G12" s="641"/>
      <c r="H12" s="642"/>
      <c r="I12" s="464"/>
    </row>
    <row r="13" spans="1:11">
      <c r="B13" s="643" t="s">
        <v>167</v>
      </c>
      <c r="C13" s="644"/>
      <c r="D13" s="644"/>
      <c r="E13" s="644"/>
      <c r="F13" s="644"/>
      <c r="G13" s="644"/>
      <c r="H13" s="642"/>
      <c r="I13" s="465"/>
    </row>
    <row r="14" spans="1:11">
      <c r="B14" s="643" t="s">
        <v>112</v>
      </c>
      <c r="C14" s="644"/>
      <c r="D14" s="644"/>
      <c r="E14" s="644"/>
      <c r="F14" s="644"/>
      <c r="G14" s="644"/>
      <c r="H14" s="642"/>
      <c r="I14" s="464"/>
    </row>
    <row r="15" spans="1:11" ht="15">
      <c r="B15" s="643" t="s">
        <v>5922</v>
      </c>
      <c r="C15" s="644"/>
      <c r="D15" s="644"/>
      <c r="E15" s="644"/>
      <c r="F15" s="644"/>
      <c r="G15" s="644"/>
      <c r="H15" s="642"/>
      <c r="I15" s="464"/>
    </row>
    <row r="16" spans="1:11" ht="15" hidden="1" outlineLevel="1">
      <c r="B16" s="645" t="s">
        <v>5923</v>
      </c>
      <c r="C16" s="644"/>
      <c r="D16" s="644"/>
      <c r="E16" s="644"/>
      <c r="F16" s="644"/>
      <c r="G16" s="644"/>
      <c r="H16" s="642">
        <v>0</v>
      </c>
      <c r="I16" s="464"/>
    </row>
    <row r="17" spans="2:9" ht="15" hidden="1" outlineLevel="1">
      <c r="B17" s="645" t="s">
        <v>5924</v>
      </c>
      <c r="C17" s="644"/>
      <c r="D17" s="644"/>
      <c r="E17" s="644"/>
      <c r="F17" s="644"/>
      <c r="G17" s="644"/>
      <c r="H17" s="642">
        <v>0</v>
      </c>
      <c r="I17" s="464"/>
    </row>
    <row r="18" spans="2:9" collapsed="1">
      <c r="B18" s="1300" t="s">
        <v>6258</v>
      </c>
      <c r="C18" s="1301"/>
      <c r="D18" s="1301"/>
      <c r="E18" s="1301"/>
      <c r="F18" s="1301"/>
      <c r="G18" s="1301"/>
      <c r="H18" s="1302"/>
      <c r="I18" s="464"/>
    </row>
    <row r="19" spans="2:9">
      <c r="B19" s="646"/>
      <c r="C19" s="647"/>
      <c r="D19" s="647"/>
      <c r="E19" s="647"/>
      <c r="F19" s="647"/>
      <c r="G19" s="647"/>
      <c r="H19" s="648"/>
      <c r="I19" s="464"/>
    </row>
    <row r="20" spans="2:9" ht="15.75" customHeight="1">
      <c r="B20" s="1458"/>
      <c r="C20" s="1458"/>
      <c r="D20" s="1458"/>
      <c r="E20" s="1458"/>
      <c r="F20" s="1458"/>
      <c r="G20" s="1458"/>
      <c r="H20" s="1458"/>
    </row>
    <row r="21" spans="2:9">
      <c r="B21" s="550"/>
      <c r="C21" s="528"/>
      <c r="D21" s="528"/>
      <c r="E21" s="528"/>
      <c r="F21" s="528"/>
      <c r="G21" s="528"/>
      <c r="H21" s="528"/>
      <c r="I21" s="466"/>
    </row>
    <row r="22" spans="2:9">
      <c r="B22" s="528"/>
      <c r="C22" s="528"/>
      <c r="D22" s="528"/>
      <c r="E22" s="528"/>
      <c r="F22" s="528"/>
      <c r="G22" s="528"/>
      <c r="H22" s="528"/>
      <c r="I22" s="466"/>
    </row>
    <row r="23" spans="2:9">
      <c r="B23" s="649"/>
      <c r="C23" s="528"/>
      <c r="D23" s="528"/>
      <c r="E23" s="528"/>
      <c r="F23" s="528"/>
      <c r="G23" s="528"/>
      <c r="H23" s="528"/>
      <c r="I23" s="466"/>
    </row>
    <row r="24" spans="2:9">
      <c r="B24" s="528"/>
      <c r="C24" s="650"/>
      <c r="D24" s="650"/>
      <c r="E24" s="650"/>
      <c r="F24" s="650"/>
      <c r="G24" s="650"/>
      <c r="H24" s="650"/>
      <c r="I24" s="466"/>
    </row>
    <row r="25" spans="2:9">
      <c r="B25" s="528"/>
      <c r="C25" s="651"/>
      <c r="D25" s="651"/>
      <c r="E25" s="652"/>
      <c r="F25" s="653"/>
      <c r="G25" s="652"/>
      <c r="H25" s="653"/>
      <c r="I25" s="466"/>
    </row>
    <row r="26" spans="2:9">
      <c r="B26" s="528"/>
      <c r="C26" s="528"/>
      <c r="D26" s="528"/>
      <c r="E26" s="528"/>
      <c r="F26" s="528"/>
      <c r="G26" s="528"/>
      <c r="H26" s="528"/>
      <c r="I26" s="466"/>
    </row>
    <row r="27" spans="2:9">
      <c r="B27" s="654"/>
      <c r="C27" s="528"/>
      <c r="D27" s="528"/>
      <c r="E27" s="528"/>
      <c r="F27" s="528"/>
      <c r="G27" s="528"/>
      <c r="H27" s="528"/>
      <c r="I27" s="466"/>
    </row>
    <row r="28" spans="2:9">
      <c r="B28" s="654"/>
      <c r="C28" s="528"/>
      <c r="D28" s="528"/>
      <c r="E28" s="528"/>
      <c r="F28" s="528"/>
      <c r="G28" s="528"/>
      <c r="H28" s="528"/>
      <c r="I28" s="466"/>
    </row>
    <row r="29" spans="2:9" ht="15" customHeight="1">
      <c r="B29" s="654"/>
      <c r="C29" s="528"/>
      <c r="D29" s="528"/>
      <c r="E29" s="528"/>
      <c r="F29" s="528"/>
      <c r="G29" s="528"/>
      <c r="H29" s="528"/>
      <c r="I29" s="466"/>
    </row>
    <row r="30" spans="2:9">
      <c r="B30" s="653"/>
      <c r="C30" s="528"/>
      <c r="D30" s="652"/>
      <c r="E30" s="655"/>
      <c r="F30" s="655"/>
      <c r="G30" s="655"/>
      <c r="H30" s="528"/>
      <c r="I30" s="466"/>
    </row>
    <row r="31" spans="2:9">
      <c r="B31" s="654"/>
      <c r="C31" s="528"/>
      <c r="D31" s="528"/>
      <c r="E31" s="528"/>
      <c r="F31" s="528"/>
      <c r="G31" s="528"/>
      <c r="H31" s="528"/>
      <c r="I31" s="466"/>
    </row>
    <row r="32" spans="2:9">
      <c r="B32" s="654"/>
      <c r="C32" s="528"/>
      <c r="D32" s="528"/>
      <c r="E32" s="528"/>
      <c r="F32" s="528"/>
      <c r="G32" s="528"/>
      <c r="H32" s="528"/>
      <c r="I32" s="466"/>
    </row>
    <row r="33" spans="2:9">
      <c r="B33" s="653"/>
      <c r="C33" s="528"/>
      <c r="D33" s="528"/>
      <c r="E33" s="528"/>
      <c r="F33" s="528"/>
      <c r="G33" s="528"/>
      <c r="H33" s="528"/>
      <c r="I33" s="466"/>
    </row>
    <row r="34" spans="2:9">
      <c r="B34" s="489"/>
      <c r="C34" s="466"/>
      <c r="D34" s="466"/>
      <c r="E34" s="466"/>
      <c r="F34" s="466"/>
      <c r="G34" s="466"/>
      <c r="H34" s="466"/>
      <c r="I34" s="466"/>
    </row>
    <row r="35" spans="2:9" ht="15" customHeight="1">
      <c r="B35" s="466"/>
      <c r="C35" s="466"/>
      <c r="D35" s="466"/>
      <c r="E35" s="466"/>
      <c r="F35" s="466"/>
      <c r="G35" s="466"/>
      <c r="H35" s="466"/>
      <c r="I35" s="466"/>
    </row>
    <row r="36" spans="2:9" ht="15" customHeight="1">
      <c r="B36" s="466"/>
      <c r="C36" s="466"/>
      <c r="D36" s="466"/>
      <c r="E36" s="466"/>
      <c r="F36" s="466"/>
      <c r="G36" s="466"/>
      <c r="H36" s="466"/>
      <c r="I36" s="466"/>
    </row>
    <row r="37" spans="2:9">
      <c r="B37" s="466"/>
      <c r="C37" s="466"/>
      <c r="D37" s="466"/>
      <c r="E37" s="466"/>
      <c r="F37" s="466"/>
      <c r="G37" s="466"/>
      <c r="H37" s="466"/>
      <c r="I37" s="466"/>
    </row>
    <row r="38" spans="2:9">
      <c r="B38" s="466"/>
      <c r="C38" s="466"/>
      <c r="D38" s="466"/>
      <c r="E38" s="466"/>
      <c r="F38" s="466"/>
      <c r="G38" s="466"/>
      <c r="H38" s="466"/>
      <c r="I38" s="466"/>
    </row>
    <row r="39" spans="2:9">
      <c r="B39" s="466"/>
      <c r="C39" s="466"/>
      <c r="D39" s="466"/>
      <c r="E39" s="466"/>
      <c r="F39" s="466"/>
      <c r="G39" s="466"/>
      <c r="H39" s="466"/>
      <c r="I39" s="466"/>
    </row>
    <row r="40" spans="2:9">
      <c r="B40" s="466"/>
      <c r="C40" s="466"/>
      <c r="D40" s="466"/>
      <c r="E40" s="466"/>
      <c r="F40" s="466"/>
      <c r="G40" s="466"/>
      <c r="H40" s="466"/>
      <c r="I40" s="466"/>
    </row>
    <row r="41" spans="2:9">
      <c r="B41" s="466"/>
      <c r="C41" s="466"/>
      <c r="D41" s="466"/>
      <c r="E41" s="466"/>
      <c r="F41" s="466"/>
      <c r="G41" s="466"/>
      <c r="H41" s="466"/>
      <c r="I41" s="466"/>
    </row>
    <row r="42" spans="2:9">
      <c r="B42" s="466"/>
      <c r="C42" s="466"/>
      <c r="D42" s="466"/>
      <c r="E42" s="466"/>
      <c r="F42" s="466"/>
      <c r="G42" s="466"/>
      <c r="H42" s="466"/>
      <c r="I42" s="466"/>
    </row>
    <row r="43" spans="2:9">
      <c r="B43" s="466"/>
      <c r="C43" s="466"/>
      <c r="D43" s="466"/>
      <c r="E43" s="466"/>
      <c r="F43" s="466"/>
      <c r="G43" s="466"/>
      <c r="H43" s="466"/>
      <c r="I43" s="466"/>
    </row>
    <row r="44" spans="2:9">
      <c r="B44" s="466"/>
      <c r="C44" s="466"/>
      <c r="D44" s="466"/>
      <c r="E44" s="466"/>
      <c r="F44" s="466"/>
      <c r="G44" s="466"/>
      <c r="H44" s="466"/>
      <c r="I44" s="466"/>
    </row>
    <row r="45" spans="2:9">
      <c r="B45" s="466"/>
      <c r="C45" s="466"/>
      <c r="D45" s="466"/>
      <c r="E45" s="466"/>
      <c r="F45" s="466"/>
      <c r="G45" s="466"/>
      <c r="H45" s="466"/>
      <c r="I45" s="466"/>
    </row>
    <row r="46" spans="2:9">
      <c r="B46" s="466"/>
      <c r="C46" s="466"/>
      <c r="D46" s="466"/>
      <c r="E46" s="466"/>
      <c r="F46" s="466"/>
      <c r="G46" s="466"/>
      <c r="H46" s="466"/>
      <c r="I46" s="466"/>
    </row>
    <row r="47" spans="2:9">
      <c r="B47" s="466"/>
      <c r="C47" s="466"/>
      <c r="D47" s="466"/>
      <c r="E47" s="466"/>
      <c r="F47" s="466"/>
      <c r="G47" s="466"/>
      <c r="H47" s="466"/>
      <c r="I47" s="466"/>
    </row>
    <row r="48" spans="2:9">
      <c r="B48" s="466"/>
      <c r="C48" s="466"/>
      <c r="D48" s="466"/>
      <c r="E48" s="466"/>
      <c r="F48" s="466"/>
      <c r="G48" s="466"/>
      <c r="H48" s="466"/>
      <c r="I48" s="466"/>
    </row>
    <row r="49" spans="2:9">
      <c r="B49" s="466"/>
      <c r="C49" s="466"/>
      <c r="D49" s="466"/>
      <c r="E49" s="466"/>
      <c r="F49" s="466"/>
      <c r="G49" s="466"/>
      <c r="H49" s="466"/>
      <c r="I49" s="466"/>
    </row>
    <row r="50" spans="2:9">
      <c r="B50" s="466"/>
      <c r="C50" s="466"/>
      <c r="D50" s="466"/>
      <c r="E50" s="466"/>
      <c r="F50" s="466"/>
      <c r="G50" s="466"/>
      <c r="H50" s="466"/>
      <c r="I50" s="466"/>
    </row>
    <row r="51" spans="2:9">
      <c r="B51" s="466"/>
      <c r="C51" s="466"/>
      <c r="D51" s="466"/>
      <c r="E51" s="466"/>
      <c r="F51" s="466"/>
      <c r="G51" s="466"/>
      <c r="H51" s="466"/>
      <c r="I51" s="466"/>
    </row>
    <row r="52" spans="2:9">
      <c r="B52" s="466"/>
      <c r="C52" s="466"/>
      <c r="D52" s="466"/>
      <c r="E52" s="466"/>
      <c r="F52" s="466"/>
      <c r="G52" s="466"/>
      <c r="H52" s="466"/>
      <c r="I52" s="466"/>
    </row>
    <row r="53" spans="2:9">
      <c r="B53" s="466"/>
      <c r="C53" s="466"/>
      <c r="D53" s="466"/>
      <c r="E53" s="466"/>
      <c r="F53" s="466"/>
      <c r="G53" s="466"/>
      <c r="H53" s="466"/>
      <c r="I53" s="466"/>
    </row>
    <row r="54" spans="2:9">
      <c r="B54" s="466"/>
      <c r="C54" s="466"/>
      <c r="D54" s="466"/>
      <c r="E54" s="466"/>
      <c r="F54" s="466"/>
      <c r="G54" s="466"/>
      <c r="H54" s="466"/>
      <c r="I54" s="466"/>
    </row>
    <row r="55" spans="2:9">
      <c r="B55" s="466"/>
      <c r="C55" s="466"/>
      <c r="D55" s="466"/>
      <c r="E55" s="466"/>
      <c r="F55" s="466"/>
      <c r="G55" s="466"/>
      <c r="H55" s="466"/>
      <c r="I55" s="466"/>
    </row>
    <row r="56" spans="2:9">
      <c r="B56" s="466"/>
      <c r="C56" s="466"/>
      <c r="D56" s="466"/>
      <c r="E56" s="466"/>
      <c r="F56" s="466"/>
      <c r="G56" s="466"/>
      <c r="H56" s="466"/>
      <c r="I56" s="466"/>
    </row>
    <row r="57" spans="2:9">
      <c r="B57" s="466"/>
      <c r="C57" s="466"/>
      <c r="D57" s="466"/>
      <c r="E57" s="466"/>
      <c r="F57" s="466"/>
      <c r="G57" s="466"/>
      <c r="H57" s="466"/>
      <c r="I57" s="466"/>
    </row>
    <row r="58" spans="2:9">
      <c r="B58" s="466"/>
      <c r="C58" s="466"/>
      <c r="D58" s="466"/>
      <c r="E58" s="466"/>
      <c r="F58" s="466"/>
      <c r="G58" s="466"/>
      <c r="H58" s="466"/>
      <c r="I58" s="466"/>
    </row>
    <row r="59" spans="2:9">
      <c r="B59" s="466"/>
      <c r="C59" s="466"/>
      <c r="D59" s="466"/>
      <c r="E59" s="466"/>
      <c r="F59" s="466"/>
      <c r="G59" s="466"/>
      <c r="H59" s="466"/>
      <c r="I59" s="466"/>
    </row>
    <row r="60" spans="2:9">
      <c r="B60" s="466"/>
      <c r="C60" s="466"/>
      <c r="D60" s="466"/>
      <c r="E60" s="466"/>
      <c r="F60" s="466"/>
      <c r="G60" s="466"/>
      <c r="H60" s="466"/>
      <c r="I60" s="466"/>
    </row>
    <row r="61" spans="2:9">
      <c r="B61" s="466"/>
      <c r="C61" s="466"/>
      <c r="D61" s="466"/>
      <c r="E61" s="466"/>
      <c r="F61" s="466"/>
      <c r="G61" s="466"/>
      <c r="H61" s="466"/>
      <c r="I61" s="466"/>
    </row>
    <row r="62" spans="2:9">
      <c r="B62" s="466"/>
      <c r="C62" s="466"/>
      <c r="D62" s="466"/>
      <c r="E62" s="466"/>
      <c r="F62" s="466"/>
      <c r="G62" s="466"/>
      <c r="H62" s="466"/>
      <c r="I62" s="466"/>
    </row>
    <row r="63" spans="2:9">
      <c r="B63" s="466"/>
      <c r="C63" s="466"/>
      <c r="D63" s="466"/>
      <c r="E63" s="466"/>
      <c r="F63" s="466"/>
      <c r="G63" s="466"/>
      <c r="H63" s="466"/>
      <c r="I63" s="466"/>
    </row>
    <row r="64" spans="2:9">
      <c r="B64" s="466"/>
      <c r="C64" s="466"/>
      <c r="D64" s="466"/>
      <c r="E64" s="466"/>
      <c r="F64" s="466"/>
      <c r="G64" s="466"/>
      <c r="H64" s="466"/>
      <c r="I64" s="466"/>
    </row>
    <row r="65" spans="2:9">
      <c r="B65" s="466"/>
      <c r="C65" s="466"/>
      <c r="D65" s="466"/>
      <c r="E65" s="466"/>
      <c r="F65" s="466"/>
      <c r="G65" s="466"/>
      <c r="H65" s="466"/>
      <c r="I65" s="466"/>
    </row>
    <row r="66" spans="2:9">
      <c r="B66" s="466"/>
      <c r="C66" s="466"/>
      <c r="D66" s="466"/>
      <c r="E66" s="466"/>
      <c r="F66" s="466"/>
      <c r="G66" s="466"/>
      <c r="H66" s="466"/>
      <c r="I66" s="466"/>
    </row>
    <row r="67" spans="2:9">
      <c r="B67" s="466"/>
      <c r="C67" s="466"/>
      <c r="D67" s="466"/>
      <c r="E67" s="466"/>
      <c r="F67" s="466"/>
      <c r="G67" s="466"/>
      <c r="H67" s="466"/>
      <c r="I67" s="466"/>
    </row>
    <row r="68" spans="2:9">
      <c r="B68" s="466"/>
      <c r="C68" s="466"/>
      <c r="D68" s="466"/>
      <c r="E68" s="466"/>
      <c r="F68" s="466"/>
      <c r="G68" s="466"/>
      <c r="H68" s="466"/>
      <c r="I68" s="466"/>
    </row>
    <row r="69" spans="2:9">
      <c r="B69" s="466"/>
      <c r="C69" s="466"/>
      <c r="D69" s="466"/>
      <c r="E69" s="466"/>
      <c r="F69" s="466"/>
      <c r="G69" s="466"/>
      <c r="H69" s="466"/>
      <c r="I69" s="466"/>
    </row>
    <row r="70" spans="2:9">
      <c r="B70" s="466"/>
      <c r="C70" s="466"/>
      <c r="D70" s="466"/>
      <c r="E70" s="466"/>
      <c r="F70" s="466"/>
      <c r="G70" s="466"/>
      <c r="H70" s="466"/>
      <c r="I70" s="466"/>
    </row>
    <row r="71" spans="2:9">
      <c r="B71" s="466"/>
      <c r="C71" s="466"/>
      <c r="D71" s="466"/>
      <c r="E71" s="466"/>
      <c r="F71" s="466"/>
      <c r="G71" s="466"/>
      <c r="H71" s="466"/>
      <c r="I71" s="466"/>
    </row>
    <row r="72" spans="2:9">
      <c r="B72" s="466"/>
      <c r="C72" s="466"/>
      <c r="D72" s="466"/>
      <c r="E72" s="466"/>
      <c r="F72" s="466"/>
      <c r="G72" s="466"/>
      <c r="H72" s="466"/>
      <c r="I72" s="466"/>
    </row>
    <row r="73" spans="2:9">
      <c r="B73" s="466"/>
      <c r="C73" s="466"/>
      <c r="D73" s="466"/>
      <c r="E73" s="466"/>
      <c r="F73" s="466"/>
      <c r="G73" s="466"/>
      <c r="H73" s="466"/>
      <c r="I73" s="466"/>
    </row>
    <row r="74" spans="2:9">
      <c r="B74" s="466"/>
      <c r="C74" s="466"/>
      <c r="D74" s="466"/>
      <c r="E74" s="466"/>
      <c r="F74" s="466"/>
      <c r="G74" s="466"/>
      <c r="H74" s="466"/>
      <c r="I74" s="466"/>
    </row>
    <row r="75" spans="2:9">
      <c r="B75" s="466"/>
      <c r="C75" s="466"/>
      <c r="D75" s="466"/>
      <c r="E75" s="466"/>
      <c r="F75" s="466"/>
      <c r="G75" s="466"/>
      <c r="H75" s="466"/>
      <c r="I75" s="466"/>
    </row>
    <row r="76" spans="2:9">
      <c r="B76" s="466"/>
      <c r="C76" s="466"/>
      <c r="D76" s="466"/>
      <c r="E76" s="466"/>
      <c r="F76" s="466"/>
      <c r="G76" s="466"/>
      <c r="H76" s="466"/>
      <c r="I76" s="466"/>
    </row>
    <row r="77" spans="2:9">
      <c r="B77" s="466"/>
      <c r="C77" s="466"/>
      <c r="D77" s="466"/>
      <c r="E77" s="466"/>
      <c r="F77" s="466"/>
      <c r="G77" s="466"/>
      <c r="H77" s="466"/>
      <c r="I77" s="466"/>
    </row>
    <row r="78" spans="2:9">
      <c r="B78" s="466"/>
      <c r="C78" s="466"/>
      <c r="D78" s="466"/>
      <c r="E78" s="466"/>
      <c r="F78" s="466"/>
      <c r="G78" s="466"/>
      <c r="H78" s="466"/>
      <c r="I78" s="466"/>
    </row>
    <row r="79" spans="2:9">
      <c r="B79" s="466"/>
      <c r="C79" s="466"/>
      <c r="D79" s="466"/>
      <c r="E79" s="466"/>
      <c r="F79" s="466"/>
      <c r="G79" s="466"/>
      <c r="H79" s="466"/>
      <c r="I79" s="466"/>
    </row>
    <row r="80" spans="2:9">
      <c r="B80" s="466"/>
      <c r="C80" s="466"/>
      <c r="D80" s="466"/>
      <c r="E80" s="466"/>
      <c r="F80" s="466"/>
      <c r="G80" s="466"/>
      <c r="H80" s="466"/>
      <c r="I80" s="466"/>
    </row>
    <row r="81" spans="2:9">
      <c r="B81" s="466"/>
      <c r="C81" s="466"/>
      <c r="D81" s="466"/>
      <c r="E81" s="466"/>
      <c r="F81" s="466"/>
      <c r="G81" s="466"/>
      <c r="H81" s="466"/>
      <c r="I81" s="466"/>
    </row>
    <row r="82" spans="2:9">
      <c r="B82" s="466"/>
      <c r="C82" s="466"/>
      <c r="D82" s="466"/>
      <c r="E82" s="466"/>
      <c r="F82" s="466"/>
      <c r="G82" s="466"/>
      <c r="H82" s="466"/>
      <c r="I82" s="466"/>
    </row>
    <row r="83" spans="2:9">
      <c r="B83" s="466"/>
      <c r="C83" s="466"/>
      <c r="D83" s="466"/>
      <c r="E83" s="466"/>
      <c r="F83" s="466"/>
      <c r="G83" s="466"/>
      <c r="H83" s="466"/>
      <c r="I83" s="466"/>
    </row>
    <row r="84" spans="2:9">
      <c r="B84" s="466"/>
      <c r="C84" s="466"/>
      <c r="D84" s="466"/>
      <c r="E84" s="466"/>
      <c r="F84" s="466"/>
      <c r="G84" s="466"/>
      <c r="H84" s="466"/>
      <c r="I84" s="466"/>
    </row>
    <row r="85" spans="2:9">
      <c r="B85" s="466"/>
      <c r="C85" s="466"/>
      <c r="D85" s="466"/>
      <c r="E85" s="466"/>
      <c r="F85" s="466"/>
      <c r="G85" s="466"/>
      <c r="H85" s="466"/>
      <c r="I85" s="466"/>
    </row>
    <row r="86" spans="2:9">
      <c r="B86" s="466"/>
      <c r="C86" s="466"/>
      <c r="D86" s="466"/>
      <c r="E86" s="466"/>
      <c r="F86" s="466"/>
      <c r="G86" s="466"/>
      <c r="H86" s="466"/>
      <c r="I86" s="466"/>
    </row>
    <row r="87" spans="2:9">
      <c r="B87" s="466"/>
      <c r="C87" s="466"/>
      <c r="D87" s="466"/>
      <c r="E87" s="466"/>
      <c r="F87" s="466"/>
      <c r="G87" s="466"/>
      <c r="H87" s="466"/>
      <c r="I87" s="466"/>
    </row>
    <row r="88" spans="2:9">
      <c r="B88" s="466"/>
      <c r="C88" s="466"/>
      <c r="D88" s="466"/>
      <c r="E88" s="466"/>
      <c r="F88" s="466"/>
      <c r="G88" s="466"/>
      <c r="H88" s="466"/>
      <c r="I88" s="466"/>
    </row>
    <row r="89" spans="2:9">
      <c r="B89" s="466"/>
      <c r="C89" s="466"/>
      <c r="D89" s="466"/>
      <c r="E89" s="466"/>
      <c r="F89" s="466"/>
      <c r="G89" s="466"/>
      <c r="H89" s="466"/>
      <c r="I89" s="466"/>
    </row>
    <row r="90" spans="2:9">
      <c r="B90" s="466"/>
      <c r="C90" s="466"/>
      <c r="D90" s="466"/>
      <c r="E90" s="466"/>
      <c r="F90" s="466"/>
      <c r="G90" s="466"/>
      <c r="H90" s="466"/>
      <c r="I90" s="466"/>
    </row>
    <row r="91" spans="2:9">
      <c r="B91" s="466"/>
      <c r="C91" s="466"/>
      <c r="D91" s="466"/>
      <c r="E91" s="466"/>
      <c r="F91" s="466"/>
      <c r="G91" s="466"/>
      <c r="H91" s="466"/>
      <c r="I91" s="466"/>
    </row>
    <row r="92" spans="2:9">
      <c r="B92" s="466"/>
      <c r="C92" s="466"/>
      <c r="D92" s="466"/>
      <c r="E92" s="466"/>
      <c r="F92" s="466"/>
      <c r="G92" s="466"/>
      <c r="H92" s="466"/>
      <c r="I92" s="466"/>
    </row>
    <row r="93" spans="2:9">
      <c r="B93" s="466"/>
      <c r="C93" s="466"/>
      <c r="D93" s="466"/>
      <c r="E93" s="466"/>
      <c r="F93" s="466"/>
      <c r="G93" s="466"/>
      <c r="H93" s="466"/>
      <c r="I93" s="466"/>
    </row>
    <row r="94" spans="2:9">
      <c r="B94" s="466"/>
      <c r="C94" s="466"/>
      <c r="D94" s="466"/>
      <c r="E94" s="466"/>
      <c r="F94" s="466"/>
      <c r="G94" s="466"/>
      <c r="H94" s="466"/>
      <c r="I94" s="466"/>
    </row>
    <row r="95" spans="2:9">
      <c r="B95" s="466"/>
      <c r="C95" s="466"/>
      <c r="D95" s="466"/>
      <c r="E95" s="466"/>
      <c r="F95" s="466"/>
      <c r="G95" s="466"/>
      <c r="H95" s="466"/>
      <c r="I95" s="466"/>
    </row>
    <row r="96" spans="2:9">
      <c r="B96" s="466"/>
      <c r="C96" s="466"/>
      <c r="D96" s="466"/>
      <c r="E96" s="466"/>
      <c r="F96" s="466"/>
      <c r="G96" s="466"/>
      <c r="H96" s="466"/>
      <c r="I96" s="466"/>
    </row>
    <row r="97" spans="2:9">
      <c r="B97" s="466"/>
      <c r="C97" s="466"/>
      <c r="D97" s="466"/>
      <c r="E97" s="466"/>
      <c r="F97" s="466"/>
      <c r="G97" s="466"/>
      <c r="H97" s="466"/>
      <c r="I97" s="466"/>
    </row>
    <row r="98" spans="2:9">
      <c r="B98" s="466"/>
      <c r="C98" s="466"/>
      <c r="D98" s="466"/>
      <c r="E98" s="466"/>
      <c r="F98" s="466"/>
      <c r="G98" s="466"/>
      <c r="H98" s="466"/>
      <c r="I98" s="466"/>
    </row>
    <row r="99" spans="2:9">
      <c r="B99" s="466"/>
      <c r="C99" s="466"/>
      <c r="D99" s="466"/>
      <c r="E99" s="466"/>
      <c r="F99" s="466"/>
      <c r="G99" s="466"/>
      <c r="H99" s="466"/>
      <c r="I99" s="466"/>
    </row>
    <row r="100" spans="2:9">
      <c r="B100" s="466"/>
      <c r="C100" s="466"/>
      <c r="D100" s="466"/>
      <c r="E100" s="466"/>
      <c r="F100" s="466"/>
      <c r="G100" s="466"/>
      <c r="H100" s="466"/>
      <c r="I100" s="466"/>
    </row>
    <row r="101" spans="2:9">
      <c r="B101" s="466"/>
      <c r="C101" s="466"/>
      <c r="D101" s="466"/>
      <c r="E101" s="466"/>
      <c r="F101" s="466"/>
      <c r="G101" s="466"/>
      <c r="H101" s="466"/>
      <c r="I101" s="466"/>
    </row>
    <row r="102" spans="2:9">
      <c r="B102" s="466"/>
      <c r="C102" s="466"/>
      <c r="D102" s="466"/>
      <c r="E102" s="466"/>
      <c r="F102" s="466"/>
      <c r="G102" s="466"/>
      <c r="H102" s="466"/>
      <c r="I102" s="466"/>
    </row>
    <row r="103" spans="2:9">
      <c r="B103" s="466"/>
      <c r="C103" s="466"/>
      <c r="D103" s="466"/>
      <c r="E103" s="466"/>
      <c r="F103" s="466"/>
      <c r="G103" s="466"/>
      <c r="H103" s="466"/>
      <c r="I103" s="466"/>
    </row>
    <row r="104" spans="2:9">
      <c r="B104" s="466"/>
      <c r="C104" s="466"/>
      <c r="D104" s="466"/>
      <c r="E104" s="466"/>
      <c r="F104" s="466"/>
      <c r="G104" s="466"/>
      <c r="H104" s="466"/>
      <c r="I104" s="466"/>
    </row>
    <row r="105" spans="2:9">
      <c r="B105" s="466"/>
      <c r="C105" s="466"/>
      <c r="D105" s="466"/>
      <c r="E105" s="466"/>
      <c r="F105" s="466"/>
      <c r="G105" s="466"/>
      <c r="H105" s="466"/>
      <c r="I105" s="466"/>
    </row>
    <row r="106" spans="2:9">
      <c r="B106" s="466"/>
      <c r="C106" s="466"/>
      <c r="D106" s="466"/>
      <c r="E106" s="466"/>
      <c r="F106" s="466"/>
      <c r="G106" s="466"/>
      <c r="H106" s="466"/>
      <c r="I106" s="466"/>
    </row>
    <row r="107" spans="2:9">
      <c r="B107" s="466"/>
      <c r="C107" s="466"/>
      <c r="D107" s="466"/>
      <c r="E107" s="466"/>
      <c r="F107" s="466"/>
      <c r="G107" s="466"/>
      <c r="H107" s="466"/>
      <c r="I107" s="466"/>
    </row>
    <row r="108" spans="2:9">
      <c r="B108" s="466"/>
      <c r="C108" s="466"/>
      <c r="D108" s="466"/>
      <c r="E108" s="466"/>
      <c r="F108" s="466"/>
      <c r="G108" s="466"/>
      <c r="H108" s="466"/>
      <c r="I108" s="466"/>
    </row>
    <row r="109" spans="2:9">
      <c r="B109" s="466"/>
      <c r="C109" s="466"/>
      <c r="D109" s="466"/>
      <c r="E109" s="466"/>
      <c r="F109" s="466"/>
      <c r="G109" s="466"/>
      <c r="H109" s="466"/>
      <c r="I109" s="466"/>
    </row>
    <row r="110" spans="2:9">
      <c r="B110" s="466"/>
      <c r="C110" s="466"/>
      <c r="D110" s="466"/>
      <c r="E110" s="466"/>
      <c r="F110" s="466"/>
      <c r="G110" s="466"/>
      <c r="H110" s="466"/>
      <c r="I110" s="466"/>
    </row>
    <row r="111" spans="2:9">
      <c r="B111" s="466"/>
      <c r="C111" s="466"/>
      <c r="D111" s="466"/>
      <c r="E111" s="466"/>
      <c r="F111" s="466"/>
      <c r="G111" s="466"/>
      <c r="H111" s="466"/>
      <c r="I111" s="466"/>
    </row>
    <row r="112" spans="2:9">
      <c r="B112" s="466"/>
      <c r="C112" s="466"/>
      <c r="D112" s="466"/>
      <c r="E112" s="466"/>
      <c r="F112" s="466"/>
      <c r="G112" s="466"/>
      <c r="H112" s="466"/>
      <c r="I112" s="466"/>
    </row>
    <row r="113" spans="2:9">
      <c r="B113" s="466"/>
      <c r="C113" s="466"/>
      <c r="D113" s="466"/>
      <c r="E113" s="466"/>
      <c r="F113" s="466"/>
      <c r="G113" s="466"/>
      <c r="H113" s="466"/>
      <c r="I113" s="466"/>
    </row>
    <row r="114" spans="2:9">
      <c r="B114" s="466"/>
      <c r="C114" s="466"/>
      <c r="D114" s="466"/>
      <c r="E114" s="466"/>
      <c r="F114" s="466"/>
      <c r="G114" s="466"/>
      <c r="H114" s="466"/>
      <c r="I114" s="466"/>
    </row>
    <row r="115" spans="2:9">
      <c r="B115" s="466"/>
      <c r="C115" s="466"/>
      <c r="D115" s="466"/>
      <c r="E115" s="466"/>
      <c r="F115" s="466"/>
      <c r="G115" s="466"/>
      <c r="H115" s="466"/>
      <c r="I115" s="466"/>
    </row>
    <row r="116" spans="2:9">
      <c r="B116" s="466"/>
      <c r="C116" s="466"/>
      <c r="D116" s="466"/>
      <c r="E116" s="466"/>
      <c r="F116" s="466"/>
      <c r="G116" s="466"/>
      <c r="H116" s="466"/>
      <c r="I116" s="466"/>
    </row>
    <row r="117" spans="2:9">
      <c r="B117" s="466"/>
      <c r="C117" s="466"/>
      <c r="D117" s="466"/>
      <c r="E117" s="466"/>
      <c r="F117" s="466"/>
      <c r="G117" s="466"/>
      <c r="H117" s="466"/>
      <c r="I117" s="466"/>
    </row>
    <row r="118" spans="2:9">
      <c r="B118" s="466"/>
      <c r="C118" s="466"/>
      <c r="D118" s="466"/>
      <c r="E118" s="466"/>
      <c r="F118" s="466"/>
      <c r="G118" s="466"/>
      <c r="H118" s="466"/>
      <c r="I118" s="466"/>
    </row>
    <row r="119" spans="2:9">
      <c r="B119" s="466"/>
      <c r="C119" s="466"/>
      <c r="D119" s="466"/>
      <c r="E119" s="466"/>
      <c r="F119" s="466"/>
      <c r="G119" s="466"/>
      <c r="H119" s="466"/>
      <c r="I119" s="466"/>
    </row>
    <row r="120" spans="2:9">
      <c r="B120" s="466"/>
      <c r="C120" s="466"/>
      <c r="D120" s="466"/>
      <c r="E120" s="466"/>
      <c r="F120" s="466"/>
      <c r="G120" s="466"/>
      <c r="H120" s="466"/>
      <c r="I120" s="466"/>
    </row>
    <row r="121" spans="2:9">
      <c r="B121" s="466"/>
      <c r="C121" s="466"/>
      <c r="D121" s="466"/>
      <c r="E121" s="466"/>
      <c r="F121" s="466"/>
      <c r="G121" s="466"/>
      <c r="H121" s="466"/>
      <c r="I121" s="466"/>
    </row>
    <row r="122" spans="2:9">
      <c r="B122" s="466"/>
      <c r="C122" s="466"/>
      <c r="D122" s="466"/>
      <c r="E122" s="466"/>
      <c r="F122" s="466"/>
      <c r="G122" s="466"/>
      <c r="H122" s="466"/>
      <c r="I122" s="466"/>
    </row>
    <row r="123" spans="2:9">
      <c r="B123" s="466"/>
      <c r="C123" s="466"/>
      <c r="D123" s="466"/>
      <c r="E123" s="466"/>
      <c r="F123" s="466"/>
      <c r="G123" s="466"/>
      <c r="H123" s="466"/>
      <c r="I123" s="466"/>
    </row>
    <row r="124" spans="2:9">
      <c r="B124" s="466"/>
      <c r="C124" s="466"/>
      <c r="D124" s="466"/>
      <c r="E124" s="466"/>
      <c r="F124" s="466"/>
      <c r="G124" s="466"/>
      <c r="H124" s="466"/>
      <c r="I124" s="466"/>
    </row>
    <row r="125" spans="2:9">
      <c r="B125" s="466"/>
      <c r="C125" s="466"/>
      <c r="D125" s="466"/>
      <c r="E125" s="466"/>
      <c r="F125" s="466"/>
      <c r="G125" s="466"/>
      <c r="H125" s="466"/>
      <c r="I125" s="466"/>
    </row>
    <row r="126" spans="2:9">
      <c r="B126" s="466"/>
      <c r="C126" s="466"/>
      <c r="D126" s="466"/>
      <c r="E126" s="466"/>
      <c r="F126" s="466"/>
      <c r="G126" s="466"/>
      <c r="H126" s="466"/>
      <c r="I126" s="466"/>
    </row>
    <row r="127" spans="2:9">
      <c r="B127" s="466"/>
      <c r="C127" s="466"/>
      <c r="D127" s="466"/>
      <c r="E127" s="466"/>
      <c r="F127" s="466"/>
      <c r="G127" s="466"/>
      <c r="H127" s="466"/>
      <c r="I127" s="466"/>
    </row>
    <row r="128" spans="2:9">
      <c r="B128" s="466"/>
      <c r="C128" s="466"/>
      <c r="D128" s="466"/>
      <c r="E128" s="466"/>
      <c r="F128" s="466"/>
      <c r="G128" s="466"/>
      <c r="H128" s="466"/>
      <c r="I128" s="466"/>
    </row>
    <row r="129" spans="2:9">
      <c r="B129" s="466"/>
      <c r="C129" s="466"/>
      <c r="D129" s="466"/>
      <c r="E129" s="466"/>
      <c r="F129" s="466"/>
      <c r="G129" s="466"/>
      <c r="H129" s="466"/>
      <c r="I129" s="466"/>
    </row>
    <row r="130" spans="2:9">
      <c r="B130" s="466"/>
      <c r="C130" s="466"/>
      <c r="D130" s="466"/>
      <c r="E130" s="466"/>
      <c r="F130" s="466"/>
      <c r="G130" s="466"/>
      <c r="H130" s="466"/>
      <c r="I130" s="466"/>
    </row>
    <row r="131" spans="2:9">
      <c r="B131" s="466"/>
      <c r="C131" s="466"/>
      <c r="D131" s="466"/>
      <c r="E131" s="466"/>
      <c r="F131" s="466"/>
      <c r="G131" s="466"/>
      <c r="H131" s="466"/>
      <c r="I131" s="466"/>
    </row>
    <row r="132" spans="2:9">
      <c r="B132" s="466"/>
      <c r="C132" s="466"/>
      <c r="D132" s="466"/>
      <c r="E132" s="466"/>
      <c r="F132" s="466"/>
      <c r="G132" s="466"/>
      <c r="H132" s="466"/>
      <c r="I132" s="466"/>
    </row>
    <row r="133" spans="2:9">
      <c r="B133" s="466"/>
      <c r="C133" s="466"/>
      <c r="D133" s="466"/>
      <c r="E133" s="466"/>
      <c r="F133" s="466"/>
      <c r="G133" s="466"/>
      <c r="H133" s="466"/>
      <c r="I133" s="466"/>
    </row>
    <row r="134" spans="2:9">
      <c r="B134" s="466"/>
      <c r="C134" s="466"/>
      <c r="D134" s="466"/>
      <c r="E134" s="466"/>
      <c r="F134" s="466"/>
      <c r="G134" s="466"/>
      <c r="H134" s="466"/>
      <c r="I134" s="466"/>
    </row>
    <row r="135" spans="2:9">
      <c r="B135" s="466"/>
      <c r="C135" s="466"/>
      <c r="D135" s="466"/>
      <c r="E135" s="466"/>
      <c r="F135" s="466"/>
      <c r="G135" s="466"/>
      <c r="H135" s="466"/>
      <c r="I135" s="466"/>
    </row>
    <row r="136" spans="2:9">
      <c r="B136" s="466"/>
      <c r="C136" s="466"/>
      <c r="D136" s="466"/>
      <c r="E136" s="466"/>
      <c r="F136" s="466"/>
      <c r="G136" s="466"/>
      <c r="H136" s="466"/>
      <c r="I136" s="466"/>
    </row>
    <row r="137" spans="2:9">
      <c r="B137" s="466"/>
      <c r="C137" s="466"/>
      <c r="D137" s="466"/>
      <c r="E137" s="466"/>
      <c r="F137" s="466"/>
      <c r="G137" s="466"/>
      <c r="H137" s="466"/>
      <c r="I137" s="466"/>
    </row>
    <row r="138" spans="2:9">
      <c r="B138" s="466"/>
      <c r="C138" s="466"/>
      <c r="D138" s="466"/>
      <c r="E138" s="466"/>
      <c r="F138" s="466"/>
      <c r="G138" s="466"/>
      <c r="H138" s="466"/>
      <c r="I138" s="466"/>
    </row>
    <row r="139" spans="2:9">
      <c r="B139" s="466"/>
      <c r="C139" s="466"/>
      <c r="D139" s="466"/>
      <c r="E139" s="466"/>
      <c r="F139" s="466"/>
      <c r="G139" s="466"/>
      <c r="H139" s="466"/>
      <c r="I139" s="466"/>
    </row>
    <row r="140" spans="2:9">
      <c r="B140" s="466"/>
      <c r="C140" s="466"/>
      <c r="D140" s="466"/>
      <c r="E140" s="466"/>
      <c r="F140" s="466"/>
      <c r="G140" s="466"/>
      <c r="H140" s="466"/>
      <c r="I140" s="466"/>
    </row>
    <row r="141" spans="2:9">
      <c r="B141" s="466"/>
      <c r="C141" s="466"/>
      <c r="D141" s="466"/>
      <c r="E141" s="466"/>
      <c r="F141" s="466"/>
      <c r="G141" s="466"/>
      <c r="H141" s="466"/>
      <c r="I141" s="466"/>
    </row>
    <row r="142" spans="2:9">
      <c r="B142" s="466"/>
      <c r="C142" s="466"/>
      <c r="D142" s="466"/>
      <c r="E142" s="466"/>
      <c r="F142" s="466"/>
      <c r="G142" s="466"/>
      <c r="H142" s="466"/>
      <c r="I142" s="466"/>
    </row>
    <row r="143" spans="2:9">
      <c r="B143" s="466"/>
      <c r="C143" s="466"/>
      <c r="D143" s="466"/>
      <c r="E143" s="466"/>
      <c r="F143" s="466"/>
      <c r="G143" s="466"/>
      <c r="H143" s="466"/>
      <c r="I143" s="466"/>
    </row>
    <row r="144" spans="2:9">
      <c r="B144" s="466"/>
      <c r="C144" s="466"/>
      <c r="D144" s="466"/>
      <c r="E144" s="466"/>
      <c r="F144" s="466"/>
      <c r="G144" s="466"/>
      <c r="H144" s="466"/>
      <c r="I144" s="466"/>
    </row>
    <row r="145" spans="2:9">
      <c r="B145" s="466"/>
      <c r="C145" s="466"/>
      <c r="D145" s="466"/>
      <c r="E145" s="466"/>
      <c r="F145" s="466"/>
      <c r="G145" s="466"/>
      <c r="H145" s="466"/>
      <c r="I145" s="466"/>
    </row>
    <row r="146" spans="2:9">
      <c r="B146" s="466"/>
      <c r="C146" s="466"/>
      <c r="D146" s="466"/>
      <c r="E146" s="466"/>
      <c r="F146" s="466"/>
      <c r="G146" s="466"/>
      <c r="H146" s="466"/>
      <c r="I146" s="466"/>
    </row>
    <row r="147" spans="2:9">
      <c r="B147" s="466"/>
      <c r="C147" s="466"/>
      <c r="D147" s="466"/>
      <c r="E147" s="466"/>
      <c r="F147" s="466"/>
      <c r="G147" s="466"/>
      <c r="H147" s="466"/>
      <c r="I147" s="466"/>
    </row>
    <row r="148" spans="2:9">
      <c r="B148" s="466"/>
      <c r="C148" s="466"/>
      <c r="D148" s="466"/>
      <c r="E148" s="466"/>
      <c r="F148" s="466"/>
      <c r="G148" s="466"/>
      <c r="H148" s="466"/>
      <c r="I148" s="466"/>
    </row>
    <row r="149" spans="2:9">
      <c r="B149" s="466"/>
      <c r="C149" s="466"/>
      <c r="D149" s="466"/>
      <c r="E149" s="466"/>
      <c r="F149" s="466"/>
      <c r="G149" s="466"/>
      <c r="H149" s="466"/>
      <c r="I149" s="466"/>
    </row>
    <row r="150" spans="2:9">
      <c r="B150" s="466"/>
      <c r="C150" s="466"/>
      <c r="D150" s="466"/>
      <c r="E150" s="466"/>
      <c r="F150" s="466"/>
      <c r="G150" s="466"/>
      <c r="H150" s="466"/>
      <c r="I150" s="466"/>
    </row>
    <row r="151" spans="2:9">
      <c r="B151" s="466"/>
      <c r="C151" s="466"/>
      <c r="D151" s="466"/>
      <c r="E151" s="466"/>
      <c r="F151" s="466"/>
      <c r="G151" s="466"/>
      <c r="H151" s="466"/>
      <c r="I151" s="466"/>
    </row>
    <row r="152" spans="2:9">
      <c r="B152" s="466"/>
      <c r="C152" s="466"/>
      <c r="D152" s="466"/>
      <c r="E152" s="466"/>
      <c r="F152" s="466"/>
      <c r="G152" s="466"/>
      <c r="H152" s="466"/>
      <c r="I152" s="466"/>
    </row>
  </sheetData>
  <mergeCells count="9">
    <mergeCell ref="B2:G2"/>
    <mergeCell ref="B20:H20"/>
    <mergeCell ref="C7:G7"/>
    <mergeCell ref="H7:H9"/>
    <mergeCell ref="C8:C9"/>
    <mergeCell ref="D8:D9"/>
    <mergeCell ref="E8:E9"/>
    <mergeCell ref="F8:F9"/>
    <mergeCell ref="G8:G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&amp;R&amp;P/&amp;N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2:J110"/>
  <sheetViews>
    <sheetView showGridLines="0" topLeftCell="A49" zoomScale="85" zoomScaleNormal="85" workbookViewId="0">
      <selection activeCell="B63" sqref="B63"/>
    </sheetView>
  </sheetViews>
  <sheetFormatPr defaultColWidth="9.109375" defaultRowHeight="13.2" outlineLevelRow="2" outlineLevelCol="1"/>
  <cols>
    <col min="1" max="1" width="9.109375" style="2"/>
    <col min="2" max="2" width="97.88671875" style="2" customWidth="1"/>
    <col min="3" max="10" width="9.109375" style="2" customWidth="1" outlineLevel="1"/>
    <col min="11" max="16384" width="9.109375" style="2"/>
  </cols>
  <sheetData>
    <row r="2" spans="1:10" s="3" customFormat="1" ht="15" customHeight="1" thickBot="1">
      <c r="A2" s="1069"/>
      <c r="B2" s="1442" t="s">
        <v>6186</v>
      </c>
      <c r="C2" s="1442"/>
      <c r="D2" s="1442"/>
    </row>
    <row r="3" spans="1:10" ht="12.75" customHeight="1" thickBot="1">
      <c r="B3" s="1003"/>
      <c r="C3" s="1004"/>
      <c r="D3" s="1004"/>
      <c r="E3" s="1004"/>
      <c r="F3" s="1004"/>
      <c r="G3" s="1004"/>
      <c r="H3" s="1004"/>
      <c r="I3" s="1004"/>
      <c r="J3" s="1005"/>
    </row>
    <row r="4" spans="1:10" ht="16.5" customHeight="1">
      <c r="B4" s="494" t="s">
        <v>5865</v>
      </c>
      <c r="C4" s="498"/>
    </row>
    <row r="5" spans="1:10" ht="12.75" customHeight="1">
      <c r="C5" s="500"/>
      <c r="D5" s="500"/>
      <c r="E5" s="500"/>
      <c r="F5" s="500"/>
      <c r="G5" s="656"/>
      <c r="H5" s="656"/>
      <c r="I5" s="656"/>
      <c r="J5" s="500" t="s">
        <v>6015</v>
      </c>
    </row>
    <row r="6" spans="1:10" ht="14.4">
      <c r="B6" s="1461" t="s">
        <v>29</v>
      </c>
      <c r="C6" s="1468" t="s">
        <v>25</v>
      </c>
      <c r="D6" s="1469"/>
      <c r="E6" s="1468" t="s">
        <v>26</v>
      </c>
      <c r="F6" s="1469"/>
      <c r="G6" s="1468" t="s">
        <v>23</v>
      </c>
      <c r="H6" s="1469"/>
      <c r="I6" s="1468" t="s">
        <v>118</v>
      </c>
      <c r="J6" s="1469"/>
    </row>
    <row r="7" spans="1:10" ht="14.4">
      <c r="B7" s="1500"/>
      <c r="C7" s="972" t="s">
        <v>5946</v>
      </c>
      <c r="D7" s="972" t="s">
        <v>5947</v>
      </c>
      <c r="E7" s="972" t="s">
        <v>5946</v>
      </c>
      <c r="F7" s="972" t="s">
        <v>5947</v>
      </c>
      <c r="G7" s="972" t="s">
        <v>5946</v>
      </c>
      <c r="H7" s="972" t="s">
        <v>5947</v>
      </c>
      <c r="I7" s="972" t="s">
        <v>5946</v>
      </c>
      <c r="J7" s="972" t="s">
        <v>5947</v>
      </c>
    </row>
    <row r="8" spans="1:10" ht="5.25" customHeight="1">
      <c r="C8" s="498"/>
    </row>
    <row r="9" spans="1:10" ht="5.25" customHeight="1" outlineLevel="1">
      <c r="B9" s="502"/>
      <c r="C9" s="498"/>
    </row>
    <row r="10" spans="1:10" ht="13.8" outlineLevel="2">
      <c r="B10" s="990" t="s">
        <v>32</v>
      </c>
      <c r="C10" s="990"/>
      <c r="D10" s="990"/>
      <c r="E10" s="990"/>
      <c r="F10" s="990"/>
      <c r="G10" s="990"/>
      <c r="H10" s="990"/>
      <c r="I10" s="990"/>
      <c r="J10" s="990"/>
    </row>
    <row r="11" spans="1:10" ht="13.8" outlineLevel="2">
      <c r="B11" s="974" t="s">
        <v>143</v>
      </c>
      <c r="C11" s="974"/>
      <c r="D11" s="974"/>
      <c r="E11" s="974"/>
      <c r="F11" s="974"/>
      <c r="G11" s="974"/>
      <c r="H11" s="974"/>
      <c r="I11" s="974"/>
      <c r="J11" s="974"/>
    </row>
    <row r="12" spans="1:10" ht="13.8" outlineLevel="2">
      <c r="B12" s="1287" t="s">
        <v>6257</v>
      </c>
      <c r="C12" s="1287"/>
      <c r="D12" s="1287"/>
      <c r="E12" s="1287"/>
      <c r="F12" s="1287"/>
      <c r="G12" s="1287"/>
      <c r="H12" s="1287"/>
      <c r="I12" s="1287"/>
      <c r="J12" s="1287"/>
    </row>
    <row r="13" spans="1:10" ht="13.8" outlineLevel="2">
      <c r="B13" s="1289" t="s">
        <v>144</v>
      </c>
      <c r="C13" s="1289"/>
      <c r="D13" s="1289"/>
      <c r="E13" s="1289"/>
      <c r="F13" s="1289"/>
      <c r="G13" s="1289"/>
      <c r="H13" s="1289"/>
      <c r="I13" s="1289"/>
      <c r="J13" s="1289"/>
    </row>
    <row r="14" spans="1:10" ht="13.8" outlineLevel="2">
      <c r="B14" s="1291" t="s">
        <v>71</v>
      </c>
      <c r="C14" s="1291"/>
      <c r="D14" s="1291"/>
      <c r="E14" s="1291"/>
      <c r="F14" s="1291"/>
      <c r="G14" s="1291"/>
      <c r="H14" s="1291"/>
      <c r="I14" s="1291"/>
      <c r="J14" s="1291"/>
    </row>
    <row r="15" spans="1:10" ht="13.8" outlineLevel="2">
      <c r="B15" s="1291" t="s">
        <v>73</v>
      </c>
      <c r="C15" s="1291"/>
      <c r="D15" s="1291"/>
      <c r="E15" s="1291"/>
      <c r="F15" s="1291"/>
      <c r="G15" s="1291"/>
      <c r="H15" s="1291"/>
      <c r="I15" s="1291"/>
      <c r="J15" s="1291"/>
    </row>
    <row r="16" spans="1:10" ht="13.8" outlineLevel="2">
      <c r="B16" s="1289" t="s">
        <v>46</v>
      </c>
      <c r="C16" s="1289"/>
      <c r="D16" s="1289"/>
      <c r="E16" s="1289"/>
      <c r="F16" s="1289"/>
      <c r="G16" s="1289"/>
      <c r="H16" s="1289"/>
      <c r="I16" s="1289"/>
      <c r="J16" s="1289"/>
    </row>
    <row r="17" spans="2:10" ht="13.8" outlineLevel="2">
      <c r="B17" s="1292" t="s">
        <v>116</v>
      </c>
      <c r="C17" s="1292"/>
      <c r="D17" s="1292"/>
      <c r="E17" s="1292"/>
      <c r="F17" s="1292"/>
      <c r="G17" s="1292"/>
      <c r="H17" s="1292"/>
      <c r="I17" s="1292"/>
      <c r="J17" s="1292"/>
    </row>
    <row r="18" spans="2:10" ht="13.8" outlineLevel="2">
      <c r="B18" s="1292" t="s">
        <v>117</v>
      </c>
      <c r="C18" s="1292"/>
      <c r="D18" s="1292"/>
      <c r="E18" s="1292"/>
      <c r="F18" s="1292"/>
      <c r="G18" s="1292"/>
      <c r="H18" s="1292"/>
      <c r="I18" s="1292"/>
      <c r="J18" s="1292"/>
    </row>
    <row r="19" spans="2:10" ht="13.8" outlineLevel="2">
      <c r="B19" s="1292" t="s">
        <v>15</v>
      </c>
      <c r="C19" s="1292"/>
      <c r="D19" s="1292"/>
      <c r="E19" s="1292"/>
      <c r="F19" s="1292"/>
      <c r="G19" s="1292"/>
      <c r="H19" s="1292"/>
      <c r="I19" s="1292"/>
      <c r="J19" s="1292"/>
    </row>
    <row r="20" spans="2:10" ht="13.8" outlineLevel="2">
      <c r="B20" s="1289" t="s">
        <v>33</v>
      </c>
      <c r="C20" s="1289"/>
      <c r="D20" s="1289"/>
      <c r="E20" s="1289"/>
      <c r="F20" s="1289"/>
      <c r="G20" s="1289"/>
      <c r="H20" s="1289"/>
      <c r="I20" s="1289"/>
      <c r="J20" s="1289"/>
    </row>
    <row r="21" spans="2:10" ht="13.8" outlineLevel="2">
      <c r="B21" s="1291" t="s">
        <v>5941</v>
      </c>
      <c r="C21" s="1291"/>
      <c r="D21" s="1291"/>
      <c r="E21" s="1291"/>
      <c r="F21" s="1291"/>
      <c r="G21" s="1291"/>
      <c r="H21" s="1291"/>
      <c r="I21" s="1291"/>
      <c r="J21" s="1291"/>
    </row>
    <row r="22" spans="2:10" ht="13.8" outlineLevel="2">
      <c r="B22" s="1289" t="s">
        <v>5940</v>
      </c>
      <c r="C22" s="1289"/>
      <c r="D22" s="1289"/>
      <c r="E22" s="1289"/>
      <c r="F22" s="1289"/>
      <c r="G22" s="1289"/>
      <c r="H22" s="1289"/>
      <c r="I22" s="1289"/>
      <c r="J22" s="1289"/>
    </row>
    <row r="23" spans="2:10" ht="13.8" outlineLevel="2">
      <c r="B23" s="1292" t="s">
        <v>5902</v>
      </c>
      <c r="C23" s="1292"/>
      <c r="D23" s="1292"/>
      <c r="E23" s="1292"/>
      <c r="F23" s="1292"/>
      <c r="G23" s="1292"/>
      <c r="H23" s="1292"/>
      <c r="I23" s="1292"/>
      <c r="J23" s="1292"/>
    </row>
    <row r="24" spans="2:10" ht="13.8" outlineLevel="2">
      <c r="B24" s="1293" t="s">
        <v>6246</v>
      </c>
      <c r="C24" s="1303"/>
      <c r="D24" s="1303"/>
      <c r="E24" s="1303"/>
      <c r="F24" s="1303"/>
      <c r="G24" s="1303"/>
      <c r="H24" s="1303"/>
      <c r="I24" s="1303"/>
      <c r="J24" s="1303"/>
    </row>
    <row r="25" spans="2:10" ht="13.8" outlineLevel="2">
      <c r="B25" s="1295" t="s">
        <v>6247</v>
      </c>
      <c r="C25" s="1303"/>
      <c r="D25" s="1303"/>
      <c r="E25" s="1303"/>
      <c r="F25" s="1303"/>
      <c r="G25" s="1303"/>
      <c r="H25" s="1303"/>
      <c r="I25" s="1303"/>
      <c r="J25" s="1303"/>
    </row>
    <row r="26" spans="2:10" ht="13.8" outlineLevel="2">
      <c r="B26" s="1295" t="s">
        <v>6248</v>
      </c>
      <c r="C26" s="1303"/>
      <c r="D26" s="1303"/>
      <c r="E26" s="1303"/>
      <c r="F26" s="1303"/>
      <c r="G26" s="1303"/>
      <c r="H26" s="1303"/>
      <c r="I26" s="1303"/>
      <c r="J26" s="1303"/>
    </row>
    <row r="27" spans="2:10" ht="13.8" outlineLevel="2">
      <c r="B27" s="1293" t="s">
        <v>6249</v>
      </c>
      <c r="C27" s="1303"/>
      <c r="D27" s="1303"/>
      <c r="E27" s="1303"/>
      <c r="F27" s="1303"/>
      <c r="G27" s="1303"/>
      <c r="H27" s="1303"/>
      <c r="I27" s="1303"/>
      <c r="J27" s="1303"/>
    </row>
    <row r="28" spans="2:10" ht="13.8" outlineLevel="2">
      <c r="B28" s="1292" t="s">
        <v>74</v>
      </c>
      <c r="C28" s="1292"/>
      <c r="D28" s="1292"/>
      <c r="E28" s="1292"/>
      <c r="F28" s="1292"/>
      <c r="G28" s="1292"/>
      <c r="H28" s="1292"/>
      <c r="I28" s="1292"/>
      <c r="J28" s="1292"/>
    </row>
    <row r="29" spans="2:10" ht="13.8" outlineLevel="2">
      <c r="B29" s="1292" t="s">
        <v>75</v>
      </c>
      <c r="C29" s="1292"/>
      <c r="D29" s="1292"/>
      <c r="E29" s="1292"/>
      <c r="F29" s="1292"/>
      <c r="G29" s="1292"/>
      <c r="H29" s="1292"/>
      <c r="I29" s="1292"/>
      <c r="J29" s="1292"/>
    </row>
    <row r="30" spans="2:10" ht="13.8" outlineLevel="2">
      <c r="B30" s="1292" t="s">
        <v>5878</v>
      </c>
      <c r="C30" s="1292"/>
      <c r="D30" s="1292"/>
      <c r="E30" s="1292"/>
      <c r="F30" s="1292"/>
      <c r="G30" s="1292"/>
      <c r="H30" s="1292"/>
      <c r="I30" s="1292"/>
      <c r="J30" s="1292"/>
    </row>
    <row r="31" spans="2:10" ht="13.8" outlineLevel="2">
      <c r="B31" s="1292" t="s">
        <v>76</v>
      </c>
      <c r="C31" s="1292"/>
      <c r="D31" s="1292"/>
      <c r="E31" s="1292"/>
      <c r="F31" s="1292"/>
      <c r="G31" s="1292"/>
      <c r="H31" s="1292"/>
      <c r="I31" s="1292"/>
      <c r="J31" s="1292"/>
    </row>
    <row r="32" spans="2:10" ht="13.8" outlineLevel="2">
      <c r="B32" s="1292" t="s">
        <v>5940</v>
      </c>
      <c r="C32" s="1292"/>
      <c r="D32" s="1292"/>
      <c r="E32" s="1292"/>
      <c r="F32" s="1292"/>
      <c r="G32" s="1292"/>
      <c r="H32" s="1292"/>
      <c r="I32" s="1292"/>
      <c r="J32" s="1292"/>
    </row>
    <row r="33" spans="1:10" ht="13.8" outlineLevel="2">
      <c r="B33" s="1289" t="s">
        <v>50</v>
      </c>
      <c r="C33" s="1289"/>
      <c r="D33" s="1289"/>
      <c r="E33" s="1289"/>
      <c r="F33" s="1289"/>
      <c r="G33" s="1289"/>
      <c r="H33" s="1289"/>
      <c r="I33" s="1289"/>
      <c r="J33" s="1289"/>
    </row>
    <row r="34" spans="1:10" ht="13.8" outlineLevel="2">
      <c r="B34" s="1292" t="s">
        <v>46</v>
      </c>
      <c r="C34" s="1292"/>
      <c r="D34" s="1292"/>
      <c r="E34" s="1292"/>
      <c r="F34" s="1292"/>
      <c r="G34" s="1292"/>
      <c r="H34" s="1292"/>
      <c r="I34" s="1292"/>
      <c r="J34" s="1292"/>
    </row>
    <row r="35" spans="1:10" ht="12.75" customHeight="1" outlineLevel="2">
      <c r="B35" s="1292" t="s">
        <v>33</v>
      </c>
      <c r="C35" s="1292"/>
      <c r="D35" s="1292"/>
      <c r="E35" s="1292"/>
      <c r="F35" s="1292"/>
      <c r="G35" s="1292"/>
      <c r="H35" s="1292"/>
      <c r="I35" s="1292"/>
      <c r="J35" s="1292"/>
    </row>
    <row r="36" spans="1:10" ht="13.8" outlineLevel="2">
      <c r="A36" s="472"/>
      <c r="B36" s="1292" t="s">
        <v>5832</v>
      </c>
      <c r="C36" s="1292"/>
      <c r="D36" s="1292"/>
      <c r="E36" s="1292"/>
      <c r="F36" s="1292"/>
      <c r="G36" s="1292"/>
      <c r="H36" s="1292"/>
      <c r="I36" s="1292"/>
      <c r="J36" s="1292"/>
    </row>
    <row r="37" spans="1:10" ht="13.8" outlineLevel="2">
      <c r="B37" s="1289" t="s">
        <v>49</v>
      </c>
      <c r="C37" s="1289"/>
      <c r="D37" s="1289"/>
      <c r="E37" s="1289"/>
      <c r="F37" s="1289"/>
      <c r="G37" s="1289"/>
      <c r="H37" s="1289"/>
      <c r="I37" s="1289"/>
      <c r="J37" s="1289"/>
    </row>
    <row r="38" spans="1:10" ht="13.8" outlineLevel="2">
      <c r="B38" s="1292" t="s">
        <v>46</v>
      </c>
      <c r="C38" s="1292"/>
      <c r="D38" s="1292"/>
      <c r="E38" s="1292"/>
      <c r="F38" s="1292"/>
      <c r="G38" s="1292"/>
      <c r="H38" s="1292"/>
      <c r="I38" s="1292"/>
      <c r="J38" s="1292"/>
    </row>
    <row r="39" spans="1:10" ht="13.8" outlineLevel="2">
      <c r="B39" s="1292" t="s">
        <v>33</v>
      </c>
      <c r="C39" s="1292"/>
      <c r="D39" s="1292"/>
      <c r="E39" s="1292"/>
      <c r="F39" s="1292"/>
      <c r="G39" s="1292"/>
      <c r="H39" s="1292"/>
      <c r="I39" s="1292"/>
      <c r="J39" s="1292"/>
    </row>
    <row r="40" spans="1:10" ht="15" outlineLevel="2">
      <c r="B40" s="1289" t="s">
        <v>5962</v>
      </c>
      <c r="C40" s="1289"/>
      <c r="D40" s="1289"/>
      <c r="E40" s="1289"/>
      <c r="F40" s="1289"/>
      <c r="G40" s="1289"/>
      <c r="H40" s="1289"/>
      <c r="I40" s="1289"/>
      <c r="J40" s="1289"/>
    </row>
    <row r="41" spans="1:10" ht="13.8" outlineLevel="2">
      <c r="B41" s="1289" t="s">
        <v>5863</v>
      </c>
      <c r="C41" s="1289"/>
      <c r="D41" s="1289"/>
      <c r="E41" s="1289"/>
      <c r="F41" s="1289"/>
      <c r="G41" s="1289"/>
      <c r="H41" s="1289"/>
      <c r="I41" s="1289"/>
      <c r="J41" s="1289"/>
    </row>
    <row r="42" spans="1:10" ht="13.8" outlineLevel="2">
      <c r="B42" s="1292" t="s">
        <v>180</v>
      </c>
      <c r="C42" s="1292"/>
      <c r="D42" s="1292"/>
      <c r="E42" s="1292"/>
      <c r="F42" s="1292"/>
      <c r="G42" s="1292"/>
      <c r="H42" s="1292"/>
      <c r="I42" s="1292"/>
      <c r="J42" s="1292"/>
    </row>
    <row r="43" spans="1:10" ht="13.8" outlineLevel="2">
      <c r="B43" s="1292" t="s">
        <v>181</v>
      </c>
      <c r="C43" s="1292"/>
      <c r="D43" s="1292"/>
      <c r="E43" s="1292"/>
      <c r="F43" s="1292"/>
      <c r="G43" s="1292"/>
      <c r="H43" s="1292"/>
      <c r="I43" s="1292"/>
      <c r="J43" s="1292"/>
    </row>
    <row r="44" spans="1:10" ht="13.8" outlineLevel="2">
      <c r="B44" s="1292" t="s">
        <v>5855</v>
      </c>
      <c r="C44" s="1292"/>
      <c r="D44" s="1292"/>
      <c r="E44" s="1292"/>
      <c r="F44" s="1292"/>
      <c r="G44" s="1292"/>
      <c r="H44" s="1292"/>
      <c r="I44" s="1292"/>
      <c r="J44" s="1292"/>
    </row>
    <row r="45" spans="1:10" ht="26.25" customHeight="1" outlineLevel="2">
      <c r="B45" s="1296" t="s">
        <v>5856</v>
      </c>
      <c r="C45" s="1296"/>
      <c r="D45" s="1296"/>
      <c r="E45" s="1296"/>
      <c r="F45" s="1296"/>
      <c r="G45" s="1296"/>
      <c r="H45" s="1296"/>
      <c r="I45" s="1296"/>
      <c r="J45" s="1296"/>
    </row>
    <row r="46" spans="1:10" ht="13.8" outlineLevel="2">
      <c r="B46" s="1292" t="s">
        <v>77</v>
      </c>
      <c r="C46" s="1292"/>
      <c r="D46" s="1292"/>
      <c r="E46" s="1292"/>
      <c r="F46" s="1292"/>
      <c r="G46" s="1292"/>
      <c r="H46" s="1292"/>
      <c r="I46" s="1292"/>
      <c r="J46" s="1292"/>
    </row>
    <row r="47" spans="1:10" ht="13.8" outlineLevel="2">
      <c r="B47" s="1292" t="s">
        <v>5963</v>
      </c>
      <c r="C47" s="1292"/>
      <c r="D47" s="1292"/>
      <c r="E47" s="1292"/>
      <c r="F47" s="1292"/>
      <c r="G47" s="1292"/>
      <c r="H47" s="1292"/>
      <c r="I47" s="1292"/>
      <c r="J47" s="1292"/>
    </row>
    <row r="48" spans="1:10" ht="13.8" outlineLevel="2">
      <c r="B48" s="1291" t="s">
        <v>57</v>
      </c>
      <c r="C48" s="1291"/>
      <c r="D48" s="1291"/>
      <c r="E48" s="1291"/>
      <c r="F48" s="1291"/>
      <c r="G48" s="1291"/>
      <c r="H48" s="1291"/>
      <c r="I48" s="1291"/>
      <c r="J48" s="1291"/>
    </row>
    <row r="49" spans="1:10" s="3" customFormat="1" ht="13.8" outlineLevel="2">
      <c r="B49" s="1289" t="s">
        <v>178</v>
      </c>
      <c r="C49" s="1289"/>
      <c r="D49" s="1289"/>
      <c r="E49" s="1289"/>
      <c r="F49" s="1289"/>
      <c r="G49" s="1289"/>
      <c r="H49" s="1289"/>
      <c r="I49" s="1289"/>
      <c r="J49" s="1289"/>
    </row>
    <row r="50" spans="1:10" s="3" customFormat="1" ht="13.8" outlineLevel="2">
      <c r="B50" s="1289" t="s">
        <v>16</v>
      </c>
      <c r="C50" s="1289"/>
      <c r="D50" s="1289"/>
      <c r="E50" s="1289"/>
      <c r="F50" s="1289"/>
      <c r="G50" s="1289"/>
      <c r="H50" s="1289"/>
      <c r="I50" s="1289"/>
      <c r="J50" s="1289"/>
    </row>
    <row r="51" spans="1:10" s="3" customFormat="1" ht="13.8" outlineLevel="2">
      <c r="B51" s="1291" t="s">
        <v>5932</v>
      </c>
      <c r="C51" s="1291"/>
      <c r="D51" s="1291"/>
      <c r="E51" s="1291"/>
      <c r="F51" s="1291"/>
      <c r="G51" s="1291"/>
      <c r="H51" s="1291"/>
      <c r="I51" s="1291"/>
      <c r="J51" s="1291"/>
    </row>
    <row r="52" spans="1:10" s="3" customFormat="1" ht="13.8" outlineLevel="2">
      <c r="B52" s="1289" t="s">
        <v>20</v>
      </c>
      <c r="C52" s="1289"/>
      <c r="D52" s="1289"/>
      <c r="E52" s="1289"/>
      <c r="F52" s="1289"/>
      <c r="G52" s="1289"/>
      <c r="H52" s="1289"/>
      <c r="I52" s="1289"/>
      <c r="J52" s="1289"/>
    </row>
    <row r="53" spans="1:10" s="3" customFormat="1" ht="13.8" outlineLevel="2">
      <c r="B53" s="1289" t="s">
        <v>58</v>
      </c>
      <c r="C53" s="1289"/>
      <c r="D53" s="1289"/>
      <c r="E53" s="1289"/>
      <c r="F53" s="1289"/>
      <c r="G53" s="1289"/>
      <c r="H53" s="1289"/>
      <c r="I53" s="1289"/>
      <c r="J53" s="1289"/>
    </row>
    <row r="54" spans="1:10" s="3" customFormat="1" ht="13.8" outlineLevel="2">
      <c r="A54" s="478"/>
      <c r="B54" s="539" t="s">
        <v>4248</v>
      </c>
      <c r="C54" s="539"/>
      <c r="D54" s="539"/>
      <c r="E54" s="539"/>
      <c r="F54" s="539"/>
      <c r="G54" s="539"/>
      <c r="H54" s="539"/>
      <c r="I54" s="539"/>
      <c r="J54" s="539"/>
    </row>
    <row r="55" spans="1:10" s="3" customFormat="1" ht="13.8" outlineLevel="2">
      <c r="A55" s="478"/>
      <c r="B55" s="513" t="s">
        <v>5914</v>
      </c>
      <c r="C55" s="513"/>
      <c r="D55" s="513"/>
      <c r="E55" s="513"/>
      <c r="F55" s="513"/>
      <c r="G55" s="513"/>
      <c r="H55" s="513"/>
      <c r="I55" s="513"/>
      <c r="J55" s="513"/>
    </row>
    <row r="56" spans="1:10" s="3" customFormat="1" ht="13.8" outlineLevel="1">
      <c r="B56" s="540"/>
      <c r="C56" s="540"/>
      <c r="D56" s="540"/>
      <c r="E56" s="540"/>
      <c r="F56" s="540"/>
      <c r="G56" s="540"/>
      <c r="H56" s="540"/>
      <c r="I56" s="540"/>
      <c r="J56" s="540"/>
    </row>
    <row r="57" spans="1:10" s="20" customFormat="1" ht="20.25" customHeight="1">
      <c r="B57" s="511" t="s">
        <v>83</v>
      </c>
      <c r="C57" s="511"/>
      <c r="D57" s="511"/>
      <c r="E57" s="511"/>
      <c r="F57" s="511"/>
      <c r="G57" s="511"/>
      <c r="H57" s="511"/>
      <c r="I57" s="511"/>
      <c r="J57" s="511"/>
    </row>
    <row r="58" spans="1:10" s="3" customFormat="1" ht="14.25" customHeight="1">
      <c r="B58" s="544" t="s">
        <v>5961</v>
      </c>
      <c r="C58" s="544"/>
      <c r="D58" s="544"/>
      <c r="E58" s="544"/>
      <c r="F58" s="544"/>
      <c r="G58" s="544"/>
      <c r="H58" s="544"/>
      <c r="I58" s="544"/>
      <c r="J58" s="544"/>
    </row>
    <row r="59" spans="1:10" s="3" customFormat="1" ht="13.5" customHeight="1">
      <c r="B59" s="513" t="s">
        <v>5960</v>
      </c>
      <c r="C59" s="513"/>
      <c r="D59" s="513"/>
      <c r="E59" s="513"/>
      <c r="F59" s="513"/>
      <c r="G59" s="513"/>
      <c r="H59" s="513"/>
      <c r="I59" s="513"/>
      <c r="J59" s="513"/>
    </row>
    <row r="60" spans="1:10" s="3" customFormat="1" ht="15.75" customHeight="1">
      <c r="B60" s="536" t="s">
        <v>5899</v>
      </c>
      <c r="C60" s="536"/>
      <c r="D60" s="536"/>
      <c r="E60" s="536"/>
      <c r="F60" s="536"/>
      <c r="G60" s="536"/>
      <c r="H60" s="536"/>
      <c r="I60" s="536"/>
      <c r="J60" s="536"/>
    </row>
    <row r="61" spans="1:10" s="3" customFormat="1" ht="13.8">
      <c r="B61" s="536" t="s">
        <v>5900</v>
      </c>
      <c r="C61" s="536"/>
      <c r="D61" s="536"/>
      <c r="E61" s="536"/>
      <c r="F61" s="536"/>
      <c r="G61" s="536"/>
      <c r="H61" s="536"/>
      <c r="I61" s="536"/>
      <c r="J61" s="536"/>
    </row>
    <row r="62" spans="1:10" s="3" customFormat="1" ht="13.8">
      <c r="B62" s="546" t="s">
        <v>5959</v>
      </c>
      <c r="C62" s="546"/>
      <c r="D62" s="546"/>
      <c r="E62" s="546"/>
      <c r="F62" s="546"/>
      <c r="G62" s="546"/>
      <c r="H62" s="546"/>
      <c r="I62" s="546"/>
      <c r="J62" s="546"/>
    </row>
    <row r="63" spans="1:10" s="3" customFormat="1" ht="13.8">
      <c r="B63" s="536" t="s">
        <v>145</v>
      </c>
      <c r="C63" s="536"/>
      <c r="D63" s="536"/>
      <c r="E63" s="536"/>
      <c r="F63" s="536"/>
      <c r="G63" s="536"/>
      <c r="H63" s="536"/>
      <c r="I63" s="536"/>
      <c r="J63" s="536"/>
    </row>
    <row r="64" spans="1:10" s="3" customFormat="1" ht="13.8">
      <c r="B64" s="536" t="s">
        <v>146</v>
      </c>
      <c r="C64" s="536"/>
      <c r="D64" s="536"/>
      <c r="E64" s="536"/>
      <c r="F64" s="536"/>
      <c r="G64" s="536"/>
      <c r="H64" s="536"/>
      <c r="I64" s="536"/>
      <c r="J64" s="536"/>
    </row>
    <row r="65" spans="1:10" s="3" customFormat="1" ht="15">
      <c r="B65" s="513" t="s">
        <v>5958</v>
      </c>
      <c r="C65" s="513"/>
      <c r="D65" s="513"/>
      <c r="E65" s="513"/>
      <c r="F65" s="513"/>
      <c r="G65" s="513"/>
      <c r="H65" s="513"/>
      <c r="I65" s="513"/>
      <c r="J65" s="513"/>
    </row>
    <row r="66" spans="1:10" s="3" customFormat="1" ht="13.8">
      <c r="B66" s="513" t="s">
        <v>5957</v>
      </c>
      <c r="C66" s="513"/>
      <c r="D66" s="513"/>
      <c r="E66" s="513"/>
      <c r="F66" s="513"/>
      <c r="G66" s="513"/>
      <c r="H66" s="513"/>
      <c r="I66" s="513"/>
      <c r="J66" s="513"/>
    </row>
    <row r="67" spans="1:10" s="3" customFormat="1" ht="15">
      <c r="B67" s="513" t="s">
        <v>5956</v>
      </c>
      <c r="C67" s="513"/>
      <c r="D67" s="513"/>
      <c r="E67" s="513"/>
      <c r="F67" s="513"/>
      <c r="G67" s="513"/>
      <c r="H67" s="513"/>
      <c r="I67" s="513"/>
      <c r="J67" s="513"/>
    </row>
    <row r="68" spans="1:10" s="3" customFormat="1" ht="13.8">
      <c r="B68" s="974" t="s">
        <v>6157</v>
      </c>
      <c r="C68" s="974"/>
      <c r="D68" s="974"/>
      <c r="E68" s="974"/>
      <c r="F68" s="974"/>
      <c r="G68" s="974"/>
      <c r="H68" s="974"/>
      <c r="I68" s="974"/>
      <c r="J68" s="974"/>
    </row>
    <row r="69" spans="1:10" s="3" customFormat="1" ht="13.8">
      <c r="B69" s="547" t="s">
        <v>5955</v>
      </c>
      <c r="C69" s="547"/>
      <c r="D69" s="547"/>
      <c r="E69" s="547"/>
      <c r="F69" s="547"/>
      <c r="G69" s="547"/>
      <c r="H69" s="547"/>
      <c r="I69" s="547"/>
      <c r="J69" s="547"/>
    </row>
    <row r="70" spans="1:10" s="3" customFormat="1" ht="13.8">
      <c r="B70" s="547" t="s">
        <v>5955</v>
      </c>
      <c r="C70" s="547"/>
      <c r="D70" s="547"/>
      <c r="E70" s="547"/>
      <c r="F70" s="547"/>
      <c r="G70" s="547"/>
      <c r="H70" s="547"/>
      <c r="I70" s="547"/>
      <c r="J70" s="547"/>
    </row>
    <row r="71" spans="1:10" s="3" customFormat="1" ht="13.8">
      <c r="B71" s="547" t="s">
        <v>5955</v>
      </c>
      <c r="C71" s="547"/>
      <c r="D71" s="547"/>
      <c r="E71" s="547"/>
      <c r="F71" s="547"/>
      <c r="G71" s="547"/>
      <c r="H71" s="547"/>
      <c r="I71" s="547"/>
      <c r="J71" s="547"/>
    </row>
    <row r="72" spans="1:10" s="3" customFormat="1" ht="17.25" customHeight="1">
      <c r="B72" s="1418" t="s">
        <v>6361</v>
      </c>
      <c r="C72" s="548"/>
      <c r="D72" s="548"/>
      <c r="E72" s="548"/>
      <c r="F72" s="548"/>
      <c r="G72" s="548"/>
      <c r="H72" s="548"/>
      <c r="I72" s="548"/>
      <c r="J72" s="548"/>
    </row>
    <row r="73" spans="1:10" s="3" customFormat="1" ht="19.5" customHeight="1">
      <c r="B73" s="543" t="s">
        <v>6360</v>
      </c>
      <c r="C73" s="543"/>
      <c r="D73" s="543"/>
      <c r="E73" s="543"/>
      <c r="F73" s="543"/>
      <c r="G73" s="543"/>
      <c r="H73" s="543"/>
      <c r="I73" s="543"/>
      <c r="J73" s="543"/>
    </row>
    <row r="74" spans="1:10" s="3" customFormat="1" ht="17.25" customHeight="1">
      <c r="B74" s="513" t="s">
        <v>20</v>
      </c>
      <c r="C74" s="513"/>
      <c r="D74" s="513"/>
      <c r="E74" s="513"/>
      <c r="F74" s="513"/>
      <c r="G74" s="513"/>
      <c r="H74" s="513"/>
      <c r="I74" s="513"/>
      <c r="J74" s="513"/>
    </row>
    <row r="75" spans="1:10" s="3" customFormat="1" ht="16.5" customHeight="1">
      <c r="A75" s="477"/>
      <c r="B75" s="513" t="s">
        <v>58</v>
      </c>
      <c r="C75" s="513"/>
      <c r="D75" s="513"/>
      <c r="E75" s="513"/>
      <c r="F75" s="513"/>
      <c r="G75" s="513"/>
      <c r="H75" s="513"/>
      <c r="I75" s="513"/>
      <c r="J75" s="513"/>
    </row>
    <row r="76" spans="1:10" s="3" customFormat="1" ht="13.8">
      <c r="A76" s="477"/>
      <c r="B76" s="539" t="s">
        <v>5910</v>
      </c>
      <c r="C76" s="539"/>
      <c r="D76" s="539"/>
      <c r="E76" s="539"/>
      <c r="F76" s="539"/>
      <c r="G76" s="539"/>
      <c r="H76" s="539"/>
      <c r="I76" s="539"/>
      <c r="J76" s="539"/>
    </row>
    <row r="77" spans="1:10" s="3" customFormat="1" ht="16.5" customHeight="1">
      <c r="B77" s="539"/>
      <c r="C77" s="539"/>
      <c r="D77" s="539"/>
      <c r="E77" s="539"/>
      <c r="F77" s="539"/>
      <c r="G77" s="539"/>
      <c r="H77" s="539"/>
      <c r="I77" s="539"/>
      <c r="J77" s="539"/>
    </row>
    <row r="78" spans="1:10" ht="16.5" customHeight="1">
      <c r="B78" s="1418" t="s">
        <v>6362</v>
      </c>
      <c r="C78" s="548"/>
      <c r="D78" s="548"/>
      <c r="E78" s="548"/>
      <c r="F78" s="548"/>
      <c r="G78" s="548"/>
      <c r="H78" s="548"/>
      <c r="I78" s="548"/>
      <c r="J78" s="548"/>
    </row>
    <row r="79" spans="1:10" ht="13.8">
      <c r="B79" s="538"/>
      <c r="C79" s="498"/>
    </row>
    <row r="80" spans="1:10" ht="16.5" customHeight="1">
      <c r="B80" s="538"/>
      <c r="C80" s="498"/>
    </row>
    <row r="82" spans="2:3">
      <c r="B82" s="498"/>
      <c r="C82" s="498"/>
    </row>
    <row r="83" spans="2:3" ht="15">
      <c r="B83"/>
      <c r="C83" s="498"/>
    </row>
    <row r="84" spans="2:3" ht="15">
      <c r="B84"/>
      <c r="C84" s="498"/>
    </row>
    <row r="85" spans="2:3">
      <c r="B85" s="498"/>
      <c r="C85" s="498"/>
    </row>
    <row r="86" spans="2:3">
      <c r="B86" s="498"/>
      <c r="C86" s="498"/>
    </row>
    <row r="87" spans="2:3">
      <c r="B87" s="498"/>
      <c r="C87" s="498"/>
    </row>
    <row r="88" spans="2:3">
      <c r="B88" s="498"/>
      <c r="C88" s="498"/>
    </row>
    <row r="89" spans="2:3">
      <c r="B89" s="498"/>
      <c r="C89" s="498"/>
    </row>
    <row r="90" spans="2:3">
      <c r="B90" s="498"/>
      <c r="C90" s="498"/>
    </row>
    <row r="91" spans="2:3">
      <c r="B91" s="498"/>
      <c r="C91" s="498"/>
    </row>
    <row r="92" spans="2:3">
      <c r="B92" s="498"/>
      <c r="C92" s="498"/>
    </row>
    <row r="93" spans="2:3">
      <c r="B93" s="498"/>
      <c r="C93" s="498"/>
    </row>
    <row r="94" spans="2:3">
      <c r="B94" s="498"/>
      <c r="C94" s="498"/>
    </row>
    <row r="95" spans="2:3">
      <c r="B95" s="498"/>
      <c r="C95" s="498"/>
    </row>
    <row r="96" spans="2:3">
      <c r="B96" s="498"/>
      <c r="C96" s="498"/>
    </row>
    <row r="97" spans="2:3">
      <c r="B97" s="498"/>
      <c r="C97" s="498"/>
    </row>
    <row r="98" spans="2:3">
      <c r="B98" s="498"/>
      <c r="C98" s="498"/>
    </row>
    <row r="99" spans="2:3">
      <c r="B99" s="498"/>
      <c r="C99" s="498"/>
    </row>
    <row r="100" spans="2:3">
      <c r="B100" s="498"/>
      <c r="C100" s="498"/>
    </row>
    <row r="101" spans="2:3">
      <c r="B101" s="498"/>
      <c r="C101" s="498"/>
    </row>
    <row r="102" spans="2:3">
      <c r="B102" s="498"/>
      <c r="C102" s="498"/>
    </row>
    <row r="103" spans="2:3">
      <c r="B103" s="498"/>
      <c r="C103" s="498"/>
    </row>
    <row r="104" spans="2:3">
      <c r="B104" s="498"/>
      <c r="C104" s="498"/>
    </row>
    <row r="105" spans="2:3">
      <c r="B105" s="498"/>
      <c r="C105" s="498"/>
    </row>
    <row r="106" spans="2:3">
      <c r="B106" s="498"/>
      <c r="C106" s="498"/>
    </row>
    <row r="107" spans="2:3">
      <c r="B107" s="498"/>
      <c r="C107" s="498"/>
    </row>
    <row r="108" spans="2:3">
      <c r="B108" s="498"/>
      <c r="C108" s="498"/>
    </row>
    <row r="109" spans="2:3">
      <c r="B109" s="498"/>
      <c r="C109" s="498"/>
    </row>
    <row r="110" spans="2:3">
      <c r="B110" s="498"/>
      <c r="C110" s="498"/>
    </row>
  </sheetData>
  <mergeCells count="6">
    <mergeCell ref="B2:D2"/>
    <mergeCell ref="C6:D6"/>
    <mergeCell ref="E6:F6"/>
    <mergeCell ref="G6:H6"/>
    <mergeCell ref="I6:J6"/>
    <mergeCell ref="B6:B7"/>
  </mergeCells>
  <printOptions horizontalCentered="1"/>
  <pageMargins left="0.70866141732283472" right="0.70866141732283472" top="0.15748031496062992" bottom="0.15748031496062992" header="0.31496062992125984" footer="0.31496062992125984"/>
  <pageSetup paperSize="9" scale="48" orientation="portrait" r:id="rId1"/>
  <headerFooter>
    <oddFooter>&amp;R&amp;P/&amp;N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1"/>
  <sheetViews>
    <sheetView showGridLines="0" workbookViewId="0">
      <selection activeCell="I31" sqref="I31"/>
    </sheetView>
  </sheetViews>
  <sheetFormatPr defaultColWidth="9.109375" defaultRowHeight="13.2" outlineLevelCol="1"/>
  <cols>
    <col min="1" max="1" width="9.109375" style="9"/>
    <col min="2" max="2" width="47.88671875" style="9" customWidth="1"/>
    <col min="3" max="3" width="10.88671875" style="9" customWidth="1" outlineLevel="1"/>
    <col min="4" max="4" width="10.6640625" style="9" customWidth="1"/>
    <col min="5" max="5" width="10.6640625" style="9" customWidth="1" outlineLevel="1"/>
    <col min="6" max="6" width="10.6640625" style="9" customWidth="1"/>
    <col min="7" max="7" width="10.6640625" style="9" customWidth="1" outlineLevel="1"/>
    <col min="8" max="9" width="10.6640625" style="9" customWidth="1"/>
    <col min="10" max="10" width="17.5546875" style="9" customWidth="1"/>
    <col min="11" max="11" width="10.33203125" style="9" customWidth="1"/>
    <col min="12" max="12" width="15.44140625" style="9" customWidth="1"/>
    <col min="13" max="16384" width="9.109375" style="9"/>
  </cols>
  <sheetData>
    <row r="1" spans="1:12" ht="15" customHeight="1">
      <c r="B1" s="25"/>
      <c r="C1" s="25"/>
      <c r="D1" s="25"/>
      <c r="E1" s="25"/>
      <c r="F1" s="25"/>
      <c r="G1" s="25"/>
      <c r="H1" s="25"/>
      <c r="I1" s="25"/>
      <c r="J1" s="25"/>
    </row>
    <row r="2" spans="1:12" ht="15" customHeight="1">
      <c r="A2" s="1123"/>
      <c r="B2" s="1437" t="str">
        <f>[6]Índice!C23</f>
        <v>Quadro N4-13-DEE - Fornecimentos e serviços externos</v>
      </c>
      <c r="C2" s="1437"/>
      <c r="D2" s="1437"/>
      <c r="E2" s="1442"/>
      <c r="F2" s="1442"/>
      <c r="G2" s="1442"/>
      <c r="H2" s="1442"/>
      <c r="I2" s="1442"/>
      <c r="J2" s="1442"/>
    </row>
    <row r="3" spans="1:12" ht="15">
      <c r="B3" s="1124"/>
      <c r="C3" s="25"/>
      <c r="D3" s="25"/>
      <c r="E3" s="25"/>
      <c r="F3" s="25"/>
      <c r="G3" s="25"/>
      <c r="H3" s="25"/>
      <c r="I3" s="25"/>
      <c r="J3" s="25"/>
    </row>
    <row r="4" spans="1:12" ht="15.6">
      <c r="B4" s="494" t="s">
        <v>5865</v>
      </c>
      <c r="C4" s="495"/>
      <c r="D4" s="495"/>
      <c r="E4" s="495"/>
      <c r="F4" s="495"/>
      <c r="G4" s="495"/>
      <c r="H4" s="495"/>
      <c r="I4" s="495"/>
      <c r="J4" s="495"/>
    </row>
    <row r="5" spans="1:12" ht="15.6">
      <c r="B5" s="657"/>
      <c r="C5" s="1504"/>
      <c r="D5" s="1504"/>
      <c r="E5" s="657"/>
      <c r="F5" s="657"/>
      <c r="G5" s="657"/>
      <c r="H5" s="657"/>
      <c r="I5" s="657"/>
      <c r="L5" s="631" t="s">
        <v>6015</v>
      </c>
    </row>
    <row r="6" spans="1:12" s="11" customFormat="1" ht="18.75" customHeight="1">
      <c r="B6" s="1505" t="s">
        <v>29</v>
      </c>
      <c r="C6" s="1508" t="s">
        <v>25</v>
      </c>
      <c r="D6" s="1509"/>
      <c r="E6" s="1508" t="s">
        <v>26</v>
      </c>
      <c r="F6" s="1509"/>
      <c r="G6" s="1508" t="s">
        <v>23</v>
      </c>
      <c r="H6" s="1509"/>
      <c r="I6" s="1512" t="s">
        <v>118</v>
      </c>
      <c r="J6" s="1512"/>
      <c r="K6" s="1512"/>
      <c r="L6" s="1512"/>
    </row>
    <row r="7" spans="1:12" s="11" customFormat="1" ht="18.75" customHeight="1">
      <c r="B7" s="1506"/>
      <c r="C7" s="1510"/>
      <c r="D7" s="1511"/>
      <c r="E7" s="1510"/>
      <c r="F7" s="1511"/>
      <c r="G7" s="1510"/>
      <c r="H7" s="1511"/>
      <c r="I7" s="1513" t="s">
        <v>5946</v>
      </c>
      <c r="J7" s="1501" t="s">
        <v>5947</v>
      </c>
      <c r="K7" s="1502"/>
      <c r="L7" s="1503"/>
    </row>
    <row r="8" spans="1:12" s="13" customFormat="1" ht="23.25" customHeight="1">
      <c r="B8" s="1507"/>
      <c r="C8" s="1125" t="s">
        <v>5946</v>
      </c>
      <c r="D8" s="1125" t="s">
        <v>5947</v>
      </c>
      <c r="E8" s="1125" t="s">
        <v>5946</v>
      </c>
      <c r="F8" s="1125" t="s">
        <v>5947</v>
      </c>
      <c r="G8" s="1125" t="s">
        <v>5946</v>
      </c>
      <c r="H8" s="1125" t="s">
        <v>5947</v>
      </c>
      <c r="I8" s="1514"/>
      <c r="J8" s="1126" t="s">
        <v>6013</v>
      </c>
      <c r="K8" s="1126" t="s">
        <v>2940</v>
      </c>
      <c r="L8" s="1127" t="s">
        <v>6014</v>
      </c>
    </row>
    <row r="9" spans="1:12" s="12" customFormat="1" ht="6" customHeight="1">
      <c r="B9" s="1128"/>
      <c r="C9" s="658"/>
      <c r="D9" s="658"/>
      <c r="E9" s="658"/>
      <c r="F9" s="658"/>
      <c r="G9" s="658"/>
      <c r="H9" s="658"/>
      <c r="I9" s="658"/>
      <c r="J9" s="658"/>
      <c r="K9" s="658"/>
      <c r="L9" s="658"/>
    </row>
    <row r="10" spans="1:12" s="12" customFormat="1" ht="13.8">
      <c r="B10" s="1129" t="s">
        <v>34</v>
      </c>
      <c r="C10" s="1130"/>
      <c r="D10" s="1130"/>
      <c r="E10" s="1130"/>
      <c r="F10" s="1130"/>
      <c r="G10" s="1130"/>
      <c r="H10" s="1130"/>
      <c r="I10" s="1130"/>
      <c r="J10" s="1130"/>
      <c r="K10" s="1130"/>
      <c r="L10" s="1130"/>
    </row>
    <row r="11" spans="1:12" s="12" customFormat="1" ht="13.8">
      <c r="B11" s="996" t="s">
        <v>6018</v>
      </c>
      <c r="C11" s="1131"/>
      <c r="D11" s="1131"/>
      <c r="E11" s="1131"/>
      <c r="F11" s="1131"/>
      <c r="G11" s="1131"/>
      <c r="H11" s="1131"/>
      <c r="I11" s="1131"/>
      <c r="J11" s="1131"/>
      <c r="K11" s="1131"/>
      <c r="L11" s="1131"/>
    </row>
    <row r="12" spans="1:12" s="12" customFormat="1" ht="13.8">
      <c r="B12" s="996" t="s">
        <v>5955</v>
      </c>
      <c r="C12" s="1131"/>
      <c r="D12" s="1131"/>
      <c r="E12" s="1131"/>
      <c r="F12" s="1131"/>
      <c r="G12" s="1131"/>
      <c r="H12" s="1131"/>
      <c r="I12" s="1131"/>
      <c r="J12" s="1131"/>
      <c r="K12" s="1131"/>
      <c r="L12" s="1131"/>
    </row>
    <row r="13" spans="1:12" s="12" customFormat="1" ht="13.8">
      <c r="A13" s="473"/>
      <c r="B13" s="996" t="s">
        <v>5955</v>
      </c>
      <c r="C13" s="1131"/>
      <c r="D13" s="1131"/>
      <c r="E13" s="1131"/>
      <c r="F13" s="1131"/>
      <c r="G13" s="1131"/>
      <c r="H13" s="1131"/>
      <c r="I13" s="1131"/>
      <c r="J13" s="1131"/>
      <c r="K13" s="1131"/>
      <c r="L13" s="1131"/>
    </row>
    <row r="14" spans="1:12" s="12" customFormat="1" ht="13.8" collapsed="1">
      <c r="A14" s="473"/>
      <c r="B14" s="996" t="s">
        <v>5955</v>
      </c>
      <c r="C14" s="1131"/>
      <c r="D14" s="1131"/>
      <c r="E14" s="1131"/>
      <c r="F14" s="1131"/>
      <c r="G14" s="1131"/>
      <c r="H14" s="1131"/>
      <c r="I14" s="1131"/>
      <c r="J14" s="1131"/>
      <c r="K14" s="1131"/>
      <c r="L14" s="1131"/>
    </row>
    <row r="15" spans="1:12" s="12" customFormat="1" ht="13.8">
      <c r="A15" s="473"/>
      <c r="B15" s="996" t="s">
        <v>5955</v>
      </c>
      <c r="C15" s="1131"/>
      <c r="D15" s="1131"/>
      <c r="E15" s="1131"/>
      <c r="F15" s="1131"/>
      <c r="G15" s="1131"/>
      <c r="H15" s="1131"/>
      <c r="I15" s="1131"/>
      <c r="J15" s="1131"/>
      <c r="K15" s="1131"/>
      <c r="L15" s="1131"/>
    </row>
    <row r="16" spans="1:12" s="12" customFormat="1" ht="13.8">
      <c r="A16" s="492"/>
      <c r="B16" s="996" t="s">
        <v>15</v>
      </c>
      <c r="C16" s="1131"/>
      <c r="D16" s="1131"/>
      <c r="E16" s="1131"/>
      <c r="F16" s="1131"/>
      <c r="G16" s="1131"/>
      <c r="H16" s="1131"/>
      <c r="I16" s="1131"/>
      <c r="J16" s="1131"/>
      <c r="K16" s="1131"/>
      <c r="L16" s="1131"/>
    </row>
    <row r="17" spans="1:12" s="12" customFormat="1" ht="13.8" collapsed="1">
      <c r="A17" s="473"/>
      <c r="B17" s="1132"/>
      <c r="C17" s="1131"/>
      <c r="D17" s="1131"/>
      <c r="E17" s="1131"/>
      <c r="F17" s="1131"/>
      <c r="G17" s="1131"/>
      <c r="H17" s="1131"/>
      <c r="I17" s="1131"/>
      <c r="J17" s="1131"/>
      <c r="K17" s="1131"/>
      <c r="L17" s="1131"/>
    </row>
    <row r="18" spans="1:12" s="12" customFormat="1" ht="6" customHeight="1" collapsed="1">
      <c r="A18" s="473"/>
      <c r="B18" s="1133"/>
      <c r="C18" s="1131"/>
      <c r="D18" s="1131"/>
      <c r="E18" s="1131"/>
      <c r="F18" s="1131"/>
      <c r="G18" s="1131"/>
      <c r="H18" s="1131"/>
      <c r="I18" s="1131"/>
      <c r="J18" s="1131"/>
      <c r="K18" s="1131"/>
      <c r="L18" s="1131"/>
    </row>
    <row r="19" spans="1:12" s="12" customFormat="1" ht="13.8">
      <c r="A19" s="473"/>
      <c r="B19" s="1129" t="s">
        <v>35</v>
      </c>
      <c r="C19" s="1130"/>
      <c r="D19" s="1130"/>
      <c r="E19" s="1130"/>
      <c r="F19" s="1130"/>
      <c r="G19" s="1130"/>
      <c r="H19" s="1130"/>
      <c r="I19" s="1130"/>
      <c r="J19" s="1130"/>
      <c r="K19" s="1130"/>
      <c r="L19" s="1130"/>
    </row>
    <row r="20" spans="1:12" s="12" customFormat="1" ht="13.8">
      <c r="A20" s="473"/>
      <c r="B20" s="996" t="s">
        <v>6018</v>
      </c>
      <c r="C20" s="1131"/>
      <c r="D20" s="1131"/>
      <c r="E20" s="1131"/>
      <c r="F20" s="1131"/>
      <c r="G20" s="1131"/>
      <c r="H20" s="1131"/>
      <c r="I20" s="1131"/>
      <c r="J20" s="1131"/>
      <c r="K20" s="1131"/>
      <c r="L20" s="1131"/>
    </row>
    <row r="21" spans="1:12" s="12" customFormat="1" ht="13.8" collapsed="1">
      <c r="A21" s="473"/>
      <c r="B21" s="996" t="s">
        <v>5955</v>
      </c>
      <c r="C21" s="1131"/>
      <c r="D21" s="1131"/>
      <c r="E21" s="1131"/>
      <c r="F21" s="1131"/>
      <c r="G21" s="1131"/>
      <c r="H21" s="1131"/>
      <c r="I21" s="1131"/>
      <c r="J21" s="1131"/>
      <c r="K21" s="1131"/>
      <c r="L21" s="1131"/>
    </row>
    <row r="22" spans="1:12" s="12" customFormat="1" ht="13.8" collapsed="1">
      <c r="A22" s="473"/>
      <c r="B22" s="996" t="s">
        <v>5955</v>
      </c>
      <c r="C22" s="1131"/>
      <c r="D22" s="1131"/>
      <c r="E22" s="1131"/>
      <c r="F22" s="1131"/>
      <c r="G22" s="1131"/>
      <c r="H22" s="1131"/>
      <c r="I22" s="1131"/>
      <c r="J22" s="1131"/>
      <c r="K22" s="1131"/>
      <c r="L22" s="1131"/>
    </row>
    <row r="23" spans="1:12" s="12" customFormat="1" ht="13.8" collapsed="1">
      <c r="A23" s="473"/>
      <c r="B23" s="996" t="s">
        <v>5955</v>
      </c>
      <c r="C23" s="1131"/>
      <c r="D23" s="1131"/>
      <c r="E23" s="1131"/>
      <c r="F23" s="1131"/>
      <c r="G23" s="1131"/>
      <c r="H23" s="1131"/>
      <c r="I23" s="1131"/>
      <c r="J23" s="1131"/>
      <c r="K23" s="1131"/>
      <c r="L23" s="1131"/>
    </row>
    <row r="24" spans="1:12" s="12" customFormat="1" ht="13.8">
      <c r="A24" s="473"/>
      <c r="B24" s="996" t="s">
        <v>15</v>
      </c>
      <c r="C24" s="1131"/>
      <c r="D24" s="1131"/>
      <c r="E24" s="1131"/>
      <c r="F24" s="1131"/>
      <c r="G24" s="1131"/>
      <c r="H24" s="1131"/>
      <c r="I24" s="1131"/>
      <c r="J24" s="1131"/>
      <c r="K24" s="1131"/>
      <c r="L24" s="1131"/>
    </row>
    <row r="25" spans="1:12" s="12" customFormat="1" ht="6.75" customHeight="1" collapsed="1">
      <c r="A25" s="473"/>
      <c r="B25" s="1134"/>
      <c r="C25" s="1135"/>
      <c r="D25" s="1135"/>
      <c r="E25" s="1135"/>
      <c r="F25" s="1135"/>
      <c r="G25" s="1135"/>
      <c r="H25" s="1135"/>
      <c r="I25" s="1135"/>
      <c r="J25" s="1135"/>
      <c r="K25" s="1135"/>
      <c r="L25" s="1135"/>
    </row>
    <row r="26" spans="1:12" ht="18" customHeight="1">
      <c r="A26" s="474"/>
      <c r="B26" s="1136" t="s">
        <v>19</v>
      </c>
      <c r="C26" s="1137"/>
      <c r="D26" s="1137"/>
      <c r="E26" s="1137"/>
      <c r="F26" s="1137"/>
      <c r="G26" s="1137"/>
      <c r="H26" s="1137"/>
      <c r="I26" s="1137"/>
      <c r="J26" s="1137"/>
      <c r="K26" s="1137"/>
      <c r="L26" s="1137"/>
    </row>
    <row r="27" spans="1:12" ht="9.75" customHeight="1">
      <c r="B27" s="657"/>
      <c r="C27" s="657"/>
      <c r="D27" s="657"/>
      <c r="E27" s="657"/>
      <c r="F27" s="657"/>
      <c r="G27" s="657"/>
      <c r="H27" s="657"/>
      <c r="I27" s="657"/>
      <c r="J27" s="657"/>
    </row>
    <row r="28" spans="1:12" ht="15" customHeight="1">
      <c r="A28" s="476"/>
      <c r="B28" s="659"/>
      <c r="C28" s="657"/>
      <c r="D28" s="657"/>
      <c r="E28" s="657"/>
      <c r="F28" s="657"/>
      <c r="G28" s="657"/>
      <c r="H28" s="657"/>
      <c r="I28" s="657"/>
      <c r="J28" s="657"/>
    </row>
    <row r="29" spans="1:12">
      <c r="A29" s="476"/>
      <c r="B29" s="659"/>
      <c r="C29" s="657"/>
      <c r="D29" s="657"/>
      <c r="E29" s="657"/>
      <c r="F29" s="657"/>
      <c r="G29" s="657"/>
      <c r="H29" s="657"/>
      <c r="I29" s="657"/>
      <c r="J29" s="657"/>
    </row>
    <row r="30" spans="1:12">
      <c r="A30" s="476"/>
      <c r="B30" s="660"/>
      <c r="C30" s="657"/>
      <c r="D30" s="657"/>
      <c r="E30" s="657"/>
      <c r="F30" s="657"/>
      <c r="G30" s="657"/>
      <c r="H30" s="657"/>
      <c r="I30" s="657"/>
      <c r="J30" s="657"/>
    </row>
    <row r="31" spans="1:12">
      <c r="B31" s="657"/>
      <c r="C31" s="657"/>
      <c r="D31" s="657"/>
      <c r="E31" s="657"/>
      <c r="F31" s="657"/>
      <c r="G31" s="657"/>
      <c r="H31" s="657"/>
      <c r="I31" s="657"/>
      <c r="J31" s="657"/>
    </row>
  </sheetData>
  <mergeCells count="11">
    <mergeCell ref="J7:L7"/>
    <mergeCell ref="B2:D2"/>
    <mergeCell ref="E2:G2"/>
    <mergeCell ref="H2:J2"/>
    <mergeCell ref="C5:D5"/>
    <mergeCell ref="B6:B8"/>
    <mergeCell ref="C6:D7"/>
    <mergeCell ref="E6:F7"/>
    <mergeCell ref="G6:H7"/>
    <mergeCell ref="I6:L6"/>
    <mergeCell ref="I7:I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4" orientation="landscape" r:id="rId1"/>
  <headerFooter>
    <oddFooter>&amp;R&amp;P/&amp;N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N92"/>
  <sheetViews>
    <sheetView showGridLines="0" topLeftCell="A19" zoomScale="80" zoomScaleNormal="80" workbookViewId="0">
      <selection activeCell="P50" sqref="P50"/>
    </sheetView>
  </sheetViews>
  <sheetFormatPr defaultRowHeight="13.2" outlineLevelRow="1" outlineLevelCol="1"/>
  <cols>
    <col min="1" max="1" width="9.109375" style="14"/>
    <col min="2" max="2" width="66.44140625" style="14" customWidth="1"/>
    <col min="3" max="6" width="9.109375" style="14" customWidth="1" outlineLevel="1"/>
    <col min="7" max="8" width="9.5546875" style="14" customWidth="1" outlineLevel="1"/>
    <col min="9" max="9" width="9.6640625" style="14" customWidth="1" outlineLevel="1"/>
    <col min="10" max="10" width="18" style="14" customWidth="1" outlineLevel="1"/>
    <col min="11" max="11" width="17.5546875" style="14" customWidth="1"/>
    <col min="12" max="12" width="16.88671875" style="14" customWidth="1"/>
    <col min="13" max="13" width="17.44140625" style="14" customWidth="1"/>
    <col min="14" max="198" width="9.109375" style="14"/>
    <col min="199" max="199" width="1.6640625" style="14" customWidth="1"/>
    <col min="200" max="200" width="42.5546875" style="14" customWidth="1"/>
    <col min="201" max="202" width="14.6640625" style="14" customWidth="1"/>
    <col min="203" max="204" width="0" style="14" hidden="1" customWidth="1"/>
    <col min="205" max="210" width="14.6640625" style="14" customWidth="1"/>
    <col min="211" max="454" width="9.109375" style="14"/>
    <col min="455" max="455" width="1.6640625" style="14" customWidth="1"/>
    <col min="456" max="456" width="42.5546875" style="14" customWidth="1"/>
    <col min="457" max="458" width="14.6640625" style="14" customWidth="1"/>
    <col min="459" max="460" width="0" style="14" hidden="1" customWidth="1"/>
    <col min="461" max="466" width="14.6640625" style="14" customWidth="1"/>
    <col min="467" max="710" width="9.109375" style="14"/>
    <col min="711" max="711" width="1.6640625" style="14" customWidth="1"/>
    <col min="712" max="712" width="42.5546875" style="14" customWidth="1"/>
    <col min="713" max="714" width="14.6640625" style="14" customWidth="1"/>
    <col min="715" max="716" width="0" style="14" hidden="1" customWidth="1"/>
    <col min="717" max="722" width="14.6640625" style="14" customWidth="1"/>
    <col min="723" max="966" width="9.109375" style="14"/>
    <col min="967" max="967" width="1.6640625" style="14" customWidth="1"/>
    <col min="968" max="968" width="42.5546875" style="14" customWidth="1"/>
    <col min="969" max="970" width="14.6640625" style="14" customWidth="1"/>
    <col min="971" max="972" width="0" style="14" hidden="1" customWidth="1"/>
    <col min="973" max="978" width="14.6640625" style="14" customWidth="1"/>
    <col min="979" max="1222" width="9.109375" style="14"/>
    <col min="1223" max="1223" width="1.6640625" style="14" customWidth="1"/>
    <col min="1224" max="1224" width="42.5546875" style="14" customWidth="1"/>
    <col min="1225" max="1226" width="14.6640625" style="14" customWidth="1"/>
    <col min="1227" max="1228" width="0" style="14" hidden="1" customWidth="1"/>
    <col min="1229" max="1234" width="14.6640625" style="14" customWidth="1"/>
    <col min="1235" max="1478" width="9.109375" style="14"/>
    <col min="1479" max="1479" width="1.6640625" style="14" customWidth="1"/>
    <col min="1480" max="1480" width="42.5546875" style="14" customWidth="1"/>
    <col min="1481" max="1482" width="14.6640625" style="14" customWidth="1"/>
    <col min="1483" max="1484" width="0" style="14" hidden="1" customWidth="1"/>
    <col min="1485" max="1490" width="14.6640625" style="14" customWidth="1"/>
    <col min="1491" max="1734" width="9.109375" style="14"/>
    <col min="1735" max="1735" width="1.6640625" style="14" customWidth="1"/>
    <col min="1736" max="1736" width="42.5546875" style="14" customWidth="1"/>
    <col min="1737" max="1738" width="14.6640625" style="14" customWidth="1"/>
    <col min="1739" max="1740" width="0" style="14" hidden="1" customWidth="1"/>
    <col min="1741" max="1746" width="14.6640625" style="14" customWidth="1"/>
    <col min="1747" max="1990" width="9.109375" style="14"/>
    <col min="1991" max="1991" width="1.6640625" style="14" customWidth="1"/>
    <col min="1992" max="1992" width="42.5546875" style="14" customWidth="1"/>
    <col min="1993" max="1994" width="14.6640625" style="14" customWidth="1"/>
    <col min="1995" max="1996" width="0" style="14" hidden="1" customWidth="1"/>
    <col min="1997" max="2002" width="14.6640625" style="14" customWidth="1"/>
    <col min="2003" max="2246" width="9.109375" style="14"/>
    <col min="2247" max="2247" width="1.6640625" style="14" customWidth="1"/>
    <col min="2248" max="2248" width="42.5546875" style="14" customWidth="1"/>
    <col min="2249" max="2250" width="14.6640625" style="14" customWidth="1"/>
    <col min="2251" max="2252" width="0" style="14" hidden="1" customWidth="1"/>
    <col min="2253" max="2258" width="14.6640625" style="14" customWidth="1"/>
    <col min="2259" max="2502" width="9.109375" style="14"/>
    <col min="2503" max="2503" width="1.6640625" style="14" customWidth="1"/>
    <col min="2504" max="2504" width="42.5546875" style="14" customWidth="1"/>
    <col min="2505" max="2506" width="14.6640625" style="14" customWidth="1"/>
    <col min="2507" max="2508" width="0" style="14" hidden="1" customWidth="1"/>
    <col min="2509" max="2514" width="14.6640625" style="14" customWidth="1"/>
    <col min="2515" max="2758" width="9.109375" style="14"/>
    <col min="2759" max="2759" width="1.6640625" style="14" customWidth="1"/>
    <col min="2760" max="2760" width="42.5546875" style="14" customWidth="1"/>
    <col min="2761" max="2762" width="14.6640625" style="14" customWidth="1"/>
    <col min="2763" max="2764" width="0" style="14" hidden="1" customWidth="1"/>
    <col min="2765" max="2770" width="14.6640625" style="14" customWidth="1"/>
    <col min="2771" max="3014" width="9.109375" style="14"/>
    <col min="3015" max="3015" width="1.6640625" style="14" customWidth="1"/>
    <col min="3016" max="3016" width="42.5546875" style="14" customWidth="1"/>
    <col min="3017" max="3018" width="14.6640625" style="14" customWidth="1"/>
    <col min="3019" max="3020" width="0" style="14" hidden="1" customWidth="1"/>
    <col min="3021" max="3026" width="14.6640625" style="14" customWidth="1"/>
    <col min="3027" max="3270" width="9.109375" style="14"/>
    <col min="3271" max="3271" width="1.6640625" style="14" customWidth="1"/>
    <col min="3272" max="3272" width="42.5546875" style="14" customWidth="1"/>
    <col min="3273" max="3274" width="14.6640625" style="14" customWidth="1"/>
    <col min="3275" max="3276" width="0" style="14" hidden="1" customWidth="1"/>
    <col min="3277" max="3282" width="14.6640625" style="14" customWidth="1"/>
    <col min="3283" max="3526" width="9.109375" style="14"/>
    <col min="3527" max="3527" width="1.6640625" style="14" customWidth="1"/>
    <col min="3528" max="3528" width="42.5546875" style="14" customWidth="1"/>
    <col min="3529" max="3530" width="14.6640625" style="14" customWidth="1"/>
    <col min="3531" max="3532" width="0" style="14" hidden="1" customWidth="1"/>
    <col min="3533" max="3538" width="14.6640625" style="14" customWidth="1"/>
    <col min="3539" max="3782" width="9.109375" style="14"/>
    <col min="3783" max="3783" width="1.6640625" style="14" customWidth="1"/>
    <col min="3784" max="3784" width="42.5546875" style="14" customWidth="1"/>
    <col min="3785" max="3786" width="14.6640625" style="14" customWidth="1"/>
    <col min="3787" max="3788" width="0" style="14" hidden="1" customWidth="1"/>
    <col min="3789" max="3794" width="14.6640625" style="14" customWidth="1"/>
    <col min="3795" max="4038" width="9.109375" style="14"/>
    <col min="4039" max="4039" width="1.6640625" style="14" customWidth="1"/>
    <col min="4040" max="4040" width="42.5546875" style="14" customWidth="1"/>
    <col min="4041" max="4042" width="14.6640625" style="14" customWidth="1"/>
    <col min="4043" max="4044" width="0" style="14" hidden="1" customWidth="1"/>
    <col min="4045" max="4050" width="14.6640625" style="14" customWidth="1"/>
    <col min="4051" max="4294" width="9.109375" style="14"/>
    <col min="4295" max="4295" width="1.6640625" style="14" customWidth="1"/>
    <col min="4296" max="4296" width="42.5546875" style="14" customWidth="1"/>
    <col min="4297" max="4298" width="14.6640625" style="14" customWidth="1"/>
    <col min="4299" max="4300" width="0" style="14" hidden="1" customWidth="1"/>
    <col min="4301" max="4306" width="14.6640625" style="14" customWidth="1"/>
    <col min="4307" max="4550" width="9.109375" style="14"/>
    <col min="4551" max="4551" width="1.6640625" style="14" customWidth="1"/>
    <col min="4552" max="4552" width="42.5546875" style="14" customWidth="1"/>
    <col min="4553" max="4554" width="14.6640625" style="14" customWidth="1"/>
    <col min="4555" max="4556" width="0" style="14" hidden="1" customWidth="1"/>
    <col min="4557" max="4562" width="14.6640625" style="14" customWidth="1"/>
    <col min="4563" max="4806" width="9.109375" style="14"/>
    <col min="4807" max="4807" width="1.6640625" style="14" customWidth="1"/>
    <col min="4808" max="4808" width="42.5546875" style="14" customWidth="1"/>
    <col min="4809" max="4810" width="14.6640625" style="14" customWidth="1"/>
    <col min="4811" max="4812" width="0" style="14" hidden="1" customWidth="1"/>
    <col min="4813" max="4818" width="14.6640625" style="14" customWidth="1"/>
    <col min="4819" max="5062" width="9.109375" style="14"/>
    <col min="5063" max="5063" width="1.6640625" style="14" customWidth="1"/>
    <col min="5064" max="5064" width="42.5546875" style="14" customWidth="1"/>
    <col min="5065" max="5066" width="14.6640625" style="14" customWidth="1"/>
    <col min="5067" max="5068" width="0" style="14" hidden="1" customWidth="1"/>
    <col min="5069" max="5074" width="14.6640625" style="14" customWidth="1"/>
    <col min="5075" max="5318" width="9.109375" style="14"/>
    <col min="5319" max="5319" width="1.6640625" style="14" customWidth="1"/>
    <col min="5320" max="5320" width="42.5546875" style="14" customWidth="1"/>
    <col min="5321" max="5322" width="14.6640625" style="14" customWidth="1"/>
    <col min="5323" max="5324" width="0" style="14" hidden="1" customWidth="1"/>
    <col min="5325" max="5330" width="14.6640625" style="14" customWidth="1"/>
    <col min="5331" max="5574" width="9.109375" style="14"/>
    <col min="5575" max="5575" width="1.6640625" style="14" customWidth="1"/>
    <col min="5576" max="5576" width="42.5546875" style="14" customWidth="1"/>
    <col min="5577" max="5578" width="14.6640625" style="14" customWidth="1"/>
    <col min="5579" max="5580" width="0" style="14" hidden="1" customWidth="1"/>
    <col min="5581" max="5586" width="14.6640625" style="14" customWidth="1"/>
    <col min="5587" max="5830" width="9.109375" style="14"/>
    <col min="5831" max="5831" width="1.6640625" style="14" customWidth="1"/>
    <col min="5832" max="5832" width="42.5546875" style="14" customWidth="1"/>
    <col min="5833" max="5834" width="14.6640625" style="14" customWidth="1"/>
    <col min="5835" max="5836" width="0" style="14" hidden="1" customWidth="1"/>
    <col min="5837" max="5842" width="14.6640625" style="14" customWidth="1"/>
    <col min="5843" max="6086" width="9.109375" style="14"/>
    <col min="6087" max="6087" width="1.6640625" style="14" customWidth="1"/>
    <col min="6088" max="6088" width="42.5546875" style="14" customWidth="1"/>
    <col min="6089" max="6090" width="14.6640625" style="14" customWidth="1"/>
    <col min="6091" max="6092" width="0" style="14" hidden="1" customWidth="1"/>
    <col min="6093" max="6098" width="14.6640625" style="14" customWidth="1"/>
    <col min="6099" max="6342" width="9.109375" style="14"/>
    <col min="6343" max="6343" width="1.6640625" style="14" customWidth="1"/>
    <col min="6344" max="6344" width="42.5546875" style="14" customWidth="1"/>
    <col min="6345" max="6346" width="14.6640625" style="14" customWidth="1"/>
    <col min="6347" max="6348" width="0" style="14" hidden="1" customWidth="1"/>
    <col min="6349" max="6354" width="14.6640625" style="14" customWidth="1"/>
    <col min="6355" max="6598" width="9.109375" style="14"/>
    <col min="6599" max="6599" width="1.6640625" style="14" customWidth="1"/>
    <col min="6600" max="6600" width="42.5546875" style="14" customWidth="1"/>
    <col min="6601" max="6602" width="14.6640625" style="14" customWidth="1"/>
    <col min="6603" max="6604" width="0" style="14" hidden="1" customWidth="1"/>
    <col min="6605" max="6610" width="14.6640625" style="14" customWidth="1"/>
    <col min="6611" max="6854" width="9.109375" style="14"/>
    <col min="6855" max="6855" width="1.6640625" style="14" customWidth="1"/>
    <col min="6856" max="6856" width="42.5546875" style="14" customWidth="1"/>
    <col min="6857" max="6858" width="14.6640625" style="14" customWidth="1"/>
    <col min="6859" max="6860" width="0" style="14" hidden="1" customWidth="1"/>
    <col min="6861" max="6866" width="14.6640625" style="14" customWidth="1"/>
    <col min="6867" max="7110" width="9.109375" style="14"/>
    <col min="7111" max="7111" width="1.6640625" style="14" customWidth="1"/>
    <col min="7112" max="7112" width="42.5546875" style="14" customWidth="1"/>
    <col min="7113" max="7114" width="14.6640625" style="14" customWidth="1"/>
    <col min="7115" max="7116" width="0" style="14" hidden="1" customWidth="1"/>
    <col min="7117" max="7122" width="14.6640625" style="14" customWidth="1"/>
    <col min="7123" max="7366" width="9.109375" style="14"/>
    <col min="7367" max="7367" width="1.6640625" style="14" customWidth="1"/>
    <col min="7368" max="7368" width="42.5546875" style="14" customWidth="1"/>
    <col min="7369" max="7370" width="14.6640625" style="14" customWidth="1"/>
    <col min="7371" max="7372" width="0" style="14" hidden="1" customWidth="1"/>
    <col min="7373" max="7378" width="14.6640625" style="14" customWidth="1"/>
    <col min="7379" max="7622" width="9.109375" style="14"/>
    <col min="7623" max="7623" width="1.6640625" style="14" customWidth="1"/>
    <col min="7624" max="7624" width="42.5546875" style="14" customWidth="1"/>
    <col min="7625" max="7626" width="14.6640625" style="14" customWidth="1"/>
    <col min="7627" max="7628" width="0" style="14" hidden="1" customWidth="1"/>
    <col min="7629" max="7634" width="14.6640625" style="14" customWidth="1"/>
    <col min="7635" max="7878" width="9.109375" style="14"/>
    <col min="7879" max="7879" width="1.6640625" style="14" customWidth="1"/>
    <col min="7880" max="7880" width="42.5546875" style="14" customWidth="1"/>
    <col min="7881" max="7882" width="14.6640625" style="14" customWidth="1"/>
    <col min="7883" max="7884" width="0" style="14" hidden="1" customWidth="1"/>
    <col min="7885" max="7890" width="14.6640625" style="14" customWidth="1"/>
    <col min="7891" max="8134" width="9.109375" style="14"/>
    <col min="8135" max="8135" width="1.6640625" style="14" customWidth="1"/>
    <col min="8136" max="8136" width="42.5546875" style="14" customWidth="1"/>
    <col min="8137" max="8138" width="14.6640625" style="14" customWidth="1"/>
    <col min="8139" max="8140" width="0" style="14" hidden="1" customWidth="1"/>
    <col min="8141" max="8146" width="14.6640625" style="14" customWidth="1"/>
    <col min="8147" max="8390" width="9.109375" style="14"/>
    <col min="8391" max="8391" width="1.6640625" style="14" customWidth="1"/>
    <col min="8392" max="8392" width="42.5546875" style="14" customWidth="1"/>
    <col min="8393" max="8394" width="14.6640625" style="14" customWidth="1"/>
    <col min="8395" max="8396" width="0" style="14" hidden="1" customWidth="1"/>
    <col min="8397" max="8402" width="14.6640625" style="14" customWidth="1"/>
    <col min="8403" max="8646" width="9.109375" style="14"/>
    <col min="8647" max="8647" width="1.6640625" style="14" customWidth="1"/>
    <col min="8648" max="8648" width="42.5546875" style="14" customWidth="1"/>
    <col min="8649" max="8650" width="14.6640625" style="14" customWidth="1"/>
    <col min="8651" max="8652" width="0" style="14" hidden="1" customWidth="1"/>
    <col min="8653" max="8658" width="14.6640625" style="14" customWidth="1"/>
    <col min="8659" max="8902" width="9.109375" style="14"/>
    <col min="8903" max="8903" width="1.6640625" style="14" customWidth="1"/>
    <col min="8904" max="8904" width="42.5546875" style="14" customWidth="1"/>
    <col min="8905" max="8906" width="14.6640625" style="14" customWidth="1"/>
    <col min="8907" max="8908" width="0" style="14" hidden="1" customWidth="1"/>
    <col min="8909" max="8914" width="14.6640625" style="14" customWidth="1"/>
    <col min="8915" max="9158" width="9.109375" style="14"/>
    <col min="9159" max="9159" width="1.6640625" style="14" customWidth="1"/>
    <col min="9160" max="9160" width="42.5546875" style="14" customWidth="1"/>
    <col min="9161" max="9162" width="14.6640625" style="14" customWidth="1"/>
    <col min="9163" max="9164" width="0" style="14" hidden="1" customWidth="1"/>
    <col min="9165" max="9170" width="14.6640625" style="14" customWidth="1"/>
    <col min="9171" max="9414" width="9.109375" style="14"/>
    <col min="9415" max="9415" width="1.6640625" style="14" customWidth="1"/>
    <col min="9416" max="9416" width="42.5546875" style="14" customWidth="1"/>
    <col min="9417" max="9418" width="14.6640625" style="14" customWidth="1"/>
    <col min="9419" max="9420" width="0" style="14" hidden="1" customWidth="1"/>
    <col min="9421" max="9426" width="14.6640625" style="14" customWidth="1"/>
    <col min="9427" max="9670" width="9.109375" style="14"/>
    <col min="9671" max="9671" width="1.6640625" style="14" customWidth="1"/>
    <col min="9672" max="9672" width="42.5546875" style="14" customWidth="1"/>
    <col min="9673" max="9674" width="14.6640625" style="14" customWidth="1"/>
    <col min="9675" max="9676" width="0" style="14" hidden="1" customWidth="1"/>
    <col min="9677" max="9682" width="14.6640625" style="14" customWidth="1"/>
    <col min="9683" max="9926" width="9.109375" style="14"/>
    <col min="9927" max="9927" width="1.6640625" style="14" customWidth="1"/>
    <col min="9928" max="9928" width="42.5546875" style="14" customWidth="1"/>
    <col min="9929" max="9930" width="14.6640625" style="14" customWidth="1"/>
    <col min="9931" max="9932" width="0" style="14" hidden="1" customWidth="1"/>
    <col min="9933" max="9938" width="14.6640625" style="14" customWidth="1"/>
    <col min="9939" max="10182" width="9.109375" style="14"/>
    <col min="10183" max="10183" width="1.6640625" style="14" customWidth="1"/>
    <col min="10184" max="10184" width="42.5546875" style="14" customWidth="1"/>
    <col min="10185" max="10186" width="14.6640625" style="14" customWidth="1"/>
    <col min="10187" max="10188" width="0" style="14" hidden="1" customWidth="1"/>
    <col min="10189" max="10194" width="14.6640625" style="14" customWidth="1"/>
    <col min="10195" max="10438" width="9.109375" style="14"/>
    <col min="10439" max="10439" width="1.6640625" style="14" customWidth="1"/>
    <col min="10440" max="10440" width="42.5546875" style="14" customWidth="1"/>
    <col min="10441" max="10442" width="14.6640625" style="14" customWidth="1"/>
    <col min="10443" max="10444" width="0" style="14" hidden="1" customWidth="1"/>
    <col min="10445" max="10450" width="14.6640625" style="14" customWidth="1"/>
    <col min="10451" max="10694" width="9.109375" style="14"/>
    <col min="10695" max="10695" width="1.6640625" style="14" customWidth="1"/>
    <col min="10696" max="10696" width="42.5546875" style="14" customWidth="1"/>
    <col min="10697" max="10698" width="14.6640625" style="14" customWidth="1"/>
    <col min="10699" max="10700" width="0" style="14" hidden="1" customWidth="1"/>
    <col min="10701" max="10706" width="14.6640625" style="14" customWidth="1"/>
    <col min="10707" max="10950" width="9.109375" style="14"/>
    <col min="10951" max="10951" width="1.6640625" style="14" customWidth="1"/>
    <col min="10952" max="10952" width="42.5546875" style="14" customWidth="1"/>
    <col min="10953" max="10954" width="14.6640625" style="14" customWidth="1"/>
    <col min="10955" max="10956" width="0" style="14" hidden="1" customWidth="1"/>
    <col min="10957" max="10962" width="14.6640625" style="14" customWidth="1"/>
    <col min="10963" max="11206" width="9.109375" style="14"/>
    <col min="11207" max="11207" width="1.6640625" style="14" customWidth="1"/>
    <col min="11208" max="11208" width="42.5546875" style="14" customWidth="1"/>
    <col min="11209" max="11210" width="14.6640625" style="14" customWidth="1"/>
    <col min="11211" max="11212" width="0" style="14" hidden="1" customWidth="1"/>
    <col min="11213" max="11218" width="14.6640625" style="14" customWidth="1"/>
    <col min="11219" max="11462" width="9.109375" style="14"/>
    <col min="11463" max="11463" width="1.6640625" style="14" customWidth="1"/>
    <col min="11464" max="11464" width="42.5546875" style="14" customWidth="1"/>
    <col min="11465" max="11466" width="14.6640625" style="14" customWidth="1"/>
    <col min="11467" max="11468" width="0" style="14" hidden="1" customWidth="1"/>
    <col min="11469" max="11474" width="14.6640625" style="14" customWidth="1"/>
    <col min="11475" max="11718" width="9.109375" style="14"/>
    <col min="11719" max="11719" width="1.6640625" style="14" customWidth="1"/>
    <col min="11720" max="11720" width="42.5546875" style="14" customWidth="1"/>
    <col min="11721" max="11722" width="14.6640625" style="14" customWidth="1"/>
    <col min="11723" max="11724" width="0" style="14" hidden="1" customWidth="1"/>
    <col min="11725" max="11730" width="14.6640625" style="14" customWidth="1"/>
    <col min="11731" max="11974" width="9.109375" style="14"/>
    <col min="11975" max="11975" width="1.6640625" style="14" customWidth="1"/>
    <col min="11976" max="11976" width="42.5546875" style="14" customWidth="1"/>
    <col min="11977" max="11978" width="14.6640625" style="14" customWidth="1"/>
    <col min="11979" max="11980" width="0" style="14" hidden="1" customWidth="1"/>
    <col min="11981" max="11986" width="14.6640625" style="14" customWidth="1"/>
    <col min="11987" max="12230" width="9.109375" style="14"/>
    <col min="12231" max="12231" width="1.6640625" style="14" customWidth="1"/>
    <col min="12232" max="12232" width="42.5546875" style="14" customWidth="1"/>
    <col min="12233" max="12234" width="14.6640625" style="14" customWidth="1"/>
    <col min="12235" max="12236" width="0" style="14" hidden="1" customWidth="1"/>
    <col min="12237" max="12242" width="14.6640625" style="14" customWidth="1"/>
    <col min="12243" max="12486" width="9.109375" style="14"/>
    <col min="12487" max="12487" width="1.6640625" style="14" customWidth="1"/>
    <col min="12488" max="12488" width="42.5546875" style="14" customWidth="1"/>
    <col min="12489" max="12490" width="14.6640625" style="14" customWidth="1"/>
    <col min="12491" max="12492" width="0" style="14" hidden="1" customWidth="1"/>
    <col min="12493" max="12498" width="14.6640625" style="14" customWidth="1"/>
    <col min="12499" max="12742" width="9.109375" style="14"/>
    <col min="12743" max="12743" width="1.6640625" style="14" customWidth="1"/>
    <col min="12744" max="12744" width="42.5546875" style="14" customWidth="1"/>
    <col min="12745" max="12746" width="14.6640625" style="14" customWidth="1"/>
    <col min="12747" max="12748" width="0" style="14" hidden="1" customWidth="1"/>
    <col min="12749" max="12754" width="14.6640625" style="14" customWidth="1"/>
    <col min="12755" max="12998" width="9.109375" style="14"/>
    <col min="12999" max="12999" width="1.6640625" style="14" customWidth="1"/>
    <col min="13000" max="13000" width="42.5546875" style="14" customWidth="1"/>
    <col min="13001" max="13002" width="14.6640625" style="14" customWidth="1"/>
    <col min="13003" max="13004" width="0" style="14" hidden="1" customWidth="1"/>
    <col min="13005" max="13010" width="14.6640625" style="14" customWidth="1"/>
    <col min="13011" max="13254" width="9.109375" style="14"/>
    <col min="13255" max="13255" width="1.6640625" style="14" customWidth="1"/>
    <col min="13256" max="13256" width="42.5546875" style="14" customWidth="1"/>
    <col min="13257" max="13258" width="14.6640625" style="14" customWidth="1"/>
    <col min="13259" max="13260" width="0" style="14" hidden="1" customWidth="1"/>
    <col min="13261" max="13266" width="14.6640625" style="14" customWidth="1"/>
    <col min="13267" max="13510" width="9.109375" style="14"/>
    <col min="13511" max="13511" width="1.6640625" style="14" customWidth="1"/>
    <col min="13512" max="13512" width="42.5546875" style="14" customWidth="1"/>
    <col min="13513" max="13514" width="14.6640625" style="14" customWidth="1"/>
    <col min="13515" max="13516" width="0" style="14" hidden="1" customWidth="1"/>
    <col min="13517" max="13522" width="14.6640625" style="14" customWidth="1"/>
    <col min="13523" max="13766" width="9.109375" style="14"/>
    <col min="13767" max="13767" width="1.6640625" style="14" customWidth="1"/>
    <col min="13768" max="13768" width="42.5546875" style="14" customWidth="1"/>
    <col min="13769" max="13770" width="14.6640625" style="14" customWidth="1"/>
    <col min="13771" max="13772" width="0" style="14" hidden="1" customWidth="1"/>
    <col min="13773" max="13778" width="14.6640625" style="14" customWidth="1"/>
    <col min="13779" max="14022" width="9.109375" style="14"/>
    <col min="14023" max="14023" width="1.6640625" style="14" customWidth="1"/>
    <col min="14024" max="14024" width="42.5546875" style="14" customWidth="1"/>
    <col min="14025" max="14026" width="14.6640625" style="14" customWidth="1"/>
    <col min="14027" max="14028" width="0" style="14" hidden="1" customWidth="1"/>
    <col min="14029" max="14034" width="14.6640625" style="14" customWidth="1"/>
    <col min="14035" max="14278" width="9.109375" style="14"/>
    <col min="14279" max="14279" width="1.6640625" style="14" customWidth="1"/>
    <col min="14280" max="14280" width="42.5546875" style="14" customWidth="1"/>
    <col min="14281" max="14282" width="14.6640625" style="14" customWidth="1"/>
    <col min="14283" max="14284" width="0" style="14" hidden="1" customWidth="1"/>
    <col min="14285" max="14290" width="14.6640625" style="14" customWidth="1"/>
    <col min="14291" max="14534" width="9.109375" style="14"/>
    <col min="14535" max="14535" width="1.6640625" style="14" customWidth="1"/>
    <col min="14536" max="14536" width="42.5546875" style="14" customWidth="1"/>
    <col min="14537" max="14538" width="14.6640625" style="14" customWidth="1"/>
    <col min="14539" max="14540" width="0" style="14" hidden="1" customWidth="1"/>
    <col min="14541" max="14546" width="14.6640625" style="14" customWidth="1"/>
    <col min="14547" max="14790" width="9.109375" style="14"/>
    <col min="14791" max="14791" width="1.6640625" style="14" customWidth="1"/>
    <col min="14792" max="14792" width="42.5546875" style="14" customWidth="1"/>
    <col min="14793" max="14794" width="14.6640625" style="14" customWidth="1"/>
    <col min="14795" max="14796" width="0" style="14" hidden="1" customWidth="1"/>
    <col min="14797" max="14802" width="14.6640625" style="14" customWidth="1"/>
    <col min="14803" max="15046" width="9.109375" style="14"/>
    <col min="15047" max="15047" width="1.6640625" style="14" customWidth="1"/>
    <col min="15048" max="15048" width="42.5546875" style="14" customWidth="1"/>
    <col min="15049" max="15050" width="14.6640625" style="14" customWidth="1"/>
    <col min="15051" max="15052" width="0" style="14" hidden="1" customWidth="1"/>
    <col min="15053" max="15058" width="14.6640625" style="14" customWidth="1"/>
    <col min="15059" max="15302" width="9.109375" style="14"/>
    <col min="15303" max="15303" width="1.6640625" style="14" customWidth="1"/>
    <col min="15304" max="15304" width="42.5546875" style="14" customWidth="1"/>
    <col min="15305" max="15306" width="14.6640625" style="14" customWidth="1"/>
    <col min="15307" max="15308" width="0" style="14" hidden="1" customWidth="1"/>
    <col min="15309" max="15314" width="14.6640625" style="14" customWidth="1"/>
    <col min="15315" max="15558" width="9.109375" style="14"/>
    <col min="15559" max="15559" width="1.6640625" style="14" customWidth="1"/>
    <col min="15560" max="15560" width="42.5546875" style="14" customWidth="1"/>
    <col min="15561" max="15562" width="14.6640625" style="14" customWidth="1"/>
    <col min="15563" max="15564" width="0" style="14" hidden="1" customWidth="1"/>
    <col min="15565" max="15570" width="14.6640625" style="14" customWidth="1"/>
    <col min="15571" max="15814" width="9.109375" style="14"/>
    <col min="15815" max="15815" width="1.6640625" style="14" customWidth="1"/>
    <col min="15816" max="15816" width="42.5546875" style="14" customWidth="1"/>
    <col min="15817" max="15818" width="14.6640625" style="14" customWidth="1"/>
    <col min="15819" max="15820" width="0" style="14" hidden="1" customWidth="1"/>
    <col min="15821" max="15826" width="14.6640625" style="14" customWidth="1"/>
    <col min="15827" max="16070" width="9.109375" style="14"/>
    <col min="16071" max="16071" width="1.6640625" style="14" customWidth="1"/>
    <col min="16072" max="16072" width="42.5546875" style="14" customWidth="1"/>
    <col min="16073" max="16074" width="14.6640625" style="14" customWidth="1"/>
    <col min="16075" max="16076" width="0" style="14" hidden="1" customWidth="1"/>
    <col min="16077" max="16082" width="14.6640625" style="14" customWidth="1"/>
    <col min="16083" max="16384" width="9.109375" style="14"/>
  </cols>
  <sheetData>
    <row r="1" spans="1:12" ht="15.6">
      <c r="B1" s="1442"/>
      <c r="C1" s="1442"/>
      <c r="D1" s="1442"/>
    </row>
    <row r="2" spans="1:12" ht="16.2" thickBot="1">
      <c r="A2" s="1069"/>
      <c r="B2" s="1442" t="s">
        <v>6061</v>
      </c>
      <c r="C2" s="1442"/>
      <c r="D2" s="1442"/>
      <c r="E2" s="1442"/>
      <c r="F2" s="1442"/>
      <c r="G2" s="1442"/>
      <c r="H2" s="1442"/>
      <c r="I2" s="1442"/>
    </row>
    <row r="3" spans="1:12" s="2" customFormat="1" ht="12.75" customHeight="1" thickBot="1">
      <c r="B3" s="998"/>
      <c r="C3" s="999"/>
      <c r="D3" s="999"/>
      <c r="E3" s="999"/>
      <c r="F3" s="999"/>
      <c r="G3" s="999"/>
      <c r="H3" s="999"/>
      <c r="I3" s="999"/>
      <c r="J3" s="1000"/>
    </row>
    <row r="4" spans="1:12" ht="13.8">
      <c r="B4" s="661" t="s">
        <v>5865</v>
      </c>
      <c r="C4" s="661"/>
      <c r="D4" s="661"/>
      <c r="E4" s="662"/>
      <c r="F4" s="662"/>
      <c r="G4" s="662"/>
      <c r="H4" s="662"/>
      <c r="I4" s="662"/>
    </row>
    <row r="5" spans="1:12" ht="13.8">
      <c r="B5" s="662"/>
      <c r="C5" s="662"/>
      <c r="D5" s="662"/>
      <c r="E5" s="662"/>
      <c r="F5" s="662"/>
      <c r="G5" s="662"/>
      <c r="H5" s="662"/>
      <c r="I5" s="662"/>
      <c r="L5" s="631" t="s">
        <v>6015</v>
      </c>
    </row>
    <row r="6" spans="1:12" ht="14.4">
      <c r="B6" s="1516" t="s">
        <v>29</v>
      </c>
      <c r="C6" s="1519" t="s">
        <v>25</v>
      </c>
      <c r="D6" s="1520"/>
      <c r="E6" s="1519" t="s">
        <v>26</v>
      </c>
      <c r="F6" s="1520"/>
      <c r="G6" s="1519" t="s">
        <v>23</v>
      </c>
      <c r="H6" s="1520"/>
      <c r="I6" s="1524" t="s">
        <v>118</v>
      </c>
      <c r="J6" s="1524"/>
      <c r="K6" s="1524"/>
      <c r="L6" s="1524"/>
    </row>
    <row r="7" spans="1:12" ht="19.5" customHeight="1">
      <c r="B7" s="1517"/>
      <c r="C7" s="1521"/>
      <c r="D7" s="1522"/>
      <c r="E7" s="1521"/>
      <c r="F7" s="1522"/>
      <c r="G7" s="1521"/>
      <c r="H7" s="1522"/>
      <c r="I7" s="1523" t="s">
        <v>5946</v>
      </c>
      <c r="J7" s="1523" t="s">
        <v>5947</v>
      </c>
      <c r="K7" s="1523"/>
      <c r="L7" s="1523"/>
    </row>
    <row r="8" spans="1:12" ht="27.75" customHeight="1">
      <c r="B8" s="1518"/>
      <c r="C8" s="533" t="s">
        <v>5946</v>
      </c>
      <c r="D8" s="533" t="s">
        <v>5947</v>
      </c>
      <c r="E8" s="533" t="s">
        <v>5946</v>
      </c>
      <c r="F8" s="533" t="s">
        <v>5947</v>
      </c>
      <c r="G8" s="533" t="s">
        <v>5946</v>
      </c>
      <c r="H8" s="533" t="s">
        <v>5947</v>
      </c>
      <c r="I8" s="1523"/>
      <c r="J8" s="1126" t="s">
        <v>6013</v>
      </c>
      <c r="K8" s="1126" t="s">
        <v>2940</v>
      </c>
      <c r="L8" s="1127" t="s">
        <v>6014</v>
      </c>
    </row>
    <row r="9" spans="1:12" ht="9" customHeight="1">
      <c r="B9" s="662"/>
      <c r="C9" s="662"/>
      <c r="D9" s="662"/>
      <c r="E9" s="662"/>
      <c r="F9" s="662"/>
      <c r="G9" s="662"/>
      <c r="H9" s="662"/>
      <c r="I9" s="662"/>
      <c r="J9" s="662"/>
    </row>
    <row r="10" spans="1:12" ht="13.8">
      <c r="A10" s="475"/>
      <c r="B10" s="663" t="s">
        <v>49</v>
      </c>
      <c r="C10" s="664"/>
      <c r="D10" s="664"/>
      <c r="E10" s="664"/>
      <c r="F10" s="664"/>
      <c r="G10" s="664"/>
      <c r="H10" s="664"/>
      <c r="I10" s="664"/>
      <c r="J10" s="664"/>
      <c r="K10" s="664"/>
      <c r="L10" s="664"/>
    </row>
    <row r="11" spans="1:12" ht="13.8">
      <c r="A11" s="475"/>
      <c r="B11" s="665" t="s">
        <v>122</v>
      </c>
      <c r="C11" s="666"/>
      <c r="D11" s="666"/>
      <c r="E11" s="666"/>
      <c r="F11" s="666"/>
      <c r="G11" s="666"/>
      <c r="H11" s="666"/>
      <c r="I11" s="1138"/>
      <c r="J11" s="1138"/>
      <c r="K11" s="1138"/>
      <c r="L11" s="1138"/>
    </row>
    <row r="12" spans="1:12" ht="13.8">
      <c r="A12" s="475"/>
      <c r="B12" s="665" t="s">
        <v>78</v>
      </c>
      <c r="C12" s="666"/>
      <c r="D12" s="666"/>
      <c r="E12" s="666"/>
      <c r="F12" s="666"/>
      <c r="G12" s="666"/>
      <c r="H12" s="666"/>
      <c r="I12" s="1138"/>
      <c r="J12" s="1138"/>
      <c r="K12" s="1138"/>
      <c r="L12" s="1138"/>
    </row>
    <row r="13" spans="1:12" ht="13.8">
      <c r="A13" s="475"/>
      <c r="B13" s="665" t="s">
        <v>79</v>
      </c>
      <c r="C13" s="666"/>
      <c r="D13" s="666"/>
      <c r="E13" s="666"/>
      <c r="F13" s="666"/>
      <c r="G13" s="666"/>
      <c r="H13" s="666"/>
      <c r="I13" s="1138"/>
      <c r="J13" s="1138"/>
      <c r="K13" s="1138"/>
      <c r="L13" s="1138"/>
    </row>
    <row r="14" spans="1:12" ht="13.8">
      <c r="A14" s="475"/>
      <c r="B14" s="665" t="s">
        <v>80</v>
      </c>
      <c r="C14" s="666"/>
      <c r="D14" s="666"/>
      <c r="E14" s="666"/>
      <c r="F14" s="666"/>
      <c r="G14" s="666"/>
      <c r="H14" s="666"/>
      <c r="I14" s="1138"/>
      <c r="J14" s="1138"/>
      <c r="K14" s="1138"/>
      <c r="L14" s="1138"/>
    </row>
    <row r="15" spans="1:12" ht="13.8">
      <c r="A15" s="475"/>
      <c r="B15" s="665" t="s">
        <v>22</v>
      </c>
      <c r="C15" s="666"/>
      <c r="D15" s="666"/>
      <c r="E15" s="666"/>
      <c r="F15" s="666"/>
      <c r="G15" s="666"/>
      <c r="H15" s="666"/>
      <c r="I15" s="1138"/>
      <c r="J15" s="1138"/>
      <c r="K15" s="1138"/>
      <c r="L15" s="1138"/>
    </row>
    <row r="16" spans="1:12" ht="13.8">
      <c r="A16" s="475"/>
      <c r="B16" s="665" t="s">
        <v>33</v>
      </c>
      <c r="C16" s="666"/>
      <c r="D16" s="666"/>
      <c r="E16" s="666"/>
      <c r="F16" s="666"/>
      <c r="G16" s="666"/>
      <c r="H16" s="666"/>
      <c r="I16" s="1138"/>
      <c r="J16" s="1138"/>
      <c r="K16" s="1138"/>
      <c r="L16" s="1138"/>
    </row>
    <row r="17" spans="1:12" ht="6.75" customHeight="1">
      <c r="A17" s="475"/>
      <c r="B17" s="667"/>
      <c r="C17" s="668"/>
      <c r="D17" s="668"/>
      <c r="E17" s="668"/>
      <c r="F17" s="668"/>
      <c r="G17" s="668"/>
      <c r="H17" s="668"/>
      <c r="I17" s="992"/>
      <c r="J17" s="992"/>
      <c r="K17" s="992"/>
      <c r="L17" s="992"/>
    </row>
    <row r="18" spans="1:12" ht="13.8">
      <c r="A18" s="475"/>
      <c r="B18" s="669" t="s">
        <v>63</v>
      </c>
      <c r="C18" s="670"/>
      <c r="D18" s="670"/>
      <c r="E18" s="670"/>
      <c r="F18" s="670"/>
      <c r="G18" s="670"/>
      <c r="H18" s="670"/>
      <c r="I18" s="1139"/>
      <c r="J18" s="1139"/>
      <c r="K18" s="1139"/>
      <c r="L18" s="1139"/>
    </row>
    <row r="19" spans="1:12" ht="13.8">
      <c r="A19" s="475"/>
      <c r="B19" s="665" t="s">
        <v>81</v>
      </c>
      <c r="C19" s="668"/>
      <c r="D19" s="668"/>
      <c r="E19" s="668"/>
      <c r="F19" s="668"/>
      <c r="G19" s="668"/>
      <c r="H19" s="668"/>
      <c r="I19" s="992"/>
      <c r="J19" s="992"/>
      <c r="K19" s="992"/>
      <c r="L19" s="992"/>
    </row>
    <row r="20" spans="1:12" ht="13.8">
      <c r="A20" s="475"/>
      <c r="B20" s="671" t="s">
        <v>56</v>
      </c>
      <c r="C20" s="668"/>
      <c r="D20" s="666"/>
      <c r="E20" s="666"/>
      <c r="F20" s="666"/>
      <c r="G20" s="666"/>
      <c r="H20" s="666"/>
      <c r="I20" s="1138"/>
      <c r="J20" s="1138"/>
      <c r="K20" s="1138"/>
      <c r="L20" s="1138"/>
    </row>
    <row r="21" spans="1:12" ht="13.8">
      <c r="A21" s="475"/>
      <c r="B21" s="671" t="s">
        <v>3872</v>
      </c>
      <c r="C21" s="668"/>
      <c r="D21" s="666"/>
      <c r="E21" s="666"/>
      <c r="F21" s="666"/>
      <c r="G21" s="666"/>
      <c r="H21" s="666"/>
      <c r="I21" s="1138"/>
      <c r="J21" s="1138"/>
      <c r="K21" s="1138"/>
      <c r="L21" s="1138"/>
    </row>
    <row r="22" spans="1:12" ht="13.8">
      <c r="A22" s="475"/>
      <c r="B22" s="671" t="s">
        <v>5866</v>
      </c>
      <c r="C22" s="668"/>
      <c r="D22" s="668"/>
      <c r="E22" s="668"/>
      <c r="F22" s="668"/>
      <c r="G22" s="668"/>
      <c r="H22" s="668"/>
      <c r="I22" s="992"/>
      <c r="J22" s="992"/>
      <c r="K22" s="992"/>
      <c r="L22" s="992"/>
    </row>
    <row r="23" spans="1:12" ht="13.8">
      <c r="A23" s="475"/>
      <c r="B23" s="672" t="s">
        <v>54</v>
      </c>
      <c r="C23" s="668"/>
      <c r="D23" s="668"/>
      <c r="E23" s="668"/>
      <c r="F23" s="668"/>
      <c r="G23" s="668"/>
      <c r="H23" s="668"/>
      <c r="I23" s="992"/>
      <c r="J23" s="992"/>
      <c r="K23" s="992"/>
      <c r="L23" s="992"/>
    </row>
    <row r="24" spans="1:12" ht="13.8">
      <c r="A24" s="475"/>
      <c r="B24" s="673" t="s">
        <v>51</v>
      </c>
      <c r="C24" s="668"/>
      <c r="D24" s="666"/>
      <c r="E24" s="666"/>
      <c r="F24" s="666"/>
      <c r="G24" s="666"/>
      <c r="H24" s="666"/>
      <c r="I24" s="1138"/>
      <c r="J24" s="1138"/>
      <c r="K24" s="1138"/>
      <c r="L24" s="1138"/>
    </row>
    <row r="25" spans="1:12" ht="13.8">
      <c r="A25" s="475"/>
      <c r="B25" s="673" t="s">
        <v>52</v>
      </c>
      <c r="C25" s="668"/>
      <c r="D25" s="666"/>
      <c r="E25" s="666"/>
      <c r="F25" s="666"/>
      <c r="G25" s="666"/>
      <c r="H25" s="666"/>
      <c r="I25" s="1138"/>
      <c r="J25" s="1138"/>
      <c r="K25" s="1138"/>
      <c r="L25" s="1138"/>
    </row>
    <row r="26" spans="1:12" ht="13.8">
      <c r="A26" s="475"/>
      <c r="B26" s="673" t="s">
        <v>53</v>
      </c>
      <c r="C26" s="668"/>
      <c r="D26" s="666"/>
      <c r="E26" s="666"/>
      <c r="F26" s="666"/>
      <c r="G26" s="666"/>
      <c r="H26" s="666"/>
      <c r="I26" s="1138"/>
      <c r="J26" s="1138"/>
      <c r="K26" s="1138"/>
      <c r="L26" s="1138"/>
    </row>
    <row r="27" spans="1:12" ht="13.8">
      <c r="A27" s="475"/>
      <c r="B27" s="672" t="s">
        <v>115</v>
      </c>
      <c r="C27" s="668"/>
      <c r="D27" s="666"/>
      <c r="E27" s="666"/>
      <c r="F27" s="666"/>
      <c r="G27" s="666"/>
      <c r="H27" s="666"/>
      <c r="I27" s="1138"/>
      <c r="J27" s="1138"/>
      <c r="K27" s="1138"/>
      <c r="L27" s="1138"/>
    </row>
    <row r="28" spans="1:12" ht="13.8">
      <c r="A28" s="475"/>
      <c r="B28" s="671" t="s">
        <v>5867</v>
      </c>
      <c r="C28" s="668"/>
      <c r="D28" s="668"/>
      <c r="E28" s="668"/>
      <c r="F28" s="668"/>
      <c r="G28" s="668"/>
      <c r="H28" s="668"/>
      <c r="I28" s="992"/>
      <c r="J28" s="992"/>
      <c r="K28" s="992"/>
      <c r="L28" s="992"/>
    </row>
    <row r="29" spans="1:12" ht="13.8">
      <c r="A29" s="475"/>
      <c r="B29" s="672" t="s">
        <v>54</v>
      </c>
      <c r="C29" s="668"/>
      <c r="D29" s="666"/>
      <c r="E29" s="666"/>
      <c r="F29" s="666"/>
      <c r="G29" s="666"/>
      <c r="H29" s="666"/>
      <c r="I29" s="1138"/>
      <c r="J29" s="1138"/>
      <c r="K29" s="1138"/>
      <c r="L29" s="1138"/>
    </row>
    <row r="30" spans="1:12" ht="13.8">
      <c r="A30" s="475"/>
      <c r="B30" s="672" t="s">
        <v>5850</v>
      </c>
      <c r="C30" s="668"/>
      <c r="D30" s="666"/>
      <c r="E30" s="666"/>
      <c r="F30" s="666"/>
      <c r="G30" s="666"/>
      <c r="H30" s="666"/>
      <c r="I30" s="1138"/>
      <c r="J30" s="1138"/>
      <c r="K30" s="1138"/>
      <c r="L30" s="1138"/>
    </row>
    <row r="31" spans="1:12" ht="13.8">
      <c r="A31" s="475"/>
      <c r="B31" s="672" t="s">
        <v>5867</v>
      </c>
      <c r="C31" s="668"/>
      <c r="D31" s="666"/>
      <c r="E31" s="666"/>
      <c r="F31" s="666"/>
      <c r="G31" s="666"/>
      <c r="H31" s="666"/>
      <c r="I31" s="1138"/>
      <c r="J31" s="1138"/>
      <c r="K31" s="1138"/>
      <c r="L31" s="1138"/>
    </row>
    <row r="32" spans="1:12" ht="13.8">
      <c r="A32" s="475"/>
      <c r="B32" s="672" t="s">
        <v>5906</v>
      </c>
      <c r="C32" s="668"/>
      <c r="D32" s="666"/>
      <c r="E32" s="666"/>
      <c r="F32" s="666"/>
      <c r="G32" s="666"/>
      <c r="H32" s="666"/>
      <c r="I32" s="1138"/>
      <c r="J32" s="1138"/>
      <c r="K32" s="1138"/>
      <c r="L32" s="1138"/>
    </row>
    <row r="33" spans="1:14" ht="13.8">
      <c r="A33" s="475"/>
      <c r="B33" s="671" t="s">
        <v>5969</v>
      </c>
      <c r="C33" s="668"/>
      <c r="D33" s="666"/>
      <c r="E33" s="666"/>
      <c r="F33" s="666"/>
      <c r="G33" s="666"/>
      <c r="H33" s="666"/>
      <c r="I33" s="1138"/>
      <c r="J33" s="1138"/>
      <c r="K33" s="1138"/>
      <c r="L33" s="1138"/>
    </row>
    <row r="34" spans="1:14" ht="13.8">
      <c r="A34" s="475"/>
      <c r="B34" s="665" t="s">
        <v>82</v>
      </c>
      <c r="C34" s="668"/>
      <c r="D34" s="668"/>
      <c r="E34" s="668"/>
      <c r="F34" s="668"/>
      <c r="G34" s="668"/>
      <c r="H34" s="668"/>
      <c r="I34" s="992"/>
      <c r="J34" s="992"/>
      <c r="K34" s="992"/>
      <c r="L34" s="992"/>
    </row>
    <row r="35" spans="1:14" ht="13.8">
      <c r="A35" s="475"/>
      <c r="B35" s="671" t="s">
        <v>5970</v>
      </c>
      <c r="C35" s="668"/>
      <c r="D35" s="666"/>
      <c r="E35" s="666"/>
      <c r="F35" s="666"/>
      <c r="G35" s="666"/>
      <c r="H35" s="666"/>
      <c r="I35" s="1138"/>
      <c r="J35" s="1138"/>
      <c r="K35" s="1138"/>
      <c r="L35" s="1138"/>
    </row>
    <row r="36" spans="1:14" ht="13.8">
      <c r="A36" s="475"/>
      <c r="B36" s="671" t="s">
        <v>5864</v>
      </c>
      <c r="C36" s="668"/>
      <c r="D36" s="666"/>
      <c r="E36" s="666"/>
      <c r="F36" s="666"/>
      <c r="G36" s="666"/>
      <c r="H36" s="666"/>
      <c r="I36" s="1138"/>
      <c r="J36" s="1138"/>
      <c r="K36" s="1138"/>
      <c r="L36" s="1138"/>
    </row>
    <row r="37" spans="1:14" ht="13.8">
      <c r="A37" s="475"/>
      <c r="B37" s="671" t="s">
        <v>5905</v>
      </c>
      <c r="C37" s="668"/>
      <c r="D37" s="666"/>
      <c r="E37" s="666"/>
      <c r="F37" s="666"/>
      <c r="G37" s="666"/>
      <c r="H37" s="666"/>
      <c r="I37" s="1138"/>
      <c r="J37" s="1138"/>
      <c r="K37" s="1138"/>
      <c r="L37" s="1138"/>
    </row>
    <row r="38" spans="1:14" ht="13.8">
      <c r="A38" s="479"/>
      <c r="B38" s="665" t="s">
        <v>5887</v>
      </c>
      <c r="C38" s="668"/>
      <c r="D38" s="668"/>
      <c r="E38" s="668"/>
      <c r="F38" s="668"/>
      <c r="G38" s="668"/>
      <c r="H38" s="668"/>
      <c r="I38" s="1138"/>
      <c r="J38" s="1138"/>
      <c r="K38" s="1138"/>
      <c r="L38" s="1138"/>
    </row>
    <row r="39" spans="1:14" ht="6" customHeight="1">
      <c r="B39" s="667"/>
      <c r="C39" s="668"/>
      <c r="D39" s="668"/>
      <c r="E39" s="668"/>
      <c r="F39" s="668"/>
      <c r="G39" s="668"/>
      <c r="H39" s="668"/>
      <c r="I39" s="992"/>
      <c r="J39" s="992"/>
      <c r="K39" s="992"/>
      <c r="L39" s="992"/>
    </row>
    <row r="40" spans="1:14" ht="22.5" customHeight="1">
      <c r="B40" s="674" t="s">
        <v>19</v>
      </c>
      <c r="C40" s="675"/>
      <c r="D40" s="675"/>
      <c r="E40" s="675"/>
      <c r="F40" s="675"/>
      <c r="G40" s="675"/>
      <c r="H40" s="675"/>
      <c r="I40" s="675"/>
      <c r="J40" s="675"/>
      <c r="K40" s="675"/>
      <c r="L40" s="675"/>
    </row>
    <row r="41" spans="1:14" ht="18.75" customHeight="1">
      <c r="B41" s="669" t="s">
        <v>5951</v>
      </c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N41"/>
    </row>
    <row r="42" spans="1:14" ht="14.4">
      <c r="B42" s="665" t="s">
        <v>55</v>
      </c>
      <c r="C42" s="668"/>
      <c r="D42" s="668"/>
      <c r="E42" s="668"/>
      <c r="F42" s="668"/>
      <c r="G42" s="668"/>
      <c r="H42" s="668"/>
      <c r="I42" s="668"/>
      <c r="J42" s="668"/>
      <c r="K42" s="668"/>
      <c r="L42" s="668"/>
      <c r="N42"/>
    </row>
    <row r="43" spans="1:14" ht="14.4">
      <c r="B43" s="991" t="s">
        <v>6156</v>
      </c>
      <c r="C43" s="992"/>
      <c r="D43" s="992"/>
      <c r="E43" s="992"/>
      <c r="F43" s="992"/>
      <c r="G43" s="992"/>
      <c r="H43" s="992"/>
      <c r="I43" s="992"/>
      <c r="J43" s="992"/>
      <c r="K43" s="992"/>
      <c r="L43" s="992"/>
      <c r="N43"/>
    </row>
    <row r="44" spans="1:14" ht="14.4" outlineLevel="1">
      <c r="B44" s="665" t="s">
        <v>5868</v>
      </c>
      <c r="C44" s="668"/>
      <c r="D44" s="668"/>
      <c r="E44" s="668"/>
      <c r="F44" s="668"/>
      <c r="G44" s="668"/>
      <c r="H44" s="668"/>
      <c r="I44" s="668"/>
      <c r="J44" s="668"/>
      <c r="K44" s="668"/>
      <c r="L44" s="668"/>
      <c r="N44"/>
    </row>
    <row r="45" spans="1:14" ht="14.4">
      <c r="B45" s="676"/>
      <c r="C45" s="668"/>
      <c r="D45" s="668"/>
      <c r="E45" s="668"/>
      <c r="F45" s="668"/>
      <c r="G45" s="668"/>
      <c r="H45" s="668"/>
      <c r="I45" s="668"/>
      <c r="J45" s="668"/>
      <c r="K45" s="668"/>
      <c r="L45" s="668"/>
      <c r="N45"/>
    </row>
    <row r="46" spans="1:14" ht="14.4">
      <c r="B46" s="669" t="s">
        <v>5968</v>
      </c>
      <c r="C46" s="670"/>
      <c r="D46" s="670"/>
      <c r="E46" s="670"/>
      <c r="F46" s="670"/>
      <c r="G46" s="670"/>
      <c r="H46" s="670"/>
      <c r="I46" s="670"/>
      <c r="J46" s="670"/>
      <c r="K46" s="670"/>
      <c r="L46" s="670"/>
      <c r="N46"/>
    </row>
    <row r="47" spans="1:14" ht="14.4">
      <c r="B47" s="665" t="s">
        <v>5850</v>
      </c>
      <c r="C47" s="668"/>
      <c r="D47" s="666"/>
      <c r="E47" s="668"/>
      <c r="F47" s="668"/>
      <c r="G47" s="668"/>
      <c r="H47" s="668"/>
      <c r="I47" s="668"/>
      <c r="J47" s="668"/>
      <c r="K47" s="668"/>
      <c r="L47" s="668"/>
      <c r="N47"/>
    </row>
    <row r="48" spans="1:14" ht="14.4" outlineLevel="1">
      <c r="B48" s="665" t="s">
        <v>3863</v>
      </c>
      <c r="C48" s="670"/>
      <c r="D48" s="670"/>
      <c r="E48" s="670"/>
      <c r="F48" s="670"/>
      <c r="G48" s="670"/>
      <c r="H48" s="670"/>
      <c r="I48" s="670"/>
      <c r="J48" s="670"/>
      <c r="K48" s="670"/>
      <c r="L48" s="670"/>
      <c r="N48"/>
    </row>
    <row r="49" spans="1:14" ht="6.75" customHeight="1">
      <c r="B49" s="665"/>
      <c r="C49" s="670"/>
      <c r="D49" s="670"/>
      <c r="E49" s="670"/>
      <c r="F49" s="670"/>
      <c r="G49" s="670"/>
      <c r="H49" s="670"/>
      <c r="I49" s="670"/>
      <c r="J49" s="670"/>
      <c r="K49" s="670"/>
      <c r="L49" s="670"/>
      <c r="N49"/>
    </row>
    <row r="50" spans="1:14" ht="14.4">
      <c r="A50" s="479"/>
      <c r="B50" s="669" t="s">
        <v>5863</v>
      </c>
      <c r="C50" s="670"/>
      <c r="D50" s="670"/>
      <c r="E50" s="670"/>
      <c r="F50" s="670"/>
      <c r="G50" s="670"/>
      <c r="H50" s="670"/>
      <c r="I50" s="670"/>
      <c r="J50" s="670"/>
      <c r="K50" s="670"/>
      <c r="L50" s="670"/>
      <c r="N50"/>
    </row>
    <row r="51" spans="1:14" ht="14.4">
      <c r="A51" s="479"/>
      <c r="B51" s="665" t="s">
        <v>5967</v>
      </c>
      <c r="C51" s="668"/>
      <c r="D51" s="666"/>
      <c r="E51" s="668"/>
      <c r="F51" s="668"/>
      <c r="G51" s="668"/>
      <c r="H51" s="668"/>
      <c r="I51" s="668"/>
      <c r="J51" s="668"/>
      <c r="K51" s="668"/>
      <c r="L51" s="668"/>
      <c r="N51"/>
    </row>
    <row r="52" spans="1:14" ht="9.75" customHeight="1">
      <c r="B52" s="676"/>
      <c r="C52" s="670"/>
      <c r="D52" s="670"/>
      <c r="E52" s="670"/>
      <c r="F52" s="670"/>
      <c r="G52" s="670"/>
      <c r="H52" s="670"/>
      <c r="I52" s="670"/>
      <c r="J52" s="670"/>
      <c r="K52" s="670"/>
      <c r="L52" s="670"/>
      <c r="N52"/>
    </row>
    <row r="53" spans="1:14" ht="14.4">
      <c r="B53" s="669" t="s">
        <v>5966</v>
      </c>
      <c r="C53" s="670"/>
      <c r="D53" s="670"/>
      <c r="E53" s="670"/>
      <c r="F53" s="670"/>
      <c r="G53" s="670"/>
      <c r="H53" s="670"/>
      <c r="I53" s="670"/>
      <c r="J53" s="670"/>
      <c r="K53" s="670"/>
      <c r="L53" s="670"/>
      <c r="N53"/>
    </row>
    <row r="54" spans="1:14" ht="14.4">
      <c r="B54" s="665" t="s">
        <v>48</v>
      </c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N54"/>
    </row>
    <row r="55" spans="1:14" ht="13.5" hidden="1" customHeight="1" outlineLevel="1">
      <c r="B55" s="665" t="s">
        <v>6019</v>
      </c>
      <c r="C55" s="666"/>
      <c r="D55" s="666"/>
      <c r="E55" s="666"/>
      <c r="F55" s="666"/>
      <c r="G55" s="666"/>
      <c r="H55" s="666"/>
      <c r="I55" s="666"/>
      <c r="J55" s="666"/>
      <c r="K55" s="666"/>
      <c r="L55" s="666"/>
      <c r="N55"/>
    </row>
    <row r="56" spans="1:14" ht="15" collapsed="1">
      <c r="B56" s="665" t="s">
        <v>5869</v>
      </c>
      <c r="C56" s="666"/>
      <c r="D56" s="666"/>
      <c r="E56" s="666"/>
      <c r="F56" s="666"/>
      <c r="G56" s="666"/>
      <c r="H56" s="666"/>
      <c r="I56" s="666"/>
      <c r="J56" s="666"/>
      <c r="K56" s="666"/>
      <c r="L56" s="666"/>
      <c r="N56"/>
    </row>
    <row r="57" spans="1:14" ht="6.75" customHeight="1">
      <c r="B57" s="667"/>
      <c r="C57" s="668"/>
      <c r="D57" s="668"/>
      <c r="E57" s="668"/>
      <c r="F57" s="668"/>
      <c r="G57" s="668"/>
      <c r="H57" s="668"/>
      <c r="I57" s="668"/>
      <c r="J57" s="668"/>
      <c r="K57" s="668"/>
      <c r="L57" s="668"/>
      <c r="N57"/>
    </row>
    <row r="58" spans="1:14" ht="21.75" customHeight="1">
      <c r="B58" s="674" t="s">
        <v>19</v>
      </c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N58"/>
    </row>
    <row r="59" spans="1:14" ht="6.75" customHeight="1">
      <c r="B59" s="677"/>
      <c r="C59" s="662"/>
      <c r="D59" s="662"/>
      <c r="E59" s="678"/>
      <c r="F59" s="678"/>
      <c r="G59" s="678"/>
      <c r="H59" s="678"/>
      <c r="I59" s="678"/>
      <c r="N59"/>
    </row>
    <row r="60" spans="1:14" ht="16.5" customHeight="1">
      <c r="B60" s="529"/>
      <c r="C60" s="662"/>
      <c r="D60" s="662"/>
      <c r="E60" s="679"/>
      <c r="F60" s="679"/>
      <c r="G60" s="679"/>
      <c r="H60" s="679"/>
      <c r="I60" s="679"/>
      <c r="N60"/>
    </row>
    <row r="61" spans="1:14">
      <c r="B61" s="529"/>
      <c r="C61" s="662"/>
      <c r="D61" s="662"/>
      <c r="E61" s="680"/>
      <c r="F61" s="680"/>
      <c r="G61" s="680"/>
      <c r="H61" s="680"/>
      <c r="I61" s="680"/>
    </row>
    <row r="62" spans="1:14">
      <c r="B62" s="529"/>
      <c r="C62" s="681"/>
      <c r="D62" s="681"/>
      <c r="E62" s="680"/>
      <c r="F62" s="680"/>
      <c r="G62" s="680"/>
      <c r="H62" s="680"/>
      <c r="I62" s="680"/>
    </row>
    <row r="63" spans="1:14">
      <c r="B63" s="529"/>
      <c r="C63" s="681"/>
      <c r="D63" s="681"/>
      <c r="E63" s="680"/>
      <c r="F63" s="680"/>
      <c r="G63" s="680"/>
      <c r="H63" s="680"/>
      <c r="I63" s="680"/>
    </row>
    <row r="64" spans="1:14">
      <c r="B64" s="662"/>
      <c r="C64" s="682"/>
      <c r="D64" s="682"/>
      <c r="E64" s="680"/>
      <c r="F64" s="680"/>
      <c r="G64" s="680"/>
      <c r="H64" s="680"/>
      <c r="I64" s="680"/>
    </row>
    <row r="65" spans="2:9">
      <c r="B65" s="662"/>
      <c r="C65" s="683"/>
      <c r="D65" s="683"/>
      <c r="E65" s="680"/>
      <c r="F65" s="680"/>
      <c r="G65" s="680"/>
      <c r="H65" s="680"/>
      <c r="I65" s="680"/>
    </row>
    <row r="66" spans="2:9" s="15" customFormat="1" ht="14.25">
      <c r="B66" s="483"/>
      <c r="C66" s="1515"/>
      <c r="D66" s="1515"/>
      <c r="E66" s="24"/>
      <c r="F66" s="24"/>
      <c r="G66" s="24"/>
      <c r="H66" s="24"/>
      <c r="I66" s="24"/>
    </row>
    <row r="67" spans="2:9" s="15" customFormat="1" ht="16.5">
      <c r="B67" s="1"/>
      <c r="C67" s="481"/>
      <c r="D67" s="481"/>
      <c r="E67" s="16"/>
      <c r="F67" s="16"/>
      <c r="G67" s="16"/>
      <c r="H67" s="16"/>
      <c r="I67" s="16"/>
    </row>
    <row r="68" spans="2:9" s="15" customFormat="1">
      <c r="B68" s="1"/>
      <c r="C68" s="16"/>
      <c r="D68" s="16"/>
      <c r="E68" s="16"/>
      <c r="F68" s="16"/>
      <c r="G68" s="16"/>
      <c r="H68" s="16"/>
      <c r="I68" s="16"/>
    </row>
    <row r="69" spans="2:9" s="15" customFormat="1">
      <c r="B69" s="482"/>
      <c r="C69" s="16"/>
      <c r="D69" s="16"/>
      <c r="E69" s="16"/>
      <c r="F69" s="16"/>
      <c r="G69" s="16"/>
      <c r="H69" s="16"/>
      <c r="I69" s="16"/>
    </row>
    <row r="70" spans="2:9" s="15" customFormat="1">
      <c r="B70" s="482"/>
      <c r="C70" s="16"/>
      <c r="D70" s="16"/>
      <c r="E70" s="16"/>
      <c r="F70" s="16"/>
      <c r="G70" s="16"/>
      <c r="H70" s="16"/>
      <c r="I70" s="16"/>
    </row>
    <row r="71" spans="2:9" s="15" customFormat="1">
      <c r="B71" s="482"/>
      <c r="C71" s="16"/>
      <c r="D71" s="18"/>
      <c r="E71" s="16"/>
      <c r="F71" s="16"/>
      <c r="G71" s="16"/>
      <c r="H71" s="16"/>
      <c r="I71" s="16"/>
    </row>
    <row r="72" spans="2:9" s="15" customFormat="1" ht="6.75" customHeight="1">
      <c r="B72" s="1"/>
      <c r="C72" s="18"/>
      <c r="D72" s="18"/>
      <c r="E72" s="16"/>
      <c r="F72" s="16"/>
      <c r="G72" s="16"/>
      <c r="H72" s="16"/>
      <c r="I72" s="16"/>
    </row>
    <row r="73" spans="2:9" s="15" customFormat="1" ht="21.75" customHeight="1">
      <c r="B73" s="17"/>
      <c r="C73" s="18"/>
      <c r="D73" s="18"/>
      <c r="E73" s="16"/>
      <c r="F73" s="16"/>
      <c r="G73" s="16"/>
      <c r="H73" s="16"/>
      <c r="I73" s="16"/>
    </row>
    <row r="74" spans="2:9" s="15" customFormat="1">
      <c r="B74" s="19"/>
      <c r="C74" s="16"/>
      <c r="D74" s="16"/>
      <c r="E74" s="16"/>
      <c r="F74" s="16"/>
      <c r="G74" s="16"/>
      <c r="H74" s="16"/>
      <c r="I74" s="16"/>
    </row>
    <row r="75" spans="2:9" s="15" customFormat="1">
      <c r="C75" s="16"/>
      <c r="D75" s="16"/>
      <c r="E75" s="16"/>
      <c r="F75" s="16"/>
      <c r="G75" s="16"/>
      <c r="H75" s="16"/>
      <c r="I75" s="16"/>
    </row>
    <row r="76" spans="2:9" s="15" customFormat="1">
      <c r="C76" s="16"/>
      <c r="D76" s="16"/>
      <c r="E76" s="16"/>
      <c r="F76" s="16"/>
      <c r="G76" s="16"/>
      <c r="H76" s="16"/>
      <c r="I76" s="16"/>
    </row>
    <row r="77" spans="2:9" s="15" customFormat="1">
      <c r="C77" s="16"/>
      <c r="D77" s="16"/>
      <c r="E77" s="16"/>
      <c r="F77" s="16"/>
      <c r="G77" s="16"/>
      <c r="H77" s="16"/>
      <c r="I77" s="16"/>
    </row>
    <row r="78" spans="2:9" s="15" customFormat="1">
      <c r="C78" s="16"/>
      <c r="D78" s="16"/>
      <c r="E78" s="16"/>
      <c r="F78" s="16"/>
      <c r="G78" s="16"/>
      <c r="H78" s="16"/>
      <c r="I78" s="16"/>
    </row>
    <row r="79" spans="2:9" s="15" customFormat="1"/>
    <row r="80" spans="2:9" s="15" customFormat="1"/>
    <row r="81" s="15" customFormat="1"/>
    <row r="82" s="15" customFormat="1"/>
    <row r="83" s="15" customFormat="1"/>
    <row r="84" s="15" customFormat="1"/>
    <row r="85" s="15" customFormat="1"/>
    <row r="86" s="15" customFormat="1"/>
    <row r="87" s="15" customFormat="1"/>
    <row r="88" s="15" customFormat="1"/>
    <row r="89" s="15" customFormat="1"/>
    <row r="90" s="15" customFormat="1"/>
    <row r="91" s="15" customFormat="1"/>
    <row r="92" s="15" customFormat="1"/>
  </sheetData>
  <mergeCells count="12">
    <mergeCell ref="B1:D1"/>
    <mergeCell ref="B2:D2"/>
    <mergeCell ref="E2:G2"/>
    <mergeCell ref="H2:I2"/>
    <mergeCell ref="C66:D66"/>
    <mergeCell ref="B6:B8"/>
    <mergeCell ref="C6:D7"/>
    <mergeCell ref="E6:F7"/>
    <mergeCell ref="G6:H7"/>
    <mergeCell ref="I7:I8"/>
    <mergeCell ref="I6:L6"/>
    <mergeCell ref="J7:L7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51" orientation="landscape" r:id="rId1"/>
  <headerFooter alignWithMargins="0">
    <oddFooter>&amp;R&amp;P/&amp;N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T1638"/>
  <sheetViews>
    <sheetView zoomScale="85" workbookViewId="0">
      <pane xSplit="2" ySplit="2" topLeftCell="C3" activePane="bottomRight" state="frozen"/>
      <selection activeCell="K269" sqref="K269"/>
      <selection pane="topRight" activeCell="K269" sqref="K269"/>
      <selection pane="bottomLeft" activeCell="K269" sqref="K269"/>
      <selection pane="bottomRight" activeCell="D16" sqref="D16"/>
    </sheetView>
  </sheetViews>
  <sheetFormatPr defaultColWidth="9.109375" defaultRowHeight="13.2" outlineLevelRow="2"/>
  <cols>
    <col min="1" max="1" width="13.5546875" style="242" customWidth="1"/>
    <col min="2" max="2" width="65.44140625" style="242" customWidth="1"/>
    <col min="3" max="3" width="14.5546875" style="242" bestFit="1" customWidth="1"/>
    <col min="4" max="4" width="13.5546875" style="242" bestFit="1" customWidth="1"/>
    <col min="5" max="5" width="1.88671875" style="242" customWidth="1"/>
    <col min="6" max="6" width="1.44140625" style="242" hidden="1" customWidth="1"/>
    <col min="7" max="7" width="4.6640625" style="242" hidden="1" customWidth="1"/>
    <col min="8" max="8" width="1.6640625" style="242" customWidth="1"/>
    <col min="9" max="9" width="12.5546875" style="242" customWidth="1"/>
    <col min="10" max="10" width="1.6640625" style="242" customWidth="1"/>
    <col min="11" max="11" width="14.44140625" style="242" customWidth="1"/>
    <col min="12" max="12" width="3" style="242" hidden="1" customWidth="1"/>
    <col min="13" max="13" width="4" style="242" customWidth="1"/>
    <col min="14" max="14" width="15.44140625" style="242" customWidth="1"/>
    <col min="15" max="15" width="10.88671875" style="140" bestFit="1" customWidth="1"/>
    <col min="16" max="16" width="7" style="242" bestFit="1" customWidth="1"/>
    <col min="17" max="17" width="12.88671875" style="242" customWidth="1"/>
    <col min="18" max="18" width="14.6640625" style="242" customWidth="1"/>
    <col min="19" max="19" width="12.44140625" style="242" bestFit="1" customWidth="1"/>
    <col min="20" max="20" width="10.88671875" style="242" bestFit="1" customWidth="1"/>
    <col min="21" max="16384" width="9.109375" style="242"/>
  </cols>
  <sheetData>
    <row r="1" spans="1:18">
      <c r="A1" s="398" t="s">
        <v>4442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</row>
    <row r="2" spans="1:18" ht="23.25" customHeight="1">
      <c r="A2" s="399" t="s">
        <v>60</v>
      </c>
      <c r="C2" s="243" t="s">
        <v>2759</v>
      </c>
      <c r="D2" s="243" t="s">
        <v>2760</v>
      </c>
      <c r="E2" s="244"/>
      <c r="F2" s="243" t="s">
        <v>2937</v>
      </c>
      <c r="G2" s="245" t="s">
        <v>2938</v>
      </c>
      <c r="H2" s="244"/>
      <c r="I2" s="245" t="s">
        <v>2761</v>
      </c>
      <c r="J2" s="246"/>
      <c r="K2" s="245" t="s">
        <v>2762</v>
      </c>
      <c r="L2" s="220" t="s">
        <v>2765</v>
      </c>
      <c r="M2" s="220"/>
      <c r="O2" s="247" t="s">
        <v>2766</v>
      </c>
      <c r="Q2" s="248" t="s">
        <v>2939</v>
      </c>
      <c r="R2" s="177" t="s">
        <v>2940</v>
      </c>
    </row>
    <row r="3" spans="1:18">
      <c r="A3" s="398" t="s">
        <v>2941</v>
      </c>
      <c r="E3" s="250"/>
      <c r="F3" s="251"/>
      <c r="G3" s="251"/>
      <c r="H3" s="250"/>
      <c r="J3" s="250"/>
      <c r="L3" s="252"/>
    </row>
    <row r="4" spans="1:18" outlineLevel="1">
      <c r="A4" s="400" t="s">
        <v>2942</v>
      </c>
      <c r="C4" s="253">
        <f>SUM(C5:C13)</f>
        <v>-13749.62</v>
      </c>
      <c r="D4" s="254">
        <f>C4*-1</f>
        <v>13749.62</v>
      </c>
      <c r="E4" s="255"/>
      <c r="F4" s="256"/>
      <c r="G4" s="256"/>
      <c r="H4" s="255"/>
      <c r="I4" s="254"/>
      <c r="J4" s="255"/>
      <c r="K4" s="254">
        <f>D4+I4</f>
        <v>13749.62</v>
      </c>
      <c r="L4" s="257" t="e">
        <f>#REF!+C4</f>
        <v>#REF!</v>
      </c>
      <c r="M4" s="254"/>
      <c r="N4" s="229" t="e">
        <v>#VALUE!</v>
      </c>
      <c r="O4" s="65">
        <v>0</v>
      </c>
      <c r="P4" s="229"/>
      <c r="Q4" s="258">
        <v>13749.62</v>
      </c>
      <c r="R4" s="259">
        <f t="shared" ref="R4:R67" si="0">K4-Q4</f>
        <v>0</v>
      </c>
    </row>
    <row r="5" spans="1:18" ht="12.75" customHeight="1" outlineLevel="2">
      <c r="A5" s="401" t="s">
        <v>4443</v>
      </c>
      <c r="B5" s="45" t="s">
        <v>2943</v>
      </c>
      <c r="C5" s="260">
        <v>0</v>
      </c>
      <c r="D5" s="230">
        <f t="shared" ref="D5:D68" si="1">C5*-1</f>
        <v>0</v>
      </c>
      <c r="E5" s="255"/>
      <c r="F5" s="31"/>
      <c r="G5" s="256"/>
      <c r="H5" s="255"/>
      <c r="I5" s="230"/>
      <c r="J5" s="255"/>
      <c r="K5" s="230">
        <f t="shared" ref="K5:K68" si="2">D5+I5</f>
        <v>0</v>
      </c>
      <c r="L5" s="257"/>
      <c r="M5" s="230"/>
      <c r="N5" s="229">
        <v>0</v>
      </c>
      <c r="O5" s="65" t="s">
        <v>2942</v>
      </c>
      <c r="P5" s="242" t="b">
        <f>EXACT($A$4,O5)</f>
        <v>1</v>
      </c>
      <c r="Q5" s="258">
        <v>0</v>
      </c>
      <c r="R5" s="259">
        <f t="shared" si="0"/>
        <v>0</v>
      </c>
    </row>
    <row r="6" spans="1:18" ht="12.75" customHeight="1" outlineLevel="2">
      <c r="A6" s="272" t="s">
        <v>4444</v>
      </c>
      <c r="B6" s="196" t="s">
        <v>2944</v>
      </c>
      <c r="C6" s="260">
        <v>0</v>
      </c>
      <c r="D6" s="230">
        <f t="shared" si="1"/>
        <v>0</v>
      </c>
      <c r="E6" s="255"/>
      <c r="F6" s="31"/>
      <c r="G6" s="256"/>
      <c r="H6" s="255"/>
      <c r="I6" s="230"/>
      <c r="J6" s="255"/>
      <c r="K6" s="230">
        <f t="shared" si="2"/>
        <v>0</v>
      </c>
      <c r="L6" s="257"/>
      <c r="M6" s="230"/>
      <c r="N6" s="229">
        <v>0</v>
      </c>
      <c r="O6" s="65" t="s">
        <v>2942</v>
      </c>
      <c r="P6" s="242" t="b">
        <f t="shared" ref="P6:P13" si="3">EXACT($A$4,O6)</f>
        <v>1</v>
      </c>
      <c r="Q6" s="258">
        <v>0</v>
      </c>
      <c r="R6" s="259">
        <f t="shared" si="0"/>
        <v>0</v>
      </c>
    </row>
    <row r="7" spans="1:18" ht="12.75" customHeight="1" outlineLevel="2">
      <c r="A7" s="272" t="s">
        <v>4445</v>
      </c>
      <c r="B7" s="196" t="s">
        <v>2945</v>
      </c>
      <c r="C7" s="260">
        <v>-8209.94</v>
      </c>
      <c r="D7" s="230">
        <f t="shared" si="1"/>
        <v>8209.94</v>
      </c>
      <c r="E7" s="255"/>
      <c r="F7" s="31"/>
      <c r="G7" s="256"/>
      <c r="H7" s="255"/>
      <c r="I7" s="230"/>
      <c r="J7" s="255"/>
      <c r="K7" s="230">
        <f t="shared" si="2"/>
        <v>8209.94</v>
      </c>
      <c r="L7" s="257"/>
      <c r="M7" s="230"/>
      <c r="N7" s="229">
        <v>0</v>
      </c>
      <c r="O7" s="65" t="s">
        <v>2942</v>
      </c>
      <c r="P7" s="242" t="b">
        <f t="shared" si="3"/>
        <v>1</v>
      </c>
      <c r="Q7" s="258">
        <v>0</v>
      </c>
      <c r="R7" s="259">
        <f t="shared" si="0"/>
        <v>8209.94</v>
      </c>
    </row>
    <row r="8" spans="1:18" ht="12.75" customHeight="1" outlineLevel="2">
      <c r="A8" s="272" t="s">
        <v>4446</v>
      </c>
      <c r="B8" s="196" t="s">
        <v>2946</v>
      </c>
      <c r="C8" s="260">
        <v>0</v>
      </c>
      <c r="D8" s="230">
        <f t="shared" si="1"/>
        <v>0</v>
      </c>
      <c r="E8" s="255"/>
      <c r="F8" s="31"/>
      <c r="G8" s="256"/>
      <c r="H8" s="255"/>
      <c r="I8" s="230"/>
      <c r="J8" s="255"/>
      <c r="K8" s="230">
        <f t="shared" si="2"/>
        <v>0</v>
      </c>
      <c r="L8" s="257"/>
      <c r="M8" s="230"/>
      <c r="N8" s="229">
        <v>0</v>
      </c>
      <c r="O8" s="65" t="s">
        <v>2942</v>
      </c>
      <c r="P8" s="242" t="b">
        <f t="shared" si="3"/>
        <v>1</v>
      </c>
      <c r="Q8" s="258">
        <v>0</v>
      </c>
      <c r="R8" s="259">
        <f t="shared" si="0"/>
        <v>0</v>
      </c>
    </row>
    <row r="9" spans="1:18" ht="12.75" customHeight="1" outlineLevel="2">
      <c r="A9" s="272" t="s">
        <v>4447</v>
      </c>
      <c r="B9" s="196" t="s">
        <v>2947</v>
      </c>
      <c r="C9" s="260">
        <v>-5985.63</v>
      </c>
      <c r="D9" s="230">
        <f t="shared" si="1"/>
        <v>5985.63</v>
      </c>
      <c r="E9" s="255"/>
      <c r="F9" s="31"/>
      <c r="G9" s="256"/>
      <c r="H9" s="255"/>
      <c r="I9" s="230"/>
      <c r="J9" s="255"/>
      <c r="K9" s="230">
        <f t="shared" si="2"/>
        <v>5985.63</v>
      </c>
      <c r="L9" s="257"/>
      <c r="M9" s="230"/>
      <c r="N9" s="229">
        <v>0</v>
      </c>
      <c r="O9" s="65" t="s">
        <v>2942</v>
      </c>
      <c r="P9" s="242" t="b">
        <f t="shared" si="3"/>
        <v>1</v>
      </c>
      <c r="Q9" s="258">
        <v>0</v>
      </c>
      <c r="R9" s="259">
        <f t="shared" si="0"/>
        <v>5985.63</v>
      </c>
    </row>
    <row r="10" spans="1:18" ht="12.75" customHeight="1" outlineLevel="2">
      <c r="A10" s="272" t="s">
        <v>4448</v>
      </c>
      <c r="B10" s="196" t="s">
        <v>2948</v>
      </c>
      <c r="C10" s="260">
        <v>0</v>
      </c>
      <c r="D10" s="230">
        <f t="shared" si="1"/>
        <v>0</v>
      </c>
      <c r="E10" s="255"/>
      <c r="F10" s="31"/>
      <c r="G10" s="256"/>
      <c r="H10" s="255"/>
      <c r="I10" s="230"/>
      <c r="J10" s="255"/>
      <c r="K10" s="230">
        <f t="shared" si="2"/>
        <v>0</v>
      </c>
      <c r="L10" s="257"/>
      <c r="M10" s="230"/>
      <c r="N10" s="229">
        <v>0</v>
      </c>
      <c r="O10" s="65" t="s">
        <v>2942</v>
      </c>
      <c r="P10" s="242" t="b">
        <f t="shared" si="3"/>
        <v>1</v>
      </c>
      <c r="Q10" s="258">
        <v>0</v>
      </c>
      <c r="R10" s="259">
        <f t="shared" si="0"/>
        <v>0</v>
      </c>
    </row>
    <row r="11" spans="1:18" ht="12.75" customHeight="1" outlineLevel="2">
      <c r="A11" s="401" t="s">
        <v>4449</v>
      </c>
      <c r="B11" s="45" t="s">
        <v>2949</v>
      </c>
      <c r="C11" s="260">
        <v>201</v>
      </c>
      <c r="D11" s="230">
        <f t="shared" si="1"/>
        <v>-201</v>
      </c>
      <c r="E11" s="255"/>
      <c r="F11" s="31"/>
      <c r="G11" s="256"/>
      <c r="H11" s="255"/>
      <c r="I11" s="230"/>
      <c r="J11" s="255"/>
      <c r="K11" s="230">
        <f t="shared" si="2"/>
        <v>-201</v>
      </c>
      <c r="L11" s="257"/>
      <c r="M11" s="230"/>
      <c r="N11" s="229">
        <v>0</v>
      </c>
      <c r="O11" s="65" t="s">
        <v>2942</v>
      </c>
      <c r="P11" s="242" t="b">
        <f t="shared" si="3"/>
        <v>1</v>
      </c>
      <c r="Q11" s="258">
        <v>0</v>
      </c>
      <c r="R11" s="259">
        <f t="shared" si="0"/>
        <v>-201</v>
      </c>
    </row>
    <row r="12" spans="1:18" ht="12.75" customHeight="1" outlineLevel="2">
      <c r="A12" s="401" t="s">
        <v>4450</v>
      </c>
      <c r="B12" s="45" t="s">
        <v>2950</v>
      </c>
      <c r="C12" s="260">
        <v>244.94999999999899</v>
      </c>
      <c r="D12" s="230">
        <f t="shared" si="1"/>
        <v>-244.94999999999899</v>
      </c>
      <c r="E12" s="255"/>
      <c r="F12" s="31"/>
      <c r="G12" s="256"/>
      <c r="H12" s="255"/>
      <c r="I12" s="230"/>
      <c r="J12" s="255"/>
      <c r="K12" s="230">
        <f t="shared" si="2"/>
        <v>-244.94999999999899</v>
      </c>
      <c r="L12" s="257"/>
      <c r="M12" s="230"/>
      <c r="N12" s="229">
        <v>0</v>
      </c>
      <c r="O12" s="65" t="s">
        <v>2942</v>
      </c>
      <c r="P12" s="242" t="b">
        <f t="shared" si="3"/>
        <v>1</v>
      </c>
      <c r="Q12" s="258">
        <v>0</v>
      </c>
      <c r="R12" s="259">
        <f t="shared" si="0"/>
        <v>-244.94999999999899</v>
      </c>
    </row>
    <row r="13" spans="1:18" ht="12.75" customHeight="1" outlineLevel="2">
      <c r="A13" s="272" t="s">
        <v>4451</v>
      </c>
      <c r="B13" s="196" t="s">
        <v>2951</v>
      </c>
      <c r="C13" s="260">
        <v>0</v>
      </c>
      <c r="D13" s="230">
        <f t="shared" si="1"/>
        <v>0</v>
      </c>
      <c r="E13" s="255"/>
      <c r="F13" s="31"/>
      <c r="G13" s="256"/>
      <c r="H13" s="255"/>
      <c r="I13" s="230"/>
      <c r="J13" s="255"/>
      <c r="K13" s="230">
        <f t="shared" si="2"/>
        <v>0</v>
      </c>
      <c r="L13" s="257"/>
      <c r="M13" s="230"/>
      <c r="N13" s="229">
        <v>0</v>
      </c>
      <c r="O13" s="65" t="s">
        <v>2942</v>
      </c>
      <c r="P13" s="242" t="b">
        <f t="shared" si="3"/>
        <v>1</v>
      </c>
      <c r="Q13" s="258">
        <v>0</v>
      </c>
      <c r="R13" s="259">
        <f t="shared" si="0"/>
        <v>0</v>
      </c>
    </row>
    <row r="14" spans="1:18" outlineLevel="1">
      <c r="A14" s="400" t="s">
        <v>2952</v>
      </c>
      <c r="C14" s="254">
        <f>SUM(C15:C21)</f>
        <v>0</v>
      </c>
      <c r="D14" s="254">
        <f t="shared" si="1"/>
        <v>0</v>
      </c>
      <c r="E14" s="255"/>
      <c r="F14" s="256"/>
      <c r="G14" s="256"/>
      <c r="H14" s="255"/>
      <c r="I14" s="254"/>
      <c r="J14" s="255"/>
      <c r="K14" s="254">
        <f t="shared" si="2"/>
        <v>0</v>
      </c>
      <c r="L14" s="257" t="e">
        <f>#REF!+C14</f>
        <v>#REF!</v>
      </c>
      <c r="M14" s="254"/>
      <c r="N14" s="229" t="e">
        <v>#VALUE!</v>
      </c>
      <c r="O14" s="65">
        <v>0</v>
      </c>
      <c r="P14" s="229"/>
      <c r="Q14" s="258">
        <v>0</v>
      </c>
      <c r="R14" s="259">
        <f t="shared" si="0"/>
        <v>0</v>
      </c>
    </row>
    <row r="15" spans="1:18" ht="12.75" customHeight="1" outlineLevel="2">
      <c r="A15" s="272" t="s">
        <v>4452</v>
      </c>
      <c r="B15" s="196" t="s">
        <v>2953</v>
      </c>
      <c r="C15" s="230">
        <v>0</v>
      </c>
      <c r="D15" s="230">
        <f t="shared" si="1"/>
        <v>0</v>
      </c>
      <c r="E15" s="255"/>
      <c r="F15" s="256"/>
      <c r="G15" s="256"/>
      <c r="H15" s="255"/>
      <c r="I15" s="230"/>
      <c r="J15" s="255"/>
      <c r="K15" s="230">
        <f t="shared" si="2"/>
        <v>0</v>
      </c>
      <c r="L15" s="257"/>
      <c r="M15" s="230"/>
      <c r="N15" s="229">
        <v>0</v>
      </c>
      <c r="O15" s="65" t="s">
        <v>2952</v>
      </c>
      <c r="P15" s="242" t="b">
        <f>EXACT($A$14,O15)</f>
        <v>1</v>
      </c>
      <c r="Q15" s="258">
        <v>0</v>
      </c>
      <c r="R15" s="259">
        <f t="shared" si="0"/>
        <v>0</v>
      </c>
    </row>
    <row r="16" spans="1:18" ht="12.75" customHeight="1" outlineLevel="2">
      <c r="A16" s="272" t="s">
        <v>4453</v>
      </c>
      <c r="B16" s="196" t="s">
        <v>2954</v>
      </c>
      <c r="C16" s="230">
        <v>0</v>
      </c>
      <c r="D16" s="230">
        <f t="shared" si="1"/>
        <v>0</v>
      </c>
      <c r="E16" s="255"/>
      <c r="F16" s="256"/>
      <c r="G16" s="256"/>
      <c r="H16" s="255"/>
      <c r="I16" s="230"/>
      <c r="J16" s="255"/>
      <c r="K16" s="230">
        <f t="shared" si="2"/>
        <v>0</v>
      </c>
      <c r="L16" s="257"/>
      <c r="M16" s="230"/>
      <c r="N16" s="229">
        <v>0</v>
      </c>
      <c r="O16" s="65" t="s">
        <v>2952</v>
      </c>
      <c r="P16" s="242" t="b">
        <f t="shared" ref="P16:P21" si="4">EXACT($A$14,O16)</f>
        <v>1</v>
      </c>
      <c r="Q16" s="258">
        <v>0</v>
      </c>
      <c r="R16" s="259">
        <f t="shared" si="0"/>
        <v>0</v>
      </c>
    </row>
    <row r="17" spans="1:18" ht="12.75" customHeight="1" outlineLevel="2">
      <c r="A17" s="272" t="s">
        <v>4454</v>
      </c>
      <c r="B17" s="196" t="s">
        <v>2955</v>
      </c>
      <c r="C17" s="230">
        <v>0</v>
      </c>
      <c r="D17" s="230">
        <f t="shared" si="1"/>
        <v>0</v>
      </c>
      <c r="E17" s="255"/>
      <c r="F17" s="256"/>
      <c r="G17" s="256"/>
      <c r="H17" s="255"/>
      <c r="I17" s="230"/>
      <c r="J17" s="255"/>
      <c r="K17" s="230">
        <f t="shared" si="2"/>
        <v>0</v>
      </c>
      <c r="L17" s="257"/>
      <c r="M17" s="230"/>
      <c r="N17" s="229">
        <v>0</v>
      </c>
      <c r="O17" s="65" t="s">
        <v>2952</v>
      </c>
      <c r="P17" s="242" t="b">
        <f t="shared" si="4"/>
        <v>1</v>
      </c>
      <c r="Q17" s="258">
        <v>0</v>
      </c>
      <c r="R17" s="259">
        <f t="shared" si="0"/>
        <v>0</v>
      </c>
    </row>
    <row r="18" spans="1:18" ht="12.75" customHeight="1" outlineLevel="2">
      <c r="A18" s="272" t="s">
        <v>4455</v>
      </c>
      <c r="B18" s="196" t="s">
        <v>2956</v>
      </c>
      <c r="C18" s="230">
        <v>0</v>
      </c>
      <c r="D18" s="230">
        <f t="shared" si="1"/>
        <v>0</v>
      </c>
      <c r="E18" s="255"/>
      <c r="F18" s="256"/>
      <c r="G18" s="256"/>
      <c r="H18" s="255"/>
      <c r="I18" s="230"/>
      <c r="J18" s="255"/>
      <c r="K18" s="230">
        <f t="shared" si="2"/>
        <v>0</v>
      </c>
      <c r="L18" s="257"/>
      <c r="M18" s="230"/>
      <c r="N18" s="229">
        <v>0</v>
      </c>
      <c r="O18" s="65" t="s">
        <v>2952</v>
      </c>
      <c r="P18" s="242" t="b">
        <f t="shared" si="4"/>
        <v>1</v>
      </c>
      <c r="Q18" s="258">
        <v>0</v>
      </c>
      <c r="R18" s="259">
        <f t="shared" si="0"/>
        <v>0</v>
      </c>
    </row>
    <row r="19" spans="1:18" ht="12.75" customHeight="1" outlineLevel="2">
      <c r="A19" s="272" t="s">
        <v>4456</v>
      </c>
      <c r="B19" s="196" t="s">
        <v>2957</v>
      </c>
      <c r="C19" s="230">
        <v>0</v>
      </c>
      <c r="D19" s="230">
        <f t="shared" si="1"/>
        <v>0</v>
      </c>
      <c r="E19" s="255"/>
      <c r="F19" s="256"/>
      <c r="G19" s="256"/>
      <c r="H19" s="255"/>
      <c r="I19" s="230"/>
      <c r="J19" s="255"/>
      <c r="K19" s="230">
        <f t="shared" si="2"/>
        <v>0</v>
      </c>
      <c r="L19" s="257"/>
      <c r="M19" s="230"/>
      <c r="N19" s="229">
        <v>0</v>
      </c>
      <c r="O19" s="65" t="s">
        <v>2952</v>
      </c>
      <c r="P19" s="242" t="b">
        <f t="shared" si="4"/>
        <v>1</v>
      </c>
      <c r="Q19" s="258">
        <v>0</v>
      </c>
      <c r="R19" s="259">
        <f t="shared" si="0"/>
        <v>0</v>
      </c>
    </row>
    <row r="20" spans="1:18" ht="12.75" customHeight="1" outlineLevel="2">
      <c r="A20" s="272" t="s">
        <v>4457</v>
      </c>
      <c r="B20" s="196" t="s">
        <v>2958</v>
      </c>
      <c r="C20" s="230">
        <v>0</v>
      </c>
      <c r="D20" s="230">
        <f t="shared" si="1"/>
        <v>0</v>
      </c>
      <c r="E20" s="255"/>
      <c r="F20" s="256"/>
      <c r="G20" s="256"/>
      <c r="H20" s="255"/>
      <c r="I20" s="230"/>
      <c r="J20" s="255"/>
      <c r="K20" s="230">
        <f t="shared" si="2"/>
        <v>0</v>
      </c>
      <c r="L20" s="257"/>
      <c r="M20" s="230"/>
      <c r="N20" s="229">
        <v>0</v>
      </c>
      <c r="O20" s="65" t="s">
        <v>2952</v>
      </c>
      <c r="P20" s="242" t="b">
        <f t="shared" si="4"/>
        <v>1</v>
      </c>
      <c r="Q20" s="258">
        <v>0</v>
      </c>
      <c r="R20" s="259">
        <f t="shared" si="0"/>
        <v>0</v>
      </c>
    </row>
    <row r="21" spans="1:18" ht="12.75" customHeight="1" outlineLevel="2">
      <c r="A21" s="272" t="s">
        <v>4458</v>
      </c>
      <c r="B21" s="196" t="s">
        <v>2959</v>
      </c>
      <c r="C21" s="230">
        <v>0</v>
      </c>
      <c r="D21" s="230">
        <f t="shared" si="1"/>
        <v>0</v>
      </c>
      <c r="E21" s="255"/>
      <c r="F21" s="256"/>
      <c r="G21" s="256"/>
      <c r="H21" s="255"/>
      <c r="I21" s="230"/>
      <c r="J21" s="255"/>
      <c r="K21" s="230">
        <f t="shared" si="2"/>
        <v>0</v>
      </c>
      <c r="L21" s="257"/>
      <c r="M21" s="230"/>
      <c r="N21" s="229">
        <v>0</v>
      </c>
      <c r="O21" s="65" t="s">
        <v>2952</v>
      </c>
      <c r="P21" s="242" t="b">
        <f t="shared" si="4"/>
        <v>1</v>
      </c>
      <c r="Q21" s="258">
        <v>0</v>
      </c>
      <c r="R21" s="259">
        <f t="shared" si="0"/>
        <v>0</v>
      </c>
    </row>
    <row r="22" spans="1:18" outlineLevel="1">
      <c r="A22" s="400" t="s">
        <v>2960</v>
      </c>
      <c r="C22" s="254">
        <f>SUM(C23:C29)</f>
        <v>0</v>
      </c>
      <c r="D22" s="254">
        <f t="shared" si="1"/>
        <v>0</v>
      </c>
      <c r="E22" s="255"/>
      <c r="F22" s="256"/>
      <c r="G22" s="256"/>
      <c r="H22" s="255"/>
      <c r="I22" s="254"/>
      <c r="J22" s="255"/>
      <c r="K22" s="254">
        <f t="shared" si="2"/>
        <v>0</v>
      </c>
      <c r="L22" s="257" t="e">
        <f>#REF!+C22</f>
        <v>#REF!</v>
      </c>
      <c r="M22" s="254"/>
      <c r="N22" s="229" t="e">
        <v>#VALUE!</v>
      </c>
      <c r="O22" s="65">
        <v>0</v>
      </c>
      <c r="P22" s="229"/>
      <c r="Q22" s="258">
        <v>0</v>
      </c>
      <c r="R22" s="259">
        <f t="shared" si="0"/>
        <v>0</v>
      </c>
    </row>
    <row r="23" spans="1:18" ht="12.75" customHeight="1" outlineLevel="2">
      <c r="A23" s="401" t="s">
        <v>4459</v>
      </c>
      <c r="B23" s="45" t="s">
        <v>2961</v>
      </c>
      <c r="C23" s="230">
        <v>0</v>
      </c>
      <c r="D23" s="230">
        <f t="shared" si="1"/>
        <v>0</v>
      </c>
      <c r="E23" s="255"/>
      <c r="F23" s="256"/>
      <c r="G23" s="256"/>
      <c r="H23" s="255"/>
      <c r="I23" s="230"/>
      <c r="J23" s="255"/>
      <c r="K23" s="230">
        <f t="shared" si="2"/>
        <v>0</v>
      </c>
      <c r="L23" s="257"/>
      <c r="M23" s="230"/>
      <c r="N23" s="229">
        <v>0</v>
      </c>
      <c r="O23" s="65" t="s">
        <v>2960</v>
      </c>
      <c r="P23" s="242" t="b">
        <f>EXACT($A$22,O23)</f>
        <v>1</v>
      </c>
      <c r="Q23" s="258">
        <v>0</v>
      </c>
      <c r="R23" s="259">
        <f t="shared" si="0"/>
        <v>0</v>
      </c>
    </row>
    <row r="24" spans="1:18" ht="12.75" customHeight="1" outlineLevel="2">
      <c r="A24" s="401" t="s">
        <v>4460</v>
      </c>
      <c r="B24" s="45" t="s">
        <v>2962</v>
      </c>
      <c r="C24" s="230">
        <v>0</v>
      </c>
      <c r="D24" s="230">
        <f t="shared" si="1"/>
        <v>0</v>
      </c>
      <c r="E24" s="255"/>
      <c r="F24" s="256"/>
      <c r="G24" s="256"/>
      <c r="H24" s="255"/>
      <c r="I24" s="230"/>
      <c r="J24" s="255"/>
      <c r="K24" s="230">
        <f t="shared" si="2"/>
        <v>0</v>
      </c>
      <c r="L24" s="257"/>
      <c r="M24" s="230"/>
      <c r="N24" s="229">
        <v>0</v>
      </c>
      <c r="O24" s="65" t="s">
        <v>2960</v>
      </c>
      <c r="P24" s="242" t="b">
        <f t="shared" ref="P24:P29" si="5">EXACT($A$22,O24)</f>
        <v>1</v>
      </c>
      <c r="Q24" s="258">
        <v>0</v>
      </c>
      <c r="R24" s="259">
        <f t="shared" si="0"/>
        <v>0</v>
      </c>
    </row>
    <row r="25" spans="1:18" ht="12.75" customHeight="1" outlineLevel="2">
      <c r="A25" s="401" t="s">
        <v>4461</v>
      </c>
      <c r="B25" s="45" t="s">
        <v>2963</v>
      </c>
      <c r="C25" s="230">
        <v>0</v>
      </c>
      <c r="D25" s="230">
        <f t="shared" si="1"/>
        <v>0</v>
      </c>
      <c r="E25" s="255"/>
      <c r="F25" s="256"/>
      <c r="G25" s="256"/>
      <c r="H25" s="255"/>
      <c r="I25" s="230"/>
      <c r="J25" s="255"/>
      <c r="K25" s="230">
        <f t="shared" si="2"/>
        <v>0</v>
      </c>
      <c r="L25" s="257"/>
      <c r="M25" s="230"/>
      <c r="N25" s="229">
        <v>0</v>
      </c>
      <c r="O25" s="65" t="s">
        <v>2960</v>
      </c>
      <c r="P25" s="242" t="b">
        <f t="shared" si="5"/>
        <v>1</v>
      </c>
      <c r="Q25" s="258">
        <v>0</v>
      </c>
      <c r="R25" s="259">
        <f t="shared" si="0"/>
        <v>0</v>
      </c>
    </row>
    <row r="26" spans="1:18" ht="12.75" customHeight="1" outlineLevel="2">
      <c r="A26" s="272" t="s">
        <v>4462</v>
      </c>
      <c r="B26" s="196" t="s">
        <v>2964</v>
      </c>
      <c r="C26" s="230">
        <v>0</v>
      </c>
      <c r="D26" s="230">
        <f t="shared" si="1"/>
        <v>0</v>
      </c>
      <c r="E26" s="255"/>
      <c r="F26" s="256"/>
      <c r="G26" s="256"/>
      <c r="H26" s="255"/>
      <c r="I26" s="230"/>
      <c r="J26" s="255"/>
      <c r="K26" s="230">
        <f t="shared" si="2"/>
        <v>0</v>
      </c>
      <c r="L26" s="257"/>
      <c r="M26" s="230"/>
      <c r="N26" s="229">
        <v>0</v>
      </c>
      <c r="O26" s="65" t="s">
        <v>2960</v>
      </c>
      <c r="P26" s="242" t="b">
        <f t="shared" si="5"/>
        <v>1</v>
      </c>
      <c r="Q26" s="258">
        <v>0</v>
      </c>
      <c r="R26" s="259">
        <f t="shared" si="0"/>
        <v>0</v>
      </c>
    </row>
    <row r="27" spans="1:18" ht="12.75" customHeight="1" outlineLevel="2">
      <c r="A27" s="272" t="s">
        <v>4463</v>
      </c>
      <c r="B27" s="196" t="s">
        <v>2965</v>
      </c>
      <c r="C27" s="230">
        <v>0</v>
      </c>
      <c r="D27" s="230">
        <f t="shared" si="1"/>
        <v>0</v>
      </c>
      <c r="E27" s="255"/>
      <c r="F27" s="256"/>
      <c r="G27" s="256"/>
      <c r="H27" s="255"/>
      <c r="I27" s="230"/>
      <c r="J27" s="255"/>
      <c r="K27" s="230">
        <f t="shared" si="2"/>
        <v>0</v>
      </c>
      <c r="L27" s="257"/>
      <c r="M27" s="230"/>
      <c r="N27" s="229">
        <v>0</v>
      </c>
      <c r="O27" s="65" t="s">
        <v>2960</v>
      </c>
      <c r="P27" s="242" t="b">
        <f t="shared" si="5"/>
        <v>1</v>
      </c>
      <c r="Q27" s="258">
        <v>0</v>
      </c>
      <c r="R27" s="259">
        <f t="shared" si="0"/>
        <v>0</v>
      </c>
    </row>
    <row r="28" spans="1:18" ht="12.75" customHeight="1" outlineLevel="2">
      <c r="A28" s="272" t="s">
        <v>4464</v>
      </c>
      <c r="B28" s="196" t="s">
        <v>2966</v>
      </c>
      <c r="C28" s="230">
        <v>0</v>
      </c>
      <c r="D28" s="230">
        <f t="shared" si="1"/>
        <v>0</v>
      </c>
      <c r="E28" s="255"/>
      <c r="F28" s="256"/>
      <c r="G28" s="256"/>
      <c r="H28" s="255"/>
      <c r="I28" s="230"/>
      <c r="J28" s="255"/>
      <c r="K28" s="230">
        <f t="shared" si="2"/>
        <v>0</v>
      </c>
      <c r="L28" s="257"/>
      <c r="M28" s="230"/>
      <c r="N28" s="229">
        <v>0</v>
      </c>
      <c r="O28" s="65" t="s">
        <v>2960</v>
      </c>
      <c r="P28" s="242" t="b">
        <f t="shared" si="5"/>
        <v>1</v>
      </c>
      <c r="Q28" s="258">
        <v>0</v>
      </c>
      <c r="R28" s="259">
        <f t="shared" si="0"/>
        <v>0</v>
      </c>
    </row>
    <row r="29" spans="1:18" ht="12.75" customHeight="1" outlineLevel="2">
      <c r="A29" s="272" t="s">
        <v>4465</v>
      </c>
      <c r="B29" s="196" t="s">
        <v>2967</v>
      </c>
      <c r="C29" s="230">
        <v>0</v>
      </c>
      <c r="D29" s="230">
        <f t="shared" si="1"/>
        <v>0</v>
      </c>
      <c r="E29" s="255"/>
      <c r="F29" s="256"/>
      <c r="G29" s="256"/>
      <c r="H29" s="255"/>
      <c r="I29" s="230"/>
      <c r="J29" s="255"/>
      <c r="K29" s="230">
        <f t="shared" si="2"/>
        <v>0</v>
      </c>
      <c r="L29" s="257"/>
      <c r="M29" s="230"/>
      <c r="N29" s="229">
        <v>0</v>
      </c>
      <c r="O29" s="65" t="s">
        <v>2960</v>
      </c>
      <c r="P29" s="242" t="b">
        <f t="shared" si="5"/>
        <v>1</v>
      </c>
      <c r="Q29" s="258">
        <v>0</v>
      </c>
      <c r="R29" s="259">
        <f t="shared" si="0"/>
        <v>0</v>
      </c>
    </row>
    <row r="30" spans="1:18" outlineLevel="1">
      <c r="A30" s="400" t="s">
        <v>2968</v>
      </c>
      <c r="C30" s="254">
        <f>SUM(C31:C39)</f>
        <v>242054.87</v>
      </c>
      <c r="D30" s="254">
        <f t="shared" si="1"/>
        <v>-242054.87</v>
      </c>
      <c r="E30" s="255"/>
      <c r="F30" s="256"/>
      <c r="G30" s="256"/>
      <c r="H30" s="255"/>
      <c r="I30" s="254"/>
      <c r="J30" s="255"/>
      <c r="K30" s="254">
        <f t="shared" si="2"/>
        <v>-242054.87</v>
      </c>
      <c r="L30" s="257" t="e">
        <f>#REF!+C30</f>
        <v>#REF!</v>
      </c>
      <c r="M30" s="254"/>
      <c r="N30" s="229" t="e">
        <v>#VALUE!</v>
      </c>
      <c r="O30" s="65">
        <v>0</v>
      </c>
      <c r="P30" s="229"/>
      <c r="Q30" s="258">
        <v>-242054.87</v>
      </c>
      <c r="R30" s="259">
        <f t="shared" si="0"/>
        <v>0</v>
      </c>
    </row>
    <row r="31" spans="1:18" ht="12.75" customHeight="1" outlineLevel="2">
      <c r="A31" s="272" t="s">
        <v>4466</v>
      </c>
      <c r="B31" s="196" t="s">
        <v>2969</v>
      </c>
      <c r="C31" s="230">
        <v>0</v>
      </c>
      <c r="D31" s="230">
        <f t="shared" si="1"/>
        <v>0</v>
      </c>
      <c r="E31" s="255"/>
      <c r="F31" s="256"/>
      <c r="G31" s="256"/>
      <c r="H31" s="255"/>
      <c r="I31" s="230"/>
      <c r="J31" s="255"/>
      <c r="K31" s="230">
        <f t="shared" si="2"/>
        <v>0</v>
      </c>
      <c r="L31" s="257"/>
      <c r="M31" s="230"/>
      <c r="N31" s="229">
        <v>0</v>
      </c>
      <c r="O31" s="65" t="s">
        <v>2968</v>
      </c>
      <c r="P31" s="242" t="b">
        <f>EXACT($A$30,O31)</f>
        <v>1</v>
      </c>
      <c r="Q31" s="258">
        <v>0</v>
      </c>
      <c r="R31" s="259">
        <f t="shared" si="0"/>
        <v>0</v>
      </c>
    </row>
    <row r="32" spans="1:18" ht="12.75" customHeight="1" outlineLevel="2">
      <c r="A32" s="272" t="s">
        <v>4467</v>
      </c>
      <c r="B32" s="196" t="s">
        <v>2970</v>
      </c>
      <c r="C32" s="230">
        <v>0</v>
      </c>
      <c r="D32" s="230">
        <f t="shared" si="1"/>
        <v>0</v>
      </c>
      <c r="E32" s="255"/>
      <c r="F32" s="256"/>
      <c r="G32" s="256"/>
      <c r="H32" s="255"/>
      <c r="I32" s="230"/>
      <c r="J32" s="255"/>
      <c r="K32" s="230">
        <f t="shared" si="2"/>
        <v>0</v>
      </c>
      <c r="L32" s="257"/>
      <c r="M32" s="230"/>
      <c r="N32" s="229">
        <v>0</v>
      </c>
      <c r="O32" s="65" t="s">
        <v>2968</v>
      </c>
      <c r="P32" s="242" t="b">
        <f t="shared" ref="P32:P39" si="6">EXACT($A$30,O32)</f>
        <v>1</v>
      </c>
      <c r="Q32" s="258">
        <v>0</v>
      </c>
      <c r="R32" s="259">
        <f t="shared" si="0"/>
        <v>0</v>
      </c>
    </row>
    <row r="33" spans="1:18" ht="12.75" customHeight="1" outlineLevel="2">
      <c r="A33" s="401" t="s">
        <v>4468</v>
      </c>
      <c r="B33" s="45" t="s">
        <v>2971</v>
      </c>
      <c r="C33" s="230">
        <v>51192.94</v>
      </c>
      <c r="D33" s="230">
        <f t="shared" si="1"/>
        <v>-51192.94</v>
      </c>
      <c r="E33" s="255"/>
      <c r="F33" s="256"/>
      <c r="G33" s="256"/>
      <c r="H33" s="255"/>
      <c r="I33" s="230"/>
      <c r="J33" s="255"/>
      <c r="K33" s="230">
        <f t="shared" si="2"/>
        <v>-51192.94</v>
      </c>
      <c r="L33" s="257"/>
      <c r="M33" s="230"/>
      <c r="N33" s="229">
        <v>0</v>
      </c>
      <c r="O33" s="65" t="s">
        <v>2968</v>
      </c>
      <c r="P33" s="242" t="b">
        <f t="shared" si="6"/>
        <v>1</v>
      </c>
      <c r="Q33" s="258">
        <v>0</v>
      </c>
      <c r="R33" s="259">
        <f t="shared" si="0"/>
        <v>-51192.94</v>
      </c>
    </row>
    <row r="34" spans="1:18" ht="12.75" customHeight="1" outlineLevel="2">
      <c r="A34" s="401" t="s">
        <v>4469</v>
      </c>
      <c r="B34" s="45" t="s">
        <v>2972</v>
      </c>
      <c r="C34" s="230">
        <v>127776.19</v>
      </c>
      <c r="D34" s="230">
        <f t="shared" si="1"/>
        <v>-127776.19</v>
      </c>
      <c r="E34" s="255"/>
      <c r="F34" s="256"/>
      <c r="G34" s="256"/>
      <c r="H34" s="255"/>
      <c r="I34" s="230"/>
      <c r="J34" s="255"/>
      <c r="K34" s="230">
        <f t="shared" si="2"/>
        <v>-127776.19</v>
      </c>
      <c r="L34" s="257"/>
      <c r="M34" s="230"/>
      <c r="N34" s="229">
        <v>0</v>
      </c>
      <c r="O34" s="65" t="s">
        <v>2968</v>
      </c>
      <c r="P34" s="242" t="b">
        <f t="shared" si="6"/>
        <v>1</v>
      </c>
      <c r="Q34" s="258">
        <v>0</v>
      </c>
      <c r="R34" s="259">
        <f t="shared" si="0"/>
        <v>-127776.19</v>
      </c>
    </row>
    <row r="35" spans="1:18" ht="12.75" customHeight="1" outlineLevel="2">
      <c r="A35" s="272" t="s">
        <v>4470</v>
      </c>
      <c r="B35" s="196" t="s">
        <v>2973</v>
      </c>
      <c r="C35" s="230">
        <v>0</v>
      </c>
      <c r="D35" s="230">
        <f t="shared" si="1"/>
        <v>0</v>
      </c>
      <c r="E35" s="255"/>
      <c r="F35" s="256"/>
      <c r="G35" s="256"/>
      <c r="H35" s="255"/>
      <c r="I35" s="230"/>
      <c r="J35" s="255"/>
      <c r="K35" s="230">
        <f t="shared" si="2"/>
        <v>0</v>
      </c>
      <c r="L35" s="257"/>
      <c r="M35" s="230"/>
      <c r="N35" s="229">
        <v>0</v>
      </c>
      <c r="O35" s="65" t="s">
        <v>2968</v>
      </c>
      <c r="P35" s="242" t="b">
        <f t="shared" si="6"/>
        <v>1</v>
      </c>
      <c r="Q35" s="258">
        <v>0</v>
      </c>
      <c r="R35" s="259">
        <f t="shared" si="0"/>
        <v>0</v>
      </c>
    </row>
    <row r="36" spans="1:18" ht="12.75" customHeight="1" outlineLevel="2">
      <c r="A36" s="272" t="s">
        <v>4471</v>
      </c>
      <c r="B36" s="196" t="s">
        <v>2974</v>
      </c>
      <c r="C36" s="230">
        <v>-1073.3099999999899</v>
      </c>
      <c r="D36" s="230">
        <f t="shared" si="1"/>
        <v>1073.3099999999899</v>
      </c>
      <c r="E36" s="255"/>
      <c r="F36" s="256"/>
      <c r="G36" s="256"/>
      <c r="H36" s="255"/>
      <c r="I36" s="230"/>
      <c r="J36" s="255"/>
      <c r="K36" s="230">
        <f t="shared" si="2"/>
        <v>1073.3099999999899</v>
      </c>
      <c r="L36" s="257"/>
      <c r="M36" s="230"/>
      <c r="N36" s="229">
        <v>0</v>
      </c>
      <c r="O36" s="65" t="s">
        <v>2968</v>
      </c>
      <c r="P36" s="242" t="b">
        <f t="shared" si="6"/>
        <v>1</v>
      </c>
      <c r="Q36" s="258">
        <v>0</v>
      </c>
      <c r="R36" s="259">
        <f t="shared" si="0"/>
        <v>1073.3099999999899</v>
      </c>
    </row>
    <row r="37" spans="1:18" ht="12.75" customHeight="1" outlineLevel="2">
      <c r="A37" s="272" t="s">
        <v>4472</v>
      </c>
      <c r="B37" s="196" t="s">
        <v>2975</v>
      </c>
      <c r="C37" s="230">
        <v>0</v>
      </c>
      <c r="D37" s="230">
        <f t="shared" si="1"/>
        <v>0</v>
      </c>
      <c r="E37" s="255"/>
      <c r="F37" s="256"/>
      <c r="G37" s="256"/>
      <c r="H37" s="255"/>
      <c r="I37" s="230"/>
      <c r="J37" s="255"/>
      <c r="K37" s="230">
        <f t="shared" si="2"/>
        <v>0</v>
      </c>
      <c r="L37" s="257"/>
      <c r="M37" s="230"/>
      <c r="N37" s="229">
        <v>0</v>
      </c>
      <c r="O37" s="65" t="s">
        <v>2968</v>
      </c>
      <c r="P37" s="242" t="b">
        <f t="shared" si="6"/>
        <v>1</v>
      </c>
      <c r="Q37" s="258">
        <v>0</v>
      </c>
      <c r="R37" s="259">
        <f t="shared" si="0"/>
        <v>0</v>
      </c>
    </row>
    <row r="38" spans="1:18" ht="12.75" customHeight="1" outlineLevel="2">
      <c r="A38" s="272" t="s">
        <v>4473</v>
      </c>
      <c r="B38" s="196" t="s">
        <v>2976</v>
      </c>
      <c r="C38" s="230">
        <v>64159.05</v>
      </c>
      <c r="D38" s="230">
        <f t="shared" si="1"/>
        <v>-64159.05</v>
      </c>
      <c r="E38" s="255"/>
      <c r="F38" s="256"/>
      <c r="G38" s="256"/>
      <c r="H38" s="255"/>
      <c r="I38" s="230"/>
      <c r="J38" s="255"/>
      <c r="K38" s="230">
        <f t="shared" si="2"/>
        <v>-64159.05</v>
      </c>
      <c r="L38" s="257"/>
      <c r="M38" s="230"/>
      <c r="N38" s="229">
        <v>0</v>
      </c>
      <c r="O38" s="65" t="s">
        <v>2968</v>
      </c>
      <c r="P38" s="242" t="b">
        <f t="shared" si="6"/>
        <v>1</v>
      </c>
      <c r="Q38" s="258">
        <v>0</v>
      </c>
      <c r="R38" s="259">
        <f t="shared" si="0"/>
        <v>-64159.05</v>
      </c>
    </row>
    <row r="39" spans="1:18" ht="12.75" customHeight="1" outlineLevel="2">
      <c r="A39" s="272" t="s">
        <v>4474</v>
      </c>
      <c r="B39" s="196" t="s">
        <v>2977</v>
      </c>
      <c r="C39" s="230">
        <v>0</v>
      </c>
      <c r="D39" s="230">
        <f t="shared" si="1"/>
        <v>0</v>
      </c>
      <c r="E39" s="255"/>
      <c r="F39" s="256"/>
      <c r="G39" s="256"/>
      <c r="H39" s="255"/>
      <c r="I39" s="230"/>
      <c r="J39" s="255"/>
      <c r="K39" s="230">
        <f t="shared" si="2"/>
        <v>0</v>
      </c>
      <c r="L39" s="257"/>
      <c r="M39" s="230"/>
      <c r="N39" s="229">
        <v>0</v>
      </c>
      <c r="O39" s="65" t="s">
        <v>2968</v>
      </c>
      <c r="P39" s="242" t="b">
        <f t="shared" si="6"/>
        <v>1</v>
      </c>
      <c r="Q39" s="258">
        <v>0</v>
      </c>
      <c r="R39" s="259">
        <f t="shared" si="0"/>
        <v>0</v>
      </c>
    </row>
    <row r="40" spans="1:18" outlineLevel="1">
      <c r="A40" s="400" t="s">
        <v>2978</v>
      </c>
      <c r="C40" s="254">
        <f>SUM(C41:C47)</f>
        <v>0</v>
      </c>
      <c r="D40" s="254">
        <f t="shared" si="1"/>
        <v>0</v>
      </c>
      <c r="E40" s="255"/>
      <c r="F40" s="256"/>
      <c r="G40" s="256"/>
      <c r="H40" s="255"/>
      <c r="I40" s="254"/>
      <c r="J40" s="255"/>
      <c r="K40" s="254">
        <f t="shared" si="2"/>
        <v>0</v>
      </c>
      <c r="L40" s="257" t="e">
        <f>#REF!+C40</f>
        <v>#REF!</v>
      </c>
      <c r="M40" s="254"/>
      <c r="N40" s="229" t="e">
        <v>#VALUE!</v>
      </c>
      <c r="O40" s="65">
        <v>0</v>
      </c>
      <c r="P40" s="229"/>
      <c r="Q40" s="258">
        <v>0</v>
      </c>
      <c r="R40" s="259">
        <f t="shared" si="0"/>
        <v>0</v>
      </c>
    </row>
    <row r="41" spans="1:18" ht="12.75" customHeight="1" outlineLevel="2">
      <c r="A41" s="272" t="s">
        <v>4475</v>
      </c>
      <c r="B41" s="196" t="s">
        <v>2979</v>
      </c>
      <c r="C41" s="230">
        <v>0</v>
      </c>
      <c r="D41" s="230">
        <f t="shared" si="1"/>
        <v>0</v>
      </c>
      <c r="E41" s="255"/>
      <c r="F41" s="256"/>
      <c r="G41" s="256"/>
      <c r="H41" s="255"/>
      <c r="I41" s="230"/>
      <c r="J41" s="255"/>
      <c r="K41" s="230">
        <f t="shared" si="2"/>
        <v>0</v>
      </c>
      <c r="L41" s="257"/>
      <c r="M41" s="230"/>
      <c r="N41" s="229">
        <v>0</v>
      </c>
      <c r="O41" s="65" t="s">
        <v>2978</v>
      </c>
      <c r="P41" s="242" t="b">
        <f>EXACT($A$40,O41)</f>
        <v>1</v>
      </c>
      <c r="Q41" s="258">
        <v>0</v>
      </c>
      <c r="R41" s="259">
        <f t="shared" si="0"/>
        <v>0</v>
      </c>
    </row>
    <row r="42" spans="1:18" ht="12.75" customHeight="1" outlineLevel="2">
      <c r="A42" s="272" t="s">
        <v>4476</v>
      </c>
      <c r="B42" s="196" t="s">
        <v>2980</v>
      </c>
      <c r="C42" s="230">
        <v>0</v>
      </c>
      <c r="D42" s="230">
        <f t="shared" si="1"/>
        <v>0</v>
      </c>
      <c r="E42" s="255"/>
      <c r="F42" s="256"/>
      <c r="G42" s="256"/>
      <c r="H42" s="255"/>
      <c r="I42" s="230"/>
      <c r="J42" s="255"/>
      <c r="K42" s="230">
        <f t="shared" si="2"/>
        <v>0</v>
      </c>
      <c r="L42" s="257"/>
      <c r="M42" s="230"/>
      <c r="N42" s="229">
        <v>0</v>
      </c>
      <c r="O42" s="65" t="s">
        <v>2978</v>
      </c>
      <c r="P42" s="242" t="b">
        <f t="shared" ref="P42:P47" si="7">EXACT($A$40,O42)</f>
        <v>1</v>
      </c>
      <c r="Q42" s="258">
        <v>0</v>
      </c>
      <c r="R42" s="259">
        <f t="shared" si="0"/>
        <v>0</v>
      </c>
    </row>
    <row r="43" spans="1:18" ht="12.75" customHeight="1" outlineLevel="2">
      <c r="A43" s="272" t="s">
        <v>4477</v>
      </c>
      <c r="B43" s="196" t="s">
        <v>2981</v>
      </c>
      <c r="C43" s="230">
        <v>0</v>
      </c>
      <c r="D43" s="230">
        <f t="shared" si="1"/>
        <v>0</v>
      </c>
      <c r="E43" s="255"/>
      <c r="F43" s="256"/>
      <c r="G43" s="256"/>
      <c r="H43" s="255"/>
      <c r="I43" s="230"/>
      <c r="J43" s="255"/>
      <c r="K43" s="230">
        <f t="shared" si="2"/>
        <v>0</v>
      </c>
      <c r="L43" s="257"/>
      <c r="M43" s="230"/>
      <c r="N43" s="229">
        <v>0</v>
      </c>
      <c r="O43" s="65" t="s">
        <v>2978</v>
      </c>
      <c r="P43" s="242" t="b">
        <f t="shared" si="7"/>
        <v>1</v>
      </c>
      <c r="Q43" s="258">
        <v>0</v>
      </c>
      <c r="R43" s="259">
        <f t="shared" si="0"/>
        <v>0</v>
      </c>
    </row>
    <row r="44" spans="1:18" ht="12.75" customHeight="1" outlineLevel="2">
      <c r="A44" s="272" t="s">
        <v>4478</v>
      </c>
      <c r="B44" s="196" t="s">
        <v>2982</v>
      </c>
      <c r="C44" s="230">
        <v>0</v>
      </c>
      <c r="D44" s="230">
        <f t="shared" si="1"/>
        <v>0</v>
      </c>
      <c r="E44" s="255"/>
      <c r="F44" s="256"/>
      <c r="G44" s="256"/>
      <c r="H44" s="255"/>
      <c r="I44" s="230"/>
      <c r="J44" s="255"/>
      <c r="K44" s="230">
        <f t="shared" si="2"/>
        <v>0</v>
      </c>
      <c r="L44" s="257"/>
      <c r="M44" s="230"/>
      <c r="N44" s="229">
        <v>0</v>
      </c>
      <c r="O44" s="65" t="s">
        <v>2978</v>
      </c>
      <c r="P44" s="242" t="b">
        <f t="shared" si="7"/>
        <v>1</v>
      </c>
      <c r="Q44" s="258">
        <v>0</v>
      </c>
      <c r="R44" s="259">
        <f t="shared" si="0"/>
        <v>0</v>
      </c>
    </row>
    <row r="45" spans="1:18" ht="12.75" customHeight="1" outlineLevel="2">
      <c r="A45" s="272" t="s">
        <v>4479</v>
      </c>
      <c r="B45" s="196" t="s">
        <v>2983</v>
      </c>
      <c r="C45" s="230">
        <v>0</v>
      </c>
      <c r="D45" s="230">
        <f t="shared" si="1"/>
        <v>0</v>
      </c>
      <c r="E45" s="255"/>
      <c r="F45" s="256"/>
      <c r="G45" s="256"/>
      <c r="H45" s="255"/>
      <c r="I45" s="230"/>
      <c r="J45" s="255"/>
      <c r="K45" s="230">
        <f t="shared" si="2"/>
        <v>0</v>
      </c>
      <c r="L45" s="257"/>
      <c r="M45" s="230"/>
      <c r="N45" s="229">
        <v>0</v>
      </c>
      <c r="O45" s="65" t="s">
        <v>2978</v>
      </c>
      <c r="P45" s="242" t="b">
        <f t="shared" si="7"/>
        <v>1</v>
      </c>
      <c r="Q45" s="258">
        <v>0</v>
      </c>
      <c r="R45" s="259">
        <f t="shared" si="0"/>
        <v>0</v>
      </c>
    </row>
    <row r="46" spans="1:18" ht="12.75" customHeight="1" outlineLevel="2">
      <c r="A46" s="272" t="s">
        <v>4480</v>
      </c>
      <c r="B46" s="196" t="s">
        <v>2984</v>
      </c>
      <c r="C46" s="230">
        <v>0</v>
      </c>
      <c r="D46" s="230">
        <f t="shared" si="1"/>
        <v>0</v>
      </c>
      <c r="E46" s="255"/>
      <c r="F46" s="256"/>
      <c r="G46" s="256"/>
      <c r="H46" s="255"/>
      <c r="I46" s="230"/>
      <c r="J46" s="255"/>
      <c r="K46" s="230">
        <f t="shared" si="2"/>
        <v>0</v>
      </c>
      <c r="L46" s="257"/>
      <c r="M46" s="230"/>
      <c r="N46" s="229">
        <v>0</v>
      </c>
      <c r="O46" s="65" t="s">
        <v>2978</v>
      </c>
      <c r="P46" s="242" t="b">
        <f t="shared" si="7"/>
        <v>1</v>
      </c>
      <c r="Q46" s="258">
        <v>0</v>
      </c>
      <c r="R46" s="259">
        <f t="shared" si="0"/>
        <v>0</v>
      </c>
    </row>
    <row r="47" spans="1:18" ht="12.75" customHeight="1" outlineLevel="2">
      <c r="A47" s="272" t="s">
        <v>4481</v>
      </c>
      <c r="B47" s="196" t="s">
        <v>2985</v>
      </c>
      <c r="C47" s="230">
        <v>0</v>
      </c>
      <c r="D47" s="230">
        <f t="shared" si="1"/>
        <v>0</v>
      </c>
      <c r="E47" s="255"/>
      <c r="F47" s="256"/>
      <c r="G47" s="256"/>
      <c r="H47" s="255"/>
      <c r="I47" s="230"/>
      <c r="J47" s="255"/>
      <c r="K47" s="230">
        <f t="shared" si="2"/>
        <v>0</v>
      </c>
      <c r="L47" s="257"/>
      <c r="M47" s="230"/>
      <c r="N47" s="229">
        <v>0</v>
      </c>
      <c r="O47" s="65" t="s">
        <v>2978</v>
      </c>
      <c r="P47" s="242" t="b">
        <f t="shared" si="7"/>
        <v>1</v>
      </c>
      <c r="Q47" s="258">
        <v>0</v>
      </c>
      <c r="R47" s="259">
        <f t="shared" si="0"/>
        <v>0</v>
      </c>
    </row>
    <row r="48" spans="1:18" outlineLevel="1">
      <c r="A48" s="400" t="s">
        <v>2986</v>
      </c>
      <c r="C48" s="254">
        <f>SUM(C49:C55)</f>
        <v>435.25999999999902</v>
      </c>
      <c r="D48" s="254">
        <f t="shared" si="1"/>
        <v>-435.25999999999902</v>
      </c>
      <c r="E48" s="255"/>
      <c r="F48" s="256"/>
      <c r="G48" s="256"/>
      <c r="H48" s="255"/>
      <c r="I48" s="254"/>
      <c r="J48" s="255"/>
      <c r="K48" s="254">
        <f t="shared" si="2"/>
        <v>-435.25999999999902</v>
      </c>
      <c r="L48" s="257" t="e">
        <f>#REF!+C48</f>
        <v>#REF!</v>
      </c>
      <c r="M48" s="254"/>
      <c r="N48" s="229" t="e">
        <v>#VALUE!</v>
      </c>
      <c r="O48" s="65">
        <v>0</v>
      </c>
      <c r="P48" s="229"/>
      <c r="Q48" s="258">
        <v>-435.26</v>
      </c>
      <c r="R48" s="259">
        <f t="shared" si="0"/>
        <v>9.6633812063373625E-13</v>
      </c>
    </row>
    <row r="49" spans="1:19" ht="12.75" customHeight="1" outlineLevel="2">
      <c r="A49" s="272" t="s">
        <v>4482</v>
      </c>
      <c r="B49" s="196" t="s">
        <v>2987</v>
      </c>
      <c r="C49" s="230">
        <v>0</v>
      </c>
      <c r="D49" s="230">
        <f t="shared" si="1"/>
        <v>0</v>
      </c>
      <c r="E49" s="255"/>
      <c r="F49" s="256"/>
      <c r="G49" s="256"/>
      <c r="H49" s="255"/>
      <c r="I49" s="230"/>
      <c r="J49" s="255"/>
      <c r="K49" s="230">
        <f t="shared" si="2"/>
        <v>0</v>
      </c>
      <c r="L49" s="257"/>
      <c r="M49" s="230"/>
      <c r="N49" s="229">
        <v>0</v>
      </c>
      <c r="O49" s="65" t="s">
        <v>2986</v>
      </c>
      <c r="P49" s="242" t="b">
        <f>EXACT($A$48,O49)</f>
        <v>1</v>
      </c>
      <c r="Q49" s="258">
        <v>0</v>
      </c>
      <c r="R49" s="259">
        <f t="shared" si="0"/>
        <v>0</v>
      </c>
    </row>
    <row r="50" spans="1:19" ht="12.75" customHeight="1" outlineLevel="2">
      <c r="A50" s="272" t="s">
        <v>4483</v>
      </c>
      <c r="B50" s="196" t="s">
        <v>2988</v>
      </c>
      <c r="C50" s="230">
        <v>0</v>
      </c>
      <c r="D50" s="230">
        <f t="shared" si="1"/>
        <v>0</v>
      </c>
      <c r="E50" s="255"/>
      <c r="F50" s="256"/>
      <c r="G50" s="256"/>
      <c r="H50" s="255"/>
      <c r="I50" s="230"/>
      <c r="J50" s="255"/>
      <c r="K50" s="230">
        <f t="shared" si="2"/>
        <v>0</v>
      </c>
      <c r="L50" s="257"/>
      <c r="M50" s="230"/>
      <c r="N50" s="229">
        <v>0</v>
      </c>
      <c r="O50" s="65" t="s">
        <v>2986</v>
      </c>
      <c r="P50" s="242" t="b">
        <f t="shared" ref="P50:P55" si="8">EXACT($A$48,O50)</f>
        <v>1</v>
      </c>
      <c r="Q50" s="258">
        <v>0</v>
      </c>
      <c r="R50" s="259">
        <f t="shared" si="0"/>
        <v>0</v>
      </c>
    </row>
    <row r="51" spans="1:19" ht="12.75" customHeight="1" outlineLevel="2">
      <c r="A51" s="272" t="s">
        <v>4484</v>
      </c>
      <c r="B51" s="196" t="s">
        <v>2989</v>
      </c>
      <c r="C51" s="230">
        <v>0</v>
      </c>
      <c r="D51" s="230">
        <f t="shared" si="1"/>
        <v>0</v>
      </c>
      <c r="E51" s="255"/>
      <c r="F51" s="256"/>
      <c r="G51" s="256"/>
      <c r="H51" s="255"/>
      <c r="I51" s="230"/>
      <c r="J51" s="255"/>
      <c r="K51" s="230">
        <f t="shared" si="2"/>
        <v>0</v>
      </c>
      <c r="L51" s="257"/>
      <c r="M51" s="230"/>
      <c r="N51" s="229">
        <v>0</v>
      </c>
      <c r="O51" s="65" t="s">
        <v>2986</v>
      </c>
      <c r="P51" s="242" t="b">
        <f t="shared" si="8"/>
        <v>1</v>
      </c>
      <c r="Q51" s="258">
        <v>0</v>
      </c>
      <c r="R51" s="259">
        <f t="shared" si="0"/>
        <v>0</v>
      </c>
    </row>
    <row r="52" spans="1:19" ht="12.75" customHeight="1" outlineLevel="2">
      <c r="A52" s="272" t="s">
        <v>4485</v>
      </c>
      <c r="B52" s="196" t="s">
        <v>2990</v>
      </c>
      <c r="C52" s="230">
        <v>0</v>
      </c>
      <c r="D52" s="230">
        <f t="shared" si="1"/>
        <v>0</v>
      </c>
      <c r="E52" s="255"/>
      <c r="F52" s="256"/>
      <c r="G52" s="256"/>
      <c r="H52" s="255"/>
      <c r="I52" s="230"/>
      <c r="J52" s="255"/>
      <c r="K52" s="230">
        <f t="shared" si="2"/>
        <v>0</v>
      </c>
      <c r="L52" s="257"/>
      <c r="M52" s="230"/>
      <c r="N52" s="229">
        <v>0</v>
      </c>
      <c r="O52" s="65" t="s">
        <v>2986</v>
      </c>
      <c r="P52" s="242" t="b">
        <f t="shared" si="8"/>
        <v>1</v>
      </c>
      <c r="Q52" s="258">
        <v>0</v>
      </c>
      <c r="R52" s="259">
        <f t="shared" si="0"/>
        <v>0</v>
      </c>
    </row>
    <row r="53" spans="1:19" ht="12.75" customHeight="1" outlineLevel="2">
      <c r="A53" s="272" t="s">
        <v>4486</v>
      </c>
      <c r="B53" s="196" t="s">
        <v>2991</v>
      </c>
      <c r="C53" s="230">
        <v>0</v>
      </c>
      <c r="D53" s="230">
        <f t="shared" si="1"/>
        <v>0</v>
      </c>
      <c r="E53" s="255"/>
      <c r="F53" s="256"/>
      <c r="G53" s="256"/>
      <c r="H53" s="255"/>
      <c r="I53" s="230"/>
      <c r="J53" s="255"/>
      <c r="K53" s="230">
        <f t="shared" si="2"/>
        <v>0</v>
      </c>
      <c r="L53" s="257"/>
      <c r="M53" s="230"/>
      <c r="N53" s="229">
        <v>0</v>
      </c>
      <c r="O53" s="65" t="s">
        <v>2986</v>
      </c>
      <c r="P53" s="242" t="b">
        <f t="shared" si="8"/>
        <v>1</v>
      </c>
      <c r="Q53" s="258">
        <v>0</v>
      </c>
      <c r="R53" s="259">
        <f t="shared" si="0"/>
        <v>0</v>
      </c>
    </row>
    <row r="54" spans="1:19" ht="12.75" customHeight="1" outlineLevel="2">
      <c r="A54" s="272" t="s">
        <v>4487</v>
      </c>
      <c r="B54" s="196" t="s">
        <v>2992</v>
      </c>
      <c r="C54" s="230">
        <v>0</v>
      </c>
      <c r="D54" s="230">
        <f t="shared" si="1"/>
        <v>0</v>
      </c>
      <c r="E54" s="255"/>
      <c r="F54" s="256"/>
      <c r="G54" s="256"/>
      <c r="H54" s="255"/>
      <c r="I54" s="230"/>
      <c r="J54" s="255"/>
      <c r="K54" s="230">
        <f t="shared" si="2"/>
        <v>0</v>
      </c>
      <c r="L54" s="257"/>
      <c r="M54" s="230"/>
      <c r="N54" s="229">
        <v>0</v>
      </c>
      <c r="O54" s="65" t="s">
        <v>2986</v>
      </c>
      <c r="P54" s="242" t="b">
        <f t="shared" si="8"/>
        <v>1</v>
      </c>
      <c r="Q54" s="258">
        <v>0</v>
      </c>
      <c r="R54" s="259">
        <f t="shared" si="0"/>
        <v>0</v>
      </c>
    </row>
    <row r="55" spans="1:19" ht="12.75" customHeight="1" outlineLevel="2">
      <c r="A55" s="272" t="s">
        <v>4488</v>
      </c>
      <c r="B55" s="196" t="s">
        <v>2993</v>
      </c>
      <c r="C55" s="230">
        <v>435.25999999999902</v>
      </c>
      <c r="D55" s="230">
        <f t="shared" si="1"/>
        <v>-435.25999999999902</v>
      </c>
      <c r="E55" s="255"/>
      <c r="F55" s="256"/>
      <c r="G55" s="256"/>
      <c r="H55" s="255"/>
      <c r="I55" s="230"/>
      <c r="J55" s="255"/>
      <c r="K55" s="230">
        <f t="shared" si="2"/>
        <v>-435.25999999999902</v>
      </c>
      <c r="L55" s="257"/>
      <c r="M55" s="230"/>
      <c r="N55" s="229">
        <v>0</v>
      </c>
      <c r="O55" s="65" t="s">
        <v>2986</v>
      </c>
      <c r="P55" s="242" t="b">
        <f t="shared" si="8"/>
        <v>1</v>
      </c>
      <c r="Q55" s="258">
        <v>0</v>
      </c>
      <c r="R55" s="259">
        <f t="shared" si="0"/>
        <v>-435.25999999999902</v>
      </c>
    </row>
    <row r="56" spans="1:19" outlineLevel="1">
      <c r="A56" s="400" t="s">
        <v>2994</v>
      </c>
      <c r="C56" s="254">
        <f>SUM(C57:C65)</f>
        <v>6398756.6899999995</v>
      </c>
      <c r="D56" s="254">
        <f t="shared" si="1"/>
        <v>-6398756.6899999995</v>
      </c>
      <c r="E56" s="255"/>
      <c r="F56" s="256"/>
      <c r="G56" s="256"/>
      <c r="H56" s="255"/>
      <c r="I56" s="254"/>
      <c r="J56" s="255"/>
      <c r="K56" s="254">
        <f t="shared" si="2"/>
        <v>-6398756.6899999995</v>
      </c>
      <c r="L56" s="257" t="e">
        <f>#REF!+C56</f>
        <v>#REF!</v>
      </c>
      <c r="M56" s="254"/>
      <c r="N56" s="229" t="e">
        <v>#VALUE!</v>
      </c>
      <c r="O56" s="65">
        <v>0</v>
      </c>
      <c r="P56" s="229"/>
      <c r="Q56" s="258">
        <v>-6398756.6900000004</v>
      </c>
      <c r="R56" s="259">
        <f t="shared" si="0"/>
        <v>0</v>
      </c>
      <c r="S56" s="261"/>
    </row>
    <row r="57" spans="1:19" ht="12.75" customHeight="1" outlineLevel="2">
      <c r="A57" s="272" t="s">
        <v>4489</v>
      </c>
      <c r="B57" s="196" t="s">
        <v>2995</v>
      </c>
      <c r="C57" s="230">
        <v>0</v>
      </c>
      <c r="D57" s="230">
        <f t="shared" si="1"/>
        <v>0</v>
      </c>
      <c r="E57" s="255"/>
      <c r="F57" s="256"/>
      <c r="G57" s="256"/>
      <c r="H57" s="255"/>
      <c r="I57" s="230"/>
      <c r="J57" s="255"/>
      <c r="K57" s="230">
        <f t="shared" si="2"/>
        <v>0</v>
      </c>
      <c r="L57" s="257"/>
      <c r="M57" s="230"/>
      <c r="N57" s="229">
        <v>0</v>
      </c>
      <c r="O57" s="65" t="s">
        <v>2994</v>
      </c>
      <c r="P57" s="242" t="b">
        <f>EXACT($A$56,O57)</f>
        <v>1</v>
      </c>
      <c r="Q57" s="258">
        <v>0</v>
      </c>
      <c r="R57" s="259">
        <f t="shared" si="0"/>
        <v>0</v>
      </c>
    </row>
    <row r="58" spans="1:19" ht="12.75" customHeight="1" outlineLevel="2">
      <c r="A58" s="272" t="s">
        <v>4490</v>
      </c>
      <c r="B58" s="196" t="s">
        <v>2996</v>
      </c>
      <c r="C58" s="230">
        <v>0</v>
      </c>
      <c r="D58" s="230">
        <f t="shared" si="1"/>
        <v>0</v>
      </c>
      <c r="E58" s="255"/>
      <c r="F58" s="256"/>
      <c r="G58" s="256"/>
      <c r="H58" s="255"/>
      <c r="I58" s="230"/>
      <c r="J58" s="255"/>
      <c r="K58" s="230">
        <f t="shared" si="2"/>
        <v>0</v>
      </c>
      <c r="L58" s="257"/>
      <c r="M58" s="230"/>
      <c r="N58" s="229">
        <v>0</v>
      </c>
      <c r="O58" s="65" t="s">
        <v>2994</v>
      </c>
      <c r="P58" s="242" t="b">
        <f t="shared" ref="P58:P65" si="9">EXACT($A$56,O58)</f>
        <v>1</v>
      </c>
      <c r="Q58" s="258">
        <v>0</v>
      </c>
      <c r="R58" s="259">
        <f t="shared" si="0"/>
        <v>0</v>
      </c>
    </row>
    <row r="59" spans="1:19" ht="12.75" customHeight="1" outlineLevel="2">
      <c r="A59" s="272" t="s">
        <v>4491</v>
      </c>
      <c r="B59" s="196" t="s">
        <v>2997</v>
      </c>
      <c r="C59" s="230">
        <v>5978961</v>
      </c>
      <c r="D59" s="230">
        <f t="shared" si="1"/>
        <v>-5978961</v>
      </c>
      <c r="E59" s="255"/>
      <c r="F59" s="256"/>
      <c r="G59" s="256"/>
      <c r="H59" s="255"/>
      <c r="I59" s="230"/>
      <c r="J59" s="255"/>
      <c r="K59" s="230">
        <f t="shared" si="2"/>
        <v>-5978961</v>
      </c>
      <c r="L59" s="257"/>
      <c r="M59" s="230"/>
      <c r="N59" s="229">
        <v>0</v>
      </c>
      <c r="O59" s="65" t="s">
        <v>2994</v>
      </c>
      <c r="P59" s="242" t="b">
        <f t="shared" si="9"/>
        <v>1</v>
      </c>
      <c r="Q59" s="258">
        <v>0</v>
      </c>
      <c r="R59" s="259">
        <f t="shared" si="0"/>
        <v>-5978961</v>
      </c>
    </row>
    <row r="60" spans="1:19" ht="12.75" customHeight="1" outlineLevel="2">
      <c r="A60" s="272" t="s">
        <v>4492</v>
      </c>
      <c r="B60" s="196" t="s">
        <v>2998</v>
      </c>
      <c r="C60" s="230">
        <v>153813.399999999</v>
      </c>
      <c r="D60" s="230">
        <f t="shared" si="1"/>
        <v>-153813.399999999</v>
      </c>
      <c r="E60" s="255"/>
      <c r="F60" s="256"/>
      <c r="G60" s="256"/>
      <c r="H60" s="255"/>
      <c r="I60" s="230"/>
      <c r="J60" s="255"/>
      <c r="K60" s="230">
        <f t="shared" si="2"/>
        <v>-153813.399999999</v>
      </c>
      <c r="L60" s="257"/>
      <c r="M60" s="230"/>
      <c r="N60" s="229">
        <v>0</v>
      </c>
      <c r="O60" s="65" t="s">
        <v>2994</v>
      </c>
      <c r="P60" s="242" t="b">
        <f t="shared" si="9"/>
        <v>1</v>
      </c>
      <c r="Q60" s="258">
        <v>0</v>
      </c>
      <c r="R60" s="259">
        <f t="shared" si="0"/>
        <v>-153813.399999999</v>
      </c>
    </row>
    <row r="61" spans="1:19" ht="12.75" customHeight="1" outlineLevel="2">
      <c r="A61" s="272" t="s">
        <v>4493</v>
      </c>
      <c r="B61" s="196" t="s">
        <v>2999</v>
      </c>
      <c r="C61" s="230">
        <v>0</v>
      </c>
      <c r="D61" s="230">
        <f t="shared" si="1"/>
        <v>0</v>
      </c>
      <c r="E61" s="255"/>
      <c r="F61" s="256"/>
      <c r="G61" s="256"/>
      <c r="H61" s="255"/>
      <c r="I61" s="230"/>
      <c r="J61" s="255"/>
      <c r="K61" s="230">
        <f t="shared" si="2"/>
        <v>0</v>
      </c>
      <c r="L61" s="257"/>
      <c r="M61" s="230"/>
      <c r="N61" s="229">
        <v>0</v>
      </c>
      <c r="O61" s="65" t="s">
        <v>2994</v>
      </c>
      <c r="P61" s="242" t="b">
        <f t="shared" si="9"/>
        <v>1</v>
      </c>
      <c r="Q61" s="258">
        <v>0</v>
      </c>
      <c r="R61" s="259">
        <f t="shared" si="0"/>
        <v>0</v>
      </c>
    </row>
    <row r="62" spans="1:19" ht="12.75" customHeight="1" outlineLevel="2">
      <c r="A62" s="272" t="s">
        <v>4494</v>
      </c>
      <c r="B62" s="196" t="s">
        <v>3000</v>
      </c>
      <c r="C62" s="230">
        <v>0</v>
      </c>
      <c r="D62" s="230">
        <f t="shared" si="1"/>
        <v>0</v>
      </c>
      <c r="E62" s="255"/>
      <c r="F62" s="256"/>
      <c r="G62" s="256"/>
      <c r="H62" s="255"/>
      <c r="I62" s="230"/>
      <c r="J62" s="255"/>
      <c r="K62" s="230">
        <f t="shared" si="2"/>
        <v>0</v>
      </c>
      <c r="L62" s="257"/>
      <c r="M62" s="230"/>
      <c r="N62" s="229">
        <v>0</v>
      </c>
      <c r="O62" s="65" t="s">
        <v>2994</v>
      </c>
      <c r="P62" s="242" t="b">
        <f t="shared" si="9"/>
        <v>1</v>
      </c>
      <c r="Q62" s="258">
        <v>0</v>
      </c>
      <c r="R62" s="259">
        <f t="shared" si="0"/>
        <v>0</v>
      </c>
    </row>
    <row r="63" spans="1:19" ht="12.75" customHeight="1" outlineLevel="2">
      <c r="A63" s="272" t="s">
        <v>4495</v>
      </c>
      <c r="B63" s="196" t="s">
        <v>3001</v>
      </c>
      <c r="C63" s="230">
        <v>83612.949999999895</v>
      </c>
      <c r="D63" s="230">
        <f t="shared" si="1"/>
        <v>-83612.949999999895</v>
      </c>
      <c r="E63" s="255"/>
      <c r="F63" s="256"/>
      <c r="G63" s="256"/>
      <c r="H63" s="255"/>
      <c r="I63" s="230"/>
      <c r="J63" s="255"/>
      <c r="K63" s="230">
        <f t="shared" si="2"/>
        <v>-83612.949999999895</v>
      </c>
      <c r="L63" s="257"/>
      <c r="M63" s="230"/>
      <c r="N63" s="229">
        <v>0</v>
      </c>
      <c r="O63" s="65" t="s">
        <v>2994</v>
      </c>
      <c r="P63" s="242" t="b">
        <f t="shared" si="9"/>
        <v>1</v>
      </c>
      <c r="Q63" s="258">
        <v>0</v>
      </c>
      <c r="R63" s="259">
        <f t="shared" si="0"/>
        <v>-83612.949999999895</v>
      </c>
    </row>
    <row r="64" spans="1:19" ht="12.75" customHeight="1" outlineLevel="2">
      <c r="A64" s="272" t="s">
        <v>4496</v>
      </c>
      <c r="B64" s="196" t="s">
        <v>3002</v>
      </c>
      <c r="C64" s="230">
        <v>0</v>
      </c>
      <c r="D64" s="230">
        <f t="shared" si="1"/>
        <v>0</v>
      </c>
      <c r="E64" s="255"/>
      <c r="F64" s="256"/>
      <c r="G64" s="256"/>
      <c r="H64" s="255"/>
      <c r="I64" s="230"/>
      <c r="J64" s="255"/>
      <c r="K64" s="230">
        <f t="shared" si="2"/>
        <v>0</v>
      </c>
      <c r="L64" s="257"/>
      <c r="M64" s="230"/>
      <c r="N64" s="229">
        <v>0</v>
      </c>
      <c r="O64" s="65" t="s">
        <v>2994</v>
      </c>
      <c r="P64" s="242" t="b">
        <f t="shared" si="9"/>
        <v>1</v>
      </c>
      <c r="Q64" s="258">
        <v>0</v>
      </c>
      <c r="R64" s="259">
        <f t="shared" si="0"/>
        <v>0</v>
      </c>
    </row>
    <row r="65" spans="1:18" ht="12.75" customHeight="1" outlineLevel="2">
      <c r="A65" s="272" t="s">
        <v>4497</v>
      </c>
      <c r="B65" s="196" t="s">
        <v>3003</v>
      </c>
      <c r="C65" s="230">
        <v>182369.34</v>
      </c>
      <c r="D65" s="230">
        <f t="shared" si="1"/>
        <v>-182369.34</v>
      </c>
      <c r="E65" s="255"/>
      <c r="F65" s="256"/>
      <c r="G65" s="256"/>
      <c r="H65" s="255"/>
      <c r="I65" s="230"/>
      <c r="J65" s="255"/>
      <c r="K65" s="230">
        <f t="shared" si="2"/>
        <v>-182369.34</v>
      </c>
      <c r="L65" s="257"/>
      <c r="M65" s="230"/>
      <c r="N65" s="229">
        <v>0</v>
      </c>
      <c r="O65" s="65" t="s">
        <v>2994</v>
      </c>
      <c r="P65" s="242" t="b">
        <f t="shared" si="9"/>
        <v>1</v>
      </c>
      <c r="Q65" s="258">
        <v>0</v>
      </c>
      <c r="R65" s="259">
        <f t="shared" si="0"/>
        <v>-182369.34</v>
      </c>
    </row>
    <row r="66" spans="1:18" outlineLevel="1">
      <c r="A66" s="400" t="s">
        <v>3004</v>
      </c>
      <c r="C66" s="254">
        <f>SUM(C67:C81)</f>
        <v>0</v>
      </c>
      <c r="D66" s="254">
        <f t="shared" si="1"/>
        <v>0</v>
      </c>
      <c r="E66" s="255"/>
      <c r="F66" s="256"/>
      <c r="G66" s="256"/>
      <c r="H66" s="255"/>
      <c r="I66" s="254"/>
      <c r="J66" s="255"/>
      <c r="K66" s="254">
        <f t="shared" si="2"/>
        <v>0</v>
      </c>
      <c r="L66" s="257" t="e">
        <f>#REF!+C66</f>
        <v>#REF!</v>
      </c>
      <c r="M66" s="254"/>
      <c r="N66" s="229" t="e">
        <v>#VALUE!</v>
      </c>
      <c r="O66" s="65">
        <v>0</v>
      </c>
      <c r="P66" s="229"/>
      <c r="Q66" s="258">
        <v>0</v>
      </c>
      <c r="R66" s="259">
        <f t="shared" si="0"/>
        <v>0</v>
      </c>
    </row>
    <row r="67" spans="1:18" ht="12.75" customHeight="1" outlineLevel="2">
      <c r="A67" s="272" t="s">
        <v>4498</v>
      </c>
      <c r="B67" s="196" t="s">
        <v>3005</v>
      </c>
      <c r="C67" s="230">
        <v>0</v>
      </c>
      <c r="D67" s="230">
        <f t="shared" si="1"/>
        <v>0</v>
      </c>
      <c r="E67" s="255"/>
      <c r="F67" s="256"/>
      <c r="G67" s="256"/>
      <c r="H67" s="255"/>
      <c r="I67" s="230"/>
      <c r="J67" s="255"/>
      <c r="K67" s="230">
        <f t="shared" si="2"/>
        <v>0</v>
      </c>
      <c r="L67" s="257"/>
      <c r="M67" s="230"/>
      <c r="N67" s="229">
        <v>0</v>
      </c>
      <c r="O67" s="65" t="s">
        <v>3004</v>
      </c>
      <c r="P67" s="242" t="b">
        <f>EXACT($A$66,O67)</f>
        <v>1</v>
      </c>
      <c r="Q67" s="258">
        <v>0</v>
      </c>
      <c r="R67" s="259">
        <f t="shared" si="0"/>
        <v>0</v>
      </c>
    </row>
    <row r="68" spans="1:18" ht="12.75" customHeight="1" outlineLevel="2">
      <c r="A68" s="272" t="s">
        <v>4499</v>
      </c>
      <c r="B68" s="196" t="s">
        <v>3006</v>
      </c>
      <c r="C68" s="230">
        <v>0</v>
      </c>
      <c r="D68" s="230">
        <f t="shared" si="1"/>
        <v>0</v>
      </c>
      <c r="E68" s="255"/>
      <c r="F68" s="256"/>
      <c r="G68" s="256"/>
      <c r="H68" s="255"/>
      <c r="I68" s="230"/>
      <c r="J68" s="255"/>
      <c r="K68" s="230">
        <f t="shared" si="2"/>
        <v>0</v>
      </c>
      <c r="L68" s="257"/>
      <c r="M68" s="230"/>
      <c r="N68" s="229">
        <v>0</v>
      </c>
      <c r="O68" s="65" t="s">
        <v>3004</v>
      </c>
      <c r="P68" s="242" t="b">
        <f t="shared" ref="P68:P81" si="10">EXACT($A$66,O68)</f>
        <v>1</v>
      </c>
      <c r="Q68" s="258">
        <v>0</v>
      </c>
      <c r="R68" s="259">
        <f t="shared" ref="R68:R131" si="11">K68-Q68</f>
        <v>0</v>
      </c>
    </row>
    <row r="69" spans="1:18" ht="12.75" customHeight="1" outlineLevel="2">
      <c r="A69" s="272" t="s">
        <v>4500</v>
      </c>
      <c r="B69" s="196" t="s">
        <v>3007</v>
      </c>
      <c r="C69" s="230">
        <v>0</v>
      </c>
      <c r="D69" s="230">
        <f t="shared" ref="D69:D187" si="12">C69*-1</f>
        <v>0</v>
      </c>
      <c r="E69" s="255"/>
      <c r="F69" s="256"/>
      <c r="G69" s="256"/>
      <c r="H69" s="255"/>
      <c r="I69" s="230"/>
      <c r="J69" s="255"/>
      <c r="K69" s="230">
        <f t="shared" ref="K69:K187" si="13">D69+I69</f>
        <v>0</v>
      </c>
      <c r="L69" s="257"/>
      <c r="M69" s="230"/>
      <c r="N69" s="229">
        <v>0</v>
      </c>
      <c r="O69" s="65" t="s">
        <v>3004</v>
      </c>
      <c r="P69" s="242" t="b">
        <f t="shared" si="10"/>
        <v>1</v>
      </c>
      <c r="Q69" s="258">
        <v>0</v>
      </c>
      <c r="R69" s="259">
        <f t="shared" si="11"/>
        <v>0</v>
      </c>
    </row>
    <row r="70" spans="1:18" ht="12.75" customHeight="1" outlineLevel="2">
      <c r="A70" s="401" t="s">
        <v>4501</v>
      </c>
      <c r="B70" s="45" t="s">
        <v>3008</v>
      </c>
      <c r="C70" s="230">
        <v>0</v>
      </c>
      <c r="D70" s="230">
        <f t="shared" si="12"/>
        <v>0</v>
      </c>
      <c r="E70" s="255"/>
      <c r="F70" s="256"/>
      <c r="G70" s="256"/>
      <c r="H70" s="255"/>
      <c r="I70" s="230"/>
      <c r="J70" s="255"/>
      <c r="K70" s="230">
        <f t="shared" si="13"/>
        <v>0</v>
      </c>
      <c r="L70" s="257"/>
      <c r="M70" s="230"/>
      <c r="N70" s="229">
        <v>0</v>
      </c>
      <c r="O70" s="65" t="s">
        <v>3004</v>
      </c>
      <c r="P70" s="242" t="b">
        <f t="shared" si="10"/>
        <v>1</v>
      </c>
      <c r="Q70" s="258">
        <v>0</v>
      </c>
      <c r="R70" s="259">
        <f t="shared" si="11"/>
        <v>0</v>
      </c>
    </row>
    <row r="71" spans="1:18" ht="12.75" customHeight="1" outlineLevel="2">
      <c r="A71" s="401" t="s">
        <v>4502</v>
      </c>
      <c r="B71" s="45" t="s">
        <v>3009</v>
      </c>
      <c r="C71" s="230">
        <v>0</v>
      </c>
      <c r="D71" s="230">
        <f t="shared" si="12"/>
        <v>0</v>
      </c>
      <c r="E71" s="255"/>
      <c r="F71" s="256"/>
      <c r="G71" s="256"/>
      <c r="H71" s="255"/>
      <c r="I71" s="230"/>
      <c r="J71" s="255"/>
      <c r="K71" s="230">
        <f t="shared" si="13"/>
        <v>0</v>
      </c>
      <c r="L71" s="257"/>
      <c r="M71" s="230"/>
      <c r="N71" s="229">
        <v>0</v>
      </c>
      <c r="O71" s="65" t="s">
        <v>3004</v>
      </c>
      <c r="P71" s="242" t="b">
        <f t="shared" si="10"/>
        <v>1</v>
      </c>
      <c r="Q71" s="258">
        <v>0</v>
      </c>
      <c r="R71" s="259">
        <f t="shared" si="11"/>
        <v>0</v>
      </c>
    </row>
    <row r="72" spans="1:18" ht="12.75" customHeight="1" outlineLevel="2">
      <c r="A72" s="401" t="s">
        <v>4503</v>
      </c>
      <c r="B72" s="45" t="s">
        <v>3010</v>
      </c>
      <c r="C72" s="230">
        <v>0</v>
      </c>
      <c r="D72" s="230">
        <f t="shared" si="12"/>
        <v>0</v>
      </c>
      <c r="E72" s="255"/>
      <c r="F72" s="256"/>
      <c r="G72" s="256"/>
      <c r="H72" s="255"/>
      <c r="I72" s="230"/>
      <c r="J72" s="255"/>
      <c r="K72" s="230">
        <f t="shared" si="13"/>
        <v>0</v>
      </c>
      <c r="L72" s="257"/>
      <c r="M72" s="230"/>
      <c r="N72" s="229">
        <v>0</v>
      </c>
      <c r="O72" s="65" t="s">
        <v>3004</v>
      </c>
      <c r="P72" s="242" t="b">
        <f t="shared" si="10"/>
        <v>1</v>
      </c>
      <c r="Q72" s="258">
        <v>0</v>
      </c>
      <c r="R72" s="259">
        <f t="shared" si="11"/>
        <v>0</v>
      </c>
    </row>
    <row r="73" spans="1:18" ht="12.75" customHeight="1" outlineLevel="2">
      <c r="A73" s="401" t="s">
        <v>4504</v>
      </c>
      <c r="B73" s="45" t="s">
        <v>3011</v>
      </c>
      <c r="C73" s="230">
        <v>0</v>
      </c>
      <c r="D73" s="230">
        <f t="shared" si="12"/>
        <v>0</v>
      </c>
      <c r="E73" s="255"/>
      <c r="F73" s="256"/>
      <c r="G73" s="256"/>
      <c r="H73" s="255"/>
      <c r="I73" s="230"/>
      <c r="J73" s="255"/>
      <c r="K73" s="230">
        <f t="shared" si="13"/>
        <v>0</v>
      </c>
      <c r="L73" s="257"/>
      <c r="M73" s="230"/>
      <c r="N73" s="229">
        <v>0</v>
      </c>
      <c r="O73" s="65" t="s">
        <v>3004</v>
      </c>
      <c r="P73" s="242" t="b">
        <f t="shared" si="10"/>
        <v>1</v>
      </c>
      <c r="Q73" s="258">
        <v>0</v>
      </c>
      <c r="R73" s="259">
        <f t="shared" si="11"/>
        <v>0</v>
      </c>
    </row>
    <row r="74" spans="1:18" ht="12.75" customHeight="1" outlineLevel="2">
      <c r="A74" s="401" t="s">
        <v>4505</v>
      </c>
      <c r="B74" s="45" t="s">
        <v>3012</v>
      </c>
      <c r="C74" s="230">
        <v>0</v>
      </c>
      <c r="D74" s="230">
        <f t="shared" si="12"/>
        <v>0</v>
      </c>
      <c r="E74" s="255"/>
      <c r="F74" s="256"/>
      <c r="G74" s="256"/>
      <c r="H74" s="255"/>
      <c r="I74" s="230"/>
      <c r="J74" s="255"/>
      <c r="K74" s="230">
        <f t="shared" si="13"/>
        <v>0</v>
      </c>
      <c r="L74" s="257"/>
      <c r="M74" s="230"/>
      <c r="N74" s="229">
        <v>0</v>
      </c>
      <c r="O74" s="65" t="s">
        <v>3004</v>
      </c>
      <c r="P74" s="242" t="b">
        <f t="shared" si="10"/>
        <v>1</v>
      </c>
      <c r="Q74" s="258">
        <v>0</v>
      </c>
      <c r="R74" s="259">
        <f t="shared" si="11"/>
        <v>0</v>
      </c>
    </row>
    <row r="75" spans="1:18" ht="12.75" customHeight="1" outlineLevel="2">
      <c r="A75" s="401" t="s">
        <v>4506</v>
      </c>
      <c r="B75" s="45" t="s">
        <v>3013</v>
      </c>
      <c r="C75" s="230">
        <v>0</v>
      </c>
      <c r="D75" s="230">
        <f t="shared" si="12"/>
        <v>0</v>
      </c>
      <c r="E75" s="255"/>
      <c r="F75" s="256"/>
      <c r="G75" s="256"/>
      <c r="H75" s="255"/>
      <c r="I75" s="230"/>
      <c r="J75" s="255"/>
      <c r="K75" s="230">
        <f t="shared" si="13"/>
        <v>0</v>
      </c>
      <c r="L75" s="257"/>
      <c r="M75" s="230"/>
      <c r="N75" s="229">
        <v>0</v>
      </c>
      <c r="O75" s="65" t="s">
        <v>3004</v>
      </c>
      <c r="P75" s="242" t="b">
        <f t="shared" si="10"/>
        <v>1</v>
      </c>
      <c r="Q75" s="258">
        <v>0</v>
      </c>
      <c r="R75" s="259">
        <f t="shared" si="11"/>
        <v>0</v>
      </c>
    </row>
    <row r="76" spans="1:18" ht="12.75" customHeight="1" outlineLevel="2">
      <c r="A76" s="401" t="s">
        <v>4507</v>
      </c>
      <c r="B76" s="45" t="s">
        <v>3014</v>
      </c>
      <c r="C76" s="230">
        <v>0</v>
      </c>
      <c r="D76" s="230">
        <f t="shared" si="12"/>
        <v>0</v>
      </c>
      <c r="E76" s="255"/>
      <c r="F76" s="256"/>
      <c r="G76" s="256"/>
      <c r="H76" s="255"/>
      <c r="I76" s="230"/>
      <c r="J76" s="255"/>
      <c r="K76" s="230">
        <f t="shared" si="13"/>
        <v>0</v>
      </c>
      <c r="L76" s="257"/>
      <c r="M76" s="230"/>
      <c r="N76" s="229">
        <v>0</v>
      </c>
      <c r="O76" s="65" t="s">
        <v>3004</v>
      </c>
      <c r="P76" s="242" t="b">
        <f t="shared" si="10"/>
        <v>1</v>
      </c>
      <c r="Q76" s="258">
        <v>0</v>
      </c>
      <c r="R76" s="259">
        <f t="shared" si="11"/>
        <v>0</v>
      </c>
    </row>
    <row r="77" spans="1:18" ht="12.75" customHeight="1" outlineLevel="2">
      <c r="A77" s="401" t="s">
        <v>4508</v>
      </c>
      <c r="B77" s="45" t="s">
        <v>3015</v>
      </c>
      <c r="C77" s="230">
        <v>0</v>
      </c>
      <c r="D77" s="230">
        <f t="shared" si="12"/>
        <v>0</v>
      </c>
      <c r="E77" s="255"/>
      <c r="F77" s="256"/>
      <c r="G77" s="256"/>
      <c r="H77" s="255"/>
      <c r="I77" s="230"/>
      <c r="J77" s="255"/>
      <c r="K77" s="230">
        <f t="shared" si="13"/>
        <v>0</v>
      </c>
      <c r="L77" s="257"/>
      <c r="M77" s="230"/>
      <c r="N77" s="229">
        <v>0</v>
      </c>
      <c r="O77" s="65" t="s">
        <v>3004</v>
      </c>
      <c r="P77" s="242" t="b">
        <f t="shared" si="10"/>
        <v>1</v>
      </c>
      <c r="Q77" s="258">
        <v>0</v>
      </c>
      <c r="R77" s="259">
        <f t="shared" si="11"/>
        <v>0</v>
      </c>
    </row>
    <row r="78" spans="1:18" ht="12.75" customHeight="1" outlineLevel="2">
      <c r="A78" s="401" t="s">
        <v>4509</v>
      </c>
      <c r="B78" s="45" t="s">
        <v>3016</v>
      </c>
      <c r="C78" s="230">
        <v>0</v>
      </c>
      <c r="D78" s="230">
        <f t="shared" si="12"/>
        <v>0</v>
      </c>
      <c r="E78" s="255"/>
      <c r="F78" s="256"/>
      <c r="G78" s="256"/>
      <c r="H78" s="255"/>
      <c r="I78" s="230"/>
      <c r="J78" s="255"/>
      <c r="K78" s="230">
        <f t="shared" si="13"/>
        <v>0</v>
      </c>
      <c r="L78" s="257"/>
      <c r="M78" s="230"/>
      <c r="N78" s="229">
        <v>0</v>
      </c>
      <c r="O78" s="65" t="s">
        <v>3004</v>
      </c>
      <c r="P78" s="242" t="b">
        <f t="shared" si="10"/>
        <v>1</v>
      </c>
      <c r="Q78" s="258">
        <v>0</v>
      </c>
      <c r="R78" s="259">
        <f t="shared" si="11"/>
        <v>0</v>
      </c>
    </row>
    <row r="79" spans="1:18" ht="12.75" customHeight="1" outlineLevel="2">
      <c r="A79" s="401" t="s">
        <v>4510</v>
      </c>
      <c r="B79" s="45" t="s">
        <v>3017</v>
      </c>
      <c r="C79" s="230">
        <v>0</v>
      </c>
      <c r="D79" s="230">
        <f t="shared" si="12"/>
        <v>0</v>
      </c>
      <c r="E79" s="255"/>
      <c r="F79" s="256"/>
      <c r="G79" s="256"/>
      <c r="H79" s="255"/>
      <c r="I79" s="230"/>
      <c r="J79" s="255"/>
      <c r="K79" s="230">
        <f t="shared" si="13"/>
        <v>0</v>
      </c>
      <c r="L79" s="257"/>
      <c r="M79" s="230"/>
      <c r="N79" s="229">
        <v>0</v>
      </c>
      <c r="O79" s="65" t="s">
        <v>3004</v>
      </c>
      <c r="P79" s="242" t="b">
        <f t="shared" si="10"/>
        <v>1</v>
      </c>
      <c r="Q79" s="258">
        <v>0</v>
      </c>
      <c r="R79" s="259">
        <f t="shared" si="11"/>
        <v>0</v>
      </c>
    </row>
    <row r="80" spans="1:18" ht="12.75" customHeight="1" outlineLevel="2">
      <c r="A80" s="401" t="s">
        <v>4511</v>
      </c>
      <c r="B80" s="45" t="s">
        <v>3018</v>
      </c>
      <c r="C80" s="230">
        <v>0</v>
      </c>
      <c r="D80" s="230">
        <f t="shared" si="12"/>
        <v>0</v>
      </c>
      <c r="E80" s="255"/>
      <c r="F80" s="256"/>
      <c r="G80" s="256"/>
      <c r="H80" s="255"/>
      <c r="I80" s="230"/>
      <c r="J80" s="255"/>
      <c r="K80" s="230">
        <f t="shared" si="13"/>
        <v>0</v>
      </c>
      <c r="L80" s="257"/>
      <c r="M80" s="230"/>
      <c r="N80" s="229">
        <v>0</v>
      </c>
      <c r="O80" s="65" t="s">
        <v>3004</v>
      </c>
      <c r="P80" s="242" t="b">
        <f t="shared" si="10"/>
        <v>1</v>
      </c>
      <c r="Q80" s="258">
        <v>0</v>
      </c>
      <c r="R80" s="259">
        <f t="shared" si="11"/>
        <v>0</v>
      </c>
    </row>
    <row r="81" spans="1:18" ht="12.75" customHeight="1" outlineLevel="2">
      <c r="A81" s="401" t="s">
        <v>4512</v>
      </c>
      <c r="B81" s="45" t="s">
        <v>3019</v>
      </c>
      <c r="C81" s="230">
        <v>0</v>
      </c>
      <c r="D81" s="230">
        <f t="shared" si="12"/>
        <v>0</v>
      </c>
      <c r="E81" s="255"/>
      <c r="F81" s="256"/>
      <c r="G81" s="256"/>
      <c r="H81" s="255"/>
      <c r="I81" s="230"/>
      <c r="J81" s="255"/>
      <c r="K81" s="230">
        <f>D81+I81</f>
        <v>0</v>
      </c>
      <c r="L81" s="257"/>
      <c r="M81" s="230"/>
      <c r="N81" s="229">
        <v>0</v>
      </c>
      <c r="O81" s="65" t="s">
        <v>3004</v>
      </c>
      <c r="P81" s="242" t="b">
        <f t="shared" si="10"/>
        <v>1</v>
      </c>
      <c r="Q81" s="258">
        <v>0</v>
      </c>
      <c r="R81" s="259">
        <f t="shared" si="11"/>
        <v>0</v>
      </c>
    </row>
    <row r="82" spans="1:18" outlineLevel="1">
      <c r="A82" s="400" t="s">
        <v>3020</v>
      </c>
      <c r="C82" s="254">
        <f>SUM(C83:C97)</f>
        <v>-27.3</v>
      </c>
      <c r="D82" s="254">
        <f t="shared" si="12"/>
        <v>27.3</v>
      </c>
      <c r="E82" s="255"/>
      <c r="F82" s="256"/>
      <c r="G82" s="256"/>
      <c r="H82" s="255"/>
      <c r="I82" s="254"/>
      <c r="J82" s="255"/>
      <c r="K82" s="254">
        <f t="shared" si="13"/>
        <v>27.3</v>
      </c>
      <c r="L82" s="257" t="e">
        <f>#REF!+C82</f>
        <v>#REF!</v>
      </c>
      <c r="M82" s="254"/>
      <c r="N82" s="229" t="e">
        <v>#VALUE!</v>
      </c>
      <c r="O82" s="65">
        <v>0</v>
      </c>
      <c r="P82" s="229"/>
      <c r="Q82" s="258">
        <v>27.3</v>
      </c>
      <c r="R82" s="259">
        <f t="shared" si="11"/>
        <v>0</v>
      </c>
    </row>
    <row r="83" spans="1:18" ht="12.75" customHeight="1" outlineLevel="2">
      <c r="A83" s="272" t="s">
        <v>4513</v>
      </c>
      <c r="B83" s="196" t="s">
        <v>3021</v>
      </c>
      <c r="C83" s="230">
        <v>0</v>
      </c>
      <c r="D83" s="230">
        <f t="shared" si="12"/>
        <v>0</v>
      </c>
      <c r="E83" s="255"/>
      <c r="F83" s="256"/>
      <c r="G83" s="256"/>
      <c r="H83" s="255"/>
      <c r="I83" s="230"/>
      <c r="J83" s="255"/>
      <c r="K83" s="230">
        <f t="shared" si="13"/>
        <v>0</v>
      </c>
      <c r="L83" s="257"/>
      <c r="M83" s="230"/>
      <c r="N83" s="229">
        <v>0</v>
      </c>
      <c r="O83" s="65" t="s">
        <v>3020</v>
      </c>
      <c r="P83" s="242" t="b">
        <f>EXACT($A$82,O83)</f>
        <v>1</v>
      </c>
      <c r="Q83" s="258">
        <v>0</v>
      </c>
      <c r="R83" s="259">
        <f t="shared" si="11"/>
        <v>0</v>
      </c>
    </row>
    <row r="84" spans="1:18" ht="12.75" customHeight="1" outlineLevel="2">
      <c r="A84" s="272" t="s">
        <v>4514</v>
      </c>
      <c r="B84" s="196" t="s">
        <v>3022</v>
      </c>
      <c r="C84" s="230">
        <v>0</v>
      </c>
      <c r="D84" s="230">
        <f t="shared" si="12"/>
        <v>0</v>
      </c>
      <c r="E84" s="255"/>
      <c r="F84" s="256"/>
      <c r="G84" s="256"/>
      <c r="H84" s="255"/>
      <c r="I84" s="230"/>
      <c r="J84" s="255"/>
      <c r="K84" s="230">
        <f t="shared" si="13"/>
        <v>0</v>
      </c>
      <c r="L84" s="257"/>
      <c r="M84" s="230"/>
      <c r="N84" s="229">
        <v>0</v>
      </c>
      <c r="O84" s="65" t="s">
        <v>3020</v>
      </c>
      <c r="P84" s="242" t="b">
        <f t="shared" ref="P84:P97" si="14">EXACT($A$82,O84)</f>
        <v>1</v>
      </c>
      <c r="Q84" s="258">
        <v>0</v>
      </c>
      <c r="R84" s="259">
        <f t="shared" si="11"/>
        <v>0</v>
      </c>
    </row>
    <row r="85" spans="1:18" ht="12.75" customHeight="1" outlineLevel="2">
      <c r="A85" s="272" t="s">
        <v>4515</v>
      </c>
      <c r="B85" s="196" t="s">
        <v>3023</v>
      </c>
      <c r="C85" s="230">
        <v>0</v>
      </c>
      <c r="D85" s="230">
        <f t="shared" si="12"/>
        <v>0</v>
      </c>
      <c r="E85" s="255"/>
      <c r="F85" s="256"/>
      <c r="G85" s="256"/>
      <c r="H85" s="255"/>
      <c r="I85" s="230"/>
      <c r="J85" s="255"/>
      <c r="K85" s="230">
        <f t="shared" si="13"/>
        <v>0</v>
      </c>
      <c r="L85" s="257"/>
      <c r="M85" s="230"/>
      <c r="N85" s="229">
        <v>0</v>
      </c>
      <c r="O85" s="65" t="s">
        <v>3020</v>
      </c>
      <c r="P85" s="242" t="b">
        <f t="shared" si="14"/>
        <v>1</v>
      </c>
      <c r="Q85" s="258">
        <v>0</v>
      </c>
      <c r="R85" s="259">
        <f t="shared" si="11"/>
        <v>0</v>
      </c>
    </row>
    <row r="86" spans="1:18" ht="12.75" customHeight="1" outlineLevel="2">
      <c r="A86" s="401" t="s">
        <v>4516</v>
      </c>
      <c r="B86" s="45" t="s">
        <v>3024</v>
      </c>
      <c r="C86" s="230">
        <v>0</v>
      </c>
      <c r="D86" s="230">
        <f t="shared" si="12"/>
        <v>0</v>
      </c>
      <c r="E86" s="255"/>
      <c r="F86" s="256"/>
      <c r="G86" s="256"/>
      <c r="H86" s="255"/>
      <c r="I86" s="230"/>
      <c r="J86" s="255"/>
      <c r="K86" s="230">
        <f t="shared" si="13"/>
        <v>0</v>
      </c>
      <c r="L86" s="257"/>
      <c r="M86" s="230"/>
      <c r="N86" s="229">
        <v>0</v>
      </c>
      <c r="O86" s="65" t="s">
        <v>3020</v>
      </c>
      <c r="P86" s="242" t="b">
        <f t="shared" si="14"/>
        <v>1</v>
      </c>
      <c r="Q86" s="258">
        <v>0</v>
      </c>
      <c r="R86" s="259">
        <f t="shared" si="11"/>
        <v>0</v>
      </c>
    </row>
    <row r="87" spans="1:18" ht="12.75" customHeight="1" outlineLevel="2">
      <c r="A87" s="401" t="s">
        <v>4517</v>
      </c>
      <c r="B87" s="45" t="s">
        <v>3025</v>
      </c>
      <c r="C87" s="230">
        <v>0</v>
      </c>
      <c r="D87" s="230">
        <f t="shared" si="12"/>
        <v>0</v>
      </c>
      <c r="E87" s="255"/>
      <c r="F87" s="256"/>
      <c r="G87" s="256"/>
      <c r="H87" s="255"/>
      <c r="I87" s="230"/>
      <c r="J87" s="255"/>
      <c r="K87" s="230">
        <f t="shared" si="13"/>
        <v>0</v>
      </c>
      <c r="L87" s="257"/>
      <c r="M87" s="230"/>
      <c r="N87" s="229">
        <v>0</v>
      </c>
      <c r="O87" s="65" t="s">
        <v>3020</v>
      </c>
      <c r="P87" s="242" t="b">
        <f t="shared" si="14"/>
        <v>1</v>
      </c>
      <c r="Q87" s="258">
        <v>0</v>
      </c>
      <c r="R87" s="259">
        <f t="shared" si="11"/>
        <v>0</v>
      </c>
    </row>
    <row r="88" spans="1:18" ht="12.75" customHeight="1" outlineLevel="2">
      <c r="A88" s="401" t="s">
        <v>4518</v>
      </c>
      <c r="B88" s="45" t="s">
        <v>3026</v>
      </c>
      <c r="C88" s="230">
        <v>0</v>
      </c>
      <c r="D88" s="230">
        <f t="shared" si="12"/>
        <v>0</v>
      </c>
      <c r="E88" s="255"/>
      <c r="F88" s="256"/>
      <c r="G88" s="256"/>
      <c r="H88" s="255"/>
      <c r="I88" s="230"/>
      <c r="J88" s="255"/>
      <c r="K88" s="230">
        <f t="shared" si="13"/>
        <v>0</v>
      </c>
      <c r="L88" s="257"/>
      <c r="M88" s="230"/>
      <c r="N88" s="229">
        <v>0</v>
      </c>
      <c r="O88" s="65" t="s">
        <v>3020</v>
      </c>
      <c r="P88" s="242" t="b">
        <f t="shared" si="14"/>
        <v>1</v>
      </c>
      <c r="Q88" s="258">
        <v>0</v>
      </c>
      <c r="R88" s="259">
        <f t="shared" si="11"/>
        <v>0</v>
      </c>
    </row>
    <row r="89" spans="1:18" ht="12.75" customHeight="1" outlineLevel="2">
      <c r="A89" s="401" t="s">
        <v>4519</v>
      </c>
      <c r="B89" s="45" t="s">
        <v>3027</v>
      </c>
      <c r="C89" s="230">
        <v>0</v>
      </c>
      <c r="D89" s="230">
        <f t="shared" si="12"/>
        <v>0</v>
      </c>
      <c r="E89" s="255"/>
      <c r="F89" s="256"/>
      <c r="G89" s="256"/>
      <c r="H89" s="255"/>
      <c r="I89" s="230"/>
      <c r="J89" s="255"/>
      <c r="K89" s="230">
        <f t="shared" si="13"/>
        <v>0</v>
      </c>
      <c r="L89" s="257"/>
      <c r="M89" s="230"/>
      <c r="N89" s="229">
        <v>0</v>
      </c>
      <c r="O89" s="65" t="s">
        <v>3020</v>
      </c>
      <c r="P89" s="242" t="b">
        <f t="shared" si="14"/>
        <v>1</v>
      </c>
      <c r="Q89" s="258">
        <v>0</v>
      </c>
      <c r="R89" s="259">
        <f t="shared" si="11"/>
        <v>0</v>
      </c>
    </row>
    <row r="90" spans="1:18" ht="12.75" customHeight="1" outlineLevel="2">
      <c r="A90" s="401" t="s">
        <v>4520</v>
      </c>
      <c r="B90" s="45" t="s">
        <v>3028</v>
      </c>
      <c r="C90" s="230">
        <v>0</v>
      </c>
      <c r="D90" s="230">
        <f t="shared" si="12"/>
        <v>0</v>
      </c>
      <c r="E90" s="255"/>
      <c r="F90" s="256"/>
      <c r="G90" s="256"/>
      <c r="H90" s="255"/>
      <c r="I90" s="230"/>
      <c r="J90" s="255"/>
      <c r="K90" s="230">
        <f t="shared" si="13"/>
        <v>0</v>
      </c>
      <c r="L90" s="257"/>
      <c r="M90" s="230"/>
      <c r="N90" s="229">
        <v>0</v>
      </c>
      <c r="O90" s="65" t="s">
        <v>3020</v>
      </c>
      <c r="P90" s="242" t="b">
        <f t="shared" si="14"/>
        <v>1</v>
      </c>
      <c r="Q90" s="258">
        <v>0</v>
      </c>
      <c r="R90" s="259">
        <f t="shared" si="11"/>
        <v>0</v>
      </c>
    </row>
    <row r="91" spans="1:18" ht="12.75" customHeight="1" outlineLevel="2">
      <c r="A91" s="401" t="s">
        <v>4521</v>
      </c>
      <c r="B91" s="45" t="s">
        <v>3029</v>
      </c>
      <c r="C91" s="230">
        <v>0</v>
      </c>
      <c r="D91" s="230">
        <f t="shared" si="12"/>
        <v>0</v>
      </c>
      <c r="E91" s="255"/>
      <c r="F91" s="256"/>
      <c r="G91" s="256"/>
      <c r="H91" s="255"/>
      <c r="I91" s="230"/>
      <c r="J91" s="255"/>
      <c r="K91" s="230">
        <f t="shared" si="13"/>
        <v>0</v>
      </c>
      <c r="L91" s="257"/>
      <c r="M91" s="230"/>
      <c r="N91" s="229">
        <v>0</v>
      </c>
      <c r="O91" s="65" t="s">
        <v>3020</v>
      </c>
      <c r="P91" s="242" t="b">
        <f t="shared" si="14"/>
        <v>1</v>
      </c>
      <c r="Q91" s="258">
        <v>0</v>
      </c>
      <c r="R91" s="259">
        <f t="shared" si="11"/>
        <v>0</v>
      </c>
    </row>
    <row r="92" spans="1:18" ht="12.75" customHeight="1" outlineLevel="2">
      <c r="A92" s="401" t="s">
        <v>4522</v>
      </c>
      <c r="B92" s="45" t="s">
        <v>3030</v>
      </c>
      <c r="C92" s="230">
        <v>0</v>
      </c>
      <c r="D92" s="230">
        <f t="shared" si="12"/>
        <v>0</v>
      </c>
      <c r="E92" s="255"/>
      <c r="F92" s="256"/>
      <c r="G92" s="256"/>
      <c r="H92" s="255"/>
      <c r="I92" s="230"/>
      <c r="J92" s="255"/>
      <c r="K92" s="230">
        <f t="shared" si="13"/>
        <v>0</v>
      </c>
      <c r="L92" s="257"/>
      <c r="M92" s="230"/>
      <c r="N92" s="229">
        <v>0</v>
      </c>
      <c r="O92" s="65" t="s">
        <v>3020</v>
      </c>
      <c r="P92" s="242" t="b">
        <f t="shared" si="14"/>
        <v>1</v>
      </c>
      <c r="Q92" s="258">
        <v>0</v>
      </c>
      <c r="R92" s="259">
        <f t="shared" si="11"/>
        <v>0</v>
      </c>
    </row>
    <row r="93" spans="1:18" ht="12.75" customHeight="1" outlineLevel="2">
      <c r="A93" s="401" t="s">
        <v>4523</v>
      </c>
      <c r="B93" s="45" t="s">
        <v>3031</v>
      </c>
      <c r="C93" s="230">
        <v>0</v>
      </c>
      <c r="D93" s="230">
        <f t="shared" si="12"/>
        <v>0</v>
      </c>
      <c r="E93" s="255"/>
      <c r="F93" s="256"/>
      <c r="G93" s="256"/>
      <c r="H93" s="255"/>
      <c r="I93" s="230"/>
      <c r="J93" s="255"/>
      <c r="K93" s="230">
        <f t="shared" si="13"/>
        <v>0</v>
      </c>
      <c r="L93" s="257"/>
      <c r="M93" s="230"/>
      <c r="N93" s="229">
        <v>0</v>
      </c>
      <c r="O93" s="65" t="s">
        <v>3020</v>
      </c>
      <c r="P93" s="242" t="b">
        <f t="shared" si="14"/>
        <v>1</v>
      </c>
      <c r="Q93" s="258">
        <v>0</v>
      </c>
      <c r="R93" s="259">
        <f t="shared" si="11"/>
        <v>0</v>
      </c>
    </row>
    <row r="94" spans="1:18" ht="12.75" customHeight="1" outlineLevel="2">
      <c r="A94" s="401" t="s">
        <v>4524</v>
      </c>
      <c r="B94" s="45" t="s">
        <v>3032</v>
      </c>
      <c r="C94" s="230">
        <v>0</v>
      </c>
      <c r="D94" s="230">
        <f t="shared" si="12"/>
        <v>0</v>
      </c>
      <c r="E94" s="255"/>
      <c r="F94" s="256"/>
      <c r="G94" s="256"/>
      <c r="H94" s="255"/>
      <c r="I94" s="230"/>
      <c r="J94" s="255"/>
      <c r="K94" s="230">
        <f t="shared" si="13"/>
        <v>0</v>
      </c>
      <c r="L94" s="257"/>
      <c r="M94" s="230"/>
      <c r="N94" s="229">
        <v>0</v>
      </c>
      <c r="O94" s="65" t="s">
        <v>3020</v>
      </c>
      <c r="P94" s="242" t="b">
        <f t="shared" si="14"/>
        <v>1</v>
      </c>
      <c r="Q94" s="258">
        <v>0</v>
      </c>
      <c r="R94" s="259">
        <f t="shared" si="11"/>
        <v>0</v>
      </c>
    </row>
    <row r="95" spans="1:18" ht="12.75" customHeight="1" outlineLevel="2">
      <c r="A95" s="401" t="s">
        <v>4525</v>
      </c>
      <c r="B95" s="45" t="s">
        <v>3033</v>
      </c>
      <c r="C95" s="230">
        <v>0</v>
      </c>
      <c r="D95" s="230">
        <f t="shared" si="12"/>
        <v>0</v>
      </c>
      <c r="E95" s="255"/>
      <c r="F95" s="256"/>
      <c r="G95" s="256"/>
      <c r="H95" s="255"/>
      <c r="I95" s="230"/>
      <c r="J95" s="255"/>
      <c r="K95" s="230">
        <f t="shared" si="13"/>
        <v>0</v>
      </c>
      <c r="L95" s="257"/>
      <c r="M95" s="230"/>
      <c r="N95" s="229">
        <v>0</v>
      </c>
      <c r="O95" s="65" t="s">
        <v>3020</v>
      </c>
      <c r="P95" s="242" t="b">
        <f t="shared" si="14"/>
        <v>1</v>
      </c>
      <c r="Q95" s="258">
        <v>0</v>
      </c>
      <c r="R95" s="259">
        <f t="shared" si="11"/>
        <v>0</v>
      </c>
    </row>
    <row r="96" spans="1:18" ht="12.75" customHeight="1" outlineLevel="2">
      <c r="A96" s="401" t="s">
        <v>4526</v>
      </c>
      <c r="B96" s="45" t="s">
        <v>3034</v>
      </c>
      <c r="C96" s="230">
        <v>0</v>
      </c>
      <c r="D96" s="230">
        <f t="shared" si="12"/>
        <v>0</v>
      </c>
      <c r="E96" s="255"/>
      <c r="F96" s="256"/>
      <c r="G96" s="256"/>
      <c r="H96" s="255"/>
      <c r="I96" s="230"/>
      <c r="J96" s="255"/>
      <c r="K96" s="230">
        <f t="shared" si="13"/>
        <v>0</v>
      </c>
      <c r="L96" s="257"/>
      <c r="M96" s="230"/>
      <c r="N96" s="229">
        <v>0</v>
      </c>
      <c r="O96" s="65" t="s">
        <v>3020</v>
      </c>
      <c r="P96" s="242" t="b">
        <f t="shared" si="14"/>
        <v>1</v>
      </c>
      <c r="Q96" s="258">
        <v>0</v>
      </c>
      <c r="R96" s="259">
        <f t="shared" si="11"/>
        <v>0</v>
      </c>
    </row>
    <row r="97" spans="1:19" ht="12.75" customHeight="1" outlineLevel="2">
      <c r="A97" s="401" t="s">
        <v>4527</v>
      </c>
      <c r="B97" s="45" t="s">
        <v>3035</v>
      </c>
      <c r="C97" s="230">
        <v>-27.3</v>
      </c>
      <c r="D97" s="230">
        <f t="shared" si="12"/>
        <v>27.3</v>
      </c>
      <c r="E97" s="255"/>
      <c r="F97" s="256"/>
      <c r="G97" s="256"/>
      <c r="H97" s="255"/>
      <c r="I97" s="230"/>
      <c r="J97" s="255"/>
      <c r="K97" s="230">
        <f>D97+I97</f>
        <v>27.3</v>
      </c>
      <c r="L97" s="257"/>
      <c r="M97" s="230"/>
      <c r="N97" s="229">
        <v>0</v>
      </c>
      <c r="O97" s="65" t="s">
        <v>3020</v>
      </c>
      <c r="P97" s="242" t="b">
        <f t="shared" si="14"/>
        <v>1</v>
      </c>
      <c r="Q97" s="258">
        <v>0</v>
      </c>
      <c r="R97" s="259">
        <f t="shared" si="11"/>
        <v>27.3</v>
      </c>
    </row>
    <row r="98" spans="1:19" outlineLevel="1">
      <c r="A98" s="400" t="s">
        <v>3036</v>
      </c>
      <c r="C98" s="254">
        <f>SUM(C99:C115)</f>
        <v>-145837350.1099999</v>
      </c>
      <c r="D98" s="254">
        <f t="shared" si="12"/>
        <v>145837350.1099999</v>
      </c>
      <c r="E98" s="255"/>
      <c r="F98" s="256"/>
      <c r="G98" s="256"/>
      <c r="H98" s="255"/>
      <c r="I98" s="254"/>
      <c r="J98" s="255"/>
      <c r="K98" s="254">
        <f t="shared" si="13"/>
        <v>145837350.1099999</v>
      </c>
      <c r="L98" s="257" t="e">
        <f>#REF!+C98</f>
        <v>#REF!</v>
      </c>
      <c r="M98" s="254"/>
      <c r="N98" s="229" t="e">
        <v>#VALUE!</v>
      </c>
      <c r="O98" s="65">
        <v>0</v>
      </c>
      <c r="P98" s="229"/>
      <c r="Q98" s="258">
        <v>145837350.11000001</v>
      </c>
      <c r="R98" s="259">
        <f t="shared" si="11"/>
        <v>0</v>
      </c>
      <c r="S98" s="261"/>
    </row>
    <row r="99" spans="1:19" ht="12.75" customHeight="1" outlineLevel="2">
      <c r="A99" s="272" t="s">
        <v>4528</v>
      </c>
      <c r="B99" s="196" t="s">
        <v>3037</v>
      </c>
      <c r="C99" s="230">
        <v>0</v>
      </c>
      <c r="D99" s="230">
        <f t="shared" si="12"/>
        <v>0</v>
      </c>
      <c r="E99" s="255"/>
      <c r="F99" s="256"/>
      <c r="G99" s="256"/>
      <c r="H99" s="255"/>
      <c r="I99" s="230"/>
      <c r="J99" s="255"/>
      <c r="K99" s="230">
        <f t="shared" si="13"/>
        <v>0</v>
      </c>
      <c r="L99" s="257"/>
      <c r="M99" s="230"/>
      <c r="N99" s="229">
        <v>0</v>
      </c>
      <c r="O99" s="65" t="s">
        <v>3036</v>
      </c>
      <c r="P99" s="242" t="b">
        <f>EXACT($A$98,O99)</f>
        <v>1</v>
      </c>
      <c r="Q99" s="258">
        <v>0</v>
      </c>
      <c r="R99" s="259">
        <f t="shared" si="11"/>
        <v>0</v>
      </c>
    </row>
    <row r="100" spans="1:19" ht="12.75" customHeight="1" outlineLevel="2">
      <c r="A100" s="272" t="s">
        <v>4529</v>
      </c>
      <c r="B100" s="196" t="s">
        <v>3038</v>
      </c>
      <c r="C100" s="230">
        <v>0</v>
      </c>
      <c r="D100" s="230">
        <f t="shared" si="12"/>
        <v>0</v>
      </c>
      <c r="E100" s="255"/>
      <c r="F100" s="256"/>
      <c r="G100" s="256"/>
      <c r="H100" s="255"/>
      <c r="I100" s="230"/>
      <c r="J100" s="255"/>
      <c r="K100" s="230">
        <f t="shared" si="13"/>
        <v>0</v>
      </c>
      <c r="L100" s="257"/>
      <c r="M100" s="230"/>
      <c r="N100" s="229">
        <v>0</v>
      </c>
      <c r="O100" s="65" t="s">
        <v>3036</v>
      </c>
      <c r="P100" s="242" t="b">
        <f t="shared" ref="P100:P115" si="15">EXACT($A$98,O100)</f>
        <v>1</v>
      </c>
      <c r="Q100" s="258">
        <v>0</v>
      </c>
      <c r="R100" s="259">
        <f t="shared" si="11"/>
        <v>0</v>
      </c>
    </row>
    <row r="101" spans="1:19" ht="12.75" customHeight="1" outlineLevel="2">
      <c r="A101" s="272" t="s">
        <v>4530</v>
      </c>
      <c r="B101" s="196" t="s">
        <v>3039</v>
      </c>
      <c r="C101" s="230">
        <v>1869979</v>
      </c>
      <c r="D101" s="230">
        <f t="shared" si="12"/>
        <v>-1869979</v>
      </c>
      <c r="E101" s="255"/>
      <c r="F101" s="256"/>
      <c r="G101" s="256"/>
      <c r="H101" s="255"/>
      <c r="I101" s="230"/>
      <c r="J101" s="255"/>
      <c r="K101" s="230">
        <f t="shared" si="13"/>
        <v>-1869979</v>
      </c>
      <c r="L101" s="257"/>
      <c r="M101" s="230"/>
      <c r="N101" s="229">
        <v>0</v>
      </c>
      <c r="O101" s="65" t="s">
        <v>3036</v>
      </c>
      <c r="P101" s="242" t="b">
        <f t="shared" si="15"/>
        <v>1</v>
      </c>
      <c r="Q101" s="258">
        <v>0</v>
      </c>
      <c r="R101" s="259">
        <f t="shared" si="11"/>
        <v>-1869979</v>
      </c>
    </row>
    <row r="102" spans="1:19" ht="12.75" customHeight="1" outlineLevel="2">
      <c r="A102" s="272" t="s">
        <v>4531</v>
      </c>
      <c r="B102" s="196" t="s">
        <v>3040</v>
      </c>
      <c r="C102" s="230">
        <v>155704.69</v>
      </c>
      <c r="D102" s="230">
        <f t="shared" si="12"/>
        <v>-155704.69</v>
      </c>
      <c r="E102" s="255"/>
      <c r="F102" s="256"/>
      <c r="G102" s="256"/>
      <c r="H102" s="255"/>
      <c r="I102" s="230"/>
      <c r="J102" s="255"/>
      <c r="K102" s="230">
        <f t="shared" si="13"/>
        <v>-155704.69</v>
      </c>
      <c r="L102" s="257"/>
      <c r="M102" s="230"/>
      <c r="N102" s="229">
        <v>0</v>
      </c>
      <c r="O102" s="65" t="s">
        <v>3036</v>
      </c>
      <c r="P102" s="242" t="b">
        <f t="shared" si="15"/>
        <v>1</v>
      </c>
      <c r="Q102" s="258">
        <v>0</v>
      </c>
      <c r="R102" s="259">
        <f t="shared" si="11"/>
        <v>-155704.69</v>
      </c>
    </row>
    <row r="103" spans="1:19" ht="12.75" customHeight="1" outlineLevel="2">
      <c r="A103" s="272" t="s">
        <v>4532</v>
      </c>
      <c r="B103" s="196" t="s">
        <v>3041</v>
      </c>
      <c r="C103" s="230">
        <v>0</v>
      </c>
      <c r="D103" s="230">
        <f t="shared" si="12"/>
        <v>0</v>
      </c>
      <c r="E103" s="255"/>
      <c r="F103" s="256"/>
      <c r="G103" s="256"/>
      <c r="H103" s="255"/>
      <c r="I103" s="230"/>
      <c r="J103" s="255"/>
      <c r="K103" s="230">
        <f t="shared" si="13"/>
        <v>0</v>
      </c>
      <c r="L103" s="257"/>
      <c r="M103" s="230"/>
      <c r="N103" s="229">
        <v>0</v>
      </c>
      <c r="O103" s="65" t="s">
        <v>3036</v>
      </c>
      <c r="P103" s="242" t="b">
        <f t="shared" si="15"/>
        <v>1</v>
      </c>
      <c r="Q103" s="258">
        <v>0</v>
      </c>
      <c r="R103" s="259">
        <f t="shared" si="11"/>
        <v>0</v>
      </c>
    </row>
    <row r="104" spans="1:19" ht="12.75" customHeight="1" outlineLevel="2">
      <c r="A104" s="401" t="s">
        <v>4533</v>
      </c>
      <c r="B104" s="45" t="s">
        <v>3042</v>
      </c>
      <c r="C104" s="230">
        <v>0</v>
      </c>
      <c r="D104" s="230">
        <f t="shared" si="12"/>
        <v>0</v>
      </c>
      <c r="E104" s="255"/>
      <c r="F104" s="256"/>
      <c r="G104" s="256"/>
      <c r="H104" s="255"/>
      <c r="I104" s="230"/>
      <c r="J104" s="255"/>
      <c r="K104" s="230">
        <f t="shared" si="13"/>
        <v>0</v>
      </c>
      <c r="L104" s="257"/>
      <c r="M104" s="230"/>
      <c r="N104" s="229">
        <v>0</v>
      </c>
      <c r="O104" s="65" t="s">
        <v>3036</v>
      </c>
      <c r="P104" s="242" t="b">
        <f t="shared" si="15"/>
        <v>1</v>
      </c>
      <c r="Q104" s="258">
        <v>0</v>
      </c>
      <c r="R104" s="259">
        <f t="shared" si="11"/>
        <v>0</v>
      </c>
    </row>
    <row r="105" spans="1:19" ht="12.75" customHeight="1" outlineLevel="2">
      <c r="A105" s="401" t="s">
        <v>4534</v>
      </c>
      <c r="B105" s="45" t="s">
        <v>3043</v>
      </c>
      <c r="C105" s="230">
        <v>0</v>
      </c>
      <c r="D105" s="230">
        <f t="shared" si="12"/>
        <v>0</v>
      </c>
      <c r="E105" s="255"/>
      <c r="F105" s="256"/>
      <c r="G105" s="256"/>
      <c r="H105" s="255"/>
      <c r="I105" s="230"/>
      <c r="J105" s="255"/>
      <c r="K105" s="230">
        <f t="shared" si="13"/>
        <v>0</v>
      </c>
      <c r="L105" s="257"/>
      <c r="M105" s="230"/>
      <c r="N105" s="229">
        <v>0</v>
      </c>
      <c r="O105" s="65" t="s">
        <v>3036</v>
      </c>
      <c r="P105" s="242" t="b">
        <f t="shared" si="15"/>
        <v>1</v>
      </c>
      <c r="Q105" s="258">
        <v>0</v>
      </c>
      <c r="R105" s="259">
        <f t="shared" si="11"/>
        <v>0</v>
      </c>
    </row>
    <row r="106" spans="1:19" ht="12.75" customHeight="1" outlineLevel="2">
      <c r="A106" s="401" t="s">
        <v>4535</v>
      </c>
      <c r="B106" s="45" t="s">
        <v>3044</v>
      </c>
      <c r="C106" s="230">
        <v>0</v>
      </c>
      <c r="D106" s="230">
        <f t="shared" si="12"/>
        <v>0</v>
      </c>
      <c r="E106" s="255"/>
      <c r="F106" s="256"/>
      <c r="G106" s="256"/>
      <c r="H106" s="255"/>
      <c r="I106" s="230"/>
      <c r="J106" s="255"/>
      <c r="K106" s="230">
        <f t="shared" si="13"/>
        <v>0</v>
      </c>
      <c r="L106" s="257"/>
      <c r="M106" s="230"/>
      <c r="N106" s="229">
        <v>0</v>
      </c>
      <c r="O106" s="65" t="s">
        <v>3036</v>
      </c>
      <c r="P106" s="242" t="b">
        <f t="shared" si="15"/>
        <v>1</v>
      </c>
      <c r="Q106" s="258">
        <v>0</v>
      </c>
      <c r="R106" s="259">
        <f t="shared" si="11"/>
        <v>0</v>
      </c>
    </row>
    <row r="107" spans="1:19" ht="12.75" customHeight="1" outlineLevel="2">
      <c r="A107" s="401" t="s">
        <v>4536</v>
      </c>
      <c r="B107" s="45" t="s">
        <v>3045</v>
      </c>
      <c r="C107" s="230">
        <v>-23044958.370000001</v>
      </c>
      <c r="D107" s="230">
        <f t="shared" si="12"/>
        <v>23044958.370000001</v>
      </c>
      <c r="E107" s="255"/>
      <c r="F107" s="256"/>
      <c r="G107" s="256"/>
      <c r="H107" s="255"/>
      <c r="I107" s="230"/>
      <c r="J107" s="255"/>
      <c r="K107" s="230">
        <f t="shared" si="13"/>
        <v>23044958.370000001</v>
      </c>
      <c r="L107" s="257"/>
      <c r="M107" s="230"/>
      <c r="N107" s="229">
        <v>0</v>
      </c>
      <c r="O107" s="65" t="s">
        <v>3036</v>
      </c>
      <c r="P107" s="242" t="b">
        <f t="shared" si="15"/>
        <v>1</v>
      </c>
      <c r="Q107" s="258">
        <v>0</v>
      </c>
      <c r="R107" s="259">
        <f t="shared" si="11"/>
        <v>23044958.370000001</v>
      </c>
    </row>
    <row r="108" spans="1:19" ht="12.75" customHeight="1" outlineLevel="2">
      <c r="A108" s="401" t="s">
        <v>4537</v>
      </c>
      <c r="B108" s="45" t="s">
        <v>3046</v>
      </c>
      <c r="C108" s="230">
        <v>-16661659.550000001</v>
      </c>
      <c r="D108" s="230">
        <f t="shared" si="12"/>
        <v>16661659.550000001</v>
      </c>
      <c r="E108" s="255"/>
      <c r="F108" s="256"/>
      <c r="G108" s="256"/>
      <c r="H108" s="255"/>
      <c r="I108" s="230"/>
      <c r="J108" s="255"/>
      <c r="K108" s="230">
        <f t="shared" si="13"/>
        <v>16661659.550000001</v>
      </c>
      <c r="L108" s="257"/>
      <c r="M108" s="230"/>
      <c r="N108" s="229">
        <v>0</v>
      </c>
      <c r="O108" s="65" t="s">
        <v>3036</v>
      </c>
      <c r="P108" s="242" t="b">
        <f t="shared" si="15"/>
        <v>1</v>
      </c>
      <c r="Q108" s="258">
        <v>0</v>
      </c>
      <c r="R108" s="259">
        <f t="shared" si="11"/>
        <v>16661659.550000001</v>
      </c>
    </row>
    <row r="109" spans="1:19" ht="12.75" customHeight="1" outlineLevel="2">
      <c r="A109" s="401" t="s">
        <v>4538</v>
      </c>
      <c r="B109" s="45" t="s">
        <v>3047</v>
      </c>
      <c r="C109" s="230">
        <v>-6824452.0999999903</v>
      </c>
      <c r="D109" s="230">
        <f t="shared" si="12"/>
        <v>6824452.0999999903</v>
      </c>
      <c r="E109" s="255"/>
      <c r="F109" s="256"/>
      <c r="G109" s="256"/>
      <c r="H109" s="255"/>
      <c r="I109" s="230"/>
      <c r="J109" s="255"/>
      <c r="K109" s="230">
        <f t="shared" si="13"/>
        <v>6824452.0999999903</v>
      </c>
      <c r="L109" s="257"/>
      <c r="M109" s="230"/>
      <c r="N109" s="229">
        <v>0</v>
      </c>
      <c r="O109" s="65" t="s">
        <v>3036</v>
      </c>
      <c r="P109" s="242" t="b">
        <f t="shared" si="15"/>
        <v>1</v>
      </c>
      <c r="Q109" s="258">
        <v>0</v>
      </c>
      <c r="R109" s="259">
        <f t="shared" si="11"/>
        <v>6824452.0999999903</v>
      </c>
    </row>
    <row r="110" spans="1:19" ht="12.75" customHeight="1" outlineLevel="2">
      <c r="A110" s="401" t="s">
        <v>4539</v>
      </c>
      <c r="B110" s="45" t="s">
        <v>3048</v>
      </c>
      <c r="C110" s="230">
        <v>-30450254.440000001</v>
      </c>
      <c r="D110" s="230">
        <f t="shared" si="12"/>
        <v>30450254.440000001</v>
      </c>
      <c r="E110" s="255"/>
      <c r="F110" s="256"/>
      <c r="G110" s="256"/>
      <c r="H110" s="255"/>
      <c r="I110" s="230"/>
      <c r="J110" s="255"/>
      <c r="K110" s="230">
        <f t="shared" si="13"/>
        <v>30450254.440000001</v>
      </c>
      <c r="L110" s="257"/>
      <c r="M110" s="230"/>
      <c r="N110" s="229">
        <v>0</v>
      </c>
      <c r="O110" s="65" t="s">
        <v>3036</v>
      </c>
      <c r="P110" s="242" t="b">
        <f t="shared" si="15"/>
        <v>1</v>
      </c>
      <c r="Q110" s="258">
        <v>0</v>
      </c>
      <c r="R110" s="259">
        <f t="shared" si="11"/>
        <v>30450254.440000001</v>
      </c>
    </row>
    <row r="111" spans="1:19" ht="12.75" customHeight="1" outlineLevel="2">
      <c r="A111" s="401" t="s">
        <v>4540</v>
      </c>
      <c r="B111" s="45" t="s">
        <v>3049</v>
      </c>
      <c r="C111" s="230">
        <v>-70864768.019999906</v>
      </c>
      <c r="D111" s="230">
        <f t="shared" si="12"/>
        <v>70864768.019999906</v>
      </c>
      <c r="E111" s="255"/>
      <c r="F111" s="256"/>
      <c r="G111" s="256"/>
      <c r="H111" s="255"/>
      <c r="I111" s="230"/>
      <c r="J111" s="255"/>
      <c r="K111" s="230">
        <f t="shared" si="13"/>
        <v>70864768.019999906</v>
      </c>
      <c r="L111" s="257"/>
      <c r="M111" s="230"/>
      <c r="N111" s="229">
        <v>0</v>
      </c>
      <c r="O111" s="65" t="s">
        <v>3036</v>
      </c>
      <c r="P111" s="242" t="b">
        <f t="shared" si="15"/>
        <v>1</v>
      </c>
      <c r="Q111" s="258">
        <v>0</v>
      </c>
      <c r="R111" s="259">
        <f t="shared" si="11"/>
        <v>70864768.019999906</v>
      </c>
    </row>
    <row r="112" spans="1:19" ht="12.75" customHeight="1" outlineLevel="2">
      <c r="A112" s="401" t="s">
        <v>4541</v>
      </c>
      <c r="B112" s="45" t="s">
        <v>3050</v>
      </c>
      <c r="C112" s="230">
        <v>0</v>
      </c>
      <c r="D112" s="230">
        <f t="shared" si="12"/>
        <v>0</v>
      </c>
      <c r="E112" s="255"/>
      <c r="F112" s="256"/>
      <c r="G112" s="256"/>
      <c r="H112" s="255"/>
      <c r="I112" s="230"/>
      <c r="J112" s="255"/>
      <c r="K112" s="230">
        <f t="shared" si="13"/>
        <v>0</v>
      </c>
      <c r="L112" s="257"/>
      <c r="M112" s="230"/>
      <c r="N112" s="229">
        <v>0</v>
      </c>
      <c r="O112" s="65" t="s">
        <v>3036</v>
      </c>
      <c r="P112" s="242" t="b">
        <f t="shared" si="15"/>
        <v>1</v>
      </c>
      <c r="Q112" s="258">
        <v>0</v>
      </c>
      <c r="R112" s="259">
        <f t="shared" si="11"/>
        <v>0</v>
      </c>
    </row>
    <row r="113" spans="1:18" ht="12.75" customHeight="1" outlineLevel="2">
      <c r="A113" s="401" t="s">
        <v>4542</v>
      </c>
      <c r="B113" s="45" t="s">
        <v>3051</v>
      </c>
      <c r="C113" s="230">
        <v>-11464.639999999899</v>
      </c>
      <c r="D113" s="230">
        <f t="shared" si="12"/>
        <v>11464.639999999899</v>
      </c>
      <c r="E113" s="255"/>
      <c r="F113" s="256"/>
      <c r="G113" s="256"/>
      <c r="H113" s="255"/>
      <c r="I113" s="230"/>
      <c r="J113" s="255"/>
      <c r="K113" s="230">
        <f>D113+I113</f>
        <v>11464.639999999899</v>
      </c>
      <c r="L113" s="257"/>
      <c r="M113" s="230"/>
      <c r="N113" s="229">
        <v>0</v>
      </c>
      <c r="O113" s="65" t="s">
        <v>3036</v>
      </c>
      <c r="P113" s="242" t="b">
        <f t="shared" si="15"/>
        <v>1</v>
      </c>
      <c r="Q113" s="258">
        <v>0</v>
      </c>
      <c r="R113" s="259">
        <f t="shared" si="11"/>
        <v>11464.639999999899</v>
      </c>
    </row>
    <row r="114" spans="1:18" ht="12.75" customHeight="1" outlineLevel="2">
      <c r="A114" s="401" t="s">
        <v>4543</v>
      </c>
      <c r="B114" s="45" t="s">
        <v>3052</v>
      </c>
      <c r="C114" s="230">
        <v>0</v>
      </c>
      <c r="D114" s="230">
        <f t="shared" si="12"/>
        <v>0</v>
      </c>
      <c r="E114" s="255"/>
      <c r="F114" s="256"/>
      <c r="G114" s="256"/>
      <c r="H114" s="255"/>
      <c r="I114" s="230"/>
      <c r="J114" s="255"/>
      <c r="K114" s="230">
        <f>D114+I114</f>
        <v>0</v>
      </c>
      <c r="L114" s="257"/>
      <c r="M114" s="230"/>
      <c r="N114" s="229">
        <v>0</v>
      </c>
      <c r="O114" s="65" t="s">
        <v>3036</v>
      </c>
      <c r="P114" s="242" t="b">
        <f t="shared" si="15"/>
        <v>1</v>
      </c>
      <c r="Q114" s="258">
        <v>0</v>
      </c>
      <c r="R114" s="259">
        <f t="shared" si="11"/>
        <v>0</v>
      </c>
    </row>
    <row r="115" spans="1:18" ht="12.75" customHeight="1" outlineLevel="2">
      <c r="A115" s="401" t="s">
        <v>4544</v>
      </c>
      <c r="B115" s="45" t="s">
        <v>3053</v>
      </c>
      <c r="C115" s="230">
        <v>-5476.68</v>
      </c>
      <c r="D115" s="230">
        <f t="shared" si="12"/>
        <v>5476.68</v>
      </c>
      <c r="E115" s="255"/>
      <c r="F115" s="256"/>
      <c r="G115" s="256"/>
      <c r="H115" s="255"/>
      <c r="I115" s="230"/>
      <c r="J115" s="255"/>
      <c r="K115" s="230">
        <f>D115+I115</f>
        <v>5476.68</v>
      </c>
      <c r="L115" s="257"/>
      <c r="M115" s="230"/>
      <c r="N115" s="229">
        <v>0</v>
      </c>
      <c r="O115" s="65" t="s">
        <v>3036</v>
      </c>
      <c r="P115" s="242" t="b">
        <f t="shared" si="15"/>
        <v>1</v>
      </c>
      <c r="Q115" s="258">
        <v>0</v>
      </c>
      <c r="R115" s="259">
        <f t="shared" si="11"/>
        <v>5476.68</v>
      </c>
    </row>
    <row r="116" spans="1:18" outlineLevel="1">
      <c r="A116" s="400" t="s">
        <v>3054</v>
      </c>
      <c r="C116" s="254">
        <f>SUM(C117:C129)</f>
        <v>0</v>
      </c>
      <c r="D116" s="254">
        <f t="shared" si="12"/>
        <v>0</v>
      </c>
      <c r="E116" s="255"/>
      <c r="F116" s="256"/>
      <c r="G116" s="256"/>
      <c r="H116" s="255"/>
      <c r="I116" s="254"/>
      <c r="J116" s="255"/>
      <c r="K116" s="254">
        <f t="shared" si="13"/>
        <v>0</v>
      </c>
      <c r="L116" s="257" t="e">
        <f>#REF!+C116</f>
        <v>#REF!</v>
      </c>
      <c r="M116" s="254"/>
      <c r="N116" s="229" t="e">
        <v>#VALUE!</v>
      </c>
      <c r="O116" s="65">
        <v>0</v>
      </c>
      <c r="P116" s="229"/>
      <c r="Q116" s="258">
        <v>0</v>
      </c>
      <c r="R116" s="259">
        <f t="shared" si="11"/>
        <v>0</v>
      </c>
    </row>
    <row r="117" spans="1:18" ht="12.75" customHeight="1" outlineLevel="2">
      <c r="A117" s="401" t="s">
        <v>4545</v>
      </c>
      <c r="B117" s="45" t="s">
        <v>3055</v>
      </c>
      <c r="C117" s="230">
        <v>0</v>
      </c>
      <c r="D117" s="230">
        <f t="shared" si="12"/>
        <v>0</v>
      </c>
      <c r="E117" s="255"/>
      <c r="F117" s="256"/>
      <c r="G117" s="256"/>
      <c r="H117" s="255"/>
      <c r="I117" s="230"/>
      <c r="J117" s="255"/>
      <c r="K117" s="230">
        <f t="shared" si="13"/>
        <v>0</v>
      </c>
      <c r="L117" s="257"/>
      <c r="M117" s="230"/>
      <c r="N117" s="229">
        <v>0</v>
      </c>
      <c r="O117" s="65" t="s">
        <v>3054</v>
      </c>
      <c r="P117" s="242" t="b">
        <f>EXACT($A$116,O117)</f>
        <v>1</v>
      </c>
      <c r="Q117" s="258">
        <v>0</v>
      </c>
      <c r="R117" s="259">
        <f t="shared" si="11"/>
        <v>0</v>
      </c>
    </row>
    <row r="118" spans="1:18" ht="12.75" customHeight="1" outlineLevel="2">
      <c r="A118" s="272" t="s">
        <v>4546</v>
      </c>
      <c r="B118" s="196" t="s">
        <v>3056</v>
      </c>
      <c r="C118" s="230">
        <v>0</v>
      </c>
      <c r="D118" s="230">
        <f t="shared" si="12"/>
        <v>0</v>
      </c>
      <c r="E118" s="255"/>
      <c r="F118" s="256"/>
      <c r="G118" s="256"/>
      <c r="H118" s="255"/>
      <c r="I118" s="230"/>
      <c r="J118" s="255"/>
      <c r="K118" s="230">
        <f t="shared" si="13"/>
        <v>0</v>
      </c>
      <c r="L118" s="257"/>
      <c r="M118" s="230"/>
      <c r="N118" s="229">
        <v>0</v>
      </c>
      <c r="O118" s="65" t="s">
        <v>3054</v>
      </c>
      <c r="P118" s="242" t="b">
        <f t="shared" ref="P118:P129" si="16">EXACT($A$116,O118)</f>
        <v>1</v>
      </c>
      <c r="Q118" s="258">
        <v>0</v>
      </c>
      <c r="R118" s="259">
        <f t="shared" si="11"/>
        <v>0</v>
      </c>
    </row>
    <row r="119" spans="1:18" ht="12.75" customHeight="1" outlineLevel="2">
      <c r="A119" s="272" t="s">
        <v>4547</v>
      </c>
      <c r="B119" s="196" t="s">
        <v>3057</v>
      </c>
      <c r="C119" s="230">
        <v>0</v>
      </c>
      <c r="D119" s="230">
        <f t="shared" si="12"/>
        <v>0</v>
      </c>
      <c r="E119" s="255"/>
      <c r="F119" s="256"/>
      <c r="G119" s="256"/>
      <c r="H119" s="255"/>
      <c r="I119" s="230"/>
      <c r="J119" s="255"/>
      <c r="K119" s="230">
        <f t="shared" si="13"/>
        <v>0</v>
      </c>
      <c r="L119" s="257"/>
      <c r="M119" s="230"/>
      <c r="N119" s="229">
        <v>0</v>
      </c>
      <c r="O119" s="65" t="s">
        <v>3054</v>
      </c>
      <c r="P119" s="242" t="b">
        <f t="shared" si="16"/>
        <v>1</v>
      </c>
      <c r="Q119" s="258">
        <v>0</v>
      </c>
      <c r="R119" s="259">
        <f t="shared" si="11"/>
        <v>0</v>
      </c>
    </row>
    <row r="120" spans="1:18" ht="12.75" customHeight="1" outlineLevel="2">
      <c r="A120" s="401" t="s">
        <v>4548</v>
      </c>
      <c r="B120" s="45" t="s">
        <v>3058</v>
      </c>
      <c r="C120" s="230">
        <v>0</v>
      </c>
      <c r="D120" s="230">
        <f t="shared" si="12"/>
        <v>0</v>
      </c>
      <c r="E120" s="255"/>
      <c r="F120" s="256"/>
      <c r="G120" s="256"/>
      <c r="H120" s="255"/>
      <c r="I120" s="230"/>
      <c r="J120" s="255"/>
      <c r="K120" s="230">
        <f t="shared" si="13"/>
        <v>0</v>
      </c>
      <c r="L120" s="257"/>
      <c r="M120" s="230"/>
      <c r="N120" s="229">
        <v>0</v>
      </c>
      <c r="O120" s="65" t="s">
        <v>3054</v>
      </c>
      <c r="P120" s="242" t="b">
        <f t="shared" si="16"/>
        <v>1</v>
      </c>
      <c r="Q120" s="258">
        <v>0</v>
      </c>
      <c r="R120" s="259">
        <f t="shared" si="11"/>
        <v>0</v>
      </c>
    </row>
    <row r="121" spans="1:18" ht="12.75" customHeight="1" outlineLevel="2">
      <c r="A121" s="401" t="s">
        <v>4549</v>
      </c>
      <c r="B121" s="45" t="s">
        <v>3059</v>
      </c>
      <c r="C121" s="230">
        <v>0</v>
      </c>
      <c r="D121" s="230">
        <f t="shared" si="12"/>
        <v>0</v>
      </c>
      <c r="E121" s="255"/>
      <c r="F121" s="256"/>
      <c r="G121" s="256"/>
      <c r="H121" s="255"/>
      <c r="I121" s="230"/>
      <c r="J121" s="255"/>
      <c r="K121" s="230">
        <f t="shared" si="13"/>
        <v>0</v>
      </c>
      <c r="L121" s="257"/>
      <c r="M121" s="230"/>
      <c r="N121" s="229">
        <v>0</v>
      </c>
      <c r="O121" s="65" t="s">
        <v>3054</v>
      </c>
      <c r="P121" s="242" t="b">
        <f t="shared" si="16"/>
        <v>1</v>
      </c>
      <c r="Q121" s="258">
        <v>0</v>
      </c>
      <c r="R121" s="259">
        <f t="shared" si="11"/>
        <v>0</v>
      </c>
    </row>
    <row r="122" spans="1:18" ht="12.75" customHeight="1" outlineLevel="2">
      <c r="A122" s="401" t="s">
        <v>4550</v>
      </c>
      <c r="B122" s="45" t="s">
        <v>3060</v>
      </c>
      <c r="C122" s="230">
        <v>0</v>
      </c>
      <c r="D122" s="230">
        <f t="shared" si="12"/>
        <v>0</v>
      </c>
      <c r="E122" s="255"/>
      <c r="F122" s="256"/>
      <c r="G122" s="256"/>
      <c r="H122" s="255"/>
      <c r="I122" s="230"/>
      <c r="J122" s="255"/>
      <c r="K122" s="230">
        <f t="shared" si="13"/>
        <v>0</v>
      </c>
      <c r="L122" s="257"/>
      <c r="M122" s="230"/>
      <c r="N122" s="229">
        <v>0</v>
      </c>
      <c r="O122" s="65" t="s">
        <v>3054</v>
      </c>
      <c r="P122" s="242" t="b">
        <f t="shared" si="16"/>
        <v>1</v>
      </c>
      <c r="Q122" s="258">
        <v>0</v>
      </c>
      <c r="R122" s="259">
        <f t="shared" si="11"/>
        <v>0</v>
      </c>
    </row>
    <row r="123" spans="1:18" ht="12.75" customHeight="1" outlineLevel="2">
      <c r="A123" s="401" t="s">
        <v>4551</v>
      </c>
      <c r="B123" s="45" t="s">
        <v>3061</v>
      </c>
      <c r="C123" s="230">
        <v>0</v>
      </c>
      <c r="D123" s="230">
        <f t="shared" si="12"/>
        <v>0</v>
      </c>
      <c r="E123" s="255"/>
      <c r="F123" s="256"/>
      <c r="G123" s="256"/>
      <c r="H123" s="255"/>
      <c r="I123" s="230"/>
      <c r="J123" s="255"/>
      <c r="K123" s="230">
        <f t="shared" si="13"/>
        <v>0</v>
      </c>
      <c r="L123" s="257"/>
      <c r="M123" s="230"/>
      <c r="N123" s="229">
        <v>0</v>
      </c>
      <c r="O123" s="65" t="s">
        <v>3054</v>
      </c>
      <c r="P123" s="242" t="b">
        <f t="shared" si="16"/>
        <v>1</v>
      </c>
      <c r="Q123" s="258">
        <v>0</v>
      </c>
      <c r="R123" s="259">
        <f t="shared" si="11"/>
        <v>0</v>
      </c>
    </row>
    <row r="124" spans="1:18" ht="12.75" customHeight="1" outlineLevel="2">
      <c r="A124" s="401" t="s">
        <v>4552</v>
      </c>
      <c r="B124" s="45" t="s">
        <v>3062</v>
      </c>
      <c r="C124" s="230">
        <v>0</v>
      </c>
      <c r="D124" s="230">
        <f t="shared" si="12"/>
        <v>0</v>
      </c>
      <c r="E124" s="255"/>
      <c r="F124" s="256"/>
      <c r="G124" s="256"/>
      <c r="H124" s="255"/>
      <c r="I124" s="230"/>
      <c r="J124" s="255"/>
      <c r="K124" s="230">
        <f t="shared" si="13"/>
        <v>0</v>
      </c>
      <c r="L124" s="257"/>
      <c r="M124" s="230"/>
      <c r="N124" s="229">
        <v>0</v>
      </c>
      <c r="O124" s="65" t="s">
        <v>3054</v>
      </c>
      <c r="P124" s="242" t="b">
        <f t="shared" si="16"/>
        <v>1</v>
      </c>
      <c r="Q124" s="258">
        <v>0</v>
      </c>
      <c r="R124" s="259">
        <f t="shared" si="11"/>
        <v>0</v>
      </c>
    </row>
    <row r="125" spans="1:18" ht="12.75" customHeight="1" outlineLevel="2">
      <c r="A125" s="401" t="s">
        <v>4553</v>
      </c>
      <c r="B125" s="45" t="s">
        <v>3063</v>
      </c>
      <c r="C125" s="230">
        <v>0</v>
      </c>
      <c r="D125" s="230">
        <f t="shared" si="12"/>
        <v>0</v>
      </c>
      <c r="E125" s="255"/>
      <c r="F125" s="256"/>
      <c r="G125" s="256"/>
      <c r="H125" s="255"/>
      <c r="I125" s="230"/>
      <c r="J125" s="255"/>
      <c r="K125" s="230">
        <f t="shared" si="13"/>
        <v>0</v>
      </c>
      <c r="L125" s="257"/>
      <c r="M125" s="230"/>
      <c r="N125" s="229">
        <v>0</v>
      </c>
      <c r="O125" s="65" t="s">
        <v>3054</v>
      </c>
      <c r="P125" s="242" t="b">
        <f t="shared" si="16"/>
        <v>1</v>
      </c>
      <c r="Q125" s="258">
        <v>0</v>
      </c>
      <c r="R125" s="259">
        <f t="shared" si="11"/>
        <v>0</v>
      </c>
    </row>
    <row r="126" spans="1:18" ht="12.75" customHeight="1" outlineLevel="2">
      <c r="A126" s="401" t="s">
        <v>4554</v>
      </c>
      <c r="B126" s="45" t="s">
        <v>3064</v>
      </c>
      <c r="C126" s="230">
        <v>0</v>
      </c>
      <c r="D126" s="230">
        <f t="shared" si="12"/>
        <v>0</v>
      </c>
      <c r="E126" s="255"/>
      <c r="F126" s="256"/>
      <c r="G126" s="256"/>
      <c r="H126" s="255"/>
      <c r="I126" s="230"/>
      <c r="J126" s="255"/>
      <c r="K126" s="230">
        <f t="shared" si="13"/>
        <v>0</v>
      </c>
      <c r="L126" s="257"/>
      <c r="M126" s="230"/>
      <c r="N126" s="229">
        <v>0</v>
      </c>
      <c r="O126" s="65" t="s">
        <v>3054</v>
      </c>
      <c r="P126" s="242" t="b">
        <f t="shared" si="16"/>
        <v>1</v>
      </c>
      <c r="Q126" s="258">
        <v>0</v>
      </c>
      <c r="R126" s="259">
        <f t="shared" si="11"/>
        <v>0</v>
      </c>
    </row>
    <row r="127" spans="1:18" ht="12.75" customHeight="1" outlineLevel="2">
      <c r="A127" s="401" t="s">
        <v>4555</v>
      </c>
      <c r="B127" s="45" t="s">
        <v>3065</v>
      </c>
      <c r="C127" s="230">
        <v>0</v>
      </c>
      <c r="D127" s="230">
        <f t="shared" si="12"/>
        <v>0</v>
      </c>
      <c r="E127" s="255"/>
      <c r="F127" s="256"/>
      <c r="G127" s="256"/>
      <c r="H127" s="255"/>
      <c r="I127" s="230"/>
      <c r="J127" s="255"/>
      <c r="K127" s="230">
        <f t="shared" si="13"/>
        <v>0</v>
      </c>
      <c r="L127" s="257"/>
      <c r="M127" s="230"/>
      <c r="N127" s="229">
        <v>0</v>
      </c>
      <c r="O127" s="65" t="s">
        <v>3054</v>
      </c>
      <c r="P127" s="242" t="b">
        <f t="shared" si="16"/>
        <v>1</v>
      </c>
      <c r="Q127" s="258">
        <v>0</v>
      </c>
      <c r="R127" s="259">
        <f t="shared" si="11"/>
        <v>0</v>
      </c>
    </row>
    <row r="128" spans="1:18" ht="12.75" customHeight="1" outlineLevel="2">
      <c r="A128" s="401" t="s">
        <v>4556</v>
      </c>
      <c r="B128" s="45" t="s">
        <v>3066</v>
      </c>
      <c r="C128" s="230">
        <v>0</v>
      </c>
      <c r="D128" s="230">
        <f t="shared" si="12"/>
        <v>0</v>
      </c>
      <c r="E128" s="255"/>
      <c r="F128" s="256"/>
      <c r="G128" s="256"/>
      <c r="H128" s="255"/>
      <c r="I128" s="230"/>
      <c r="J128" s="255"/>
      <c r="K128" s="230">
        <f t="shared" si="13"/>
        <v>0</v>
      </c>
      <c r="L128" s="257"/>
      <c r="M128" s="230"/>
      <c r="N128" s="229">
        <v>0</v>
      </c>
      <c r="O128" s="65" t="s">
        <v>3054</v>
      </c>
      <c r="P128" s="242" t="b">
        <f t="shared" si="16"/>
        <v>1</v>
      </c>
      <c r="Q128" s="258">
        <v>0</v>
      </c>
      <c r="R128" s="259">
        <f t="shared" si="11"/>
        <v>0</v>
      </c>
    </row>
    <row r="129" spans="1:18" ht="12.75" customHeight="1" outlineLevel="2">
      <c r="A129" s="401" t="s">
        <v>4557</v>
      </c>
      <c r="B129" s="45" t="s">
        <v>3067</v>
      </c>
      <c r="C129" s="230">
        <v>0</v>
      </c>
      <c r="D129" s="230">
        <f t="shared" si="12"/>
        <v>0</v>
      </c>
      <c r="E129" s="255"/>
      <c r="F129" s="256"/>
      <c r="G129" s="256"/>
      <c r="H129" s="255"/>
      <c r="I129" s="230"/>
      <c r="J129" s="255"/>
      <c r="K129" s="230">
        <f t="shared" si="13"/>
        <v>0</v>
      </c>
      <c r="L129" s="257"/>
      <c r="M129" s="230"/>
      <c r="N129" s="229">
        <v>0</v>
      </c>
      <c r="O129" s="65" t="s">
        <v>3054</v>
      </c>
      <c r="P129" s="242" t="b">
        <f t="shared" si="16"/>
        <v>1</v>
      </c>
      <c r="Q129" s="258">
        <v>0</v>
      </c>
      <c r="R129" s="259">
        <f t="shared" si="11"/>
        <v>0</v>
      </c>
    </row>
    <row r="130" spans="1:18" outlineLevel="1">
      <c r="A130" s="400" t="s">
        <v>3068</v>
      </c>
      <c r="C130" s="254">
        <f>SUM(C131:C151)</f>
        <v>1528150.290000001</v>
      </c>
      <c r="D130" s="254">
        <f t="shared" si="12"/>
        <v>-1528150.290000001</v>
      </c>
      <c r="E130" s="255"/>
      <c r="F130" s="256"/>
      <c r="G130" s="256"/>
      <c r="H130" s="255"/>
      <c r="I130" s="254"/>
      <c r="J130" s="255"/>
      <c r="K130" s="254">
        <f t="shared" si="13"/>
        <v>-1528150.290000001</v>
      </c>
      <c r="L130" s="257" t="e">
        <f>#REF!+C130</f>
        <v>#REF!</v>
      </c>
      <c r="M130" s="254"/>
      <c r="N130" s="229" t="e">
        <v>#VALUE!</v>
      </c>
      <c r="O130" s="65">
        <v>0</v>
      </c>
      <c r="P130" s="229"/>
      <c r="Q130" s="258">
        <v>-1528150.29</v>
      </c>
      <c r="R130" s="259">
        <f t="shared" si="11"/>
        <v>0</v>
      </c>
    </row>
    <row r="131" spans="1:18" ht="12.75" customHeight="1" outlineLevel="2">
      <c r="A131" s="401" t="s">
        <v>4558</v>
      </c>
      <c r="B131" s="45" t="s">
        <v>3069</v>
      </c>
      <c r="C131" s="230">
        <v>0</v>
      </c>
      <c r="D131" s="230">
        <f t="shared" si="12"/>
        <v>0</v>
      </c>
      <c r="E131" s="255"/>
      <c r="F131" s="256"/>
      <c r="G131" s="256"/>
      <c r="H131" s="255"/>
      <c r="I131" s="230"/>
      <c r="J131" s="255"/>
      <c r="K131" s="230">
        <f t="shared" si="13"/>
        <v>0</v>
      </c>
      <c r="L131" s="257"/>
      <c r="M131" s="230"/>
      <c r="N131" s="229">
        <v>0</v>
      </c>
      <c r="O131" s="65" t="s">
        <v>3068</v>
      </c>
      <c r="P131" s="242" t="b">
        <f>EXACT($A$130,O131)</f>
        <v>1</v>
      </c>
      <c r="Q131" s="258">
        <v>0</v>
      </c>
      <c r="R131" s="259">
        <f t="shared" si="11"/>
        <v>0</v>
      </c>
    </row>
    <row r="132" spans="1:18" ht="12.75" customHeight="1" outlineLevel="2">
      <c r="A132" s="272" t="s">
        <v>4559</v>
      </c>
      <c r="B132" s="196" t="s">
        <v>3070</v>
      </c>
      <c r="C132" s="230">
        <v>0</v>
      </c>
      <c r="D132" s="230">
        <f t="shared" si="12"/>
        <v>0</v>
      </c>
      <c r="E132" s="255"/>
      <c r="F132" s="256"/>
      <c r="G132" s="256"/>
      <c r="H132" s="255"/>
      <c r="I132" s="230"/>
      <c r="J132" s="255"/>
      <c r="K132" s="230">
        <f t="shared" si="13"/>
        <v>0</v>
      </c>
      <c r="L132" s="257"/>
      <c r="M132" s="230"/>
      <c r="N132" s="229">
        <v>0</v>
      </c>
      <c r="O132" s="65" t="s">
        <v>3068</v>
      </c>
      <c r="P132" s="242" t="b">
        <f t="shared" ref="P132:P151" si="17">EXACT($A$130,O132)</f>
        <v>1</v>
      </c>
      <c r="Q132" s="258">
        <v>0</v>
      </c>
      <c r="R132" s="259">
        <f t="shared" ref="R132:R195" si="18">K132-Q132</f>
        <v>0</v>
      </c>
    </row>
    <row r="133" spans="1:18" ht="12.75" customHeight="1" outlineLevel="2">
      <c r="A133" s="272" t="s">
        <v>4560</v>
      </c>
      <c r="B133" s="196" t="s">
        <v>3071</v>
      </c>
      <c r="C133" s="230">
        <v>0</v>
      </c>
      <c r="D133" s="230">
        <f t="shared" si="12"/>
        <v>0</v>
      </c>
      <c r="E133" s="255"/>
      <c r="F133" s="256"/>
      <c r="G133" s="256"/>
      <c r="H133" s="255"/>
      <c r="I133" s="230"/>
      <c r="J133" s="255"/>
      <c r="K133" s="230">
        <f t="shared" si="13"/>
        <v>0</v>
      </c>
      <c r="L133" s="257"/>
      <c r="M133" s="230"/>
      <c r="N133" s="229">
        <v>0</v>
      </c>
      <c r="O133" s="65" t="s">
        <v>3068</v>
      </c>
      <c r="P133" s="242" t="b">
        <f t="shared" si="17"/>
        <v>1</v>
      </c>
      <c r="Q133" s="258">
        <v>0</v>
      </c>
      <c r="R133" s="259">
        <f t="shared" si="18"/>
        <v>0</v>
      </c>
    </row>
    <row r="134" spans="1:18" ht="12.75" customHeight="1" outlineLevel="2">
      <c r="A134" s="272" t="s">
        <v>4561</v>
      </c>
      <c r="B134" s="196" t="s">
        <v>3072</v>
      </c>
      <c r="C134" s="230">
        <v>0</v>
      </c>
      <c r="D134" s="230">
        <f t="shared" si="12"/>
        <v>0</v>
      </c>
      <c r="E134" s="255"/>
      <c r="F134" s="256"/>
      <c r="G134" s="256"/>
      <c r="H134" s="255"/>
      <c r="I134" s="230"/>
      <c r="J134" s="255"/>
      <c r="K134" s="230">
        <f t="shared" si="13"/>
        <v>0</v>
      </c>
      <c r="L134" s="257"/>
      <c r="M134" s="230"/>
      <c r="N134" s="229">
        <v>0</v>
      </c>
      <c r="O134" s="65" t="s">
        <v>3068</v>
      </c>
      <c r="P134" s="242" t="b">
        <f t="shared" si="17"/>
        <v>1</v>
      </c>
      <c r="Q134" s="258">
        <v>0</v>
      </c>
      <c r="R134" s="259">
        <f t="shared" si="18"/>
        <v>0</v>
      </c>
    </row>
    <row r="135" spans="1:18" ht="12.75" customHeight="1" outlineLevel="2">
      <c r="A135" s="272" t="s">
        <v>4562</v>
      </c>
      <c r="B135" s="196" t="s">
        <v>3073</v>
      </c>
      <c r="C135" s="230">
        <v>0</v>
      </c>
      <c r="D135" s="230">
        <f t="shared" si="12"/>
        <v>0</v>
      </c>
      <c r="E135" s="255"/>
      <c r="F135" s="256"/>
      <c r="G135" s="256"/>
      <c r="H135" s="255"/>
      <c r="I135" s="230"/>
      <c r="J135" s="255"/>
      <c r="K135" s="230">
        <f t="shared" si="13"/>
        <v>0</v>
      </c>
      <c r="L135" s="257"/>
      <c r="M135" s="230"/>
      <c r="N135" s="229">
        <v>0</v>
      </c>
      <c r="O135" s="65" t="s">
        <v>3068</v>
      </c>
      <c r="P135" s="242" t="b">
        <f t="shared" si="17"/>
        <v>1</v>
      </c>
      <c r="Q135" s="258">
        <v>0</v>
      </c>
      <c r="R135" s="259">
        <f t="shared" si="18"/>
        <v>0</v>
      </c>
    </row>
    <row r="136" spans="1:18" ht="12.75" customHeight="1" outlineLevel="2">
      <c r="A136" s="401" t="s">
        <v>4563</v>
      </c>
      <c r="B136" s="45" t="s">
        <v>3074</v>
      </c>
      <c r="C136" s="230">
        <v>0</v>
      </c>
      <c r="D136" s="230">
        <f t="shared" si="12"/>
        <v>0</v>
      </c>
      <c r="E136" s="255"/>
      <c r="F136" s="256"/>
      <c r="G136" s="256"/>
      <c r="H136" s="255"/>
      <c r="I136" s="230"/>
      <c r="J136" s="255"/>
      <c r="K136" s="230">
        <f t="shared" si="13"/>
        <v>0</v>
      </c>
      <c r="L136" s="257"/>
      <c r="M136" s="230"/>
      <c r="N136" s="229">
        <v>0</v>
      </c>
      <c r="O136" s="65" t="s">
        <v>3068</v>
      </c>
      <c r="P136" s="242" t="b">
        <f t="shared" si="17"/>
        <v>1</v>
      </c>
      <c r="Q136" s="258">
        <v>0</v>
      </c>
      <c r="R136" s="259">
        <f t="shared" si="18"/>
        <v>0</v>
      </c>
    </row>
    <row r="137" spans="1:18" ht="12.75" customHeight="1" outlineLevel="2">
      <c r="A137" s="401" t="s">
        <v>4564</v>
      </c>
      <c r="B137" s="45" t="s">
        <v>3075</v>
      </c>
      <c r="C137" s="230">
        <v>0</v>
      </c>
      <c r="D137" s="230">
        <f t="shared" si="12"/>
        <v>0</v>
      </c>
      <c r="E137" s="255"/>
      <c r="F137" s="256"/>
      <c r="G137" s="256"/>
      <c r="H137" s="255"/>
      <c r="I137" s="230"/>
      <c r="J137" s="255"/>
      <c r="K137" s="230">
        <f t="shared" si="13"/>
        <v>0</v>
      </c>
      <c r="L137" s="257"/>
      <c r="M137" s="230"/>
      <c r="N137" s="229">
        <v>0</v>
      </c>
      <c r="O137" s="65" t="s">
        <v>3068</v>
      </c>
      <c r="P137" s="242" t="b">
        <f t="shared" si="17"/>
        <v>1</v>
      </c>
      <c r="Q137" s="258">
        <v>0</v>
      </c>
      <c r="R137" s="259">
        <f t="shared" si="18"/>
        <v>0</v>
      </c>
    </row>
    <row r="138" spans="1:18" ht="12.75" customHeight="1" outlineLevel="2">
      <c r="A138" s="401" t="s">
        <v>4565</v>
      </c>
      <c r="B138" s="45" t="s">
        <v>3076</v>
      </c>
      <c r="C138" s="230">
        <v>0</v>
      </c>
      <c r="D138" s="230">
        <f t="shared" si="12"/>
        <v>0</v>
      </c>
      <c r="E138" s="255"/>
      <c r="F138" s="256"/>
      <c r="G138" s="256"/>
      <c r="H138" s="255"/>
      <c r="I138" s="230"/>
      <c r="J138" s="255"/>
      <c r="K138" s="230">
        <f t="shared" si="13"/>
        <v>0</v>
      </c>
      <c r="L138" s="257"/>
      <c r="M138" s="230"/>
      <c r="N138" s="229">
        <v>0</v>
      </c>
      <c r="O138" s="65" t="s">
        <v>3068</v>
      </c>
      <c r="P138" s="242" t="b">
        <f t="shared" si="17"/>
        <v>1</v>
      </c>
      <c r="Q138" s="258">
        <v>0</v>
      </c>
      <c r="R138" s="259">
        <f t="shared" si="18"/>
        <v>0</v>
      </c>
    </row>
    <row r="139" spans="1:18" ht="12.75" customHeight="1" outlineLevel="2">
      <c r="A139" s="401" t="s">
        <v>4566</v>
      </c>
      <c r="B139" s="45" t="s">
        <v>3077</v>
      </c>
      <c r="C139" s="230">
        <v>0</v>
      </c>
      <c r="D139" s="230">
        <f t="shared" si="12"/>
        <v>0</v>
      </c>
      <c r="E139" s="255"/>
      <c r="F139" s="256"/>
      <c r="G139" s="256"/>
      <c r="H139" s="255"/>
      <c r="I139" s="230"/>
      <c r="J139" s="255"/>
      <c r="K139" s="230">
        <f t="shared" si="13"/>
        <v>0</v>
      </c>
      <c r="L139" s="257"/>
      <c r="M139" s="230"/>
      <c r="N139" s="229">
        <v>0</v>
      </c>
      <c r="O139" s="65" t="s">
        <v>3068</v>
      </c>
      <c r="P139" s="242" t="b">
        <f t="shared" si="17"/>
        <v>1</v>
      </c>
      <c r="Q139" s="258">
        <v>0</v>
      </c>
      <c r="R139" s="259">
        <f t="shared" si="18"/>
        <v>0</v>
      </c>
    </row>
    <row r="140" spans="1:18" ht="12.75" customHeight="1" outlineLevel="2">
      <c r="A140" s="401" t="s">
        <v>4567</v>
      </c>
      <c r="B140" s="45" t="s">
        <v>3078</v>
      </c>
      <c r="C140" s="230">
        <v>0</v>
      </c>
      <c r="D140" s="230">
        <f t="shared" si="12"/>
        <v>0</v>
      </c>
      <c r="E140" s="255"/>
      <c r="F140" s="256"/>
      <c r="G140" s="256"/>
      <c r="H140" s="255"/>
      <c r="I140" s="230"/>
      <c r="J140" s="255"/>
      <c r="K140" s="230">
        <f t="shared" si="13"/>
        <v>0</v>
      </c>
      <c r="L140" s="257"/>
      <c r="M140" s="230"/>
      <c r="N140" s="229">
        <v>0</v>
      </c>
      <c r="O140" s="65" t="s">
        <v>3068</v>
      </c>
      <c r="P140" s="242" t="b">
        <f t="shared" si="17"/>
        <v>1</v>
      </c>
      <c r="Q140" s="258">
        <v>0</v>
      </c>
      <c r="R140" s="259">
        <f t="shared" si="18"/>
        <v>0</v>
      </c>
    </row>
    <row r="141" spans="1:18" ht="12.75" customHeight="1" outlineLevel="2">
      <c r="A141" s="401" t="s">
        <v>4568</v>
      </c>
      <c r="B141" s="45" t="s">
        <v>3079</v>
      </c>
      <c r="C141" s="230">
        <v>0</v>
      </c>
      <c r="D141" s="230">
        <f t="shared" si="12"/>
        <v>0</v>
      </c>
      <c r="E141" s="255"/>
      <c r="F141" s="256"/>
      <c r="G141" s="256"/>
      <c r="H141" s="255"/>
      <c r="I141" s="230"/>
      <c r="J141" s="255"/>
      <c r="K141" s="230">
        <f t="shared" si="13"/>
        <v>0</v>
      </c>
      <c r="L141" s="257"/>
      <c r="M141" s="230"/>
      <c r="N141" s="229">
        <v>0</v>
      </c>
      <c r="O141" s="65" t="s">
        <v>3068</v>
      </c>
      <c r="P141" s="242" t="b">
        <f t="shared" si="17"/>
        <v>1</v>
      </c>
      <c r="Q141" s="258">
        <v>0</v>
      </c>
      <c r="R141" s="259">
        <f t="shared" si="18"/>
        <v>0</v>
      </c>
    </row>
    <row r="142" spans="1:18" ht="12.75" customHeight="1" outlineLevel="2">
      <c r="A142" s="401" t="s">
        <v>4569</v>
      </c>
      <c r="B142" s="45" t="s">
        <v>3080</v>
      </c>
      <c r="C142" s="230">
        <v>0</v>
      </c>
      <c r="D142" s="230">
        <f t="shared" si="12"/>
        <v>0</v>
      </c>
      <c r="E142" s="255"/>
      <c r="F142" s="256"/>
      <c r="G142" s="256"/>
      <c r="H142" s="255"/>
      <c r="I142" s="230"/>
      <c r="J142" s="255"/>
      <c r="K142" s="230">
        <f t="shared" si="13"/>
        <v>0</v>
      </c>
      <c r="L142" s="257"/>
      <c r="M142" s="230"/>
      <c r="N142" s="229">
        <v>0</v>
      </c>
      <c r="O142" s="65" t="s">
        <v>3068</v>
      </c>
      <c r="P142" s="242" t="b">
        <f t="shared" si="17"/>
        <v>1</v>
      </c>
      <c r="Q142" s="258">
        <v>0</v>
      </c>
      <c r="R142" s="259">
        <f t="shared" si="18"/>
        <v>0</v>
      </c>
    </row>
    <row r="143" spans="1:18" ht="12.75" customHeight="1" outlineLevel="2">
      <c r="A143" s="401" t="s">
        <v>4570</v>
      </c>
      <c r="B143" s="45" t="s">
        <v>3081</v>
      </c>
      <c r="C143" s="230">
        <v>0</v>
      </c>
      <c r="D143" s="230">
        <f t="shared" si="12"/>
        <v>0</v>
      </c>
      <c r="E143" s="255"/>
      <c r="F143" s="256"/>
      <c r="G143" s="256"/>
      <c r="H143" s="255"/>
      <c r="I143" s="230"/>
      <c r="J143" s="255"/>
      <c r="K143" s="230">
        <f t="shared" si="13"/>
        <v>0</v>
      </c>
      <c r="L143" s="257"/>
      <c r="M143" s="230"/>
      <c r="N143" s="229">
        <v>0</v>
      </c>
      <c r="O143" s="65" t="s">
        <v>3068</v>
      </c>
      <c r="P143" s="242" t="b">
        <f t="shared" si="17"/>
        <v>1</v>
      </c>
      <c r="Q143" s="258">
        <v>0</v>
      </c>
      <c r="R143" s="259">
        <f t="shared" si="18"/>
        <v>0</v>
      </c>
    </row>
    <row r="144" spans="1:18" ht="12.75" customHeight="1" outlineLevel="2">
      <c r="A144" s="401" t="s">
        <v>4571</v>
      </c>
      <c r="B144" s="45" t="s">
        <v>3082</v>
      </c>
      <c r="C144" s="230">
        <v>0</v>
      </c>
      <c r="D144" s="230">
        <f t="shared" si="12"/>
        <v>0</v>
      </c>
      <c r="E144" s="255"/>
      <c r="F144" s="256"/>
      <c r="G144" s="256"/>
      <c r="H144" s="255"/>
      <c r="I144" s="230"/>
      <c r="J144" s="255"/>
      <c r="K144" s="230">
        <f t="shared" si="13"/>
        <v>0</v>
      </c>
      <c r="L144" s="257"/>
      <c r="M144" s="230"/>
      <c r="N144" s="229">
        <v>0</v>
      </c>
      <c r="O144" s="65" t="s">
        <v>3068</v>
      </c>
      <c r="P144" s="242" t="b">
        <f t="shared" si="17"/>
        <v>1</v>
      </c>
      <c r="Q144" s="258">
        <v>0</v>
      </c>
      <c r="R144" s="259">
        <f t="shared" si="18"/>
        <v>0</v>
      </c>
    </row>
    <row r="145" spans="1:18" ht="12.75" customHeight="1" outlineLevel="2">
      <c r="A145" s="401" t="s">
        <v>4572</v>
      </c>
      <c r="B145" s="45" t="s">
        <v>3083</v>
      </c>
      <c r="C145" s="230">
        <v>0</v>
      </c>
      <c r="D145" s="230">
        <f t="shared" si="12"/>
        <v>0</v>
      </c>
      <c r="E145" s="255"/>
      <c r="F145" s="256"/>
      <c r="G145" s="256"/>
      <c r="H145" s="255"/>
      <c r="I145" s="230"/>
      <c r="J145" s="255"/>
      <c r="K145" s="230">
        <f t="shared" si="13"/>
        <v>0</v>
      </c>
      <c r="L145" s="257"/>
      <c r="M145" s="230"/>
      <c r="N145" s="229">
        <v>0</v>
      </c>
      <c r="O145" s="65" t="s">
        <v>3068</v>
      </c>
      <c r="P145" s="242" t="b">
        <f t="shared" si="17"/>
        <v>1</v>
      </c>
      <c r="Q145" s="258">
        <v>0</v>
      </c>
      <c r="R145" s="259">
        <f t="shared" si="18"/>
        <v>0</v>
      </c>
    </row>
    <row r="146" spans="1:18" ht="12.75" customHeight="1" outlineLevel="2">
      <c r="A146" s="401" t="s">
        <v>4573</v>
      </c>
      <c r="B146" s="45" t="s">
        <v>3084</v>
      </c>
      <c r="C146" s="230">
        <v>0</v>
      </c>
      <c r="D146" s="230">
        <f t="shared" si="12"/>
        <v>0</v>
      </c>
      <c r="E146" s="255"/>
      <c r="F146" s="256"/>
      <c r="G146" s="256"/>
      <c r="H146" s="255"/>
      <c r="I146" s="230"/>
      <c r="J146" s="255"/>
      <c r="K146" s="230">
        <f t="shared" si="13"/>
        <v>0</v>
      </c>
      <c r="L146" s="257"/>
      <c r="M146" s="230"/>
      <c r="N146" s="229">
        <v>0</v>
      </c>
      <c r="O146" s="65" t="s">
        <v>3068</v>
      </c>
      <c r="P146" s="242" t="b">
        <f t="shared" si="17"/>
        <v>1</v>
      </c>
      <c r="Q146" s="258">
        <v>0</v>
      </c>
      <c r="R146" s="259">
        <f t="shared" si="18"/>
        <v>0</v>
      </c>
    </row>
    <row r="147" spans="1:18" ht="12.75" customHeight="1" outlineLevel="2">
      <c r="A147" s="272" t="s">
        <v>4574</v>
      </c>
      <c r="B147" s="196" t="s">
        <v>3085</v>
      </c>
      <c r="C147" s="230">
        <v>1703341</v>
      </c>
      <c r="D147" s="230">
        <f t="shared" si="12"/>
        <v>-1703341</v>
      </c>
      <c r="E147" s="255"/>
      <c r="F147" s="256"/>
      <c r="G147" s="256"/>
      <c r="H147" s="255"/>
      <c r="I147" s="230"/>
      <c r="J147" s="255"/>
      <c r="K147" s="230">
        <f t="shared" si="13"/>
        <v>-1703341</v>
      </c>
      <c r="L147" s="257"/>
      <c r="M147" s="230"/>
      <c r="N147" s="229">
        <v>0</v>
      </c>
      <c r="O147" s="65" t="s">
        <v>3068</v>
      </c>
      <c r="P147" s="242" t="b">
        <f t="shared" si="17"/>
        <v>1</v>
      </c>
      <c r="Q147" s="258">
        <v>0</v>
      </c>
      <c r="R147" s="259">
        <f t="shared" si="18"/>
        <v>-1703341</v>
      </c>
    </row>
    <row r="148" spans="1:18" ht="12.75" customHeight="1" outlineLevel="2">
      <c r="A148" s="272" t="s">
        <v>4575</v>
      </c>
      <c r="B148" s="196" t="s">
        <v>3086</v>
      </c>
      <c r="C148" s="230">
        <v>0</v>
      </c>
      <c r="D148" s="230">
        <f t="shared" si="12"/>
        <v>0</v>
      </c>
      <c r="E148" s="255"/>
      <c r="F148" s="256"/>
      <c r="G148" s="256"/>
      <c r="H148" s="255"/>
      <c r="I148" s="230"/>
      <c r="J148" s="255"/>
      <c r="K148" s="230">
        <f t="shared" si="13"/>
        <v>0</v>
      </c>
      <c r="L148" s="257"/>
      <c r="M148" s="230"/>
      <c r="N148" s="229">
        <v>0</v>
      </c>
      <c r="O148" s="65" t="s">
        <v>3068</v>
      </c>
      <c r="P148" s="242" t="b">
        <f t="shared" si="17"/>
        <v>1</v>
      </c>
      <c r="Q148" s="258">
        <v>0</v>
      </c>
      <c r="R148" s="259">
        <f t="shared" si="18"/>
        <v>0</v>
      </c>
    </row>
    <row r="149" spans="1:18" ht="12.75" customHeight="1" outlineLevel="2">
      <c r="A149" s="272" t="s">
        <v>4576</v>
      </c>
      <c r="B149" s="196" t="s">
        <v>3087</v>
      </c>
      <c r="C149" s="230">
        <v>-172380.989999999</v>
      </c>
      <c r="D149" s="230">
        <f t="shared" si="12"/>
        <v>172380.989999999</v>
      </c>
      <c r="E149" s="255"/>
      <c r="F149" s="256"/>
      <c r="G149" s="256"/>
      <c r="H149" s="255"/>
      <c r="I149" s="230"/>
      <c r="J149" s="255"/>
      <c r="K149" s="230">
        <f>D149+I149</f>
        <v>172380.989999999</v>
      </c>
      <c r="L149" s="257"/>
      <c r="M149" s="230"/>
      <c r="N149" s="229">
        <v>0</v>
      </c>
      <c r="O149" s="65" t="s">
        <v>3068</v>
      </c>
      <c r="P149" s="242" t="b">
        <f t="shared" si="17"/>
        <v>1</v>
      </c>
      <c r="Q149" s="258">
        <v>0</v>
      </c>
      <c r="R149" s="259">
        <f t="shared" si="18"/>
        <v>172380.989999999</v>
      </c>
    </row>
    <row r="150" spans="1:18" ht="12.75" customHeight="1" outlineLevel="2">
      <c r="A150" s="401" t="s">
        <v>4577</v>
      </c>
      <c r="B150" s="45" t="s">
        <v>3088</v>
      </c>
      <c r="C150" s="230">
        <v>0</v>
      </c>
      <c r="D150" s="230">
        <f t="shared" si="12"/>
        <v>0</v>
      </c>
      <c r="E150" s="255"/>
      <c r="F150" s="256"/>
      <c r="G150" s="256"/>
      <c r="H150" s="255"/>
      <c r="I150" s="230"/>
      <c r="J150" s="255"/>
      <c r="K150" s="230">
        <f t="shared" si="13"/>
        <v>0</v>
      </c>
      <c r="L150" s="257"/>
      <c r="M150" s="230"/>
      <c r="N150" s="229">
        <v>0</v>
      </c>
      <c r="O150" s="65" t="s">
        <v>3068</v>
      </c>
      <c r="P150" s="242" t="b">
        <f t="shared" si="17"/>
        <v>1</v>
      </c>
      <c r="Q150" s="258">
        <v>0</v>
      </c>
      <c r="R150" s="259">
        <f t="shared" si="18"/>
        <v>0</v>
      </c>
    </row>
    <row r="151" spans="1:18" ht="12.75" customHeight="1" outlineLevel="2">
      <c r="A151" s="401" t="s">
        <v>4578</v>
      </c>
      <c r="B151" s="45" t="s">
        <v>3089</v>
      </c>
      <c r="C151" s="230">
        <v>-2809.7199999999898</v>
      </c>
      <c r="D151" s="230">
        <f t="shared" si="12"/>
        <v>2809.7199999999898</v>
      </c>
      <c r="E151" s="255"/>
      <c r="F151" s="256"/>
      <c r="G151" s="256"/>
      <c r="H151" s="255"/>
      <c r="I151" s="230"/>
      <c r="J151" s="255"/>
      <c r="K151" s="230">
        <f>D151+I151</f>
        <v>2809.7199999999898</v>
      </c>
      <c r="L151" s="257"/>
      <c r="M151" s="230"/>
      <c r="N151" s="229">
        <v>0</v>
      </c>
      <c r="O151" s="65" t="s">
        <v>3068</v>
      </c>
      <c r="P151" s="242" t="b">
        <f t="shared" si="17"/>
        <v>1</v>
      </c>
      <c r="Q151" s="258">
        <v>0</v>
      </c>
      <c r="R151" s="259">
        <f t="shared" si="18"/>
        <v>2809.7199999999898</v>
      </c>
    </row>
    <row r="152" spans="1:18" outlineLevel="1">
      <c r="A152" s="400" t="s">
        <v>3090</v>
      </c>
      <c r="C152" s="254">
        <f>SUM(C153:C170)</f>
        <v>-1137455589.54</v>
      </c>
      <c r="D152" s="254">
        <f t="shared" si="12"/>
        <v>1137455589.54</v>
      </c>
      <c r="E152" s="255"/>
      <c r="F152" s="256"/>
      <c r="G152" s="256"/>
      <c r="H152" s="255"/>
      <c r="I152" s="254"/>
      <c r="J152" s="255"/>
      <c r="K152" s="254">
        <f t="shared" si="13"/>
        <v>1137455589.54</v>
      </c>
      <c r="L152" s="257" t="e">
        <f>#REF!+C152</f>
        <v>#REF!</v>
      </c>
      <c r="M152" s="254"/>
      <c r="N152" s="229" t="e">
        <v>#VALUE!</v>
      </c>
      <c r="O152" s="65">
        <v>0</v>
      </c>
      <c r="P152" s="229"/>
      <c r="Q152" s="258">
        <v>1137455589.54</v>
      </c>
      <c r="R152" s="259">
        <f t="shared" si="18"/>
        <v>0</v>
      </c>
    </row>
    <row r="153" spans="1:18" ht="12.75" customHeight="1" outlineLevel="2">
      <c r="A153" s="401" t="s">
        <v>4579</v>
      </c>
      <c r="B153" s="45" t="s">
        <v>3091</v>
      </c>
      <c r="C153" s="230">
        <v>0</v>
      </c>
      <c r="D153" s="230">
        <f t="shared" si="12"/>
        <v>0</v>
      </c>
      <c r="E153" s="255"/>
      <c r="F153" s="256"/>
      <c r="G153" s="256"/>
      <c r="H153" s="255"/>
      <c r="I153" s="230"/>
      <c r="J153" s="255"/>
      <c r="K153" s="230">
        <f t="shared" si="13"/>
        <v>0</v>
      </c>
      <c r="L153" s="257"/>
      <c r="M153" s="230"/>
      <c r="N153" s="229">
        <v>0</v>
      </c>
      <c r="O153" s="65" t="s">
        <v>3090</v>
      </c>
      <c r="P153" s="242" t="b">
        <f>EXACT($A$152,O153)</f>
        <v>1</v>
      </c>
      <c r="Q153" s="258">
        <v>0</v>
      </c>
      <c r="R153" s="259">
        <f t="shared" si="18"/>
        <v>0</v>
      </c>
    </row>
    <row r="154" spans="1:18" ht="12.75" customHeight="1" outlineLevel="2">
      <c r="A154" s="272" t="s">
        <v>4580</v>
      </c>
      <c r="B154" s="196" t="s">
        <v>3092</v>
      </c>
      <c r="C154" s="230">
        <v>84924.339999999895</v>
      </c>
      <c r="D154" s="230">
        <f t="shared" si="12"/>
        <v>-84924.339999999895</v>
      </c>
      <c r="E154" s="255"/>
      <c r="F154" s="256"/>
      <c r="G154" s="256"/>
      <c r="H154" s="255"/>
      <c r="I154" s="230"/>
      <c r="J154" s="255"/>
      <c r="K154" s="230">
        <f t="shared" si="13"/>
        <v>-84924.339999999895</v>
      </c>
      <c r="L154" s="257"/>
      <c r="M154" s="230"/>
      <c r="N154" s="229">
        <v>0</v>
      </c>
      <c r="O154" s="65" t="s">
        <v>3090</v>
      </c>
      <c r="P154" s="242" t="b">
        <f t="shared" ref="P154:P170" si="19">EXACT($A$152,O154)</f>
        <v>1</v>
      </c>
      <c r="Q154" s="258">
        <v>0</v>
      </c>
      <c r="R154" s="259">
        <f t="shared" si="18"/>
        <v>-84924.339999999895</v>
      </c>
    </row>
    <row r="155" spans="1:18" ht="12.75" customHeight="1" outlineLevel="2">
      <c r="A155" s="272" t="s">
        <v>4581</v>
      </c>
      <c r="B155" s="196" t="s">
        <v>3093</v>
      </c>
      <c r="C155" s="230">
        <v>39869746.82</v>
      </c>
      <c r="D155" s="230">
        <f t="shared" si="12"/>
        <v>-39869746.82</v>
      </c>
      <c r="E155" s="255"/>
      <c r="F155" s="256"/>
      <c r="G155" s="256"/>
      <c r="H155" s="255"/>
      <c r="I155" s="230"/>
      <c r="J155" s="255"/>
      <c r="K155" s="230">
        <f t="shared" si="13"/>
        <v>-39869746.82</v>
      </c>
      <c r="L155" s="257"/>
      <c r="M155" s="230"/>
      <c r="N155" s="229">
        <v>0</v>
      </c>
      <c r="O155" s="65" t="s">
        <v>3090</v>
      </c>
      <c r="P155" s="242" t="b">
        <f t="shared" si="19"/>
        <v>1</v>
      </c>
      <c r="Q155" s="258">
        <v>0</v>
      </c>
      <c r="R155" s="259">
        <f t="shared" si="18"/>
        <v>-39869746.82</v>
      </c>
    </row>
    <row r="156" spans="1:18" ht="12.75" customHeight="1" outlineLevel="2">
      <c r="A156" s="272" t="s">
        <v>4582</v>
      </c>
      <c r="B156" s="196" t="s">
        <v>3094</v>
      </c>
      <c r="C156" s="230">
        <v>29534200.43</v>
      </c>
      <c r="D156" s="230">
        <f t="shared" si="12"/>
        <v>-29534200.43</v>
      </c>
      <c r="E156" s="255"/>
      <c r="F156" s="256"/>
      <c r="G156" s="256"/>
      <c r="H156" s="255"/>
      <c r="I156" s="230"/>
      <c r="J156" s="255"/>
      <c r="K156" s="230">
        <f t="shared" si="13"/>
        <v>-29534200.43</v>
      </c>
      <c r="L156" s="257"/>
      <c r="M156" s="230"/>
      <c r="N156" s="229">
        <v>0</v>
      </c>
      <c r="O156" s="65" t="s">
        <v>3090</v>
      </c>
      <c r="P156" s="242" t="b">
        <f t="shared" si="19"/>
        <v>1</v>
      </c>
      <c r="Q156" s="258">
        <v>0</v>
      </c>
      <c r="R156" s="259">
        <f t="shared" si="18"/>
        <v>-29534200.43</v>
      </c>
    </row>
    <row r="157" spans="1:18" ht="12.75" customHeight="1" outlineLevel="2">
      <c r="A157" s="272" t="s">
        <v>4583</v>
      </c>
      <c r="B157" s="196" t="s">
        <v>3095</v>
      </c>
      <c r="C157" s="230">
        <v>-1799702.1</v>
      </c>
      <c r="D157" s="230">
        <f t="shared" si="12"/>
        <v>1799702.1</v>
      </c>
      <c r="E157" s="255"/>
      <c r="F157" s="256"/>
      <c r="G157" s="256"/>
      <c r="H157" s="255"/>
      <c r="I157" s="230"/>
      <c r="J157" s="255"/>
      <c r="K157" s="230">
        <f t="shared" si="13"/>
        <v>1799702.1</v>
      </c>
      <c r="L157" s="257"/>
      <c r="M157" s="230"/>
      <c r="N157" s="229">
        <v>0</v>
      </c>
      <c r="O157" s="65" t="s">
        <v>3090</v>
      </c>
      <c r="P157" s="242" t="b">
        <f t="shared" si="19"/>
        <v>1</v>
      </c>
      <c r="Q157" s="258">
        <v>0</v>
      </c>
      <c r="R157" s="259">
        <f t="shared" si="18"/>
        <v>1799702.1</v>
      </c>
    </row>
    <row r="158" spans="1:18" ht="12.75" customHeight="1" outlineLevel="2">
      <c r="A158" s="272" t="s">
        <v>4584</v>
      </c>
      <c r="B158" s="196" t="s">
        <v>3096</v>
      </c>
      <c r="C158" s="230">
        <v>-10201389.4</v>
      </c>
      <c r="D158" s="230">
        <f t="shared" si="12"/>
        <v>10201389.4</v>
      </c>
      <c r="E158" s="255"/>
      <c r="F158" s="256"/>
      <c r="G158" s="256"/>
      <c r="H158" s="255"/>
      <c r="I158" s="230"/>
      <c r="J158" s="255"/>
      <c r="K158" s="230">
        <f t="shared" si="13"/>
        <v>10201389.4</v>
      </c>
      <c r="L158" s="257"/>
      <c r="M158" s="230"/>
      <c r="N158" s="229">
        <v>0</v>
      </c>
      <c r="O158" s="65" t="s">
        <v>3090</v>
      </c>
      <c r="P158" s="242" t="b">
        <f t="shared" si="19"/>
        <v>1</v>
      </c>
      <c r="Q158" s="258">
        <v>0</v>
      </c>
      <c r="R158" s="259">
        <f t="shared" si="18"/>
        <v>10201389.4</v>
      </c>
    </row>
    <row r="159" spans="1:18" ht="12.75" customHeight="1" outlineLevel="2">
      <c r="A159" s="272" t="s">
        <v>4585</v>
      </c>
      <c r="B159" s="196" t="s">
        <v>3097</v>
      </c>
      <c r="C159" s="230">
        <v>0</v>
      </c>
      <c r="D159" s="230">
        <f t="shared" si="12"/>
        <v>0</v>
      </c>
      <c r="E159" s="255"/>
      <c r="F159" s="256"/>
      <c r="G159" s="256"/>
      <c r="H159" s="255"/>
      <c r="I159" s="230"/>
      <c r="J159" s="255"/>
      <c r="K159" s="230">
        <f t="shared" si="13"/>
        <v>0</v>
      </c>
      <c r="L159" s="257"/>
      <c r="M159" s="230"/>
      <c r="N159" s="229">
        <v>0</v>
      </c>
      <c r="O159" s="65" t="s">
        <v>3090</v>
      </c>
      <c r="P159" s="242" t="b">
        <f t="shared" si="19"/>
        <v>1</v>
      </c>
      <c r="Q159" s="258">
        <v>0</v>
      </c>
      <c r="R159" s="259">
        <f t="shared" si="18"/>
        <v>0</v>
      </c>
    </row>
    <row r="160" spans="1:18" ht="12.75" customHeight="1" outlineLevel="2">
      <c r="A160" s="401" t="s">
        <v>4586</v>
      </c>
      <c r="B160" s="45" t="s">
        <v>3098</v>
      </c>
      <c r="C160" s="230">
        <v>0</v>
      </c>
      <c r="D160" s="230">
        <f t="shared" si="12"/>
        <v>0</v>
      </c>
      <c r="E160" s="255"/>
      <c r="F160" s="256"/>
      <c r="G160" s="256"/>
      <c r="H160" s="255"/>
      <c r="I160" s="230"/>
      <c r="J160" s="255"/>
      <c r="K160" s="230">
        <f t="shared" si="13"/>
        <v>0</v>
      </c>
      <c r="L160" s="257"/>
      <c r="M160" s="230"/>
      <c r="N160" s="229">
        <v>0</v>
      </c>
      <c r="O160" s="65" t="s">
        <v>3090</v>
      </c>
      <c r="P160" s="242" t="b">
        <f t="shared" si="19"/>
        <v>1</v>
      </c>
      <c r="Q160" s="258">
        <v>0</v>
      </c>
      <c r="R160" s="259">
        <f t="shared" si="18"/>
        <v>0</v>
      </c>
    </row>
    <row r="161" spans="1:18" ht="12.75" customHeight="1" outlineLevel="2">
      <c r="A161" s="401" t="s">
        <v>4587</v>
      </c>
      <c r="B161" s="45" t="s">
        <v>3099</v>
      </c>
      <c r="C161" s="230">
        <v>0</v>
      </c>
      <c r="D161" s="230">
        <f t="shared" si="12"/>
        <v>0</v>
      </c>
      <c r="E161" s="255"/>
      <c r="F161" s="256"/>
      <c r="G161" s="256"/>
      <c r="H161" s="255"/>
      <c r="I161" s="230"/>
      <c r="J161" s="255"/>
      <c r="K161" s="230">
        <f t="shared" si="13"/>
        <v>0</v>
      </c>
      <c r="L161" s="257"/>
      <c r="M161" s="230"/>
      <c r="N161" s="229">
        <v>0</v>
      </c>
      <c r="O161" s="65" t="s">
        <v>3090</v>
      </c>
      <c r="P161" s="242" t="b">
        <f t="shared" si="19"/>
        <v>1</v>
      </c>
      <c r="Q161" s="258">
        <v>0</v>
      </c>
      <c r="R161" s="259">
        <f t="shared" si="18"/>
        <v>0</v>
      </c>
    </row>
    <row r="162" spans="1:18" ht="12.75" customHeight="1" outlineLevel="2">
      <c r="A162" s="401" t="s">
        <v>4588</v>
      </c>
      <c r="B162" s="45" t="s">
        <v>3100</v>
      </c>
      <c r="C162" s="230">
        <v>0</v>
      </c>
      <c r="D162" s="230">
        <f t="shared" si="12"/>
        <v>0</v>
      </c>
      <c r="E162" s="255"/>
      <c r="F162" s="256"/>
      <c r="G162" s="256"/>
      <c r="H162" s="255"/>
      <c r="I162" s="230"/>
      <c r="J162" s="255"/>
      <c r="K162" s="230">
        <f t="shared" si="13"/>
        <v>0</v>
      </c>
      <c r="L162" s="257"/>
      <c r="M162" s="230"/>
      <c r="N162" s="229">
        <v>0</v>
      </c>
      <c r="O162" s="65" t="s">
        <v>3090</v>
      </c>
      <c r="P162" s="242" t="b">
        <f t="shared" si="19"/>
        <v>1</v>
      </c>
      <c r="Q162" s="258">
        <v>0</v>
      </c>
      <c r="R162" s="259">
        <f t="shared" si="18"/>
        <v>0</v>
      </c>
    </row>
    <row r="163" spans="1:18" ht="12.75" customHeight="1" outlineLevel="2">
      <c r="A163" s="401" t="s">
        <v>4589</v>
      </c>
      <c r="B163" s="45" t="s">
        <v>3101</v>
      </c>
      <c r="C163" s="230">
        <v>-300139872.11000001</v>
      </c>
      <c r="D163" s="230">
        <f t="shared" si="12"/>
        <v>300139872.11000001</v>
      </c>
      <c r="E163" s="255"/>
      <c r="F163" s="256"/>
      <c r="G163" s="256"/>
      <c r="H163" s="255"/>
      <c r="I163" s="230"/>
      <c r="J163" s="255"/>
      <c r="K163" s="230">
        <f t="shared" si="13"/>
        <v>300139872.11000001</v>
      </c>
      <c r="L163" s="257"/>
      <c r="M163" s="230"/>
      <c r="N163" s="229">
        <v>0</v>
      </c>
      <c r="O163" s="65" t="s">
        <v>3090</v>
      </c>
      <c r="P163" s="242" t="b">
        <f t="shared" si="19"/>
        <v>1</v>
      </c>
      <c r="Q163" s="258">
        <v>0</v>
      </c>
      <c r="R163" s="259">
        <f t="shared" si="18"/>
        <v>300139872.11000001</v>
      </c>
    </row>
    <row r="164" spans="1:18" ht="12.75" customHeight="1" outlineLevel="2">
      <c r="A164" s="401" t="s">
        <v>4590</v>
      </c>
      <c r="B164" s="45" t="s">
        <v>3102</v>
      </c>
      <c r="C164" s="230">
        <v>-100447874.77</v>
      </c>
      <c r="D164" s="230">
        <f t="shared" si="12"/>
        <v>100447874.77</v>
      </c>
      <c r="E164" s="255"/>
      <c r="F164" s="256"/>
      <c r="G164" s="256"/>
      <c r="H164" s="255"/>
      <c r="I164" s="230"/>
      <c r="J164" s="255"/>
      <c r="K164" s="230">
        <f t="shared" si="13"/>
        <v>100447874.77</v>
      </c>
      <c r="L164" s="257"/>
      <c r="M164" s="230"/>
      <c r="N164" s="229">
        <v>0</v>
      </c>
      <c r="O164" s="65" t="s">
        <v>3090</v>
      </c>
      <c r="P164" s="242" t="b">
        <f t="shared" si="19"/>
        <v>1</v>
      </c>
      <c r="Q164" s="258">
        <v>0</v>
      </c>
      <c r="R164" s="259">
        <f t="shared" si="18"/>
        <v>100447874.77</v>
      </c>
    </row>
    <row r="165" spans="1:18" ht="12.75" customHeight="1" outlineLevel="2">
      <c r="A165" s="401" t="s">
        <v>4591</v>
      </c>
      <c r="B165" s="45" t="s">
        <v>3103</v>
      </c>
      <c r="C165" s="230">
        <v>-40622487.7999999</v>
      </c>
      <c r="D165" s="230">
        <f t="shared" si="12"/>
        <v>40622487.7999999</v>
      </c>
      <c r="E165" s="255"/>
      <c r="F165" s="256"/>
      <c r="G165" s="256"/>
      <c r="H165" s="255"/>
      <c r="I165" s="230"/>
      <c r="J165" s="255"/>
      <c r="K165" s="230">
        <f t="shared" si="13"/>
        <v>40622487.7999999</v>
      </c>
      <c r="L165" s="257"/>
      <c r="M165" s="230"/>
      <c r="N165" s="229">
        <v>0</v>
      </c>
      <c r="O165" s="65" t="s">
        <v>3090</v>
      </c>
      <c r="P165" s="242" t="b">
        <f t="shared" si="19"/>
        <v>1</v>
      </c>
      <c r="Q165" s="258">
        <v>0</v>
      </c>
      <c r="R165" s="259">
        <f t="shared" si="18"/>
        <v>40622487.7999999</v>
      </c>
    </row>
    <row r="166" spans="1:18" ht="12.75" customHeight="1" outlineLevel="2">
      <c r="A166" s="401" t="s">
        <v>4592</v>
      </c>
      <c r="B166" s="45" t="s">
        <v>3104</v>
      </c>
      <c r="C166" s="230">
        <v>-179032837.77000001</v>
      </c>
      <c r="D166" s="230">
        <f t="shared" si="12"/>
        <v>179032837.77000001</v>
      </c>
      <c r="E166" s="255"/>
      <c r="F166" s="256"/>
      <c r="G166" s="256"/>
      <c r="H166" s="255"/>
      <c r="I166" s="230"/>
      <c r="J166" s="255"/>
      <c r="K166" s="230">
        <f t="shared" si="13"/>
        <v>179032837.77000001</v>
      </c>
      <c r="L166" s="257"/>
      <c r="M166" s="230"/>
      <c r="N166" s="229">
        <v>0</v>
      </c>
      <c r="O166" s="65" t="s">
        <v>3090</v>
      </c>
      <c r="P166" s="242" t="b">
        <f t="shared" si="19"/>
        <v>1</v>
      </c>
      <c r="Q166" s="258">
        <v>0</v>
      </c>
      <c r="R166" s="259">
        <f t="shared" si="18"/>
        <v>179032837.77000001</v>
      </c>
    </row>
    <row r="167" spans="1:18" ht="12.75" customHeight="1" outlineLevel="2">
      <c r="A167" s="401" t="s">
        <v>4593</v>
      </c>
      <c r="B167" s="45" t="s">
        <v>3105</v>
      </c>
      <c r="C167" s="230">
        <v>-559089269.25</v>
      </c>
      <c r="D167" s="230">
        <f t="shared" si="12"/>
        <v>559089269.25</v>
      </c>
      <c r="E167" s="255"/>
      <c r="F167" s="256"/>
      <c r="G167" s="256"/>
      <c r="H167" s="255"/>
      <c r="I167" s="230"/>
      <c r="J167" s="255"/>
      <c r="K167" s="230">
        <f t="shared" si="13"/>
        <v>559089269.25</v>
      </c>
      <c r="L167" s="257"/>
      <c r="M167" s="230"/>
      <c r="N167" s="229">
        <v>0</v>
      </c>
      <c r="O167" s="65" t="s">
        <v>3090</v>
      </c>
      <c r="P167" s="242" t="b">
        <f t="shared" si="19"/>
        <v>1</v>
      </c>
      <c r="Q167" s="258">
        <v>0</v>
      </c>
      <c r="R167" s="259">
        <f t="shared" si="18"/>
        <v>559089269.25</v>
      </c>
    </row>
    <row r="168" spans="1:18" ht="12.75" customHeight="1" outlineLevel="2">
      <c r="A168" s="401" t="s">
        <v>4594</v>
      </c>
      <c r="B168" s="45" t="s">
        <v>3106</v>
      </c>
      <c r="C168" s="230">
        <v>-15506776.65</v>
      </c>
      <c r="D168" s="230">
        <f t="shared" si="12"/>
        <v>15506776.65</v>
      </c>
      <c r="E168" s="255"/>
      <c r="F168" s="256"/>
      <c r="G168" s="256"/>
      <c r="H168" s="255"/>
      <c r="I168" s="230"/>
      <c r="J168" s="255"/>
      <c r="K168" s="230">
        <f t="shared" si="13"/>
        <v>15506776.65</v>
      </c>
      <c r="L168" s="257"/>
      <c r="M168" s="230"/>
      <c r="N168" s="229">
        <v>0</v>
      </c>
      <c r="O168" s="65" t="s">
        <v>3090</v>
      </c>
      <c r="P168" s="242" t="b">
        <f t="shared" si="19"/>
        <v>1</v>
      </c>
      <c r="Q168" s="258">
        <v>0</v>
      </c>
      <c r="R168" s="259">
        <f t="shared" si="18"/>
        <v>15506776.65</v>
      </c>
    </row>
    <row r="169" spans="1:18" ht="12.75" customHeight="1" outlineLevel="2">
      <c r="A169" s="401" t="s">
        <v>4595</v>
      </c>
      <c r="B169" s="45" t="s">
        <v>3107</v>
      </c>
      <c r="C169" s="230">
        <v>0</v>
      </c>
      <c r="D169" s="230">
        <f t="shared" si="12"/>
        <v>0</v>
      </c>
      <c r="E169" s="255"/>
      <c r="F169" s="256"/>
      <c r="G169" s="256"/>
      <c r="H169" s="255"/>
      <c r="I169" s="230"/>
      <c r="J169" s="255"/>
      <c r="K169" s="230">
        <f t="shared" si="13"/>
        <v>0</v>
      </c>
      <c r="L169" s="257"/>
      <c r="M169" s="230"/>
      <c r="N169" s="229">
        <v>0</v>
      </c>
      <c r="O169" s="65" t="s">
        <v>3090</v>
      </c>
      <c r="P169" s="242" t="b">
        <f t="shared" si="19"/>
        <v>1</v>
      </c>
      <c r="Q169" s="258">
        <v>0</v>
      </c>
      <c r="R169" s="259">
        <f t="shared" si="18"/>
        <v>0</v>
      </c>
    </row>
    <row r="170" spans="1:18" ht="12.75" customHeight="1" outlineLevel="2">
      <c r="A170" s="401" t="s">
        <v>4596</v>
      </c>
      <c r="B170" s="45" t="s">
        <v>3108</v>
      </c>
      <c r="C170" s="230">
        <v>-104251.28</v>
      </c>
      <c r="D170" s="230">
        <f t="shared" si="12"/>
        <v>104251.28</v>
      </c>
      <c r="E170" s="255"/>
      <c r="F170" s="256"/>
      <c r="G170" s="256"/>
      <c r="H170" s="255"/>
      <c r="I170" s="230"/>
      <c r="J170" s="255"/>
      <c r="K170" s="230">
        <f t="shared" si="13"/>
        <v>104251.28</v>
      </c>
      <c r="L170" s="257"/>
      <c r="M170" s="230"/>
      <c r="N170" s="229">
        <v>0</v>
      </c>
      <c r="O170" s="65" t="s">
        <v>3090</v>
      </c>
      <c r="P170" s="242" t="b">
        <f t="shared" si="19"/>
        <v>1</v>
      </c>
      <c r="Q170" s="258">
        <v>0</v>
      </c>
      <c r="R170" s="259">
        <f t="shared" si="18"/>
        <v>104251.28</v>
      </c>
    </row>
    <row r="171" spans="1:18" outlineLevel="1">
      <c r="A171" s="400" t="s">
        <v>3109</v>
      </c>
      <c r="C171" s="254">
        <f>SUM(C172:C173)</f>
        <v>0</v>
      </c>
      <c r="D171" s="254">
        <f t="shared" si="12"/>
        <v>0</v>
      </c>
      <c r="E171" s="255"/>
      <c r="F171" s="256"/>
      <c r="G171" s="256"/>
      <c r="H171" s="255"/>
      <c r="I171" s="254"/>
      <c r="J171" s="255"/>
      <c r="K171" s="254">
        <f t="shared" si="13"/>
        <v>0</v>
      </c>
      <c r="L171" s="257" t="e">
        <f>#REF!+C171</f>
        <v>#REF!</v>
      </c>
      <c r="M171" s="254"/>
      <c r="N171" s="229" t="e">
        <v>#VALUE!</v>
      </c>
      <c r="O171" s="65">
        <v>0</v>
      </c>
      <c r="P171" s="229"/>
      <c r="Q171" s="258">
        <v>0</v>
      </c>
      <c r="R171" s="259">
        <f t="shared" si="18"/>
        <v>0</v>
      </c>
    </row>
    <row r="172" spans="1:18" ht="12.75" customHeight="1" outlineLevel="2">
      <c r="A172" s="401" t="s">
        <v>4597</v>
      </c>
      <c r="B172" s="45" t="s">
        <v>3110</v>
      </c>
      <c r="C172" s="230">
        <v>0</v>
      </c>
      <c r="D172" s="230">
        <f t="shared" si="12"/>
        <v>0</v>
      </c>
      <c r="E172" s="255"/>
      <c r="F172" s="256"/>
      <c r="G172" s="256"/>
      <c r="H172" s="255"/>
      <c r="I172" s="230"/>
      <c r="J172" s="255"/>
      <c r="K172" s="230">
        <f t="shared" si="13"/>
        <v>0</v>
      </c>
      <c r="L172" s="257"/>
      <c r="M172" s="230"/>
      <c r="N172" s="229">
        <v>0</v>
      </c>
      <c r="O172" s="65" t="s">
        <v>3109</v>
      </c>
      <c r="P172" s="242" t="b">
        <f>EXACT($A$171,O172)</f>
        <v>1</v>
      </c>
      <c r="Q172" s="258">
        <v>0</v>
      </c>
      <c r="R172" s="259">
        <f t="shared" si="18"/>
        <v>0</v>
      </c>
    </row>
    <row r="173" spans="1:18" ht="12.75" customHeight="1" outlineLevel="2">
      <c r="A173" s="401" t="s">
        <v>4598</v>
      </c>
      <c r="B173" s="45" t="s">
        <v>3111</v>
      </c>
      <c r="C173" s="230">
        <v>0</v>
      </c>
      <c r="D173" s="230">
        <f t="shared" si="12"/>
        <v>0</v>
      </c>
      <c r="E173" s="255"/>
      <c r="F173" s="256"/>
      <c r="G173" s="256"/>
      <c r="H173" s="255"/>
      <c r="I173" s="230"/>
      <c r="J173" s="255"/>
      <c r="K173" s="230">
        <f t="shared" si="13"/>
        <v>0</v>
      </c>
      <c r="L173" s="257"/>
      <c r="M173" s="230"/>
      <c r="N173" s="229">
        <v>0</v>
      </c>
      <c r="O173" s="65" t="s">
        <v>3109</v>
      </c>
      <c r="P173" s="242" t="b">
        <f>EXACT($A$171,O173)</f>
        <v>1</v>
      </c>
      <c r="Q173" s="258">
        <v>0</v>
      </c>
      <c r="R173" s="259">
        <f t="shared" si="18"/>
        <v>0</v>
      </c>
    </row>
    <row r="174" spans="1:18" outlineLevel="1">
      <c r="A174" s="400" t="s">
        <v>3112</v>
      </c>
      <c r="C174" s="254">
        <f>SUM(C175:C176)</f>
        <v>0</v>
      </c>
      <c r="D174" s="254">
        <f t="shared" si="12"/>
        <v>0</v>
      </c>
      <c r="E174" s="255"/>
      <c r="F174" s="256"/>
      <c r="G174" s="256"/>
      <c r="H174" s="255"/>
      <c r="I174" s="254"/>
      <c r="J174" s="255"/>
      <c r="K174" s="254">
        <f t="shared" si="13"/>
        <v>0</v>
      </c>
      <c r="L174" s="257" t="e">
        <f>#REF!+C174</f>
        <v>#REF!</v>
      </c>
      <c r="M174" s="254"/>
      <c r="N174" s="229" t="e">
        <v>#VALUE!</v>
      </c>
      <c r="O174" s="65">
        <v>0</v>
      </c>
      <c r="P174" s="229"/>
      <c r="Q174" s="258">
        <v>0</v>
      </c>
      <c r="R174" s="259">
        <f t="shared" si="18"/>
        <v>0</v>
      </c>
    </row>
    <row r="175" spans="1:18" ht="12.75" customHeight="1" outlineLevel="2">
      <c r="A175" s="401" t="s">
        <v>4599</v>
      </c>
      <c r="B175" s="45" t="s">
        <v>3113</v>
      </c>
      <c r="C175" s="230">
        <v>0</v>
      </c>
      <c r="D175" s="230">
        <f t="shared" si="12"/>
        <v>0</v>
      </c>
      <c r="E175" s="255"/>
      <c r="F175" s="256"/>
      <c r="G175" s="256"/>
      <c r="H175" s="255"/>
      <c r="I175" s="230"/>
      <c r="J175" s="255"/>
      <c r="K175" s="230">
        <f t="shared" si="13"/>
        <v>0</v>
      </c>
      <c r="L175" s="257"/>
      <c r="M175" s="230"/>
      <c r="N175" s="229">
        <v>0</v>
      </c>
      <c r="O175" s="65" t="s">
        <v>3112</v>
      </c>
      <c r="P175" s="242" t="b">
        <f>EXACT($A$174,O175)</f>
        <v>1</v>
      </c>
      <c r="Q175" s="258">
        <v>0</v>
      </c>
      <c r="R175" s="259">
        <f t="shared" si="18"/>
        <v>0</v>
      </c>
    </row>
    <row r="176" spans="1:18" ht="12.75" customHeight="1" outlineLevel="2">
      <c r="A176" s="272" t="s">
        <v>4600</v>
      </c>
      <c r="B176" s="196" t="s">
        <v>3114</v>
      </c>
      <c r="C176" s="230">
        <v>0</v>
      </c>
      <c r="D176" s="230">
        <f t="shared" si="12"/>
        <v>0</v>
      </c>
      <c r="E176" s="255"/>
      <c r="F176" s="256"/>
      <c r="G176" s="256"/>
      <c r="H176" s="255"/>
      <c r="I176" s="230"/>
      <c r="J176" s="255"/>
      <c r="K176" s="230">
        <f t="shared" si="13"/>
        <v>0</v>
      </c>
      <c r="L176" s="257"/>
      <c r="M176" s="230"/>
      <c r="N176" s="229">
        <v>0</v>
      </c>
      <c r="O176" s="65" t="s">
        <v>3112</v>
      </c>
      <c r="P176" s="242" t="b">
        <f>EXACT($A$174,O176)</f>
        <v>1</v>
      </c>
      <c r="Q176" s="258">
        <v>0</v>
      </c>
      <c r="R176" s="259">
        <f t="shared" si="18"/>
        <v>0</v>
      </c>
    </row>
    <row r="177" spans="1:18" outlineLevel="1">
      <c r="A177" s="400" t="s">
        <v>3115</v>
      </c>
      <c r="C177" s="254">
        <f>SUM(C178:C179)</f>
        <v>0</v>
      </c>
      <c r="D177" s="254">
        <f t="shared" si="12"/>
        <v>0</v>
      </c>
      <c r="E177" s="255"/>
      <c r="F177" s="256"/>
      <c r="G177" s="256"/>
      <c r="H177" s="255"/>
      <c r="I177" s="254"/>
      <c r="J177" s="255"/>
      <c r="K177" s="254">
        <f t="shared" si="13"/>
        <v>0</v>
      </c>
      <c r="L177" s="257" t="e">
        <f>#REF!+C177</f>
        <v>#REF!</v>
      </c>
      <c r="M177" s="254"/>
      <c r="N177" s="229" t="e">
        <v>#VALUE!</v>
      </c>
      <c r="O177" s="65">
        <v>0</v>
      </c>
      <c r="P177" s="229"/>
      <c r="Q177" s="258">
        <v>0</v>
      </c>
      <c r="R177" s="259">
        <f t="shared" si="18"/>
        <v>0</v>
      </c>
    </row>
    <row r="178" spans="1:18" ht="12.75" customHeight="1" outlineLevel="2">
      <c r="A178" s="401" t="s">
        <v>4601</v>
      </c>
      <c r="B178" s="45" t="s">
        <v>3116</v>
      </c>
      <c r="C178" s="230">
        <v>0</v>
      </c>
      <c r="D178" s="230">
        <f t="shared" si="12"/>
        <v>0</v>
      </c>
      <c r="E178" s="255"/>
      <c r="F178" s="256"/>
      <c r="G178" s="256"/>
      <c r="H178" s="255"/>
      <c r="I178" s="230"/>
      <c r="J178" s="255"/>
      <c r="K178" s="230">
        <f t="shared" si="13"/>
        <v>0</v>
      </c>
      <c r="L178" s="257"/>
      <c r="M178" s="230"/>
      <c r="N178" s="229">
        <v>0</v>
      </c>
      <c r="O178" s="65" t="s">
        <v>3115</v>
      </c>
      <c r="P178" s="242" t="b">
        <f>EXACT($A$177,O178)</f>
        <v>1</v>
      </c>
      <c r="Q178" s="258">
        <v>0</v>
      </c>
      <c r="R178" s="259">
        <f t="shared" si="18"/>
        <v>0</v>
      </c>
    </row>
    <row r="179" spans="1:18" ht="12.75" customHeight="1" outlineLevel="2">
      <c r="A179" s="272" t="s">
        <v>4602</v>
      </c>
      <c r="B179" s="196" t="s">
        <v>3117</v>
      </c>
      <c r="C179" s="230">
        <v>0</v>
      </c>
      <c r="D179" s="230">
        <f t="shared" si="12"/>
        <v>0</v>
      </c>
      <c r="E179" s="255"/>
      <c r="F179" s="256"/>
      <c r="G179" s="256"/>
      <c r="H179" s="255"/>
      <c r="I179" s="230"/>
      <c r="J179" s="255"/>
      <c r="K179" s="230">
        <f t="shared" si="13"/>
        <v>0</v>
      </c>
      <c r="L179" s="257"/>
      <c r="M179" s="230"/>
      <c r="N179" s="229">
        <v>0</v>
      </c>
      <c r="O179" s="65" t="s">
        <v>3115</v>
      </c>
      <c r="P179" s="242" t="b">
        <f>EXACT($A$177,O179)</f>
        <v>1</v>
      </c>
      <c r="Q179" s="258">
        <v>0</v>
      </c>
      <c r="R179" s="259">
        <f t="shared" si="18"/>
        <v>0</v>
      </c>
    </row>
    <row r="180" spans="1:18" outlineLevel="1">
      <c r="A180" s="400" t="s">
        <v>3118</v>
      </c>
      <c r="C180" s="254">
        <f>SUM(C181:C182)</f>
        <v>0</v>
      </c>
      <c r="D180" s="254">
        <f t="shared" si="12"/>
        <v>0</v>
      </c>
      <c r="E180" s="255"/>
      <c r="F180" s="256"/>
      <c r="G180" s="256"/>
      <c r="H180" s="255"/>
      <c r="I180" s="254"/>
      <c r="J180" s="255"/>
      <c r="K180" s="254">
        <f t="shared" si="13"/>
        <v>0</v>
      </c>
      <c r="L180" s="257" t="e">
        <f>#REF!+C180</f>
        <v>#REF!</v>
      </c>
      <c r="M180" s="254"/>
      <c r="N180" s="229" t="e">
        <v>#VALUE!</v>
      </c>
      <c r="O180" s="65">
        <v>0</v>
      </c>
      <c r="P180" s="229"/>
      <c r="Q180" s="258">
        <v>0</v>
      </c>
      <c r="R180" s="259">
        <f t="shared" si="18"/>
        <v>0</v>
      </c>
    </row>
    <row r="181" spans="1:18" ht="12.75" customHeight="1" outlineLevel="2">
      <c r="A181" s="401" t="s">
        <v>4603</v>
      </c>
      <c r="B181" s="45" t="s">
        <v>3119</v>
      </c>
      <c r="C181" s="230">
        <v>0</v>
      </c>
      <c r="D181" s="230">
        <f t="shared" si="12"/>
        <v>0</v>
      </c>
      <c r="E181" s="255"/>
      <c r="F181" s="256"/>
      <c r="G181" s="256"/>
      <c r="H181" s="255"/>
      <c r="I181" s="230"/>
      <c r="J181" s="255"/>
      <c r="K181" s="230">
        <f t="shared" si="13"/>
        <v>0</v>
      </c>
      <c r="L181" s="257"/>
      <c r="M181" s="230"/>
      <c r="N181" s="229">
        <v>0</v>
      </c>
      <c r="O181" s="65" t="s">
        <v>3118</v>
      </c>
      <c r="P181" s="242" t="b">
        <f>EXACT($A$180,O181)</f>
        <v>1</v>
      </c>
      <c r="Q181" s="258">
        <v>0</v>
      </c>
      <c r="R181" s="259">
        <f t="shared" si="18"/>
        <v>0</v>
      </c>
    </row>
    <row r="182" spans="1:18" ht="12.75" customHeight="1" outlineLevel="2">
      <c r="A182" s="272" t="s">
        <v>4604</v>
      </c>
      <c r="B182" s="196" t="s">
        <v>3120</v>
      </c>
      <c r="C182" s="230">
        <v>0</v>
      </c>
      <c r="D182" s="230">
        <f t="shared" si="12"/>
        <v>0</v>
      </c>
      <c r="E182" s="255"/>
      <c r="F182" s="256"/>
      <c r="G182" s="256"/>
      <c r="H182" s="255"/>
      <c r="I182" s="230"/>
      <c r="J182" s="255"/>
      <c r="K182" s="230">
        <f t="shared" si="13"/>
        <v>0</v>
      </c>
      <c r="L182" s="257"/>
      <c r="M182" s="230"/>
      <c r="N182" s="229">
        <v>0</v>
      </c>
      <c r="O182" s="65" t="s">
        <v>3118</v>
      </c>
      <c r="P182" s="242" t="b">
        <f>EXACT($A$180,O182)</f>
        <v>1</v>
      </c>
      <c r="Q182" s="258">
        <v>0</v>
      </c>
      <c r="R182" s="259">
        <f t="shared" si="18"/>
        <v>0</v>
      </c>
    </row>
    <row r="183" spans="1:18" outlineLevel="1">
      <c r="A183" s="400" t="s">
        <v>3121</v>
      </c>
      <c r="C183" s="254">
        <f>SUM(C184:C185)</f>
        <v>0</v>
      </c>
      <c r="D183" s="254">
        <f t="shared" si="12"/>
        <v>0</v>
      </c>
      <c r="E183" s="255"/>
      <c r="F183" s="256"/>
      <c r="G183" s="256"/>
      <c r="H183" s="255"/>
      <c r="I183" s="254"/>
      <c r="J183" s="255"/>
      <c r="K183" s="254">
        <f t="shared" si="13"/>
        <v>0</v>
      </c>
      <c r="L183" s="257" t="e">
        <f>#REF!+C183</f>
        <v>#REF!</v>
      </c>
      <c r="M183" s="254"/>
      <c r="N183" s="229" t="e">
        <v>#VALUE!</v>
      </c>
      <c r="O183" s="65">
        <v>0</v>
      </c>
      <c r="P183" s="229"/>
      <c r="Q183" s="258">
        <v>0</v>
      </c>
      <c r="R183" s="259">
        <f t="shared" si="18"/>
        <v>0</v>
      </c>
    </row>
    <row r="184" spans="1:18" ht="12.75" customHeight="1" outlineLevel="2">
      <c r="A184" s="401" t="s">
        <v>4605</v>
      </c>
      <c r="B184" s="45" t="s">
        <v>3122</v>
      </c>
      <c r="C184" s="230">
        <v>0</v>
      </c>
      <c r="D184" s="230">
        <f t="shared" si="12"/>
        <v>0</v>
      </c>
      <c r="E184" s="255"/>
      <c r="F184" s="256"/>
      <c r="G184" s="256"/>
      <c r="H184" s="255"/>
      <c r="I184" s="230"/>
      <c r="J184" s="255"/>
      <c r="K184" s="230">
        <f t="shared" si="13"/>
        <v>0</v>
      </c>
      <c r="L184" s="257"/>
      <c r="M184" s="230"/>
      <c r="N184" s="229">
        <v>0</v>
      </c>
      <c r="O184" s="65" t="s">
        <v>3121</v>
      </c>
      <c r="P184" s="242" t="b">
        <f>EXACT($A$183,O184)</f>
        <v>1</v>
      </c>
      <c r="Q184" s="258">
        <v>0</v>
      </c>
      <c r="R184" s="259">
        <f t="shared" si="18"/>
        <v>0</v>
      </c>
    </row>
    <row r="185" spans="1:18" ht="12.75" customHeight="1" outlineLevel="2">
      <c r="A185" s="272" t="s">
        <v>4606</v>
      </c>
      <c r="B185" s="196" t="s">
        <v>3123</v>
      </c>
      <c r="C185" s="230">
        <v>0</v>
      </c>
      <c r="D185" s="230">
        <f t="shared" si="12"/>
        <v>0</v>
      </c>
      <c r="E185" s="255"/>
      <c r="F185" s="256"/>
      <c r="G185" s="256"/>
      <c r="H185" s="255"/>
      <c r="I185" s="230"/>
      <c r="J185" s="255"/>
      <c r="K185" s="230">
        <f t="shared" si="13"/>
        <v>0</v>
      </c>
      <c r="L185" s="257"/>
      <c r="M185" s="230"/>
      <c r="N185" s="229">
        <v>0</v>
      </c>
      <c r="O185" s="65" t="s">
        <v>3121</v>
      </c>
      <c r="P185" s="242" t="b">
        <f>EXACT($A$183,O185)</f>
        <v>1</v>
      </c>
      <c r="Q185" s="258">
        <v>0</v>
      </c>
      <c r="R185" s="259">
        <f t="shared" si="18"/>
        <v>0</v>
      </c>
    </row>
    <row r="186" spans="1:18" outlineLevel="1">
      <c r="A186" s="400" t="s">
        <v>3124</v>
      </c>
      <c r="C186" s="254">
        <f>SUM(C187:C189)</f>
        <v>0</v>
      </c>
      <c r="D186" s="254">
        <f t="shared" si="12"/>
        <v>0</v>
      </c>
      <c r="E186" s="255"/>
      <c r="F186" s="256"/>
      <c r="G186" s="256"/>
      <c r="H186" s="255"/>
      <c r="I186" s="254"/>
      <c r="J186" s="255"/>
      <c r="K186" s="254">
        <f t="shared" si="13"/>
        <v>0</v>
      </c>
      <c r="L186" s="257" t="e">
        <f>#REF!+C186</f>
        <v>#REF!</v>
      </c>
      <c r="M186" s="254"/>
      <c r="N186" s="229" t="e">
        <v>#VALUE!</v>
      </c>
      <c r="O186" s="65">
        <v>0</v>
      </c>
      <c r="P186" s="229"/>
      <c r="Q186" s="258">
        <v>0</v>
      </c>
      <c r="R186" s="259">
        <f t="shared" si="18"/>
        <v>0</v>
      </c>
    </row>
    <row r="187" spans="1:18" ht="12.75" customHeight="1" outlineLevel="2">
      <c r="A187" s="401" t="s">
        <v>4607</v>
      </c>
      <c r="B187" s="45" t="s">
        <v>3125</v>
      </c>
      <c r="C187" s="230">
        <v>0</v>
      </c>
      <c r="D187" s="230">
        <f t="shared" si="12"/>
        <v>0</v>
      </c>
      <c r="E187" s="255"/>
      <c r="F187" s="256"/>
      <c r="G187" s="256"/>
      <c r="H187" s="255"/>
      <c r="I187" s="230"/>
      <c r="J187" s="255"/>
      <c r="K187" s="230">
        <f t="shared" si="13"/>
        <v>0</v>
      </c>
      <c r="L187" s="257"/>
      <c r="M187" s="230"/>
      <c r="N187" s="229">
        <v>0</v>
      </c>
      <c r="O187" s="65" t="s">
        <v>3124</v>
      </c>
      <c r="P187" s="242" t="b">
        <f>EXACT($A$186,O187)</f>
        <v>1</v>
      </c>
      <c r="Q187" s="258">
        <v>0</v>
      </c>
      <c r="R187" s="259">
        <f t="shared" si="18"/>
        <v>0</v>
      </c>
    </row>
    <row r="188" spans="1:18" ht="12.75" customHeight="1" outlineLevel="2">
      <c r="A188" s="401" t="s">
        <v>4608</v>
      </c>
      <c r="B188" s="45" t="s">
        <v>3126</v>
      </c>
      <c r="C188" s="230">
        <v>0</v>
      </c>
      <c r="D188" s="230">
        <f t="shared" ref="D188:D307" si="20">C188*-1</f>
        <v>0</v>
      </c>
      <c r="E188" s="255"/>
      <c r="F188" s="256"/>
      <c r="G188" s="256"/>
      <c r="H188" s="255"/>
      <c r="I188" s="230"/>
      <c r="J188" s="255"/>
      <c r="K188" s="230">
        <f t="shared" ref="K188:K307" si="21">D188+I188</f>
        <v>0</v>
      </c>
      <c r="L188" s="257"/>
      <c r="M188" s="230"/>
      <c r="N188" s="229">
        <v>0</v>
      </c>
      <c r="O188" s="65" t="s">
        <v>3124</v>
      </c>
      <c r="P188" s="242" t="b">
        <f>EXACT($A$186,O188)</f>
        <v>1</v>
      </c>
      <c r="Q188" s="258">
        <v>0</v>
      </c>
      <c r="R188" s="259">
        <f t="shared" si="18"/>
        <v>0</v>
      </c>
    </row>
    <row r="189" spans="1:18" ht="12.75" customHeight="1" outlineLevel="2">
      <c r="A189" s="401" t="s">
        <v>4609</v>
      </c>
      <c r="B189" s="45" t="s">
        <v>3127</v>
      </c>
      <c r="C189" s="230">
        <v>0</v>
      </c>
      <c r="D189" s="230">
        <f t="shared" si="20"/>
        <v>0</v>
      </c>
      <c r="E189" s="255"/>
      <c r="F189" s="256"/>
      <c r="G189" s="256"/>
      <c r="H189" s="255"/>
      <c r="I189" s="230"/>
      <c r="J189" s="255"/>
      <c r="K189" s="230">
        <f t="shared" si="21"/>
        <v>0</v>
      </c>
      <c r="L189" s="257"/>
      <c r="M189" s="230"/>
      <c r="N189" s="229">
        <v>0</v>
      </c>
      <c r="O189" s="65" t="s">
        <v>3124</v>
      </c>
      <c r="P189" s="242" t="b">
        <f>EXACT($A$186,O189)</f>
        <v>1</v>
      </c>
      <c r="Q189" s="258">
        <v>0</v>
      </c>
      <c r="R189" s="259">
        <f t="shared" si="18"/>
        <v>0</v>
      </c>
    </row>
    <row r="190" spans="1:18" outlineLevel="1">
      <c r="A190" s="400" t="s">
        <v>3128</v>
      </c>
      <c r="C190" s="254">
        <f>SUM(C191:C193)</f>
        <v>0</v>
      </c>
      <c r="D190" s="254">
        <f t="shared" si="20"/>
        <v>0</v>
      </c>
      <c r="E190" s="255"/>
      <c r="F190" s="256"/>
      <c r="G190" s="256"/>
      <c r="H190" s="255"/>
      <c r="I190" s="254"/>
      <c r="J190" s="255"/>
      <c r="K190" s="254">
        <f t="shared" si="21"/>
        <v>0</v>
      </c>
      <c r="L190" s="257" t="e">
        <f>#REF!+C190</f>
        <v>#REF!</v>
      </c>
      <c r="M190" s="254"/>
      <c r="N190" s="229" t="e">
        <v>#VALUE!</v>
      </c>
      <c r="O190" s="65">
        <v>0</v>
      </c>
      <c r="P190" s="229"/>
      <c r="Q190" s="258">
        <v>0</v>
      </c>
      <c r="R190" s="259">
        <f t="shared" si="18"/>
        <v>0</v>
      </c>
    </row>
    <row r="191" spans="1:18" ht="12.75" customHeight="1" outlineLevel="2">
      <c r="A191" s="401" t="s">
        <v>4610</v>
      </c>
      <c r="B191" s="45" t="s">
        <v>3129</v>
      </c>
      <c r="C191" s="230">
        <v>0</v>
      </c>
      <c r="D191" s="230">
        <f t="shared" si="20"/>
        <v>0</v>
      </c>
      <c r="E191" s="255"/>
      <c r="F191" s="256"/>
      <c r="G191" s="256"/>
      <c r="H191" s="255"/>
      <c r="I191" s="230"/>
      <c r="J191" s="255"/>
      <c r="K191" s="230">
        <f t="shared" si="21"/>
        <v>0</v>
      </c>
      <c r="L191" s="257"/>
      <c r="M191" s="230"/>
      <c r="N191" s="229">
        <v>0</v>
      </c>
      <c r="O191" s="65" t="s">
        <v>3128</v>
      </c>
      <c r="P191" s="242" t="b">
        <f>EXACT($A$190,O191)</f>
        <v>1</v>
      </c>
      <c r="Q191" s="258">
        <v>0</v>
      </c>
      <c r="R191" s="259">
        <f t="shared" si="18"/>
        <v>0</v>
      </c>
    </row>
    <row r="192" spans="1:18" ht="12.75" customHeight="1" outlineLevel="2">
      <c r="A192" s="401" t="s">
        <v>4611</v>
      </c>
      <c r="B192" s="45" t="s">
        <v>3130</v>
      </c>
      <c r="C192" s="230">
        <v>0</v>
      </c>
      <c r="D192" s="230">
        <f t="shared" si="20"/>
        <v>0</v>
      </c>
      <c r="E192" s="255"/>
      <c r="F192" s="256"/>
      <c r="G192" s="256"/>
      <c r="H192" s="255"/>
      <c r="I192" s="230"/>
      <c r="J192" s="255"/>
      <c r="K192" s="230">
        <f t="shared" si="21"/>
        <v>0</v>
      </c>
      <c r="L192" s="257"/>
      <c r="M192" s="230"/>
      <c r="N192" s="229">
        <v>0</v>
      </c>
      <c r="O192" s="65" t="s">
        <v>3128</v>
      </c>
      <c r="P192" s="242" t="b">
        <f>EXACT($A$190,O192)</f>
        <v>1</v>
      </c>
      <c r="Q192" s="258">
        <v>0</v>
      </c>
      <c r="R192" s="259">
        <f t="shared" si="18"/>
        <v>0</v>
      </c>
    </row>
    <row r="193" spans="1:18" ht="12.75" customHeight="1" outlineLevel="2">
      <c r="A193" s="401" t="s">
        <v>4612</v>
      </c>
      <c r="B193" s="45" t="s">
        <v>3131</v>
      </c>
      <c r="C193" s="230">
        <v>0</v>
      </c>
      <c r="D193" s="230">
        <f t="shared" si="20"/>
        <v>0</v>
      </c>
      <c r="E193" s="255"/>
      <c r="F193" s="256"/>
      <c r="G193" s="256"/>
      <c r="H193" s="255"/>
      <c r="I193" s="230"/>
      <c r="J193" s="255"/>
      <c r="K193" s="230">
        <f t="shared" si="21"/>
        <v>0</v>
      </c>
      <c r="L193" s="257"/>
      <c r="M193" s="230"/>
      <c r="N193" s="229">
        <v>0</v>
      </c>
      <c r="O193" s="65" t="s">
        <v>3128</v>
      </c>
      <c r="P193" s="242" t="b">
        <f>EXACT($A$190,O193)</f>
        <v>1</v>
      </c>
      <c r="Q193" s="258">
        <v>0</v>
      </c>
      <c r="R193" s="259">
        <f t="shared" si="18"/>
        <v>0</v>
      </c>
    </row>
    <row r="194" spans="1:18" outlineLevel="1">
      <c r="A194" s="400" t="s">
        <v>3132</v>
      </c>
      <c r="C194" s="254">
        <f>SUM(C195:C197)</f>
        <v>9374.7899999999918</v>
      </c>
      <c r="D194" s="254">
        <f t="shared" si="20"/>
        <v>-9374.7899999999918</v>
      </c>
      <c r="E194" s="255"/>
      <c r="F194" s="256"/>
      <c r="G194" s="256"/>
      <c r="H194" s="255"/>
      <c r="I194" s="254"/>
      <c r="J194" s="255"/>
      <c r="K194" s="254">
        <f t="shared" si="21"/>
        <v>-9374.7899999999918</v>
      </c>
      <c r="L194" s="257" t="e">
        <f>#REF!+C194</f>
        <v>#REF!</v>
      </c>
      <c r="M194" s="254" t="s">
        <v>3133</v>
      </c>
      <c r="N194" s="229" t="e">
        <v>#VALUE!</v>
      </c>
      <c r="O194" s="65">
        <v>0</v>
      </c>
      <c r="P194" s="229"/>
      <c r="Q194" s="258">
        <v>-9374.7900000000009</v>
      </c>
      <c r="R194" s="259">
        <f t="shared" si="18"/>
        <v>0</v>
      </c>
    </row>
    <row r="195" spans="1:18" ht="12.75" customHeight="1" outlineLevel="2">
      <c r="A195" s="401" t="s">
        <v>4613</v>
      </c>
      <c r="B195" s="45" t="s">
        <v>3134</v>
      </c>
      <c r="C195" s="230">
        <v>37.43</v>
      </c>
      <c r="D195" s="230">
        <f t="shared" si="20"/>
        <v>-37.43</v>
      </c>
      <c r="E195" s="255"/>
      <c r="F195" s="256"/>
      <c r="G195" s="256"/>
      <c r="H195" s="255"/>
      <c r="I195" s="230"/>
      <c r="J195" s="255"/>
      <c r="K195" s="230">
        <f t="shared" si="21"/>
        <v>-37.43</v>
      </c>
      <c r="L195" s="257"/>
      <c r="M195" s="230"/>
      <c r="N195" s="229">
        <v>0</v>
      </c>
      <c r="O195" s="65" t="s">
        <v>3132</v>
      </c>
      <c r="P195" s="242" t="b">
        <f>EXACT($A$194,O195)</f>
        <v>1</v>
      </c>
      <c r="Q195" s="258">
        <v>0</v>
      </c>
      <c r="R195" s="259">
        <f t="shared" si="18"/>
        <v>-37.43</v>
      </c>
    </row>
    <row r="196" spans="1:18" ht="12.75" customHeight="1" outlineLevel="2">
      <c r="A196" s="401" t="s">
        <v>4614</v>
      </c>
      <c r="B196" s="45" t="s">
        <v>3135</v>
      </c>
      <c r="C196" s="230">
        <v>9430.3199999999906</v>
      </c>
      <c r="D196" s="230">
        <f t="shared" si="20"/>
        <v>-9430.3199999999906</v>
      </c>
      <c r="E196" s="255"/>
      <c r="F196" s="256"/>
      <c r="G196" s="256"/>
      <c r="H196" s="255"/>
      <c r="I196" s="230"/>
      <c r="J196" s="255"/>
      <c r="K196" s="230">
        <f t="shared" si="21"/>
        <v>-9430.3199999999906</v>
      </c>
      <c r="L196" s="257"/>
      <c r="M196" s="230"/>
      <c r="N196" s="229">
        <v>0</v>
      </c>
      <c r="O196" s="65" t="s">
        <v>3132</v>
      </c>
      <c r="P196" s="242" t="b">
        <f>EXACT($A$194,O196)</f>
        <v>1</v>
      </c>
      <c r="Q196" s="258">
        <v>0</v>
      </c>
      <c r="R196" s="259">
        <f t="shared" ref="R196:R259" si="22">K196-Q196</f>
        <v>-9430.3199999999906</v>
      </c>
    </row>
    <row r="197" spans="1:18" ht="12.75" customHeight="1" outlineLevel="2">
      <c r="A197" s="401" t="s">
        <v>4615</v>
      </c>
      <c r="B197" s="45" t="s">
        <v>3136</v>
      </c>
      <c r="C197" s="230">
        <v>-92.959999999999894</v>
      </c>
      <c r="D197" s="230">
        <f t="shared" si="20"/>
        <v>92.959999999999894</v>
      </c>
      <c r="E197" s="255"/>
      <c r="F197" s="256"/>
      <c r="G197" s="256"/>
      <c r="H197" s="255"/>
      <c r="I197" s="230"/>
      <c r="J197" s="255"/>
      <c r="K197" s="230">
        <f t="shared" si="21"/>
        <v>92.959999999999894</v>
      </c>
      <c r="L197" s="257"/>
      <c r="M197" s="230"/>
      <c r="N197" s="229">
        <v>0</v>
      </c>
      <c r="O197" s="65" t="s">
        <v>3132</v>
      </c>
      <c r="P197" s="242" t="b">
        <f>EXACT($A$194,O197)</f>
        <v>1</v>
      </c>
      <c r="Q197" s="258">
        <v>0</v>
      </c>
      <c r="R197" s="259">
        <f t="shared" si="22"/>
        <v>92.959999999999894</v>
      </c>
    </row>
    <row r="198" spans="1:18" ht="12.75" customHeight="1" outlineLevel="1">
      <c r="A198" s="400" t="s">
        <v>3137</v>
      </c>
      <c r="B198" s="45"/>
      <c r="C198" s="254">
        <f>SUM(C199:C201)</f>
        <v>-24532.119999999879</v>
      </c>
      <c r="D198" s="254">
        <f t="shared" si="20"/>
        <v>24532.119999999879</v>
      </c>
      <c r="E198" s="255"/>
      <c r="F198" s="256"/>
      <c r="G198" s="256"/>
      <c r="H198" s="255"/>
      <c r="I198" s="254"/>
      <c r="J198" s="255"/>
      <c r="K198" s="254">
        <f>D198+I198</f>
        <v>24532.119999999879</v>
      </c>
      <c r="L198" s="257"/>
      <c r="M198" s="230"/>
      <c r="N198" s="229" t="e">
        <v>#VALUE!</v>
      </c>
      <c r="O198" s="65">
        <v>0</v>
      </c>
      <c r="P198" s="229"/>
      <c r="Q198" s="258">
        <v>24532.12</v>
      </c>
      <c r="R198" s="259">
        <f t="shared" si="22"/>
        <v>-1.2005330063402653E-10</v>
      </c>
    </row>
    <row r="199" spans="1:18" ht="12.75" customHeight="1" outlineLevel="2">
      <c r="A199" s="401" t="s">
        <v>4616</v>
      </c>
      <c r="B199" s="45" t="s">
        <v>3138</v>
      </c>
      <c r="C199" s="230">
        <v>-4788.3599999999897</v>
      </c>
      <c r="D199" s="230">
        <f t="shared" si="20"/>
        <v>4788.3599999999897</v>
      </c>
      <c r="E199" s="255"/>
      <c r="F199" s="256"/>
      <c r="G199" s="256"/>
      <c r="H199" s="255"/>
      <c r="I199" s="230"/>
      <c r="J199" s="255"/>
      <c r="K199" s="230">
        <f>D199+I199</f>
        <v>4788.3599999999897</v>
      </c>
      <c r="L199" s="257"/>
      <c r="M199" s="230"/>
      <c r="N199" s="229">
        <v>0</v>
      </c>
      <c r="O199" s="65" t="s">
        <v>3137</v>
      </c>
      <c r="P199" s="242" t="b">
        <f>EXACT($A$198,O199)</f>
        <v>1</v>
      </c>
      <c r="Q199" s="258">
        <v>0</v>
      </c>
      <c r="R199" s="259">
        <f t="shared" si="22"/>
        <v>4788.3599999999897</v>
      </c>
    </row>
    <row r="200" spans="1:18" ht="12.75" customHeight="1" outlineLevel="2">
      <c r="A200" s="401" t="s">
        <v>4617</v>
      </c>
      <c r="B200" s="45" t="s">
        <v>3139</v>
      </c>
      <c r="C200" s="230">
        <v>-4626.1999999999898</v>
      </c>
      <c r="D200" s="230">
        <f t="shared" si="20"/>
        <v>4626.1999999999898</v>
      </c>
      <c r="E200" s="255"/>
      <c r="F200" s="256"/>
      <c r="G200" s="256"/>
      <c r="H200" s="255"/>
      <c r="I200" s="230"/>
      <c r="J200" s="255"/>
      <c r="K200" s="230">
        <f>D200+I200</f>
        <v>4626.1999999999898</v>
      </c>
      <c r="L200" s="257"/>
      <c r="M200" s="230"/>
      <c r="N200" s="229">
        <v>0</v>
      </c>
      <c r="O200" s="65" t="s">
        <v>3137</v>
      </c>
      <c r="P200" s="242" t="b">
        <f>EXACT($A$198,O200)</f>
        <v>1</v>
      </c>
      <c r="Q200" s="258">
        <v>0</v>
      </c>
      <c r="R200" s="259">
        <f t="shared" si="22"/>
        <v>4626.1999999999898</v>
      </c>
    </row>
    <row r="201" spans="1:18" ht="12.75" customHeight="1" outlineLevel="2">
      <c r="A201" s="401" t="s">
        <v>4618</v>
      </c>
      <c r="B201" s="45" t="s">
        <v>3140</v>
      </c>
      <c r="C201" s="230">
        <v>-15117.559999999899</v>
      </c>
      <c r="D201" s="230">
        <f t="shared" si="20"/>
        <v>15117.559999999899</v>
      </c>
      <c r="E201" s="255"/>
      <c r="F201" s="256"/>
      <c r="G201" s="256"/>
      <c r="H201" s="255"/>
      <c r="I201" s="230"/>
      <c r="J201" s="255"/>
      <c r="K201" s="230">
        <f>D201+I201</f>
        <v>15117.559999999899</v>
      </c>
      <c r="L201" s="257"/>
      <c r="M201" s="230"/>
      <c r="N201" s="229">
        <v>0</v>
      </c>
      <c r="O201" s="65" t="s">
        <v>3137</v>
      </c>
      <c r="P201" s="242" t="b">
        <f>EXACT($A$198,O201)</f>
        <v>1</v>
      </c>
      <c r="Q201" s="258">
        <v>0</v>
      </c>
      <c r="R201" s="259">
        <f t="shared" si="22"/>
        <v>15117.559999999899</v>
      </c>
    </row>
    <row r="202" spans="1:18" outlineLevel="1">
      <c r="A202" s="400" t="s">
        <v>3141</v>
      </c>
      <c r="B202" s="262"/>
      <c r="C202" s="254">
        <f>SUM(C203:C219)</f>
        <v>2670765</v>
      </c>
      <c r="D202" s="254">
        <f t="shared" si="20"/>
        <v>-2670765</v>
      </c>
      <c r="E202" s="255"/>
      <c r="F202" s="256"/>
      <c r="G202" s="256"/>
      <c r="H202" s="255"/>
      <c r="I202" s="254"/>
      <c r="J202" s="255"/>
      <c r="K202" s="254">
        <f t="shared" si="21"/>
        <v>-2670765</v>
      </c>
      <c r="L202" s="257" t="e">
        <f>#REF!+C202</f>
        <v>#REF!</v>
      </c>
      <c r="M202" s="229"/>
      <c r="N202" s="229" t="e">
        <v>#VALUE!</v>
      </c>
      <c r="O202" s="65">
        <v>0</v>
      </c>
      <c r="P202" s="229"/>
      <c r="Q202" s="258">
        <v>-2670765</v>
      </c>
      <c r="R202" s="259">
        <f t="shared" si="22"/>
        <v>0</v>
      </c>
    </row>
    <row r="203" spans="1:18" outlineLevel="2">
      <c r="A203" s="272" t="s">
        <v>4619</v>
      </c>
      <c r="B203" s="196" t="s">
        <v>3143</v>
      </c>
      <c r="C203" s="230">
        <v>2670765</v>
      </c>
      <c r="D203" s="230">
        <f t="shared" si="20"/>
        <v>-2670765</v>
      </c>
      <c r="E203" s="255"/>
      <c r="F203" s="256"/>
      <c r="G203" s="256"/>
      <c r="H203" s="255"/>
      <c r="I203" s="230"/>
      <c r="J203" s="255"/>
      <c r="K203" s="230">
        <f t="shared" si="21"/>
        <v>-2670765</v>
      </c>
      <c r="L203" s="257"/>
      <c r="M203" s="230"/>
      <c r="N203" s="229">
        <v>0</v>
      </c>
      <c r="O203" s="65" t="s">
        <v>3141</v>
      </c>
      <c r="P203" s="242" t="b">
        <f>EXACT($A$202,O203)</f>
        <v>1</v>
      </c>
      <c r="Q203" s="258">
        <v>0</v>
      </c>
      <c r="R203" s="259">
        <f t="shared" si="22"/>
        <v>-2670765</v>
      </c>
    </row>
    <row r="204" spans="1:18" outlineLevel="2">
      <c r="A204" s="401" t="s">
        <v>4620</v>
      </c>
      <c r="B204" s="45" t="s">
        <v>3144</v>
      </c>
      <c r="C204" s="230">
        <v>0</v>
      </c>
      <c r="D204" s="230">
        <f t="shared" si="20"/>
        <v>0</v>
      </c>
      <c r="E204" s="255"/>
      <c r="F204" s="256"/>
      <c r="G204" s="256"/>
      <c r="H204" s="255"/>
      <c r="I204" s="230"/>
      <c r="J204" s="255"/>
      <c r="K204" s="230">
        <f t="shared" si="21"/>
        <v>0</v>
      </c>
      <c r="L204" s="257"/>
      <c r="M204" s="230"/>
      <c r="N204" s="229">
        <v>0</v>
      </c>
      <c r="O204" s="65" t="s">
        <v>3141</v>
      </c>
      <c r="P204" s="242" t="b">
        <f>EXACT($A$202,O204)</f>
        <v>1</v>
      </c>
      <c r="Q204" s="258">
        <v>0</v>
      </c>
      <c r="R204" s="259">
        <f t="shared" si="22"/>
        <v>0</v>
      </c>
    </row>
    <row r="205" spans="1:18" outlineLevel="2">
      <c r="A205" s="272" t="s">
        <v>4621</v>
      </c>
      <c r="B205" s="196" t="s">
        <v>3145</v>
      </c>
      <c r="C205" s="230">
        <v>0</v>
      </c>
      <c r="D205" s="230">
        <f t="shared" si="20"/>
        <v>0</v>
      </c>
      <c r="E205" s="255"/>
      <c r="F205" s="256"/>
      <c r="G205" s="256"/>
      <c r="H205" s="255"/>
      <c r="I205" s="230"/>
      <c r="J205" s="255"/>
      <c r="K205" s="230">
        <f t="shared" si="21"/>
        <v>0</v>
      </c>
      <c r="L205" s="257"/>
      <c r="M205" s="230"/>
      <c r="N205" s="229">
        <v>0</v>
      </c>
      <c r="O205" s="65" t="s">
        <v>3141</v>
      </c>
      <c r="P205" s="242" t="b">
        <f t="shared" ref="P205:P219" si="23">EXACT($A$202,O205)</f>
        <v>1</v>
      </c>
      <c r="Q205" s="258">
        <v>0</v>
      </c>
      <c r="R205" s="259">
        <f t="shared" si="22"/>
        <v>0</v>
      </c>
    </row>
    <row r="206" spans="1:18" outlineLevel="2">
      <c r="A206" s="401" t="s">
        <v>4622</v>
      </c>
      <c r="B206" s="45" t="s">
        <v>3146</v>
      </c>
      <c r="C206" s="230">
        <v>0</v>
      </c>
      <c r="D206" s="230">
        <f t="shared" si="20"/>
        <v>0</v>
      </c>
      <c r="E206" s="255"/>
      <c r="F206" s="256"/>
      <c r="G206" s="256"/>
      <c r="H206" s="255"/>
      <c r="I206" s="230"/>
      <c r="J206" s="255"/>
      <c r="K206" s="230">
        <f t="shared" si="21"/>
        <v>0</v>
      </c>
      <c r="L206" s="257"/>
      <c r="M206" s="230"/>
      <c r="N206" s="229">
        <v>0</v>
      </c>
      <c r="O206" s="65" t="s">
        <v>3141</v>
      </c>
      <c r="P206" s="242" t="b">
        <f t="shared" si="23"/>
        <v>1</v>
      </c>
      <c r="Q206" s="258">
        <v>0</v>
      </c>
      <c r="R206" s="259">
        <f t="shared" si="22"/>
        <v>0</v>
      </c>
    </row>
    <row r="207" spans="1:18" outlineLevel="2">
      <c r="A207" s="401" t="s">
        <v>4623</v>
      </c>
      <c r="B207" s="45" t="s">
        <v>3147</v>
      </c>
      <c r="C207" s="230">
        <v>0</v>
      </c>
      <c r="D207" s="230">
        <f t="shared" si="20"/>
        <v>0</v>
      </c>
      <c r="E207" s="255"/>
      <c r="F207" s="256"/>
      <c r="G207" s="256"/>
      <c r="H207" s="255"/>
      <c r="I207" s="230"/>
      <c r="J207" s="255"/>
      <c r="K207" s="230">
        <f t="shared" si="21"/>
        <v>0</v>
      </c>
      <c r="L207" s="257"/>
      <c r="M207" s="230"/>
      <c r="N207" s="229">
        <v>0</v>
      </c>
      <c r="O207" s="65" t="s">
        <v>3141</v>
      </c>
      <c r="P207" s="242" t="b">
        <f t="shared" si="23"/>
        <v>1</v>
      </c>
      <c r="Q207" s="258">
        <v>0</v>
      </c>
      <c r="R207" s="259">
        <f t="shared" si="22"/>
        <v>0</v>
      </c>
    </row>
    <row r="208" spans="1:18" outlineLevel="2">
      <c r="A208" s="401" t="s">
        <v>4624</v>
      </c>
      <c r="B208" s="45" t="s">
        <v>3148</v>
      </c>
      <c r="C208" s="230">
        <v>0</v>
      </c>
      <c r="D208" s="230">
        <f t="shared" si="20"/>
        <v>0</v>
      </c>
      <c r="E208" s="255"/>
      <c r="F208" s="256"/>
      <c r="G208" s="256"/>
      <c r="H208" s="255"/>
      <c r="I208" s="230"/>
      <c r="J208" s="255"/>
      <c r="K208" s="230">
        <f t="shared" si="21"/>
        <v>0</v>
      </c>
      <c r="L208" s="257"/>
      <c r="M208" s="230"/>
      <c r="N208" s="229">
        <v>0</v>
      </c>
      <c r="O208" s="65" t="s">
        <v>3141</v>
      </c>
      <c r="P208" s="242" t="b">
        <f t="shared" si="23"/>
        <v>1</v>
      </c>
      <c r="Q208" s="258">
        <v>0</v>
      </c>
      <c r="R208" s="259">
        <f t="shared" si="22"/>
        <v>0</v>
      </c>
    </row>
    <row r="209" spans="1:18" outlineLevel="2">
      <c r="A209" s="401" t="s">
        <v>4625</v>
      </c>
      <c r="B209" s="45" t="s">
        <v>3149</v>
      </c>
      <c r="C209" s="230">
        <v>0</v>
      </c>
      <c r="D209" s="230">
        <f t="shared" si="20"/>
        <v>0</v>
      </c>
      <c r="E209" s="255"/>
      <c r="F209" s="256"/>
      <c r="G209" s="256"/>
      <c r="H209" s="255"/>
      <c r="I209" s="230"/>
      <c r="J209" s="255"/>
      <c r="K209" s="230">
        <f t="shared" si="21"/>
        <v>0</v>
      </c>
      <c r="L209" s="257"/>
      <c r="M209" s="230"/>
      <c r="N209" s="229">
        <v>0</v>
      </c>
      <c r="O209" s="65" t="s">
        <v>3141</v>
      </c>
      <c r="P209" s="242" t="b">
        <f t="shared" si="23"/>
        <v>1</v>
      </c>
      <c r="Q209" s="258">
        <v>0</v>
      </c>
      <c r="R209" s="259">
        <f t="shared" si="22"/>
        <v>0</v>
      </c>
    </row>
    <row r="210" spans="1:18" outlineLevel="2">
      <c r="A210" s="401" t="s">
        <v>4626</v>
      </c>
      <c r="B210" s="45" t="s">
        <v>3150</v>
      </c>
      <c r="C210" s="230">
        <v>0</v>
      </c>
      <c r="D210" s="230">
        <f t="shared" si="20"/>
        <v>0</v>
      </c>
      <c r="E210" s="255"/>
      <c r="F210" s="256"/>
      <c r="G210" s="256"/>
      <c r="H210" s="255"/>
      <c r="I210" s="230"/>
      <c r="J210" s="255"/>
      <c r="K210" s="230">
        <f t="shared" si="21"/>
        <v>0</v>
      </c>
      <c r="L210" s="257"/>
      <c r="M210" s="230"/>
      <c r="N210" s="229">
        <v>0</v>
      </c>
      <c r="O210" s="65" t="s">
        <v>3141</v>
      </c>
      <c r="P210" s="242" t="b">
        <f t="shared" si="23"/>
        <v>1</v>
      </c>
      <c r="Q210" s="258">
        <v>0</v>
      </c>
      <c r="R210" s="259">
        <f t="shared" si="22"/>
        <v>0</v>
      </c>
    </row>
    <row r="211" spans="1:18" outlineLevel="2">
      <c r="A211" s="401" t="s">
        <v>4627</v>
      </c>
      <c r="B211" s="45" t="s">
        <v>3151</v>
      </c>
      <c r="C211" s="230">
        <v>0</v>
      </c>
      <c r="D211" s="230">
        <f t="shared" si="20"/>
        <v>0</v>
      </c>
      <c r="E211" s="255"/>
      <c r="F211" s="256"/>
      <c r="G211" s="256"/>
      <c r="H211" s="255"/>
      <c r="I211" s="230"/>
      <c r="J211" s="255"/>
      <c r="K211" s="230">
        <f t="shared" si="21"/>
        <v>0</v>
      </c>
      <c r="L211" s="257"/>
      <c r="M211" s="230"/>
      <c r="N211" s="229">
        <v>0</v>
      </c>
      <c r="O211" s="65" t="s">
        <v>3141</v>
      </c>
      <c r="P211" s="242" t="b">
        <f t="shared" si="23"/>
        <v>1</v>
      </c>
      <c r="Q211" s="258">
        <v>0</v>
      </c>
      <c r="R211" s="259">
        <f t="shared" si="22"/>
        <v>0</v>
      </c>
    </row>
    <row r="212" spans="1:18" outlineLevel="2">
      <c r="A212" s="401" t="s">
        <v>4628</v>
      </c>
      <c r="B212" s="45" t="s">
        <v>3152</v>
      </c>
      <c r="C212" s="230">
        <v>0</v>
      </c>
      <c r="D212" s="230">
        <f t="shared" si="20"/>
        <v>0</v>
      </c>
      <c r="E212" s="255"/>
      <c r="F212" s="256"/>
      <c r="G212" s="256"/>
      <c r="H212" s="255"/>
      <c r="I212" s="230"/>
      <c r="J212" s="255"/>
      <c r="K212" s="230">
        <f t="shared" si="21"/>
        <v>0</v>
      </c>
      <c r="L212" s="257"/>
      <c r="M212" s="230"/>
      <c r="N212" s="229">
        <v>0</v>
      </c>
      <c r="O212" s="65" t="s">
        <v>3141</v>
      </c>
      <c r="P212" s="242" t="b">
        <f t="shared" si="23"/>
        <v>1</v>
      </c>
      <c r="Q212" s="258">
        <v>0</v>
      </c>
      <c r="R212" s="259">
        <f t="shared" si="22"/>
        <v>0</v>
      </c>
    </row>
    <row r="213" spans="1:18" outlineLevel="2">
      <c r="A213" s="401" t="s">
        <v>4629</v>
      </c>
      <c r="B213" s="45" t="s">
        <v>3153</v>
      </c>
      <c r="C213" s="230">
        <v>0</v>
      </c>
      <c r="D213" s="230">
        <f t="shared" si="20"/>
        <v>0</v>
      </c>
      <c r="E213" s="255"/>
      <c r="F213" s="256"/>
      <c r="G213" s="256"/>
      <c r="H213" s="255"/>
      <c r="I213" s="230"/>
      <c r="J213" s="255"/>
      <c r="K213" s="230">
        <f t="shared" si="21"/>
        <v>0</v>
      </c>
      <c r="L213" s="257"/>
      <c r="M213" s="230"/>
      <c r="N213" s="229">
        <v>0</v>
      </c>
      <c r="O213" s="65" t="s">
        <v>3141</v>
      </c>
      <c r="P213" s="242" t="b">
        <f t="shared" si="23"/>
        <v>1</v>
      </c>
      <c r="Q213" s="258">
        <v>0</v>
      </c>
      <c r="R213" s="259">
        <f t="shared" si="22"/>
        <v>0</v>
      </c>
    </row>
    <row r="214" spans="1:18" outlineLevel="2">
      <c r="A214" s="401" t="s">
        <v>4630</v>
      </c>
      <c r="B214" s="45" t="s">
        <v>3154</v>
      </c>
      <c r="C214" s="230">
        <v>0</v>
      </c>
      <c r="D214" s="230">
        <f t="shared" si="20"/>
        <v>0</v>
      </c>
      <c r="E214" s="255"/>
      <c r="F214" s="256"/>
      <c r="G214" s="256"/>
      <c r="H214" s="255"/>
      <c r="I214" s="230"/>
      <c r="J214" s="255"/>
      <c r="K214" s="230">
        <f t="shared" si="21"/>
        <v>0</v>
      </c>
      <c r="L214" s="257"/>
      <c r="M214" s="230"/>
      <c r="N214" s="229">
        <v>0</v>
      </c>
      <c r="O214" s="65" t="s">
        <v>3141</v>
      </c>
      <c r="P214" s="242" t="b">
        <f t="shared" si="23"/>
        <v>1</v>
      </c>
      <c r="Q214" s="258">
        <v>0</v>
      </c>
      <c r="R214" s="259">
        <f t="shared" si="22"/>
        <v>0</v>
      </c>
    </row>
    <row r="215" spans="1:18" outlineLevel="2">
      <c r="A215" s="401" t="s">
        <v>4631</v>
      </c>
      <c r="B215" s="45" t="s">
        <v>3155</v>
      </c>
      <c r="C215" s="230">
        <v>0</v>
      </c>
      <c r="D215" s="230">
        <f t="shared" si="20"/>
        <v>0</v>
      </c>
      <c r="E215" s="255"/>
      <c r="F215" s="256"/>
      <c r="G215" s="256"/>
      <c r="H215" s="255"/>
      <c r="I215" s="230"/>
      <c r="J215" s="255"/>
      <c r="K215" s="230">
        <f t="shared" si="21"/>
        <v>0</v>
      </c>
      <c r="L215" s="257"/>
      <c r="M215" s="230"/>
      <c r="N215" s="229">
        <v>0</v>
      </c>
      <c r="O215" s="65" t="s">
        <v>3141</v>
      </c>
      <c r="P215" s="242" t="b">
        <f t="shared" si="23"/>
        <v>1</v>
      </c>
      <c r="Q215" s="258">
        <v>0</v>
      </c>
      <c r="R215" s="259">
        <f t="shared" si="22"/>
        <v>0</v>
      </c>
    </row>
    <row r="216" spans="1:18" outlineLevel="2">
      <c r="A216" s="401" t="s">
        <v>4632</v>
      </c>
      <c r="B216" s="45" t="s">
        <v>3156</v>
      </c>
      <c r="C216" s="230">
        <v>0</v>
      </c>
      <c r="D216" s="230">
        <f t="shared" si="20"/>
        <v>0</v>
      </c>
      <c r="E216" s="255"/>
      <c r="F216" s="256"/>
      <c r="G216" s="256"/>
      <c r="H216" s="255"/>
      <c r="I216" s="230"/>
      <c r="J216" s="255"/>
      <c r="K216" s="230">
        <f t="shared" si="21"/>
        <v>0</v>
      </c>
      <c r="L216" s="257"/>
      <c r="M216" s="230"/>
      <c r="N216" s="229">
        <v>0</v>
      </c>
      <c r="O216" s="65" t="s">
        <v>3141</v>
      </c>
      <c r="P216" s="242" t="b">
        <f t="shared" si="23"/>
        <v>1</v>
      </c>
      <c r="Q216" s="258">
        <v>0</v>
      </c>
      <c r="R216" s="259">
        <f t="shared" si="22"/>
        <v>0</v>
      </c>
    </row>
    <row r="217" spans="1:18" outlineLevel="2">
      <c r="A217" s="401" t="s">
        <v>4633</v>
      </c>
      <c r="B217" s="45" t="s">
        <v>3157</v>
      </c>
      <c r="C217" s="230">
        <v>0</v>
      </c>
      <c r="D217" s="230">
        <f t="shared" si="20"/>
        <v>0</v>
      </c>
      <c r="E217" s="255"/>
      <c r="F217" s="256"/>
      <c r="G217" s="256"/>
      <c r="H217" s="255"/>
      <c r="I217" s="230"/>
      <c r="J217" s="255"/>
      <c r="K217" s="230">
        <f t="shared" si="21"/>
        <v>0</v>
      </c>
      <c r="L217" s="257"/>
      <c r="M217" s="230"/>
      <c r="N217" s="229">
        <v>0</v>
      </c>
      <c r="O217" s="65" t="s">
        <v>3141</v>
      </c>
      <c r="P217" s="242" t="b">
        <f t="shared" si="23"/>
        <v>1</v>
      </c>
      <c r="Q217" s="258">
        <v>0</v>
      </c>
      <c r="R217" s="259">
        <f t="shared" si="22"/>
        <v>0</v>
      </c>
    </row>
    <row r="218" spans="1:18" outlineLevel="2">
      <c r="A218" s="401" t="s">
        <v>4634</v>
      </c>
      <c r="B218" s="45" t="s">
        <v>3158</v>
      </c>
      <c r="C218" s="230">
        <v>0</v>
      </c>
      <c r="D218" s="230">
        <f t="shared" si="20"/>
        <v>0</v>
      </c>
      <c r="E218" s="255"/>
      <c r="F218" s="256"/>
      <c r="G218" s="256"/>
      <c r="H218" s="255"/>
      <c r="I218" s="230"/>
      <c r="J218" s="255"/>
      <c r="K218" s="230">
        <f t="shared" si="21"/>
        <v>0</v>
      </c>
      <c r="L218" s="257"/>
      <c r="M218" s="230"/>
      <c r="N218" s="229">
        <v>0</v>
      </c>
      <c r="O218" s="65" t="s">
        <v>3141</v>
      </c>
      <c r="P218" s="242" t="b">
        <f t="shared" si="23"/>
        <v>1</v>
      </c>
      <c r="Q218" s="258">
        <v>0</v>
      </c>
      <c r="R218" s="259">
        <f t="shared" si="22"/>
        <v>0</v>
      </c>
    </row>
    <row r="219" spans="1:18" outlineLevel="2">
      <c r="A219" s="401" t="s">
        <v>4635</v>
      </c>
      <c r="B219" s="45" t="s">
        <v>3159</v>
      </c>
      <c r="C219" s="230">
        <v>0</v>
      </c>
      <c r="D219" s="230">
        <f t="shared" si="20"/>
        <v>0</v>
      </c>
      <c r="E219" s="255"/>
      <c r="F219" s="256"/>
      <c r="G219" s="256"/>
      <c r="H219" s="255"/>
      <c r="I219" s="230"/>
      <c r="J219" s="255"/>
      <c r="K219" s="230">
        <f t="shared" si="21"/>
        <v>0</v>
      </c>
      <c r="L219" s="257"/>
      <c r="M219" s="230"/>
      <c r="N219" s="229">
        <v>0</v>
      </c>
      <c r="O219" s="65" t="s">
        <v>3141</v>
      </c>
      <c r="P219" s="242" t="b">
        <f t="shared" si="23"/>
        <v>1</v>
      </c>
      <c r="Q219" s="258">
        <v>0</v>
      </c>
      <c r="R219" s="259">
        <f t="shared" si="22"/>
        <v>0</v>
      </c>
    </row>
    <row r="220" spans="1:18" outlineLevel="1">
      <c r="A220" s="400" t="s">
        <v>3160</v>
      </c>
      <c r="C220" s="254">
        <f>SUM(C221:C224)</f>
        <v>3236861.3500000108</v>
      </c>
      <c r="D220" s="254">
        <f t="shared" si="20"/>
        <v>-3236861.3500000108</v>
      </c>
      <c r="E220" s="255"/>
      <c r="F220" s="256"/>
      <c r="G220" s="256"/>
      <c r="H220" s="255"/>
      <c r="I220" s="254"/>
      <c r="J220" s="255"/>
      <c r="K220" s="254">
        <f t="shared" si="21"/>
        <v>-3236861.3500000108</v>
      </c>
      <c r="L220" s="257" t="e">
        <f>#REF!+C220</f>
        <v>#REF!</v>
      </c>
      <c r="M220" s="254"/>
      <c r="N220" s="229" t="e">
        <v>#VALUE!</v>
      </c>
      <c r="O220" s="65">
        <v>0</v>
      </c>
      <c r="P220" s="229"/>
      <c r="Q220" s="258">
        <v>-3236861.35</v>
      </c>
      <c r="R220" s="259">
        <f t="shared" si="22"/>
        <v>-1.0710209608078003E-8</v>
      </c>
    </row>
    <row r="221" spans="1:18" ht="12.75" customHeight="1" outlineLevel="2">
      <c r="A221" s="272" t="s">
        <v>4636</v>
      </c>
      <c r="B221" s="196" t="s">
        <v>3161</v>
      </c>
      <c r="C221" s="230">
        <v>-6872225.6699999897</v>
      </c>
      <c r="D221" s="230">
        <f t="shared" si="20"/>
        <v>6872225.6699999897</v>
      </c>
      <c r="E221" s="255"/>
      <c r="F221" s="256"/>
      <c r="G221" s="256"/>
      <c r="H221" s="255"/>
      <c r="I221" s="230"/>
      <c r="J221" s="255"/>
      <c r="K221" s="230">
        <f t="shared" si="21"/>
        <v>6872225.6699999897</v>
      </c>
      <c r="L221" s="257"/>
      <c r="M221" s="230"/>
      <c r="N221" s="229">
        <v>0</v>
      </c>
      <c r="O221" s="65" t="s">
        <v>3160</v>
      </c>
      <c r="P221" s="242" t="b">
        <f>EXACT($A$220,O221)</f>
        <v>1</v>
      </c>
      <c r="Q221" s="258">
        <v>0</v>
      </c>
      <c r="R221" s="259">
        <f t="shared" si="22"/>
        <v>6872225.6699999897</v>
      </c>
    </row>
    <row r="222" spans="1:18" ht="12.75" customHeight="1" outlineLevel="2">
      <c r="A222" s="272" t="s">
        <v>4637</v>
      </c>
      <c r="B222" s="196" t="s">
        <v>3162</v>
      </c>
      <c r="C222" s="230">
        <v>-801234.62</v>
      </c>
      <c r="D222" s="230">
        <f t="shared" si="20"/>
        <v>801234.62</v>
      </c>
      <c r="E222" s="255"/>
      <c r="F222" s="256"/>
      <c r="G222" s="256"/>
      <c r="H222" s="255"/>
      <c r="I222" s="230"/>
      <c r="J222" s="255"/>
      <c r="K222" s="230">
        <f>D222+I222</f>
        <v>801234.62</v>
      </c>
      <c r="L222" s="257"/>
      <c r="M222" s="230"/>
      <c r="N222" s="229">
        <v>0</v>
      </c>
      <c r="O222" s="65" t="s">
        <v>3160</v>
      </c>
      <c r="P222" s="242" t="b">
        <f>EXACT($A$220,O222)</f>
        <v>1</v>
      </c>
      <c r="Q222" s="258">
        <v>0</v>
      </c>
      <c r="R222" s="259">
        <f t="shared" si="22"/>
        <v>801234.62</v>
      </c>
    </row>
    <row r="223" spans="1:18" ht="12.75" customHeight="1" outlineLevel="2">
      <c r="A223" s="272" t="s">
        <v>4638</v>
      </c>
      <c r="B223" s="196" t="s">
        <v>3163</v>
      </c>
      <c r="C223" s="230">
        <v>11308821.73</v>
      </c>
      <c r="D223" s="230">
        <f t="shared" si="20"/>
        <v>-11308821.73</v>
      </c>
      <c r="E223" s="255"/>
      <c r="F223" s="256"/>
      <c r="G223" s="256"/>
      <c r="H223" s="255"/>
      <c r="I223" s="230"/>
      <c r="J223" s="255"/>
      <c r="K223" s="230">
        <f>D223+I223</f>
        <v>-11308821.73</v>
      </c>
      <c r="L223" s="257"/>
      <c r="M223" s="230"/>
      <c r="N223" s="229">
        <v>0</v>
      </c>
      <c r="O223" s="65" t="s">
        <v>3160</v>
      </c>
      <c r="P223" s="242" t="b">
        <f>EXACT($A$220,O223)</f>
        <v>1</v>
      </c>
      <c r="Q223" s="258">
        <v>0</v>
      </c>
      <c r="R223" s="259">
        <f>K223-Q223</f>
        <v>-11308821.73</v>
      </c>
    </row>
    <row r="224" spans="1:18" ht="12.75" customHeight="1" outlineLevel="2">
      <c r="A224" s="272" t="s">
        <v>4639</v>
      </c>
      <c r="B224" s="196" t="s">
        <v>3164</v>
      </c>
      <c r="C224" s="230">
        <v>-398500.09</v>
      </c>
      <c r="D224" s="230">
        <f t="shared" si="20"/>
        <v>398500.09</v>
      </c>
      <c r="E224" s="255"/>
      <c r="F224" s="256"/>
      <c r="G224" s="256"/>
      <c r="H224" s="255"/>
      <c r="I224" s="230"/>
      <c r="J224" s="255"/>
      <c r="K224" s="230">
        <f>D224+I224</f>
        <v>398500.09</v>
      </c>
      <c r="L224" s="257"/>
      <c r="M224" s="230"/>
      <c r="N224" s="229">
        <v>0</v>
      </c>
      <c r="O224" s="65" t="s">
        <v>3160</v>
      </c>
      <c r="P224" s="242" t="b">
        <f>EXACT($A$220,O224)</f>
        <v>1</v>
      </c>
      <c r="Q224" s="258">
        <v>0</v>
      </c>
      <c r="R224" s="259">
        <f>K224-Q224</f>
        <v>398500.09</v>
      </c>
    </row>
    <row r="225" spans="1:18" outlineLevel="1">
      <c r="A225" s="400" t="s">
        <v>3165</v>
      </c>
      <c r="C225" s="254">
        <f>SUM(C226)</f>
        <v>0</v>
      </c>
      <c r="D225" s="254">
        <f t="shared" si="20"/>
        <v>0</v>
      </c>
      <c r="E225" s="255"/>
      <c r="F225" s="256"/>
      <c r="G225" s="256"/>
      <c r="H225" s="255"/>
      <c r="I225" s="254"/>
      <c r="J225" s="255"/>
      <c r="K225" s="254">
        <f t="shared" si="21"/>
        <v>0</v>
      </c>
      <c r="L225" s="257" t="e">
        <f>#REF!+C225</f>
        <v>#REF!</v>
      </c>
      <c r="M225" s="254"/>
      <c r="N225" s="229" t="e">
        <v>#VALUE!</v>
      </c>
      <c r="O225" s="65">
        <v>0</v>
      </c>
      <c r="P225" s="229"/>
      <c r="Q225" s="258">
        <v>0</v>
      </c>
      <c r="R225" s="259">
        <f t="shared" si="22"/>
        <v>0</v>
      </c>
    </row>
    <row r="226" spans="1:18" ht="12.75" customHeight="1" outlineLevel="2">
      <c r="A226" s="272" t="s">
        <v>4640</v>
      </c>
      <c r="B226" s="196" t="s">
        <v>3166</v>
      </c>
      <c r="C226" s="230">
        <v>0</v>
      </c>
      <c r="D226" s="230">
        <f t="shared" si="20"/>
        <v>0</v>
      </c>
      <c r="E226" s="255"/>
      <c r="F226" s="256"/>
      <c r="G226" s="256"/>
      <c r="H226" s="255"/>
      <c r="I226" s="230"/>
      <c r="J226" s="255"/>
      <c r="K226" s="230">
        <f t="shared" si="21"/>
        <v>0</v>
      </c>
      <c r="L226" s="257"/>
      <c r="M226" s="230"/>
      <c r="N226" s="229">
        <v>0</v>
      </c>
      <c r="O226" s="65" t="s">
        <v>3165</v>
      </c>
      <c r="P226" s="242" t="b">
        <f>EXACT($A$225,O226)</f>
        <v>1</v>
      </c>
      <c r="Q226" s="258">
        <v>0</v>
      </c>
      <c r="R226" s="259">
        <f t="shared" si="22"/>
        <v>0</v>
      </c>
    </row>
    <row r="227" spans="1:18" outlineLevel="1">
      <c r="A227" s="400" t="s">
        <v>3167</v>
      </c>
      <c r="C227" s="254">
        <f>SUM(C228)</f>
        <v>0</v>
      </c>
      <c r="D227" s="254">
        <f t="shared" si="20"/>
        <v>0</v>
      </c>
      <c r="E227" s="255"/>
      <c r="F227" s="256"/>
      <c r="G227" s="256"/>
      <c r="H227" s="255"/>
      <c r="I227" s="254"/>
      <c r="J227" s="255"/>
      <c r="K227" s="254">
        <f t="shared" si="21"/>
        <v>0</v>
      </c>
      <c r="L227" s="257" t="e">
        <f>#REF!+C227</f>
        <v>#REF!</v>
      </c>
      <c r="N227" s="229" t="e">
        <v>#VALUE!</v>
      </c>
      <c r="O227" s="65">
        <v>0</v>
      </c>
      <c r="P227" s="229"/>
      <c r="Q227" s="258">
        <v>0</v>
      </c>
      <c r="R227" s="259">
        <f t="shared" si="22"/>
        <v>0</v>
      </c>
    </row>
    <row r="228" spans="1:18" ht="12.75" customHeight="1" outlineLevel="2">
      <c r="A228" s="272" t="s">
        <v>4641</v>
      </c>
      <c r="B228" s="196" t="s">
        <v>3168</v>
      </c>
      <c r="C228" s="230">
        <v>0</v>
      </c>
      <c r="D228" s="230">
        <f t="shared" si="20"/>
        <v>0</v>
      </c>
      <c r="E228" s="255"/>
      <c r="F228" s="256"/>
      <c r="G228" s="256"/>
      <c r="H228" s="255"/>
      <c r="I228" s="230"/>
      <c r="J228" s="255"/>
      <c r="K228" s="230">
        <f t="shared" si="21"/>
        <v>0</v>
      </c>
      <c r="L228" s="257"/>
      <c r="M228" s="230"/>
      <c r="N228" s="229">
        <v>0</v>
      </c>
      <c r="O228" s="65" t="s">
        <v>3167</v>
      </c>
      <c r="P228" s="242" t="b">
        <f>EXACT($A227,O228)</f>
        <v>1</v>
      </c>
      <c r="Q228" s="258">
        <v>0</v>
      </c>
      <c r="R228" s="259">
        <f t="shared" si="22"/>
        <v>0</v>
      </c>
    </row>
    <row r="229" spans="1:18" outlineLevel="1">
      <c r="A229" s="400" t="s">
        <v>3169</v>
      </c>
      <c r="C229" s="254">
        <f>SUM(C230:C233)</f>
        <v>10361199.559999911</v>
      </c>
      <c r="D229" s="254">
        <f t="shared" si="20"/>
        <v>-10361199.559999911</v>
      </c>
      <c r="E229" s="255"/>
      <c r="F229" s="256"/>
      <c r="G229" s="256"/>
      <c r="H229" s="255"/>
      <c r="I229" s="254"/>
      <c r="J229" s="255"/>
      <c r="K229" s="254">
        <f t="shared" si="21"/>
        <v>-10361199.559999911</v>
      </c>
      <c r="L229" s="257" t="e">
        <f>#REF!+C229</f>
        <v>#REF!</v>
      </c>
      <c r="M229" s="254"/>
      <c r="N229" s="229" t="e">
        <v>#VALUE!</v>
      </c>
      <c r="O229" s="65">
        <v>0</v>
      </c>
      <c r="Q229" s="258">
        <v>-10361199.560000001</v>
      </c>
      <c r="R229" s="259">
        <f t="shared" si="22"/>
        <v>8.9406967163085938E-8</v>
      </c>
    </row>
    <row r="230" spans="1:18" ht="12.75" customHeight="1" outlineLevel="2">
      <c r="A230" s="272" t="s">
        <v>4642</v>
      </c>
      <c r="B230" s="196" t="s">
        <v>3170</v>
      </c>
      <c r="C230" s="230">
        <v>-19444123.920000002</v>
      </c>
      <c r="D230" s="230">
        <f t="shared" si="20"/>
        <v>19444123.920000002</v>
      </c>
      <c r="E230" s="255"/>
      <c r="F230" s="256"/>
      <c r="G230" s="256"/>
      <c r="H230" s="255"/>
      <c r="I230" s="230"/>
      <c r="J230" s="255"/>
      <c r="K230" s="230">
        <f t="shared" si="21"/>
        <v>19444123.920000002</v>
      </c>
      <c r="L230" s="257"/>
      <c r="M230" s="230"/>
      <c r="N230" s="229">
        <v>0</v>
      </c>
      <c r="O230" s="65" t="s">
        <v>3169</v>
      </c>
      <c r="P230" s="242" t="b">
        <f>EXACT($A229,O230)</f>
        <v>1</v>
      </c>
      <c r="Q230" s="258">
        <v>0</v>
      </c>
      <c r="R230" s="259">
        <f t="shared" si="22"/>
        <v>19444123.920000002</v>
      </c>
    </row>
    <row r="231" spans="1:18" ht="12.75" customHeight="1" outlineLevel="2">
      <c r="A231" s="272" t="s">
        <v>4643</v>
      </c>
      <c r="B231" s="196" t="s">
        <v>3171</v>
      </c>
      <c r="C231" s="230">
        <v>-1906975.6799999899</v>
      </c>
      <c r="D231" s="230">
        <f t="shared" si="20"/>
        <v>1906975.6799999899</v>
      </c>
      <c r="E231" s="255"/>
      <c r="F231" s="256"/>
      <c r="G231" s="256"/>
      <c r="H231" s="255"/>
      <c r="I231" s="230"/>
      <c r="J231" s="255"/>
      <c r="K231" s="230">
        <f>D231+I231</f>
        <v>1906975.6799999899</v>
      </c>
      <c r="L231" s="257"/>
      <c r="M231" s="230"/>
      <c r="N231" s="229">
        <v>0</v>
      </c>
      <c r="O231" s="65" t="s">
        <v>3169</v>
      </c>
      <c r="P231" s="242" t="b">
        <f>EXACT($A229,O231)</f>
        <v>1</v>
      </c>
      <c r="Q231" s="258">
        <v>0</v>
      </c>
      <c r="R231" s="259">
        <f t="shared" si="22"/>
        <v>1906975.6799999899</v>
      </c>
    </row>
    <row r="232" spans="1:18" ht="12.75" customHeight="1" outlineLevel="2">
      <c r="A232" s="272" t="s">
        <v>4644</v>
      </c>
      <c r="B232" s="196" t="s">
        <v>3172</v>
      </c>
      <c r="C232" s="230">
        <v>32684438.329999901</v>
      </c>
      <c r="D232" s="230">
        <f t="shared" si="20"/>
        <v>-32684438.329999901</v>
      </c>
      <c r="E232" s="255"/>
      <c r="F232" s="256"/>
      <c r="G232" s="256"/>
      <c r="H232" s="255"/>
      <c r="I232" s="230"/>
      <c r="J232" s="255"/>
      <c r="K232" s="230">
        <f>D232+I232</f>
        <v>-32684438.329999901</v>
      </c>
      <c r="L232" s="257"/>
      <c r="M232" s="230"/>
      <c r="N232" s="229">
        <v>0</v>
      </c>
      <c r="O232" s="65" t="s">
        <v>3169</v>
      </c>
      <c r="P232" s="242" t="b">
        <f>EXACT($A229,O232)</f>
        <v>1</v>
      </c>
      <c r="Q232" s="258">
        <v>0</v>
      </c>
      <c r="R232" s="259">
        <f>K232-Q232</f>
        <v>-32684438.329999901</v>
      </c>
    </row>
    <row r="233" spans="1:18" ht="12.75" customHeight="1" outlineLevel="2">
      <c r="A233" s="272" t="s">
        <v>4645</v>
      </c>
      <c r="B233" s="196" t="s">
        <v>3173</v>
      </c>
      <c r="C233" s="230">
        <v>-972139.17</v>
      </c>
      <c r="D233" s="230">
        <f t="shared" si="20"/>
        <v>972139.17</v>
      </c>
      <c r="E233" s="255"/>
      <c r="F233" s="256"/>
      <c r="G233" s="256"/>
      <c r="H233" s="255"/>
      <c r="I233" s="230"/>
      <c r="J233" s="255"/>
      <c r="K233" s="230">
        <f>D233+I233</f>
        <v>972139.17</v>
      </c>
      <c r="L233" s="257"/>
      <c r="M233" s="230"/>
      <c r="N233" s="229">
        <v>0</v>
      </c>
      <c r="O233" s="65" t="s">
        <v>3169</v>
      </c>
      <c r="P233" s="242" t="b">
        <f>EXACT($A229,O233)</f>
        <v>1</v>
      </c>
      <c r="Q233" s="258">
        <v>0</v>
      </c>
      <c r="R233" s="259">
        <f>K233-Q233</f>
        <v>972139.17</v>
      </c>
    </row>
    <row r="234" spans="1:18" outlineLevel="1">
      <c r="A234" s="400" t="s">
        <v>3174</v>
      </c>
      <c r="C234" s="254">
        <f>SUM(C235)</f>
        <v>0</v>
      </c>
      <c r="D234" s="254">
        <f t="shared" si="20"/>
        <v>0</v>
      </c>
      <c r="E234" s="255"/>
      <c r="F234" s="256"/>
      <c r="G234" s="256"/>
      <c r="H234" s="255"/>
      <c r="I234" s="254"/>
      <c r="J234" s="255"/>
      <c r="K234" s="254">
        <f t="shared" si="21"/>
        <v>0</v>
      </c>
      <c r="L234" s="257" t="e">
        <f>#REF!+C234</f>
        <v>#REF!</v>
      </c>
      <c r="M234" s="254"/>
      <c r="N234" s="229" t="e">
        <v>#VALUE!</v>
      </c>
      <c r="O234" s="65">
        <v>0</v>
      </c>
      <c r="Q234" s="258">
        <v>0</v>
      </c>
      <c r="R234" s="259">
        <f t="shared" si="22"/>
        <v>0</v>
      </c>
    </row>
    <row r="235" spans="1:18" ht="12.75" customHeight="1" outlineLevel="2">
      <c r="A235" s="272" t="s">
        <v>4646</v>
      </c>
      <c r="B235" s="196" t="s">
        <v>3175</v>
      </c>
      <c r="C235" s="230">
        <v>0</v>
      </c>
      <c r="D235" s="230">
        <f t="shared" si="20"/>
        <v>0</v>
      </c>
      <c r="E235" s="255"/>
      <c r="F235" s="256"/>
      <c r="G235" s="256"/>
      <c r="H235" s="255"/>
      <c r="I235" s="230"/>
      <c r="J235" s="255"/>
      <c r="K235" s="230">
        <f t="shared" si="21"/>
        <v>0</v>
      </c>
      <c r="L235" s="257"/>
      <c r="M235" s="230"/>
      <c r="N235" s="229">
        <v>0</v>
      </c>
      <c r="O235" s="65" t="s">
        <v>3174</v>
      </c>
      <c r="P235" s="242" t="b">
        <f>EXACT($A234,O235)</f>
        <v>1</v>
      </c>
      <c r="Q235" s="258">
        <v>0</v>
      </c>
      <c r="R235" s="259">
        <f t="shared" si="22"/>
        <v>0</v>
      </c>
    </row>
    <row r="236" spans="1:18" outlineLevel="1">
      <c r="A236" s="400" t="s">
        <v>3176</v>
      </c>
      <c r="C236" s="254">
        <f>SUM(C237)</f>
        <v>0</v>
      </c>
      <c r="D236" s="254">
        <f t="shared" si="20"/>
        <v>0</v>
      </c>
      <c r="E236" s="255"/>
      <c r="F236" s="256"/>
      <c r="G236" s="256"/>
      <c r="H236" s="255"/>
      <c r="I236" s="254"/>
      <c r="J236" s="255"/>
      <c r="K236" s="254">
        <f t="shared" si="21"/>
        <v>0</v>
      </c>
      <c r="L236" s="257" t="e">
        <f>#REF!+C236</f>
        <v>#REF!</v>
      </c>
      <c r="M236" s="254"/>
      <c r="N236" s="229" t="e">
        <v>#VALUE!</v>
      </c>
      <c r="O236" s="65">
        <v>0</v>
      </c>
      <c r="Q236" s="258">
        <v>0</v>
      </c>
      <c r="R236" s="259">
        <f t="shared" si="22"/>
        <v>0</v>
      </c>
    </row>
    <row r="237" spans="1:18" ht="12.75" customHeight="1" outlineLevel="2">
      <c r="A237" s="272" t="s">
        <v>4647</v>
      </c>
      <c r="B237" s="196" t="s">
        <v>3177</v>
      </c>
      <c r="C237" s="230">
        <v>0</v>
      </c>
      <c r="D237" s="230">
        <f t="shared" si="20"/>
        <v>0</v>
      </c>
      <c r="E237" s="255"/>
      <c r="F237" s="256"/>
      <c r="G237" s="256"/>
      <c r="H237" s="255"/>
      <c r="I237" s="230"/>
      <c r="J237" s="255"/>
      <c r="K237" s="230">
        <f t="shared" si="21"/>
        <v>0</v>
      </c>
      <c r="L237" s="257"/>
      <c r="M237" s="230"/>
      <c r="N237" s="229">
        <v>0</v>
      </c>
      <c r="O237" s="65" t="s">
        <v>3176</v>
      </c>
      <c r="P237" s="242" t="b">
        <f>EXACT($A236,O237)</f>
        <v>1</v>
      </c>
      <c r="Q237" s="258">
        <v>0</v>
      </c>
      <c r="R237" s="259">
        <f t="shared" si="22"/>
        <v>0</v>
      </c>
    </row>
    <row r="238" spans="1:18" outlineLevel="1">
      <c r="A238" s="400" t="s">
        <v>3178</v>
      </c>
      <c r="C238" s="254">
        <f>SUM(C239:C242)</f>
        <v>16245463.390000004</v>
      </c>
      <c r="D238" s="254">
        <f t="shared" si="20"/>
        <v>-16245463.390000004</v>
      </c>
      <c r="E238" s="255"/>
      <c r="F238" s="256"/>
      <c r="G238" s="256"/>
      <c r="H238" s="255"/>
      <c r="I238" s="254"/>
      <c r="J238" s="255"/>
      <c r="K238" s="254">
        <f t="shared" si="21"/>
        <v>-16245463.390000004</v>
      </c>
      <c r="L238" s="257" t="e">
        <f>#REF!+C238</f>
        <v>#REF!</v>
      </c>
      <c r="M238" s="254"/>
      <c r="N238" s="229" t="e">
        <v>#VALUE!</v>
      </c>
      <c r="O238" s="65">
        <v>0</v>
      </c>
      <c r="Q238" s="258">
        <v>-16245463.390000001</v>
      </c>
      <c r="R238" s="259">
        <f t="shared" si="22"/>
        <v>0</v>
      </c>
    </row>
    <row r="239" spans="1:18" ht="12.75" customHeight="1" outlineLevel="2">
      <c r="A239" s="272" t="s">
        <v>4648</v>
      </c>
      <c r="B239" s="196" t="s">
        <v>3179</v>
      </c>
      <c r="C239" s="230">
        <v>-53246182.689999901</v>
      </c>
      <c r="D239" s="230">
        <f t="shared" si="20"/>
        <v>53246182.689999901</v>
      </c>
      <c r="E239" s="255"/>
      <c r="F239" s="256"/>
      <c r="G239" s="256"/>
      <c r="H239" s="255"/>
      <c r="I239" s="230"/>
      <c r="J239" s="255"/>
      <c r="K239" s="230">
        <f t="shared" si="21"/>
        <v>53246182.689999901</v>
      </c>
      <c r="L239" s="257"/>
      <c r="M239" s="230"/>
      <c r="N239" s="229">
        <v>0</v>
      </c>
      <c r="O239" s="65" t="s">
        <v>3178</v>
      </c>
      <c r="P239" s="242" t="b">
        <f>EXACT($A238,O239)</f>
        <v>1</v>
      </c>
      <c r="Q239" s="258">
        <v>0</v>
      </c>
      <c r="R239" s="259">
        <f t="shared" si="22"/>
        <v>53246182.689999901</v>
      </c>
    </row>
    <row r="240" spans="1:18" ht="12.75" customHeight="1" outlineLevel="2">
      <c r="A240" s="272" t="s">
        <v>4649</v>
      </c>
      <c r="B240" s="196" t="s">
        <v>3180</v>
      </c>
      <c r="C240" s="230">
        <v>-7710848.8399999896</v>
      </c>
      <c r="D240" s="230">
        <f t="shared" si="20"/>
        <v>7710848.8399999896</v>
      </c>
      <c r="E240" s="255"/>
      <c r="F240" s="256"/>
      <c r="G240" s="256"/>
      <c r="H240" s="255"/>
      <c r="I240" s="230"/>
      <c r="J240" s="255"/>
      <c r="K240" s="230">
        <f t="shared" si="21"/>
        <v>7710848.8399999896</v>
      </c>
      <c r="L240" s="257"/>
      <c r="M240" s="230"/>
      <c r="N240" s="229">
        <v>0</v>
      </c>
      <c r="O240" s="65" t="s">
        <v>3178</v>
      </c>
      <c r="P240" s="242" t="b">
        <f>EXACT($A238,O240)</f>
        <v>1</v>
      </c>
      <c r="Q240" s="258">
        <v>0</v>
      </c>
      <c r="R240" s="259">
        <f t="shared" si="22"/>
        <v>7710848.8399999896</v>
      </c>
    </row>
    <row r="241" spans="1:18" ht="12.75" customHeight="1" outlineLevel="2">
      <c r="A241" s="272" t="s">
        <v>4650</v>
      </c>
      <c r="B241" s="196" t="s">
        <v>3181</v>
      </c>
      <c r="C241" s="230">
        <v>81128738.689999893</v>
      </c>
      <c r="D241" s="230">
        <f t="shared" si="20"/>
        <v>-81128738.689999893</v>
      </c>
      <c r="E241" s="255"/>
      <c r="F241" s="256"/>
      <c r="G241" s="256"/>
      <c r="H241" s="255"/>
      <c r="I241" s="230"/>
      <c r="J241" s="255"/>
      <c r="K241" s="230">
        <f>D241+I241</f>
        <v>-81128738.689999893</v>
      </c>
      <c r="L241" s="257"/>
      <c r="M241" s="230"/>
      <c r="N241" s="229">
        <v>0</v>
      </c>
      <c r="O241" s="65" t="s">
        <v>3178</v>
      </c>
      <c r="P241" s="242" t="b">
        <f>EXACT($A238,O241)</f>
        <v>1</v>
      </c>
      <c r="Q241" s="258">
        <v>0</v>
      </c>
      <c r="R241" s="259">
        <f>K241-Q241</f>
        <v>-81128738.689999893</v>
      </c>
    </row>
    <row r="242" spans="1:18" ht="12.75" customHeight="1" outlineLevel="2">
      <c r="A242" s="272" t="s">
        <v>4651</v>
      </c>
      <c r="B242" s="196" t="s">
        <v>3182</v>
      </c>
      <c r="C242" s="230">
        <v>-3926243.77</v>
      </c>
      <c r="D242" s="230">
        <f t="shared" si="20"/>
        <v>3926243.77</v>
      </c>
      <c r="E242" s="255"/>
      <c r="F242" s="256"/>
      <c r="G242" s="256"/>
      <c r="H242" s="255"/>
      <c r="I242" s="230"/>
      <c r="J242" s="255"/>
      <c r="K242" s="230">
        <f>D242+I242</f>
        <v>3926243.77</v>
      </c>
      <c r="L242" s="257"/>
      <c r="M242" s="230"/>
      <c r="N242" s="229">
        <v>0</v>
      </c>
      <c r="O242" s="65" t="s">
        <v>3178</v>
      </c>
      <c r="P242" s="242" t="b">
        <f>EXACT($A238,O242)</f>
        <v>1</v>
      </c>
      <c r="Q242" s="258">
        <v>0</v>
      </c>
      <c r="R242" s="259">
        <f>K242-Q242</f>
        <v>3926243.77</v>
      </c>
    </row>
    <row r="243" spans="1:18" ht="12.75" customHeight="1" outlineLevel="1">
      <c r="A243" s="400" t="s">
        <v>3183</v>
      </c>
      <c r="C243" s="254">
        <f>SUM(C244:C245)</f>
        <v>0</v>
      </c>
      <c r="D243" s="254">
        <f t="shared" si="20"/>
        <v>0</v>
      </c>
      <c r="E243" s="255"/>
      <c r="F243" s="256"/>
      <c r="G243" s="256"/>
      <c r="H243" s="255"/>
      <c r="I243" s="254"/>
      <c r="J243" s="255"/>
      <c r="K243" s="254">
        <f t="shared" si="21"/>
        <v>0</v>
      </c>
      <c r="L243" s="257" t="e">
        <f>#REF!+C243</f>
        <v>#REF!</v>
      </c>
      <c r="M243" s="254"/>
      <c r="N243" s="229" t="e">
        <v>#VALUE!</v>
      </c>
      <c r="O243" s="65">
        <v>0</v>
      </c>
      <c r="Q243" s="258">
        <v>0</v>
      </c>
      <c r="R243" s="259">
        <f t="shared" si="22"/>
        <v>0</v>
      </c>
    </row>
    <row r="244" spans="1:18" ht="12.75" customHeight="1" outlineLevel="2">
      <c r="A244" s="272" t="s">
        <v>4652</v>
      </c>
      <c r="B244" s="196" t="s">
        <v>3184</v>
      </c>
      <c r="C244" s="230">
        <v>0</v>
      </c>
      <c r="D244" s="230">
        <f t="shared" si="20"/>
        <v>0</v>
      </c>
      <c r="E244" s="255"/>
      <c r="F244" s="256"/>
      <c r="G244" s="256"/>
      <c r="H244" s="255"/>
      <c r="I244" s="230"/>
      <c r="J244" s="255"/>
      <c r="K244" s="230">
        <f t="shared" si="21"/>
        <v>0</v>
      </c>
      <c r="L244" s="257"/>
      <c r="M244" s="230"/>
      <c r="N244" s="229">
        <v>0</v>
      </c>
      <c r="O244" s="65" t="s">
        <v>3183</v>
      </c>
      <c r="P244" s="242" t="b">
        <f>EXACT($A243,O244)</f>
        <v>1</v>
      </c>
      <c r="Q244" s="258">
        <v>0</v>
      </c>
      <c r="R244" s="259">
        <f t="shared" si="22"/>
        <v>0</v>
      </c>
    </row>
    <row r="245" spans="1:18" ht="12.75" customHeight="1" outlineLevel="2">
      <c r="A245" s="272" t="s">
        <v>4653</v>
      </c>
      <c r="B245" s="196" t="s">
        <v>3185</v>
      </c>
      <c r="C245" s="230">
        <v>0</v>
      </c>
      <c r="D245" s="230">
        <f t="shared" si="20"/>
        <v>0</v>
      </c>
      <c r="E245" s="255"/>
      <c r="F245" s="256"/>
      <c r="G245" s="256"/>
      <c r="H245" s="255"/>
      <c r="I245" s="230"/>
      <c r="J245" s="255"/>
      <c r="K245" s="230">
        <f t="shared" si="21"/>
        <v>0</v>
      </c>
      <c r="L245" s="257"/>
      <c r="M245" s="230"/>
      <c r="N245" s="229">
        <v>0</v>
      </c>
      <c r="O245" s="65" t="s">
        <v>3183</v>
      </c>
      <c r="P245" s="242" t="b">
        <f>EXACT($A243,O245)</f>
        <v>1</v>
      </c>
      <c r="Q245" s="258">
        <v>0</v>
      </c>
      <c r="R245" s="259">
        <f t="shared" si="22"/>
        <v>0</v>
      </c>
    </row>
    <row r="246" spans="1:18" ht="12.75" customHeight="1" outlineLevel="1">
      <c r="A246" s="402" t="s">
        <v>3186</v>
      </c>
      <c r="B246" s="138"/>
      <c r="C246" s="254">
        <f>SUM(C247:C252)</f>
        <v>-7386334.5999999987</v>
      </c>
      <c r="D246" s="254">
        <f t="shared" si="20"/>
        <v>7386334.5999999987</v>
      </c>
      <c r="E246" s="255"/>
      <c r="F246" s="256"/>
      <c r="G246" s="256"/>
      <c r="H246" s="255"/>
      <c r="I246" s="254"/>
      <c r="J246" s="255"/>
      <c r="K246" s="254">
        <f t="shared" si="21"/>
        <v>7386334.5999999987</v>
      </c>
      <c r="L246" s="257" t="e">
        <f>#REF!+C246</f>
        <v>#REF!</v>
      </c>
      <c r="M246" s="254"/>
      <c r="N246" s="229" t="e">
        <v>#VALUE!</v>
      </c>
      <c r="O246" s="65">
        <v>0</v>
      </c>
      <c r="Q246" s="258">
        <v>7386334.5999999996</v>
      </c>
      <c r="R246" s="259">
        <f t="shared" si="22"/>
        <v>0</v>
      </c>
    </row>
    <row r="247" spans="1:18" ht="12.75" customHeight="1" outlineLevel="2">
      <c r="A247" s="272" t="s">
        <v>4654</v>
      </c>
      <c r="B247" s="196" t="s">
        <v>3187</v>
      </c>
      <c r="C247" s="230">
        <v>-19705184.82</v>
      </c>
      <c r="D247" s="230">
        <f t="shared" si="20"/>
        <v>19705184.82</v>
      </c>
      <c r="E247" s="255"/>
      <c r="F247" s="256"/>
      <c r="G247" s="256"/>
      <c r="H247" s="255"/>
      <c r="I247" s="230"/>
      <c r="J247" s="255"/>
      <c r="K247" s="230">
        <f t="shared" si="21"/>
        <v>19705184.82</v>
      </c>
      <c r="L247" s="257"/>
      <c r="M247" s="230"/>
      <c r="N247" s="229">
        <v>0</v>
      </c>
      <c r="O247" s="65" t="s">
        <v>3186</v>
      </c>
      <c r="P247" s="242" t="b">
        <f>EXACT($A246,O247)</f>
        <v>1</v>
      </c>
      <c r="Q247" s="258">
        <v>0</v>
      </c>
      <c r="R247" s="259">
        <f t="shared" si="22"/>
        <v>19705184.82</v>
      </c>
    </row>
    <row r="248" spans="1:18" ht="12.75" customHeight="1" outlineLevel="2">
      <c r="A248" s="272" t="s">
        <v>4655</v>
      </c>
      <c r="B248" s="196" t="s">
        <v>3188</v>
      </c>
      <c r="C248" s="230">
        <v>0</v>
      </c>
      <c r="D248" s="230">
        <f t="shared" si="20"/>
        <v>0</v>
      </c>
      <c r="E248" s="255"/>
      <c r="F248" s="256"/>
      <c r="G248" s="256"/>
      <c r="H248" s="255"/>
      <c r="I248" s="230"/>
      <c r="J248" s="255"/>
      <c r="K248" s="230">
        <f t="shared" si="21"/>
        <v>0</v>
      </c>
      <c r="L248" s="257"/>
      <c r="M248" s="230"/>
      <c r="N248" s="229">
        <v>0</v>
      </c>
      <c r="O248" s="65" t="s">
        <v>3186</v>
      </c>
      <c r="P248" s="242" t="b">
        <f>EXACT($A246,O248)</f>
        <v>1</v>
      </c>
      <c r="Q248" s="258">
        <v>0</v>
      </c>
      <c r="R248" s="259">
        <f t="shared" si="22"/>
        <v>0</v>
      </c>
    </row>
    <row r="249" spans="1:18" ht="12.75" customHeight="1" outlineLevel="2">
      <c r="A249" s="272" t="s">
        <v>4656</v>
      </c>
      <c r="B249" s="196" t="s">
        <v>3189</v>
      </c>
      <c r="C249" s="230">
        <v>0</v>
      </c>
      <c r="D249" s="230">
        <f t="shared" si="20"/>
        <v>0</v>
      </c>
      <c r="E249" s="255"/>
      <c r="F249" s="256"/>
      <c r="G249" s="256"/>
      <c r="H249" s="255"/>
      <c r="I249" s="230"/>
      <c r="J249" s="255"/>
      <c r="K249" s="230">
        <f t="shared" si="21"/>
        <v>0</v>
      </c>
      <c r="L249" s="257"/>
      <c r="M249" s="230"/>
      <c r="N249" s="229">
        <v>0</v>
      </c>
      <c r="O249" s="65" t="s">
        <v>3186</v>
      </c>
      <c r="P249" s="242" t="b">
        <f>EXACT($A246,O249)</f>
        <v>1</v>
      </c>
      <c r="Q249" s="258">
        <v>0</v>
      </c>
      <c r="R249" s="259">
        <f t="shared" si="22"/>
        <v>0</v>
      </c>
    </row>
    <row r="250" spans="1:18" ht="12.75" customHeight="1" outlineLevel="2">
      <c r="A250" s="272" t="s">
        <v>4657</v>
      </c>
      <c r="B250" s="196" t="s">
        <v>3190</v>
      </c>
      <c r="C250" s="230">
        <v>-605862.79</v>
      </c>
      <c r="D250" s="230">
        <f t="shared" si="20"/>
        <v>605862.79</v>
      </c>
      <c r="E250" s="255"/>
      <c r="F250" s="256"/>
      <c r="G250" s="256"/>
      <c r="H250" s="255"/>
      <c r="I250" s="230"/>
      <c r="J250" s="255"/>
      <c r="K250" s="230">
        <f>D250+I250</f>
        <v>605862.79</v>
      </c>
      <c r="L250" s="257"/>
      <c r="M250" s="230"/>
      <c r="N250" s="229">
        <v>0</v>
      </c>
      <c r="O250" s="65" t="s">
        <v>3186</v>
      </c>
      <c r="P250" s="242" t="b">
        <f>EXACT($A246,O250)</f>
        <v>1</v>
      </c>
      <c r="Q250" s="258">
        <v>0</v>
      </c>
      <c r="R250" s="259">
        <f t="shared" si="22"/>
        <v>605862.79</v>
      </c>
    </row>
    <row r="251" spans="1:18" ht="12.75" customHeight="1" outlineLevel="2">
      <c r="A251" s="272" t="s">
        <v>4658</v>
      </c>
      <c r="B251" s="196" t="s">
        <v>3191</v>
      </c>
      <c r="C251" s="230">
        <v>13233370.57</v>
      </c>
      <c r="D251" s="230">
        <f>C251*-1</f>
        <v>-13233370.57</v>
      </c>
      <c r="E251" s="255"/>
      <c r="F251" s="256"/>
      <c r="G251" s="256"/>
      <c r="H251" s="255"/>
      <c r="I251" s="230"/>
      <c r="J251" s="255"/>
      <c r="K251" s="230">
        <f>D251+I251</f>
        <v>-13233370.57</v>
      </c>
      <c r="L251" s="257"/>
      <c r="M251" s="230"/>
      <c r="N251" s="229">
        <v>0</v>
      </c>
      <c r="O251" s="65" t="s">
        <v>3186</v>
      </c>
      <c r="P251" s="242" t="b">
        <f>EXACT($A246,O251)</f>
        <v>1</v>
      </c>
      <c r="Q251" s="258">
        <v>0</v>
      </c>
      <c r="R251" s="259">
        <f>K251-Q251</f>
        <v>-13233370.57</v>
      </c>
    </row>
    <row r="252" spans="1:18" ht="12.75" customHeight="1" outlineLevel="2">
      <c r="A252" s="272" t="s">
        <v>4659</v>
      </c>
      <c r="B252" s="196" t="s">
        <v>3192</v>
      </c>
      <c r="C252" s="230">
        <v>-308657.56</v>
      </c>
      <c r="D252" s="230">
        <f>C252*-1</f>
        <v>308657.56</v>
      </c>
      <c r="E252" s="255"/>
      <c r="F252" s="256"/>
      <c r="G252" s="256"/>
      <c r="H252" s="255"/>
      <c r="I252" s="230"/>
      <c r="J252" s="255"/>
      <c r="K252" s="230">
        <f>D252+I252</f>
        <v>308657.56</v>
      </c>
      <c r="L252" s="257"/>
      <c r="M252" s="230"/>
      <c r="N252" s="229">
        <v>0</v>
      </c>
      <c r="O252" s="65" t="s">
        <v>3186</v>
      </c>
      <c r="P252" s="242" t="b">
        <f>EXACT($A246,O252)</f>
        <v>1</v>
      </c>
      <c r="Q252" s="258">
        <v>0</v>
      </c>
      <c r="R252" s="259">
        <f>K252-Q252</f>
        <v>308657.56</v>
      </c>
    </row>
    <row r="253" spans="1:18" ht="12.75" customHeight="1" outlineLevel="1">
      <c r="A253" s="402" t="s">
        <v>3193</v>
      </c>
      <c r="B253" s="154"/>
      <c r="C253" s="254">
        <f>SUM(C254:C259)</f>
        <v>85747004.700000018</v>
      </c>
      <c r="D253" s="254">
        <f t="shared" si="20"/>
        <v>-85747004.700000018</v>
      </c>
      <c r="E253" s="255"/>
      <c r="F253" s="256"/>
      <c r="G253" s="256"/>
      <c r="H253" s="255"/>
      <c r="I253" s="254"/>
      <c r="J253" s="255"/>
      <c r="K253" s="254">
        <f t="shared" si="21"/>
        <v>-85747004.700000018</v>
      </c>
      <c r="L253" s="257" t="e">
        <f>#REF!+C253</f>
        <v>#REF!</v>
      </c>
      <c r="M253" s="254"/>
      <c r="N253" s="229" t="e">
        <v>#VALUE!</v>
      </c>
      <c r="O253" s="65">
        <v>0</v>
      </c>
      <c r="Q253" s="258">
        <v>-85747004.700000003</v>
      </c>
      <c r="R253" s="259">
        <f t="shared" si="22"/>
        <v>0</v>
      </c>
    </row>
    <row r="254" spans="1:18" ht="12.75" customHeight="1" outlineLevel="2">
      <c r="A254" s="272" t="s">
        <v>4660</v>
      </c>
      <c r="B254" s="196" t="s">
        <v>3194</v>
      </c>
      <c r="C254" s="230">
        <v>-3211846.0899999901</v>
      </c>
      <c r="D254" s="230">
        <f t="shared" si="20"/>
        <v>3211846.0899999901</v>
      </c>
      <c r="E254" s="255"/>
      <c r="F254" s="256"/>
      <c r="G254" s="256"/>
      <c r="H254" s="255"/>
      <c r="I254" s="230"/>
      <c r="J254" s="255"/>
      <c r="K254" s="230">
        <f t="shared" si="21"/>
        <v>3211846.0899999901</v>
      </c>
      <c r="L254" s="257"/>
      <c r="M254" s="230"/>
      <c r="N254" s="229">
        <v>0</v>
      </c>
      <c r="O254" s="65" t="s">
        <v>3193</v>
      </c>
      <c r="P254" s="242" t="b">
        <f>EXACT($A253,O254)</f>
        <v>1</v>
      </c>
      <c r="Q254" s="258">
        <v>0</v>
      </c>
      <c r="R254" s="259">
        <f t="shared" si="22"/>
        <v>3211846.0899999901</v>
      </c>
    </row>
    <row r="255" spans="1:18" ht="12.75" customHeight="1" outlineLevel="2">
      <c r="A255" s="272" t="s">
        <v>4661</v>
      </c>
      <c r="B255" s="196" t="s">
        <v>3195</v>
      </c>
      <c r="C255" s="230">
        <v>29699613.41</v>
      </c>
      <c r="D255" s="230">
        <f t="shared" si="20"/>
        <v>-29699613.41</v>
      </c>
      <c r="E255" s="255"/>
      <c r="F255" s="256"/>
      <c r="G255" s="256"/>
      <c r="H255" s="255"/>
      <c r="I255" s="230"/>
      <c r="J255" s="255"/>
      <c r="K255" s="230">
        <f>D255+I255</f>
        <v>-29699613.41</v>
      </c>
      <c r="L255" s="257"/>
      <c r="M255" s="230"/>
      <c r="N255" s="229">
        <v>0</v>
      </c>
      <c r="O255" s="65" t="s">
        <v>3193</v>
      </c>
      <c r="P255" s="242" t="b">
        <f>EXACT($A253,O255)</f>
        <v>1</v>
      </c>
      <c r="Q255" s="258">
        <v>0</v>
      </c>
      <c r="R255" s="259">
        <f>K255-Q255</f>
        <v>-29699613.41</v>
      </c>
    </row>
    <row r="256" spans="1:18" ht="12.75" customHeight="1" outlineLevel="2">
      <c r="A256" s="272" t="s">
        <v>4662</v>
      </c>
      <c r="B256" s="196" t="s">
        <v>3196</v>
      </c>
      <c r="C256" s="230">
        <v>-1636190.59</v>
      </c>
      <c r="D256" s="230">
        <f t="shared" si="20"/>
        <v>1636190.59</v>
      </c>
      <c r="E256" s="255"/>
      <c r="F256" s="256"/>
      <c r="G256" s="256"/>
      <c r="H256" s="255"/>
      <c r="I256" s="230"/>
      <c r="J256" s="255"/>
      <c r="K256" s="230">
        <f t="shared" si="21"/>
        <v>1636190.59</v>
      </c>
      <c r="L256" s="257"/>
      <c r="M256" s="230"/>
      <c r="N256" s="229">
        <v>0</v>
      </c>
      <c r="O256" s="65" t="s">
        <v>3193</v>
      </c>
      <c r="P256" s="242" t="b">
        <f>EXACT($A253,O256)</f>
        <v>1</v>
      </c>
      <c r="Q256" s="258">
        <v>0</v>
      </c>
      <c r="R256" s="259">
        <f t="shared" si="22"/>
        <v>1636190.59</v>
      </c>
    </row>
    <row r="257" spans="1:18" ht="12.75" customHeight="1" outlineLevel="2">
      <c r="A257" s="272" t="s">
        <v>4663</v>
      </c>
      <c r="B257" s="196" t="s">
        <v>3197</v>
      </c>
      <c r="C257" s="230">
        <v>-59168340.020000003</v>
      </c>
      <c r="D257" s="230">
        <f t="shared" si="20"/>
        <v>59168340.020000003</v>
      </c>
      <c r="E257" s="255"/>
      <c r="F257" s="256"/>
      <c r="G257" s="256"/>
      <c r="H257" s="255"/>
      <c r="I257" s="230"/>
      <c r="J257" s="255"/>
      <c r="K257" s="230">
        <f t="shared" si="21"/>
        <v>59168340.020000003</v>
      </c>
      <c r="L257" s="257"/>
      <c r="M257" s="230"/>
      <c r="N257" s="229">
        <v>0</v>
      </c>
      <c r="O257" s="65" t="s">
        <v>3193</v>
      </c>
      <c r="P257" s="242" t="b">
        <f>EXACT($A253,O257)</f>
        <v>1</v>
      </c>
      <c r="Q257" s="258">
        <v>0</v>
      </c>
      <c r="R257" s="259">
        <f t="shared" si="22"/>
        <v>59168340.020000003</v>
      </c>
    </row>
    <row r="258" spans="1:18" ht="12.75" customHeight="1" outlineLevel="2">
      <c r="A258" s="272" t="s">
        <v>4664</v>
      </c>
      <c r="B258" s="196" t="s">
        <v>3198</v>
      </c>
      <c r="C258" s="230">
        <v>146881144.61000001</v>
      </c>
      <c r="D258" s="230">
        <f t="shared" si="20"/>
        <v>-146881144.61000001</v>
      </c>
      <c r="E258" s="255"/>
      <c r="F258" s="256"/>
      <c r="G258" s="256"/>
      <c r="H258" s="255"/>
      <c r="I258" s="230"/>
      <c r="J258" s="255"/>
      <c r="K258" s="230">
        <f>D258+I258</f>
        <v>-146881144.61000001</v>
      </c>
      <c r="L258" s="257"/>
      <c r="M258" s="230"/>
      <c r="N258" s="229">
        <v>0</v>
      </c>
      <c r="O258" s="65" t="s">
        <v>3193</v>
      </c>
      <c r="P258" s="242" t="b">
        <f>EXACT($A253,O258)</f>
        <v>1</v>
      </c>
      <c r="Q258" s="258">
        <v>0</v>
      </c>
      <c r="R258" s="259">
        <f>K258-Q258</f>
        <v>-146881144.61000001</v>
      </c>
    </row>
    <row r="259" spans="1:18" ht="12.75" customHeight="1" outlineLevel="2">
      <c r="A259" s="272" t="s">
        <v>4665</v>
      </c>
      <c r="B259" s="196" t="s">
        <v>3199</v>
      </c>
      <c r="C259" s="230">
        <v>-26817376.620000001</v>
      </c>
      <c r="D259" s="230">
        <f t="shared" si="20"/>
        <v>26817376.620000001</v>
      </c>
      <c r="E259" s="255"/>
      <c r="F259" s="256"/>
      <c r="G259" s="256"/>
      <c r="H259" s="255"/>
      <c r="I259" s="230"/>
      <c r="J259" s="255"/>
      <c r="K259" s="230">
        <f t="shared" si="21"/>
        <v>26817376.620000001</v>
      </c>
      <c r="L259" s="257"/>
      <c r="M259" s="230"/>
      <c r="N259" s="229">
        <v>0</v>
      </c>
      <c r="O259" s="65" t="s">
        <v>3193</v>
      </c>
      <c r="P259" s="242" t="b">
        <f>EXACT($A253,O259)</f>
        <v>1</v>
      </c>
      <c r="Q259" s="258">
        <v>0</v>
      </c>
      <c r="R259" s="259">
        <f t="shared" si="22"/>
        <v>26817376.620000001</v>
      </c>
    </row>
    <row r="260" spans="1:18" outlineLevel="1">
      <c r="A260" s="400" t="s">
        <v>3200</v>
      </c>
      <c r="C260" s="254">
        <f>SUM(C261:C263)</f>
        <v>-1519135.589999998</v>
      </c>
      <c r="D260" s="254">
        <f t="shared" si="20"/>
        <v>1519135.589999998</v>
      </c>
      <c r="E260" s="255"/>
      <c r="F260" s="256"/>
      <c r="G260" s="256"/>
      <c r="H260" s="255"/>
      <c r="I260" s="254"/>
      <c r="J260" s="255"/>
      <c r="K260" s="254">
        <f t="shared" si="21"/>
        <v>1519135.589999998</v>
      </c>
      <c r="L260" s="257" t="e">
        <f>#REF!+C260</f>
        <v>#REF!</v>
      </c>
      <c r="M260" s="254"/>
      <c r="N260" s="229" t="e">
        <v>#VALUE!</v>
      </c>
      <c r="O260" s="65">
        <v>0</v>
      </c>
      <c r="Q260" s="258">
        <v>1519135.59</v>
      </c>
      <c r="R260" s="259">
        <f t="shared" ref="R260:R347" si="24">K260-Q260</f>
        <v>-2.0954757928848267E-9</v>
      </c>
    </row>
    <row r="261" spans="1:18" ht="12.75" customHeight="1" outlineLevel="2">
      <c r="A261" s="401" t="s">
        <v>4666</v>
      </c>
      <c r="B261" s="45" t="s">
        <v>3201</v>
      </c>
      <c r="C261" s="230">
        <v>-1058190.5900000001</v>
      </c>
      <c r="D261" s="230">
        <f t="shared" si="20"/>
        <v>1058190.5900000001</v>
      </c>
      <c r="E261" s="255"/>
      <c r="F261" s="256"/>
      <c r="G261" s="256"/>
      <c r="H261" s="255"/>
      <c r="I261" s="230"/>
      <c r="J261" s="255"/>
      <c r="K261" s="230">
        <f t="shared" si="21"/>
        <v>1058190.5900000001</v>
      </c>
      <c r="L261" s="257"/>
      <c r="M261" s="230"/>
      <c r="N261" s="229">
        <v>0</v>
      </c>
      <c r="O261" s="65" t="s">
        <v>3200</v>
      </c>
      <c r="P261" s="242" t="b">
        <f>EXACT($A260,O261)</f>
        <v>1</v>
      </c>
      <c r="Q261" s="258">
        <v>0</v>
      </c>
      <c r="R261" s="259">
        <f t="shared" si="24"/>
        <v>1058190.5900000001</v>
      </c>
    </row>
    <row r="262" spans="1:18" ht="12.75" customHeight="1" outlineLevel="2">
      <c r="A262" s="272" t="s">
        <v>4667</v>
      </c>
      <c r="B262" s="196" t="s">
        <v>3202</v>
      </c>
      <c r="C262" s="230">
        <v>-305301.28999999899</v>
      </c>
      <c r="D262" s="230">
        <f t="shared" si="20"/>
        <v>305301.28999999899</v>
      </c>
      <c r="E262" s="255"/>
      <c r="F262" s="256"/>
      <c r="G262" s="256"/>
      <c r="H262" s="255"/>
      <c r="I262" s="230"/>
      <c r="J262" s="255"/>
      <c r="K262" s="230">
        <f>D262+I262</f>
        <v>305301.28999999899</v>
      </c>
      <c r="L262" s="257"/>
      <c r="M262" s="230"/>
      <c r="N262" s="229">
        <v>0</v>
      </c>
      <c r="O262" s="65" t="s">
        <v>3200</v>
      </c>
      <c r="P262" s="242" t="b">
        <f>EXACT($A260,O262)</f>
        <v>1</v>
      </c>
      <c r="Q262" s="258">
        <v>0</v>
      </c>
      <c r="R262" s="259">
        <f t="shared" si="24"/>
        <v>305301.28999999899</v>
      </c>
    </row>
    <row r="263" spans="1:18" ht="12.75" customHeight="1" outlineLevel="2">
      <c r="A263" s="272" t="s">
        <v>4668</v>
      </c>
      <c r="B263" s="196" t="s">
        <v>3203</v>
      </c>
      <c r="C263" s="230">
        <v>-155643.709999999</v>
      </c>
      <c r="D263" s="230">
        <f t="shared" si="20"/>
        <v>155643.709999999</v>
      </c>
      <c r="E263" s="255"/>
      <c r="F263" s="256"/>
      <c r="G263" s="256"/>
      <c r="H263" s="255"/>
      <c r="I263" s="230"/>
      <c r="J263" s="255"/>
      <c r="K263" s="230">
        <f>D263+I263</f>
        <v>155643.709999999</v>
      </c>
      <c r="L263" s="257"/>
      <c r="M263" s="230"/>
      <c r="N263" s="229">
        <v>0</v>
      </c>
      <c r="O263" s="65" t="s">
        <v>3200</v>
      </c>
      <c r="P263" s="242" t="b">
        <f>EXACT($A260,O263)</f>
        <v>1</v>
      </c>
      <c r="Q263" s="258">
        <v>0</v>
      </c>
      <c r="R263" s="259">
        <f t="shared" si="24"/>
        <v>155643.709999999</v>
      </c>
    </row>
    <row r="264" spans="1:18" ht="12.75" customHeight="1" outlineLevel="1">
      <c r="A264" s="400" t="s">
        <v>3204</v>
      </c>
      <c r="B264" s="196"/>
      <c r="C264" s="254">
        <f>SUM(C265)</f>
        <v>1784399.6499999899</v>
      </c>
      <c r="D264" s="254">
        <f>C264*-1</f>
        <v>-1784399.6499999899</v>
      </c>
      <c r="E264" s="255"/>
      <c r="F264" s="256"/>
      <c r="G264" s="256"/>
      <c r="H264" s="255"/>
      <c r="I264" s="254"/>
      <c r="J264" s="255"/>
      <c r="K264" s="254">
        <f>D264+I264</f>
        <v>-1784399.6499999899</v>
      </c>
      <c r="L264" s="257" t="e">
        <f>#REF!+C264</f>
        <v>#REF!</v>
      </c>
      <c r="M264" s="254"/>
      <c r="N264" s="229" t="e">
        <v>#VALUE!</v>
      </c>
      <c r="O264" s="65">
        <v>0</v>
      </c>
      <c r="Q264" s="258">
        <v>-1784399.65</v>
      </c>
      <c r="R264" s="259">
        <f t="shared" si="24"/>
        <v>1.0011717677116394E-8</v>
      </c>
    </row>
    <row r="265" spans="1:18" ht="12.75" customHeight="1" outlineLevel="2">
      <c r="A265" s="272" t="s">
        <v>4669</v>
      </c>
      <c r="B265" s="196" t="s">
        <v>3206</v>
      </c>
      <c r="C265" s="230">
        <v>1784399.6499999899</v>
      </c>
      <c r="D265" s="230">
        <f>C265*-1</f>
        <v>-1784399.6499999899</v>
      </c>
      <c r="E265" s="255"/>
      <c r="F265" s="256"/>
      <c r="G265" s="256"/>
      <c r="H265" s="255"/>
      <c r="I265" s="230"/>
      <c r="J265" s="255"/>
      <c r="K265" s="230">
        <f>D265+I265</f>
        <v>-1784399.6499999899</v>
      </c>
      <c r="L265" s="257"/>
      <c r="M265" s="230"/>
      <c r="N265" s="229">
        <v>0</v>
      </c>
      <c r="O265" s="65" t="s">
        <v>3204</v>
      </c>
      <c r="P265" s="242" t="b">
        <f>EXACT($A264,O265)</f>
        <v>1</v>
      </c>
      <c r="Q265" s="258">
        <v>0</v>
      </c>
      <c r="R265" s="259">
        <f t="shared" si="24"/>
        <v>-1784399.6499999899</v>
      </c>
    </row>
    <row r="266" spans="1:18" outlineLevel="1">
      <c r="A266" s="400" t="s">
        <v>3207</v>
      </c>
      <c r="C266" s="254">
        <f>SUM(C267:C271)</f>
        <v>6179614.5500000035</v>
      </c>
      <c r="D266" s="254">
        <f t="shared" si="20"/>
        <v>-6179614.5500000035</v>
      </c>
      <c r="E266" s="255"/>
      <c r="F266" s="256"/>
      <c r="G266" s="256"/>
      <c r="H266" s="255"/>
      <c r="I266" s="254"/>
      <c r="J266" s="255"/>
      <c r="K266" s="254">
        <f t="shared" si="21"/>
        <v>-6179614.5500000035</v>
      </c>
      <c r="L266" s="257" t="e">
        <f>#REF!+C266</f>
        <v>#REF!</v>
      </c>
      <c r="M266" s="254"/>
      <c r="N266" s="229" t="e">
        <v>#VALUE!</v>
      </c>
      <c r="O266" s="65">
        <v>0</v>
      </c>
      <c r="Q266" s="258">
        <v>-6179614.5499999998</v>
      </c>
      <c r="R266" s="259">
        <f t="shared" si="24"/>
        <v>0</v>
      </c>
    </row>
    <row r="267" spans="1:18" ht="12.75" customHeight="1" outlineLevel="2">
      <c r="A267" s="272" t="s">
        <v>4670</v>
      </c>
      <c r="B267" s="196" t="s">
        <v>3208</v>
      </c>
      <c r="C267" s="230">
        <v>-10587900.27</v>
      </c>
      <c r="D267" s="230">
        <f t="shared" si="20"/>
        <v>10587900.27</v>
      </c>
      <c r="E267" s="255"/>
      <c r="F267" s="256"/>
      <c r="G267" s="256"/>
      <c r="H267" s="255"/>
      <c r="I267" s="230"/>
      <c r="J267" s="255"/>
      <c r="K267" s="230">
        <f t="shared" si="21"/>
        <v>10587900.27</v>
      </c>
      <c r="L267" s="257"/>
      <c r="M267" s="230"/>
      <c r="N267" s="229">
        <v>0</v>
      </c>
      <c r="O267" s="65" t="s">
        <v>3207</v>
      </c>
      <c r="P267" s="242" t="b">
        <f>EXACT($A$266,O267)</f>
        <v>1</v>
      </c>
      <c r="Q267" s="258">
        <v>0</v>
      </c>
      <c r="R267" s="259">
        <f t="shared" si="24"/>
        <v>10587900.27</v>
      </c>
    </row>
    <row r="268" spans="1:18" ht="12.75" customHeight="1" outlineLevel="2">
      <c r="A268" s="272" t="s">
        <v>4671</v>
      </c>
      <c r="B268" s="196" t="s">
        <v>3209</v>
      </c>
      <c r="C268" s="230">
        <v>-696250.04</v>
      </c>
      <c r="D268" s="230">
        <f t="shared" si="20"/>
        <v>696250.04</v>
      </c>
      <c r="E268" s="255"/>
      <c r="F268" s="256"/>
      <c r="G268" s="256"/>
      <c r="H268" s="255"/>
      <c r="I268" s="230"/>
      <c r="J268" s="255"/>
      <c r="K268" s="230">
        <f>D268+I268</f>
        <v>696250.04</v>
      </c>
      <c r="L268" s="257"/>
      <c r="M268" s="230"/>
      <c r="N268" s="229">
        <v>0</v>
      </c>
      <c r="O268" s="65" t="s">
        <v>3207</v>
      </c>
      <c r="P268" s="242" t="b">
        <f>EXACT($A$266,O268)</f>
        <v>1</v>
      </c>
      <c r="Q268" s="258">
        <v>0</v>
      </c>
      <c r="R268" s="259">
        <f t="shared" si="24"/>
        <v>696250.04</v>
      </c>
    </row>
    <row r="269" spans="1:18" ht="12.75" customHeight="1" outlineLevel="2">
      <c r="A269" s="272" t="s">
        <v>4672</v>
      </c>
      <c r="B269" s="196" t="s">
        <v>3210</v>
      </c>
      <c r="C269" s="230">
        <v>17818715.850000001</v>
      </c>
      <c r="D269" s="230">
        <f>C269*-1</f>
        <v>-17818715.850000001</v>
      </c>
      <c r="E269" s="255"/>
      <c r="F269" s="256"/>
      <c r="G269" s="256"/>
      <c r="H269" s="255"/>
      <c r="I269" s="230"/>
      <c r="J269" s="255"/>
      <c r="K269" s="230">
        <f>D269+I269</f>
        <v>-17818715.850000001</v>
      </c>
      <c r="L269" s="257"/>
      <c r="M269" s="230"/>
      <c r="N269" s="229">
        <v>0</v>
      </c>
      <c r="O269" s="65" t="s">
        <v>3207</v>
      </c>
      <c r="P269" s="242" t="b">
        <f>EXACT($A$266,O269)</f>
        <v>1</v>
      </c>
      <c r="Q269" s="258">
        <v>0</v>
      </c>
      <c r="R269" s="259">
        <f>K269-Q269</f>
        <v>-17818715.850000001</v>
      </c>
    </row>
    <row r="270" spans="1:18" ht="12.75" customHeight="1" outlineLevel="2">
      <c r="A270" s="272" t="s">
        <v>4673</v>
      </c>
      <c r="B270" s="196" t="s">
        <v>3211</v>
      </c>
      <c r="C270" s="230">
        <v>-354950.989999999</v>
      </c>
      <c r="D270" s="230">
        <f>C270*-1</f>
        <v>354950.989999999</v>
      </c>
      <c r="E270" s="255"/>
      <c r="F270" s="256"/>
      <c r="G270" s="256"/>
      <c r="H270" s="255"/>
      <c r="I270" s="230"/>
      <c r="J270" s="255"/>
      <c r="K270" s="230">
        <f>D270+I270</f>
        <v>354950.989999999</v>
      </c>
      <c r="L270" s="257"/>
      <c r="M270" s="230"/>
      <c r="N270" s="229">
        <v>0</v>
      </c>
      <c r="O270" s="65" t="s">
        <v>3207</v>
      </c>
      <c r="P270" s="242" t="b">
        <f>EXACT($A$266,O270)</f>
        <v>1</v>
      </c>
      <c r="Q270" s="258">
        <v>0</v>
      </c>
      <c r="R270" s="259">
        <f>K270-Q270</f>
        <v>354950.989999999</v>
      </c>
    </row>
    <row r="271" spans="1:18" ht="12.75" customHeight="1" outlineLevel="2">
      <c r="A271" s="401" t="s">
        <v>4674</v>
      </c>
      <c r="B271" s="45" t="s">
        <v>3212</v>
      </c>
      <c r="C271" s="230">
        <v>0</v>
      </c>
      <c r="D271" s="230">
        <f t="shared" si="20"/>
        <v>0</v>
      </c>
      <c r="E271" s="255"/>
      <c r="F271" s="256"/>
      <c r="G271" s="256"/>
      <c r="H271" s="255"/>
      <c r="I271" s="230"/>
      <c r="J271" s="255"/>
      <c r="K271" s="230">
        <f t="shared" si="21"/>
        <v>0</v>
      </c>
      <c r="L271" s="257"/>
      <c r="M271" s="230"/>
      <c r="N271" s="229">
        <v>0</v>
      </c>
      <c r="O271" s="65" t="s">
        <v>3207</v>
      </c>
      <c r="P271" s="242" t="b">
        <f>EXACT($A$266,O271)</f>
        <v>1</v>
      </c>
      <c r="Q271" s="258">
        <v>0</v>
      </c>
      <c r="R271" s="259">
        <f t="shared" si="24"/>
        <v>0</v>
      </c>
    </row>
    <row r="272" spans="1:18" outlineLevel="1">
      <c r="A272" s="403" t="s">
        <v>3213</v>
      </c>
      <c r="C272" s="254">
        <f>SUM(C273:C275)</f>
        <v>2513.92</v>
      </c>
      <c r="D272" s="254">
        <f t="shared" si="20"/>
        <v>-2513.92</v>
      </c>
      <c r="E272" s="255"/>
      <c r="F272" s="256"/>
      <c r="G272" s="256"/>
      <c r="H272" s="255"/>
      <c r="I272" s="254"/>
      <c r="J272" s="255"/>
      <c r="K272" s="254">
        <f t="shared" si="21"/>
        <v>-2513.92</v>
      </c>
      <c r="L272" s="257" t="e">
        <f>#REF!+C272</f>
        <v>#REF!</v>
      </c>
      <c r="M272" s="254"/>
      <c r="N272" s="229" t="e">
        <v>#VALUE!</v>
      </c>
      <c r="O272" s="65">
        <v>0</v>
      </c>
      <c r="Q272" s="258">
        <v>-2513.92</v>
      </c>
      <c r="R272" s="259">
        <f t="shared" si="24"/>
        <v>0</v>
      </c>
    </row>
    <row r="273" spans="1:18" ht="12.75" customHeight="1" outlineLevel="2">
      <c r="A273" s="272" t="s">
        <v>4675</v>
      </c>
      <c r="B273" s="196" t="s">
        <v>3214</v>
      </c>
      <c r="C273" s="230">
        <v>0</v>
      </c>
      <c r="D273" s="230">
        <f t="shared" si="20"/>
        <v>0</v>
      </c>
      <c r="E273" s="255"/>
      <c r="F273" s="256"/>
      <c r="G273" s="256"/>
      <c r="H273" s="255"/>
      <c r="I273" s="230"/>
      <c r="J273" s="255"/>
      <c r="K273" s="230">
        <f t="shared" si="21"/>
        <v>0</v>
      </c>
      <c r="L273" s="257"/>
      <c r="M273" s="230"/>
      <c r="N273" s="229">
        <v>0</v>
      </c>
      <c r="O273" s="65" t="s">
        <v>3213</v>
      </c>
      <c r="P273" s="242" t="b">
        <f>EXACT($A272,O273)</f>
        <v>1</v>
      </c>
      <c r="Q273" s="258">
        <v>0</v>
      </c>
      <c r="R273" s="259">
        <f t="shared" si="24"/>
        <v>0</v>
      </c>
    </row>
    <row r="274" spans="1:18" ht="12.75" customHeight="1" outlineLevel="2">
      <c r="A274" s="404" t="s">
        <v>4676</v>
      </c>
      <c r="B274" s="264" t="s">
        <v>3215</v>
      </c>
      <c r="C274" s="230">
        <v>-8918.59</v>
      </c>
      <c r="D274" s="230">
        <f t="shared" si="20"/>
        <v>8918.59</v>
      </c>
      <c r="E274" s="255"/>
      <c r="F274" s="256"/>
      <c r="G274" s="256"/>
      <c r="H274" s="255"/>
      <c r="I274" s="230"/>
      <c r="J274" s="255"/>
      <c r="K274" s="230">
        <f>D274+I274</f>
        <v>8918.59</v>
      </c>
      <c r="L274" s="257"/>
      <c r="M274" s="230"/>
      <c r="N274" s="229">
        <v>0</v>
      </c>
      <c r="O274" s="65" t="s">
        <v>3213</v>
      </c>
      <c r="P274" s="242" t="b">
        <f>EXACT($A272,O274)</f>
        <v>1</v>
      </c>
      <c r="Q274" s="258">
        <v>0</v>
      </c>
      <c r="R274" s="259">
        <f>K274-Q274</f>
        <v>8918.59</v>
      </c>
    </row>
    <row r="275" spans="1:18" ht="12.75" customHeight="1" outlineLevel="2">
      <c r="A275" s="272" t="s">
        <v>4677</v>
      </c>
      <c r="B275" s="196" t="s">
        <v>3216</v>
      </c>
      <c r="C275" s="230">
        <v>11432.51</v>
      </c>
      <c r="D275" s="230">
        <f t="shared" si="20"/>
        <v>-11432.51</v>
      </c>
      <c r="E275" s="255"/>
      <c r="F275" s="256"/>
      <c r="G275" s="256"/>
      <c r="H275" s="255"/>
      <c r="I275" s="230"/>
      <c r="J275" s="255"/>
      <c r="K275" s="230">
        <f>D275+I275</f>
        <v>-11432.51</v>
      </c>
      <c r="L275" s="257"/>
      <c r="M275" s="230"/>
      <c r="N275" s="229">
        <v>0</v>
      </c>
      <c r="O275" s="65" t="s">
        <v>3213</v>
      </c>
      <c r="P275" s="242" t="b">
        <f>EXACT($A272,O275)</f>
        <v>1</v>
      </c>
      <c r="Q275" s="258">
        <v>0</v>
      </c>
      <c r="R275" s="259">
        <f>K275-Q275</f>
        <v>-11432.51</v>
      </c>
    </row>
    <row r="276" spans="1:18" outlineLevel="1">
      <c r="A276" s="400" t="s">
        <v>3217</v>
      </c>
      <c r="C276" s="254">
        <f>SUM(C277:C279)</f>
        <v>44916.569999999992</v>
      </c>
      <c r="D276" s="254">
        <f t="shared" si="20"/>
        <v>-44916.569999999992</v>
      </c>
      <c r="E276" s="255"/>
      <c r="F276" s="256"/>
      <c r="G276" s="256"/>
      <c r="H276" s="255"/>
      <c r="I276" s="254"/>
      <c r="J276" s="255"/>
      <c r="K276" s="254">
        <f t="shared" si="21"/>
        <v>-44916.569999999992</v>
      </c>
      <c r="L276" s="257" t="e">
        <f>#REF!+C276</f>
        <v>#REF!</v>
      </c>
      <c r="M276" s="254"/>
      <c r="N276" s="229" t="e">
        <v>#VALUE!</v>
      </c>
      <c r="O276" s="65">
        <v>0</v>
      </c>
      <c r="Q276" s="258">
        <v>-45453.7</v>
      </c>
      <c r="R276" s="259">
        <f t="shared" si="24"/>
        <v>537.13000000000466</v>
      </c>
    </row>
    <row r="277" spans="1:18" ht="12.75" customHeight="1" outlineLevel="2">
      <c r="A277" s="272" t="s">
        <v>4678</v>
      </c>
      <c r="B277" s="196" t="s">
        <v>3218</v>
      </c>
      <c r="C277" s="230">
        <v>-68388.460000000006</v>
      </c>
      <c r="D277" s="230">
        <f t="shared" si="20"/>
        <v>68388.460000000006</v>
      </c>
      <c r="E277" s="255"/>
      <c r="F277" s="256"/>
      <c r="G277" s="256"/>
      <c r="H277" s="255"/>
      <c r="I277" s="230"/>
      <c r="J277" s="255"/>
      <c r="K277" s="230">
        <f t="shared" si="21"/>
        <v>68388.460000000006</v>
      </c>
      <c r="L277" s="257"/>
      <c r="M277" s="230"/>
      <c r="N277" s="229">
        <v>0</v>
      </c>
      <c r="O277" s="65" t="s">
        <v>3217</v>
      </c>
      <c r="P277" s="242" t="b">
        <f>EXACT($A276,O277)</f>
        <v>1</v>
      </c>
      <c r="Q277" s="258">
        <v>0</v>
      </c>
      <c r="R277" s="259">
        <f t="shared" si="24"/>
        <v>68388.460000000006</v>
      </c>
    </row>
    <row r="278" spans="1:18" ht="12.75" customHeight="1" outlineLevel="2">
      <c r="A278" s="404" t="s">
        <v>4679</v>
      </c>
      <c r="B278" s="264" t="s">
        <v>3219</v>
      </c>
      <c r="C278" s="230">
        <v>-369.19999999999902</v>
      </c>
      <c r="D278" s="230">
        <f t="shared" si="20"/>
        <v>369.19999999999902</v>
      </c>
      <c r="E278" s="255"/>
      <c r="F278" s="256"/>
      <c r="G278" s="256"/>
      <c r="H278" s="255"/>
      <c r="I278" s="230"/>
      <c r="J278" s="255"/>
      <c r="K278" s="230">
        <f>D278+I278</f>
        <v>369.19999999999902</v>
      </c>
      <c r="L278" s="257"/>
      <c r="M278" s="230"/>
      <c r="N278" s="229">
        <v>0</v>
      </c>
      <c r="O278" s="65" t="s">
        <v>3227</v>
      </c>
      <c r="P278" s="242" t="b">
        <f>EXACT($A276,O278)</f>
        <v>0</v>
      </c>
      <c r="Q278" s="258">
        <v>0</v>
      </c>
      <c r="R278" s="259">
        <f>K278-Q278</f>
        <v>369.19999999999902</v>
      </c>
    </row>
    <row r="279" spans="1:18" ht="12.75" customHeight="1" outlineLevel="2">
      <c r="A279" s="272" t="s">
        <v>4680</v>
      </c>
      <c r="B279" s="196" t="s">
        <v>3220</v>
      </c>
      <c r="C279" s="230">
        <v>113674.23</v>
      </c>
      <c r="D279" s="230">
        <f>C279*-1</f>
        <v>-113674.23</v>
      </c>
      <c r="E279" s="255"/>
      <c r="F279" s="256"/>
      <c r="G279" s="256"/>
      <c r="H279" s="255"/>
      <c r="I279" s="230"/>
      <c r="J279" s="255"/>
      <c r="K279" s="230">
        <f>D279+I279</f>
        <v>-113674.23</v>
      </c>
      <c r="L279" s="257"/>
      <c r="M279" s="230"/>
      <c r="N279" s="229">
        <v>0</v>
      </c>
      <c r="O279" s="65" t="s">
        <v>3217</v>
      </c>
      <c r="P279" s="242" t="b">
        <f>EXACT($A276,O279)</f>
        <v>1</v>
      </c>
      <c r="Q279" s="258">
        <v>0</v>
      </c>
      <c r="R279" s="259">
        <f>K279-Q279</f>
        <v>-113674.23</v>
      </c>
    </row>
    <row r="280" spans="1:18" outlineLevel="1">
      <c r="A280" s="400" t="s">
        <v>3221</v>
      </c>
      <c r="C280" s="254">
        <f>SUM(C281:C285)</f>
        <v>13001786.319999911</v>
      </c>
      <c r="D280" s="254">
        <f t="shared" si="20"/>
        <v>-13001786.319999911</v>
      </c>
      <c r="E280" s="255"/>
      <c r="F280" s="256"/>
      <c r="G280" s="256"/>
      <c r="H280" s="255"/>
      <c r="I280" s="254"/>
      <c r="J280" s="255"/>
      <c r="K280" s="254">
        <f t="shared" si="21"/>
        <v>-13001786.319999911</v>
      </c>
      <c r="L280" s="257" t="e">
        <f>#REF!+C280</f>
        <v>#REF!</v>
      </c>
      <c r="M280" s="254"/>
      <c r="N280" s="229" t="e">
        <v>#VALUE!</v>
      </c>
      <c r="O280" s="65">
        <v>0</v>
      </c>
      <c r="Q280" s="258">
        <v>-13001786.32</v>
      </c>
      <c r="R280" s="259">
        <f t="shared" si="24"/>
        <v>8.9406967163085938E-8</v>
      </c>
    </row>
    <row r="281" spans="1:18" ht="12.75" customHeight="1" outlineLevel="2">
      <c r="A281" s="272" t="s">
        <v>4681</v>
      </c>
      <c r="B281" s="196" t="s">
        <v>3222</v>
      </c>
      <c r="C281" s="230">
        <v>-25065467.25</v>
      </c>
      <c r="D281" s="230">
        <f t="shared" si="20"/>
        <v>25065467.25</v>
      </c>
      <c r="E281" s="255"/>
      <c r="F281" s="256"/>
      <c r="G281" s="256"/>
      <c r="H281" s="255"/>
      <c r="I281" s="230"/>
      <c r="J281" s="255"/>
      <c r="K281" s="230">
        <f t="shared" si="21"/>
        <v>25065467.25</v>
      </c>
      <c r="L281" s="257"/>
      <c r="M281" s="230"/>
      <c r="N281" s="229">
        <v>0</v>
      </c>
      <c r="O281" s="65" t="s">
        <v>3221</v>
      </c>
      <c r="P281" s="242" t="b">
        <f>EXACT($A$280,O281)</f>
        <v>1</v>
      </c>
      <c r="Q281" s="258">
        <v>0</v>
      </c>
      <c r="R281" s="259">
        <f t="shared" si="24"/>
        <v>25065467.25</v>
      </c>
    </row>
    <row r="282" spans="1:18" ht="12.75" customHeight="1" outlineLevel="2">
      <c r="A282" s="272" t="s">
        <v>4682</v>
      </c>
      <c r="B282" s="196" t="s">
        <v>3223</v>
      </c>
      <c r="C282" s="230">
        <v>-2367391.1499999901</v>
      </c>
      <c r="D282" s="230">
        <f t="shared" si="20"/>
        <v>2367391.1499999901</v>
      </c>
      <c r="E282" s="255"/>
      <c r="F282" s="256"/>
      <c r="G282" s="256"/>
      <c r="H282" s="255"/>
      <c r="I282" s="230"/>
      <c r="J282" s="255"/>
      <c r="K282" s="230">
        <f>D282+I282</f>
        <v>2367391.1499999901</v>
      </c>
      <c r="L282" s="257"/>
      <c r="M282" s="230"/>
      <c r="N282" s="229">
        <v>0</v>
      </c>
      <c r="O282" s="65" t="s">
        <v>3221</v>
      </c>
      <c r="P282" s="242" t="b">
        <f>EXACT($A$280,O282)</f>
        <v>1</v>
      </c>
      <c r="Q282" s="258">
        <v>0</v>
      </c>
      <c r="R282" s="259">
        <f t="shared" si="24"/>
        <v>2367391.1499999901</v>
      </c>
    </row>
    <row r="283" spans="1:18" ht="12.75" customHeight="1" outlineLevel="2">
      <c r="A283" s="272" t="s">
        <v>4683</v>
      </c>
      <c r="B283" s="196" t="s">
        <v>3224</v>
      </c>
      <c r="C283" s="230">
        <v>41641543.219999902</v>
      </c>
      <c r="D283" s="230">
        <f t="shared" si="20"/>
        <v>-41641543.219999902</v>
      </c>
      <c r="E283" s="255"/>
      <c r="F283" s="256"/>
      <c r="G283" s="256"/>
      <c r="H283" s="255"/>
      <c r="I283" s="230"/>
      <c r="J283" s="255"/>
      <c r="K283" s="230">
        <f>D283+I283</f>
        <v>-41641543.219999902</v>
      </c>
      <c r="L283" s="257"/>
      <c r="M283" s="230"/>
      <c r="N283" s="229">
        <v>0</v>
      </c>
      <c r="O283" s="65" t="s">
        <v>3221</v>
      </c>
      <c r="P283" s="242" t="b">
        <f>EXACT($A$280,O283)</f>
        <v>1</v>
      </c>
      <c r="Q283" s="258">
        <v>0</v>
      </c>
      <c r="R283" s="259">
        <f>K283-Q283</f>
        <v>-41641543.219999902</v>
      </c>
    </row>
    <row r="284" spans="1:18" ht="12.75" customHeight="1" outlineLevel="2">
      <c r="A284" s="272" t="s">
        <v>4684</v>
      </c>
      <c r="B284" s="196" t="s">
        <v>3225</v>
      </c>
      <c r="C284" s="230">
        <v>-1206898.5</v>
      </c>
      <c r="D284" s="230">
        <f t="shared" si="20"/>
        <v>1206898.5</v>
      </c>
      <c r="E284" s="255"/>
      <c r="F284" s="256"/>
      <c r="G284" s="256"/>
      <c r="H284" s="255"/>
      <c r="I284" s="230"/>
      <c r="J284" s="255"/>
      <c r="K284" s="230">
        <f>D284+I284</f>
        <v>1206898.5</v>
      </c>
      <c r="L284" s="257"/>
      <c r="M284" s="230"/>
      <c r="N284" s="229">
        <v>0</v>
      </c>
      <c r="O284" s="65" t="s">
        <v>3221</v>
      </c>
      <c r="P284" s="242" t="b">
        <f>EXACT($A$280,O284)</f>
        <v>1</v>
      </c>
      <c r="Q284" s="258">
        <v>0</v>
      </c>
      <c r="R284" s="259">
        <f>K284-Q284</f>
        <v>1206898.5</v>
      </c>
    </row>
    <row r="285" spans="1:18" ht="12.75" customHeight="1" outlineLevel="2">
      <c r="A285" s="401" t="s">
        <v>4685</v>
      </c>
      <c r="B285" s="45" t="s">
        <v>3226</v>
      </c>
      <c r="C285" s="230">
        <v>0</v>
      </c>
      <c r="D285" s="230">
        <f t="shared" si="20"/>
        <v>0</v>
      </c>
      <c r="E285" s="255"/>
      <c r="F285" s="256"/>
      <c r="G285" s="256"/>
      <c r="H285" s="255"/>
      <c r="I285" s="230"/>
      <c r="J285" s="255"/>
      <c r="K285" s="230">
        <f t="shared" si="21"/>
        <v>0</v>
      </c>
      <c r="L285" s="257"/>
      <c r="M285" s="230"/>
      <c r="N285" s="229">
        <v>0</v>
      </c>
      <c r="O285" s="65" t="s">
        <v>3221</v>
      </c>
      <c r="P285" s="242" t="b">
        <f>EXACT($A$280,O285)</f>
        <v>1</v>
      </c>
      <c r="Q285" s="258">
        <v>0</v>
      </c>
      <c r="R285" s="259">
        <f t="shared" si="24"/>
        <v>0</v>
      </c>
    </row>
    <row r="286" spans="1:18" ht="12.75" customHeight="1" outlineLevel="1">
      <c r="A286" s="400" t="s">
        <v>3227</v>
      </c>
      <c r="B286" s="45"/>
      <c r="C286" s="254">
        <f>SUM(C287)</f>
        <v>537.13</v>
      </c>
      <c r="D286" s="254">
        <f>C286*-1</f>
        <v>-537.13</v>
      </c>
      <c r="E286" s="255"/>
      <c r="F286" s="256"/>
      <c r="G286" s="256"/>
      <c r="H286" s="255"/>
      <c r="I286" s="254"/>
      <c r="J286" s="255"/>
      <c r="K286" s="254">
        <f>D286+I286</f>
        <v>-537.13</v>
      </c>
      <c r="L286" s="257" t="e">
        <f>#REF!+C286</f>
        <v>#REF!</v>
      </c>
      <c r="M286" s="254"/>
      <c r="N286" s="229" t="e">
        <v>#VALUE!</v>
      </c>
      <c r="O286" s="65">
        <v>0</v>
      </c>
      <c r="Q286" s="258">
        <v>0</v>
      </c>
      <c r="R286" s="259">
        <f t="shared" si="24"/>
        <v>-537.13</v>
      </c>
    </row>
    <row r="287" spans="1:18" ht="12.75" customHeight="1" outlineLevel="2">
      <c r="A287" s="401" t="s">
        <v>4686</v>
      </c>
      <c r="B287" s="45" t="s">
        <v>3228</v>
      </c>
      <c r="C287" s="230">
        <v>537.13</v>
      </c>
      <c r="D287" s="230">
        <f>C287*-1</f>
        <v>-537.13</v>
      </c>
      <c r="E287" s="255"/>
      <c r="F287" s="256"/>
      <c r="G287" s="256"/>
      <c r="H287" s="255"/>
      <c r="I287" s="230"/>
      <c r="J287" s="255"/>
      <c r="K287" s="230">
        <f>D287+I287</f>
        <v>-537.13</v>
      </c>
      <c r="L287" s="257"/>
      <c r="M287" s="230"/>
      <c r="N287" s="229">
        <v>0</v>
      </c>
      <c r="O287" s="65" t="s">
        <v>3227</v>
      </c>
      <c r="P287" s="242" t="b">
        <f>EXACT($A286,O287)</f>
        <v>1</v>
      </c>
      <c r="Q287" s="258">
        <v>0</v>
      </c>
      <c r="R287" s="259">
        <f t="shared" si="24"/>
        <v>-537.13</v>
      </c>
    </row>
    <row r="288" spans="1:18" ht="12.75" customHeight="1" outlineLevel="1">
      <c r="A288" s="403" t="s">
        <v>3229</v>
      </c>
      <c r="B288" s="45"/>
      <c r="C288" s="254">
        <f>SUM(C289:C296)</f>
        <v>-10030034.259999987</v>
      </c>
      <c r="D288" s="254">
        <f t="shared" si="20"/>
        <v>10030034.259999987</v>
      </c>
      <c r="E288" s="255"/>
      <c r="F288" s="256"/>
      <c r="G288" s="256"/>
      <c r="H288" s="255"/>
      <c r="I288" s="254"/>
      <c r="J288" s="255"/>
      <c r="K288" s="254">
        <f t="shared" ref="K288:K296" si="25">D288+I288</f>
        <v>10030034.259999987</v>
      </c>
      <c r="L288" s="257" t="e">
        <f>#REF!+C288</f>
        <v>#REF!</v>
      </c>
      <c r="M288" s="254"/>
      <c r="N288" s="229" t="e">
        <v>#VALUE!</v>
      </c>
      <c r="O288" s="65">
        <v>0</v>
      </c>
      <c r="Q288" s="258">
        <v>10030034.26</v>
      </c>
      <c r="R288" s="259">
        <f t="shared" si="24"/>
        <v>0</v>
      </c>
    </row>
    <row r="289" spans="1:18" ht="12.75" customHeight="1" outlineLevel="2">
      <c r="A289" s="404" t="s">
        <v>4687</v>
      </c>
      <c r="B289" s="264" t="s">
        <v>3230</v>
      </c>
      <c r="C289" s="265">
        <v>-2751774.48</v>
      </c>
      <c r="D289" s="230">
        <f t="shared" si="20"/>
        <v>2751774.48</v>
      </c>
      <c r="E289" s="255"/>
      <c r="F289" s="256"/>
      <c r="G289" s="256"/>
      <c r="H289" s="255"/>
      <c r="I289" s="230"/>
      <c r="J289" s="255"/>
      <c r="K289" s="230">
        <f t="shared" si="25"/>
        <v>2751774.48</v>
      </c>
      <c r="L289" s="257"/>
      <c r="M289" s="230"/>
      <c r="N289" s="229">
        <v>0</v>
      </c>
      <c r="O289" s="65" t="s">
        <v>3229</v>
      </c>
      <c r="P289" s="242" t="b">
        <f t="shared" ref="P289:P296" si="26">EXACT($A$288,O289)</f>
        <v>1</v>
      </c>
      <c r="Q289" s="258">
        <v>0</v>
      </c>
      <c r="R289" s="259">
        <f t="shared" si="24"/>
        <v>2751774.48</v>
      </c>
    </row>
    <row r="290" spans="1:18" ht="12.75" customHeight="1" outlineLevel="2">
      <c r="A290" s="272" t="s">
        <v>4688</v>
      </c>
      <c r="B290" s="196" t="s">
        <v>3231</v>
      </c>
      <c r="C290" s="230">
        <v>-281727.22999999899</v>
      </c>
      <c r="D290" s="230">
        <f t="shared" si="20"/>
        <v>281727.22999999899</v>
      </c>
      <c r="E290" s="255"/>
      <c r="F290" s="256"/>
      <c r="G290" s="256"/>
      <c r="H290" s="255"/>
      <c r="I290" s="230"/>
      <c r="J290" s="255"/>
      <c r="K290" s="230">
        <f t="shared" si="25"/>
        <v>281727.22999999899</v>
      </c>
      <c r="L290" s="257"/>
      <c r="M290" s="230"/>
      <c r="N290" s="229">
        <v>0</v>
      </c>
      <c r="O290" s="65" t="s">
        <v>3229</v>
      </c>
      <c r="P290" s="242" t="b">
        <f t="shared" si="26"/>
        <v>1</v>
      </c>
      <c r="Q290" s="258">
        <v>0</v>
      </c>
      <c r="R290" s="259">
        <f t="shared" si="24"/>
        <v>281727.22999999899</v>
      </c>
    </row>
    <row r="291" spans="1:18" ht="12.75" customHeight="1" outlineLevel="2">
      <c r="A291" s="272" t="s">
        <v>4689</v>
      </c>
      <c r="B291" s="196" t="s">
        <v>3232</v>
      </c>
      <c r="C291" s="230">
        <v>3942275.74</v>
      </c>
      <c r="D291" s="230">
        <f t="shared" si="20"/>
        <v>-3942275.74</v>
      </c>
      <c r="E291" s="255"/>
      <c r="F291" s="256"/>
      <c r="G291" s="256"/>
      <c r="H291" s="255"/>
      <c r="I291" s="230"/>
      <c r="J291" s="255"/>
      <c r="K291" s="230">
        <f>D291+I291</f>
        <v>-3942275.74</v>
      </c>
      <c r="L291" s="257"/>
      <c r="M291" s="230"/>
      <c r="N291" s="229">
        <v>0</v>
      </c>
      <c r="O291" s="65" t="s">
        <v>3229</v>
      </c>
      <c r="P291" s="242" t="b">
        <f t="shared" si="26"/>
        <v>1</v>
      </c>
      <c r="Q291" s="258">
        <v>0</v>
      </c>
      <c r="R291" s="259">
        <f>K291-Q291</f>
        <v>-3942275.74</v>
      </c>
    </row>
    <row r="292" spans="1:18" ht="12.75" customHeight="1" outlineLevel="2">
      <c r="A292" s="272" t="s">
        <v>4690</v>
      </c>
      <c r="B292" s="196" t="s">
        <v>3233</v>
      </c>
      <c r="C292" s="230">
        <v>-143602.04</v>
      </c>
      <c r="D292" s="230">
        <f t="shared" si="20"/>
        <v>143602.04</v>
      </c>
      <c r="E292" s="255"/>
      <c r="F292" s="256"/>
      <c r="G292" s="256"/>
      <c r="H292" s="255"/>
      <c r="I292" s="230"/>
      <c r="J292" s="255"/>
      <c r="K292" s="230">
        <f t="shared" si="25"/>
        <v>143602.04</v>
      </c>
      <c r="L292" s="257"/>
      <c r="M292" s="230"/>
      <c r="N292" s="229">
        <v>0</v>
      </c>
      <c r="O292" s="65" t="s">
        <v>3229</v>
      </c>
      <c r="P292" s="242" t="b">
        <f t="shared" si="26"/>
        <v>1</v>
      </c>
      <c r="Q292" s="258">
        <v>0</v>
      </c>
      <c r="R292" s="259">
        <f t="shared" si="24"/>
        <v>143602.04</v>
      </c>
    </row>
    <row r="293" spans="1:18" ht="12.75" customHeight="1" outlineLevel="2">
      <c r="A293" s="404" t="s">
        <v>4691</v>
      </c>
      <c r="B293" s="264" t="s">
        <v>3234</v>
      </c>
      <c r="C293" s="265">
        <v>-14037128.93</v>
      </c>
      <c r="D293" s="230">
        <f t="shared" si="20"/>
        <v>14037128.93</v>
      </c>
      <c r="E293" s="255"/>
      <c r="F293" s="256"/>
      <c r="G293" s="256"/>
      <c r="H293" s="255"/>
      <c r="I293" s="230"/>
      <c r="J293" s="255"/>
      <c r="K293" s="230">
        <f t="shared" si="25"/>
        <v>14037128.93</v>
      </c>
      <c r="L293" s="257"/>
      <c r="M293" s="230"/>
      <c r="N293" s="229">
        <v>0</v>
      </c>
      <c r="O293" s="65" t="s">
        <v>3229</v>
      </c>
      <c r="P293" s="242" t="b">
        <f t="shared" si="26"/>
        <v>1</v>
      </c>
      <c r="Q293" s="258">
        <v>0</v>
      </c>
      <c r="R293" s="259">
        <f t="shared" si="24"/>
        <v>14037128.93</v>
      </c>
    </row>
    <row r="294" spans="1:18" ht="12.75" customHeight="1" outlineLevel="2">
      <c r="A294" s="272" t="s">
        <v>4692</v>
      </c>
      <c r="B294" s="196" t="s">
        <v>3235</v>
      </c>
      <c r="C294" s="230">
        <v>-3938229.6899999902</v>
      </c>
      <c r="D294" s="230">
        <f t="shared" si="20"/>
        <v>3938229.6899999902</v>
      </c>
      <c r="E294" s="255"/>
      <c r="F294" s="256"/>
      <c r="G294" s="256"/>
      <c r="H294" s="255"/>
      <c r="I294" s="230"/>
      <c r="J294" s="255"/>
      <c r="K294" s="230">
        <f t="shared" si="25"/>
        <v>3938229.6899999902</v>
      </c>
      <c r="L294" s="257"/>
      <c r="M294" s="230"/>
      <c r="N294" s="229">
        <v>0</v>
      </c>
      <c r="O294" s="65" t="s">
        <v>3229</v>
      </c>
      <c r="P294" s="242" t="b">
        <f t="shared" si="26"/>
        <v>1</v>
      </c>
      <c r="Q294" s="258">
        <v>0</v>
      </c>
      <c r="R294" s="259">
        <f t="shared" si="24"/>
        <v>3938229.6899999902</v>
      </c>
    </row>
    <row r="295" spans="1:18" ht="12.75" customHeight="1" outlineLevel="2">
      <c r="A295" s="272" t="s">
        <v>4693</v>
      </c>
      <c r="B295" s="196" t="s">
        <v>3236</v>
      </c>
      <c r="C295" s="230">
        <v>9181112.7599999905</v>
      </c>
      <c r="D295" s="230">
        <f t="shared" si="20"/>
        <v>-9181112.7599999905</v>
      </c>
      <c r="E295" s="255"/>
      <c r="F295" s="256"/>
      <c r="G295" s="256"/>
      <c r="H295" s="255"/>
      <c r="I295" s="230"/>
      <c r="J295" s="255"/>
      <c r="K295" s="230">
        <f>D295+I295</f>
        <v>-9181112.7599999905</v>
      </c>
      <c r="L295" s="257"/>
      <c r="M295" s="230"/>
      <c r="N295" s="229">
        <v>0</v>
      </c>
      <c r="O295" s="65" t="s">
        <v>3229</v>
      </c>
      <c r="P295" s="242" t="b">
        <f t="shared" si="26"/>
        <v>1</v>
      </c>
      <c r="Q295" s="258">
        <v>0</v>
      </c>
      <c r="R295" s="259">
        <f>K295-Q295</f>
        <v>-9181112.7599999905</v>
      </c>
    </row>
    <row r="296" spans="1:18" ht="12.75" customHeight="1" outlineLevel="2">
      <c r="A296" s="272" t="s">
        <v>4694</v>
      </c>
      <c r="B296" s="196" t="s">
        <v>3237</v>
      </c>
      <c r="C296" s="230">
        <v>-2000960.3899999899</v>
      </c>
      <c r="D296" s="230">
        <f t="shared" si="20"/>
        <v>2000960.3899999899</v>
      </c>
      <c r="E296" s="255"/>
      <c r="F296" s="256"/>
      <c r="G296" s="256"/>
      <c r="H296" s="255"/>
      <c r="I296" s="230"/>
      <c r="J296" s="255"/>
      <c r="K296" s="230">
        <f t="shared" si="25"/>
        <v>2000960.3899999899</v>
      </c>
      <c r="L296" s="257"/>
      <c r="M296" s="230"/>
      <c r="N296" s="229">
        <v>0</v>
      </c>
      <c r="O296" s="65" t="s">
        <v>3229</v>
      </c>
      <c r="P296" s="242" t="b">
        <f t="shared" si="26"/>
        <v>1</v>
      </c>
      <c r="Q296" s="258">
        <v>0</v>
      </c>
      <c r="R296" s="259">
        <f t="shared" si="24"/>
        <v>2000960.3899999899</v>
      </c>
    </row>
    <row r="297" spans="1:18" outlineLevel="1">
      <c r="A297" s="400" t="s">
        <v>3238</v>
      </c>
      <c r="C297" s="254">
        <f>SUM(C298)</f>
        <v>-2944250.54999999</v>
      </c>
      <c r="D297" s="254">
        <f t="shared" si="20"/>
        <v>2944250.54999999</v>
      </c>
      <c r="E297" s="255"/>
      <c r="F297" s="256"/>
      <c r="G297" s="256"/>
      <c r="H297" s="255"/>
      <c r="I297" s="254"/>
      <c r="J297" s="255"/>
      <c r="K297" s="254">
        <f t="shared" si="21"/>
        <v>2944250.54999999</v>
      </c>
      <c r="L297" s="257" t="e">
        <f>#REF!+C297</f>
        <v>#REF!</v>
      </c>
      <c r="M297" s="254"/>
      <c r="N297" s="229" t="e">
        <v>#VALUE!</v>
      </c>
      <c r="O297" s="65">
        <v>0</v>
      </c>
      <c r="Q297" s="258">
        <v>2944250.55</v>
      </c>
      <c r="R297" s="259">
        <f t="shared" si="24"/>
        <v>-9.7788870334625244E-9</v>
      </c>
    </row>
    <row r="298" spans="1:18" ht="12.75" customHeight="1" outlineLevel="2">
      <c r="A298" s="272" t="s">
        <v>4695</v>
      </c>
      <c r="B298" s="196" t="s">
        <v>3239</v>
      </c>
      <c r="C298" s="230">
        <v>-2944250.54999999</v>
      </c>
      <c r="D298" s="230">
        <f t="shared" si="20"/>
        <v>2944250.54999999</v>
      </c>
      <c r="E298" s="255"/>
      <c r="F298" s="256"/>
      <c r="G298" s="256"/>
      <c r="H298" s="255"/>
      <c r="I298" s="230"/>
      <c r="J298" s="255"/>
      <c r="K298" s="230">
        <f t="shared" si="21"/>
        <v>2944250.54999999</v>
      </c>
      <c r="L298" s="257"/>
      <c r="M298" s="230"/>
      <c r="N298" s="229">
        <v>0</v>
      </c>
      <c r="O298" s="65" t="s">
        <v>3238</v>
      </c>
      <c r="P298" s="242" t="b">
        <f>EXACT($A297,O298)</f>
        <v>1</v>
      </c>
      <c r="Q298" s="258">
        <v>0</v>
      </c>
      <c r="R298" s="259">
        <f t="shared" si="24"/>
        <v>2944250.54999999</v>
      </c>
    </row>
    <row r="299" spans="1:18" outlineLevel="1">
      <c r="A299" s="400" t="s">
        <v>3240</v>
      </c>
      <c r="C299" s="254">
        <f>SUM(C300)</f>
        <v>0</v>
      </c>
      <c r="D299" s="254">
        <f t="shared" si="20"/>
        <v>0</v>
      </c>
      <c r="E299" s="255"/>
      <c r="F299" s="256"/>
      <c r="G299" s="256"/>
      <c r="H299" s="255"/>
      <c r="I299" s="254"/>
      <c r="J299" s="255"/>
      <c r="K299" s="254">
        <f t="shared" si="21"/>
        <v>0</v>
      </c>
      <c r="L299" s="257" t="e">
        <f>#REF!+C299</f>
        <v>#REF!</v>
      </c>
      <c r="M299" s="254"/>
      <c r="N299" s="229" t="e">
        <v>#VALUE!</v>
      </c>
      <c r="O299" s="65">
        <v>0</v>
      </c>
      <c r="Q299" s="258">
        <v>0</v>
      </c>
      <c r="R299" s="259">
        <f t="shared" si="24"/>
        <v>0</v>
      </c>
    </row>
    <row r="300" spans="1:18" ht="12.75" customHeight="1" outlineLevel="2">
      <c r="A300" s="272" t="s">
        <v>4696</v>
      </c>
      <c r="B300" s="196" t="s">
        <v>3241</v>
      </c>
      <c r="C300" s="230">
        <v>0</v>
      </c>
      <c r="D300" s="230">
        <f t="shared" si="20"/>
        <v>0</v>
      </c>
      <c r="E300" s="255"/>
      <c r="F300" s="256"/>
      <c r="G300" s="256"/>
      <c r="H300" s="255"/>
      <c r="I300" s="230"/>
      <c r="J300" s="255"/>
      <c r="K300" s="230">
        <f t="shared" si="21"/>
        <v>0</v>
      </c>
      <c r="L300" s="257"/>
      <c r="M300" s="230"/>
      <c r="N300" s="229">
        <v>0</v>
      </c>
      <c r="O300" s="65" t="s">
        <v>3240</v>
      </c>
      <c r="P300" s="242" t="b">
        <f>EXACT($A299,O300)</f>
        <v>1</v>
      </c>
      <c r="Q300" s="258">
        <v>0</v>
      </c>
      <c r="R300" s="259">
        <f t="shared" si="24"/>
        <v>0</v>
      </c>
    </row>
    <row r="301" spans="1:18" outlineLevel="1">
      <c r="A301" s="400" t="s">
        <v>3242</v>
      </c>
      <c r="C301" s="254">
        <f>C302</f>
        <v>-3982893.3999999901</v>
      </c>
      <c r="D301" s="254">
        <f t="shared" si="20"/>
        <v>3982893.3999999901</v>
      </c>
      <c r="E301" s="255"/>
      <c r="F301" s="256"/>
      <c r="G301" s="256"/>
      <c r="H301" s="255"/>
      <c r="I301" s="254"/>
      <c r="J301" s="255"/>
      <c r="K301" s="254">
        <f t="shared" si="21"/>
        <v>3982893.3999999901</v>
      </c>
      <c r="L301" s="257" t="e">
        <f>#REF!+C301</f>
        <v>#REF!</v>
      </c>
      <c r="M301" s="254"/>
      <c r="N301" s="229" t="e">
        <v>#VALUE!</v>
      </c>
      <c r="O301" s="65">
        <v>0</v>
      </c>
      <c r="Q301" s="258">
        <v>3982893.4</v>
      </c>
      <c r="R301" s="259">
        <f t="shared" si="24"/>
        <v>-9.7788870334625244E-9</v>
      </c>
    </row>
    <row r="302" spans="1:18" ht="12.75" customHeight="1" outlineLevel="2">
      <c r="A302" s="401" t="s">
        <v>4697</v>
      </c>
      <c r="B302" s="45" t="s">
        <v>3243</v>
      </c>
      <c r="C302" s="230">
        <v>-3982893.3999999901</v>
      </c>
      <c r="D302" s="230">
        <f t="shared" si="20"/>
        <v>3982893.3999999901</v>
      </c>
      <c r="E302" s="255"/>
      <c r="F302" s="256"/>
      <c r="G302" s="256"/>
      <c r="H302" s="255"/>
      <c r="I302" s="230"/>
      <c r="J302" s="255"/>
      <c r="K302" s="230">
        <f>D302+I302</f>
        <v>3982893.3999999901</v>
      </c>
      <c r="L302" s="257"/>
      <c r="M302" s="230"/>
      <c r="N302" s="229">
        <v>0</v>
      </c>
      <c r="O302" s="65" t="s">
        <v>3242</v>
      </c>
      <c r="P302" s="242" t="b">
        <f>EXACT($A$301,O302)</f>
        <v>1</v>
      </c>
      <c r="Q302" s="258">
        <v>0</v>
      </c>
      <c r="R302" s="259">
        <f t="shared" si="24"/>
        <v>3982893.3999999901</v>
      </c>
    </row>
    <row r="303" spans="1:18" outlineLevel="1">
      <c r="A303" s="400" t="s">
        <v>3244</v>
      </c>
      <c r="C303" s="254">
        <f>SUM(C304)</f>
        <v>-14702944.970000001</v>
      </c>
      <c r="D303" s="254">
        <f t="shared" si="20"/>
        <v>14702944.970000001</v>
      </c>
      <c r="E303" s="255"/>
      <c r="F303" s="256"/>
      <c r="G303" s="256"/>
      <c r="H303" s="255"/>
      <c r="I303" s="254"/>
      <c r="J303" s="255"/>
      <c r="K303" s="254">
        <f t="shared" si="21"/>
        <v>14702944.970000001</v>
      </c>
      <c r="L303" s="257" t="e">
        <f>#REF!+C303</f>
        <v>#REF!</v>
      </c>
      <c r="M303" s="254"/>
      <c r="N303" s="229" t="e">
        <v>#VALUE!</v>
      </c>
      <c r="O303" s="65">
        <v>0</v>
      </c>
      <c r="Q303" s="258">
        <v>14702944.970000001</v>
      </c>
      <c r="R303" s="259">
        <f t="shared" si="24"/>
        <v>0</v>
      </c>
    </row>
    <row r="304" spans="1:18" ht="12.75" customHeight="1" outlineLevel="2">
      <c r="A304" s="272" t="s">
        <v>4698</v>
      </c>
      <c r="B304" s="196" t="s">
        <v>3245</v>
      </c>
      <c r="C304" s="230">
        <v>-14702944.970000001</v>
      </c>
      <c r="D304" s="230">
        <f t="shared" si="20"/>
        <v>14702944.970000001</v>
      </c>
      <c r="E304" s="255"/>
      <c r="F304" s="256"/>
      <c r="G304" s="256"/>
      <c r="H304" s="255"/>
      <c r="I304" s="230"/>
      <c r="J304" s="255"/>
      <c r="K304" s="230">
        <f t="shared" si="21"/>
        <v>14702944.970000001</v>
      </c>
      <c r="L304" s="257"/>
      <c r="M304" s="230"/>
      <c r="N304" s="229">
        <v>0</v>
      </c>
      <c r="O304" s="65" t="s">
        <v>3244</v>
      </c>
      <c r="P304" s="242" t="b">
        <f>EXACT($A303,O304)</f>
        <v>1</v>
      </c>
      <c r="Q304" s="258">
        <v>0</v>
      </c>
      <c r="R304" s="259">
        <f t="shared" si="24"/>
        <v>14702944.970000001</v>
      </c>
    </row>
    <row r="305" spans="1:18" outlineLevel="1">
      <c r="A305" s="400" t="s">
        <v>3246</v>
      </c>
      <c r="C305" s="254">
        <f>SUM(C306)</f>
        <v>0</v>
      </c>
      <c r="D305" s="254">
        <f t="shared" si="20"/>
        <v>0</v>
      </c>
      <c r="E305" s="255"/>
      <c r="F305" s="256"/>
      <c r="G305" s="256"/>
      <c r="H305" s="255"/>
      <c r="I305" s="254"/>
      <c r="J305" s="255"/>
      <c r="K305" s="254">
        <f t="shared" si="21"/>
        <v>0</v>
      </c>
      <c r="L305" s="257" t="e">
        <f>#REF!+C305</f>
        <v>#REF!</v>
      </c>
      <c r="M305" s="254"/>
      <c r="N305" s="229" t="e">
        <v>#VALUE!</v>
      </c>
      <c r="O305" s="65">
        <v>0</v>
      </c>
      <c r="Q305" s="258">
        <v>0</v>
      </c>
      <c r="R305" s="259">
        <f t="shared" si="24"/>
        <v>0</v>
      </c>
    </row>
    <row r="306" spans="1:18" ht="12.75" customHeight="1" outlineLevel="2">
      <c r="A306" s="272" t="s">
        <v>4699</v>
      </c>
      <c r="B306" s="196" t="s">
        <v>3247</v>
      </c>
      <c r="C306" s="230">
        <v>0</v>
      </c>
      <c r="D306" s="230">
        <f t="shared" si="20"/>
        <v>0</v>
      </c>
      <c r="E306" s="266"/>
      <c r="F306" s="256"/>
      <c r="G306" s="256"/>
      <c r="H306" s="255"/>
      <c r="I306" s="230"/>
      <c r="J306" s="255"/>
      <c r="K306" s="230">
        <f t="shared" si="21"/>
        <v>0</v>
      </c>
      <c r="L306" s="257"/>
      <c r="M306" s="230"/>
      <c r="N306" s="229">
        <v>0</v>
      </c>
      <c r="O306" s="65" t="s">
        <v>3246</v>
      </c>
      <c r="P306" s="242" t="b">
        <f>EXACT($A305,O306)</f>
        <v>1</v>
      </c>
      <c r="Q306" s="258">
        <v>0</v>
      </c>
      <c r="R306" s="259">
        <f t="shared" si="24"/>
        <v>0</v>
      </c>
    </row>
    <row r="307" spans="1:18" outlineLevel="1">
      <c r="A307" s="400" t="s">
        <v>3248</v>
      </c>
      <c r="C307" s="254">
        <f>SUM(C308:C309)</f>
        <v>0</v>
      </c>
      <c r="D307" s="254">
        <f t="shared" si="20"/>
        <v>0</v>
      </c>
      <c r="E307" s="255"/>
      <c r="F307" s="256"/>
      <c r="G307" s="256"/>
      <c r="H307" s="255"/>
      <c r="I307" s="254"/>
      <c r="J307" s="255"/>
      <c r="K307" s="254">
        <f t="shared" si="21"/>
        <v>0</v>
      </c>
      <c r="L307" s="257" t="e">
        <f>#REF!+C307</f>
        <v>#REF!</v>
      </c>
      <c r="M307" s="254"/>
      <c r="N307" s="229" t="e">
        <v>#VALUE!</v>
      </c>
      <c r="O307" s="65">
        <v>0</v>
      </c>
      <c r="Q307" s="258">
        <v>0</v>
      </c>
      <c r="R307" s="259">
        <f t="shared" si="24"/>
        <v>0</v>
      </c>
    </row>
    <row r="308" spans="1:18" outlineLevel="2">
      <c r="A308" s="401" t="s">
        <v>4700</v>
      </c>
      <c r="B308" s="45" t="s">
        <v>3249</v>
      </c>
      <c r="C308" s="230">
        <v>0</v>
      </c>
      <c r="D308" s="230">
        <f t="shared" ref="D308:D390" si="27">C308*-1</f>
        <v>0</v>
      </c>
      <c r="E308" s="255"/>
      <c r="F308" s="256"/>
      <c r="G308" s="256"/>
      <c r="H308" s="255"/>
      <c r="I308" s="230"/>
      <c r="J308" s="255"/>
      <c r="K308" s="230">
        <f>D308+I308</f>
        <v>0</v>
      </c>
      <c r="L308" s="257"/>
      <c r="M308" s="254"/>
      <c r="N308" s="229"/>
      <c r="O308" s="65" t="s">
        <v>3242</v>
      </c>
      <c r="P308" s="242" t="b">
        <f>EXACT($A307,O308)</f>
        <v>0</v>
      </c>
      <c r="Q308" s="258">
        <v>0</v>
      </c>
      <c r="R308" s="259">
        <f t="shared" si="24"/>
        <v>0</v>
      </c>
    </row>
    <row r="309" spans="1:18" ht="12.75" customHeight="1" outlineLevel="2">
      <c r="A309" s="272" t="s">
        <v>4701</v>
      </c>
      <c r="B309" s="196" t="s">
        <v>3250</v>
      </c>
      <c r="C309" s="230">
        <v>0</v>
      </c>
      <c r="D309" s="230">
        <f t="shared" si="27"/>
        <v>0</v>
      </c>
      <c r="E309" s="255"/>
      <c r="F309" s="256"/>
      <c r="G309" s="256"/>
      <c r="H309" s="255"/>
      <c r="I309" s="230"/>
      <c r="J309" s="255"/>
      <c r="K309" s="230">
        <f t="shared" ref="K309:K390" si="28">D309+I309</f>
        <v>0</v>
      </c>
      <c r="L309" s="257"/>
      <c r="M309" s="230"/>
      <c r="N309" s="229">
        <v>0</v>
      </c>
      <c r="O309" s="65" t="s">
        <v>3248</v>
      </c>
      <c r="P309" s="242" t="b">
        <f>EXACT($A307,O309)</f>
        <v>1</v>
      </c>
      <c r="Q309" s="258">
        <v>0</v>
      </c>
      <c r="R309" s="259">
        <f t="shared" si="24"/>
        <v>0</v>
      </c>
    </row>
    <row r="310" spans="1:18" outlineLevel="1">
      <c r="A310" s="400" t="s">
        <v>3251</v>
      </c>
      <c r="C310" s="254">
        <f>SUM(C311)</f>
        <v>-43467364.219999902</v>
      </c>
      <c r="D310" s="254">
        <f t="shared" si="27"/>
        <v>43467364.219999902</v>
      </c>
      <c r="E310" s="255"/>
      <c r="F310" s="256"/>
      <c r="G310" s="256"/>
      <c r="H310" s="255"/>
      <c r="I310" s="254"/>
      <c r="J310" s="255"/>
      <c r="K310" s="254">
        <f t="shared" si="28"/>
        <v>43467364.219999902</v>
      </c>
      <c r="L310" s="257" t="e">
        <f>#REF!+C310</f>
        <v>#REF!</v>
      </c>
      <c r="M310" s="254"/>
      <c r="N310" s="229" t="e">
        <v>#VALUE!</v>
      </c>
      <c r="O310" s="65">
        <v>0</v>
      </c>
      <c r="Q310" s="258">
        <v>43467364.219999999</v>
      </c>
      <c r="R310" s="259">
        <f t="shared" si="24"/>
        <v>-9.6857547760009766E-8</v>
      </c>
    </row>
    <row r="311" spans="1:18" ht="12.75" customHeight="1" outlineLevel="2">
      <c r="A311" s="272" t="s">
        <v>4702</v>
      </c>
      <c r="B311" s="196" t="s">
        <v>3252</v>
      </c>
      <c r="C311" s="230">
        <v>-43467364.219999902</v>
      </c>
      <c r="D311" s="230">
        <f t="shared" si="27"/>
        <v>43467364.219999902</v>
      </c>
      <c r="E311" s="255"/>
      <c r="F311" s="256"/>
      <c r="G311" s="256"/>
      <c r="H311" s="255"/>
      <c r="I311" s="230"/>
      <c r="J311" s="255"/>
      <c r="K311" s="230">
        <f t="shared" si="28"/>
        <v>43467364.219999902</v>
      </c>
      <c r="L311" s="257"/>
      <c r="M311" s="230"/>
      <c r="N311" s="229">
        <v>0</v>
      </c>
      <c r="O311" s="65" t="s">
        <v>3251</v>
      </c>
      <c r="P311" s="242" t="b">
        <f>EXACT($A310,O311)</f>
        <v>1</v>
      </c>
      <c r="Q311" s="258">
        <v>0</v>
      </c>
      <c r="R311" s="259">
        <f t="shared" si="24"/>
        <v>43467364.219999902</v>
      </c>
    </row>
    <row r="312" spans="1:18" outlineLevel="1">
      <c r="A312" s="400" t="s">
        <v>3253</v>
      </c>
      <c r="C312" s="254">
        <f>SUM(C313:C314)</f>
        <v>-900470.13</v>
      </c>
      <c r="D312" s="254">
        <f t="shared" si="27"/>
        <v>900470.13</v>
      </c>
      <c r="E312" s="255"/>
      <c r="F312" s="256"/>
      <c r="G312" s="256"/>
      <c r="H312" s="255"/>
      <c r="I312" s="254"/>
      <c r="J312" s="255"/>
      <c r="K312" s="254">
        <f t="shared" si="28"/>
        <v>900470.13</v>
      </c>
      <c r="L312" s="257" t="e">
        <f>#REF!+C312</f>
        <v>#REF!</v>
      </c>
      <c r="M312" s="254"/>
      <c r="N312" s="229" t="e">
        <v>#VALUE!</v>
      </c>
      <c r="O312" s="65">
        <v>0</v>
      </c>
      <c r="Q312" s="258">
        <v>900470.13</v>
      </c>
      <c r="R312" s="259">
        <f t="shared" si="24"/>
        <v>0</v>
      </c>
    </row>
    <row r="313" spans="1:18" ht="12.75" customHeight="1" outlineLevel="2">
      <c r="A313" s="401" t="s">
        <v>4703</v>
      </c>
      <c r="B313" s="45" t="s">
        <v>3254</v>
      </c>
      <c r="C313" s="230">
        <v>-900470.13</v>
      </c>
      <c r="D313" s="230">
        <f t="shared" si="27"/>
        <v>900470.13</v>
      </c>
      <c r="E313" s="255"/>
      <c r="F313" s="256"/>
      <c r="G313" s="256"/>
      <c r="H313" s="255"/>
      <c r="I313" s="230"/>
      <c r="J313" s="255"/>
      <c r="K313" s="230">
        <f t="shared" si="28"/>
        <v>900470.13</v>
      </c>
      <c r="L313" s="257"/>
      <c r="M313" s="230"/>
      <c r="N313" s="229">
        <v>0</v>
      </c>
      <c r="O313" s="65" t="s">
        <v>3253</v>
      </c>
      <c r="P313" s="242" t="b">
        <f>EXACT($A$312,O313)</f>
        <v>1</v>
      </c>
      <c r="Q313" s="258">
        <v>0</v>
      </c>
      <c r="R313" s="259">
        <f t="shared" si="24"/>
        <v>900470.13</v>
      </c>
    </row>
    <row r="314" spans="1:18" ht="12.75" customHeight="1" outlineLevel="2">
      <c r="A314" s="401" t="s">
        <v>4704</v>
      </c>
      <c r="B314" s="45" t="s">
        <v>3255</v>
      </c>
      <c r="C314" s="230">
        <v>0</v>
      </c>
      <c r="D314" s="230">
        <f t="shared" si="27"/>
        <v>0</v>
      </c>
      <c r="E314" s="255"/>
      <c r="F314" s="256"/>
      <c r="G314" s="256"/>
      <c r="H314" s="255"/>
      <c r="I314" s="230"/>
      <c r="J314" s="255"/>
      <c r="K314" s="230">
        <f t="shared" si="28"/>
        <v>0</v>
      </c>
      <c r="L314" s="257"/>
      <c r="M314" s="230"/>
      <c r="N314" s="229">
        <v>0</v>
      </c>
      <c r="O314" s="65" t="s">
        <v>3253</v>
      </c>
      <c r="P314" s="242" t="b">
        <f>EXACT($A$312,O314)</f>
        <v>1</v>
      </c>
      <c r="Q314" s="258">
        <v>0</v>
      </c>
      <c r="R314" s="259">
        <f t="shared" si="24"/>
        <v>0</v>
      </c>
    </row>
    <row r="315" spans="1:18" outlineLevel="1">
      <c r="A315" s="400" t="s">
        <v>3256</v>
      </c>
      <c r="C315" s="254">
        <f>SUM(C316:C317)</f>
        <v>-7719049.8700000001</v>
      </c>
      <c r="D315" s="254">
        <f t="shared" si="27"/>
        <v>7719049.8700000001</v>
      </c>
      <c r="E315" s="266"/>
      <c r="F315" s="256"/>
      <c r="G315" s="256"/>
      <c r="H315" s="255"/>
      <c r="I315" s="254"/>
      <c r="J315" s="255"/>
      <c r="K315" s="254">
        <f t="shared" si="28"/>
        <v>7719049.8700000001</v>
      </c>
      <c r="L315" s="257" t="e">
        <f>#REF!+C315</f>
        <v>#REF!</v>
      </c>
      <c r="M315" s="254"/>
      <c r="N315" s="229" t="e">
        <v>#VALUE!</v>
      </c>
      <c r="O315" s="65">
        <v>0</v>
      </c>
      <c r="Q315" s="258">
        <v>7719049.8700000001</v>
      </c>
      <c r="R315" s="259">
        <f t="shared" si="24"/>
        <v>0</v>
      </c>
    </row>
    <row r="316" spans="1:18" ht="12.75" customHeight="1" outlineLevel="2">
      <c r="A316" s="272" t="s">
        <v>4705</v>
      </c>
      <c r="B316" s="196" t="s">
        <v>3257</v>
      </c>
      <c r="C316" s="230">
        <v>-7719049.8700000001</v>
      </c>
      <c r="D316" s="230">
        <f t="shared" si="27"/>
        <v>7719049.8700000001</v>
      </c>
      <c r="E316" s="266"/>
      <c r="F316" s="256"/>
      <c r="G316" s="256"/>
      <c r="H316" s="255"/>
      <c r="I316" s="230"/>
      <c r="J316" s="255"/>
      <c r="K316" s="230">
        <f t="shared" si="28"/>
        <v>7719049.8700000001</v>
      </c>
      <c r="L316" s="257"/>
      <c r="M316" s="230"/>
      <c r="N316" s="229">
        <v>0</v>
      </c>
      <c r="O316" s="65" t="s">
        <v>3256</v>
      </c>
      <c r="P316" s="242" t="b">
        <f>EXACT($A$315,O316)</f>
        <v>1</v>
      </c>
      <c r="Q316" s="258">
        <v>0</v>
      </c>
      <c r="R316" s="259">
        <f t="shared" si="24"/>
        <v>7719049.8700000001</v>
      </c>
    </row>
    <row r="317" spans="1:18" ht="12.75" customHeight="1" outlineLevel="2">
      <c r="A317" s="401" t="s">
        <v>4706</v>
      </c>
      <c r="B317" s="45" t="s">
        <v>3258</v>
      </c>
      <c r="C317" s="230">
        <v>0</v>
      </c>
      <c r="D317" s="230">
        <f t="shared" si="27"/>
        <v>0</v>
      </c>
      <c r="E317" s="255"/>
      <c r="F317" s="256"/>
      <c r="G317" s="256"/>
      <c r="H317" s="255"/>
      <c r="I317" s="230"/>
      <c r="J317" s="255"/>
      <c r="K317" s="230">
        <f t="shared" si="28"/>
        <v>0</v>
      </c>
      <c r="L317" s="257"/>
      <c r="M317" s="230"/>
      <c r="N317" s="229">
        <v>0</v>
      </c>
      <c r="O317" s="65" t="s">
        <v>3256</v>
      </c>
      <c r="P317" s="242" t="b">
        <f>EXACT($A$315,O317)</f>
        <v>1</v>
      </c>
      <c r="Q317" s="258">
        <v>0</v>
      </c>
      <c r="R317" s="259">
        <f t="shared" si="24"/>
        <v>0</v>
      </c>
    </row>
    <row r="318" spans="1:18" outlineLevel="1">
      <c r="A318" s="403" t="s">
        <v>3259</v>
      </c>
      <c r="C318" s="254">
        <f>SUM(C319:C320)</f>
        <v>-6606.89</v>
      </c>
      <c r="D318" s="254">
        <f t="shared" si="27"/>
        <v>6606.89</v>
      </c>
      <c r="E318" s="255"/>
      <c r="F318" s="256"/>
      <c r="G318" s="256"/>
      <c r="H318" s="255"/>
      <c r="I318" s="254"/>
      <c r="J318" s="255"/>
      <c r="K318" s="254">
        <f t="shared" si="28"/>
        <v>6606.89</v>
      </c>
      <c r="L318" s="257" t="e">
        <f>#REF!+C318</f>
        <v>#REF!</v>
      </c>
      <c r="M318" s="254"/>
      <c r="N318" s="229" t="e">
        <v>#VALUE!</v>
      </c>
      <c r="O318" s="65">
        <v>0</v>
      </c>
      <c r="Q318" s="258">
        <v>6606.89</v>
      </c>
      <c r="R318" s="259">
        <f t="shared" si="24"/>
        <v>0</v>
      </c>
    </row>
    <row r="319" spans="1:18" ht="12.75" customHeight="1" outlineLevel="2">
      <c r="A319" s="272" t="s">
        <v>4707</v>
      </c>
      <c r="B319" s="196" t="s">
        <v>3260</v>
      </c>
      <c r="C319" s="230">
        <v>0</v>
      </c>
      <c r="D319" s="230">
        <f t="shared" si="27"/>
        <v>0</v>
      </c>
      <c r="E319" s="255"/>
      <c r="F319" s="256"/>
      <c r="G319" s="256"/>
      <c r="H319" s="255"/>
      <c r="I319" s="230"/>
      <c r="J319" s="255"/>
      <c r="K319" s="230">
        <f t="shared" si="28"/>
        <v>0</v>
      </c>
      <c r="L319" s="257"/>
      <c r="M319" s="230"/>
      <c r="N319" s="229">
        <v>0</v>
      </c>
      <c r="O319" s="65" t="s">
        <v>3259</v>
      </c>
      <c r="P319" s="242" t="b">
        <f>EXACT($A318,O319)</f>
        <v>1</v>
      </c>
      <c r="Q319" s="258">
        <v>0</v>
      </c>
      <c r="R319" s="259">
        <f t="shared" si="24"/>
        <v>0</v>
      </c>
    </row>
    <row r="320" spans="1:18" ht="12.75" customHeight="1" outlineLevel="2">
      <c r="A320" s="404" t="s">
        <v>4708</v>
      </c>
      <c r="B320" s="264" t="s">
        <v>3261</v>
      </c>
      <c r="C320" s="265">
        <v>-6606.89</v>
      </c>
      <c r="D320" s="230">
        <f t="shared" si="27"/>
        <v>6606.89</v>
      </c>
      <c r="E320" s="255"/>
      <c r="F320" s="256"/>
      <c r="G320" s="256"/>
      <c r="H320" s="255"/>
      <c r="I320" s="230"/>
      <c r="J320" s="255"/>
      <c r="K320" s="230">
        <f>D320+I320</f>
        <v>6606.89</v>
      </c>
      <c r="L320" s="257"/>
      <c r="M320" s="230"/>
      <c r="N320" s="229">
        <v>0</v>
      </c>
      <c r="O320" s="65" t="s">
        <v>3259</v>
      </c>
      <c r="P320" s="242" t="b">
        <f>EXACT($A318,O320)</f>
        <v>1</v>
      </c>
      <c r="Q320" s="258">
        <v>0</v>
      </c>
      <c r="R320" s="259">
        <f t="shared" si="24"/>
        <v>6606.89</v>
      </c>
    </row>
    <row r="321" spans="1:18" outlineLevel="1">
      <c r="A321" s="403" t="s">
        <v>3262</v>
      </c>
      <c r="C321" s="254">
        <f>SUM(C322:C323)</f>
        <v>-48804.179999999898</v>
      </c>
      <c r="D321" s="254">
        <f t="shared" si="27"/>
        <v>48804.179999999898</v>
      </c>
      <c r="E321" s="255"/>
      <c r="F321" s="256"/>
      <c r="G321" s="256"/>
      <c r="H321" s="255"/>
      <c r="I321" s="254"/>
      <c r="J321" s="255"/>
      <c r="K321" s="254">
        <f t="shared" si="28"/>
        <v>48804.179999999898</v>
      </c>
      <c r="L321" s="257" t="e">
        <f>#REF!+C321</f>
        <v>#REF!</v>
      </c>
      <c r="M321" s="254"/>
      <c r="N321" s="229" t="e">
        <v>#VALUE!</v>
      </c>
      <c r="O321" s="65">
        <v>0</v>
      </c>
      <c r="Q321" s="258">
        <v>48804.18</v>
      </c>
      <c r="R321" s="259">
        <f t="shared" si="24"/>
        <v>-1.0186340659856796E-10</v>
      </c>
    </row>
    <row r="322" spans="1:18" ht="12.75" customHeight="1" outlineLevel="2">
      <c r="A322" s="272" t="s">
        <v>4709</v>
      </c>
      <c r="B322" s="196" t="s">
        <v>3263</v>
      </c>
      <c r="C322" s="230">
        <v>-48432.669999999896</v>
      </c>
      <c r="D322" s="230">
        <f t="shared" si="27"/>
        <v>48432.669999999896</v>
      </c>
      <c r="E322" s="255"/>
      <c r="F322" s="256"/>
      <c r="G322" s="256"/>
      <c r="H322" s="255"/>
      <c r="I322" s="230"/>
      <c r="J322" s="255"/>
      <c r="K322" s="230">
        <f t="shared" si="28"/>
        <v>48432.669999999896</v>
      </c>
      <c r="L322" s="257"/>
      <c r="M322" s="230"/>
      <c r="N322" s="229">
        <v>0</v>
      </c>
      <c r="O322" s="65" t="s">
        <v>3262</v>
      </c>
      <c r="P322" s="242" t="b">
        <f>EXACT($A321,O322)</f>
        <v>1</v>
      </c>
      <c r="Q322" s="258">
        <v>0</v>
      </c>
      <c r="R322" s="259">
        <f t="shared" si="24"/>
        <v>48432.669999999896</v>
      </c>
    </row>
    <row r="323" spans="1:18" ht="12.75" customHeight="1" outlineLevel="2">
      <c r="A323" s="404" t="s">
        <v>4710</v>
      </c>
      <c r="B323" s="264" t="s">
        <v>3264</v>
      </c>
      <c r="C323" s="265">
        <v>-371.50999999999902</v>
      </c>
      <c r="D323" s="230">
        <f t="shared" si="27"/>
        <v>371.50999999999902</v>
      </c>
      <c r="E323" s="255"/>
      <c r="F323" s="256"/>
      <c r="G323" s="256"/>
      <c r="H323" s="255"/>
      <c r="I323" s="230"/>
      <c r="J323" s="255"/>
      <c r="K323" s="230">
        <f>D323+I323</f>
        <v>371.50999999999902</v>
      </c>
      <c r="L323" s="257"/>
      <c r="M323" s="230"/>
      <c r="N323" s="229">
        <v>0</v>
      </c>
      <c r="O323" s="65" t="s">
        <v>3262</v>
      </c>
      <c r="P323" s="242" t="b">
        <f>EXACT($A321,O323)</f>
        <v>1</v>
      </c>
      <c r="Q323" s="258">
        <v>0</v>
      </c>
      <c r="R323" s="259">
        <f t="shared" si="24"/>
        <v>371.50999999999902</v>
      </c>
    </row>
    <row r="324" spans="1:18" outlineLevel="1">
      <c r="A324" s="403" t="s">
        <v>3265</v>
      </c>
      <c r="C324" s="254">
        <f>SUM(C325:C328)</f>
        <v>-31568900.309999991</v>
      </c>
      <c r="D324" s="254">
        <f t="shared" si="27"/>
        <v>31568900.309999991</v>
      </c>
      <c r="E324" s="255"/>
      <c r="F324" s="256"/>
      <c r="G324" s="256"/>
      <c r="H324" s="255"/>
      <c r="I324" s="254"/>
      <c r="J324" s="255"/>
      <c r="K324" s="254">
        <f t="shared" si="28"/>
        <v>31568900.309999991</v>
      </c>
      <c r="L324" s="257" t="e">
        <f>#REF!+C324</f>
        <v>#REF!</v>
      </c>
      <c r="M324" s="254"/>
      <c r="N324" s="229" t="e">
        <v>#VALUE!</v>
      </c>
      <c r="O324" s="65">
        <v>0</v>
      </c>
      <c r="Q324" s="258">
        <v>31568900.309999999</v>
      </c>
      <c r="R324" s="259">
        <f t="shared" si="24"/>
        <v>0</v>
      </c>
    </row>
    <row r="325" spans="1:18" ht="12.75" customHeight="1" outlineLevel="2">
      <c r="A325" s="272" t="s">
        <v>4711</v>
      </c>
      <c r="B325" s="196" t="s">
        <v>3266</v>
      </c>
      <c r="C325" s="230">
        <v>-23877243.640000001</v>
      </c>
      <c r="D325" s="230">
        <f t="shared" si="27"/>
        <v>23877243.640000001</v>
      </c>
      <c r="E325" s="255"/>
      <c r="F325" s="256"/>
      <c r="G325" s="256"/>
      <c r="H325" s="255"/>
      <c r="I325" s="230"/>
      <c r="J325" s="255"/>
      <c r="K325" s="230">
        <f t="shared" si="28"/>
        <v>23877243.640000001</v>
      </c>
      <c r="L325" s="257"/>
      <c r="M325" s="230"/>
      <c r="N325" s="229">
        <v>0</v>
      </c>
      <c r="O325" s="65" t="s">
        <v>3265</v>
      </c>
      <c r="P325" s="242" t="b">
        <f>EXACT($A$324,O325)</f>
        <v>1</v>
      </c>
      <c r="Q325" s="258">
        <v>0</v>
      </c>
      <c r="R325" s="259">
        <f t="shared" si="24"/>
        <v>23877243.640000001</v>
      </c>
    </row>
    <row r="326" spans="1:18" ht="12.75" customHeight="1" outlineLevel="2">
      <c r="A326" s="404" t="s">
        <v>4712</v>
      </c>
      <c r="B326" s="264" t="s">
        <v>3267</v>
      </c>
      <c r="C326" s="265">
        <v>-2260644</v>
      </c>
      <c r="D326" s="230">
        <f t="shared" si="27"/>
        <v>2260644</v>
      </c>
      <c r="E326" s="255"/>
      <c r="F326" s="256"/>
      <c r="G326" s="256"/>
      <c r="H326" s="255"/>
      <c r="I326" s="230"/>
      <c r="J326" s="255"/>
      <c r="K326" s="230">
        <f>D326+I326</f>
        <v>2260644</v>
      </c>
      <c r="L326" s="257"/>
      <c r="M326" s="230"/>
      <c r="N326" s="229">
        <v>0</v>
      </c>
      <c r="O326" s="65" t="s">
        <v>3265</v>
      </c>
      <c r="P326" s="242" t="b">
        <f>EXACT($A$324,O326)</f>
        <v>1</v>
      </c>
      <c r="Q326" s="258">
        <v>0</v>
      </c>
      <c r="R326" s="259">
        <f t="shared" si="24"/>
        <v>2260644</v>
      </c>
    </row>
    <row r="327" spans="1:18" ht="12.75" customHeight="1" outlineLevel="2">
      <c r="A327" s="404" t="s">
        <v>4713</v>
      </c>
      <c r="B327" s="264" t="s">
        <v>3268</v>
      </c>
      <c r="C327" s="265">
        <v>-5431012.6699999897</v>
      </c>
      <c r="D327" s="230">
        <f t="shared" si="27"/>
        <v>5431012.6699999897</v>
      </c>
      <c r="E327" s="255"/>
      <c r="F327" s="256"/>
      <c r="G327" s="256"/>
      <c r="H327" s="255"/>
      <c r="I327" s="230"/>
      <c r="J327" s="255"/>
      <c r="K327" s="230">
        <f>D327+I327</f>
        <v>5431012.6699999897</v>
      </c>
      <c r="L327" s="257"/>
      <c r="M327" s="230"/>
      <c r="N327" s="229">
        <v>0</v>
      </c>
      <c r="O327" s="65" t="s">
        <v>3265</v>
      </c>
      <c r="P327" s="242" t="b">
        <f>EXACT($A$324,O327)</f>
        <v>1</v>
      </c>
      <c r="Q327" s="258">
        <v>0</v>
      </c>
      <c r="R327" s="259">
        <f t="shared" si="24"/>
        <v>5431012.6699999897</v>
      </c>
    </row>
    <row r="328" spans="1:18" ht="12.75" customHeight="1" outlineLevel="2">
      <c r="A328" s="401" t="s">
        <v>4714</v>
      </c>
      <c r="B328" s="45" t="s">
        <v>3269</v>
      </c>
      <c r="C328" s="230">
        <v>0</v>
      </c>
      <c r="D328" s="230">
        <f t="shared" si="27"/>
        <v>0</v>
      </c>
      <c r="E328" s="255"/>
      <c r="F328" s="256"/>
      <c r="G328" s="256"/>
      <c r="H328" s="255"/>
      <c r="I328" s="230"/>
      <c r="J328" s="255"/>
      <c r="K328" s="230">
        <f t="shared" si="28"/>
        <v>0</v>
      </c>
      <c r="L328" s="257"/>
      <c r="M328" s="230"/>
      <c r="N328" s="229">
        <v>0</v>
      </c>
      <c r="O328" s="65" t="s">
        <v>3265</v>
      </c>
      <c r="P328" s="242" t="b">
        <f>EXACT($A$324,O328)</f>
        <v>1</v>
      </c>
      <c r="Q328" s="258">
        <v>0</v>
      </c>
      <c r="R328" s="259">
        <f t="shared" si="24"/>
        <v>0</v>
      </c>
    </row>
    <row r="329" spans="1:18" outlineLevel="1">
      <c r="A329" s="400" t="s">
        <v>3270</v>
      </c>
      <c r="C329" s="254">
        <f>SUM(C330)</f>
        <v>0</v>
      </c>
      <c r="D329" s="254">
        <f t="shared" si="27"/>
        <v>0</v>
      </c>
      <c r="E329" s="255"/>
      <c r="F329" s="256"/>
      <c r="G329" s="256"/>
      <c r="H329" s="255"/>
      <c r="I329" s="254"/>
      <c r="J329" s="255"/>
      <c r="K329" s="254">
        <f t="shared" si="28"/>
        <v>0</v>
      </c>
      <c r="L329" s="257" t="e">
        <f>#REF!+C329</f>
        <v>#REF!</v>
      </c>
      <c r="M329" s="254"/>
      <c r="N329" s="229" t="e">
        <v>#VALUE!</v>
      </c>
      <c r="O329" s="65">
        <v>0</v>
      </c>
      <c r="Q329" s="258">
        <v>0</v>
      </c>
      <c r="R329" s="259">
        <f t="shared" si="24"/>
        <v>0</v>
      </c>
    </row>
    <row r="330" spans="1:18" ht="12.75" customHeight="1" outlineLevel="2">
      <c r="A330" s="272" t="s">
        <v>4715</v>
      </c>
      <c r="B330" s="196" t="s">
        <v>3271</v>
      </c>
      <c r="C330" s="230">
        <v>0</v>
      </c>
      <c r="D330" s="230">
        <f t="shared" si="27"/>
        <v>0</v>
      </c>
      <c r="E330" s="255"/>
      <c r="F330" s="256"/>
      <c r="G330" s="256"/>
      <c r="H330" s="255"/>
      <c r="I330" s="230"/>
      <c r="J330" s="255"/>
      <c r="K330" s="230">
        <f t="shared" si="28"/>
        <v>0</v>
      </c>
      <c r="L330" s="257"/>
      <c r="M330" s="230"/>
      <c r="N330" s="229">
        <v>0</v>
      </c>
      <c r="O330" s="65" t="s">
        <v>3270</v>
      </c>
      <c r="P330" s="242" t="b">
        <f>EXACT($A329,O330)</f>
        <v>1</v>
      </c>
      <c r="Q330" s="258">
        <v>0</v>
      </c>
      <c r="R330" s="259">
        <f t="shared" si="24"/>
        <v>0</v>
      </c>
    </row>
    <row r="331" spans="1:18" outlineLevel="1">
      <c r="A331" s="400" t="s">
        <v>3272</v>
      </c>
      <c r="C331" s="254">
        <f>C332+C333</f>
        <v>-1680943.08</v>
      </c>
      <c r="D331" s="254">
        <f t="shared" si="27"/>
        <v>1680943.08</v>
      </c>
      <c r="E331" s="255"/>
      <c r="F331" s="256"/>
      <c r="G331" s="256"/>
      <c r="H331" s="255"/>
      <c r="I331" s="254"/>
      <c r="J331" s="255"/>
      <c r="K331" s="254">
        <f t="shared" si="28"/>
        <v>1680943.08</v>
      </c>
      <c r="L331" s="257" t="e">
        <f>#REF!+C331</f>
        <v>#REF!</v>
      </c>
      <c r="M331" s="254"/>
      <c r="N331" s="229" t="e">
        <v>#VALUE!</v>
      </c>
      <c r="O331" s="65">
        <v>0</v>
      </c>
      <c r="Q331" s="258">
        <v>1680943.08</v>
      </c>
      <c r="R331" s="259">
        <f t="shared" si="24"/>
        <v>0</v>
      </c>
    </row>
    <row r="332" spans="1:18" ht="12.75" customHeight="1" outlineLevel="2">
      <c r="A332" s="272" t="s">
        <v>4716</v>
      </c>
      <c r="B332" s="196" t="s">
        <v>3273</v>
      </c>
      <c r="C332" s="230">
        <v>0</v>
      </c>
      <c r="D332" s="230">
        <f t="shared" si="27"/>
        <v>0</v>
      </c>
      <c r="E332" s="255"/>
      <c r="F332" s="256"/>
      <c r="G332" s="256"/>
      <c r="H332" s="255"/>
      <c r="I332" s="230"/>
      <c r="J332" s="255"/>
      <c r="K332" s="230">
        <f t="shared" si="28"/>
        <v>0</v>
      </c>
      <c r="L332" s="257"/>
      <c r="M332" s="230"/>
      <c r="N332" s="229">
        <v>0</v>
      </c>
      <c r="O332" s="65" t="s">
        <v>3272</v>
      </c>
      <c r="P332" s="242" t="b">
        <f>EXACT($A$331,O332)</f>
        <v>1</v>
      </c>
      <c r="Q332" s="258">
        <v>0</v>
      </c>
      <c r="R332" s="259">
        <f t="shared" si="24"/>
        <v>0</v>
      </c>
    </row>
    <row r="333" spans="1:18" ht="12.75" customHeight="1" outlineLevel="2">
      <c r="A333" s="272" t="s">
        <v>4717</v>
      </c>
      <c r="B333" s="196" t="s">
        <v>3274</v>
      </c>
      <c r="C333" s="230">
        <v>-1680943.08</v>
      </c>
      <c r="D333" s="230">
        <f t="shared" si="27"/>
        <v>1680943.08</v>
      </c>
      <c r="E333" s="255"/>
      <c r="F333" s="256"/>
      <c r="G333" s="256"/>
      <c r="H333" s="255"/>
      <c r="I333" s="230"/>
      <c r="J333" s="255"/>
      <c r="K333" s="230">
        <f>D333+I333</f>
        <v>1680943.08</v>
      </c>
      <c r="L333" s="257"/>
      <c r="M333" s="230"/>
      <c r="N333" s="229">
        <v>0</v>
      </c>
      <c r="O333" s="65" t="s">
        <v>3272</v>
      </c>
      <c r="P333" s="242" t="b">
        <f>EXACT($A$331,O333)</f>
        <v>1</v>
      </c>
      <c r="Q333" s="258">
        <v>0</v>
      </c>
      <c r="R333" s="259">
        <f t="shared" si="24"/>
        <v>1680943.08</v>
      </c>
    </row>
    <row r="334" spans="1:18" outlineLevel="1">
      <c r="A334" s="400" t="s">
        <v>3275</v>
      </c>
      <c r="C334" s="254">
        <f>SUM(C335:C336)</f>
        <v>-7865129.8200000003</v>
      </c>
      <c r="D334" s="254">
        <f t="shared" si="27"/>
        <v>7865129.8200000003</v>
      </c>
      <c r="E334" s="255"/>
      <c r="F334" s="256"/>
      <c r="G334" s="256"/>
      <c r="H334" s="255"/>
      <c r="I334" s="254"/>
      <c r="J334" s="255"/>
      <c r="K334" s="254">
        <f t="shared" si="28"/>
        <v>7865129.8200000003</v>
      </c>
      <c r="L334" s="257" t="e">
        <f>#REF!+C334</f>
        <v>#REF!</v>
      </c>
      <c r="M334" s="254"/>
      <c r="N334" s="229" t="e">
        <v>#VALUE!</v>
      </c>
      <c r="O334" s="65">
        <v>0</v>
      </c>
      <c r="Q334" s="258">
        <v>7865129.8200000003</v>
      </c>
      <c r="R334" s="259">
        <f t="shared" si="24"/>
        <v>0</v>
      </c>
    </row>
    <row r="335" spans="1:18" ht="12.75" customHeight="1" outlineLevel="2">
      <c r="A335" s="272" t="s">
        <v>4718</v>
      </c>
      <c r="B335" s="196" t="s">
        <v>3276</v>
      </c>
      <c r="C335" s="230">
        <v>-7865129.8200000003</v>
      </c>
      <c r="D335" s="230">
        <f t="shared" si="27"/>
        <v>7865129.8200000003</v>
      </c>
      <c r="E335" s="255"/>
      <c r="F335" s="256"/>
      <c r="G335" s="256"/>
      <c r="H335" s="255"/>
      <c r="I335" s="230"/>
      <c r="J335" s="255"/>
      <c r="K335" s="230">
        <f t="shared" si="28"/>
        <v>7865129.8200000003</v>
      </c>
      <c r="L335" s="257"/>
      <c r="M335" s="230"/>
      <c r="N335" s="229">
        <v>0</v>
      </c>
      <c r="O335" s="65" t="s">
        <v>3275</v>
      </c>
      <c r="P335" s="242" t="b">
        <f>EXACT($A$334,O335)</f>
        <v>1</v>
      </c>
      <c r="Q335" s="258">
        <v>0</v>
      </c>
      <c r="R335" s="259">
        <f t="shared" si="24"/>
        <v>7865129.8200000003</v>
      </c>
    </row>
    <row r="336" spans="1:18" ht="12.75" customHeight="1" outlineLevel="2">
      <c r="A336" s="272" t="s">
        <v>4719</v>
      </c>
      <c r="B336" s="196" t="s">
        <v>3277</v>
      </c>
      <c r="C336" s="230">
        <v>0</v>
      </c>
      <c r="D336" s="230">
        <f t="shared" si="27"/>
        <v>0</v>
      </c>
      <c r="E336" s="255"/>
      <c r="F336" s="256"/>
      <c r="G336" s="256"/>
      <c r="H336" s="255"/>
      <c r="I336" s="230"/>
      <c r="J336" s="255"/>
      <c r="K336" s="230">
        <f t="shared" si="28"/>
        <v>0</v>
      </c>
      <c r="L336" s="257"/>
      <c r="M336" s="230"/>
      <c r="N336" s="229">
        <v>0</v>
      </c>
      <c r="O336" s="65" t="s">
        <v>3275</v>
      </c>
      <c r="P336" s="242" t="b">
        <f>EXACT($A$334,O336)</f>
        <v>1</v>
      </c>
      <c r="Q336" s="258">
        <v>0</v>
      </c>
      <c r="R336" s="259">
        <f t="shared" si="24"/>
        <v>0</v>
      </c>
    </row>
    <row r="337" spans="1:18" outlineLevel="1">
      <c r="A337" s="400" t="s">
        <v>3278</v>
      </c>
      <c r="C337" s="254">
        <f>SUM(C338:C339)</f>
        <v>0</v>
      </c>
      <c r="D337" s="254">
        <f t="shared" si="27"/>
        <v>0</v>
      </c>
      <c r="E337" s="255"/>
      <c r="F337" s="256"/>
      <c r="G337" s="256"/>
      <c r="H337" s="255"/>
      <c r="I337" s="254"/>
      <c r="J337" s="255"/>
      <c r="K337" s="254">
        <f t="shared" si="28"/>
        <v>0</v>
      </c>
      <c r="L337" s="257" t="e">
        <f>#REF!+C337</f>
        <v>#REF!</v>
      </c>
      <c r="M337" s="254"/>
      <c r="N337" s="229" t="e">
        <v>#VALUE!</v>
      </c>
      <c r="O337" s="65">
        <v>0</v>
      </c>
      <c r="Q337" s="258">
        <v>0</v>
      </c>
      <c r="R337" s="259">
        <f t="shared" si="24"/>
        <v>0</v>
      </c>
    </row>
    <row r="338" spans="1:18" ht="12.75" customHeight="1" outlineLevel="2">
      <c r="A338" s="272" t="s">
        <v>4720</v>
      </c>
      <c r="B338" s="196" t="s">
        <v>3279</v>
      </c>
      <c r="C338" s="230">
        <v>0</v>
      </c>
      <c r="D338" s="230">
        <f t="shared" si="27"/>
        <v>0</v>
      </c>
      <c r="E338" s="255"/>
      <c r="F338" s="256"/>
      <c r="G338" s="256"/>
      <c r="H338" s="255"/>
      <c r="I338" s="230"/>
      <c r="J338" s="255"/>
      <c r="K338" s="230">
        <f t="shared" si="28"/>
        <v>0</v>
      </c>
      <c r="L338" s="257"/>
      <c r="M338" s="230"/>
      <c r="N338" s="229">
        <v>0</v>
      </c>
      <c r="O338" s="65" t="s">
        <v>3278</v>
      </c>
      <c r="P338" s="242" t="b">
        <f>EXACT($A$337,O338)</f>
        <v>1</v>
      </c>
      <c r="Q338" s="258">
        <v>0</v>
      </c>
      <c r="R338" s="259">
        <f t="shared" si="24"/>
        <v>0</v>
      </c>
    </row>
    <row r="339" spans="1:18" ht="12.75" customHeight="1" outlineLevel="2">
      <c r="A339" s="272" t="s">
        <v>4721</v>
      </c>
      <c r="B339" s="196" t="s">
        <v>3280</v>
      </c>
      <c r="C339" s="230">
        <v>0</v>
      </c>
      <c r="D339" s="230">
        <f t="shared" si="27"/>
        <v>0</v>
      </c>
      <c r="E339" s="255"/>
      <c r="F339" s="256"/>
      <c r="G339" s="256"/>
      <c r="H339" s="255"/>
      <c r="I339" s="230"/>
      <c r="J339" s="255"/>
      <c r="K339" s="230">
        <f t="shared" si="28"/>
        <v>0</v>
      </c>
      <c r="L339" s="257"/>
      <c r="M339" s="230"/>
      <c r="N339" s="229">
        <v>0</v>
      </c>
      <c r="O339" s="65" t="s">
        <v>3278</v>
      </c>
      <c r="P339" s="242" t="b">
        <f>EXACT($A$337,O339)</f>
        <v>1</v>
      </c>
      <c r="Q339" s="258">
        <v>0</v>
      </c>
      <c r="R339" s="259">
        <f t="shared" si="24"/>
        <v>0</v>
      </c>
    </row>
    <row r="340" spans="1:18" outlineLevel="1">
      <c r="A340" s="400" t="s">
        <v>3281</v>
      </c>
      <c r="C340" s="254">
        <f>C341+C342+C343</f>
        <v>-7113184.9199999897</v>
      </c>
      <c r="D340" s="254">
        <f t="shared" si="27"/>
        <v>7113184.9199999897</v>
      </c>
      <c r="E340" s="255"/>
      <c r="F340" s="256"/>
      <c r="G340" s="256"/>
      <c r="H340" s="255"/>
      <c r="I340" s="254"/>
      <c r="J340" s="255"/>
      <c r="K340" s="254">
        <f t="shared" si="28"/>
        <v>7113184.9199999897</v>
      </c>
      <c r="L340" s="257" t="e">
        <f>#REF!+C340</f>
        <v>#REF!</v>
      </c>
      <c r="M340" s="254"/>
      <c r="N340" s="229" t="e">
        <v>#VALUE!</v>
      </c>
      <c r="O340" s="65">
        <v>0</v>
      </c>
      <c r="Q340" s="258">
        <v>7113184.9199999999</v>
      </c>
      <c r="R340" s="259">
        <f t="shared" si="24"/>
        <v>-1.0244548320770264E-8</v>
      </c>
    </row>
    <row r="341" spans="1:18" ht="12.75" customHeight="1" outlineLevel="2">
      <c r="A341" s="272" t="s">
        <v>4722</v>
      </c>
      <c r="B341" s="196" t="s">
        <v>3282</v>
      </c>
      <c r="C341" s="230">
        <v>0</v>
      </c>
      <c r="D341" s="230">
        <f t="shared" si="27"/>
        <v>0</v>
      </c>
      <c r="E341" s="255"/>
      <c r="F341" s="256"/>
      <c r="G341" s="256"/>
      <c r="H341" s="255"/>
      <c r="I341" s="230"/>
      <c r="J341" s="255"/>
      <c r="K341" s="230">
        <f t="shared" si="28"/>
        <v>0</v>
      </c>
      <c r="L341" s="257"/>
      <c r="M341" s="230"/>
      <c r="N341" s="229">
        <v>0</v>
      </c>
      <c r="O341" s="65" t="s">
        <v>3281</v>
      </c>
      <c r="P341" s="242" t="b">
        <f>EXACT($A$340,O341)</f>
        <v>1</v>
      </c>
      <c r="Q341" s="258">
        <v>0</v>
      </c>
      <c r="R341" s="259">
        <f t="shared" si="24"/>
        <v>0</v>
      </c>
    </row>
    <row r="342" spans="1:18" ht="12.75" customHeight="1" outlineLevel="2">
      <c r="A342" s="272" t="s">
        <v>4723</v>
      </c>
      <c r="B342" s="196" t="s">
        <v>3283</v>
      </c>
      <c r="C342" s="230">
        <v>0</v>
      </c>
      <c r="D342" s="230">
        <f t="shared" si="27"/>
        <v>0</v>
      </c>
      <c r="E342" s="255"/>
      <c r="F342" s="256"/>
      <c r="G342" s="256"/>
      <c r="H342" s="255"/>
      <c r="I342" s="230"/>
      <c r="J342" s="255"/>
      <c r="K342" s="230">
        <f t="shared" si="28"/>
        <v>0</v>
      </c>
      <c r="L342" s="257"/>
      <c r="M342" s="230"/>
      <c r="N342" s="229">
        <v>0</v>
      </c>
      <c r="O342" s="65" t="s">
        <v>3281</v>
      </c>
      <c r="P342" s="242" t="b">
        <f>EXACT($A$340,O342)</f>
        <v>1</v>
      </c>
      <c r="Q342" s="258">
        <v>0</v>
      </c>
      <c r="R342" s="259">
        <f t="shared" si="24"/>
        <v>0</v>
      </c>
    </row>
    <row r="343" spans="1:18" ht="12.75" customHeight="1" outlineLevel="2">
      <c r="A343" s="272" t="s">
        <v>4724</v>
      </c>
      <c r="B343" s="196" t="s">
        <v>3284</v>
      </c>
      <c r="C343" s="230">
        <v>-7113184.9199999897</v>
      </c>
      <c r="D343" s="230">
        <f t="shared" si="27"/>
        <v>7113184.9199999897</v>
      </c>
      <c r="E343" s="255"/>
      <c r="F343" s="256"/>
      <c r="G343" s="256"/>
      <c r="H343" s="255"/>
      <c r="I343" s="230"/>
      <c r="J343" s="255"/>
      <c r="K343" s="230">
        <f>D343+I343</f>
        <v>7113184.9199999897</v>
      </c>
      <c r="L343" s="257"/>
      <c r="M343" s="230"/>
      <c r="N343" s="229">
        <v>0</v>
      </c>
      <c r="O343" s="65" t="s">
        <v>3281</v>
      </c>
      <c r="P343" s="242" t="b">
        <f>EXACT($A$340,O343)</f>
        <v>1</v>
      </c>
      <c r="Q343" s="258">
        <v>0</v>
      </c>
      <c r="R343" s="259">
        <f t="shared" si="24"/>
        <v>7113184.9199999897</v>
      </c>
    </row>
    <row r="344" spans="1:18" outlineLevel="1">
      <c r="A344" s="400" t="s">
        <v>3285</v>
      </c>
      <c r="C344" s="254">
        <f>SUM(C345:C347)</f>
        <v>-133296391.23999989</v>
      </c>
      <c r="D344" s="254">
        <f t="shared" si="27"/>
        <v>133296391.23999989</v>
      </c>
      <c r="E344" s="255"/>
      <c r="F344" s="256"/>
      <c r="G344" s="256"/>
      <c r="H344" s="255"/>
      <c r="I344" s="254"/>
      <c r="J344" s="255"/>
      <c r="K344" s="254">
        <f t="shared" si="28"/>
        <v>133296391.23999989</v>
      </c>
      <c r="L344" s="257" t="e">
        <f>#REF!+C344</f>
        <v>#REF!</v>
      </c>
      <c r="M344" s="254"/>
      <c r="N344" s="229" t="e">
        <v>#VALUE!</v>
      </c>
      <c r="O344" s="65">
        <v>0</v>
      </c>
      <c r="Q344" s="258">
        <v>133296391.23999999</v>
      </c>
      <c r="R344" s="259">
        <f t="shared" si="24"/>
        <v>0</v>
      </c>
    </row>
    <row r="345" spans="1:18" ht="12.75" customHeight="1" outlineLevel="2">
      <c r="A345" s="272" t="s">
        <v>4725</v>
      </c>
      <c r="B345" s="196" t="s">
        <v>3286</v>
      </c>
      <c r="C345" s="230">
        <v>-18137131.719999898</v>
      </c>
      <c r="D345" s="230">
        <f t="shared" si="27"/>
        <v>18137131.719999898</v>
      </c>
      <c r="E345" s="255"/>
      <c r="F345" s="256"/>
      <c r="G345" s="256"/>
      <c r="H345" s="255"/>
      <c r="I345" s="230"/>
      <c r="J345" s="255"/>
      <c r="K345" s="230">
        <f t="shared" si="28"/>
        <v>18137131.719999898</v>
      </c>
      <c r="L345" s="257"/>
      <c r="M345" s="230"/>
      <c r="N345" s="229">
        <v>0</v>
      </c>
      <c r="O345" s="65" t="s">
        <v>3285</v>
      </c>
      <c r="P345" s="242" t="b">
        <f>EXACT($A$344,O345)</f>
        <v>1</v>
      </c>
      <c r="Q345" s="258">
        <v>0</v>
      </c>
      <c r="R345" s="259">
        <f t="shared" si="24"/>
        <v>18137131.719999898</v>
      </c>
    </row>
    <row r="346" spans="1:18" ht="12.75" customHeight="1" outlineLevel="2">
      <c r="A346" s="272" t="s">
        <v>4726</v>
      </c>
      <c r="B346" s="196" t="s">
        <v>3287</v>
      </c>
      <c r="C346" s="230">
        <v>-115159259.52</v>
      </c>
      <c r="D346" s="230">
        <f t="shared" si="27"/>
        <v>115159259.52</v>
      </c>
      <c r="E346" s="255"/>
      <c r="F346" s="256"/>
      <c r="G346" s="256"/>
      <c r="H346" s="255"/>
      <c r="I346" s="230"/>
      <c r="J346" s="255"/>
      <c r="K346" s="230">
        <f t="shared" si="28"/>
        <v>115159259.52</v>
      </c>
      <c r="L346" s="257"/>
      <c r="M346" s="230"/>
      <c r="N346" s="229">
        <v>0</v>
      </c>
      <c r="O346" s="65" t="s">
        <v>3285</v>
      </c>
      <c r="P346" s="242" t="b">
        <f>EXACT($A$344,O346)</f>
        <v>1</v>
      </c>
      <c r="Q346" s="258">
        <v>0</v>
      </c>
      <c r="R346" s="259">
        <f t="shared" si="24"/>
        <v>115159259.52</v>
      </c>
    </row>
    <row r="347" spans="1:18" ht="12.75" customHeight="1" outlineLevel="2">
      <c r="A347" s="401" t="s">
        <v>4727</v>
      </c>
      <c r="B347" s="45" t="s">
        <v>3288</v>
      </c>
      <c r="C347" s="230">
        <v>0</v>
      </c>
      <c r="D347" s="230">
        <f t="shared" si="27"/>
        <v>0</v>
      </c>
      <c r="E347" s="255"/>
      <c r="F347" s="256"/>
      <c r="G347" s="256"/>
      <c r="H347" s="255"/>
      <c r="I347" s="230"/>
      <c r="J347" s="255"/>
      <c r="K347" s="230">
        <f t="shared" si="28"/>
        <v>0</v>
      </c>
      <c r="L347" s="257"/>
      <c r="M347" s="230"/>
      <c r="N347" s="229">
        <v>0</v>
      </c>
      <c r="O347" s="65" t="s">
        <v>3285</v>
      </c>
      <c r="P347" s="242" t="b">
        <f>EXACT($A$344,O347)</f>
        <v>1</v>
      </c>
      <c r="Q347" s="258">
        <v>0</v>
      </c>
      <c r="R347" s="259">
        <f t="shared" si="24"/>
        <v>0</v>
      </c>
    </row>
    <row r="348" spans="1:18" ht="12.75" customHeight="1" outlineLevel="1">
      <c r="A348" s="400" t="s">
        <v>3289</v>
      </c>
      <c r="C348" s="254">
        <f>C349</f>
        <v>-14226461.689999901</v>
      </c>
      <c r="D348" s="254">
        <f t="shared" si="27"/>
        <v>14226461.689999901</v>
      </c>
      <c r="E348" s="255"/>
      <c r="F348" s="256"/>
      <c r="G348" s="256"/>
      <c r="H348" s="255"/>
      <c r="I348" s="254"/>
      <c r="J348" s="255"/>
      <c r="K348" s="254">
        <f>D348+I348</f>
        <v>14226461.689999901</v>
      </c>
      <c r="L348" s="257"/>
      <c r="M348" s="230"/>
      <c r="N348" s="229" t="e">
        <v>#VALUE!</v>
      </c>
      <c r="O348" s="65">
        <v>0</v>
      </c>
      <c r="Q348" s="258">
        <v>14226461.689999999</v>
      </c>
      <c r="R348" s="259">
        <f t="shared" ref="R348:R415" si="29">K348-Q348</f>
        <v>-9.8720192909240723E-8</v>
      </c>
    </row>
    <row r="349" spans="1:18" ht="12.75" customHeight="1" outlineLevel="2">
      <c r="A349" s="272" t="s">
        <v>4728</v>
      </c>
      <c r="B349" s="196" t="s">
        <v>3290</v>
      </c>
      <c r="C349" s="230">
        <v>-14226461.689999901</v>
      </c>
      <c r="D349" s="230">
        <f t="shared" si="27"/>
        <v>14226461.689999901</v>
      </c>
      <c r="E349" s="255"/>
      <c r="F349" s="256"/>
      <c r="G349" s="256"/>
      <c r="H349" s="255"/>
      <c r="I349" s="230"/>
      <c r="J349" s="255"/>
      <c r="K349" s="230">
        <f>D349+I349</f>
        <v>14226461.689999901</v>
      </c>
      <c r="L349" s="257"/>
      <c r="M349" s="230"/>
      <c r="N349" s="229">
        <v>0</v>
      </c>
      <c r="O349" s="65" t="s">
        <v>3289</v>
      </c>
      <c r="P349" s="242" t="b">
        <f>EXACT($A348,O349)</f>
        <v>1</v>
      </c>
      <c r="Q349" s="258">
        <v>0</v>
      </c>
      <c r="R349" s="259">
        <f t="shared" si="29"/>
        <v>14226461.689999901</v>
      </c>
    </row>
    <row r="350" spans="1:18" outlineLevel="1">
      <c r="A350" s="400" t="s">
        <v>3291</v>
      </c>
      <c r="B350" s="45"/>
      <c r="C350" s="254">
        <f>SUM(C351:C353)</f>
        <v>-3555707.81</v>
      </c>
      <c r="D350" s="254">
        <f t="shared" si="27"/>
        <v>3555707.81</v>
      </c>
      <c r="E350" s="255"/>
      <c r="F350" s="256"/>
      <c r="G350" s="256"/>
      <c r="H350" s="255"/>
      <c r="I350" s="254"/>
      <c r="J350" s="255"/>
      <c r="K350" s="254">
        <f t="shared" si="28"/>
        <v>3555707.81</v>
      </c>
      <c r="L350" s="257" t="e">
        <f>#REF!+C350</f>
        <v>#REF!</v>
      </c>
      <c r="M350" s="254"/>
      <c r="N350" s="229" t="e">
        <v>#VALUE!</v>
      </c>
      <c r="O350" s="65">
        <v>0</v>
      </c>
      <c r="Q350" s="258">
        <v>3555707.81</v>
      </c>
      <c r="R350" s="259">
        <f t="shared" si="29"/>
        <v>0</v>
      </c>
    </row>
    <row r="351" spans="1:18" outlineLevel="2">
      <c r="A351" s="272" t="s">
        <v>4729</v>
      </c>
      <c r="B351" s="196" t="s">
        <v>3292</v>
      </c>
      <c r="C351" s="230">
        <v>-3555707.81</v>
      </c>
      <c r="D351" s="230">
        <f t="shared" si="27"/>
        <v>3555707.81</v>
      </c>
      <c r="E351" s="255"/>
      <c r="F351" s="256"/>
      <c r="G351" s="256"/>
      <c r="H351" s="255"/>
      <c r="I351" s="230"/>
      <c r="J351" s="255"/>
      <c r="K351" s="230">
        <f t="shared" si="28"/>
        <v>3555707.81</v>
      </c>
      <c r="L351" s="257"/>
      <c r="M351" s="230"/>
      <c r="N351" s="229">
        <v>0</v>
      </c>
      <c r="O351" s="65" t="s">
        <v>3291</v>
      </c>
      <c r="P351" s="242" t="b">
        <f>EXACT($A$350,O351)</f>
        <v>1</v>
      </c>
      <c r="Q351" s="258">
        <v>0</v>
      </c>
      <c r="R351" s="259">
        <f t="shared" si="29"/>
        <v>3555707.81</v>
      </c>
    </row>
    <row r="352" spans="1:18" outlineLevel="2">
      <c r="A352" s="401" t="s">
        <v>4730</v>
      </c>
      <c r="B352" s="45" t="s">
        <v>3293</v>
      </c>
      <c r="C352" s="230">
        <v>0</v>
      </c>
      <c r="D352" s="230">
        <f t="shared" si="27"/>
        <v>0</v>
      </c>
      <c r="E352" s="255"/>
      <c r="F352" s="256"/>
      <c r="G352" s="256"/>
      <c r="H352" s="255"/>
      <c r="I352" s="230"/>
      <c r="J352" s="255"/>
      <c r="K352" s="230">
        <f t="shared" si="28"/>
        <v>0</v>
      </c>
      <c r="L352" s="257"/>
      <c r="M352" s="230"/>
      <c r="N352" s="229">
        <v>0</v>
      </c>
      <c r="O352" s="65" t="s">
        <v>3291</v>
      </c>
      <c r="P352" s="242" t="b">
        <f>EXACT($A$350,O352)</f>
        <v>1</v>
      </c>
      <c r="Q352" s="258">
        <v>0</v>
      </c>
      <c r="R352" s="259">
        <f t="shared" si="29"/>
        <v>0</v>
      </c>
    </row>
    <row r="353" spans="1:18" outlineLevel="2">
      <c r="A353" s="401" t="s">
        <v>4731</v>
      </c>
      <c r="B353" s="45" t="s">
        <v>3294</v>
      </c>
      <c r="C353" s="230">
        <v>0</v>
      </c>
      <c r="D353" s="230">
        <f t="shared" si="27"/>
        <v>0</v>
      </c>
      <c r="E353" s="255"/>
      <c r="F353" s="256"/>
      <c r="G353" s="256"/>
      <c r="H353" s="255"/>
      <c r="I353" s="230"/>
      <c r="J353" s="255"/>
      <c r="K353" s="230">
        <f t="shared" si="28"/>
        <v>0</v>
      </c>
      <c r="L353" s="257"/>
      <c r="M353" s="230"/>
      <c r="N353" s="229">
        <v>0</v>
      </c>
      <c r="O353" s="65" t="s">
        <v>3291</v>
      </c>
      <c r="P353" s="242" t="b">
        <f>EXACT($A$350,O353)</f>
        <v>1</v>
      </c>
      <c r="Q353" s="258">
        <v>0</v>
      </c>
      <c r="R353" s="259">
        <f t="shared" si="29"/>
        <v>0</v>
      </c>
    </row>
    <row r="354" spans="1:18" outlineLevel="1">
      <c r="A354" s="400" t="s">
        <v>3295</v>
      </c>
      <c r="C354" s="254">
        <f>SUM(C355:C359)</f>
        <v>-41851.990000000005</v>
      </c>
      <c r="D354" s="254">
        <f t="shared" si="27"/>
        <v>41851.990000000005</v>
      </c>
      <c r="E354" s="255"/>
      <c r="F354" s="256"/>
      <c r="G354" s="256"/>
      <c r="H354" s="255"/>
      <c r="I354" s="254"/>
      <c r="J354" s="255"/>
      <c r="K354" s="254">
        <f t="shared" si="28"/>
        <v>41851.990000000005</v>
      </c>
      <c r="L354" s="257" t="e">
        <f>#REF!+C354</f>
        <v>#REF!</v>
      </c>
      <c r="M354" s="254"/>
      <c r="N354" s="229" t="e">
        <v>#VALUE!</v>
      </c>
      <c r="O354" s="65">
        <v>0</v>
      </c>
      <c r="Q354" s="258">
        <v>41851.99</v>
      </c>
      <c r="R354" s="259">
        <f t="shared" si="29"/>
        <v>0</v>
      </c>
    </row>
    <row r="355" spans="1:18" outlineLevel="2">
      <c r="A355" s="272" t="s">
        <v>4732</v>
      </c>
      <c r="B355" s="196" t="s">
        <v>3296</v>
      </c>
      <c r="C355" s="230">
        <v>0</v>
      </c>
      <c r="D355" s="230">
        <f t="shared" si="27"/>
        <v>0</v>
      </c>
      <c r="E355" s="266"/>
      <c r="F355" s="256"/>
      <c r="G355" s="256"/>
      <c r="H355" s="255"/>
      <c r="I355" s="230"/>
      <c r="J355" s="255"/>
      <c r="K355" s="230">
        <f t="shared" si="28"/>
        <v>0</v>
      </c>
      <c r="L355" s="257"/>
      <c r="M355" s="230"/>
      <c r="N355" s="229">
        <v>0</v>
      </c>
      <c r="O355" s="65" t="s">
        <v>3295</v>
      </c>
      <c r="P355" s="242" t="b">
        <f>EXACT($A$354,O355)</f>
        <v>1</v>
      </c>
      <c r="Q355" s="258">
        <v>0</v>
      </c>
      <c r="R355" s="259">
        <f t="shared" si="29"/>
        <v>0</v>
      </c>
    </row>
    <row r="356" spans="1:18" outlineLevel="2">
      <c r="A356" s="272" t="s">
        <v>4733</v>
      </c>
      <c r="B356" s="196" t="s">
        <v>3297</v>
      </c>
      <c r="C356" s="230">
        <v>0</v>
      </c>
      <c r="D356" s="230">
        <f t="shared" si="27"/>
        <v>0</v>
      </c>
      <c r="E356" s="266"/>
      <c r="F356" s="256"/>
      <c r="G356" s="256"/>
      <c r="H356" s="255"/>
      <c r="I356" s="230"/>
      <c r="J356" s="255"/>
      <c r="K356" s="230">
        <f t="shared" si="28"/>
        <v>0</v>
      </c>
      <c r="L356" s="257"/>
      <c r="M356" s="230"/>
      <c r="N356" s="229">
        <v>0</v>
      </c>
      <c r="O356" s="65" t="s">
        <v>3295</v>
      </c>
      <c r="P356" s="242" t="b">
        <f>EXACT($A$354,O356)</f>
        <v>1</v>
      </c>
      <c r="Q356" s="258">
        <v>0</v>
      </c>
      <c r="R356" s="259">
        <f t="shared" si="29"/>
        <v>0</v>
      </c>
    </row>
    <row r="357" spans="1:18" outlineLevel="2">
      <c r="A357" s="404" t="s">
        <v>4734</v>
      </c>
      <c r="B357" s="267" t="s">
        <v>3298</v>
      </c>
      <c r="C357" s="265">
        <v>-2714.25</v>
      </c>
      <c r="D357" s="230">
        <f t="shared" si="27"/>
        <v>2714.25</v>
      </c>
      <c r="E357" s="255"/>
      <c r="F357" s="256"/>
      <c r="G357" s="256"/>
      <c r="H357" s="255"/>
      <c r="I357" s="230"/>
      <c r="J357" s="255"/>
      <c r="K357" s="230">
        <f>D357+I357</f>
        <v>2714.25</v>
      </c>
      <c r="L357" s="257"/>
      <c r="M357" s="230"/>
      <c r="N357" s="229">
        <v>0</v>
      </c>
      <c r="O357" s="65" t="s">
        <v>3295</v>
      </c>
      <c r="P357" s="242" t="b">
        <f>EXACT($A$354,O357)</f>
        <v>1</v>
      </c>
      <c r="Q357" s="258">
        <v>0</v>
      </c>
      <c r="R357" s="259">
        <f t="shared" si="29"/>
        <v>2714.25</v>
      </c>
    </row>
    <row r="358" spans="1:18" outlineLevel="2">
      <c r="A358" s="404" t="s">
        <v>4735</v>
      </c>
      <c r="B358" s="267" t="s">
        <v>3299</v>
      </c>
      <c r="C358" s="265">
        <v>-12099.86</v>
      </c>
      <c r="D358" s="230">
        <f t="shared" si="27"/>
        <v>12099.86</v>
      </c>
      <c r="E358" s="255"/>
      <c r="F358" s="256"/>
      <c r="G358" s="256"/>
      <c r="H358" s="255"/>
      <c r="I358" s="230"/>
      <c r="J358" s="255"/>
      <c r="K358" s="230">
        <f>D358+I358</f>
        <v>12099.86</v>
      </c>
      <c r="L358" s="257"/>
      <c r="M358" s="230"/>
      <c r="N358" s="229">
        <v>0</v>
      </c>
      <c r="O358" s="65" t="s">
        <v>3295</v>
      </c>
      <c r="P358" s="242" t="b">
        <f>EXACT($A$354,O358)</f>
        <v>1</v>
      </c>
      <c r="Q358" s="258">
        <v>0</v>
      </c>
      <c r="R358" s="259">
        <f t="shared" si="29"/>
        <v>12099.86</v>
      </c>
    </row>
    <row r="359" spans="1:18" outlineLevel="2">
      <c r="A359" s="404" t="s">
        <v>4736</v>
      </c>
      <c r="B359" s="267" t="s">
        <v>3300</v>
      </c>
      <c r="C359" s="265">
        <v>-27037.88</v>
      </c>
      <c r="D359" s="230">
        <f t="shared" si="27"/>
        <v>27037.88</v>
      </c>
      <c r="E359" s="255"/>
      <c r="F359" s="256"/>
      <c r="G359" s="256"/>
      <c r="H359" s="255"/>
      <c r="I359" s="230"/>
      <c r="J359" s="255"/>
      <c r="K359" s="230">
        <f>D359+I359</f>
        <v>27037.88</v>
      </c>
      <c r="L359" s="257"/>
      <c r="M359" s="230"/>
      <c r="N359" s="229">
        <v>0</v>
      </c>
      <c r="O359" s="65" t="s">
        <v>3295</v>
      </c>
      <c r="P359" s="242" t="b">
        <f>EXACT($A$354,O359)</f>
        <v>1</v>
      </c>
      <c r="Q359" s="258">
        <v>0</v>
      </c>
      <c r="R359" s="259">
        <f t="shared" si="29"/>
        <v>27037.88</v>
      </c>
    </row>
    <row r="360" spans="1:18" outlineLevel="1">
      <c r="A360" s="400" t="s">
        <v>3301</v>
      </c>
      <c r="C360" s="254">
        <f>SUM(C361:C365)</f>
        <v>-128654.29999999999</v>
      </c>
      <c r="D360" s="254">
        <f t="shared" si="27"/>
        <v>128654.29999999999</v>
      </c>
      <c r="E360" s="266"/>
      <c r="F360" s="256"/>
      <c r="G360" s="256"/>
      <c r="H360" s="255"/>
      <c r="I360" s="254"/>
      <c r="J360" s="255"/>
      <c r="K360" s="254">
        <f t="shared" si="28"/>
        <v>128654.29999999999</v>
      </c>
      <c r="L360" s="257" t="e">
        <f>#REF!+C360</f>
        <v>#REF!</v>
      </c>
      <c r="M360" s="254"/>
      <c r="N360" s="229" t="e">
        <v>#VALUE!</v>
      </c>
      <c r="O360" s="65">
        <v>0</v>
      </c>
      <c r="Q360" s="258">
        <v>128654.3</v>
      </c>
      <c r="R360" s="259">
        <f t="shared" si="29"/>
        <v>0</v>
      </c>
    </row>
    <row r="361" spans="1:18" outlineLevel="2">
      <c r="A361" s="272" t="s">
        <v>4737</v>
      </c>
      <c r="B361" s="196" t="s">
        <v>3302</v>
      </c>
      <c r="C361" s="230">
        <v>-20257.23</v>
      </c>
      <c r="D361" s="230">
        <f t="shared" si="27"/>
        <v>20257.23</v>
      </c>
      <c r="E361" s="266"/>
      <c r="F361" s="256"/>
      <c r="G361" s="256"/>
      <c r="H361" s="255"/>
      <c r="I361" s="230"/>
      <c r="J361" s="255"/>
      <c r="K361" s="230">
        <f t="shared" si="28"/>
        <v>20257.23</v>
      </c>
      <c r="L361" s="257"/>
      <c r="M361" s="230"/>
      <c r="N361" s="229">
        <v>0</v>
      </c>
      <c r="O361" s="65" t="s">
        <v>3301</v>
      </c>
      <c r="P361" s="242" t="b">
        <f>EXACT($A$360,O361)</f>
        <v>1</v>
      </c>
      <c r="Q361" s="258">
        <v>0</v>
      </c>
      <c r="R361" s="259">
        <f t="shared" si="29"/>
        <v>20257.23</v>
      </c>
    </row>
    <row r="362" spans="1:18" outlineLevel="2">
      <c r="A362" s="272" t="s">
        <v>4738</v>
      </c>
      <c r="B362" s="196" t="s">
        <v>3303</v>
      </c>
      <c r="C362" s="230">
        <v>-105904.55</v>
      </c>
      <c r="D362" s="230">
        <f t="shared" si="27"/>
        <v>105904.55</v>
      </c>
      <c r="E362" s="266"/>
      <c r="F362" s="256"/>
      <c r="G362" s="256"/>
      <c r="H362" s="255"/>
      <c r="I362" s="230"/>
      <c r="J362" s="255"/>
      <c r="K362" s="230">
        <f t="shared" si="28"/>
        <v>105904.55</v>
      </c>
      <c r="L362" s="257"/>
      <c r="M362" s="230"/>
      <c r="N362" s="229">
        <v>0</v>
      </c>
      <c r="O362" s="65" t="s">
        <v>3301</v>
      </c>
      <c r="P362" s="242" t="b">
        <f>EXACT($A$360,O362)</f>
        <v>1</v>
      </c>
      <c r="Q362" s="258">
        <v>0</v>
      </c>
      <c r="R362" s="259">
        <f t="shared" si="29"/>
        <v>105904.55</v>
      </c>
    </row>
    <row r="363" spans="1:18" outlineLevel="2">
      <c r="A363" s="404" t="s">
        <v>4739</v>
      </c>
      <c r="B363" s="267" t="s">
        <v>3304</v>
      </c>
      <c r="C363" s="265">
        <v>-146.009999999999</v>
      </c>
      <c r="D363" s="230">
        <f t="shared" si="27"/>
        <v>146.009999999999</v>
      </c>
      <c r="E363" s="255"/>
      <c r="F363" s="256"/>
      <c r="G363" s="256"/>
      <c r="H363" s="255"/>
      <c r="I363" s="230"/>
      <c r="J363" s="255"/>
      <c r="K363" s="230">
        <f>D363+I363</f>
        <v>146.009999999999</v>
      </c>
      <c r="L363" s="257"/>
      <c r="M363" s="230"/>
      <c r="N363" s="229">
        <v>0</v>
      </c>
      <c r="O363" s="65" t="s">
        <v>3301</v>
      </c>
      <c r="P363" s="242" t="b">
        <f>EXACT($A$360,O363)</f>
        <v>1</v>
      </c>
      <c r="Q363" s="258">
        <v>0</v>
      </c>
      <c r="R363" s="259">
        <f t="shared" si="29"/>
        <v>146.009999999999</v>
      </c>
    </row>
    <row r="364" spans="1:18" outlineLevel="2">
      <c r="A364" s="404" t="s">
        <v>4740</v>
      </c>
      <c r="B364" s="267" t="s">
        <v>3305</v>
      </c>
      <c r="C364" s="265">
        <v>-668.75999999999897</v>
      </c>
      <c r="D364" s="230">
        <f t="shared" si="27"/>
        <v>668.75999999999897</v>
      </c>
      <c r="E364" s="255"/>
      <c r="F364" s="256"/>
      <c r="G364" s="256"/>
      <c r="H364" s="255"/>
      <c r="I364" s="230"/>
      <c r="J364" s="255"/>
      <c r="K364" s="230">
        <f>D364+I364</f>
        <v>668.75999999999897</v>
      </c>
      <c r="L364" s="257"/>
      <c r="M364" s="230"/>
      <c r="N364" s="229">
        <v>0</v>
      </c>
      <c r="O364" s="65" t="s">
        <v>3301</v>
      </c>
      <c r="P364" s="242" t="b">
        <f>EXACT($A$360,O364)</f>
        <v>1</v>
      </c>
      <c r="Q364" s="258">
        <v>0</v>
      </c>
      <c r="R364" s="259">
        <f t="shared" si="29"/>
        <v>668.75999999999897</v>
      </c>
    </row>
    <row r="365" spans="1:18" outlineLevel="2">
      <c r="A365" s="404" t="s">
        <v>4741</v>
      </c>
      <c r="B365" s="267" t="s">
        <v>3306</v>
      </c>
      <c r="C365" s="265">
        <v>-1677.75</v>
      </c>
      <c r="D365" s="230">
        <f t="shared" si="27"/>
        <v>1677.75</v>
      </c>
      <c r="E365" s="255"/>
      <c r="F365" s="256"/>
      <c r="G365" s="256"/>
      <c r="H365" s="255"/>
      <c r="I365" s="230"/>
      <c r="J365" s="255"/>
      <c r="K365" s="230">
        <f>D365+I365</f>
        <v>1677.75</v>
      </c>
      <c r="L365" s="257"/>
      <c r="M365" s="230"/>
      <c r="N365" s="229">
        <v>0</v>
      </c>
      <c r="O365" s="65" t="s">
        <v>3301</v>
      </c>
      <c r="P365" s="242" t="b">
        <f>EXACT($A$360,O365)</f>
        <v>1</v>
      </c>
      <c r="Q365" s="258">
        <v>0</v>
      </c>
      <c r="R365" s="259">
        <f t="shared" si="29"/>
        <v>1677.75</v>
      </c>
    </row>
    <row r="366" spans="1:18" outlineLevel="1">
      <c r="A366" s="403" t="s">
        <v>3307</v>
      </c>
      <c r="C366" s="254">
        <f>SUM(C367:C373)</f>
        <v>-72581940.569999993</v>
      </c>
      <c r="D366" s="254">
        <f t="shared" si="27"/>
        <v>72581940.569999993</v>
      </c>
      <c r="E366" s="266"/>
      <c r="F366" s="256"/>
      <c r="G366" s="256"/>
      <c r="H366" s="255"/>
      <c r="I366" s="254"/>
      <c r="J366" s="255"/>
      <c r="K366" s="254">
        <f t="shared" si="28"/>
        <v>72581940.569999993</v>
      </c>
      <c r="L366" s="257" t="e">
        <f>#REF!+C366</f>
        <v>#REF!</v>
      </c>
      <c r="M366" s="254"/>
      <c r="N366" s="229" t="e">
        <v>#VALUE!</v>
      </c>
      <c r="O366" s="65">
        <v>0</v>
      </c>
      <c r="Q366" s="258">
        <v>72581940.569999993</v>
      </c>
      <c r="R366" s="259">
        <f t="shared" si="29"/>
        <v>0</v>
      </c>
    </row>
    <row r="367" spans="1:18" outlineLevel="2">
      <c r="A367" s="401" t="s">
        <v>4742</v>
      </c>
      <c r="B367" s="45" t="s">
        <v>758</v>
      </c>
      <c r="C367" s="230">
        <v>-9800117.3599999901</v>
      </c>
      <c r="D367" s="230">
        <f t="shared" si="27"/>
        <v>9800117.3599999901</v>
      </c>
      <c r="E367" s="255"/>
      <c r="F367" s="256"/>
      <c r="G367" s="256"/>
      <c r="H367" s="255"/>
      <c r="I367" s="230"/>
      <c r="J367" s="255"/>
      <c r="K367" s="230">
        <f t="shared" si="28"/>
        <v>9800117.3599999901</v>
      </c>
      <c r="L367" s="257"/>
      <c r="M367" s="230"/>
      <c r="N367" s="229">
        <v>0</v>
      </c>
      <c r="O367" s="65" t="s">
        <v>3307</v>
      </c>
      <c r="P367" s="242" t="b">
        <f t="shared" ref="P367:P373" si="30">EXACT($A$366,O367)</f>
        <v>1</v>
      </c>
      <c r="Q367" s="258">
        <v>0</v>
      </c>
      <c r="R367" s="259">
        <f t="shared" si="29"/>
        <v>9800117.3599999901</v>
      </c>
    </row>
    <row r="368" spans="1:18" outlineLevel="2">
      <c r="A368" s="401" t="s">
        <v>4743</v>
      </c>
      <c r="B368" s="45" t="s">
        <v>759</v>
      </c>
      <c r="C368" s="230">
        <v>-49300898.890000001</v>
      </c>
      <c r="D368" s="230">
        <f t="shared" si="27"/>
        <v>49300898.890000001</v>
      </c>
      <c r="E368" s="255"/>
      <c r="F368" s="256"/>
      <c r="G368" s="256"/>
      <c r="H368" s="255"/>
      <c r="I368" s="230"/>
      <c r="J368" s="255"/>
      <c r="K368" s="230">
        <f t="shared" si="28"/>
        <v>49300898.890000001</v>
      </c>
      <c r="L368" s="257"/>
      <c r="M368" s="230"/>
      <c r="N368" s="229">
        <v>0</v>
      </c>
      <c r="O368" s="65" t="s">
        <v>3307</v>
      </c>
      <c r="P368" s="242" t="b">
        <f t="shared" si="30"/>
        <v>1</v>
      </c>
      <c r="Q368" s="258">
        <v>0</v>
      </c>
      <c r="R368" s="259">
        <f t="shared" si="29"/>
        <v>49300898.890000001</v>
      </c>
    </row>
    <row r="369" spans="1:19" outlineLevel="2">
      <c r="A369" s="404" t="s">
        <v>4744</v>
      </c>
      <c r="B369" s="264" t="s">
        <v>3308</v>
      </c>
      <c r="C369" s="265">
        <v>-917029.37</v>
      </c>
      <c r="D369" s="230">
        <f t="shared" si="27"/>
        <v>917029.37</v>
      </c>
      <c r="E369" s="255"/>
      <c r="F369" s="256"/>
      <c r="G369" s="256"/>
      <c r="H369" s="255"/>
      <c r="I369" s="230"/>
      <c r="J369" s="255"/>
      <c r="K369" s="230">
        <f>D369+I369</f>
        <v>917029.37</v>
      </c>
      <c r="L369" s="257"/>
      <c r="M369" s="230"/>
      <c r="N369" s="229">
        <v>0</v>
      </c>
      <c r="O369" s="65" t="s">
        <v>3307</v>
      </c>
      <c r="P369" s="242" t="b">
        <f t="shared" si="30"/>
        <v>1</v>
      </c>
      <c r="Q369" s="258">
        <v>0</v>
      </c>
      <c r="R369" s="259">
        <f t="shared" si="29"/>
        <v>917029.37</v>
      </c>
    </row>
    <row r="370" spans="1:19" outlineLevel="2">
      <c r="A370" s="404" t="s">
        <v>4745</v>
      </c>
      <c r="B370" s="264" t="s">
        <v>3309</v>
      </c>
      <c r="C370" s="265">
        <v>-4119873.79</v>
      </c>
      <c r="D370" s="230">
        <f t="shared" si="27"/>
        <v>4119873.79</v>
      </c>
      <c r="E370" s="255"/>
      <c r="F370" s="256"/>
      <c r="G370" s="256"/>
      <c r="H370" s="255"/>
      <c r="I370" s="230"/>
      <c r="J370" s="255"/>
      <c r="K370" s="230">
        <f>D370+I370</f>
        <v>4119873.79</v>
      </c>
      <c r="L370" s="257"/>
      <c r="M370" s="230"/>
      <c r="N370" s="229">
        <v>0</v>
      </c>
      <c r="O370" s="65" t="s">
        <v>3307</v>
      </c>
      <c r="P370" s="242" t="b">
        <f t="shared" si="30"/>
        <v>1</v>
      </c>
      <c r="Q370" s="258">
        <v>0</v>
      </c>
      <c r="R370" s="259">
        <f t="shared" si="29"/>
        <v>4119873.79</v>
      </c>
    </row>
    <row r="371" spans="1:19" outlineLevel="2">
      <c r="A371" s="404" t="s">
        <v>4746</v>
      </c>
      <c r="B371" s="264" t="s">
        <v>3310</v>
      </c>
      <c r="C371" s="265">
        <v>-8444021.1600000001</v>
      </c>
      <c r="D371" s="230">
        <f t="shared" si="27"/>
        <v>8444021.1600000001</v>
      </c>
      <c r="E371" s="255"/>
      <c r="F371" s="256"/>
      <c r="G371" s="256"/>
      <c r="H371" s="255"/>
      <c r="I371" s="230"/>
      <c r="J371" s="255"/>
      <c r="K371" s="230">
        <f>D371+I371</f>
        <v>8444021.1600000001</v>
      </c>
      <c r="L371" s="257"/>
      <c r="M371" s="230"/>
      <c r="N371" s="229">
        <v>0</v>
      </c>
      <c r="O371" s="65" t="s">
        <v>3307</v>
      </c>
      <c r="P371" s="242" t="b">
        <f t="shared" si="30"/>
        <v>1</v>
      </c>
      <c r="Q371" s="258">
        <v>0</v>
      </c>
      <c r="R371" s="259">
        <f t="shared" si="29"/>
        <v>8444021.1600000001</v>
      </c>
    </row>
    <row r="372" spans="1:19" outlineLevel="2">
      <c r="A372" s="401" t="s">
        <v>4747</v>
      </c>
      <c r="B372" s="45" t="s">
        <v>3311</v>
      </c>
      <c r="C372" s="230">
        <v>0</v>
      </c>
      <c r="D372" s="230">
        <f t="shared" si="27"/>
        <v>0</v>
      </c>
      <c r="E372" s="255"/>
      <c r="F372" s="256"/>
      <c r="G372" s="256"/>
      <c r="H372" s="255"/>
      <c r="I372" s="230"/>
      <c r="J372" s="255"/>
      <c r="K372" s="230">
        <f t="shared" si="28"/>
        <v>0</v>
      </c>
      <c r="L372" s="257"/>
      <c r="M372" s="230"/>
      <c r="N372" s="229">
        <v>0</v>
      </c>
      <c r="O372" s="65" t="s">
        <v>3307</v>
      </c>
      <c r="P372" s="242" t="b">
        <f t="shared" si="30"/>
        <v>1</v>
      </c>
      <c r="Q372" s="258">
        <v>0</v>
      </c>
      <c r="R372" s="259">
        <f t="shared" si="29"/>
        <v>0</v>
      </c>
    </row>
    <row r="373" spans="1:19" outlineLevel="2">
      <c r="A373" s="401" t="s">
        <v>4748</v>
      </c>
      <c r="B373" s="45" t="s">
        <v>3312</v>
      </c>
      <c r="C373" s="230">
        <v>0</v>
      </c>
      <c r="D373" s="230">
        <f t="shared" si="27"/>
        <v>0</v>
      </c>
      <c r="E373" s="255"/>
      <c r="F373" s="256"/>
      <c r="G373" s="256"/>
      <c r="H373" s="255"/>
      <c r="I373" s="230"/>
      <c r="J373" s="255"/>
      <c r="K373" s="230">
        <f t="shared" si="28"/>
        <v>0</v>
      </c>
      <c r="L373" s="257"/>
      <c r="M373" s="230"/>
      <c r="N373" s="229">
        <v>0</v>
      </c>
      <c r="O373" s="65" t="s">
        <v>3307</v>
      </c>
      <c r="P373" s="242" t="b">
        <f t="shared" si="30"/>
        <v>1</v>
      </c>
      <c r="Q373" s="258">
        <v>0</v>
      </c>
      <c r="R373" s="259">
        <f t="shared" si="29"/>
        <v>0</v>
      </c>
    </row>
    <row r="374" spans="1:19" outlineLevel="1">
      <c r="A374" s="403" t="s">
        <v>3313</v>
      </c>
      <c r="B374" s="45"/>
      <c r="C374" s="254">
        <f>SUM(C375:C377)</f>
        <v>-45709633.279999904</v>
      </c>
      <c r="D374" s="254">
        <f t="shared" si="27"/>
        <v>45709633.279999904</v>
      </c>
      <c r="E374" s="266"/>
      <c r="F374" s="256"/>
      <c r="G374" s="256"/>
      <c r="H374" s="255"/>
      <c r="I374" s="254"/>
      <c r="J374" s="255"/>
      <c r="K374" s="254">
        <f t="shared" si="28"/>
        <v>45709633.279999904</v>
      </c>
      <c r="L374" s="257"/>
      <c r="M374" s="254"/>
      <c r="N374" s="229"/>
      <c r="O374" s="65">
        <v>0</v>
      </c>
      <c r="Q374" s="258">
        <v>45709633.280000001</v>
      </c>
      <c r="R374" s="259">
        <f>K374-Q374</f>
        <v>-9.6857547760009766E-8</v>
      </c>
    </row>
    <row r="375" spans="1:19" ht="12.75" customHeight="1" outlineLevel="2">
      <c r="A375" s="404" t="s">
        <v>4749</v>
      </c>
      <c r="B375" s="264" t="s">
        <v>3314</v>
      </c>
      <c r="C375" s="265">
        <v>-2222802.64</v>
      </c>
      <c r="D375" s="230">
        <f>C375*-1</f>
        <v>2222802.64</v>
      </c>
      <c r="E375" s="255"/>
      <c r="F375" s="256"/>
      <c r="G375" s="256"/>
      <c r="H375" s="255"/>
      <c r="I375" s="230"/>
      <c r="J375" s="255"/>
      <c r="K375" s="230">
        <f>D375+I375</f>
        <v>2222802.64</v>
      </c>
      <c r="L375" s="257"/>
      <c r="M375" s="230"/>
      <c r="N375" s="229">
        <v>0</v>
      </c>
      <c r="O375" s="65" t="s">
        <v>3313</v>
      </c>
      <c r="P375" s="242" t="b">
        <f>EXACT($A$374,O375)</f>
        <v>1</v>
      </c>
      <c r="Q375" s="258">
        <v>0</v>
      </c>
      <c r="R375" s="259">
        <f>K375-Q375</f>
        <v>2222802.64</v>
      </c>
    </row>
    <row r="376" spans="1:19" ht="12.75" customHeight="1" outlineLevel="2">
      <c r="A376" s="404" t="s">
        <v>4750</v>
      </c>
      <c r="B376" s="264" t="s">
        <v>3315</v>
      </c>
      <c r="C376" s="265">
        <v>-9813468.0600000005</v>
      </c>
      <c r="D376" s="230">
        <f>C376*-1</f>
        <v>9813468.0600000005</v>
      </c>
      <c r="E376" s="255"/>
      <c r="F376" s="256"/>
      <c r="G376" s="256"/>
      <c r="H376" s="255"/>
      <c r="I376" s="230"/>
      <c r="J376" s="255"/>
      <c r="K376" s="230">
        <f>D376+I376</f>
        <v>9813468.0600000005</v>
      </c>
      <c r="L376" s="257"/>
      <c r="M376" s="230"/>
      <c r="N376" s="229">
        <v>0</v>
      </c>
      <c r="O376" s="65" t="s">
        <v>3313</v>
      </c>
      <c r="P376" s="242" t="b">
        <f>EXACT($A$374,O376)</f>
        <v>1</v>
      </c>
      <c r="Q376" s="258">
        <v>0</v>
      </c>
      <c r="R376" s="259">
        <f>K376-Q376</f>
        <v>9813468.0600000005</v>
      </c>
    </row>
    <row r="377" spans="1:19" ht="12.75" customHeight="1" outlineLevel="2">
      <c r="A377" s="404" t="s">
        <v>4751</v>
      </c>
      <c r="B377" s="264" t="s">
        <v>3316</v>
      </c>
      <c r="C377" s="265">
        <v>-33673362.579999901</v>
      </c>
      <c r="D377" s="230">
        <f>C377*-1</f>
        <v>33673362.579999901</v>
      </c>
      <c r="E377" s="255"/>
      <c r="F377" s="256"/>
      <c r="G377" s="256"/>
      <c r="H377" s="255"/>
      <c r="I377" s="230"/>
      <c r="J377" s="255"/>
      <c r="K377" s="230">
        <f>D377+I377</f>
        <v>33673362.579999901</v>
      </c>
      <c r="L377" s="257"/>
      <c r="M377" s="230"/>
      <c r="N377" s="229">
        <v>0</v>
      </c>
      <c r="O377" s="65" t="s">
        <v>3313</v>
      </c>
      <c r="P377" s="242" t="b">
        <f>EXACT($A$374,O377)</f>
        <v>1</v>
      </c>
      <c r="Q377" s="258">
        <v>0</v>
      </c>
      <c r="R377" s="259">
        <f>K377-Q377</f>
        <v>33673362.579999901</v>
      </c>
    </row>
    <row r="378" spans="1:19" outlineLevel="1">
      <c r="A378" s="400" t="s">
        <v>3317</v>
      </c>
      <c r="C378" s="254">
        <f>SUM(C379:C384)</f>
        <v>-116848501.75</v>
      </c>
      <c r="D378" s="254">
        <f t="shared" si="27"/>
        <v>116848501.75</v>
      </c>
      <c r="E378" s="255"/>
      <c r="F378" s="256"/>
      <c r="G378" s="256"/>
      <c r="H378" s="255"/>
      <c r="I378" s="254">
        <f>SUM(I380:I383)</f>
        <v>0</v>
      </c>
      <c r="J378" s="255"/>
      <c r="K378" s="254">
        <f t="shared" si="28"/>
        <v>116848501.75</v>
      </c>
      <c r="L378" s="257" t="e">
        <f>#REF!+C378</f>
        <v>#REF!</v>
      </c>
      <c r="M378" s="254"/>
      <c r="N378" s="229" t="e">
        <v>#VALUE!</v>
      </c>
      <c r="O378" s="65">
        <v>0</v>
      </c>
      <c r="Q378" s="258">
        <v>116848501.75</v>
      </c>
      <c r="R378" s="259">
        <f t="shared" si="29"/>
        <v>0</v>
      </c>
      <c r="S378" s="259"/>
    </row>
    <row r="379" spans="1:19" outlineLevel="2">
      <c r="A379" s="272" t="s">
        <v>4752</v>
      </c>
      <c r="B379" s="196" t="s">
        <v>3318</v>
      </c>
      <c r="C379" s="230">
        <v>78972</v>
      </c>
      <c r="D379" s="230">
        <f t="shared" si="27"/>
        <v>-78972</v>
      </c>
      <c r="E379" s="255"/>
      <c r="F379" s="256"/>
      <c r="G379" s="256"/>
      <c r="H379" s="255"/>
      <c r="I379" s="230"/>
      <c r="J379" s="255"/>
      <c r="K379" s="230">
        <f>D379+I379</f>
        <v>-78972</v>
      </c>
      <c r="L379" s="257"/>
      <c r="M379" s="230"/>
      <c r="N379" s="229">
        <v>0</v>
      </c>
      <c r="O379" s="65" t="s">
        <v>3317</v>
      </c>
      <c r="P379" s="242" t="b">
        <f t="shared" ref="P379:P384" si="31">EXACT($A$378,O379)</f>
        <v>1</v>
      </c>
      <c r="Q379" s="258">
        <v>0</v>
      </c>
      <c r="R379" s="259">
        <f>K379-Q379</f>
        <v>-78972</v>
      </c>
      <c r="S379" s="259"/>
    </row>
    <row r="380" spans="1:19" ht="12.75" customHeight="1" outlineLevel="2">
      <c r="A380" s="272" t="s">
        <v>4753</v>
      </c>
      <c r="B380" s="196" t="s">
        <v>3319</v>
      </c>
      <c r="C380" s="230">
        <v>23513904</v>
      </c>
      <c r="D380" s="230">
        <f t="shared" si="27"/>
        <v>-23513904</v>
      </c>
      <c r="E380" s="255"/>
      <c r="F380" s="256"/>
      <c r="G380" s="256"/>
      <c r="H380" s="255"/>
      <c r="I380" s="230"/>
      <c r="J380" s="255"/>
      <c r="K380" s="230">
        <f t="shared" si="28"/>
        <v>-23513904</v>
      </c>
      <c r="L380" s="257"/>
      <c r="M380" s="230"/>
      <c r="N380" s="229">
        <v>0</v>
      </c>
      <c r="O380" s="65" t="s">
        <v>3317</v>
      </c>
      <c r="P380" s="242" t="b">
        <f t="shared" si="31"/>
        <v>1</v>
      </c>
      <c r="Q380" s="258">
        <v>0</v>
      </c>
      <c r="R380" s="259">
        <f t="shared" si="29"/>
        <v>-23513904</v>
      </c>
    </row>
    <row r="381" spans="1:19" ht="12.75" customHeight="1" outlineLevel="2">
      <c r="A381" s="272" t="s">
        <v>4754</v>
      </c>
      <c r="B381" s="196" t="s">
        <v>3320</v>
      </c>
      <c r="C381" s="230">
        <v>-135070000</v>
      </c>
      <c r="D381" s="230">
        <f t="shared" si="27"/>
        <v>135070000</v>
      </c>
      <c r="E381" s="255"/>
      <c r="F381" s="256"/>
      <c r="G381" s="256"/>
      <c r="H381" s="255"/>
      <c r="I381" s="230"/>
      <c r="J381" s="255"/>
      <c r="K381" s="230">
        <f t="shared" si="28"/>
        <v>135070000</v>
      </c>
      <c r="L381" s="257"/>
      <c r="M381" s="230"/>
      <c r="N381" s="229">
        <v>0</v>
      </c>
      <c r="O381" s="65" t="s">
        <v>3317</v>
      </c>
      <c r="P381" s="242" t="b">
        <f t="shared" si="31"/>
        <v>1</v>
      </c>
      <c r="Q381" s="258">
        <v>0</v>
      </c>
      <c r="R381" s="259">
        <f t="shared" si="29"/>
        <v>135070000</v>
      </c>
    </row>
    <row r="382" spans="1:19" ht="12.75" customHeight="1" outlineLevel="2">
      <c r="A382" s="401" t="s">
        <v>4755</v>
      </c>
      <c r="B382" s="45" t="s">
        <v>3321</v>
      </c>
      <c r="C382" s="230">
        <v>18076228.800000001</v>
      </c>
      <c r="D382" s="230">
        <f t="shared" si="27"/>
        <v>-18076228.800000001</v>
      </c>
      <c r="E382" s="255"/>
      <c r="F382" s="256"/>
      <c r="G382" s="256"/>
      <c r="H382" s="255"/>
      <c r="I382" s="230"/>
      <c r="J382" s="255"/>
      <c r="K382" s="230">
        <f t="shared" si="28"/>
        <v>-18076228.800000001</v>
      </c>
      <c r="L382" s="257"/>
      <c r="M382" s="230"/>
      <c r="N382" s="229">
        <v>0</v>
      </c>
      <c r="O382" s="65" t="s">
        <v>3317</v>
      </c>
      <c r="P382" s="242" t="b">
        <f t="shared" si="31"/>
        <v>1</v>
      </c>
      <c r="Q382" s="258">
        <v>0</v>
      </c>
      <c r="R382" s="259">
        <f t="shared" si="29"/>
        <v>-18076228.800000001</v>
      </c>
    </row>
    <row r="383" spans="1:19" ht="12.75" customHeight="1" outlineLevel="2">
      <c r="A383" s="405" t="s">
        <v>4756</v>
      </c>
      <c r="B383" s="268" t="s">
        <v>3322</v>
      </c>
      <c r="C383" s="230">
        <v>-23447606.550000001</v>
      </c>
      <c r="D383" s="230">
        <f t="shared" si="27"/>
        <v>23447606.550000001</v>
      </c>
      <c r="E383" s="255"/>
      <c r="F383" s="256"/>
      <c r="G383" s="256"/>
      <c r="H383" s="255"/>
      <c r="I383" s="230">
        <v>0</v>
      </c>
      <c r="J383" s="255"/>
      <c r="K383" s="230">
        <f>D383+I383</f>
        <v>23447606.550000001</v>
      </c>
      <c r="L383" s="257"/>
      <c r="M383" s="230"/>
      <c r="N383" s="229">
        <v>0</v>
      </c>
      <c r="O383" s="65" t="s">
        <v>3317</v>
      </c>
      <c r="P383" s="242" t="b">
        <f t="shared" si="31"/>
        <v>1</v>
      </c>
      <c r="Q383" s="258">
        <v>0</v>
      </c>
      <c r="R383" s="259">
        <f t="shared" si="29"/>
        <v>23447606.550000001</v>
      </c>
    </row>
    <row r="384" spans="1:19" ht="12.75" customHeight="1" outlineLevel="2">
      <c r="A384" s="272" t="s">
        <v>4757</v>
      </c>
      <c r="B384" s="196" t="s">
        <v>3323</v>
      </c>
      <c r="C384" s="230">
        <v>0</v>
      </c>
      <c r="D384" s="230">
        <f t="shared" si="27"/>
        <v>0</v>
      </c>
      <c r="E384" s="255"/>
      <c r="F384" s="256"/>
      <c r="G384" s="256"/>
      <c r="H384" s="255"/>
      <c r="I384" s="230"/>
      <c r="J384" s="255"/>
      <c r="K384" s="230">
        <f>D384+I384</f>
        <v>0</v>
      </c>
      <c r="L384" s="257"/>
      <c r="M384" s="230"/>
      <c r="N384" s="229"/>
      <c r="O384" s="65" t="s">
        <v>3317</v>
      </c>
      <c r="P384" s="242" t="b">
        <f t="shared" si="31"/>
        <v>1</v>
      </c>
      <c r="Q384" s="258">
        <v>0</v>
      </c>
      <c r="R384" s="259">
        <f t="shared" si="29"/>
        <v>0</v>
      </c>
    </row>
    <row r="385" spans="1:19" outlineLevel="1">
      <c r="A385" s="400" t="s">
        <v>3324</v>
      </c>
      <c r="C385" s="254">
        <f>SUM(C386:C388)</f>
        <v>0</v>
      </c>
      <c r="D385" s="254">
        <f t="shared" si="27"/>
        <v>0</v>
      </c>
      <c r="E385" s="255"/>
      <c r="F385" s="256"/>
      <c r="G385" s="256"/>
      <c r="H385" s="255"/>
      <c r="I385" s="254">
        <f>I386</f>
        <v>0</v>
      </c>
      <c r="J385" s="255"/>
      <c r="K385" s="254">
        <f t="shared" si="28"/>
        <v>0</v>
      </c>
      <c r="L385" s="257" t="e">
        <f>#REF!+C385</f>
        <v>#REF!</v>
      </c>
      <c r="M385" s="254"/>
      <c r="N385" s="229" t="e">
        <v>#VALUE!</v>
      </c>
      <c r="O385" s="65">
        <v>0</v>
      </c>
      <c r="Q385" s="258">
        <v>0</v>
      </c>
      <c r="R385" s="259">
        <f t="shared" si="29"/>
        <v>0</v>
      </c>
      <c r="S385" s="229"/>
    </row>
    <row r="386" spans="1:19" outlineLevel="2">
      <c r="A386" s="272" t="s">
        <v>4758</v>
      </c>
      <c r="B386" s="196" t="s">
        <v>3325</v>
      </c>
      <c r="C386" s="230">
        <v>0</v>
      </c>
      <c r="D386" s="230">
        <f t="shared" si="27"/>
        <v>0</v>
      </c>
      <c r="E386" s="255"/>
      <c r="F386" s="256"/>
      <c r="G386" s="256"/>
      <c r="H386" s="255"/>
      <c r="I386" s="230">
        <v>0</v>
      </c>
      <c r="J386" s="255"/>
      <c r="K386" s="230">
        <f t="shared" si="28"/>
        <v>0</v>
      </c>
      <c r="L386" s="257"/>
      <c r="M386" s="230"/>
      <c r="N386" s="229">
        <v>0</v>
      </c>
      <c r="O386" s="65" t="s">
        <v>3324</v>
      </c>
      <c r="P386" s="242" t="b">
        <f>EXACT($A$385,O386)</f>
        <v>1</v>
      </c>
      <c r="Q386" s="258">
        <v>0</v>
      </c>
      <c r="R386" s="259">
        <f t="shared" si="29"/>
        <v>0</v>
      </c>
    </row>
    <row r="387" spans="1:19" outlineLevel="2">
      <c r="A387" s="401" t="s">
        <v>4759</v>
      </c>
      <c r="B387" s="45" t="s">
        <v>3326</v>
      </c>
      <c r="C387" s="230">
        <v>0</v>
      </c>
      <c r="D387" s="230">
        <f t="shared" si="27"/>
        <v>0</v>
      </c>
      <c r="E387" s="255"/>
      <c r="F387" s="256"/>
      <c r="G387" s="256"/>
      <c r="H387" s="255"/>
      <c r="I387" s="230"/>
      <c r="J387" s="255"/>
      <c r="K387" s="230">
        <f t="shared" si="28"/>
        <v>0</v>
      </c>
      <c r="L387" s="257"/>
      <c r="M387" s="230"/>
      <c r="N387" s="229">
        <v>0</v>
      </c>
      <c r="O387" s="65" t="s">
        <v>3324</v>
      </c>
      <c r="P387" s="242" t="b">
        <f>EXACT($A$385,O387)</f>
        <v>1</v>
      </c>
      <c r="Q387" s="258">
        <v>0</v>
      </c>
      <c r="R387" s="259">
        <f t="shared" si="29"/>
        <v>0</v>
      </c>
    </row>
    <row r="388" spans="1:19" outlineLevel="2">
      <c r="A388" s="401" t="s">
        <v>4760</v>
      </c>
      <c r="B388" s="45" t="s">
        <v>3327</v>
      </c>
      <c r="C388" s="230">
        <v>0</v>
      </c>
      <c r="D388" s="230">
        <f t="shared" si="27"/>
        <v>0</v>
      </c>
      <c r="E388" s="255"/>
      <c r="F388" s="256"/>
      <c r="G388" s="256"/>
      <c r="H388" s="255"/>
      <c r="I388" s="230"/>
      <c r="J388" s="255"/>
      <c r="K388" s="230">
        <f t="shared" si="28"/>
        <v>0</v>
      </c>
      <c r="L388" s="257"/>
      <c r="M388" s="230"/>
      <c r="N388" s="229">
        <v>0</v>
      </c>
      <c r="O388" s="65" t="s">
        <v>3324</v>
      </c>
      <c r="P388" s="242" t="b">
        <f>EXACT($A$385,O388)</f>
        <v>1</v>
      </c>
      <c r="Q388" s="258">
        <v>0</v>
      </c>
      <c r="R388" s="259">
        <f t="shared" si="29"/>
        <v>0</v>
      </c>
    </row>
    <row r="389" spans="1:19" outlineLevel="1">
      <c r="A389" s="400" t="s">
        <v>3328</v>
      </c>
      <c r="C389" s="254">
        <f>SUM(C390:C392)</f>
        <v>0</v>
      </c>
      <c r="D389" s="254">
        <f t="shared" si="27"/>
        <v>0</v>
      </c>
      <c r="E389" s="255"/>
      <c r="F389" s="256"/>
      <c r="G389" s="256"/>
      <c r="H389" s="255"/>
      <c r="I389" s="254"/>
      <c r="J389" s="255"/>
      <c r="K389" s="254">
        <f t="shared" si="28"/>
        <v>0</v>
      </c>
      <c r="L389" s="257" t="e">
        <f>#REF!+C389</f>
        <v>#REF!</v>
      </c>
      <c r="M389" s="254"/>
      <c r="N389" s="229" t="e">
        <v>#VALUE!</v>
      </c>
      <c r="O389" s="65">
        <v>0</v>
      </c>
      <c r="Q389" s="258">
        <v>0</v>
      </c>
      <c r="R389" s="259">
        <f t="shared" si="29"/>
        <v>0</v>
      </c>
    </row>
    <row r="390" spans="1:19" outlineLevel="2">
      <c r="A390" s="272" t="s">
        <v>4761</v>
      </c>
      <c r="B390" s="196" t="s">
        <v>3329</v>
      </c>
      <c r="C390" s="230">
        <v>0</v>
      </c>
      <c r="D390" s="230">
        <f t="shared" si="27"/>
        <v>0</v>
      </c>
      <c r="E390" s="255"/>
      <c r="F390" s="256"/>
      <c r="G390" s="256"/>
      <c r="H390" s="255"/>
      <c r="I390" s="230"/>
      <c r="J390" s="255"/>
      <c r="K390" s="230">
        <f t="shared" si="28"/>
        <v>0</v>
      </c>
      <c r="L390" s="257"/>
      <c r="M390" s="230"/>
      <c r="N390" s="229">
        <v>0</v>
      </c>
      <c r="O390" s="65" t="s">
        <v>3328</v>
      </c>
      <c r="P390" s="242" t="b">
        <f>EXACT($A$389,O390)</f>
        <v>1</v>
      </c>
      <c r="Q390" s="258">
        <v>0</v>
      </c>
      <c r="R390" s="259">
        <f t="shared" si="29"/>
        <v>0</v>
      </c>
    </row>
    <row r="391" spans="1:19" outlineLevel="2">
      <c r="A391" s="401" t="s">
        <v>4762</v>
      </c>
      <c r="B391" s="45" t="s">
        <v>3330</v>
      </c>
      <c r="C391" s="230">
        <v>0</v>
      </c>
      <c r="D391" s="230">
        <f t="shared" ref="D391:D532" si="32">C391*-1</f>
        <v>0</v>
      </c>
      <c r="E391" s="255"/>
      <c r="F391" s="256"/>
      <c r="G391" s="256"/>
      <c r="H391" s="255"/>
      <c r="I391" s="230"/>
      <c r="J391" s="255"/>
      <c r="K391" s="230">
        <f t="shared" ref="K391:K408" si="33">D391+I391</f>
        <v>0</v>
      </c>
      <c r="L391" s="257"/>
      <c r="M391" s="230"/>
      <c r="N391" s="229">
        <v>0</v>
      </c>
      <c r="O391" s="65" t="s">
        <v>3328</v>
      </c>
      <c r="P391" s="242" t="b">
        <f>EXACT($A$389,O391)</f>
        <v>1</v>
      </c>
      <c r="Q391" s="258">
        <v>0</v>
      </c>
      <c r="R391" s="259">
        <f t="shared" si="29"/>
        <v>0</v>
      </c>
    </row>
    <row r="392" spans="1:19" outlineLevel="2">
      <c r="A392" s="401" t="s">
        <v>4763</v>
      </c>
      <c r="B392" s="45" t="s">
        <v>3331</v>
      </c>
      <c r="C392" s="230">
        <v>0</v>
      </c>
      <c r="D392" s="230">
        <f t="shared" si="32"/>
        <v>0</v>
      </c>
      <c r="E392" s="255"/>
      <c r="F392" s="256"/>
      <c r="G392" s="256"/>
      <c r="H392" s="255"/>
      <c r="I392" s="230"/>
      <c r="J392" s="255"/>
      <c r="K392" s="230">
        <f t="shared" si="33"/>
        <v>0</v>
      </c>
      <c r="L392" s="257"/>
      <c r="M392" s="230"/>
      <c r="N392" s="229">
        <v>0</v>
      </c>
      <c r="O392" s="65" t="s">
        <v>3328</v>
      </c>
      <c r="P392" s="242" t="b">
        <f>EXACT($A$389,O392)</f>
        <v>1</v>
      </c>
      <c r="Q392" s="258">
        <v>0</v>
      </c>
      <c r="R392" s="259">
        <f t="shared" si="29"/>
        <v>0</v>
      </c>
    </row>
    <row r="393" spans="1:19" outlineLevel="1">
      <c r="A393" s="400" t="s">
        <v>3332</v>
      </c>
      <c r="C393" s="254">
        <f>SUM(C394:C396)</f>
        <v>0</v>
      </c>
      <c r="D393" s="254">
        <f t="shared" si="32"/>
        <v>0</v>
      </c>
      <c r="E393" s="255"/>
      <c r="F393" s="256"/>
      <c r="G393" s="256"/>
      <c r="H393" s="255"/>
      <c r="I393" s="254"/>
      <c r="J393" s="255"/>
      <c r="K393" s="254">
        <f t="shared" si="33"/>
        <v>0</v>
      </c>
      <c r="L393" s="257" t="e">
        <f>#REF!+C393</f>
        <v>#REF!</v>
      </c>
      <c r="M393" s="254"/>
      <c r="N393" s="229" t="e">
        <v>#VALUE!</v>
      </c>
      <c r="O393" s="65">
        <v>0</v>
      </c>
      <c r="Q393" s="258">
        <v>0</v>
      </c>
      <c r="R393" s="259">
        <f t="shared" si="29"/>
        <v>0</v>
      </c>
    </row>
    <row r="394" spans="1:19" outlineLevel="2">
      <c r="A394" s="272" t="s">
        <v>4764</v>
      </c>
      <c r="B394" s="196" t="s">
        <v>3333</v>
      </c>
      <c r="C394" s="230">
        <v>0</v>
      </c>
      <c r="D394" s="230">
        <f t="shared" si="32"/>
        <v>0</v>
      </c>
      <c r="E394" s="255"/>
      <c r="F394" s="256"/>
      <c r="G394" s="256"/>
      <c r="H394" s="255"/>
      <c r="I394" s="230"/>
      <c r="J394" s="255"/>
      <c r="K394" s="230">
        <f t="shared" si="33"/>
        <v>0</v>
      </c>
      <c r="L394" s="257"/>
      <c r="M394" s="230"/>
      <c r="N394" s="229">
        <v>0</v>
      </c>
      <c r="O394" s="65" t="s">
        <v>3332</v>
      </c>
      <c r="P394" s="242" t="b">
        <f>EXACT($A$393,O394)</f>
        <v>1</v>
      </c>
      <c r="Q394" s="258">
        <v>0</v>
      </c>
      <c r="R394" s="259">
        <f t="shared" si="29"/>
        <v>0</v>
      </c>
    </row>
    <row r="395" spans="1:19" outlineLevel="2">
      <c r="A395" s="401" t="s">
        <v>4765</v>
      </c>
      <c r="B395" s="45" t="s">
        <v>3334</v>
      </c>
      <c r="C395" s="230">
        <v>0</v>
      </c>
      <c r="D395" s="230">
        <f t="shared" si="32"/>
        <v>0</v>
      </c>
      <c r="E395" s="255"/>
      <c r="F395" s="256"/>
      <c r="G395" s="256"/>
      <c r="H395" s="255"/>
      <c r="I395" s="230"/>
      <c r="J395" s="255"/>
      <c r="K395" s="230">
        <f t="shared" si="33"/>
        <v>0</v>
      </c>
      <c r="L395" s="257"/>
      <c r="M395" s="230"/>
      <c r="N395" s="229">
        <v>0</v>
      </c>
      <c r="O395" s="65" t="s">
        <v>3332</v>
      </c>
      <c r="P395" s="242" t="b">
        <f>EXACT($A$393,O395)</f>
        <v>1</v>
      </c>
      <c r="Q395" s="258">
        <v>0</v>
      </c>
      <c r="R395" s="259">
        <f t="shared" si="29"/>
        <v>0</v>
      </c>
    </row>
    <row r="396" spans="1:19" outlineLevel="2">
      <c r="A396" s="401" t="s">
        <v>4766</v>
      </c>
      <c r="B396" s="45" t="s">
        <v>3335</v>
      </c>
      <c r="C396" s="230">
        <v>0</v>
      </c>
      <c r="D396" s="230">
        <f t="shared" si="32"/>
        <v>0</v>
      </c>
      <c r="E396" s="255"/>
      <c r="F396" s="256"/>
      <c r="G396" s="256"/>
      <c r="H396" s="255"/>
      <c r="I396" s="230"/>
      <c r="J396" s="255"/>
      <c r="K396" s="230">
        <f t="shared" si="33"/>
        <v>0</v>
      </c>
      <c r="L396" s="257"/>
      <c r="M396" s="230"/>
      <c r="N396" s="229">
        <v>0</v>
      </c>
      <c r="O396" s="65" t="s">
        <v>3332</v>
      </c>
      <c r="P396" s="242" t="b">
        <f>EXACT($A$393,O396)</f>
        <v>1</v>
      </c>
      <c r="Q396" s="258">
        <v>0</v>
      </c>
      <c r="R396" s="259">
        <f t="shared" si="29"/>
        <v>0</v>
      </c>
    </row>
    <row r="397" spans="1:19" outlineLevel="1">
      <c r="A397" s="400" t="s">
        <v>3336</v>
      </c>
      <c r="B397" s="45"/>
      <c r="C397" s="254">
        <f>SUM(C398:C408)</f>
        <v>0</v>
      </c>
      <c r="D397" s="254">
        <f t="shared" si="32"/>
        <v>0</v>
      </c>
      <c r="E397" s="255"/>
      <c r="F397" s="256"/>
      <c r="G397" s="256"/>
      <c r="H397" s="255"/>
      <c r="I397" s="230"/>
      <c r="J397" s="255"/>
      <c r="K397" s="254">
        <f t="shared" si="33"/>
        <v>0</v>
      </c>
      <c r="L397" s="257"/>
      <c r="M397" s="230"/>
      <c r="N397" s="229" t="e">
        <v>#VALUE!</v>
      </c>
      <c r="O397" s="65">
        <v>0</v>
      </c>
      <c r="Q397" s="258">
        <v>0</v>
      </c>
      <c r="R397" s="259">
        <f t="shared" si="29"/>
        <v>0</v>
      </c>
    </row>
    <row r="398" spans="1:19" outlineLevel="2">
      <c r="A398" s="401" t="s">
        <v>4767</v>
      </c>
      <c r="B398" s="45" t="s">
        <v>3337</v>
      </c>
      <c r="C398" s="230">
        <v>0</v>
      </c>
      <c r="D398" s="230">
        <f t="shared" si="32"/>
        <v>0</v>
      </c>
      <c r="E398" s="255"/>
      <c r="F398" s="256"/>
      <c r="G398" s="256"/>
      <c r="H398" s="255"/>
      <c r="I398" s="230"/>
      <c r="J398" s="255"/>
      <c r="K398" s="230">
        <f t="shared" si="33"/>
        <v>0</v>
      </c>
      <c r="L398" s="257"/>
      <c r="M398" s="230"/>
      <c r="N398" s="229">
        <v>0</v>
      </c>
      <c r="O398" s="65" t="s">
        <v>3336</v>
      </c>
      <c r="P398" s="242" t="b">
        <f>EXACT($A$397,O398)</f>
        <v>1</v>
      </c>
      <c r="Q398" s="258">
        <v>0</v>
      </c>
      <c r="R398" s="259">
        <f t="shared" si="29"/>
        <v>0</v>
      </c>
    </row>
    <row r="399" spans="1:19" outlineLevel="2">
      <c r="A399" s="401" t="s">
        <v>4768</v>
      </c>
      <c r="B399" s="45" t="s">
        <v>3338</v>
      </c>
      <c r="C399" s="230">
        <v>0</v>
      </c>
      <c r="D399" s="230">
        <f t="shared" si="32"/>
        <v>0</v>
      </c>
      <c r="E399" s="255"/>
      <c r="F399" s="256"/>
      <c r="G399" s="256"/>
      <c r="H399" s="255"/>
      <c r="I399" s="230"/>
      <c r="J399" s="255"/>
      <c r="K399" s="230">
        <f t="shared" si="33"/>
        <v>0</v>
      </c>
      <c r="L399" s="257"/>
      <c r="M399" s="230"/>
      <c r="N399" s="229">
        <v>0</v>
      </c>
      <c r="O399" s="65" t="s">
        <v>3336</v>
      </c>
      <c r="P399" s="242" t="b">
        <f t="shared" ref="P399:P408" si="34">EXACT($A$397,O399)</f>
        <v>1</v>
      </c>
      <c r="Q399" s="258">
        <v>0</v>
      </c>
      <c r="R399" s="259">
        <f t="shared" si="29"/>
        <v>0</v>
      </c>
    </row>
    <row r="400" spans="1:19" outlineLevel="2">
      <c r="A400" s="401" t="s">
        <v>4769</v>
      </c>
      <c r="B400" s="45" t="s">
        <v>3339</v>
      </c>
      <c r="C400" s="230">
        <v>0</v>
      </c>
      <c r="D400" s="230">
        <f t="shared" si="32"/>
        <v>0</v>
      </c>
      <c r="E400" s="255"/>
      <c r="F400" s="256"/>
      <c r="G400" s="256"/>
      <c r="H400" s="255"/>
      <c r="I400" s="230"/>
      <c r="J400" s="255"/>
      <c r="K400" s="230">
        <f t="shared" si="33"/>
        <v>0</v>
      </c>
      <c r="L400" s="257"/>
      <c r="M400" s="230"/>
      <c r="N400" s="229">
        <v>0</v>
      </c>
      <c r="O400" s="65" t="s">
        <v>3336</v>
      </c>
      <c r="P400" s="242" t="b">
        <f t="shared" si="34"/>
        <v>1</v>
      </c>
      <c r="Q400" s="258">
        <v>0</v>
      </c>
      <c r="R400" s="259">
        <f t="shared" si="29"/>
        <v>0</v>
      </c>
    </row>
    <row r="401" spans="1:18" outlineLevel="2">
      <c r="A401" s="401" t="s">
        <v>4770</v>
      </c>
      <c r="B401" s="45" t="s">
        <v>3340</v>
      </c>
      <c r="C401" s="230">
        <v>0</v>
      </c>
      <c r="D401" s="230">
        <f t="shared" si="32"/>
        <v>0</v>
      </c>
      <c r="E401" s="255"/>
      <c r="F401" s="256"/>
      <c r="G401" s="256"/>
      <c r="H401" s="255"/>
      <c r="I401" s="230"/>
      <c r="J401" s="255"/>
      <c r="K401" s="230">
        <f t="shared" si="33"/>
        <v>0</v>
      </c>
      <c r="L401" s="257"/>
      <c r="M401" s="230"/>
      <c r="N401" s="229">
        <v>0</v>
      </c>
      <c r="O401" s="65" t="s">
        <v>3336</v>
      </c>
      <c r="P401" s="242" t="b">
        <f t="shared" si="34"/>
        <v>1</v>
      </c>
      <c r="Q401" s="258">
        <v>0</v>
      </c>
      <c r="R401" s="259">
        <f t="shared" si="29"/>
        <v>0</v>
      </c>
    </row>
    <row r="402" spans="1:18" outlineLevel="2">
      <c r="A402" s="401" t="s">
        <v>4771</v>
      </c>
      <c r="B402" s="45" t="s">
        <v>3341</v>
      </c>
      <c r="C402" s="230">
        <v>0</v>
      </c>
      <c r="D402" s="230">
        <f t="shared" si="32"/>
        <v>0</v>
      </c>
      <c r="E402" s="255"/>
      <c r="F402" s="256"/>
      <c r="G402" s="256"/>
      <c r="H402" s="255"/>
      <c r="I402" s="230"/>
      <c r="J402" s="255"/>
      <c r="K402" s="230">
        <f t="shared" si="33"/>
        <v>0</v>
      </c>
      <c r="L402" s="257"/>
      <c r="M402" s="230"/>
      <c r="N402" s="229">
        <v>0</v>
      </c>
      <c r="O402" s="65" t="s">
        <v>3336</v>
      </c>
      <c r="P402" s="242" t="b">
        <f t="shared" si="34"/>
        <v>1</v>
      </c>
      <c r="Q402" s="258">
        <v>0</v>
      </c>
      <c r="R402" s="259">
        <f t="shared" si="29"/>
        <v>0</v>
      </c>
    </row>
    <row r="403" spans="1:18" outlineLevel="2">
      <c r="A403" s="401" t="s">
        <v>4772</v>
      </c>
      <c r="B403" s="45" t="s">
        <v>3342</v>
      </c>
      <c r="C403" s="230">
        <v>0</v>
      </c>
      <c r="D403" s="230">
        <f t="shared" si="32"/>
        <v>0</v>
      </c>
      <c r="E403" s="255"/>
      <c r="F403" s="256"/>
      <c r="G403" s="256"/>
      <c r="H403" s="255"/>
      <c r="I403" s="230"/>
      <c r="J403" s="255"/>
      <c r="K403" s="230">
        <f t="shared" si="33"/>
        <v>0</v>
      </c>
      <c r="L403" s="257"/>
      <c r="M403" s="230"/>
      <c r="N403" s="229">
        <v>0</v>
      </c>
      <c r="O403" s="65" t="s">
        <v>3336</v>
      </c>
      <c r="P403" s="242" t="b">
        <f t="shared" si="34"/>
        <v>1</v>
      </c>
      <c r="Q403" s="258">
        <v>0</v>
      </c>
      <c r="R403" s="259">
        <f t="shared" si="29"/>
        <v>0</v>
      </c>
    </row>
    <row r="404" spans="1:18" outlineLevel="2">
      <c r="A404" s="401" t="s">
        <v>4773</v>
      </c>
      <c r="B404" s="45" t="s">
        <v>3343</v>
      </c>
      <c r="C404" s="230">
        <v>0</v>
      </c>
      <c r="D404" s="230">
        <f t="shared" si="32"/>
        <v>0</v>
      </c>
      <c r="E404" s="255"/>
      <c r="F404" s="256"/>
      <c r="G404" s="256"/>
      <c r="H404" s="255"/>
      <c r="I404" s="230"/>
      <c r="J404" s="255"/>
      <c r="K404" s="230">
        <f t="shared" si="33"/>
        <v>0</v>
      </c>
      <c r="L404" s="257"/>
      <c r="M404" s="230"/>
      <c r="N404" s="229">
        <v>0</v>
      </c>
      <c r="O404" s="65" t="s">
        <v>3336</v>
      </c>
      <c r="P404" s="242" t="b">
        <f t="shared" si="34"/>
        <v>1</v>
      </c>
      <c r="Q404" s="258">
        <v>0</v>
      </c>
      <c r="R404" s="259">
        <f t="shared" si="29"/>
        <v>0</v>
      </c>
    </row>
    <row r="405" spans="1:18" outlineLevel="2">
      <c r="A405" s="401" t="s">
        <v>4774</v>
      </c>
      <c r="B405" s="45" t="s">
        <v>3344</v>
      </c>
      <c r="C405" s="230">
        <v>0</v>
      </c>
      <c r="D405" s="230">
        <f t="shared" si="32"/>
        <v>0</v>
      </c>
      <c r="E405" s="255"/>
      <c r="F405" s="256"/>
      <c r="G405" s="256"/>
      <c r="H405" s="255"/>
      <c r="I405" s="230"/>
      <c r="J405" s="255"/>
      <c r="K405" s="230">
        <f t="shared" si="33"/>
        <v>0</v>
      </c>
      <c r="L405" s="257"/>
      <c r="M405" s="230"/>
      <c r="N405" s="229">
        <v>0</v>
      </c>
      <c r="O405" s="65" t="s">
        <v>3336</v>
      </c>
      <c r="P405" s="242" t="b">
        <f t="shared" si="34"/>
        <v>1</v>
      </c>
      <c r="Q405" s="258">
        <v>0</v>
      </c>
      <c r="R405" s="259">
        <f t="shared" si="29"/>
        <v>0</v>
      </c>
    </row>
    <row r="406" spans="1:18" outlineLevel="2">
      <c r="A406" s="401" t="s">
        <v>4775</v>
      </c>
      <c r="B406" s="45" t="s">
        <v>3345</v>
      </c>
      <c r="C406" s="230">
        <v>0</v>
      </c>
      <c r="D406" s="230">
        <f t="shared" si="32"/>
        <v>0</v>
      </c>
      <c r="E406" s="255"/>
      <c r="F406" s="256"/>
      <c r="G406" s="256"/>
      <c r="H406" s="255"/>
      <c r="I406" s="230"/>
      <c r="J406" s="255"/>
      <c r="K406" s="230">
        <f t="shared" si="33"/>
        <v>0</v>
      </c>
      <c r="L406" s="257"/>
      <c r="M406" s="230"/>
      <c r="N406" s="229">
        <v>0</v>
      </c>
      <c r="O406" s="65" t="s">
        <v>3336</v>
      </c>
      <c r="P406" s="242" t="b">
        <f t="shared" si="34"/>
        <v>1</v>
      </c>
      <c r="Q406" s="258">
        <v>0</v>
      </c>
      <c r="R406" s="259">
        <f t="shared" si="29"/>
        <v>0</v>
      </c>
    </row>
    <row r="407" spans="1:18" outlineLevel="2">
      <c r="A407" s="401" t="s">
        <v>4776</v>
      </c>
      <c r="B407" s="45" t="s">
        <v>3346</v>
      </c>
      <c r="C407" s="230">
        <v>0</v>
      </c>
      <c r="D407" s="230">
        <f t="shared" si="32"/>
        <v>0</v>
      </c>
      <c r="E407" s="255"/>
      <c r="F407" s="256"/>
      <c r="G407" s="256"/>
      <c r="H407" s="255"/>
      <c r="I407" s="230"/>
      <c r="J407" s="255"/>
      <c r="K407" s="230">
        <f t="shared" si="33"/>
        <v>0</v>
      </c>
      <c r="L407" s="257"/>
      <c r="M407" s="230"/>
      <c r="N407" s="229">
        <v>0</v>
      </c>
      <c r="O407" s="65" t="s">
        <v>3336</v>
      </c>
      <c r="P407" s="242" t="b">
        <f t="shared" si="34"/>
        <v>1</v>
      </c>
      <c r="Q407" s="258">
        <v>0</v>
      </c>
      <c r="R407" s="259">
        <f t="shared" si="29"/>
        <v>0</v>
      </c>
    </row>
    <row r="408" spans="1:18" outlineLevel="2">
      <c r="A408" s="401" t="s">
        <v>4777</v>
      </c>
      <c r="B408" s="45" t="s">
        <v>3347</v>
      </c>
      <c r="C408" s="230">
        <v>0</v>
      </c>
      <c r="D408" s="230">
        <f t="shared" si="32"/>
        <v>0</v>
      </c>
      <c r="E408" s="255"/>
      <c r="F408" s="256"/>
      <c r="G408" s="256"/>
      <c r="H408" s="255"/>
      <c r="I408" s="230"/>
      <c r="J408" s="255"/>
      <c r="K408" s="230">
        <f t="shared" si="33"/>
        <v>0</v>
      </c>
      <c r="L408" s="257"/>
      <c r="M408" s="230"/>
      <c r="N408" s="229">
        <v>0</v>
      </c>
      <c r="O408" s="65" t="s">
        <v>3336</v>
      </c>
      <c r="P408" s="242" t="b">
        <f t="shared" si="34"/>
        <v>1</v>
      </c>
      <c r="Q408" s="258">
        <v>0</v>
      </c>
      <c r="R408" s="259">
        <f t="shared" si="29"/>
        <v>0</v>
      </c>
    </row>
    <row r="409" spans="1:18" outlineLevel="1">
      <c r="A409" s="31"/>
      <c r="B409" s="45"/>
      <c r="C409" s="230"/>
      <c r="D409" s="269"/>
      <c r="E409" s="255"/>
      <c r="F409" s="256"/>
      <c r="G409" s="256"/>
      <c r="H409" s="255"/>
      <c r="I409" s="230"/>
      <c r="J409" s="255"/>
      <c r="K409" s="230"/>
      <c r="L409" s="257"/>
      <c r="M409" s="230"/>
      <c r="N409" s="229"/>
      <c r="O409" s="65"/>
      <c r="Q409" s="258"/>
      <c r="R409" s="259"/>
    </row>
    <row r="410" spans="1:18">
      <c r="A410" s="400" t="s">
        <v>3348</v>
      </c>
      <c r="B410" s="249"/>
      <c r="C410" s="229">
        <f>C4+C14+C22+C30+C40+C48+C56+C66+C82+C98+C116+C130+C152+C171+C174+C177+C180+C183+C186+C190+C194+C198+C202+C220+C225+C227+C229+C234+C236+C238+C243+C253+C260+C264+C266+C272+C276+C280+C286+C288+C297+C299+C301+C303+C305+C307+C310+C312+C315+C318+C321+C324+C329+C331+C334+C337+C340+C344+C348+C350+C354+C360+C366+C374+C378+C385+C389+C393+C397+C246</f>
        <v>-1663202604.069999</v>
      </c>
      <c r="D410" s="229">
        <f t="shared" si="32"/>
        <v>1663202604.069999</v>
      </c>
      <c r="E410" s="255"/>
      <c r="F410" s="256"/>
      <c r="G410" s="256"/>
      <c r="H410" s="255"/>
      <c r="I410" s="229">
        <f>I4+I14+I22+I30+I40+I48+I56+I66+I82+I98+I116+I130+I152+I171+I174+I177+I180+I183+I186+I190+I194+I202+I220+I225+I227+I229+I234+I236+I238+I260+I266+I272+I276+I280+I297+I299+I301+I303+I305+I307+I310+I312+I315+I318+I321+I324+I329+I331+I334+I337+I340+I344+I350+I354+I360+I366+I378+I413+I385+I389+I393</f>
        <v>0</v>
      </c>
      <c r="J410" s="266"/>
      <c r="K410" s="229">
        <f>D410+I410</f>
        <v>1663202604.069999</v>
      </c>
      <c r="L410" s="257" t="e">
        <f>#REF!+C410</f>
        <v>#REF!</v>
      </c>
      <c r="M410" s="219"/>
      <c r="N410" s="229" t="e">
        <v>#VALUE!</v>
      </c>
      <c r="O410" s="65"/>
      <c r="P410" s="229"/>
      <c r="Q410" s="258"/>
      <c r="R410" s="259"/>
    </row>
    <row r="411" spans="1:18" outlineLevel="1">
      <c r="A411" s="400" t="s">
        <v>3349</v>
      </c>
      <c r="B411" s="196"/>
      <c r="C411" s="254">
        <f>SUM(C412)</f>
        <v>77647.279999999897</v>
      </c>
      <c r="D411" s="254">
        <f t="shared" si="32"/>
        <v>-77647.279999999897</v>
      </c>
      <c r="E411" s="255"/>
      <c r="F411" s="256"/>
      <c r="G411" s="256"/>
      <c r="H411" s="255"/>
      <c r="I411" s="254"/>
      <c r="J411" s="255"/>
      <c r="K411" s="254">
        <f t="shared" ref="K411:K419" si="35">D411+I411</f>
        <v>-77647.279999999897</v>
      </c>
      <c r="L411" s="257" t="e">
        <f>#REF!+C411</f>
        <v>#REF!</v>
      </c>
      <c r="M411" s="254"/>
      <c r="N411" s="229" t="e">
        <v>#VALUE!</v>
      </c>
      <c r="O411" s="65">
        <v>0</v>
      </c>
      <c r="Q411" s="258">
        <v>-77647.28</v>
      </c>
      <c r="R411" s="259">
        <f>K411-Q411</f>
        <v>0</v>
      </c>
    </row>
    <row r="412" spans="1:18" outlineLevel="2">
      <c r="A412" s="272" t="s">
        <v>4778</v>
      </c>
      <c r="B412" s="196" t="s">
        <v>3350</v>
      </c>
      <c r="C412" s="230">
        <v>77647.279999999897</v>
      </c>
      <c r="D412" s="230">
        <f t="shared" si="32"/>
        <v>-77647.279999999897</v>
      </c>
      <c r="E412" s="255"/>
      <c r="F412" s="256"/>
      <c r="G412" s="256"/>
      <c r="H412" s="255"/>
      <c r="I412" s="230"/>
      <c r="J412" s="255"/>
      <c r="K412" s="230">
        <f t="shared" si="35"/>
        <v>-77647.279999999897</v>
      </c>
      <c r="L412" s="252"/>
      <c r="M412" s="230"/>
      <c r="N412" s="229">
        <v>0</v>
      </c>
      <c r="O412" s="65" t="s">
        <v>3349</v>
      </c>
      <c r="P412" s="242" t="b">
        <f>EXACT($A411,O412)</f>
        <v>1</v>
      </c>
      <c r="Q412" s="258">
        <v>0</v>
      </c>
      <c r="R412" s="259">
        <f>K412-Q412</f>
        <v>-77647.279999999897</v>
      </c>
    </row>
    <row r="413" spans="1:18" outlineLevel="1">
      <c r="A413" s="400" t="s">
        <v>3351</v>
      </c>
      <c r="C413" s="254">
        <f>SUM(C414:C419)</f>
        <v>-5174245.9399999902</v>
      </c>
      <c r="D413" s="254">
        <f t="shared" si="32"/>
        <v>5174245.9399999902</v>
      </c>
      <c r="E413" s="255"/>
      <c r="F413" s="256"/>
      <c r="G413" s="256"/>
      <c r="H413" s="255"/>
      <c r="I413" s="254"/>
      <c r="J413" s="255"/>
      <c r="K413" s="254">
        <f t="shared" si="35"/>
        <v>5174245.9399999902</v>
      </c>
      <c r="L413" s="257" t="e">
        <f>#REF!+C413</f>
        <v>#REF!</v>
      </c>
      <c r="M413" s="254"/>
      <c r="N413" s="229" t="e">
        <v>#VALUE!</v>
      </c>
      <c r="O413" s="65">
        <v>0</v>
      </c>
      <c r="Q413" s="258">
        <v>5174245.9400000004</v>
      </c>
      <c r="R413" s="259">
        <f t="shared" si="29"/>
        <v>-1.0244548320770264E-8</v>
      </c>
    </row>
    <row r="414" spans="1:18" outlineLevel="2">
      <c r="A414" s="272" t="s">
        <v>4779</v>
      </c>
      <c r="B414" s="196" t="s">
        <v>3352</v>
      </c>
      <c r="C414" s="230">
        <v>-4835202.1699999897</v>
      </c>
      <c r="D414" s="230">
        <f t="shared" si="32"/>
        <v>4835202.1699999897</v>
      </c>
      <c r="E414" s="255"/>
      <c r="F414" s="256"/>
      <c r="G414" s="256"/>
      <c r="H414" s="255"/>
      <c r="I414" s="230"/>
      <c r="J414" s="255"/>
      <c r="K414" s="230">
        <f t="shared" si="35"/>
        <v>4835202.1699999897</v>
      </c>
      <c r="L414" s="257"/>
      <c r="M414" s="230"/>
      <c r="N414" s="229">
        <v>0</v>
      </c>
      <c r="O414" s="65" t="s">
        <v>3351</v>
      </c>
      <c r="P414" s="242" t="b">
        <f t="shared" ref="P414:P419" si="36">EXACT($A$413,O414)</f>
        <v>1</v>
      </c>
      <c r="Q414" s="258">
        <v>0</v>
      </c>
      <c r="R414" s="259">
        <f t="shared" si="29"/>
        <v>4835202.1699999897</v>
      </c>
    </row>
    <row r="415" spans="1:18" outlineLevel="2">
      <c r="A415" s="272" t="s">
        <v>4780</v>
      </c>
      <c r="B415" s="196" t="s">
        <v>3353</v>
      </c>
      <c r="C415" s="230">
        <v>-339043.77</v>
      </c>
      <c r="D415" s="230">
        <f t="shared" si="32"/>
        <v>339043.77</v>
      </c>
      <c r="E415" s="255"/>
      <c r="F415" s="256"/>
      <c r="G415" s="256"/>
      <c r="H415" s="255"/>
      <c r="I415" s="230"/>
      <c r="J415" s="255"/>
      <c r="K415" s="230">
        <f t="shared" si="35"/>
        <v>339043.77</v>
      </c>
      <c r="L415" s="257"/>
      <c r="M415" s="230"/>
      <c r="N415" s="229">
        <v>0</v>
      </c>
      <c r="O415" s="65" t="s">
        <v>3351</v>
      </c>
      <c r="P415" s="242" t="b">
        <f t="shared" si="36"/>
        <v>1</v>
      </c>
      <c r="Q415" s="258">
        <v>0</v>
      </c>
      <c r="R415" s="259">
        <f t="shared" si="29"/>
        <v>339043.77</v>
      </c>
    </row>
    <row r="416" spans="1:18" outlineLevel="2">
      <c r="A416" s="401" t="s">
        <v>4781</v>
      </c>
      <c r="B416" s="45" t="s">
        <v>3354</v>
      </c>
      <c r="C416" s="230">
        <v>0</v>
      </c>
      <c r="D416" s="230">
        <f t="shared" si="32"/>
        <v>0</v>
      </c>
      <c r="E416" s="255"/>
      <c r="F416" s="256"/>
      <c r="G416" s="256"/>
      <c r="H416" s="255"/>
      <c r="I416" s="230"/>
      <c r="J416" s="255"/>
      <c r="K416" s="230">
        <f t="shared" si="35"/>
        <v>0</v>
      </c>
      <c r="L416" s="257"/>
      <c r="M416" s="230"/>
      <c r="N416" s="229">
        <v>0</v>
      </c>
      <c r="O416" s="65" t="s">
        <v>3351</v>
      </c>
      <c r="P416" s="242" t="b">
        <f t="shared" si="36"/>
        <v>1</v>
      </c>
      <c r="Q416" s="258">
        <v>0</v>
      </c>
      <c r="R416" s="259">
        <f>K416-Q416</f>
        <v>0</v>
      </c>
    </row>
    <row r="417" spans="1:18" outlineLevel="2">
      <c r="A417" s="401" t="s">
        <v>4782</v>
      </c>
      <c r="B417" s="45" t="s">
        <v>3355</v>
      </c>
      <c r="C417" s="230">
        <v>0</v>
      </c>
      <c r="D417" s="230">
        <f t="shared" si="32"/>
        <v>0</v>
      </c>
      <c r="E417" s="255"/>
      <c r="F417" s="270"/>
      <c r="G417" s="270"/>
      <c r="H417" s="266"/>
      <c r="I417" s="230"/>
      <c r="J417" s="255"/>
      <c r="K417" s="230">
        <f t="shared" si="35"/>
        <v>0</v>
      </c>
      <c r="L417" s="257"/>
      <c r="M417" s="230"/>
      <c r="N417" s="229">
        <v>0</v>
      </c>
      <c r="O417" s="65" t="s">
        <v>3351</v>
      </c>
      <c r="P417" s="242" t="b">
        <f t="shared" si="36"/>
        <v>1</v>
      </c>
      <c r="Q417" s="258">
        <v>0</v>
      </c>
      <c r="R417" s="259">
        <f>K417-Q417</f>
        <v>0</v>
      </c>
    </row>
    <row r="418" spans="1:18" outlineLevel="2">
      <c r="A418" s="401" t="s">
        <v>4783</v>
      </c>
      <c r="B418" s="45" t="s">
        <v>3356</v>
      </c>
      <c r="C418" s="230">
        <v>0</v>
      </c>
      <c r="D418" s="230">
        <f t="shared" si="32"/>
        <v>0</v>
      </c>
      <c r="E418" s="255"/>
      <c r="F418" s="256"/>
      <c r="G418" s="256"/>
      <c r="H418" s="255"/>
      <c r="I418" s="230"/>
      <c r="J418" s="255"/>
      <c r="K418" s="230">
        <f t="shared" si="35"/>
        <v>0</v>
      </c>
      <c r="L418" s="257"/>
      <c r="M418" s="230"/>
      <c r="N418" s="229">
        <v>0</v>
      </c>
      <c r="O418" s="65" t="s">
        <v>3351</v>
      </c>
      <c r="P418" s="242" t="b">
        <f t="shared" si="36"/>
        <v>1</v>
      </c>
      <c r="Q418" s="258">
        <v>0</v>
      </c>
      <c r="R418" s="259">
        <f>K418-Q418</f>
        <v>0</v>
      </c>
    </row>
    <row r="419" spans="1:18" outlineLevel="2">
      <c r="A419" s="401" t="s">
        <v>4784</v>
      </c>
      <c r="B419" s="45" t="s">
        <v>3357</v>
      </c>
      <c r="C419" s="230">
        <v>0</v>
      </c>
      <c r="D419" s="230">
        <f t="shared" si="32"/>
        <v>0</v>
      </c>
      <c r="E419" s="255"/>
      <c r="F419" s="256"/>
      <c r="G419" s="256"/>
      <c r="H419" s="255"/>
      <c r="I419" s="230"/>
      <c r="J419" s="255"/>
      <c r="K419" s="230">
        <f t="shared" si="35"/>
        <v>0</v>
      </c>
      <c r="L419" s="257"/>
      <c r="M419" s="230"/>
      <c r="N419" s="229">
        <v>0</v>
      </c>
      <c r="O419" s="65" t="s">
        <v>3351</v>
      </c>
      <c r="P419" s="242" t="b">
        <f t="shared" si="36"/>
        <v>1</v>
      </c>
      <c r="Q419" s="258">
        <v>0</v>
      </c>
      <c r="R419" s="259">
        <f>K419-Q419</f>
        <v>0</v>
      </c>
    </row>
    <row r="420" spans="1:18" outlineLevel="1">
      <c r="A420" s="249"/>
      <c r="B420" s="249"/>
      <c r="C420" s="229"/>
      <c r="D420" s="229"/>
      <c r="E420" s="255"/>
      <c r="F420" s="256"/>
      <c r="G420" s="256"/>
      <c r="H420" s="255"/>
      <c r="I420" s="219"/>
      <c r="J420" s="266"/>
      <c r="K420" s="219"/>
      <c r="L420" s="257"/>
      <c r="M420" s="219"/>
      <c r="N420" s="229"/>
      <c r="O420" s="65"/>
      <c r="P420" s="229"/>
      <c r="Q420" s="258"/>
      <c r="R420" s="259"/>
    </row>
    <row r="421" spans="1:18">
      <c r="A421" s="400" t="s">
        <v>3358</v>
      </c>
      <c r="B421" s="249"/>
      <c r="C421" s="229">
        <f>C413+C411</f>
        <v>-5096598.6599999899</v>
      </c>
      <c r="D421" s="229">
        <f t="shared" si="32"/>
        <v>5096598.6599999899</v>
      </c>
      <c r="E421" s="255"/>
      <c r="F421" s="256"/>
      <c r="G421" s="256"/>
      <c r="H421" s="255"/>
      <c r="I421" s="229">
        <f>I413</f>
        <v>0</v>
      </c>
      <c r="J421" s="266"/>
      <c r="K421" s="229">
        <f>D421+I421</f>
        <v>5096598.6599999899</v>
      </c>
      <c r="L421" s="257"/>
      <c r="M421" s="219"/>
      <c r="N421" s="229" t="e">
        <v>#VALUE!</v>
      </c>
      <c r="O421" s="65">
        <v>0</v>
      </c>
      <c r="P421" s="229"/>
      <c r="Q421" s="258"/>
      <c r="R421" s="259"/>
    </row>
    <row r="422" spans="1:18" outlineLevel="1">
      <c r="A422" s="400" t="s">
        <v>3359</v>
      </c>
      <c r="C422" s="254">
        <f>SUM(C423)</f>
        <v>0</v>
      </c>
      <c r="D422" s="254">
        <f t="shared" si="32"/>
        <v>0</v>
      </c>
      <c r="E422" s="255"/>
      <c r="F422" s="256"/>
      <c r="G422" s="256"/>
      <c r="H422" s="255"/>
      <c r="I422" s="254"/>
      <c r="J422" s="255"/>
      <c r="K422" s="254">
        <f t="shared" ref="K422:K449" si="37">D422+I422</f>
        <v>0</v>
      </c>
      <c r="L422" s="257" t="e">
        <f>#REF!+C422</f>
        <v>#REF!</v>
      </c>
      <c r="M422" s="254"/>
      <c r="N422" s="229" t="e">
        <v>#VALUE!</v>
      </c>
      <c r="O422" s="65">
        <v>0</v>
      </c>
      <c r="Q422" s="258">
        <v>0</v>
      </c>
      <c r="R422" s="259">
        <f t="shared" ref="R422:R449" si="38">K422-Q422</f>
        <v>0</v>
      </c>
    </row>
    <row r="423" spans="1:18" outlineLevel="2">
      <c r="A423" s="272" t="s">
        <v>4785</v>
      </c>
      <c r="B423" s="196" t="s">
        <v>3360</v>
      </c>
      <c r="C423" s="230">
        <v>0</v>
      </c>
      <c r="D423" s="230">
        <f t="shared" si="32"/>
        <v>0</v>
      </c>
      <c r="E423" s="255"/>
      <c r="F423" s="256"/>
      <c r="G423" s="256"/>
      <c r="H423" s="255"/>
      <c r="I423" s="230"/>
      <c r="J423" s="255"/>
      <c r="K423" s="230">
        <f t="shared" si="37"/>
        <v>0</v>
      </c>
      <c r="L423" s="257"/>
      <c r="M423" s="230"/>
      <c r="N423" s="229">
        <v>0</v>
      </c>
      <c r="O423" s="65" t="s">
        <v>3359</v>
      </c>
      <c r="P423" s="242" t="b">
        <f>EXACT($A422,O423)</f>
        <v>1</v>
      </c>
      <c r="Q423" s="258">
        <v>0</v>
      </c>
      <c r="R423" s="259">
        <f t="shared" si="38"/>
        <v>0</v>
      </c>
    </row>
    <row r="424" spans="1:18" outlineLevel="1">
      <c r="A424" s="400" t="s">
        <v>3361</v>
      </c>
      <c r="C424" s="254">
        <f>SUM(C425)</f>
        <v>-336</v>
      </c>
      <c r="D424" s="254">
        <f t="shared" si="32"/>
        <v>336</v>
      </c>
      <c r="E424" s="255"/>
      <c r="F424" s="256"/>
      <c r="G424" s="256"/>
      <c r="H424" s="255"/>
      <c r="I424" s="254"/>
      <c r="J424" s="255"/>
      <c r="K424" s="254">
        <f t="shared" si="37"/>
        <v>336</v>
      </c>
      <c r="L424" s="257" t="e">
        <f>#REF!+C424</f>
        <v>#REF!</v>
      </c>
      <c r="M424" s="254"/>
      <c r="N424" s="229" t="e">
        <v>#VALUE!</v>
      </c>
      <c r="O424" s="65">
        <v>0</v>
      </c>
      <c r="Q424" s="258">
        <v>336</v>
      </c>
      <c r="R424" s="259">
        <f t="shared" si="38"/>
        <v>0</v>
      </c>
    </row>
    <row r="425" spans="1:18" outlineLevel="2">
      <c r="A425" s="272" t="s">
        <v>4786</v>
      </c>
      <c r="B425" s="196" t="s">
        <v>3362</v>
      </c>
      <c r="C425" s="230">
        <v>-336</v>
      </c>
      <c r="D425" s="230">
        <f t="shared" si="32"/>
        <v>336</v>
      </c>
      <c r="E425" s="255"/>
      <c r="F425" s="270"/>
      <c r="G425" s="270"/>
      <c r="H425" s="266"/>
      <c r="I425" s="230"/>
      <c r="J425" s="255"/>
      <c r="K425" s="230">
        <f t="shared" si="37"/>
        <v>336</v>
      </c>
      <c r="L425" s="257"/>
      <c r="M425" s="230"/>
      <c r="N425" s="229">
        <v>0</v>
      </c>
      <c r="O425" s="65" t="s">
        <v>3361</v>
      </c>
      <c r="P425" s="242" t="b">
        <f>EXACT($A424,O425)</f>
        <v>1</v>
      </c>
      <c r="Q425" s="258">
        <v>0</v>
      </c>
      <c r="R425" s="259">
        <f t="shared" si="38"/>
        <v>336</v>
      </c>
    </row>
    <row r="426" spans="1:18" outlineLevel="1">
      <c r="A426" s="400" t="s">
        <v>3363</v>
      </c>
      <c r="C426" s="254">
        <f>SUM(C427)</f>
        <v>-340144</v>
      </c>
      <c r="D426" s="254">
        <f t="shared" si="32"/>
        <v>340144</v>
      </c>
      <c r="E426" s="255"/>
      <c r="F426" s="270"/>
      <c r="G426" s="270"/>
      <c r="H426" s="266"/>
      <c r="I426" s="254"/>
      <c r="J426" s="255"/>
      <c r="K426" s="254">
        <f t="shared" si="37"/>
        <v>340144</v>
      </c>
      <c r="L426" s="257" t="e">
        <f>#REF!+C426</f>
        <v>#REF!</v>
      </c>
      <c r="M426" s="254"/>
      <c r="N426" s="229" t="e">
        <v>#VALUE!</v>
      </c>
      <c r="O426" s="65">
        <v>0</v>
      </c>
      <c r="Q426" s="258">
        <v>340144</v>
      </c>
      <c r="R426" s="259">
        <f t="shared" si="38"/>
        <v>0</v>
      </c>
    </row>
    <row r="427" spans="1:18" outlineLevel="2">
      <c r="A427" s="272" t="s">
        <v>4787</v>
      </c>
      <c r="B427" s="196" t="s">
        <v>3364</v>
      </c>
      <c r="C427" s="230">
        <v>-340144</v>
      </c>
      <c r="D427" s="230">
        <f t="shared" si="32"/>
        <v>340144</v>
      </c>
      <c r="E427" s="255"/>
      <c r="F427" s="256"/>
      <c r="G427" s="256"/>
      <c r="H427" s="255"/>
      <c r="I427" s="230"/>
      <c r="J427" s="255"/>
      <c r="K427" s="230">
        <f t="shared" si="37"/>
        <v>340144</v>
      </c>
      <c r="L427" s="257"/>
      <c r="M427" s="230"/>
      <c r="N427" s="229">
        <v>0</v>
      </c>
      <c r="O427" s="65" t="s">
        <v>3363</v>
      </c>
      <c r="P427" s="242" t="b">
        <f>EXACT($A426,O427)</f>
        <v>1</v>
      </c>
      <c r="Q427" s="258">
        <v>0</v>
      </c>
      <c r="R427" s="259">
        <f t="shared" si="38"/>
        <v>340144</v>
      </c>
    </row>
    <row r="428" spans="1:18" outlineLevel="1">
      <c r="A428" s="400" t="s">
        <v>3365</v>
      </c>
      <c r="C428" s="254">
        <f>SUM(C429)</f>
        <v>-733835.31999999902</v>
      </c>
      <c r="D428" s="254">
        <f t="shared" si="32"/>
        <v>733835.31999999902</v>
      </c>
      <c r="E428" s="255"/>
      <c r="F428" s="256"/>
      <c r="G428" s="256"/>
      <c r="H428" s="255"/>
      <c r="I428" s="254"/>
      <c r="J428" s="255"/>
      <c r="K428" s="254">
        <f t="shared" si="37"/>
        <v>733835.31999999902</v>
      </c>
      <c r="L428" s="257" t="e">
        <f>#REF!+C428</f>
        <v>#REF!</v>
      </c>
      <c r="M428" s="254"/>
      <c r="N428" s="229" t="e">
        <v>#VALUE!</v>
      </c>
      <c r="O428" s="65">
        <v>0</v>
      </c>
      <c r="Q428" s="258">
        <v>733835.32</v>
      </c>
      <c r="R428" s="259">
        <f t="shared" si="38"/>
        <v>-9.3132257461547852E-10</v>
      </c>
    </row>
    <row r="429" spans="1:18" outlineLevel="2">
      <c r="A429" s="272" t="s">
        <v>4788</v>
      </c>
      <c r="B429" s="196" t="s">
        <v>3366</v>
      </c>
      <c r="C429" s="230">
        <v>-733835.31999999902</v>
      </c>
      <c r="D429" s="230">
        <f t="shared" si="32"/>
        <v>733835.31999999902</v>
      </c>
      <c r="E429" s="255"/>
      <c r="F429" s="256"/>
      <c r="G429" s="256"/>
      <c r="H429" s="255"/>
      <c r="I429" s="230"/>
      <c r="J429" s="255"/>
      <c r="K429" s="230">
        <f t="shared" si="37"/>
        <v>733835.31999999902</v>
      </c>
      <c r="L429" s="257"/>
      <c r="M429" s="230"/>
      <c r="N429" s="229">
        <v>0</v>
      </c>
      <c r="O429" s="65" t="s">
        <v>3365</v>
      </c>
      <c r="P429" s="242" t="b">
        <f>EXACT($A428,O429)</f>
        <v>1</v>
      </c>
      <c r="Q429" s="258">
        <v>0</v>
      </c>
      <c r="R429" s="259">
        <f t="shared" si="38"/>
        <v>733835.31999999902</v>
      </c>
    </row>
    <row r="430" spans="1:18" outlineLevel="1">
      <c r="A430" s="400" t="s">
        <v>3367</v>
      </c>
      <c r="C430" s="254">
        <f>SUM(C431)</f>
        <v>-970104.25</v>
      </c>
      <c r="D430" s="254">
        <f t="shared" si="32"/>
        <v>970104.25</v>
      </c>
      <c r="E430" s="266"/>
      <c r="F430" s="256"/>
      <c r="G430" s="256"/>
      <c r="H430" s="255"/>
      <c r="I430" s="254"/>
      <c r="J430" s="255"/>
      <c r="K430" s="254">
        <f t="shared" si="37"/>
        <v>970104.25</v>
      </c>
      <c r="L430" s="257" t="e">
        <f>#REF!+C430</f>
        <v>#REF!</v>
      </c>
      <c r="M430" s="254"/>
      <c r="N430" s="229" t="e">
        <v>#VALUE!</v>
      </c>
      <c r="O430" s="65">
        <v>0</v>
      </c>
      <c r="Q430" s="258">
        <v>970104.25</v>
      </c>
      <c r="R430" s="259">
        <f t="shared" si="38"/>
        <v>0</v>
      </c>
    </row>
    <row r="431" spans="1:18" outlineLevel="2">
      <c r="A431" s="272" t="s">
        <v>4789</v>
      </c>
      <c r="B431" s="196" t="s">
        <v>3368</v>
      </c>
      <c r="C431" s="230">
        <v>-970104.25</v>
      </c>
      <c r="D431" s="230">
        <f t="shared" si="32"/>
        <v>970104.25</v>
      </c>
      <c r="E431" s="266"/>
      <c r="F431" s="256"/>
      <c r="G431" s="256"/>
      <c r="H431" s="255"/>
      <c r="I431" s="230"/>
      <c r="J431" s="255"/>
      <c r="K431" s="230">
        <f t="shared" si="37"/>
        <v>970104.25</v>
      </c>
      <c r="L431" s="257"/>
      <c r="M431" s="230"/>
      <c r="N431" s="229">
        <v>0</v>
      </c>
      <c r="O431" s="65" t="s">
        <v>3367</v>
      </c>
      <c r="P431" s="242" t="b">
        <f>EXACT($A430,O431)</f>
        <v>1</v>
      </c>
      <c r="Q431" s="258">
        <v>0</v>
      </c>
      <c r="R431" s="259">
        <f t="shared" si="38"/>
        <v>970104.25</v>
      </c>
    </row>
    <row r="432" spans="1:18" outlineLevel="1">
      <c r="A432" s="400" t="s">
        <v>3369</v>
      </c>
      <c r="C432" s="254">
        <f>SUM(C433)</f>
        <v>-5118.0200000000004</v>
      </c>
      <c r="D432" s="254">
        <f t="shared" si="32"/>
        <v>5118.0200000000004</v>
      </c>
      <c r="E432" s="266"/>
      <c r="F432" s="256"/>
      <c r="G432" s="256"/>
      <c r="H432" s="255"/>
      <c r="I432" s="254"/>
      <c r="J432" s="255"/>
      <c r="K432" s="254">
        <f t="shared" si="37"/>
        <v>5118.0200000000004</v>
      </c>
      <c r="L432" s="257" t="e">
        <f>#REF!+C432</f>
        <v>#REF!</v>
      </c>
      <c r="M432" s="254"/>
      <c r="N432" s="229" t="e">
        <v>#VALUE!</v>
      </c>
      <c r="O432" s="65">
        <v>0</v>
      </c>
      <c r="Q432" s="258">
        <v>5118.0200000000004</v>
      </c>
      <c r="R432" s="259">
        <f t="shared" si="38"/>
        <v>0</v>
      </c>
    </row>
    <row r="433" spans="1:18" outlineLevel="2">
      <c r="A433" s="272" t="s">
        <v>4790</v>
      </c>
      <c r="B433" s="196" t="s">
        <v>3370</v>
      </c>
      <c r="C433" s="230">
        <v>-5118.0200000000004</v>
      </c>
      <c r="D433" s="230">
        <f t="shared" si="32"/>
        <v>5118.0200000000004</v>
      </c>
      <c r="E433" s="266"/>
      <c r="F433" s="256"/>
      <c r="G433" s="256"/>
      <c r="H433" s="255"/>
      <c r="I433" s="230"/>
      <c r="J433" s="255"/>
      <c r="K433" s="230">
        <f t="shared" si="37"/>
        <v>5118.0200000000004</v>
      </c>
      <c r="L433" s="257"/>
      <c r="M433" s="230"/>
      <c r="N433" s="229">
        <v>0</v>
      </c>
      <c r="O433" s="65" t="s">
        <v>3369</v>
      </c>
      <c r="P433" s="242" t="b">
        <f>EXACT($A432,O433)</f>
        <v>1</v>
      </c>
      <c r="Q433" s="258">
        <v>0</v>
      </c>
      <c r="R433" s="259">
        <f t="shared" si="38"/>
        <v>5118.0200000000004</v>
      </c>
    </row>
    <row r="434" spans="1:18" outlineLevel="1">
      <c r="A434" s="400" t="s">
        <v>3371</v>
      </c>
      <c r="C434" s="254">
        <f>SUM(C435)</f>
        <v>-462366.989999999</v>
      </c>
      <c r="D434" s="254">
        <f t="shared" si="32"/>
        <v>462366.989999999</v>
      </c>
      <c r="E434" s="266"/>
      <c r="F434" s="256"/>
      <c r="G434" s="256"/>
      <c r="H434" s="255"/>
      <c r="I434" s="254"/>
      <c r="J434" s="255"/>
      <c r="K434" s="254">
        <f t="shared" si="37"/>
        <v>462366.989999999</v>
      </c>
      <c r="L434" s="257" t="e">
        <f>#REF!+C434</f>
        <v>#REF!</v>
      </c>
      <c r="M434" s="254"/>
      <c r="N434" s="229" t="e">
        <v>#VALUE!</v>
      </c>
      <c r="O434" s="65">
        <v>0</v>
      </c>
      <c r="Q434" s="258">
        <v>462366.99</v>
      </c>
      <c r="R434" s="259">
        <f t="shared" si="38"/>
        <v>-9.8953023552894592E-10</v>
      </c>
    </row>
    <row r="435" spans="1:18" outlineLevel="2">
      <c r="A435" s="272" t="s">
        <v>4791</v>
      </c>
      <c r="B435" s="196" t="s">
        <v>3372</v>
      </c>
      <c r="C435" s="230">
        <v>-462366.989999999</v>
      </c>
      <c r="D435" s="230">
        <f t="shared" si="32"/>
        <v>462366.989999999</v>
      </c>
      <c r="E435" s="266"/>
      <c r="F435" s="256"/>
      <c r="G435" s="256"/>
      <c r="H435" s="255"/>
      <c r="I435" s="230"/>
      <c r="J435" s="255"/>
      <c r="K435" s="230">
        <f t="shared" si="37"/>
        <v>462366.989999999</v>
      </c>
      <c r="L435" s="257"/>
      <c r="M435" s="230"/>
      <c r="N435" s="229">
        <v>0</v>
      </c>
      <c r="O435" s="65" t="s">
        <v>3371</v>
      </c>
      <c r="P435" s="242" t="b">
        <f>EXACT($A434,O435)</f>
        <v>1</v>
      </c>
      <c r="Q435" s="258">
        <v>0</v>
      </c>
      <c r="R435" s="259">
        <f t="shared" si="38"/>
        <v>462366.989999999</v>
      </c>
    </row>
    <row r="436" spans="1:18" outlineLevel="1">
      <c r="A436" s="400" t="s">
        <v>3373</v>
      </c>
      <c r="C436" s="254">
        <f>SUM(C437)</f>
        <v>-28898.77</v>
      </c>
      <c r="D436" s="254">
        <f t="shared" si="32"/>
        <v>28898.77</v>
      </c>
      <c r="E436" s="255"/>
      <c r="F436" s="256"/>
      <c r="G436" s="256"/>
      <c r="H436" s="255"/>
      <c r="I436" s="254"/>
      <c r="J436" s="255"/>
      <c r="K436" s="254">
        <f t="shared" si="37"/>
        <v>28898.77</v>
      </c>
      <c r="L436" s="257" t="e">
        <f>#REF!+C436</f>
        <v>#REF!</v>
      </c>
      <c r="M436" s="254"/>
      <c r="N436" s="229" t="e">
        <v>#VALUE!</v>
      </c>
      <c r="O436" s="65">
        <v>0</v>
      </c>
      <c r="Q436" s="258">
        <v>28898.77</v>
      </c>
      <c r="R436" s="259">
        <f t="shared" si="38"/>
        <v>0</v>
      </c>
    </row>
    <row r="437" spans="1:18" outlineLevel="2">
      <c r="A437" s="272" t="s">
        <v>4792</v>
      </c>
      <c r="B437" s="196" t="s">
        <v>3374</v>
      </c>
      <c r="C437" s="230">
        <v>-28898.77</v>
      </c>
      <c r="D437" s="230">
        <f t="shared" si="32"/>
        <v>28898.77</v>
      </c>
      <c r="E437" s="255"/>
      <c r="F437" s="256"/>
      <c r="G437" s="256"/>
      <c r="H437" s="255"/>
      <c r="I437" s="230"/>
      <c r="J437" s="255"/>
      <c r="K437" s="230">
        <f t="shared" si="37"/>
        <v>28898.77</v>
      </c>
      <c r="L437" s="257"/>
      <c r="M437" s="230"/>
      <c r="N437" s="229">
        <v>0</v>
      </c>
      <c r="O437" s="65" t="s">
        <v>3373</v>
      </c>
      <c r="P437" s="242" t="b">
        <f>EXACT($A436,O437)</f>
        <v>1</v>
      </c>
      <c r="Q437" s="258">
        <v>0</v>
      </c>
      <c r="R437" s="259">
        <f t="shared" si="38"/>
        <v>28898.77</v>
      </c>
    </row>
    <row r="438" spans="1:18" outlineLevel="1">
      <c r="A438" s="400" t="s">
        <v>3379</v>
      </c>
      <c r="B438" s="196"/>
      <c r="C438" s="254">
        <f>SUM(C439)</f>
        <v>-12412170.970000001</v>
      </c>
      <c r="D438" s="254">
        <f>C438*-1</f>
        <v>12412170.970000001</v>
      </c>
      <c r="E438" s="255"/>
      <c r="F438" s="256"/>
      <c r="G438" s="256"/>
      <c r="H438" s="255"/>
      <c r="I438" s="254"/>
      <c r="J438" s="255"/>
      <c r="K438" s="254">
        <f>D438+I438</f>
        <v>12412170.970000001</v>
      </c>
      <c r="L438" s="257" t="e">
        <f>#REF!+C438</f>
        <v>#REF!</v>
      </c>
      <c r="M438" s="254"/>
      <c r="N438" s="229" t="e">
        <v>#VALUE!</v>
      </c>
      <c r="O438" s="65">
        <v>0</v>
      </c>
      <c r="Q438" s="258">
        <v>12412170.970000001</v>
      </c>
      <c r="R438" s="259">
        <f>K438-Q438</f>
        <v>0</v>
      </c>
    </row>
    <row r="439" spans="1:18" outlineLevel="2">
      <c r="A439" s="272" t="s">
        <v>4793</v>
      </c>
      <c r="B439" s="196" t="s">
        <v>3380</v>
      </c>
      <c r="C439" s="230">
        <v>-12412170.970000001</v>
      </c>
      <c r="D439" s="230">
        <f>C439*-1</f>
        <v>12412170.970000001</v>
      </c>
      <c r="E439" s="255"/>
      <c r="F439" s="256"/>
      <c r="G439" s="256"/>
      <c r="H439" s="255"/>
      <c r="I439" s="230"/>
      <c r="J439" s="255"/>
      <c r="K439" s="230">
        <f>D439+I439</f>
        <v>12412170.970000001</v>
      </c>
      <c r="L439" s="257"/>
      <c r="M439" s="230"/>
      <c r="N439" s="229">
        <v>0</v>
      </c>
      <c r="O439" s="65" t="s">
        <v>3379</v>
      </c>
      <c r="P439" s="242" t="b">
        <f>EXACT($A438,O439)</f>
        <v>1</v>
      </c>
      <c r="Q439" s="258">
        <v>0</v>
      </c>
      <c r="R439" s="259">
        <f>K439-Q439</f>
        <v>12412170.970000001</v>
      </c>
    </row>
    <row r="440" spans="1:18" outlineLevel="1">
      <c r="A440" s="400" t="s">
        <v>3381</v>
      </c>
      <c r="C440" s="254">
        <f>SUM(C441:C449)</f>
        <v>-406277.429999999</v>
      </c>
      <c r="D440" s="254">
        <f t="shared" si="32"/>
        <v>406277.429999999</v>
      </c>
      <c r="E440" s="255"/>
      <c r="F440" s="256"/>
      <c r="G440" s="256"/>
      <c r="H440" s="255"/>
      <c r="I440" s="254"/>
      <c r="J440" s="255"/>
      <c r="K440" s="254">
        <f t="shared" si="37"/>
        <v>406277.429999999</v>
      </c>
      <c r="L440" s="257" t="e">
        <f>#REF!+C440</f>
        <v>#REF!</v>
      </c>
      <c r="M440" s="254"/>
      <c r="N440" s="229" t="e">
        <v>#VALUE!</v>
      </c>
      <c r="O440" s="65">
        <v>0</v>
      </c>
      <c r="Q440" s="258">
        <v>406277.43</v>
      </c>
      <c r="R440" s="259">
        <f t="shared" si="38"/>
        <v>-9.8953023552894592E-10</v>
      </c>
    </row>
    <row r="441" spans="1:18" outlineLevel="2">
      <c r="A441" s="401" t="s">
        <v>4794</v>
      </c>
      <c r="B441" s="45" t="s">
        <v>3382</v>
      </c>
      <c r="C441" s="230">
        <v>0</v>
      </c>
      <c r="D441" s="230">
        <f t="shared" si="32"/>
        <v>0</v>
      </c>
      <c r="E441" s="255"/>
      <c r="F441" s="256"/>
      <c r="G441" s="256"/>
      <c r="H441" s="255"/>
      <c r="I441" s="230"/>
      <c r="J441" s="255"/>
      <c r="K441" s="230">
        <f t="shared" si="37"/>
        <v>0</v>
      </c>
      <c r="L441" s="257"/>
      <c r="M441" s="230"/>
      <c r="N441" s="229">
        <v>0</v>
      </c>
      <c r="O441" s="65" t="s">
        <v>3381</v>
      </c>
      <c r="P441" s="242" t="b">
        <f t="shared" ref="P441:P449" si="39">EXACT($A$440,O441)</f>
        <v>1</v>
      </c>
      <c r="Q441" s="258">
        <v>0</v>
      </c>
      <c r="R441" s="259">
        <f t="shared" si="38"/>
        <v>0</v>
      </c>
    </row>
    <row r="442" spans="1:18" outlineLevel="2">
      <c r="A442" s="272" t="s">
        <v>4795</v>
      </c>
      <c r="B442" s="196" t="s">
        <v>3383</v>
      </c>
      <c r="C442" s="230">
        <v>0</v>
      </c>
      <c r="D442" s="230">
        <f t="shared" si="32"/>
        <v>0</v>
      </c>
      <c r="E442" s="255"/>
      <c r="F442" s="256"/>
      <c r="G442" s="256"/>
      <c r="H442" s="255"/>
      <c r="I442" s="230"/>
      <c r="J442" s="255"/>
      <c r="K442" s="230">
        <f t="shared" si="37"/>
        <v>0</v>
      </c>
      <c r="L442" s="257"/>
      <c r="M442" s="230"/>
      <c r="N442" s="229">
        <v>0</v>
      </c>
      <c r="O442" s="65" t="s">
        <v>3381</v>
      </c>
      <c r="P442" s="242" t="b">
        <f t="shared" si="39"/>
        <v>1</v>
      </c>
      <c r="Q442" s="258">
        <v>0</v>
      </c>
      <c r="R442" s="259">
        <f t="shared" si="38"/>
        <v>0</v>
      </c>
    </row>
    <row r="443" spans="1:18" outlineLevel="2">
      <c r="A443" s="272" t="s">
        <v>4796</v>
      </c>
      <c r="B443" s="196" t="s">
        <v>3384</v>
      </c>
      <c r="C443" s="230">
        <v>0</v>
      </c>
      <c r="D443" s="230">
        <f t="shared" si="32"/>
        <v>0</v>
      </c>
      <c r="E443" s="255"/>
      <c r="F443" s="256"/>
      <c r="G443" s="256"/>
      <c r="H443" s="255"/>
      <c r="I443" s="230"/>
      <c r="J443" s="255"/>
      <c r="K443" s="230">
        <f t="shared" si="37"/>
        <v>0</v>
      </c>
      <c r="L443" s="257"/>
      <c r="M443" s="230"/>
      <c r="N443" s="229">
        <v>0</v>
      </c>
      <c r="O443" s="65" t="s">
        <v>3381</v>
      </c>
      <c r="P443" s="242" t="b">
        <f t="shared" si="39"/>
        <v>1</v>
      </c>
      <c r="Q443" s="258">
        <v>0</v>
      </c>
      <c r="R443" s="259">
        <f t="shared" si="38"/>
        <v>0</v>
      </c>
    </row>
    <row r="444" spans="1:18" outlineLevel="2">
      <c r="A444" s="272" t="s">
        <v>4797</v>
      </c>
      <c r="B444" s="196" t="s">
        <v>3385</v>
      </c>
      <c r="C444" s="230">
        <v>0</v>
      </c>
      <c r="D444" s="230">
        <f t="shared" si="32"/>
        <v>0</v>
      </c>
      <c r="E444" s="255"/>
      <c r="F444" s="256"/>
      <c r="G444" s="256"/>
      <c r="H444" s="255"/>
      <c r="I444" s="230"/>
      <c r="J444" s="255"/>
      <c r="K444" s="230">
        <f t="shared" si="37"/>
        <v>0</v>
      </c>
      <c r="L444" s="257"/>
      <c r="M444" s="230"/>
      <c r="N444" s="229">
        <v>0</v>
      </c>
      <c r="O444" s="65" t="s">
        <v>3381</v>
      </c>
      <c r="P444" s="242" t="b">
        <f t="shared" si="39"/>
        <v>1</v>
      </c>
      <c r="Q444" s="258">
        <v>0</v>
      </c>
      <c r="R444" s="259">
        <f t="shared" si="38"/>
        <v>0</v>
      </c>
    </row>
    <row r="445" spans="1:18" outlineLevel="2">
      <c r="A445" s="272" t="s">
        <v>4798</v>
      </c>
      <c r="B445" s="196" t="s">
        <v>3386</v>
      </c>
      <c r="C445" s="230">
        <v>0</v>
      </c>
      <c r="D445" s="230">
        <f t="shared" si="32"/>
        <v>0</v>
      </c>
      <c r="E445" s="255"/>
      <c r="F445" s="256"/>
      <c r="G445" s="256"/>
      <c r="H445" s="255"/>
      <c r="I445" s="230"/>
      <c r="J445" s="255"/>
      <c r="K445" s="230">
        <f t="shared" si="37"/>
        <v>0</v>
      </c>
      <c r="L445" s="257"/>
      <c r="M445" s="230"/>
      <c r="N445" s="229">
        <v>0</v>
      </c>
      <c r="O445" s="65" t="s">
        <v>3381</v>
      </c>
      <c r="P445" s="242" t="b">
        <f t="shared" si="39"/>
        <v>1</v>
      </c>
      <c r="Q445" s="258">
        <v>0</v>
      </c>
      <c r="R445" s="259">
        <f t="shared" si="38"/>
        <v>0</v>
      </c>
    </row>
    <row r="446" spans="1:18" outlineLevel="2">
      <c r="A446" s="272" t="s">
        <v>4799</v>
      </c>
      <c r="B446" s="196" t="s">
        <v>123</v>
      </c>
      <c r="C446" s="230">
        <v>0</v>
      </c>
      <c r="D446" s="230">
        <f t="shared" si="32"/>
        <v>0</v>
      </c>
      <c r="E446" s="255"/>
      <c r="F446" s="256"/>
      <c r="G446" s="256"/>
      <c r="H446" s="255"/>
      <c r="I446" s="230"/>
      <c r="J446" s="255"/>
      <c r="K446" s="230">
        <f t="shared" si="37"/>
        <v>0</v>
      </c>
      <c r="L446" s="257"/>
      <c r="M446" s="230"/>
      <c r="N446" s="229">
        <v>0</v>
      </c>
      <c r="O446" s="65" t="s">
        <v>3381</v>
      </c>
      <c r="P446" s="242" t="b">
        <f t="shared" si="39"/>
        <v>1</v>
      </c>
      <c r="Q446" s="258">
        <v>0</v>
      </c>
      <c r="R446" s="259">
        <f t="shared" si="38"/>
        <v>0</v>
      </c>
    </row>
    <row r="447" spans="1:18" outlineLevel="2">
      <c r="A447" s="272" t="s">
        <v>4800</v>
      </c>
      <c r="B447" s="196" t="s">
        <v>3387</v>
      </c>
      <c r="C447" s="230">
        <v>0</v>
      </c>
      <c r="D447" s="230">
        <f t="shared" si="32"/>
        <v>0</v>
      </c>
      <c r="E447" s="255"/>
      <c r="F447" s="256"/>
      <c r="G447" s="256"/>
      <c r="H447" s="255"/>
      <c r="I447" s="230"/>
      <c r="J447" s="255"/>
      <c r="K447" s="230">
        <f t="shared" si="37"/>
        <v>0</v>
      </c>
      <c r="L447" s="257"/>
      <c r="M447" s="230"/>
      <c r="N447" s="229">
        <v>0</v>
      </c>
      <c r="O447" s="65" t="s">
        <v>3381</v>
      </c>
      <c r="P447" s="242" t="b">
        <f t="shared" si="39"/>
        <v>1</v>
      </c>
      <c r="Q447" s="258">
        <v>0</v>
      </c>
      <c r="R447" s="259">
        <f t="shared" si="38"/>
        <v>0</v>
      </c>
    </row>
    <row r="448" spans="1:18" outlineLevel="2">
      <c r="A448" s="401" t="s">
        <v>4801</v>
      </c>
      <c r="B448" s="45" t="s">
        <v>3388</v>
      </c>
      <c r="C448" s="230">
        <v>0</v>
      </c>
      <c r="D448" s="230">
        <f t="shared" si="32"/>
        <v>0</v>
      </c>
      <c r="E448" s="255"/>
      <c r="F448" s="256"/>
      <c r="G448" s="256"/>
      <c r="H448" s="255"/>
      <c r="I448" s="230"/>
      <c r="J448" s="255"/>
      <c r="K448" s="230">
        <f t="shared" si="37"/>
        <v>0</v>
      </c>
      <c r="L448" s="257"/>
      <c r="M448" s="230"/>
      <c r="N448" s="229">
        <v>0</v>
      </c>
      <c r="O448" s="65" t="s">
        <v>3381</v>
      </c>
      <c r="P448" s="242" t="b">
        <f t="shared" si="39"/>
        <v>1</v>
      </c>
      <c r="Q448" s="258">
        <v>0</v>
      </c>
      <c r="R448" s="259">
        <f t="shared" si="38"/>
        <v>0</v>
      </c>
    </row>
    <row r="449" spans="1:18" outlineLevel="2">
      <c r="A449" s="272" t="s">
        <v>4802</v>
      </c>
      <c r="B449" s="196" t="s">
        <v>3389</v>
      </c>
      <c r="C449" s="230">
        <v>-406277.429999999</v>
      </c>
      <c r="D449" s="230">
        <f t="shared" si="32"/>
        <v>406277.429999999</v>
      </c>
      <c r="E449" s="255"/>
      <c r="F449" s="256"/>
      <c r="G449" s="256"/>
      <c r="H449" s="255"/>
      <c r="I449" s="230"/>
      <c r="J449" s="255"/>
      <c r="K449" s="230">
        <f t="shared" si="37"/>
        <v>406277.429999999</v>
      </c>
      <c r="L449" s="257"/>
      <c r="M449" s="230"/>
      <c r="N449" s="229">
        <v>0</v>
      </c>
      <c r="O449" s="65" t="s">
        <v>3381</v>
      </c>
      <c r="P449" s="242" t="b">
        <f t="shared" si="39"/>
        <v>1</v>
      </c>
      <c r="Q449" s="258">
        <v>0</v>
      </c>
      <c r="R449" s="259">
        <f t="shared" si="38"/>
        <v>406277.429999999</v>
      </c>
    </row>
    <row r="450" spans="1:18" outlineLevel="1">
      <c r="C450" s="229"/>
      <c r="D450" s="229"/>
      <c r="E450" s="255"/>
      <c r="F450" s="256"/>
      <c r="G450" s="256"/>
      <c r="H450" s="255"/>
      <c r="I450" s="229"/>
      <c r="J450" s="255"/>
      <c r="K450" s="229"/>
      <c r="L450" s="252"/>
      <c r="M450" s="229"/>
      <c r="N450" s="229"/>
      <c r="O450" s="65"/>
      <c r="Q450" s="258"/>
      <c r="R450" s="259"/>
    </row>
    <row r="451" spans="1:18" outlineLevel="1">
      <c r="C451" s="229"/>
      <c r="D451" s="229"/>
      <c r="E451" s="255"/>
      <c r="F451" s="256"/>
      <c r="G451" s="256"/>
      <c r="H451" s="255"/>
      <c r="I451" s="229"/>
      <c r="J451" s="255"/>
      <c r="K451" s="229"/>
      <c r="L451" s="252"/>
      <c r="M451" s="229"/>
      <c r="N451" s="229"/>
      <c r="O451" s="65"/>
      <c r="Q451" s="258"/>
      <c r="R451" s="259"/>
    </row>
    <row r="452" spans="1:18">
      <c r="A452" s="400" t="s">
        <v>3390</v>
      </c>
      <c r="B452" s="249"/>
      <c r="C452" s="229">
        <f>C422+C424+C426+C428+C430+C432+C434+C436+C438+C440</f>
        <v>-15359251.749999998</v>
      </c>
      <c r="D452" s="229">
        <f>C452*-1</f>
        <v>15359251.749999998</v>
      </c>
      <c r="E452" s="255"/>
      <c r="F452" s="256"/>
      <c r="G452" s="256"/>
      <c r="H452" s="255"/>
      <c r="I452" s="229">
        <f>I422+I424+I426+I428+I430+I432+I434+I436+I440</f>
        <v>0</v>
      </c>
      <c r="J452" s="266"/>
      <c r="K452" s="229">
        <f>D452+I452</f>
        <v>15359251.749999998</v>
      </c>
      <c r="L452" s="257" t="e">
        <f>#REF!+C452</f>
        <v>#REF!</v>
      </c>
      <c r="M452" s="219"/>
      <c r="N452" s="229" t="e">
        <v>#VALUE!</v>
      </c>
      <c r="O452" s="65"/>
      <c r="Q452" s="258"/>
      <c r="R452" s="259"/>
    </row>
    <row r="453" spans="1:18">
      <c r="A453" s="249"/>
      <c r="C453" s="219"/>
      <c r="D453" s="219"/>
      <c r="E453" s="255"/>
      <c r="F453" s="256"/>
      <c r="G453" s="256"/>
      <c r="H453" s="255"/>
      <c r="I453" s="219"/>
      <c r="J453" s="266"/>
      <c r="K453" s="219"/>
      <c r="L453" s="257"/>
      <c r="M453" s="219"/>
      <c r="N453" s="229"/>
      <c r="O453" s="65"/>
      <c r="Q453" s="258"/>
      <c r="R453" s="259"/>
    </row>
    <row r="454" spans="1:18">
      <c r="A454" s="398" t="s">
        <v>3391</v>
      </c>
      <c r="B454" s="249"/>
      <c r="C454" s="219">
        <f>C410+C452+C421</f>
        <v>-1683658454.4799991</v>
      </c>
      <c r="D454" s="219">
        <f>C454*-1</f>
        <v>1683658454.4799991</v>
      </c>
      <c r="E454" s="255"/>
      <c r="F454" s="256"/>
      <c r="G454" s="256"/>
      <c r="H454" s="255"/>
      <c r="I454" s="219">
        <f>I410+I452</f>
        <v>0</v>
      </c>
      <c r="J454" s="266"/>
      <c r="K454" s="219">
        <f>D454+I454</f>
        <v>1683658454.4799991</v>
      </c>
      <c r="L454" s="257"/>
      <c r="M454" s="219"/>
      <c r="N454" s="229" t="e">
        <v>#VALUE!</v>
      </c>
      <c r="O454" s="65"/>
      <c r="Q454" s="258"/>
      <c r="R454" s="259"/>
    </row>
    <row r="455" spans="1:18">
      <c r="A455" s="249"/>
      <c r="B455" s="249"/>
      <c r="C455" s="219"/>
      <c r="D455" s="219"/>
      <c r="E455" s="255"/>
      <c r="F455" s="256"/>
      <c r="G455" s="256"/>
      <c r="H455" s="255"/>
      <c r="I455" s="219"/>
      <c r="J455" s="266"/>
      <c r="K455" s="219"/>
      <c r="L455" s="257"/>
      <c r="M455" s="219"/>
      <c r="N455" s="229"/>
      <c r="O455" s="65"/>
      <c r="Q455" s="258"/>
      <c r="R455" s="259"/>
    </row>
    <row r="456" spans="1:18">
      <c r="A456" s="398" t="s">
        <v>3392</v>
      </c>
      <c r="B456" s="249"/>
      <c r="C456" s="219"/>
      <c r="D456" s="219"/>
      <c r="E456" s="255"/>
      <c r="F456" s="256"/>
      <c r="G456" s="256"/>
      <c r="H456" s="255"/>
      <c r="I456" s="219"/>
      <c r="J456" s="266"/>
      <c r="K456" s="219"/>
      <c r="L456" s="257"/>
      <c r="M456" s="219"/>
      <c r="N456" s="229" t="e">
        <v>#VALUE!</v>
      </c>
      <c r="O456" s="65"/>
      <c r="Q456" s="258"/>
      <c r="R456" s="259"/>
    </row>
    <row r="457" spans="1:18">
      <c r="A457" s="249"/>
      <c r="B457" s="249"/>
      <c r="C457" s="219"/>
      <c r="D457" s="219"/>
      <c r="E457" s="255"/>
      <c r="F457" s="270"/>
      <c r="G457" s="270"/>
      <c r="H457" s="266"/>
      <c r="I457" s="219"/>
      <c r="J457" s="266"/>
      <c r="K457" s="219"/>
      <c r="L457" s="257"/>
      <c r="M457" s="219"/>
      <c r="N457" s="229"/>
      <c r="O457" s="65"/>
      <c r="Q457" s="258"/>
      <c r="R457" s="259"/>
    </row>
    <row r="458" spans="1:18" outlineLevel="1">
      <c r="A458" s="400" t="s">
        <v>3393</v>
      </c>
      <c r="C458" s="254">
        <f>SUM(C459)</f>
        <v>0</v>
      </c>
      <c r="D458" s="254">
        <f t="shared" si="32"/>
        <v>0</v>
      </c>
      <c r="E458" s="255"/>
      <c r="F458" s="270"/>
      <c r="G458" s="270"/>
      <c r="H458" s="266"/>
      <c r="I458" s="254"/>
      <c r="J458" s="255"/>
      <c r="K458" s="254">
        <f t="shared" ref="K458:K505" si="40">D458+I458</f>
        <v>0</v>
      </c>
      <c r="L458" s="257" t="e">
        <f>#REF!+C458</f>
        <v>#REF!</v>
      </c>
      <c r="M458" s="254"/>
      <c r="N458" s="229" t="e">
        <v>#VALUE!</v>
      </c>
      <c r="O458" s="65">
        <v>0</v>
      </c>
      <c r="Q458" s="258">
        <v>0</v>
      </c>
      <c r="R458" s="259">
        <f>K458-Q458</f>
        <v>0</v>
      </c>
    </row>
    <row r="459" spans="1:18" outlineLevel="2">
      <c r="A459" s="272" t="s">
        <v>4803</v>
      </c>
      <c r="B459" s="196" t="s">
        <v>3394</v>
      </c>
      <c r="C459" s="230">
        <v>0</v>
      </c>
      <c r="D459" s="230">
        <f t="shared" si="32"/>
        <v>0</v>
      </c>
      <c r="E459" s="255"/>
      <c r="F459" s="270"/>
      <c r="G459" s="270"/>
      <c r="H459" s="266"/>
      <c r="I459" s="230"/>
      <c r="J459" s="255"/>
      <c r="K459" s="230">
        <f t="shared" si="40"/>
        <v>0</v>
      </c>
      <c r="L459" s="257"/>
      <c r="M459" s="230"/>
      <c r="N459" s="229">
        <v>0</v>
      </c>
      <c r="O459" s="65" t="s">
        <v>3393</v>
      </c>
      <c r="P459" s="242" t="b">
        <f>EXACT($A458,O459)</f>
        <v>1</v>
      </c>
      <c r="Q459" s="258">
        <v>0</v>
      </c>
      <c r="R459" s="259">
        <f t="shared" ref="R459:R504" si="41">K459-Q459</f>
        <v>0</v>
      </c>
    </row>
    <row r="460" spans="1:18" outlineLevel="1">
      <c r="A460" s="400" t="s">
        <v>3395</v>
      </c>
      <c r="C460" s="254">
        <f>SUM(C461)</f>
        <v>0</v>
      </c>
      <c r="D460" s="254">
        <f t="shared" si="32"/>
        <v>0</v>
      </c>
      <c r="E460" s="255"/>
      <c r="F460" s="270"/>
      <c r="G460" s="270"/>
      <c r="H460" s="266"/>
      <c r="I460" s="254"/>
      <c r="J460" s="255"/>
      <c r="K460" s="254">
        <f t="shared" si="40"/>
        <v>0</v>
      </c>
      <c r="L460" s="257" t="e">
        <f>#REF!+C460</f>
        <v>#REF!</v>
      </c>
      <c r="M460" s="254"/>
      <c r="N460" s="229" t="e">
        <v>#VALUE!</v>
      </c>
      <c r="O460" s="65">
        <v>0</v>
      </c>
      <c r="Q460" s="258">
        <v>0</v>
      </c>
      <c r="R460" s="259">
        <f t="shared" si="41"/>
        <v>0</v>
      </c>
    </row>
    <row r="461" spans="1:18" outlineLevel="2">
      <c r="A461" s="272" t="s">
        <v>4804</v>
      </c>
      <c r="B461" s="196" t="s">
        <v>3396</v>
      </c>
      <c r="C461" s="230">
        <v>0</v>
      </c>
      <c r="D461" s="230">
        <f t="shared" si="32"/>
        <v>0</v>
      </c>
      <c r="E461" s="255"/>
      <c r="F461" s="270"/>
      <c r="G461" s="270"/>
      <c r="H461" s="266"/>
      <c r="I461" s="230"/>
      <c r="J461" s="255"/>
      <c r="K461" s="230">
        <f t="shared" si="40"/>
        <v>0</v>
      </c>
      <c r="L461" s="257"/>
      <c r="M461" s="230"/>
      <c r="N461" s="229">
        <v>0</v>
      </c>
      <c r="O461" s="65" t="s">
        <v>3395</v>
      </c>
      <c r="P461" s="242" t="b">
        <f>EXACT($A460,O461)</f>
        <v>1</v>
      </c>
      <c r="Q461" s="258">
        <v>0</v>
      </c>
      <c r="R461" s="259">
        <f t="shared" si="41"/>
        <v>0</v>
      </c>
    </row>
    <row r="462" spans="1:18" outlineLevel="1">
      <c r="A462" s="400" t="s">
        <v>3397</v>
      </c>
      <c r="C462" s="254">
        <f>SUM(C463)</f>
        <v>0</v>
      </c>
      <c r="D462" s="254">
        <f t="shared" si="32"/>
        <v>0</v>
      </c>
      <c r="E462" s="255"/>
      <c r="F462" s="270"/>
      <c r="G462" s="270"/>
      <c r="H462" s="266"/>
      <c r="I462" s="254"/>
      <c r="J462" s="255"/>
      <c r="K462" s="254">
        <f t="shared" si="40"/>
        <v>0</v>
      </c>
      <c r="L462" s="257" t="e">
        <f>#REF!+C462</f>
        <v>#REF!</v>
      </c>
      <c r="M462" s="254"/>
      <c r="N462" s="229" t="e">
        <v>#VALUE!</v>
      </c>
      <c r="O462" s="65">
        <v>0</v>
      </c>
      <c r="Q462" s="258">
        <v>0</v>
      </c>
      <c r="R462" s="259">
        <f t="shared" si="41"/>
        <v>0</v>
      </c>
    </row>
    <row r="463" spans="1:18" outlineLevel="2">
      <c r="A463" s="272" t="s">
        <v>4805</v>
      </c>
      <c r="B463" s="196" t="s">
        <v>3398</v>
      </c>
      <c r="C463" s="230">
        <v>0</v>
      </c>
      <c r="D463" s="230">
        <f t="shared" si="32"/>
        <v>0</v>
      </c>
      <c r="E463" s="255"/>
      <c r="F463" s="256"/>
      <c r="G463" s="256"/>
      <c r="H463" s="255"/>
      <c r="I463" s="230"/>
      <c r="J463" s="255"/>
      <c r="K463" s="230">
        <f t="shared" si="40"/>
        <v>0</v>
      </c>
      <c r="L463" s="257"/>
      <c r="M463" s="230"/>
      <c r="N463" s="229">
        <v>0</v>
      </c>
      <c r="O463" s="65" t="s">
        <v>3397</v>
      </c>
      <c r="P463" s="242" t="b">
        <f>EXACT($A462,O463)</f>
        <v>1</v>
      </c>
      <c r="Q463" s="258">
        <v>0</v>
      </c>
      <c r="R463" s="259">
        <f t="shared" si="41"/>
        <v>0</v>
      </c>
    </row>
    <row r="464" spans="1:18" outlineLevel="1">
      <c r="A464" s="400" t="s">
        <v>3399</v>
      </c>
      <c r="C464" s="254">
        <f>SUM(C465:C468)</f>
        <v>0</v>
      </c>
      <c r="D464" s="254">
        <f t="shared" si="32"/>
        <v>0</v>
      </c>
      <c r="E464" s="255"/>
      <c r="F464" s="256"/>
      <c r="G464" s="256"/>
      <c r="H464" s="255"/>
      <c r="I464" s="254"/>
      <c r="J464" s="255"/>
      <c r="K464" s="254">
        <f t="shared" si="40"/>
        <v>0</v>
      </c>
      <c r="L464" s="257" t="e">
        <f>#REF!+C464</f>
        <v>#REF!</v>
      </c>
      <c r="M464" s="254"/>
      <c r="N464" s="229" t="e">
        <v>#VALUE!</v>
      </c>
      <c r="O464" s="65">
        <v>0</v>
      </c>
      <c r="Q464" s="258">
        <v>0</v>
      </c>
      <c r="R464" s="259">
        <f t="shared" si="41"/>
        <v>0</v>
      </c>
    </row>
    <row r="465" spans="1:18" outlineLevel="2">
      <c r="A465" s="272" t="s">
        <v>4806</v>
      </c>
      <c r="B465" s="196" t="s">
        <v>3400</v>
      </c>
      <c r="C465" s="230">
        <v>0</v>
      </c>
      <c r="D465" s="230">
        <f t="shared" si="32"/>
        <v>0</v>
      </c>
      <c r="E465" s="255"/>
      <c r="F465" s="256"/>
      <c r="G465" s="256"/>
      <c r="H465" s="255"/>
      <c r="I465" s="230"/>
      <c r="J465" s="255"/>
      <c r="K465" s="230">
        <f t="shared" si="40"/>
        <v>0</v>
      </c>
      <c r="L465" s="257"/>
      <c r="M465" s="230"/>
      <c r="N465" s="229">
        <v>0</v>
      </c>
      <c r="O465" s="65" t="s">
        <v>3399</v>
      </c>
      <c r="P465" s="242" t="b">
        <f>EXACT($A$464,O465)</f>
        <v>1</v>
      </c>
      <c r="Q465" s="258">
        <v>0</v>
      </c>
      <c r="R465" s="259">
        <f t="shared" si="41"/>
        <v>0</v>
      </c>
    </row>
    <row r="466" spans="1:18" outlineLevel="2">
      <c r="A466" s="272" t="s">
        <v>4807</v>
      </c>
      <c r="B466" s="196" t="s">
        <v>3401</v>
      </c>
      <c r="C466" s="273">
        <v>0</v>
      </c>
      <c r="D466" s="230">
        <f t="shared" si="32"/>
        <v>0</v>
      </c>
      <c r="E466" s="255"/>
      <c r="F466" s="256"/>
      <c r="G466" s="256"/>
      <c r="H466" s="255"/>
      <c r="I466" s="230"/>
      <c r="J466" s="255"/>
      <c r="K466" s="230">
        <f t="shared" si="40"/>
        <v>0</v>
      </c>
      <c r="L466" s="257"/>
      <c r="M466" s="230"/>
      <c r="N466" s="229">
        <v>0</v>
      </c>
      <c r="O466" s="65" t="s">
        <v>3399</v>
      </c>
      <c r="P466" s="242" t="b">
        <f>EXACT($A$464,O466)</f>
        <v>1</v>
      </c>
      <c r="Q466" s="258">
        <v>0</v>
      </c>
      <c r="R466" s="259">
        <f t="shared" si="41"/>
        <v>0</v>
      </c>
    </row>
    <row r="467" spans="1:18" outlineLevel="2">
      <c r="A467" s="272" t="s">
        <v>4808</v>
      </c>
      <c r="B467" s="196" t="s">
        <v>3402</v>
      </c>
      <c r="C467" s="273">
        <v>0</v>
      </c>
      <c r="D467" s="230">
        <f t="shared" si="32"/>
        <v>0</v>
      </c>
      <c r="E467" s="255"/>
      <c r="F467" s="256"/>
      <c r="G467" s="256"/>
      <c r="H467" s="255"/>
      <c r="I467" s="230"/>
      <c r="J467" s="255"/>
      <c r="K467" s="230">
        <f t="shared" si="40"/>
        <v>0</v>
      </c>
      <c r="L467" s="257"/>
      <c r="M467" s="230"/>
      <c r="N467" s="229">
        <v>0</v>
      </c>
      <c r="O467" s="65" t="s">
        <v>3399</v>
      </c>
      <c r="P467" s="242" t="b">
        <f>EXACT($A$464,O467)</f>
        <v>1</v>
      </c>
      <c r="Q467" s="258">
        <v>0</v>
      </c>
      <c r="R467" s="259">
        <f t="shared" si="41"/>
        <v>0</v>
      </c>
    </row>
    <row r="468" spans="1:18" outlineLevel="2">
      <c r="A468" s="272" t="s">
        <v>4809</v>
      </c>
      <c r="B468" s="196" t="s">
        <v>3403</v>
      </c>
      <c r="C468" s="230">
        <v>0</v>
      </c>
      <c r="D468" s="230">
        <f t="shared" si="32"/>
        <v>0</v>
      </c>
      <c r="E468" s="255"/>
      <c r="F468" s="256"/>
      <c r="G468" s="256"/>
      <c r="H468" s="255"/>
      <c r="I468" s="230"/>
      <c r="J468" s="255"/>
      <c r="K468" s="230">
        <f t="shared" si="40"/>
        <v>0</v>
      </c>
      <c r="L468" s="257"/>
      <c r="M468" s="230"/>
      <c r="N468" s="229">
        <v>0</v>
      </c>
      <c r="O468" s="65" t="s">
        <v>3399</v>
      </c>
      <c r="P468" s="242" t="b">
        <f>EXACT($A$464,O468)</f>
        <v>1</v>
      </c>
      <c r="Q468" s="258">
        <v>0</v>
      </c>
      <c r="R468" s="259">
        <f t="shared" si="41"/>
        <v>0</v>
      </c>
    </row>
    <row r="469" spans="1:18" outlineLevel="1">
      <c r="A469" s="400" t="s">
        <v>3404</v>
      </c>
      <c r="C469" s="254">
        <f>SUM(C470)</f>
        <v>-143894136.72</v>
      </c>
      <c r="D469" s="254">
        <f t="shared" si="32"/>
        <v>143894136.72</v>
      </c>
      <c r="E469" s="255"/>
      <c r="F469" s="256"/>
      <c r="G469" s="256"/>
      <c r="H469" s="255"/>
      <c r="I469" s="254"/>
      <c r="J469" s="255"/>
      <c r="K469" s="254">
        <f t="shared" si="40"/>
        <v>143894136.72</v>
      </c>
      <c r="L469" s="257" t="e">
        <f>#REF!+C469</f>
        <v>#REF!</v>
      </c>
      <c r="M469" s="254"/>
      <c r="N469" s="229" t="e">
        <v>#VALUE!</v>
      </c>
      <c r="O469" s="65">
        <v>0</v>
      </c>
      <c r="Q469" s="258">
        <v>143894136.72</v>
      </c>
      <c r="R469" s="259">
        <f t="shared" si="41"/>
        <v>0</v>
      </c>
    </row>
    <row r="470" spans="1:18" outlineLevel="2">
      <c r="A470" s="272" t="s">
        <v>4810</v>
      </c>
      <c r="B470" s="196" t="s">
        <v>3405</v>
      </c>
      <c r="C470" s="230">
        <v>-143894136.72</v>
      </c>
      <c r="D470" s="230">
        <f t="shared" si="32"/>
        <v>143894136.72</v>
      </c>
      <c r="E470" s="255"/>
      <c r="F470" s="256"/>
      <c r="G470" s="256"/>
      <c r="H470" s="255"/>
      <c r="I470" s="230"/>
      <c r="J470" s="255"/>
      <c r="K470" s="230">
        <f t="shared" si="40"/>
        <v>143894136.72</v>
      </c>
      <c r="L470" s="257"/>
      <c r="M470" s="230"/>
      <c r="N470" s="229">
        <v>0</v>
      </c>
      <c r="O470" s="65" t="s">
        <v>3404</v>
      </c>
      <c r="P470" s="242" t="b">
        <f>EXACT($A469,O470)</f>
        <v>1</v>
      </c>
      <c r="Q470" s="258">
        <v>0</v>
      </c>
      <c r="R470" s="259">
        <f t="shared" si="41"/>
        <v>143894136.72</v>
      </c>
    </row>
    <row r="471" spans="1:18" outlineLevel="1">
      <c r="A471" s="400" t="s">
        <v>3406</v>
      </c>
      <c r="B471" s="196"/>
      <c r="C471" s="254">
        <f>C472</f>
        <v>-7830534.2400000002</v>
      </c>
      <c r="D471" s="254">
        <f t="shared" si="32"/>
        <v>7830534.2400000002</v>
      </c>
      <c r="E471" s="255"/>
      <c r="F471" s="256"/>
      <c r="G471" s="256"/>
      <c r="H471" s="255"/>
      <c r="I471" s="254"/>
      <c r="J471" s="255"/>
      <c r="K471" s="254">
        <f t="shared" si="40"/>
        <v>7830534.2400000002</v>
      </c>
      <c r="L471" s="257"/>
      <c r="M471" s="230"/>
      <c r="N471" s="229" t="e">
        <v>#VALUE!</v>
      </c>
      <c r="O471" s="65">
        <v>0</v>
      </c>
      <c r="Q471" s="258">
        <v>7830534.2400000002</v>
      </c>
      <c r="R471" s="259">
        <f t="shared" si="41"/>
        <v>0</v>
      </c>
    </row>
    <row r="472" spans="1:18" outlineLevel="2">
      <c r="A472" s="272" t="s">
        <v>4811</v>
      </c>
      <c r="B472" s="196" t="s">
        <v>3407</v>
      </c>
      <c r="C472" s="230">
        <v>-7830534.2400000002</v>
      </c>
      <c r="D472" s="230">
        <f t="shared" si="32"/>
        <v>7830534.2400000002</v>
      </c>
      <c r="E472" s="255"/>
      <c r="F472" s="256"/>
      <c r="G472" s="256"/>
      <c r="H472" s="255"/>
      <c r="I472" s="230"/>
      <c r="J472" s="255"/>
      <c r="K472" s="230">
        <f t="shared" si="40"/>
        <v>7830534.2400000002</v>
      </c>
      <c r="L472" s="257"/>
      <c r="M472" s="230"/>
      <c r="N472" s="229">
        <v>0</v>
      </c>
      <c r="O472" s="65" t="s">
        <v>3406</v>
      </c>
      <c r="P472" s="242" t="b">
        <f>EXACT($A471,O472)</f>
        <v>1</v>
      </c>
      <c r="Q472" s="258">
        <v>0</v>
      </c>
      <c r="R472" s="259">
        <f t="shared" si="41"/>
        <v>7830534.2400000002</v>
      </c>
    </row>
    <row r="473" spans="1:18" outlineLevel="1">
      <c r="A473" s="400" t="s">
        <v>3408</v>
      </c>
      <c r="B473" s="196"/>
      <c r="C473" s="254">
        <f>C474</f>
        <v>-30390617.760000002</v>
      </c>
      <c r="D473" s="254">
        <f t="shared" si="32"/>
        <v>30390617.760000002</v>
      </c>
      <c r="E473" s="255"/>
      <c r="F473" s="256"/>
      <c r="G473" s="256"/>
      <c r="H473" s="255"/>
      <c r="I473" s="254"/>
      <c r="J473" s="255"/>
      <c r="K473" s="254">
        <f t="shared" si="40"/>
        <v>30390617.760000002</v>
      </c>
      <c r="L473" s="257"/>
      <c r="M473" s="230"/>
      <c r="N473" s="229" t="e">
        <v>#VALUE!</v>
      </c>
      <c r="O473" s="65">
        <v>0</v>
      </c>
      <c r="Q473" s="258">
        <v>30390617.760000002</v>
      </c>
      <c r="R473" s="259">
        <f t="shared" si="41"/>
        <v>0</v>
      </c>
    </row>
    <row r="474" spans="1:18" outlineLevel="2">
      <c r="A474" s="272" t="s">
        <v>4812</v>
      </c>
      <c r="B474" s="196" t="s">
        <v>3409</v>
      </c>
      <c r="C474" s="230">
        <v>-30390617.760000002</v>
      </c>
      <c r="D474" s="230">
        <f t="shared" si="32"/>
        <v>30390617.760000002</v>
      </c>
      <c r="E474" s="255"/>
      <c r="F474" s="256"/>
      <c r="G474" s="256"/>
      <c r="H474" s="255"/>
      <c r="I474" s="230"/>
      <c r="J474" s="255"/>
      <c r="K474" s="230">
        <f t="shared" si="40"/>
        <v>30390617.760000002</v>
      </c>
      <c r="L474" s="257"/>
      <c r="M474" s="230"/>
      <c r="N474" s="229">
        <v>0</v>
      </c>
      <c r="O474" s="65" t="s">
        <v>3408</v>
      </c>
      <c r="P474" s="242" t="b">
        <f>EXACT($A473,O474)</f>
        <v>1</v>
      </c>
      <c r="Q474" s="258">
        <v>0</v>
      </c>
      <c r="R474" s="259">
        <f t="shared" si="41"/>
        <v>30390617.760000002</v>
      </c>
    </row>
    <row r="475" spans="1:18" outlineLevel="1">
      <c r="A475" s="400" t="s">
        <v>3410</v>
      </c>
      <c r="B475" s="196"/>
      <c r="C475" s="254">
        <f>C476</f>
        <v>-1771406.76</v>
      </c>
      <c r="D475" s="254">
        <f t="shared" si="32"/>
        <v>1771406.76</v>
      </c>
      <c r="E475" s="255"/>
      <c r="F475" s="256"/>
      <c r="G475" s="256"/>
      <c r="H475" s="255"/>
      <c r="I475" s="254"/>
      <c r="J475" s="255"/>
      <c r="K475" s="254">
        <f t="shared" si="40"/>
        <v>1771406.76</v>
      </c>
      <c r="L475" s="257"/>
      <c r="M475" s="230"/>
      <c r="N475" s="229" t="e">
        <v>#VALUE!</v>
      </c>
      <c r="O475" s="65">
        <v>0</v>
      </c>
      <c r="Q475" s="258">
        <v>1771406.76</v>
      </c>
      <c r="R475" s="259">
        <f t="shared" si="41"/>
        <v>0</v>
      </c>
    </row>
    <row r="476" spans="1:18" outlineLevel="2">
      <c r="A476" s="272" t="s">
        <v>4813</v>
      </c>
      <c r="B476" s="196" t="s">
        <v>3411</v>
      </c>
      <c r="C476" s="230">
        <v>-1771406.76</v>
      </c>
      <c r="D476" s="230">
        <f t="shared" si="32"/>
        <v>1771406.76</v>
      </c>
      <c r="E476" s="255"/>
      <c r="F476" s="256"/>
      <c r="G476" s="256"/>
      <c r="H476" s="255"/>
      <c r="I476" s="230"/>
      <c r="J476" s="255"/>
      <c r="K476" s="230">
        <f t="shared" si="40"/>
        <v>1771406.76</v>
      </c>
      <c r="L476" s="257"/>
      <c r="M476" s="230"/>
      <c r="N476" s="229">
        <v>0</v>
      </c>
      <c r="O476" s="65" t="s">
        <v>3410</v>
      </c>
      <c r="P476" s="242" t="b">
        <f>EXACT($A475,O476)</f>
        <v>1</v>
      </c>
      <c r="Q476" s="258">
        <v>0</v>
      </c>
      <c r="R476" s="259">
        <f t="shared" si="41"/>
        <v>1771406.76</v>
      </c>
    </row>
    <row r="477" spans="1:18" outlineLevel="1">
      <c r="A477" s="400" t="s">
        <v>3412</v>
      </c>
      <c r="B477" s="196"/>
      <c r="C477" s="254">
        <f>C478</f>
        <v>-2758012.2</v>
      </c>
      <c r="D477" s="254">
        <f t="shared" si="32"/>
        <v>2758012.2</v>
      </c>
      <c r="E477" s="255"/>
      <c r="F477" s="256"/>
      <c r="G477" s="256"/>
      <c r="H477" s="255"/>
      <c r="I477" s="254"/>
      <c r="J477" s="255"/>
      <c r="K477" s="254">
        <f t="shared" si="40"/>
        <v>2758012.2</v>
      </c>
      <c r="L477" s="257"/>
      <c r="M477" s="230"/>
      <c r="N477" s="229" t="e">
        <v>#VALUE!</v>
      </c>
      <c r="O477" s="65">
        <v>0</v>
      </c>
      <c r="Q477" s="258">
        <v>2758012.2</v>
      </c>
      <c r="R477" s="259">
        <f t="shared" si="41"/>
        <v>0</v>
      </c>
    </row>
    <row r="478" spans="1:18" outlineLevel="2">
      <c r="A478" s="272" t="s">
        <v>4814</v>
      </c>
      <c r="B478" s="196" t="s">
        <v>3413</v>
      </c>
      <c r="C478" s="230">
        <v>-2758012.2</v>
      </c>
      <c r="D478" s="230">
        <f t="shared" si="32"/>
        <v>2758012.2</v>
      </c>
      <c r="E478" s="255"/>
      <c r="F478" s="256"/>
      <c r="G478" s="256"/>
      <c r="H478" s="255"/>
      <c r="I478" s="230"/>
      <c r="J478" s="255"/>
      <c r="K478" s="230">
        <f t="shared" si="40"/>
        <v>2758012.2</v>
      </c>
      <c r="L478" s="257"/>
      <c r="M478" s="230"/>
      <c r="N478" s="229">
        <v>0</v>
      </c>
      <c r="O478" s="65" t="s">
        <v>3412</v>
      </c>
      <c r="P478" s="242" t="b">
        <f>EXACT($A477,O478)</f>
        <v>1</v>
      </c>
      <c r="Q478" s="258">
        <v>0</v>
      </c>
      <c r="R478" s="259">
        <f t="shared" si="41"/>
        <v>2758012.2</v>
      </c>
    </row>
    <row r="479" spans="1:18" outlineLevel="1">
      <c r="A479" s="400" t="s">
        <v>3414</v>
      </c>
      <c r="B479" s="196"/>
      <c r="C479" s="254">
        <f>C480</f>
        <v>-2190724.56</v>
      </c>
      <c r="D479" s="254">
        <f t="shared" si="32"/>
        <v>2190724.56</v>
      </c>
      <c r="E479" s="255"/>
      <c r="F479" s="256"/>
      <c r="G479" s="256"/>
      <c r="H479" s="255"/>
      <c r="I479" s="254"/>
      <c r="J479" s="255"/>
      <c r="K479" s="254">
        <f t="shared" si="40"/>
        <v>2190724.56</v>
      </c>
      <c r="L479" s="257"/>
      <c r="M479" s="230"/>
      <c r="N479" s="229" t="e">
        <v>#VALUE!</v>
      </c>
      <c r="O479" s="65">
        <v>0</v>
      </c>
      <c r="Q479" s="258">
        <v>2190724.56</v>
      </c>
      <c r="R479" s="259">
        <f t="shared" si="41"/>
        <v>0</v>
      </c>
    </row>
    <row r="480" spans="1:18" outlineLevel="2">
      <c r="A480" s="272" t="s">
        <v>4815</v>
      </c>
      <c r="B480" s="196" t="s">
        <v>3415</v>
      </c>
      <c r="C480" s="230">
        <v>-2190724.56</v>
      </c>
      <c r="D480" s="230">
        <f t="shared" si="32"/>
        <v>2190724.56</v>
      </c>
      <c r="E480" s="255"/>
      <c r="F480" s="256"/>
      <c r="G480" s="256"/>
      <c r="H480" s="255"/>
      <c r="I480" s="230"/>
      <c r="J480" s="255"/>
      <c r="K480" s="230">
        <f t="shared" si="40"/>
        <v>2190724.56</v>
      </c>
      <c r="L480" s="257"/>
      <c r="M480" s="230"/>
      <c r="N480" s="229">
        <v>0</v>
      </c>
      <c r="O480" s="65" t="s">
        <v>3414</v>
      </c>
      <c r="P480" s="242" t="b">
        <f>EXACT($A479,O480)</f>
        <v>1</v>
      </c>
      <c r="Q480" s="258">
        <v>0</v>
      </c>
      <c r="R480" s="259">
        <f t="shared" si="41"/>
        <v>2190724.56</v>
      </c>
    </row>
    <row r="481" spans="1:18" outlineLevel="1">
      <c r="A481" s="400" t="s">
        <v>3416</v>
      </c>
      <c r="C481" s="254">
        <f>SUM(C482:C483)</f>
        <v>-38829949.7999999</v>
      </c>
      <c r="D481" s="254">
        <f t="shared" si="32"/>
        <v>38829949.7999999</v>
      </c>
      <c r="E481" s="255"/>
      <c r="F481" s="256"/>
      <c r="G481" s="256"/>
      <c r="H481" s="255"/>
      <c r="I481" s="254"/>
      <c r="J481" s="255"/>
      <c r="K481" s="254">
        <f t="shared" si="40"/>
        <v>38829949.7999999</v>
      </c>
      <c r="L481" s="257" t="e">
        <f>#REF!+C481</f>
        <v>#REF!</v>
      </c>
      <c r="M481" s="254"/>
      <c r="N481" s="229" t="e">
        <v>#VALUE!</v>
      </c>
      <c r="O481" s="65">
        <v>0</v>
      </c>
      <c r="Q481" s="258">
        <v>38829949.799999997</v>
      </c>
      <c r="R481" s="259">
        <f t="shared" si="41"/>
        <v>-9.6857547760009766E-8</v>
      </c>
    </row>
    <row r="482" spans="1:18" outlineLevel="2">
      <c r="A482" s="272" t="s">
        <v>4816</v>
      </c>
      <c r="B482" s="196" t="s">
        <v>3417</v>
      </c>
      <c r="C482" s="230">
        <v>-35606366.759999901</v>
      </c>
      <c r="D482" s="230">
        <f t="shared" si="32"/>
        <v>35606366.759999901</v>
      </c>
      <c r="E482" s="255"/>
      <c r="F482" s="256"/>
      <c r="G482" s="256"/>
      <c r="H482" s="255"/>
      <c r="I482" s="230"/>
      <c r="J482" s="255"/>
      <c r="K482" s="230">
        <f t="shared" si="40"/>
        <v>35606366.759999901</v>
      </c>
      <c r="L482" s="257"/>
      <c r="M482" s="230"/>
      <c r="N482" s="229">
        <v>0</v>
      </c>
      <c r="O482" s="65" t="s">
        <v>3416</v>
      </c>
      <c r="P482" s="242" t="b">
        <f>EXACT($A481,O482)</f>
        <v>1</v>
      </c>
      <c r="Q482" s="258">
        <v>0</v>
      </c>
      <c r="R482" s="259">
        <f t="shared" si="41"/>
        <v>35606366.759999901</v>
      </c>
    </row>
    <row r="483" spans="1:18" outlineLevel="2">
      <c r="A483" s="272" t="s">
        <v>4817</v>
      </c>
      <c r="B483" s="196" t="s">
        <v>3418</v>
      </c>
      <c r="C483" s="230">
        <v>-3223583.04</v>
      </c>
      <c r="D483" s="230">
        <f t="shared" si="32"/>
        <v>3223583.04</v>
      </c>
      <c r="E483" s="255"/>
      <c r="F483" s="256"/>
      <c r="G483" s="256"/>
      <c r="H483" s="255"/>
      <c r="I483" s="230"/>
      <c r="J483" s="255"/>
      <c r="K483" s="230">
        <f t="shared" si="40"/>
        <v>3223583.04</v>
      </c>
      <c r="L483" s="257"/>
      <c r="M483" s="230"/>
      <c r="N483" s="229">
        <v>0</v>
      </c>
      <c r="O483" s="65" t="s">
        <v>3416</v>
      </c>
      <c r="Q483" s="258">
        <v>0</v>
      </c>
      <c r="R483" s="259">
        <f t="shared" si="41"/>
        <v>3223583.04</v>
      </c>
    </row>
    <row r="484" spans="1:18" outlineLevel="1">
      <c r="A484" s="400" t="s">
        <v>3419</v>
      </c>
      <c r="C484" s="254">
        <f>SUM(C486)+C485</f>
        <v>-122021259.239999</v>
      </c>
      <c r="D484" s="254">
        <f t="shared" si="32"/>
        <v>122021259.239999</v>
      </c>
      <c r="E484" s="255"/>
      <c r="F484" s="256"/>
      <c r="G484" s="256"/>
      <c r="H484" s="255"/>
      <c r="I484" s="254"/>
      <c r="J484" s="255"/>
      <c r="K484" s="254">
        <f t="shared" si="40"/>
        <v>122021259.239999</v>
      </c>
      <c r="L484" s="257"/>
      <c r="M484" s="230"/>
      <c r="N484" s="229" t="e">
        <v>#VALUE!</v>
      </c>
      <c r="O484" s="65">
        <v>0</v>
      </c>
      <c r="Q484" s="258">
        <v>122021259.23999999</v>
      </c>
      <c r="R484" s="259">
        <f t="shared" si="41"/>
        <v>-9.9837779998779297E-7</v>
      </c>
    </row>
    <row r="485" spans="1:18" outlineLevel="2">
      <c r="A485" s="272" t="s">
        <v>4818</v>
      </c>
      <c r="B485" s="196" t="s">
        <v>3420</v>
      </c>
      <c r="C485" s="230">
        <v>-122021259.239999</v>
      </c>
      <c r="D485" s="230">
        <f t="shared" si="32"/>
        <v>122021259.239999</v>
      </c>
      <c r="E485" s="255"/>
      <c r="F485" s="256"/>
      <c r="G485" s="256"/>
      <c r="H485" s="255"/>
      <c r="I485" s="230"/>
      <c r="J485" s="255"/>
      <c r="K485" s="230">
        <f>D485+I485</f>
        <v>122021259.239999</v>
      </c>
      <c r="L485" s="257"/>
      <c r="M485" s="230"/>
      <c r="N485" s="229"/>
      <c r="O485" s="65" t="s">
        <v>3419</v>
      </c>
      <c r="P485" s="242" t="b">
        <f>EXACT($A484,O485)</f>
        <v>1</v>
      </c>
      <c r="Q485" s="258">
        <v>0</v>
      </c>
      <c r="R485" s="259">
        <f t="shared" si="41"/>
        <v>122021259.239999</v>
      </c>
    </row>
    <row r="486" spans="1:18" outlineLevel="2">
      <c r="A486" s="272" t="s">
        <v>4819</v>
      </c>
      <c r="B486" s="196" t="s">
        <v>3417</v>
      </c>
      <c r="C486" s="230">
        <v>0</v>
      </c>
      <c r="D486" s="230">
        <f t="shared" si="32"/>
        <v>0</v>
      </c>
      <c r="E486" s="255"/>
      <c r="F486" s="256"/>
      <c r="G486" s="256"/>
      <c r="H486" s="255"/>
      <c r="I486" s="230"/>
      <c r="J486" s="255"/>
      <c r="K486" s="230">
        <f t="shared" si="40"/>
        <v>0</v>
      </c>
      <c r="L486" s="257"/>
      <c r="M486" s="230"/>
      <c r="N486" s="229">
        <v>0</v>
      </c>
      <c r="O486" s="65" t="s">
        <v>3419</v>
      </c>
      <c r="Q486" s="258">
        <v>0</v>
      </c>
      <c r="R486" s="259">
        <f t="shared" si="41"/>
        <v>0</v>
      </c>
    </row>
    <row r="487" spans="1:18" outlineLevel="1">
      <c r="A487" s="400" t="s">
        <v>3421</v>
      </c>
      <c r="C487" s="254">
        <f>C488</f>
        <v>-1950870.72</v>
      </c>
      <c r="D487" s="254">
        <f t="shared" si="32"/>
        <v>1950870.72</v>
      </c>
      <c r="E487" s="255"/>
      <c r="F487" s="256"/>
      <c r="G487" s="256"/>
      <c r="H487" s="255"/>
      <c r="I487" s="254"/>
      <c r="J487" s="255"/>
      <c r="K487" s="254">
        <f>D487+I487</f>
        <v>1950870.72</v>
      </c>
      <c r="L487" s="257"/>
      <c r="M487" s="230"/>
      <c r="N487" s="229" t="e">
        <v>#VALUE!</v>
      </c>
      <c r="O487" s="65">
        <v>0</v>
      </c>
      <c r="Q487" s="258">
        <v>1950870.72</v>
      </c>
      <c r="R487" s="259">
        <f t="shared" si="41"/>
        <v>0</v>
      </c>
    </row>
    <row r="488" spans="1:18" outlineLevel="2">
      <c r="A488" s="272" t="s">
        <v>4820</v>
      </c>
      <c r="B488" s="196" t="s">
        <v>3422</v>
      </c>
      <c r="C488" s="230">
        <v>-1950870.72</v>
      </c>
      <c r="D488" s="230">
        <f t="shared" si="32"/>
        <v>1950870.72</v>
      </c>
      <c r="E488" s="255"/>
      <c r="F488" s="256"/>
      <c r="G488" s="256"/>
      <c r="H488" s="255"/>
      <c r="I488" s="230"/>
      <c r="J488" s="255"/>
      <c r="K488" s="230">
        <f>D488+I488</f>
        <v>1950870.72</v>
      </c>
      <c r="L488" s="257"/>
      <c r="M488" s="230"/>
      <c r="N488" s="229">
        <v>0</v>
      </c>
      <c r="O488" s="65" t="s">
        <v>3421</v>
      </c>
      <c r="P488" s="242" t="b">
        <f>EXACT($A487,O488)</f>
        <v>1</v>
      </c>
      <c r="Q488" s="258">
        <v>0</v>
      </c>
      <c r="R488" s="259">
        <f t="shared" si="41"/>
        <v>1950870.72</v>
      </c>
    </row>
    <row r="489" spans="1:18" outlineLevel="1">
      <c r="A489" s="400" t="s">
        <v>3423</v>
      </c>
      <c r="C489" s="254">
        <f>SUM(C490:C494)</f>
        <v>0</v>
      </c>
      <c r="D489" s="254">
        <f t="shared" si="32"/>
        <v>0</v>
      </c>
      <c r="E489" s="255"/>
      <c r="F489" s="256"/>
      <c r="G489" s="256"/>
      <c r="H489" s="255"/>
      <c r="I489" s="254"/>
      <c r="J489" s="255"/>
      <c r="K489" s="254">
        <f t="shared" si="40"/>
        <v>0</v>
      </c>
      <c r="L489" s="257" t="e">
        <f>#REF!+C489</f>
        <v>#REF!</v>
      </c>
      <c r="M489" s="254"/>
      <c r="N489" s="229" t="e">
        <v>#VALUE!</v>
      </c>
      <c r="O489" s="65">
        <v>0</v>
      </c>
      <c r="Q489" s="258">
        <v>0</v>
      </c>
      <c r="R489" s="259">
        <f t="shared" si="41"/>
        <v>0</v>
      </c>
    </row>
    <row r="490" spans="1:18" outlineLevel="2">
      <c r="A490" s="272" t="s">
        <v>4821</v>
      </c>
      <c r="B490" s="196" t="s">
        <v>3424</v>
      </c>
      <c r="C490" s="230">
        <v>0</v>
      </c>
      <c r="D490" s="230">
        <f t="shared" si="32"/>
        <v>0</v>
      </c>
      <c r="E490" s="255"/>
      <c r="F490" s="256"/>
      <c r="G490" s="256"/>
      <c r="H490" s="255"/>
      <c r="I490" s="230"/>
      <c r="J490" s="255"/>
      <c r="K490" s="230">
        <f t="shared" si="40"/>
        <v>0</v>
      </c>
      <c r="L490" s="257"/>
      <c r="M490" s="230"/>
      <c r="N490" s="229">
        <v>0</v>
      </c>
      <c r="O490" s="65" t="s">
        <v>3423</v>
      </c>
      <c r="P490" s="242" t="b">
        <f>EXACT($A$489,O490)</f>
        <v>1</v>
      </c>
      <c r="Q490" s="258">
        <v>0</v>
      </c>
      <c r="R490" s="259">
        <f t="shared" si="41"/>
        <v>0</v>
      </c>
    </row>
    <row r="491" spans="1:18" outlineLevel="2">
      <c r="A491" s="272" t="s">
        <v>4822</v>
      </c>
      <c r="B491" s="196" t="s">
        <v>3425</v>
      </c>
      <c r="C491" s="230">
        <v>0</v>
      </c>
      <c r="D491" s="230">
        <f t="shared" si="32"/>
        <v>0</v>
      </c>
      <c r="E491" s="255"/>
      <c r="F491" s="256"/>
      <c r="G491" s="256"/>
      <c r="H491" s="255"/>
      <c r="I491" s="230"/>
      <c r="J491" s="255"/>
      <c r="K491" s="230">
        <f t="shared" si="40"/>
        <v>0</v>
      </c>
      <c r="L491" s="257"/>
      <c r="M491" s="230"/>
      <c r="N491" s="229">
        <v>0</v>
      </c>
      <c r="O491" s="65" t="s">
        <v>3423</v>
      </c>
      <c r="P491" s="242" t="b">
        <f>EXACT($A$489,O491)</f>
        <v>1</v>
      </c>
      <c r="Q491" s="258">
        <v>0</v>
      </c>
      <c r="R491" s="259">
        <f t="shared" si="41"/>
        <v>0</v>
      </c>
    </row>
    <row r="492" spans="1:18" outlineLevel="2">
      <c r="A492" s="272" t="s">
        <v>4823</v>
      </c>
      <c r="B492" s="196" t="s">
        <v>3426</v>
      </c>
      <c r="C492" s="230">
        <v>0</v>
      </c>
      <c r="D492" s="230">
        <f t="shared" si="32"/>
        <v>0</v>
      </c>
      <c r="E492" s="255"/>
      <c r="F492" s="256"/>
      <c r="G492" s="256"/>
      <c r="H492" s="255"/>
      <c r="I492" s="230"/>
      <c r="J492" s="255"/>
      <c r="K492" s="230">
        <f t="shared" si="40"/>
        <v>0</v>
      </c>
      <c r="L492" s="257"/>
      <c r="M492" s="230"/>
      <c r="N492" s="229">
        <v>0</v>
      </c>
      <c r="O492" s="65" t="s">
        <v>3423</v>
      </c>
      <c r="P492" s="242" t="b">
        <f>EXACT($A$489,O492)</f>
        <v>1</v>
      </c>
      <c r="Q492" s="258">
        <v>0</v>
      </c>
      <c r="R492" s="259">
        <f t="shared" si="41"/>
        <v>0</v>
      </c>
    </row>
    <row r="493" spans="1:18" outlineLevel="2">
      <c r="A493" s="401" t="s">
        <v>4824</v>
      </c>
      <c r="B493" s="45" t="s">
        <v>3427</v>
      </c>
      <c r="C493" s="230">
        <v>0</v>
      </c>
      <c r="D493" s="230">
        <f t="shared" si="32"/>
        <v>0</v>
      </c>
      <c r="E493" s="255"/>
      <c r="F493" s="256"/>
      <c r="G493" s="256"/>
      <c r="H493" s="255"/>
      <c r="I493" s="230"/>
      <c r="J493" s="255"/>
      <c r="K493" s="230">
        <f t="shared" si="40"/>
        <v>0</v>
      </c>
      <c r="L493" s="257"/>
      <c r="M493" s="230"/>
      <c r="N493" s="229">
        <v>0</v>
      </c>
      <c r="O493" s="65" t="s">
        <v>3423</v>
      </c>
      <c r="P493" s="242" t="b">
        <f>EXACT($A$489,O493)</f>
        <v>1</v>
      </c>
      <c r="Q493" s="258">
        <v>0</v>
      </c>
      <c r="R493" s="259">
        <f t="shared" si="41"/>
        <v>0</v>
      </c>
    </row>
    <row r="494" spans="1:18" outlineLevel="2">
      <c r="A494" s="401" t="s">
        <v>4825</v>
      </c>
      <c r="B494" s="45" t="s">
        <v>3428</v>
      </c>
      <c r="C494" s="230">
        <v>0</v>
      </c>
      <c r="D494" s="230">
        <f t="shared" si="32"/>
        <v>0</v>
      </c>
      <c r="E494" s="255"/>
      <c r="F494" s="256"/>
      <c r="G494" s="256"/>
      <c r="H494" s="255"/>
      <c r="I494" s="230"/>
      <c r="J494" s="255"/>
      <c r="K494" s="230">
        <f t="shared" si="40"/>
        <v>0</v>
      </c>
      <c r="L494" s="257"/>
      <c r="M494" s="230"/>
      <c r="N494" s="229">
        <v>0</v>
      </c>
      <c r="O494" s="65" t="s">
        <v>3423</v>
      </c>
      <c r="P494" s="242" t="b">
        <f>EXACT($A$489,O494)</f>
        <v>1</v>
      </c>
      <c r="Q494" s="258">
        <v>0</v>
      </c>
      <c r="R494" s="259">
        <f t="shared" si="41"/>
        <v>0</v>
      </c>
    </row>
    <row r="495" spans="1:18" outlineLevel="1">
      <c r="A495" s="400" t="s">
        <v>3429</v>
      </c>
      <c r="B495" s="45"/>
      <c r="C495" s="254">
        <f>SUM(C496)</f>
        <v>0</v>
      </c>
      <c r="D495" s="254">
        <f t="shared" si="32"/>
        <v>0</v>
      </c>
      <c r="E495" s="255"/>
      <c r="F495" s="256"/>
      <c r="G495" s="256"/>
      <c r="H495" s="255"/>
      <c r="I495" s="254"/>
      <c r="J495" s="255"/>
      <c r="K495" s="254">
        <f t="shared" si="40"/>
        <v>0</v>
      </c>
      <c r="L495" s="257"/>
      <c r="M495" s="230"/>
      <c r="N495" s="229" t="e">
        <v>#VALUE!</v>
      </c>
      <c r="O495" s="65">
        <v>0</v>
      </c>
      <c r="Q495" s="258">
        <v>0</v>
      </c>
      <c r="R495" s="259">
        <f t="shared" si="41"/>
        <v>0</v>
      </c>
    </row>
    <row r="496" spans="1:18" outlineLevel="2">
      <c r="A496" s="401" t="s">
        <v>4826</v>
      </c>
      <c r="B496" s="45" t="s">
        <v>3430</v>
      </c>
      <c r="C496" s="230">
        <v>0</v>
      </c>
      <c r="D496" s="230">
        <f t="shared" si="32"/>
        <v>0</v>
      </c>
      <c r="E496" s="255"/>
      <c r="F496" s="256"/>
      <c r="G496" s="256"/>
      <c r="H496" s="255"/>
      <c r="I496" s="230"/>
      <c r="J496" s="255"/>
      <c r="K496" s="230">
        <f t="shared" si="40"/>
        <v>0</v>
      </c>
      <c r="L496" s="257"/>
      <c r="M496" s="230"/>
      <c r="N496" s="229">
        <v>0</v>
      </c>
      <c r="O496" s="65" t="s">
        <v>5434</v>
      </c>
      <c r="P496" s="242" t="b">
        <f>EXACT($A495,O496)</f>
        <v>0</v>
      </c>
      <c r="Q496" s="258">
        <v>0</v>
      </c>
      <c r="R496" s="259">
        <f t="shared" si="41"/>
        <v>0</v>
      </c>
    </row>
    <row r="497" spans="1:18" outlineLevel="1">
      <c r="A497" s="400" t="s">
        <v>3431</v>
      </c>
      <c r="C497" s="254">
        <f>C498+C499</f>
        <v>567536191.73999906</v>
      </c>
      <c r="D497" s="254">
        <f t="shared" si="32"/>
        <v>-567536191.73999906</v>
      </c>
      <c r="E497" s="255"/>
      <c r="F497" s="256"/>
      <c r="G497" s="256"/>
      <c r="H497" s="255"/>
      <c r="I497" s="254"/>
      <c r="J497" s="255"/>
      <c r="K497" s="254">
        <f t="shared" si="40"/>
        <v>-567536191.73999906</v>
      </c>
      <c r="L497" s="257" t="e">
        <f>#REF!+C497</f>
        <v>#REF!</v>
      </c>
      <c r="M497" s="254"/>
      <c r="N497" s="229" t="e">
        <v>#VALUE!</v>
      </c>
      <c r="O497" s="65">
        <v>0</v>
      </c>
      <c r="Q497" s="258">
        <v>-567536191.74000001</v>
      </c>
      <c r="R497" s="259">
        <f t="shared" si="41"/>
        <v>9.5367431640625E-7</v>
      </c>
    </row>
    <row r="498" spans="1:18" outlineLevel="2">
      <c r="A498" s="272" t="s">
        <v>4827</v>
      </c>
      <c r="B498" s="196" t="s">
        <v>3432</v>
      </c>
      <c r="C498" s="230">
        <v>316282797.89999902</v>
      </c>
      <c r="D498" s="230">
        <f t="shared" si="32"/>
        <v>-316282797.89999902</v>
      </c>
      <c r="E498" s="255"/>
      <c r="F498" s="256"/>
      <c r="G498" s="256"/>
      <c r="H498" s="255"/>
      <c r="I498" s="230"/>
      <c r="J498" s="255"/>
      <c r="K498" s="230">
        <f t="shared" si="40"/>
        <v>-316282797.89999902</v>
      </c>
      <c r="L498" s="257"/>
      <c r="M498" s="230"/>
      <c r="N498" s="229">
        <v>0</v>
      </c>
      <c r="O498" s="65" t="s">
        <v>3431</v>
      </c>
      <c r="P498" s="242" t="b">
        <f>EXACT($A497,O498)</f>
        <v>1</v>
      </c>
      <c r="Q498" s="258">
        <v>0</v>
      </c>
      <c r="R498" s="259">
        <f t="shared" si="41"/>
        <v>-316282797.89999902</v>
      </c>
    </row>
    <row r="499" spans="1:18" outlineLevel="2">
      <c r="A499" s="272" t="s">
        <v>4828</v>
      </c>
      <c r="B499" s="196" t="s">
        <v>3433</v>
      </c>
      <c r="C499" s="230">
        <v>251253393.84</v>
      </c>
      <c r="D499" s="230">
        <f t="shared" si="32"/>
        <v>-251253393.84</v>
      </c>
      <c r="E499" s="255"/>
      <c r="F499" s="256"/>
      <c r="G499" s="256"/>
      <c r="H499" s="255"/>
      <c r="I499" s="230"/>
      <c r="J499" s="255"/>
      <c r="K499" s="230">
        <f>D499+I499</f>
        <v>-251253393.84</v>
      </c>
      <c r="L499" s="257"/>
      <c r="M499" s="230"/>
      <c r="N499" s="229">
        <v>0</v>
      </c>
      <c r="O499" s="65" t="s">
        <v>3431</v>
      </c>
      <c r="P499" s="242" t="b">
        <f>EXACT($A497,O499)</f>
        <v>1</v>
      </c>
      <c r="Q499" s="258">
        <v>0</v>
      </c>
      <c r="R499" s="259">
        <f t="shared" si="41"/>
        <v>-251253393.84</v>
      </c>
    </row>
    <row r="500" spans="1:18" outlineLevel="1">
      <c r="A500" s="400" t="s">
        <v>3434</v>
      </c>
      <c r="C500" s="254">
        <f>SUM(C501)</f>
        <v>8332630.0899999896</v>
      </c>
      <c r="D500" s="254">
        <f t="shared" si="32"/>
        <v>-8332630.0899999896</v>
      </c>
      <c r="E500" s="255"/>
      <c r="F500" s="256"/>
      <c r="G500" s="256"/>
      <c r="H500" s="255"/>
      <c r="I500" s="254"/>
      <c r="J500" s="255"/>
      <c r="K500" s="254">
        <f t="shared" si="40"/>
        <v>-8332630.0899999896</v>
      </c>
      <c r="L500" s="257" t="e">
        <f>#REF!+C500</f>
        <v>#REF!</v>
      </c>
      <c r="M500" s="254"/>
      <c r="N500" s="229" t="e">
        <v>#VALUE!</v>
      </c>
      <c r="O500" s="65">
        <v>0</v>
      </c>
      <c r="Q500" s="258">
        <v>-8332630.0899999999</v>
      </c>
      <c r="R500" s="259">
        <f t="shared" si="41"/>
        <v>1.0244548320770264E-8</v>
      </c>
    </row>
    <row r="501" spans="1:18" outlineLevel="2">
      <c r="A501" s="272" t="s">
        <v>4829</v>
      </c>
      <c r="B501" s="196" t="s">
        <v>3435</v>
      </c>
      <c r="C501" s="230">
        <v>8332630.0899999896</v>
      </c>
      <c r="D501" s="230">
        <f t="shared" si="32"/>
        <v>-8332630.0899999896</v>
      </c>
      <c r="E501" s="255"/>
      <c r="F501" s="256"/>
      <c r="G501" s="256"/>
      <c r="H501" s="255"/>
      <c r="I501" s="230"/>
      <c r="J501" s="255"/>
      <c r="K501" s="230">
        <f t="shared" si="40"/>
        <v>-8332630.0899999896</v>
      </c>
      <c r="L501" s="257"/>
      <c r="M501" s="230"/>
      <c r="N501" s="229">
        <v>0</v>
      </c>
      <c r="O501" s="65" t="s">
        <v>3434</v>
      </c>
      <c r="P501" s="242" t="b">
        <f>EXACT($A500,O501)</f>
        <v>1</v>
      </c>
      <c r="Q501" s="258">
        <v>0</v>
      </c>
      <c r="R501" s="259">
        <f t="shared" si="41"/>
        <v>-8332630.0899999896</v>
      </c>
    </row>
    <row r="502" spans="1:18" outlineLevel="1">
      <c r="A502" s="400" t="s">
        <v>3436</v>
      </c>
      <c r="C502" s="254">
        <f>SUM(C503)</f>
        <v>225414968.93000001</v>
      </c>
      <c r="D502" s="254">
        <f t="shared" si="32"/>
        <v>-225414968.93000001</v>
      </c>
      <c r="E502" s="255"/>
      <c r="F502" s="256"/>
      <c r="G502" s="256"/>
      <c r="H502" s="255"/>
      <c r="I502" s="254"/>
      <c r="J502" s="255"/>
      <c r="K502" s="254">
        <f t="shared" si="40"/>
        <v>-225414968.93000001</v>
      </c>
      <c r="L502" s="257" t="e">
        <f>#REF!+C502</f>
        <v>#REF!</v>
      </c>
      <c r="M502" s="254"/>
      <c r="N502" s="229" t="e">
        <v>#VALUE!</v>
      </c>
      <c r="O502" s="65">
        <v>0</v>
      </c>
      <c r="Q502" s="258">
        <v>-225414968.93000001</v>
      </c>
      <c r="R502" s="259">
        <f t="shared" si="41"/>
        <v>0</v>
      </c>
    </row>
    <row r="503" spans="1:18" outlineLevel="2">
      <c r="A503" s="272" t="s">
        <v>4830</v>
      </c>
      <c r="B503" s="196" t="s">
        <v>3437</v>
      </c>
      <c r="C503" s="230">
        <v>225414968.93000001</v>
      </c>
      <c r="D503" s="230">
        <f t="shared" si="32"/>
        <v>-225414968.93000001</v>
      </c>
      <c r="E503" s="255"/>
      <c r="F503" s="256"/>
      <c r="G503" s="256"/>
      <c r="H503" s="255"/>
      <c r="I503" s="230"/>
      <c r="J503" s="255"/>
      <c r="K503" s="230">
        <f t="shared" si="40"/>
        <v>-225414968.93000001</v>
      </c>
      <c r="L503" s="257"/>
      <c r="M503" s="230"/>
      <c r="N503" s="229">
        <v>0</v>
      </c>
      <c r="O503" s="65" t="s">
        <v>3436</v>
      </c>
      <c r="P503" s="242" t="b">
        <f>EXACT($A502,O503)</f>
        <v>1</v>
      </c>
      <c r="Q503" s="258">
        <v>0</v>
      </c>
      <c r="R503" s="259">
        <f t="shared" si="41"/>
        <v>-225414968.93000001</v>
      </c>
    </row>
    <row r="504" spans="1:18" outlineLevel="1">
      <c r="A504" s="400" t="s">
        <v>3438</v>
      </c>
      <c r="B504" s="196"/>
      <c r="C504" s="254">
        <f>C505</f>
        <v>0</v>
      </c>
      <c r="D504" s="254">
        <f t="shared" si="32"/>
        <v>0</v>
      </c>
      <c r="E504" s="255"/>
      <c r="F504" s="256"/>
      <c r="G504" s="256"/>
      <c r="H504" s="255"/>
      <c r="I504" s="230"/>
      <c r="J504" s="255"/>
      <c r="K504" s="254">
        <f t="shared" si="40"/>
        <v>0</v>
      </c>
      <c r="L504" s="257"/>
      <c r="M504" s="230"/>
      <c r="N504" s="229" t="e">
        <v>#VALUE!</v>
      </c>
      <c r="O504" s="65">
        <v>0</v>
      </c>
      <c r="Q504" s="258">
        <v>0</v>
      </c>
      <c r="R504" s="259">
        <f t="shared" si="41"/>
        <v>0</v>
      </c>
    </row>
    <row r="505" spans="1:18" outlineLevel="2">
      <c r="A505" s="272" t="s">
        <v>4831</v>
      </c>
      <c r="B505" s="196" t="s">
        <v>3439</v>
      </c>
      <c r="C505" s="230">
        <v>0</v>
      </c>
      <c r="D505" s="230">
        <f t="shared" si="32"/>
        <v>0</v>
      </c>
      <c r="E505" s="255"/>
      <c r="F505" s="256"/>
      <c r="G505" s="256"/>
      <c r="H505" s="255"/>
      <c r="I505" s="230"/>
      <c r="J505" s="255"/>
      <c r="K505" s="230">
        <f t="shared" si="40"/>
        <v>0</v>
      </c>
      <c r="L505" s="257"/>
      <c r="M505" s="230"/>
      <c r="N505" s="229">
        <v>0</v>
      </c>
      <c r="O505" s="65" t="s">
        <v>3438</v>
      </c>
      <c r="P505" s="242" t="b">
        <f>EXACT($A504,O505)</f>
        <v>1</v>
      </c>
      <c r="Q505" s="258">
        <v>0</v>
      </c>
      <c r="R505" s="259">
        <f>K505-Q505</f>
        <v>0</v>
      </c>
    </row>
    <row r="506" spans="1:18" outlineLevel="1">
      <c r="C506" s="229"/>
      <c r="D506" s="229"/>
      <c r="E506" s="255"/>
      <c r="F506" s="256"/>
      <c r="G506" s="256"/>
      <c r="H506" s="255"/>
      <c r="I506" s="229"/>
      <c r="J506" s="255"/>
      <c r="K506" s="229"/>
      <c r="L506" s="257"/>
      <c r="M506" s="229"/>
      <c r="N506" s="229"/>
      <c r="O506" s="65"/>
      <c r="Q506" s="258"/>
      <c r="R506" s="259"/>
    </row>
    <row r="507" spans="1:18">
      <c r="A507" s="400" t="s">
        <v>3440</v>
      </c>
      <c r="C507" s="229">
        <f>C458+C460+C462+C464+C469+C481+C489+C497+C500+C502+C504+C495+C484+C471+C473+C475+C477+C479+C487</f>
        <v>449646278.76000017</v>
      </c>
      <c r="D507" s="229">
        <f>C507*-1</f>
        <v>-449646278.76000017</v>
      </c>
      <c r="E507" s="255"/>
      <c r="F507" s="256"/>
      <c r="G507" s="256"/>
      <c r="H507" s="255"/>
      <c r="I507" s="229">
        <f>I458+I460+I462+I464+I469+I481+I489+I497+I500+I502+I504</f>
        <v>0</v>
      </c>
      <c r="J507" s="255"/>
      <c r="K507" s="229">
        <f t="shared" ref="K507:K526" si="42">D507+I507</f>
        <v>-449646278.76000017</v>
      </c>
      <c r="L507" s="257"/>
      <c r="M507" s="229"/>
      <c r="N507" s="229" t="e">
        <v>#VALUE!</v>
      </c>
      <c r="O507" s="65"/>
      <c r="Q507" s="258"/>
      <c r="R507" s="259"/>
    </row>
    <row r="508" spans="1:18" outlineLevel="1">
      <c r="A508" s="400" t="s">
        <v>3441</v>
      </c>
      <c r="C508" s="254">
        <f>SUM(C509:C511)</f>
        <v>87412949.960000008</v>
      </c>
      <c r="D508" s="254">
        <f t="shared" si="32"/>
        <v>-87412949.960000008</v>
      </c>
      <c r="E508" s="255"/>
      <c r="F508" s="256"/>
      <c r="G508" s="256"/>
      <c r="H508" s="255"/>
      <c r="I508" s="229"/>
      <c r="J508" s="255"/>
      <c r="K508" s="254">
        <f t="shared" si="42"/>
        <v>-87412949.960000008</v>
      </c>
      <c r="L508" s="257"/>
      <c r="M508" s="229"/>
      <c r="N508" s="229" t="e">
        <v>#VALUE!</v>
      </c>
      <c r="O508" s="65">
        <v>0</v>
      </c>
      <c r="Q508" s="258">
        <v>-87412949.959999993</v>
      </c>
      <c r="R508" s="259">
        <f>K508-Q508</f>
        <v>0</v>
      </c>
    </row>
    <row r="509" spans="1:18" outlineLevel="2">
      <c r="A509" s="272" t="s">
        <v>4832</v>
      </c>
      <c r="B509" s="196" t="s">
        <v>3442</v>
      </c>
      <c r="C509" s="230">
        <v>7618162.0800000001</v>
      </c>
      <c r="D509" s="230">
        <f t="shared" si="32"/>
        <v>-7618162.0800000001</v>
      </c>
      <c r="E509" s="255"/>
      <c r="F509" s="256"/>
      <c r="G509" s="256"/>
      <c r="H509" s="255"/>
      <c r="I509" s="229"/>
      <c r="J509" s="255"/>
      <c r="K509" s="230">
        <f t="shared" si="42"/>
        <v>-7618162.0800000001</v>
      </c>
      <c r="L509" s="257"/>
      <c r="M509" s="230"/>
      <c r="N509" s="229">
        <v>0</v>
      </c>
      <c r="O509" s="65" t="s">
        <v>3441</v>
      </c>
      <c r="P509" s="242" t="b">
        <f>EXACT($A508,O509)</f>
        <v>1</v>
      </c>
      <c r="Q509" s="258">
        <v>0</v>
      </c>
      <c r="R509" s="259">
        <f t="shared" ref="R509:R525" si="43">K509-Q509</f>
        <v>-7618162.0800000001</v>
      </c>
    </row>
    <row r="510" spans="1:18" outlineLevel="2">
      <c r="A510" s="272" t="s">
        <v>4833</v>
      </c>
      <c r="B510" s="196" t="s">
        <v>3443</v>
      </c>
      <c r="C510" s="230">
        <v>75716064.340000004</v>
      </c>
      <c r="D510" s="230">
        <f t="shared" si="32"/>
        <v>-75716064.340000004</v>
      </c>
      <c r="E510" s="255"/>
      <c r="F510" s="256"/>
      <c r="G510" s="256"/>
      <c r="H510" s="255"/>
      <c r="I510" s="230"/>
      <c r="J510" s="255"/>
      <c r="K510" s="230">
        <f t="shared" si="42"/>
        <v>-75716064.340000004</v>
      </c>
      <c r="L510" s="257"/>
      <c r="M510" s="230"/>
      <c r="N510" s="229">
        <v>0</v>
      </c>
      <c r="O510" s="65" t="s">
        <v>3441</v>
      </c>
      <c r="P510" s="242" t="b">
        <f>EXACT($A508,O510)</f>
        <v>1</v>
      </c>
      <c r="Q510" s="258">
        <v>0</v>
      </c>
      <c r="R510" s="259">
        <f t="shared" si="43"/>
        <v>-75716064.340000004</v>
      </c>
    </row>
    <row r="511" spans="1:18" outlineLevel="2">
      <c r="A511" s="272" t="s">
        <v>4834</v>
      </c>
      <c r="B511" s="196" t="s">
        <v>3444</v>
      </c>
      <c r="C511" s="230">
        <v>4078723.54</v>
      </c>
      <c r="D511" s="230">
        <f t="shared" si="32"/>
        <v>-4078723.54</v>
      </c>
      <c r="E511" s="255"/>
      <c r="F511" s="256"/>
      <c r="G511" s="256"/>
      <c r="H511" s="255"/>
      <c r="I511" s="230"/>
      <c r="J511" s="255"/>
      <c r="K511" s="230">
        <f>D511+I511</f>
        <v>-4078723.54</v>
      </c>
      <c r="L511" s="257"/>
      <c r="M511" s="230"/>
      <c r="N511" s="229">
        <v>0</v>
      </c>
      <c r="O511" s="65" t="s">
        <v>3441</v>
      </c>
      <c r="P511" s="242" t="b">
        <f>EXACT($A508,O511)</f>
        <v>1</v>
      </c>
      <c r="Q511" s="258">
        <v>0</v>
      </c>
      <c r="R511" s="259">
        <f t="shared" si="43"/>
        <v>-4078723.54</v>
      </c>
    </row>
    <row r="512" spans="1:18" outlineLevel="1">
      <c r="A512" s="406" t="s">
        <v>3445</v>
      </c>
      <c r="B512" s="196"/>
      <c r="C512" s="254">
        <f>C513</f>
        <v>0</v>
      </c>
      <c r="D512" s="254">
        <f t="shared" si="32"/>
        <v>0</v>
      </c>
      <c r="E512" s="255"/>
      <c r="F512" s="256"/>
      <c r="G512" s="256"/>
      <c r="H512" s="255"/>
      <c r="I512" s="229"/>
      <c r="J512" s="255"/>
      <c r="K512" s="254">
        <f t="shared" si="42"/>
        <v>0</v>
      </c>
      <c r="L512" s="257"/>
      <c r="M512" s="230"/>
      <c r="N512" s="229" t="e">
        <v>#VALUE!</v>
      </c>
      <c r="O512" s="65">
        <v>0</v>
      </c>
      <c r="Q512" s="258">
        <v>0</v>
      </c>
      <c r="R512" s="259">
        <f t="shared" si="43"/>
        <v>0</v>
      </c>
    </row>
    <row r="513" spans="1:18" outlineLevel="2">
      <c r="A513" s="272" t="s">
        <v>4835</v>
      </c>
      <c r="B513" s="196" t="s">
        <v>3446</v>
      </c>
      <c r="C513" s="230">
        <v>0</v>
      </c>
      <c r="D513" s="230">
        <f t="shared" si="32"/>
        <v>0</v>
      </c>
      <c r="E513" s="255"/>
      <c r="F513" s="256"/>
      <c r="G513" s="256"/>
      <c r="H513" s="255"/>
      <c r="I513" s="229"/>
      <c r="J513" s="255"/>
      <c r="K513" s="230">
        <f t="shared" si="42"/>
        <v>0</v>
      </c>
      <c r="L513" s="257"/>
      <c r="M513" s="230"/>
      <c r="N513" s="229">
        <v>0</v>
      </c>
      <c r="O513" s="65" t="s">
        <v>3445</v>
      </c>
      <c r="P513" s="242" t="b">
        <f>EXACT($A512,O513)</f>
        <v>1</v>
      </c>
      <c r="Q513" s="258">
        <v>0</v>
      </c>
      <c r="R513" s="259">
        <f t="shared" si="43"/>
        <v>0</v>
      </c>
    </row>
    <row r="514" spans="1:18" outlineLevel="1">
      <c r="A514" s="400" t="s">
        <v>3447</v>
      </c>
      <c r="C514" s="254">
        <f>SUM(C515:C516)</f>
        <v>-188644.989999999</v>
      </c>
      <c r="D514" s="254">
        <f t="shared" si="32"/>
        <v>188644.989999999</v>
      </c>
      <c r="E514" s="255"/>
      <c r="F514" s="256"/>
      <c r="G514" s="256"/>
      <c r="H514" s="255"/>
      <c r="I514" s="229"/>
      <c r="J514" s="255"/>
      <c r="K514" s="254">
        <f t="shared" si="42"/>
        <v>188644.989999999</v>
      </c>
      <c r="L514" s="257" t="e">
        <f>#REF!+C514</f>
        <v>#REF!</v>
      </c>
      <c r="M514" s="254"/>
      <c r="N514" s="229" t="e">
        <v>#VALUE!</v>
      </c>
      <c r="O514" s="65">
        <v>0</v>
      </c>
      <c r="Q514" s="258">
        <v>188644.99</v>
      </c>
      <c r="R514" s="259">
        <f t="shared" si="43"/>
        <v>-9.8953023552894592E-10</v>
      </c>
    </row>
    <row r="515" spans="1:18" outlineLevel="2">
      <c r="A515" s="407" t="s">
        <v>4836</v>
      </c>
      <c r="B515" s="274" t="s">
        <v>3448</v>
      </c>
      <c r="C515" s="230">
        <v>0</v>
      </c>
      <c r="D515" s="230">
        <f t="shared" si="32"/>
        <v>0</v>
      </c>
      <c r="E515" s="255"/>
      <c r="F515" s="256"/>
      <c r="G515" s="256"/>
      <c r="H515" s="255"/>
      <c r="I515" s="229"/>
      <c r="J515" s="255"/>
      <c r="K515" s="230">
        <f t="shared" si="42"/>
        <v>0</v>
      </c>
      <c r="L515" s="257"/>
      <c r="M515" s="230"/>
      <c r="N515" s="229">
        <v>0</v>
      </c>
      <c r="O515" s="65" t="s">
        <v>3447</v>
      </c>
      <c r="P515" s="242" t="b">
        <f>EXACT($A514,O515)</f>
        <v>1</v>
      </c>
      <c r="Q515" s="258">
        <v>0</v>
      </c>
      <c r="R515" s="259">
        <f t="shared" si="43"/>
        <v>0</v>
      </c>
    </row>
    <row r="516" spans="1:18" outlineLevel="2">
      <c r="A516" s="407" t="s">
        <v>4837</v>
      </c>
      <c r="B516" s="274" t="s">
        <v>3449</v>
      </c>
      <c r="C516" s="230">
        <v>-188644.989999999</v>
      </c>
      <c r="D516" s="230">
        <v>188644.989999999</v>
      </c>
      <c r="E516" s="255"/>
      <c r="F516" s="256"/>
      <c r="G516" s="256"/>
      <c r="H516" s="255"/>
      <c r="I516" s="229"/>
      <c r="J516" s="255"/>
      <c r="K516" s="230">
        <v>188644.989999999</v>
      </c>
      <c r="L516" s="257"/>
      <c r="M516" s="230"/>
      <c r="N516" s="229">
        <v>0</v>
      </c>
      <c r="O516" s="65" t="s">
        <v>3447</v>
      </c>
      <c r="P516" s="242" t="b">
        <v>1</v>
      </c>
      <c r="Q516" s="258">
        <v>0</v>
      </c>
      <c r="R516" s="259">
        <v>188644.989999999</v>
      </c>
    </row>
    <row r="517" spans="1:18" outlineLevel="1">
      <c r="A517" s="400" t="s">
        <v>3450</v>
      </c>
      <c r="C517" s="254">
        <f>SUM(C518)</f>
        <v>308512.56</v>
      </c>
      <c r="D517" s="254">
        <f t="shared" si="32"/>
        <v>-308512.56</v>
      </c>
      <c r="E517" s="255"/>
      <c r="F517" s="256"/>
      <c r="G517" s="256"/>
      <c r="H517" s="255"/>
      <c r="I517" s="229"/>
      <c r="J517" s="255"/>
      <c r="K517" s="254">
        <f t="shared" si="42"/>
        <v>-308512.56</v>
      </c>
      <c r="L517" s="257" t="e">
        <f>#REF!+C517</f>
        <v>#REF!</v>
      </c>
      <c r="M517" s="254"/>
      <c r="N517" s="229" t="e">
        <v>#VALUE!</v>
      </c>
      <c r="O517" s="65">
        <v>0</v>
      </c>
      <c r="Q517" s="258">
        <v>-308512.56</v>
      </c>
      <c r="R517" s="259">
        <f t="shared" si="43"/>
        <v>0</v>
      </c>
    </row>
    <row r="518" spans="1:18" outlineLevel="2">
      <c r="A518" s="272" t="s">
        <v>4838</v>
      </c>
      <c r="B518" s="196" t="s">
        <v>3451</v>
      </c>
      <c r="C518" s="230">
        <v>308512.56</v>
      </c>
      <c r="D518" s="230">
        <f t="shared" si="32"/>
        <v>-308512.56</v>
      </c>
      <c r="E518" s="255"/>
      <c r="F518" s="256"/>
      <c r="G518" s="256"/>
      <c r="H518" s="255"/>
      <c r="I518" s="229"/>
      <c r="J518" s="255"/>
      <c r="K518" s="230">
        <f t="shared" si="42"/>
        <v>-308512.56</v>
      </c>
      <c r="L518" s="257"/>
      <c r="M518" s="230"/>
      <c r="N518" s="229">
        <v>0</v>
      </c>
      <c r="O518" s="65" t="s">
        <v>3450</v>
      </c>
      <c r="P518" s="242" t="b">
        <f>EXACT($A517,O518)</f>
        <v>1</v>
      </c>
      <c r="Q518" s="258">
        <v>0</v>
      </c>
      <c r="R518" s="259">
        <f t="shared" si="43"/>
        <v>-308512.56</v>
      </c>
    </row>
    <row r="519" spans="1:18" outlineLevel="1">
      <c r="A519" s="400" t="s">
        <v>3452</v>
      </c>
      <c r="C519" s="254">
        <f>SUM(C520)</f>
        <v>309369.46000000002</v>
      </c>
      <c r="D519" s="254">
        <f t="shared" si="32"/>
        <v>-309369.46000000002</v>
      </c>
      <c r="E519" s="255"/>
      <c r="F519" s="256"/>
      <c r="G519" s="256"/>
      <c r="H519" s="255"/>
      <c r="I519" s="229"/>
      <c r="J519" s="255"/>
      <c r="K519" s="254">
        <f t="shared" si="42"/>
        <v>-309369.46000000002</v>
      </c>
      <c r="L519" s="257"/>
      <c r="M519" s="230"/>
      <c r="N519" s="229" t="e">
        <v>#VALUE!</v>
      </c>
      <c r="O519" s="65">
        <v>0</v>
      </c>
      <c r="Q519" s="258">
        <v>-309369.46000000002</v>
      </c>
      <c r="R519" s="259">
        <f t="shared" si="43"/>
        <v>0</v>
      </c>
    </row>
    <row r="520" spans="1:18" outlineLevel="2">
      <c r="A520" s="272" t="s">
        <v>4839</v>
      </c>
      <c r="B520" s="196" t="s">
        <v>3453</v>
      </c>
      <c r="C520" s="230">
        <v>309369.46000000002</v>
      </c>
      <c r="D520" s="230">
        <f t="shared" si="32"/>
        <v>-309369.46000000002</v>
      </c>
      <c r="E520" s="255"/>
      <c r="F520" s="256"/>
      <c r="G520" s="256"/>
      <c r="H520" s="255"/>
      <c r="I520" s="229"/>
      <c r="J520" s="255"/>
      <c r="K520" s="230">
        <f t="shared" si="42"/>
        <v>-309369.46000000002</v>
      </c>
      <c r="L520" s="257"/>
      <c r="M520" s="230"/>
      <c r="N520" s="229">
        <v>0</v>
      </c>
      <c r="O520" s="65" t="s">
        <v>3452</v>
      </c>
      <c r="P520" s="242" t="b">
        <f>EXACT($A519,O520)</f>
        <v>1</v>
      </c>
      <c r="Q520" s="258">
        <v>0</v>
      </c>
      <c r="R520" s="259">
        <f t="shared" si="43"/>
        <v>-309369.46000000002</v>
      </c>
    </row>
    <row r="521" spans="1:18" outlineLevel="1">
      <c r="A521" s="400" t="s">
        <v>3454</v>
      </c>
      <c r="C521" s="254">
        <f>SUM(C522)</f>
        <v>-75716064.340000004</v>
      </c>
      <c r="D521" s="254">
        <f t="shared" si="32"/>
        <v>75716064.340000004</v>
      </c>
      <c r="E521" s="255"/>
      <c r="F521" s="256"/>
      <c r="G521" s="256"/>
      <c r="H521" s="255"/>
      <c r="I521" s="254"/>
      <c r="J521" s="255"/>
      <c r="K521" s="254">
        <f t="shared" si="42"/>
        <v>75716064.340000004</v>
      </c>
      <c r="L521" s="257" t="e">
        <f>#REF!+C521</f>
        <v>#REF!</v>
      </c>
      <c r="M521" s="254"/>
      <c r="N521" s="229" t="e">
        <v>#VALUE!</v>
      </c>
      <c r="O521" s="65">
        <v>0</v>
      </c>
      <c r="Q521" s="258">
        <v>75716064.340000004</v>
      </c>
      <c r="R521" s="259">
        <f t="shared" si="43"/>
        <v>0</v>
      </c>
    </row>
    <row r="522" spans="1:18" outlineLevel="2">
      <c r="A522" s="272" t="s">
        <v>4840</v>
      </c>
      <c r="B522" s="196" t="s">
        <v>3455</v>
      </c>
      <c r="C522" s="230">
        <v>-75716064.340000004</v>
      </c>
      <c r="D522" s="230">
        <f t="shared" si="32"/>
        <v>75716064.340000004</v>
      </c>
      <c r="E522" s="255"/>
      <c r="F522" s="256"/>
      <c r="G522" s="256"/>
      <c r="H522" s="255"/>
      <c r="I522" s="230"/>
      <c r="J522" s="255"/>
      <c r="K522" s="230">
        <f t="shared" si="42"/>
        <v>75716064.340000004</v>
      </c>
      <c r="L522" s="257"/>
      <c r="M522" s="230"/>
      <c r="N522" s="229">
        <v>0</v>
      </c>
      <c r="O522" s="65">
        <v>0</v>
      </c>
      <c r="P522" s="242" t="b">
        <f>EXACT($A521,O522)</f>
        <v>0</v>
      </c>
      <c r="Q522" s="258">
        <v>0</v>
      </c>
      <c r="R522" s="259">
        <f t="shared" si="43"/>
        <v>75716064.340000004</v>
      </c>
    </row>
    <row r="523" spans="1:18" outlineLevel="1">
      <c r="A523" s="400" t="s">
        <v>3456</v>
      </c>
      <c r="C523" s="254">
        <f>SUM(C524)</f>
        <v>-22249.279999999901</v>
      </c>
      <c r="D523" s="254">
        <f t="shared" si="32"/>
        <v>22249.279999999901</v>
      </c>
      <c r="E523" s="255"/>
      <c r="F523" s="256"/>
      <c r="G523" s="256"/>
      <c r="H523" s="255"/>
      <c r="I523" s="229"/>
      <c r="J523" s="255"/>
      <c r="K523" s="254">
        <f t="shared" si="42"/>
        <v>22249.279999999901</v>
      </c>
      <c r="L523" s="257"/>
      <c r="M523" s="230"/>
      <c r="N523" s="229" t="e">
        <v>#VALUE!</v>
      </c>
      <c r="O523" s="65">
        <v>0</v>
      </c>
      <c r="Q523" s="258">
        <v>22249.279999999999</v>
      </c>
      <c r="R523" s="259">
        <f t="shared" si="43"/>
        <v>-9.822542779147625E-11</v>
      </c>
    </row>
    <row r="524" spans="1:18" outlineLevel="2">
      <c r="A524" s="272" t="s">
        <v>4841</v>
      </c>
      <c r="B524" s="196" t="s">
        <v>3457</v>
      </c>
      <c r="C524" s="230">
        <v>-22249.279999999901</v>
      </c>
      <c r="D524" s="230">
        <f t="shared" si="32"/>
        <v>22249.279999999901</v>
      </c>
      <c r="E524" s="255"/>
      <c r="F524" s="256"/>
      <c r="G524" s="256"/>
      <c r="H524" s="255"/>
      <c r="I524" s="229"/>
      <c r="J524" s="255"/>
      <c r="K524" s="230">
        <f t="shared" si="42"/>
        <v>22249.279999999901</v>
      </c>
      <c r="L524" s="257"/>
      <c r="M524" s="230"/>
      <c r="N524" s="229">
        <v>0</v>
      </c>
      <c r="O524" s="65" t="s">
        <v>3456</v>
      </c>
      <c r="P524" s="242" t="b">
        <f>EXACT($A523,O524)</f>
        <v>1</v>
      </c>
      <c r="Q524" s="258">
        <v>0</v>
      </c>
      <c r="R524" s="259">
        <f t="shared" si="43"/>
        <v>22249.279999999901</v>
      </c>
    </row>
    <row r="525" spans="1:18" outlineLevel="1">
      <c r="A525" s="400" t="s">
        <v>3458</v>
      </c>
      <c r="C525" s="254">
        <f>SUM(C526)</f>
        <v>0</v>
      </c>
      <c r="D525" s="254">
        <f t="shared" si="32"/>
        <v>0</v>
      </c>
      <c r="E525" s="255"/>
      <c r="F525" s="256"/>
      <c r="G525" s="256"/>
      <c r="H525" s="255"/>
      <c r="I525" s="229"/>
      <c r="J525" s="255"/>
      <c r="K525" s="254">
        <f t="shared" si="42"/>
        <v>0</v>
      </c>
      <c r="L525" s="257"/>
      <c r="M525" s="230"/>
      <c r="N525" s="229" t="e">
        <v>#VALUE!</v>
      </c>
      <c r="O525" s="65">
        <v>0</v>
      </c>
      <c r="Q525" s="258">
        <v>0</v>
      </c>
      <c r="R525" s="259">
        <f t="shared" si="43"/>
        <v>0</v>
      </c>
    </row>
    <row r="526" spans="1:18" outlineLevel="2">
      <c r="A526" s="272" t="s">
        <v>4842</v>
      </c>
      <c r="B526" s="196" t="s">
        <v>3459</v>
      </c>
      <c r="C526" s="230">
        <v>0</v>
      </c>
      <c r="D526" s="230">
        <f t="shared" si="32"/>
        <v>0</v>
      </c>
      <c r="E526" s="255"/>
      <c r="F526" s="256"/>
      <c r="G526" s="256"/>
      <c r="H526" s="255"/>
      <c r="I526" s="229"/>
      <c r="J526" s="255"/>
      <c r="K526" s="230">
        <f t="shared" si="42"/>
        <v>0</v>
      </c>
      <c r="L526" s="257"/>
      <c r="M526" s="230"/>
      <c r="N526" s="229">
        <v>0</v>
      </c>
      <c r="O526" s="65" t="s">
        <v>3458</v>
      </c>
      <c r="P526" s="242" t="b">
        <f>EXACT($A525,O526)</f>
        <v>1</v>
      </c>
      <c r="Q526" s="258">
        <v>0</v>
      </c>
      <c r="R526" s="259">
        <f>K526-Q526</f>
        <v>0</v>
      </c>
    </row>
    <row r="527" spans="1:18" outlineLevel="1">
      <c r="C527" s="229"/>
      <c r="D527" s="229"/>
      <c r="E527" s="255"/>
      <c r="F527" s="256"/>
      <c r="G527" s="256"/>
      <c r="H527" s="255"/>
      <c r="I527" s="229"/>
      <c r="J527" s="255"/>
      <c r="K527" s="229"/>
      <c r="L527" s="257"/>
      <c r="M527" s="229"/>
      <c r="N527" s="229"/>
      <c r="O527" s="65"/>
      <c r="Q527" s="258"/>
      <c r="R527" s="259"/>
    </row>
    <row r="528" spans="1:18">
      <c r="A528" s="400" t="s">
        <v>3460</v>
      </c>
      <c r="C528" s="229">
        <f>C508+C517+C519+C523+C525+C512+C521+C514</f>
        <v>12103873.370000001</v>
      </c>
      <c r="D528" s="229">
        <f>C528*-1</f>
        <v>-12103873.370000001</v>
      </c>
      <c r="E528" s="255"/>
      <c r="F528" s="256"/>
      <c r="G528" s="256"/>
      <c r="H528" s="255"/>
      <c r="I528" s="229">
        <f>I508+I517</f>
        <v>0</v>
      </c>
      <c r="J528" s="255"/>
      <c r="K528" s="229">
        <f>D528+I528</f>
        <v>-12103873.370000001</v>
      </c>
      <c r="L528" s="257"/>
      <c r="M528" s="229"/>
      <c r="N528" s="229" t="e">
        <v>#VALUE!</v>
      </c>
      <c r="O528" s="65"/>
      <c r="Q528" s="258"/>
      <c r="R528" s="259"/>
    </row>
    <row r="529" spans="1:18">
      <c r="C529" s="229"/>
      <c r="D529" s="229"/>
      <c r="E529" s="255"/>
      <c r="F529" s="256"/>
      <c r="G529" s="256"/>
      <c r="H529" s="255"/>
      <c r="I529" s="229"/>
      <c r="J529" s="255"/>
      <c r="K529" s="229"/>
      <c r="L529" s="257"/>
      <c r="M529" s="229"/>
      <c r="N529" s="229"/>
      <c r="O529" s="65"/>
      <c r="Q529" s="258"/>
      <c r="R529" s="259"/>
    </row>
    <row r="530" spans="1:18">
      <c r="A530" s="398" t="s">
        <v>3461</v>
      </c>
      <c r="B530" s="249"/>
      <c r="C530" s="219">
        <f>C507+C528</f>
        <v>461750152.13000017</v>
      </c>
      <c r="D530" s="219">
        <f t="shared" si="32"/>
        <v>-461750152.13000017</v>
      </c>
      <c r="E530" s="255"/>
      <c r="F530" s="256"/>
      <c r="G530" s="256"/>
      <c r="H530" s="255"/>
      <c r="I530" s="219">
        <f>I507+I528</f>
        <v>0</v>
      </c>
      <c r="J530" s="266"/>
      <c r="K530" s="219">
        <f>D530+I530</f>
        <v>-461750152.13000017</v>
      </c>
      <c r="L530" s="257" t="e">
        <f>#REF!+C530</f>
        <v>#REF!</v>
      </c>
      <c r="M530" s="219"/>
      <c r="N530" s="229" t="e">
        <v>#VALUE!</v>
      </c>
      <c r="O530" s="65"/>
      <c r="Q530" s="258"/>
      <c r="R530" s="259"/>
    </row>
    <row r="531" spans="1:18">
      <c r="A531" s="249"/>
      <c r="B531" s="249"/>
      <c r="C531" s="219"/>
      <c r="D531" s="219"/>
      <c r="E531" s="255"/>
      <c r="F531" s="256"/>
      <c r="G531" s="256"/>
      <c r="H531" s="255"/>
      <c r="I531" s="219"/>
      <c r="J531" s="266"/>
      <c r="K531" s="219"/>
      <c r="L531" s="257"/>
      <c r="M531" s="219"/>
      <c r="N531" s="229"/>
      <c r="O531" s="65"/>
      <c r="Q531" s="258"/>
      <c r="R531" s="259"/>
    </row>
    <row r="532" spans="1:18">
      <c r="A532" s="398" t="s">
        <v>3462</v>
      </c>
      <c r="B532" s="249"/>
      <c r="C532" s="219">
        <f>C454+C530</f>
        <v>-1221908302.349999</v>
      </c>
      <c r="D532" s="219">
        <f t="shared" si="32"/>
        <v>1221908302.349999</v>
      </c>
      <c r="E532" s="255"/>
      <c r="F532" s="256"/>
      <c r="G532" s="256"/>
      <c r="H532" s="255"/>
      <c r="I532" s="219">
        <f>I410+I530</f>
        <v>0</v>
      </c>
      <c r="J532" s="266"/>
      <c r="K532" s="219">
        <f>D532+I532</f>
        <v>1221908302.349999</v>
      </c>
      <c r="L532" s="257" t="e">
        <f>#REF!+C532</f>
        <v>#REF!</v>
      </c>
      <c r="M532" s="219"/>
      <c r="N532" s="229" t="e">
        <v>#VALUE!</v>
      </c>
      <c r="O532" s="65"/>
      <c r="Q532" s="258"/>
      <c r="R532" s="259"/>
    </row>
    <row r="533" spans="1:18">
      <c r="A533" s="249"/>
      <c r="B533" s="249"/>
      <c r="C533" s="219"/>
      <c r="D533" s="219"/>
      <c r="E533" s="255"/>
      <c r="F533" s="256"/>
      <c r="G533" s="256"/>
      <c r="H533" s="255"/>
      <c r="I533" s="219"/>
      <c r="J533" s="266"/>
      <c r="K533" s="219"/>
      <c r="L533" s="257"/>
      <c r="M533" s="219"/>
      <c r="N533" s="229">
        <v>0</v>
      </c>
      <c r="O533" s="65"/>
      <c r="Q533" s="258"/>
      <c r="R533" s="259"/>
    </row>
    <row r="534" spans="1:18">
      <c r="A534" s="398" t="s">
        <v>3463</v>
      </c>
      <c r="B534" s="249"/>
      <c r="C534" s="219"/>
      <c r="D534" s="219"/>
      <c r="E534" s="255"/>
      <c r="F534" s="256"/>
      <c r="G534" s="256"/>
      <c r="H534" s="255"/>
      <c r="I534" s="219"/>
      <c r="J534" s="266"/>
      <c r="K534" s="219"/>
      <c r="L534" s="257"/>
      <c r="M534" s="219"/>
      <c r="N534" s="229" t="e">
        <v>#VALUE!</v>
      </c>
      <c r="O534" s="65"/>
      <c r="Q534" s="258"/>
      <c r="R534" s="259"/>
    </row>
    <row r="535" spans="1:18">
      <c r="A535" s="249"/>
      <c r="B535" s="219"/>
      <c r="C535" s="219"/>
      <c r="D535" s="219"/>
      <c r="E535" s="255"/>
      <c r="F535" s="256"/>
      <c r="G535" s="256"/>
      <c r="H535" s="255"/>
      <c r="I535" s="219"/>
      <c r="J535" s="266"/>
      <c r="K535" s="219"/>
      <c r="L535" s="257"/>
      <c r="M535" s="219"/>
      <c r="N535" s="229">
        <v>0</v>
      </c>
      <c r="O535" s="65"/>
      <c r="Q535" s="258"/>
      <c r="R535" s="259"/>
    </row>
    <row r="536" spans="1:18" outlineLevel="1">
      <c r="A536" s="400" t="s">
        <v>3466</v>
      </c>
      <c r="C536" s="254">
        <f>C537</f>
        <v>2149159.5899999901</v>
      </c>
      <c r="D536" s="254">
        <f t="shared" ref="D536:D599" si="44">C536*-1</f>
        <v>-2149159.5899999901</v>
      </c>
      <c r="E536" s="255"/>
      <c r="F536" s="256"/>
      <c r="G536" s="256"/>
      <c r="H536" s="255"/>
      <c r="I536" s="254"/>
      <c r="J536" s="255"/>
      <c r="K536" s="254">
        <f>D536+I536</f>
        <v>-2149159.5899999901</v>
      </c>
      <c r="L536" s="257" t="e">
        <f>#REF!+C536</f>
        <v>#REF!</v>
      </c>
      <c r="M536" s="254"/>
      <c r="N536" s="229" t="e">
        <v>#VALUE!</v>
      </c>
      <c r="O536" s="65">
        <v>0</v>
      </c>
      <c r="Q536" s="258">
        <v>-2149159.59</v>
      </c>
      <c r="R536" s="259">
        <f>K536-Q536</f>
        <v>9.7788870334625244E-9</v>
      </c>
    </row>
    <row r="537" spans="1:18" outlineLevel="2">
      <c r="A537" s="401" t="s">
        <v>4843</v>
      </c>
      <c r="B537" s="45" t="s">
        <v>3467</v>
      </c>
      <c r="C537" s="230">
        <v>2149159.5899999901</v>
      </c>
      <c r="D537" s="230">
        <f t="shared" si="44"/>
        <v>-2149159.5899999901</v>
      </c>
      <c r="E537" s="255"/>
      <c r="F537" s="256"/>
      <c r="G537" s="256"/>
      <c r="H537" s="255"/>
      <c r="I537" s="230"/>
      <c r="J537" s="255"/>
      <c r="K537" s="230">
        <f>D537+I537</f>
        <v>-2149159.5899999901</v>
      </c>
      <c r="L537" s="257"/>
      <c r="M537" s="230"/>
      <c r="N537" s="229">
        <v>0</v>
      </c>
      <c r="O537" s="65" t="s">
        <v>3466</v>
      </c>
      <c r="P537" s="242" t="b">
        <f>EXACT($A536,O537)</f>
        <v>1</v>
      </c>
      <c r="Q537" s="258">
        <v>0</v>
      </c>
      <c r="R537" s="259">
        <f t="shared" ref="R537:R601" si="45">K537-Q537</f>
        <v>-2149159.5899999901</v>
      </c>
    </row>
    <row r="538" spans="1:18" outlineLevel="1">
      <c r="A538" s="400" t="s">
        <v>3468</v>
      </c>
      <c r="C538" s="254">
        <f>SUM(C539:C542)</f>
        <v>4118539.15</v>
      </c>
      <c r="D538" s="254">
        <f t="shared" si="44"/>
        <v>-4118539.15</v>
      </c>
      <c r="E538" s="255"/>
      <c r="F538" s="256"/>
      <c r="G538" s="256"/>
      <c r="H538" s="255"/>
      <c r="I538" s="254"/>
      <c r="J538" s="255"/>
      <c r="K538" s="254">
        <f t="shared" ref="K538:K567" si="46">D538+I538</f>
        <v>-4118539.15</v>
      </c>
      <c r="L538" s="257" t="e">
        <f>#REF!+C538</f>
        <v>#REF!</v>
      </c>
      <c r="M538" s="254"/>
      <c r="N538" s="229" t="e">
        <v>#VALUE!</v>
      </c>
      <c r="O538" s="65">
        <v>0</v>
      </c>
      <c r="Q538" s="258">
        <v>-4118539.15</v>
      </c>
      <c r="R538" s="259">
        <f t="shared" si="45"/>
        <v>0</v>
      </c>
    </row>
    <row r="539" spans="1:18" outlineLevel="2">
      <c r="A539" s="401" t="s">
        <v>4844</v>
      </c>
      <c r="B539" s="45" t="s">
        <v>3469</v>
      </c>
      <c r="C539" s="230">
        <v>0</v>
      </c>
      <c r="D539" s="230">
        <f t="shared" si="44"/>
        <v>0</v>
      </c>
      <c r="E539" s="255"/>
      <c r="F539" s="256"/>
      <c r="G539" s="256"/>
      <c r="H539" s="255"/>
      <c r="I539" s="230"/>
      <c r="J539" s="255"/>
      <c r="K539" s="230">
        <f t="shared" si="46"/>
        <v>0</v>
      </c>
      <c r="L539" s="257"/>
      <c r="M539" s="230"/>
      <c r="N539" s="229">
        <v>0</v>
      </c>
      <c r="O539" s="65" t="s">
        <v>3468</v>
      </c>
      <c r="P539" s="242" t="b">
        <f>EXACT($A$538,O539)</f>
        <v>1</v>
      </c>
      <c r="Q539" s="258">
        <v>0</v>
      </c>
      <c r="R539" s="259">
        <f t="shared" si="45"/>
        <v>0</v>
      </c>
    </row>
    <row r="540" spans="1:18" outlineLevel="2">
      <c r="A540" s="272" t="s">
        <v>4845</v>
      </c>
      <c r="B540" s="196" t="s">
        <v>3470</v>
      </c>
      <c r="C540" s="230">
        <v>4116081.6</v>
      </c>
      <c r="D540" s="230">
        <f t="shared" si="44"/>
        <v>-4116081.6</v>
      </c>
      <c r="E540" s="255"/>
      <c r="F540" s="256"/>
      <c r="G540" s="256"/>
      <c r="H540" s="255"/>
      <c r="I540" s="230"/>
      <c r="J540" s="255"/>
      <c r="K540" s="230">
        <f t="shared" si="46"/>
        <v>-4116081.6</v>
      </c>
      <c r="L540" s="257"/>
      <c r="M540" s="230"/>
      <c r="N540" s="229">
        <v>0</v>
      </c>
      <c r="O540" s="65" t="s">
        <v>3468</v>
      </c>
      <c r="P540" s="242" t="b">
        <f>EXACT($A$538,O540)</f>
        <v>1</v>
      </c>
      <c r="Q540" s="258">
        <v>0</v>
      </c>
      <c r="R540" s="259">
        <f t="shared" si="45"/>
        <v>-4116081.6</v>
      </c>
    </row>
    <row r="541" spans="1:18" outlineLevel="2">
      <c r="A541" s="272" t="s">
        <v>4846</v>
      </c>
      <c r="B541" s="196" t="s">
        <v>3471</v>
      </c>
      <c r="C541" s="230">
        <v>2457.5500000000002</v>
      </c>
      <c r="D541" s="230">
        <f t="shared" si="44"/>
        <v>-2457.5500000000002</v>
      </c>
      <c r="E541" s="255"/>
      <c r="F541" s="256"/>
      <c r="G541" s="256"/>
      <c r="H541" s="255"/>
      <c r="I541" s="230"/>
      <c r="J541" s="255"/>
      <c r="K541" s="230">
        <f t="shared" si="46"/>
        <v>-2457.5500000000002</v>
      </c>
      <c r="L541" s="257"/>
      <c r="M541" s="230"/>
      <c r="N541" s="229">
        <v>0</v>
      </c>
      <c r="O541" s="65" t="s">
        <v>3468</v>
      </c>
      <c r="P541" s="242" t="b">
        <f>EXACT($A$538,O541)</f>
        <v>1</v>
      </c>
      <c r="Q541" s="258">
        <v>0</v>
      </c>
      <c r="R541" s="259">
        <f t="shared" si="45"/>
        <v>-2457.5500000000002</v>
      </c>
    </row>
    <row r="542" spans="1:18" outlineLevel="2">
      <c r="A542" s="272" t="s">
        <v>4847</v>
      </c>
      <c r="B542" s="196" t="s">
        <v>3472</v>
      </c>
      <c r="C542" s="230">
        <v>0</v>
      </c>
      <c r="D542" s="230">
        <f t="shared" si="44"/>
        <v>0</v>
      </c>
      <c r="E542" s="255"/>
      <c r="F542" s="256"/>
      <c r="G542" s="256"/>
      <c r="H542" s="255"/>
      <c r="I542" s="230"/>
      <c r="J542" s="255"/>
      <c r="K542" s="230">
        <f t="shared" si="46"/>
        <v>0</v>
      </c>
      <c r="L542" s="257"/>
      <c r="M542" s="230"/>
      <c r="N542" s="229">
        <v>0</v>
      </c>
      <c r="O542" s="65" t="s">
        <v>3468</v>
      </c>
      <c r="P542" s="242" t="b">
        <f>EXACT($A$538,O542)</f>
        <v>1</v>
      </c>
      <c r="Q542" s="258">
        <v>0</v>
      </c>
      <c r="R542" s="259">
        <f t="shared" si="45"/>
        <v>0</v>
      </c>
    </row>
    <row r="543" spans="1:18" outlineLevel="1">
      <c r="A543" s="400" t="s">
        <v>3473</v>
      </c>
      <c r="C543" s="254">
        <f>SUM(C544:C545)</f>
        <v>141769.62</v>
      </c>
      <c r="D543" s="254">
        <f t="shared" si="44"/>
        <v>-141769.62</v>
      </c>
      <c r="E543" s="255"/>
      <c r="F543" s="256"/>
      <c r="G543" s="256"/>
      <c r="H543" s="255"/>
      <c r="I543" s="254"/>
      <c r="J543" s="255"/>
      <c r="K543" s="254">
        <f t="shared" si="46"/>
        <v>-141769.62</v>
      </c>
      <c r="L543" s="257" t="e">
        <f>#REF!+C543</f>
        <v>#REF!</v>
      </c>
      <c r="M543" s="254"/>
      <c r="N543" s="229" t="e">
        <v>#VALUE!</v>
      </c>
      <c r="O543" s="65">
        <v>0</v>
      </c>
      <c r="Q543" s="258">
        <v>-141769.62</v>
      </c>
      <c r="R543" s="259">
        <f t="shared" si="45"/>
        <v>0</v>
      </c>
    </row>
    <row r="544" spans="1:18" outlineLevel="2">
      <c r="A544" s="401" t="s">
        <v>4848</v>
      </c>
      <c r="B544" s="45" t="s">
        <v>3474</v>
      </c>
      <c r="C544" s="230">
        <v>0</v>
      </c>
      <c r="D544" s="230">
        <f t="shared" si="44"/>
        <v>0</v>
      </c>
      <c r="E544" s="255"/>
      <c r="F544" s="256"/>
      <c r="G544" s="256"/>
      <c r="H544" s="255"/>
      <c r="I544" s="230"/>
      <c r="J544" s="255"/>
      <c r="K544" s="230">
        <f t="shared" si="46"/>
        <v>0</v>
      </c>
      <c r="L544" s="257"/>
      <c r="M544" s="230"/>
      <c r="N544" s="229">
        <v>0</v>
      </c>
      <c r="O544" s="65" t="s">
        <v>3473</v>
      </c>
      <c r="P544" s="242" t="b">
        <f>EXACT($A$543,O544)</f>
        <v>1</v>
      </c>
      <c r="Q544" s="258">
        <v>0</v>
      </c>
      <c r="R544" s="259">
        <f t="shared" si="45"/>
        <v>0</v>
      </c>
    </row>
    <row r="545" spans="1:18" outlineLevel="2">
      <c r="A545" s="272" t="s">
        <v>4849</v>
      </c>
      <c r="B545" s="196" t="s">
        <v>3474</v>
      </c>
      <c r="C545" s="230">
        <v>141769.62</v>
      </c>
      <c r="D545" s="230">
        <f t="shared" si="44"/>
        <v>-141769.62</v>
      </c>
      <c r="E545" s="255"/>
      <c r="F545" s="256"/>
      <c r="G545" s="256"/>
      <c r="H545" s="255"/>
      <c r="I545" s="230"/>
      <c r="J545" s="255"/>
      <c r="K545" s="230">
        <f t="shared" si="46"/>
        <v>-141769.62</v>
      </c>
      <c r="L545" s="257"/>
      <c r="M545" s="230"/>
      <c r="N545" s="229">
        <v>0</v>
      </c>
      <c r="O545" s="65" t="s">
        <v>3473</v>
      </c>
      <c r="P545" s="242" t="b">
        <f>EXACT($A$543,O545)</f>
        <v>1</v>
      </c>
      <c r="Q545" s="258">
        <v>0</v>
      </c>
      <c r="R545" s="259">
        <f t="shared" si="45"/>
        <v>-141769.62</v>
      </c>
    </row>
    <row r="546" spans="1:18" outlineLevel="1">
      <c r="A546" s="400" t="s">
        <v>3475</v>
      </c>
      <c r="C546" s="254">
        <f>SUM(C547:C548)</f>
        <v>8850.0300000000007</v>
      </c>
      <c r="D546" s="254">
        <f t="shared" si="44"/>
        <v>-8850.0300000000007</v>
      </c>
      <c r="E546" s="255"/>
      <c r="F546" s="256"/>
      <c r="G546" s="256"/>
      <c r="H546" s="255"/>
      <c r="I546" s="254"/>
      <c r="J546" s="255"/>
      <c r="K546" s="254">
        <f t="shared" si="46"/>
        <v>-8850.0300000000007</v>
      </c>
      <c r="L546" s="257" t="e">
        <f>#REF!+C546</f>
        <v>#REF!</v>
      </c>
      <c r="M546" s="254"/>
      <c r="N546" s="229" t="e">
        <v>#VALUE!</v>
      </c>
      <c r="O546" s="65">
        <v>0</v>
      </c>
      <c r="Q546" s="258">
        <v>-8850.0300000000007</v>
      </c>
      <c r="R546" s="259">
        <f t="shared" si="45"/>
        <v>0</v>
      </c>
    </row>
    <row r="547" spans="1:18" outlineLevel="2">
      <c r="A547" s="401" t="s">
        <v>4850</v>
      </c>
      <c r="B547" s="45" t="s">
        <v>3476</v>
      </c>
      <c r="C547" s="230">
        <v>0</v>
      </c>
      <c r="D547" s="230">
        <f t="shared" si="44"/>
        <v>0</v>
      </c>
      <c r="E547" s="255"/>
      <c r="F547" s="256"/>
      <c r="G547" s="256"/>
      <c r="H547" s="255"/>
      <c r="I547" s="230"/>
      <c r="J547" s="255"/>
      <c r="K547" s="230">
        <f t="shared" si="46"/>
        <v>0</v>
      </c>
      <c r="L547" s="257"/>
      <c r="M547" s="230"/>
      <c r="N547" s="229">
        <v>0</v>
      </c>
      <c r="O547" s="65" t="s">
        <v>3475</v>
      </c>
      <c r="P547" s="242" t="b">
        <f>EXACT($A$546,O547)</f>
        <v>1</v>
      </c>
      <c r="Q547" s="258">
        <v>0</v>
      </c>
      <c r="R547" s="259">
        <f t="shared" si="45"/>
        <v>0</v>
      </c>
    </row>
    <row r="548" spans="1:18" outlineLevel="2">
      <c r="A548" s="272" t="s">
        <v>4851</v>
      </c>
      <c r="B548" s="196" t="s">
        <v>3476</v>
      </c>
      <c r="C548" s="230">
        <v>8850.0300000000007</v>
      </c>
      <c r="D548" s="230">
        <f t="shared" si="44"/>
        <v>-8850.0300000000007</v>
      </c>
      <c r="E548" s="255"/>
      <c r="F548" s="256"/>
      <c r="G548" s="256"/>
      <c r="H548" s="255"/>
      <c r="I548" s="230"/>
      <c r="J548" s="255"/>
      <c r="K548" s="230">
        <f t="shared" si="46"/>
        <v>-8850.0300000000007</v>
      </c>
      <c r="L548" s="257"/>
      <c r="M548" s="230"/>
      <c r="N548" s="229">
        <v>0</v>
      </c>
      <c r="O548" s="65" t="s">
        <v>3475</v>
      </c>
      <c r="P548" s="242" t="b">
        <f>EXACT($A$546,O548)</f>
        <v>1</v>
      </c>
      <c r="Q548" s="258">
        <v>0</v>
      </c>
      <c r="R548" s="259">
        <f t="shared" si="45"/>
        <v>-8850.0300000000007</v>
      </c>
    </row>
    <row r="549" spans="1:18" outlineLevel="1">
      <c r="A549" s="400" t="s">
        <v>3477</v>
      </c>
      <c r="C549" s="254">
        <f>SUM(C550:C555)</f>
        <v>456647.72999999888</v>
      </c>
      <c r="D549" s="254">
        <f t="shared" si="44"/>
        <v>-456647.72999999888</v>
      </c>
      <c r="E549" s="255"/>
      <c r="F549" s="256"/>
      <c r="G549" s="256"/>
      <c r="H549" s="255"/>
      <c r="I549" s="254">
        <f>I555</f>
        <v>118540</v>
      </c>
      <c r="J549" s="255"/>
      <c r="K549" s="254">
        <f t="shared" si="46"/>
        <v>-338107.72999999888</v>
      </c>
      <c r="L549" s="257" t="e">
        <f>#REF!+C549</f>
        <v>#REF!</v>
      </c>
      <c r="M549" s="254"/>
      <c r="N549" s="229" t="e">
        <v>#VALUE!</v>
      </c>
      <c r="O549" s="65">
        <v>0</v>
      </c>
      <c r="Q549" s="258">
        <v>-338107.73</v>
      </c>
      <c r="R549" s="259">
        <f t="shared" si="45"/>
        <v>1.1059455573558807E-9</v>
      </c>
    </row>
    <row r="550" spans="1:18" outlineLevel="2">
      <c r="A550" s="401" t="s">
        <v>4852</v>
      </c>
      <c r="B550" s="45" t="s">
        <v>3478</v>
      </c>
      <c r="C550" s="230">
        <v>0</v>
      </c>
      <c r="D550" s="230">
        <f t="shared" si="44"/>
        <v>0</v>
      </c>
      <c r="E550" s="255"/>
      <c r="F550" s="256"/>
      <c r="G550" s="256"/>
      <c r="H550" s="255"/>
      <c r="I550" s="230"/>
      <c r="J550" s="255"/>
      <c r="K550" s="230">
        <f t="shared" si="46"/>
        <v>0</v>
      </c>
      <c r="L550" s="257"/>
      <c r="M550" s="230"/>
      <c r="N550" s="229">
        <v>0</v>
      </c>
      <c r="O550" s="65" t="s">
        <v>3477</v>
      </c>
      <c r="P550" s="242" t="b">
        <f t="shared" ref="P550:P555" si="47">EXACT($A$549,O550)</f>
        <v>1</v>
      </c>
      <c r="Q550" s="258">
        <v>0</v>
      </c>
      <c r="R550" s="259">
        <f t="shared" si="45"/>
        <v>0</v>
      </c>
    </row>
    <row r="551" spans="1:18" outlineLevel="2">
      <c r="A551" s="272" t="s">
        <v>4853</v>
      </c>
      <c r="B551" s="196" t="s">
        <v>3478</v>
      </c>
      <c r="C551" s="230">
        <v>316184.21999999898</v>
      </c>
      <c r="D551" s="230">
        <f t="shared" si="44"/>
        <v>-316184.21999999898</v>
      </c>
      <c r="E551" s="255"/>
      <c r="F551" s="256"/>
      <c r="G551" s="256"/>
      <c r="H551" s="255"/>
      <c r="I551" s="230"/>
      <c r="J551" s="255"/>
      <c r="K551" s="230">
        <f t="shared" si="46"/>
        <v>-316184.21999999898</v>
      </c>
      <c r="L551" s="257"/>
      <c r="M551" s="230"/>
      <c r="N551" s="229">
        <v>0</v>
      </c>
      <c r="O551" s="65" t="s">
        <v>3477</v>
      </c>
      <c r="P551" s="242" t="b">
        <f t="shared" si="47"/>
        <v>1</v>
      </c>
      <c r="Q551" s="258">
        <v>0</v>
      </c>
      <c r="R551" s="259">
        <f t="shared" si="45"/>
        <v>-316184.21999999898</v>
      </c>
    </row>
    <row r="552" spans="1:18" outlineLevel="2">
      <c r="A552" s="272" t="s">
        <v>4854</v>
      </c>
      <c r="B552" s="196" t="s">
        <v>3479</v>
      </c>
      <c r="C552" s="230">
        <v>21923.5099999999</v>
      </c>
      <c r="D552" s="230">
        <f t="shared" si="44"/>
        <v>-21923.5099999999</v>
      </c>
      <c r="E552" s="255"/>
      <c r="F552" s="256"/>
      <c r="G552" s="256"/>
      <c r="H552" s="255"/>
      <c r="I552" s="230"/>
      <c r="J552" s="255"/>
      <c r="K552" s="230">
        <f t="shared" si="46"/>
        <v>-21923.5099999999</v>
      </c>
      <c r="L552" s="257"/>
      <c r="M552" s="230"/>
      <c r="N552" s="229">
        <v>0</v>
      </c>
      <c r="O552" s="65" t="s">
        <v>3477</v>
      </c>
      <c r="P552" s="242" t="b">
        <f t="shared" si="47"/>
        <v>1</v>
      </c>
      <c r="Q552" s="258">
        <v>0</v>
      </c>
      <c r="R552" s="259">
        <f t="shared" si="45"/>
        <v>-21923.5099999999</v>
      </c>
    </row>
    <row r="553" spans="1:18" outlineLevel="2">
      <c r="A553" s="272" t="s">
        <v>4855</v>
      </c>
      <c r="B553" s="196" t="s">
        <v>3480</v>
      </c>
      <c r="C553" s="230">
        <v>0</v>
      </c>
      <c r="D553" s="230">
        <f t="shared" si="44"/>
        <v>0</v>
      </c>
      <c r="E553" s="255"/>
      <c r="F553" s="270"/>
      <c r="G553" s="270"/>
      <c r="H553" s="266"/>
      <c r="I553" s="230"/>
      <c r="J553" s="255"/>
      <c r="K553" s="230">
        <f t="shared" si="46"/>
        <v>0</v>
      </c>
      <c r="L553" s="257"/>
      <c r="M553" s="230"/>
      <c r="N553" s="229">
        <v>0</v>
      </c>
      <c r="O553" s="65" t="s">
        <v>3477</v>
      </c>
      <c r="P553" s="242" t="b">
        <f t="shared" si="47"/>
        <v>1</v>
      </c>
      <c r="Q553" s="258">
        <v>0</v>
      </c>
      <c r="R553" s="259">
        <f t="shared" si="45"/>
        <v>0</v>
      </c>
    </row>
    <row r="554" spans="1:18" outlineLevel="2">
      <c r="A554" s="272" t="s">
        <v>4856</v>
      </c>
      <c r="B554" s="196" t="s">
        <v>3481</v>
      </c>
      <c r="C554" s="230">
        <v>0</v>
      </c>
      <c r="D554" s="230">
        <f t="shared" si="44"/>
        <v>0</v>
      </c>
      <c r="E554" s="255"/>
      <c r="F554" s="270"/>
      <c r="G554" s="270"/>
      <c r="H554" s="266"/>
      <c r="I554" s="230"/>
      <c r="J554" s="255"/>
      <c r="K554" s="230">
        <f t="shared" si="46"/>
        <v>0</v>
      </c>
      <c r="L554" s="257"/>
      <c r="M554" s="230"/>
      <c r="N554" s="229">
        <v>0</v>
      </c>
      <c r="O554" s="65" t="s">
        <v>3477</v>
      </c>
      <c r="P554" s="242" t="b">
        <f t="shared" si="47"/>
        <v>1</v>
      </c>
      <c r="Q554" s="258">
        <v>0</v>
      </c>
      <c r="R554" s="259">
        <f t="shared" si="45"/>
        <v>0</v>
      </c>
    </row>
    <row r="555" spans="1:18" outlineLevel="2">
      <c r="A555" s="272" t="s">
        <v>4857</v>
      </c>
      <c r="B555" s="196" t="s">
        <v>3482</v>
      </c>
      <c r="C555" s="230">
        <v>118540</v>
      </c>
      <c r="D555" s="230">
        <f t="shared" si="44"/>
        <v>-118540</v>
      </c>
      <c r="E555" s="255"/>
      <c r="F555" s="270"/>
      <c r="G555" s="270"/>
      <c r="H555" s="266"/>
      <c r="I555" s="230">
        <v>118540</v>
      </c>
      <c r="J555" s="255"/>
      <c r="K555" s="230">
        <f>D555+I555</f>
        <v>0</v>
      </c>
      <c r="L555" s="257"/>
      <c r="M555" s="230"/>
      <c r="N555" s="229">
        <v>0</v>
      </c>
      <c r="O555" s="65" t="s">
        <v>3477</v>
      </c>
      <c r="P555" s="242" t="b">
        <f t="shared" si="47"/>
        <v>1</v>
      </c>
      <c r="Q555" s="258">
        <v>0</v>
      </c>
      <c r="R555" s="259">
        <f t="shared" si="45"/>
        <v>0</v>
      </c>
    </row>
    <row r="556" spans="1:18" outlineLevel="1">
      <c r="A556" s="400" t="s">
        <v>3483</v>
      </c>
      <c r="C556" s="254">
        <f>SUM(C557:C559)</f>
        <v>43363.949999999903</v>
      </c>
      <c r="D556" s="254">
        <f t="shared" si="44"/>
        <v>-43363.949999999903</v>
      </c>
      <c r="E556" s="255"/>
      <c r="F556" s="256"/>
      <c r="G556" s="256"/>
      <c r="H556" s="255"/>
      <c r="I556" s="254"/>
      <c r="J556" s="255"/>
      <c r="K556" s="254">
        <f t="shared" si="46"/>
        <v>-43363.949999999903</v>
      </c>
      <c r="L556" s="257" t="e">
        <f>#REF!+C556</f>
        <v>#REF!</v>
      </c>
      <c r="M556" s="254"/>
      <c r="N556" s="229" t="e">
        <v>#VALUE!</v>
      </c>
      <c r="O556" s="65">
        <v>0</v>
      </c>
      <c r="Q556" s="258">
        <v>-43363.95</v>
      </c>
      <c r="R556" s="259">
        <f t="shared" si="45"/>
        <v>9.4587448984384537E-11</v>
      </c>
    </row>
    <row r="557" spans="1:18" outlineLevel="2">
      <c r="A557" s="401" t="s">
        <v>4858</v>
      </c>
      <c r="B557" s="45" t="s">
        <v>3484</v>
      </c>
      <c r="C557" s="230">
        <v>0</v>
      </c>
      <c r="D557" s="230">
        <f t="shared" si="44"/>
        <v>0</v>
      </c>
      <c r="E557" s="255"/>
      <c r="F557" s="256"/>
      <c r="G557" s="256"/>
      <c r="H557" s="255"/>
      <c r="I557" s="230"/>
      <c r="J557" s="255"/>
      <c r="K557" s="230">
        <f t="shared" si="46"/>
        <v>0</v>
      </c>
      <c r="L557" s="257"/>
      <c r="M557" s="230"/>
      <c r="N557" s="229">
        <v>0</v>
      </c>
      <c r="O557" s="65" t="s">
        <v>3483</v>
      </c>
      <c r="P557" s="242" t="b">
        <f>EXACT($A$556,O557)</f>
        <v>1</v>
      </c>
      <c r="Q557" s="258">
        <v>0</v>
      </c>
      <c r="R557" s="259">
        <f t="shared" si="45"/>
        <v>0</v>
      </c>
    </row>
    <row r="558" spans="1:18" outlineLevel="2">
      <c r="A558" s="272" t="s">
        <v>4859</v>
      </c>
      <c r="B558" s="196" t="s">
        <v>3485</v>
      </c>
      <c r="C558" s="230">
        <v>43363.949999999903</v>
      </c>
      <c r="D558" s="230">
        <f t="shared" si="44"/>
        <v>-43363.949999999903</v>
      </c>
      <c r="E558" s="255"/>
      <c r="F558" s="256"/>
      <c r="G558" s="256"/>
      <c r="H558" s="255"/>
      <c r="I558" s="230"/>
      <c r="J558" s="255"/>
      <c r="K558" s="230">
        <f t="shared" si="46"/>
        <v>-43363.949999999903</v>
      </c>
      <c r="L558" s="257"/>
      <c r="M558" s="230"/>
      <c r="N558" s="229">
        <v>0</v>
      </c>
      <c r="O558" s="65" t="s">
        <v>3483</v>
      </c>
      <c r="P558" s="242" t="b">
        <f>EXACT($A$556,O558)</f>
        <v>1</v>
      </c>
      <c r="Q558" s="258">
        <v>0</v>
      </c>
      <c r="R558" s="259">
        <f t="shared" si="45"/>
        <v>-43363.949999999903</v>
      </c>
    </row>
    <row r="559" spans="1:18" outlineLevel="2">
      <c r="A559" s="272" t="s">
        <v>4860</v>
      </c>
      <c r="B559" s="196" t="s">
        <v>3486</v>
      </c>
      <c r="C559" s="230">
        <v>0</v>
      </c>
      <c r="D559" s="230">
        <f t="shared" si="44"/>
        <v>0</v>
      </c>
      <c r="E559" s="255"/>
      <c r="F559" s="256"/>
      <c r="G559" s="256"/>
      <c r="H559" s="255"/>
      <c r="I559" s="230"/>
      <c r="J559" s="255"/>
      <c r="K559" s="230">
        <f t="shared" si="46"/>
        <v>0</v>
      </c>
      <c r="L559" s="257"/>
      <c r="M559" s="230"/>
      <c r="N559" s="229">
        <v>0</v>
      </c>
      <c r="O559" s="65" t="s">
        <v>3483</v>
      </c>
      <c r="P559" s="242" t="b">
        <f>EXACT($A$556,O559)</f>
        <v>1</v>
      </c>
      <c r="Q559" s="258">
        <v>0</v>
      </c>
      <c r="R559" s="259">
        <f t="shared" si="45"/>
        <v>0</v>
      </c>
    </row>
    <row r="560" spans="1:18" outlineLevel="1">
      <c r="A560" s="400" t="s">
        <v>3487</v>
      </c>
      <c r="C560" s="254">
        <f>SUM(C561:C562)</f>
        <v>175482.35</v>
      </c>
      <c r="D560" s="254">
        <f t="shared" si="44"/>
        <v>-175482.35</v>
      </c>
      <c r="E560" s="255"/>
      <c r="F560" s="256"/>
      <c r="G560" s="256"/>
      <c r="H560" s="255"/>
      <c r="I560" s="254"/>
      <c r="J560" s="255"/>
      <c r="K560" s="254">
        <f t="shared" si="46"/>
        <v>-175482.35</v>
      </c>
      <c r="L560" s="257" t="e">
        <f>#REF!+C560</f>
        <v>#REF!</v>
      </c>
      <c r="M560" s="254"/>
      <c r="N560" s="229" t="e">
        <v>#VALUE!</v>
      </c>
      <c r="O560" s="65">
        <v>0</v>
      </c>
      <c r="Q560" s="258">
        <v>-175482.35</v>
      </c>
      <c r="R560" s="259">
        <f t="shared" si="45"/>
        <v>0</v>
      </c>
    </row>
    <row r="561" spans="1:18" outlineLevel="2">
      <c r="A561" s="401" t="s">
        <v>4861</v>
      </c>
      <c r="B561" s="45" t="s">
        <v>3488</v>
      </c>
      <c r="C561" s="230">
        <v>0</v>
      </c>
      <c r="D561" s="230">
        <f t="shared" si="44"/>
        <v>0</v>
      </c>
      <c r="E561" s="255"/>
      <c r="F561" s="256"/>
      <c r="G561" s="256"/>
      <c r="H561" s="255"/>
      <c r="I561" s="230"/>
      <c r="J561" s="255"/>
      <c r="K561" s="230">
        <f t="shared" si="46"/>
        <v>0</v>
      </c>
      <c r="L561" s="257"/>
      <c r="M561" s="230"/>
      <c r="N561" s="229">
        <v>0</v>
      </c>
      <c r="O561" s="65" t="s">
        <v>3487</v>
      </c>
      <c r="P561" s="242" t="b">
        <f>EXACT($A$560,O561)</f>
        <v>1</v>
      </c>
      <c r="Q561" s="258">
        <v>0</v>
      </c>
      <c r="R561" s="259">
        <f t="shared" si="45"/>
        <v>0</v>
      </c>
    </row>
    <row r="562" spans="1:18" outlineLevel="2">
      <c r="A562" s="272" t="s">
        <v>4862</v>
      </c>
      <c r="B562" s="196" t="s">
        <v>3488</v>
      </c>
      <c r="C562" s="230">
        <v>175482.35</v>
      </c>
      <c r="D562" s="230">
        <f t="shared" si="44"/>
        <v>-175482.35</v>
      </c>
      <c r="E562" s="255"/>
      <c r="F562" s="256"/>
      <c r="G562" s="256"/>
      <c r="H562" s="255"/>
      <c r="I562" s="230"/>
      <c r="J562" s="255"/>
      <c r="K562" s="230">
        <f t="shared" si="46"/>
        <v>-175482.35</v>
      </c>
      <c r="L562" s="257"/>
      <c r="M562" s="230"/>
      <c r="N562" s="229">
        <v>0</v>
      </c>
      <c r="O562" s="65" t="s">
        <v>3487</v>
      </c>
      <c r="P562" s="242" t="b">
        <f>EXACT($A$560,O562)</f>
        <v>1</v>
      </c>
      <c r="Q562" s="258">
        <v>0</v>
      </c>
      <c r="R562" s="259">
        <f t="shared" si="45"/>
        <v>-175482.35</v>
      </c>
    </row>
    <row r="563" spans="1:18" outlineLevel="1">
      <c r="A563" s="400" t="s">
        <v>3489</v>
      </c>
      <c r="B563" s="196"/>
      <c r="C563" s="254">
        <f>SUM(C564:C565)</f>
        <v>693405</v>
      </c>
      <c r="D563" s="254">
        <f t="shared" si="44"/>
        <v>-693405</v>
      </c>
      <c r="E563" s="255"/>
      <c r="F563" s="256"/>
      <c r="G563" s="256"/>
      <c r="H563" s="255"/>
      <c r="I563" s="254">
        <f>I565</f>
        <v>644264.36</v>
      </c>
      <c r="J563" s="255"/>
      <c r="K563" s="254">
        <f>D563+I563</f>
        <v>-49140.640000000014</v>
      </c>
      <c r="L563" s="257" t="e">
        <f>#REF!+C563</f>
        <v>#REF!</v>
      </c>
      <c r="M563" s="254"/>
      <c r="N563" s="229" t="e">
        <v>#VALUE!</v>
      </c>
      <c r="O563" s="65">
        <v>0</v>
      </c>
      <c r="Q563" s="258">
        <v>-49140.639999999999</v>
      </c>
      <c r="R563" s="259">
        <f t="shared" si="45"/>
        <v>0</v>
      </c>
    </row>
    <row r="564" spans="1:18" outlineLevel="2">
      <c r="A564" s="401" t="s">
        <v>4863</v>
      </c>
      <c r="B564" s="45" t="s">
        <v>3490</v>
      </c>
      <c r="C564" s="230">
        <v>0</v>
      </c>
      <c r="D564" s="230">
        <f t="shared" si="44"/>
        <v>0</v>
      </c>
      <c r="E564" s="255"/>
      <c r="F564" s="256"/>
      <c r="G564" s="256"/>
      <c r="H564" s="255"/>
      <c r="I564" s="230"/>
      <c r="J564" s="255"/>
      <c r="K564" s="230">
        <f>D564+I564</f>
        <v>0</v>
      </c>
      <c r="L564" s="257"/>
      <c r="M564" s="230"/>
      <c r="N564" s="229">
        <v>0</v>
      </c>
      <c r="O564" s="65" t="s">
        <v>3489</v>
      </c>
      <c r="P564" s="242" t="b">
        <f>EXACT($A$563,O564)</f>
        <v>1</v>
      </c>
      <c r="Q564" s="258">
        <v>0</v>
      </c>
      <c r="R564" s="259">
        <f t="shared" si="45"/>
        <v>0</v>
      </c>
    </row>
    <row r="565" spans="1:18" outlineLevel="2">
      <c r="A565" s="401" t="s">
        <v>4864</v>
      </c>
      <c r="B565" s="45" t="s">
        <v>3490</v>
      </c>
      <c r="C565" s="230">
        <v>693405</v>
      </c>
      <c r="D565" s="230">
        <f t="shared" si="44"/>
        <v>-693405</v>
      </c>
      <c r="E565" s="255"/>
      <c r="F565" s="256"/>
      <c r="G565" s="256"/>
      <c r="H565" s="255"/>
      <c r="I565" s="230">
        <v>644264.36</v>
      </c>
      <c r="J565" s="255"/>
      <c r="K565" s="230">
        <f>D565+I565</f>
        <v>-49140.640000000014</v>
      </c>
      <c r="L565" s="257"/>
      <c r="M565" s="230"/>
      <c r="N565" s="229">
        <v>0</v>
      </c>
      <c r="O565" s="65" t="s">
        <v>3489</v>
      </c>
      <c r="P565" s="242" t="b">
        <f>EXACT($A$563,O565)</f>
        <v>1</v>
      </c>
      <c r="Q565" s="258">
        <v>0</v>
      </c>
      <c r="R565" s="259">
        <f t="shared" si="45"/>
        <v>-49140.640000000014</v>
      </c>
    </row>
    <row r="566" spans="1:18" outlineLevel="1">
      <c r="A566" s="400" t="s">
        <v>3491</v>
      </c>
      <c r="C566" s="254">
        <f>SUM(C567)</f>
        <v>268716.81</v>
      </c>
      <c r="D566" s="254">
        <f t="shared" si="44"/>
        <v>-268716.81</v>
      </c>
      <c r="E566" s="255"/>
      <c r="F566" s="256"/>
      <c r="G566" s="256"/>
      <c r="H566" s="255"/>
      <c r="I566" s="254"/>
      <c r="J566" s="255"/>
      <c r="K566" s="254">
        <f t="shared" si="46"/>
        <v>-268716.81</v>
      </c>
      <c r="L566" s="257" t="e">
        <f>#REF!+C566</f>
        <v>#REF!</v>
      </c>
      <c r="M566" s="254"/>
      <c r="N566" s="229" t="e">
        <v>#VALUE!</v>
      </c>
      <c r="O566" s="65">
        <v>0</v>
      </c>
      <c r="Q566" s="258">
        <v>-268716.81</v>
      </c>
      <c r="R566" s="259">
        <f t="shared" si="45"/>
        <v>0</v>
      </c>
    </row>
    <row r="567" spans="1:18" outlineLevel="2">
      <c r="A567" s="272" t="s">
        <v>4865</v>
      </c>
      <c r="B567" s="196" t="s">
        <v>3492</v>
      </c>
      <c r="C567" s="230">
        <v>268716.81</v>
      </c>
      <c r="D567" s="230">
        <f t="shared" si="44"/>
        <v>-268716.81</v>
      </c>
      <c r="E567" s="255"/>
      <c r="F567" s="256"/>
      <c r="G567" s="256"/>
      <c r="H567" s="255"/>
      <c r="I567" s="230"/>
      <c r="J567" s="255"/>
      <c r="K567" s="230">
        <f t="shared" si="46"/>
        <v>-268716.81</v>
      </c>
      <c r="L567" s="257"/>
      <c r="M567" s="230"/>
      <c r="N567" s="229">
        <v>0</v>
      </c>
      <c r="O567" s="65" t="s">
        <v>3491</v>
      </c>
      <c r="P567" s="242" t="b">
        <f>EXACT($A566,O567)</f>
        <v>1</v>
      </c>
      <c r="Q567" s="258">
        <v>0</v>
      </c>
      <c r="R567" s="259">
        <f t="shared" si="45"/>
        <v>-268716.81</v>
      </c>
    </row>
    <row r="568" spans="1:18" outlineLevel="1">
      <c r="A568" s="400" t="s">
        <v>3493</v>
      </c>
      <c r="C568" s="254">
        <f>SUM(C569:C570)</f>
        <v>30121.77</v>
      </c>
      <c r="D568" s="254">
        <f t="shared" si="44"/>
        <v>-30121.77</v>
      </c>
      <c r="E568" s="255"/>
      <c r="F568" s="256"/>
      <c r="G568" s="256"/>
      <c r="H568" s="255"/>
      <c r="I568" s="254"/>
      <c r="J568" s="255"/>
      <c r="K568" s="254">
        <f>D568+I568</f>
        <v>-30121.77</v>
      </c>
      <c r="L568" s="257" t="e">
        <f>#REF!+C568</f>
        <v>#REF!</v>
      </c>
      <c r="M568" s="254"/>
      <c r="N568" s="229" t="e">
        <v>#VALUE!</v>
      </c>
      <c r="O568" s="65">
        <v>0</v>
      </c>
      <c r="Q568" s="258">
        <v>-30121.77</v>
      </c>
      <c r="R568" s="259">
        <f t="shared" si="45"/>
        <v>0</v>
      </c>
    </row>
    <row r="569" spans="1:18" outlineLevel="2">
      <c r="A569" s="401" t="s">
        <v>4866</v>
      </c>
      <c r="B569" s="45" t="s">
        <v>3494</v>
      </c>
      <c r="C569" s="230">
        <v>0</v>
      </c>
      <c r="D569" s="230">
        <f t="shared" si="44"/>
        <v>0</v>
      </c>
      <c r="E569" s="255"/>
      <c r="F569" s="256"/>
      <c r="G569" s="256"/>
      <c r="H569" s="255"/>
      <c r="I569" s="230"/>
      <c r="J569" s="255"/>
      <c r="K569" s="230">
        <f>D569+I569</f>
        <v>0</v>
      </c>
      <c r="L569" s="257"/>
      <c r="M569" s="230"/>
      <c r="N569" s="229">
        <v>0</v>
      </c>
      <c r="O569" s="65" t="s">
        <v>3493</v>
      </c>
      <c r="P569" s="242" t="b">
        <f>EXACT($A$568,O569)</f>
        <v>1</v>
      </c>
      <c r="Q569" s="258">
        <v>0</v>
      </c>
      <c r="R569" s="259">
        <f t="shared" si="45"/>
        <v>0</v>
      </c>
    </row>
    <row r="570" spans="1:18" outlineLevel="2">
      <c r="A570" s="272" t="s">
        <v>4867</v>
      </c>
      <c r="B570" s="196" t="s">
        <v>3495</v>
      </c>
      <c r="C570" s="230">
        <v>30121.77</v>
      </c>
      <c r="D570" s="230">
        <f t="shared" si="44"/>
        <v>-30121.77</v>
      </c>
      <c r="E570" s="255"/>
      <c r="F570" s="256"/>
      <c r="G570" s="256"/>
      <c r="H570" s="255"/>
      <c r="I570" s="230"/>
      <c r="J570" s="255"/>
      <c r="K570" s="230">
        <f t="shared" ref="K570:K633" si="48">D570+I570</f>
        <v>-30121.77</v>
      </c>
      <c r="L570" s="257"/>
      <c r="M570" s="230"/>
      <c r="N570" s="229">
        <v>0</v>
      </c>
      <c r="O570" s="65" t="s">
        <v>3493</v>
      </c>
      <c r="P570" s="242" t="b">
        <f>EXACT($A$568,O570)</f>
        <v>1</v>
      </c>
      <c r="Q570" s="258">
        <v>0</v>
      </c>
      <c r="R570" s="259">
        <f t="shared" si="45"/>
        <v>-30121.77</v>
      </c>
    </row>
    <row r="571" spans="1:18" outlineLevel="1">
      <c r="A571" s="400" t="s">
        <v>3496</v>
      </c>
      <c r="B571" s="45"/>
      <c r="C571" s="254">
        <f>SUM(C572:C574)</f>
        <v>6537984.7199999997</v>
      </c>
      <c r="D571" s="254">
        <f t="shared" si="44"/>
        <v>-6537984.7199999997</v>
      </c>
      <c r="E571" s="255"/>
      <c r="F571" s="256"/>
      <c r="G571" s="256"/>
      <c r="H571" s="255"/>
      <c r="I571" s="254"/>
      <c r="J571" s="255"/>
      <c r="K571" s="254">
        <f t="shared" si="48"/>
        <v>-6537984.7199999997</v>
      </c>
      <c r="L571" s="257" t="e">
        <f>#REF!+C571</f>
        <v>#REF!</v>
      </c>
      <c r="M571" s="254"/>
      <c r="N571" s="229" t="e">
        <v>#VALUE!</v>
      </c>
      <c r="O571" s="65">
        <v>0</v>
      </c>
      <c r="Q571" s="258">
        <v>-6537984.7199999997</v>
      </c>
      <c r="R571" s="259">
        <f t="shared" si="45"/>
        <v>0</v>
      </c>
    </row>
    <row r="572" spans="1:18" outlineLevel="2">
      <c r="A572" s="272" t="s">
        <v>4868</v>
      </c>
      <c r="B572" s="196" t="s">
        <v>3497</v>
      </c>
      <c r="C572" s="230">
        <v>6397351.25</v>
      </c>
      <c r="D572" s="230">
        <f t="shared" si="44"/>
        <v>-6397351.25</v>
      </c>
      <c r="E572" s="255"/>
      <c r="F572" s="256"/>
      <c r="G572" s="256"/>
      <c r="H572" s="255"/>
      <c r="I572" s="230"/>
      <c r="J572" s="255"/>
      <c r="K572" s="230">
        <f t="shared" si="48"/>
        <v>-6397351.25</v>
      </c>
      <c r="L572" s="257"/>
      <c r="M572" s="230"/>
      <c r="N572" s="229">
        <v>0</v>
      </c>
      <c r="O572" s="65" t="s">
        <v>3496</v>
      </c>
      <c r="P572" s="242" t="b">
        <f>EXACT($A$571,O572)</f>
        <v>1</v>
      </c>
      <c r="Q572" s="258">
        <v>0</v>
      </c>
      <c r="R572" s="259">
        <f t="shared" si="45"/>
        <v>-6397351.25</v>
      </c>
    </row>
    <row r="573" spans="1:18" outlineLevel="2">
      <c r="A573" s="272" t="s">
        <v>4869</v>
      </c>
      <c r="B573" s="196" t="s">
        <v>3498</v>
      </c>
      <c r="C573" s="230">
        <v>140633.47</v>
      </c>
      <c r="D573" s="230">
        <f t="shared" si="44"/>
        <v>-140633.47</v>
      </c>
      <c r="E573" s="255"/>
      <c r="F573" s="256"/>
      <c r="G573" s="256"/>
      <c r="H573" s="255"/>
      <c r="I573" s="230"/>
      <c r="J573" s="255"/>
      <c r="K573" s="230">
        <f t="shared" si="48"/>
        <v>-140633.47</v>
      </c>
      <c r="L573" s="257"/>
      <c r="M573" s="230"/>
      <c r="N573" s="229">
        <v>0</v>
      </c>
      <c r="O573" s="65" t="s">
        <v>3496</v>
      </c>
      <c r="P573" s="242" t="b">
        <f>EXACT($A$571,O573)</f>
        <v>1</v>
      </c>
      <c r="Q573" s="258">
        <v>0</v>
      </c>
      <c r="R573" s="259">
        <f t="shared" si="45"/>
        <v>-140633.47</v>
      </c>
    </row>
    <row r="574" spans="1:18" outlineLevel="2">
      <c r="A574" s="272" t="s">
        <v>4870</v>
      </c>
      <c r="B574" s="196" t="s">
        <v>3499</v>
      </c>
      <c r="C574" s="230">
        <v>0</v>
      </c>
      <c r="D574" s="230">
        <f t="shared" si="44"/>
        <v>0</v>
      </c>
      <c r="E574" s="255"/>
      <c r="F574" s="256"/>
      <c r="G574" s="256"/>
      <c r="H574" s="255"/>
      <c r="I574" s="230"/>
      <c r="J574" s="255"/>
      <c r="K574" s="230">
        <f t="shared" si="48"/>
        <v>0</v>
      </c>
      <c r="L574" s="257"/>
      <c r="M574" s="230"/>
      <c r="N574" s="229">
        <v>0</v>
      </c>
      <c r="O574" s="65" t="s">
        <v>3496</v>
      </c>
      <c r="P574" s="242" t="b">
        <f>EXACT($A$571,O574)</f>
        <v>1</v>
      </c>
      <c r="Q574" s="258">
        <v>0</v>
      </c>
      <c r="R574" s="259">
        <f t="shared" si="45"/>
        <v>0</v>
      </c>
    </row>
    <row r="575" spans="1:18" outlineLevel="1">
      <c r="A575" s="400" t="s">
        <v>3501</v>
      </c>
      <c r="B575" s="196"/>
      <c r="C575" s="254">
        <f>SUM(C576:C580)</f>
        <v>0</v>
      </c>
      <c r="D575" s="254">
        <f t="shared" si="44"/>
        <v>0</v>
      </c>
      <c r="E575" s="255"/>
      <c r="F575" s="256"/>
      <c r="G575" s="256"/>
      <c r="H575" s="255"/>
      <c r="I575" s="254"/>
      <c r="J575" s="255"/>
      <c r="K575" s="254">
        <f t="shared" si="48"/>
        <v>0</v>
      </c>
      <c r="L575" s="257" t="e">
        <f>#REF!+C575</f>
        <v>#REF!</v>
      </c>
      <c r="M575" s="254"/>
      <c r="N575" s="229" t="e">
        <v>#VALUE!</v>
      </c>
      <c r="O575" s="65">
        <v>0</v>
      </c>
      <c r="Q575" s="258">
        <v>0</v>
      </c>
      <c r="R575" s="259">
        <f t="shared" si="45"/>
        <v>0</v>
      </c>
    </row>
    <row r="576" spans="1:18" outlineLevel="2">
      <c r="A576" s="401" t="s">
        <v>4871</v>
      </c>
      <c r="B576" s="45" t="s">
        <v>3502</v>
      </c>
      <c r="C576" s="230">
        <v>0</v>
      </c>
      <c r="D576" s="230">
        <f t="shared" si="44"/>
        <v>0</v>
      </c>
      <c r="E576" s="255"/>
      <c r="F576" s="256"/>
      <c r="G576" s="256"/>
      <c r="H576" s="255"/>
      <c r="I576" s="230"/>
      <c r="J576" s="255"/>
      <c r="K576" s="230">
        <f t="shared" si="48"/>
        <v>0</v>
      </c>
      <c r="L576" s="257"/>
      <c r="M576" s="230"/>
      <c r="N576" s="229">
        <v>0</v>
      </c>
      <c r="O576" s="65" t="s">
        <v>3501</v>
      </c>
      <c r="P576" s="242" t="b">
        <f>EXACT($A$575,O576)</f>
        <v>1</v>
      </c>
      <c r="Q576" s="258">
        <v>0</v>
      </c>
      <c r="R576" s="259">
        <f t="shared" si="45"/>
        <v>0</v>
      </c>
    </row>
    <row r="577" spans="1:18" outlineLevel="2">
      <c r="A577" s="272" t="s">
        <v>4872</v>
      </c>
      <c r="B577" s="196" t="s">
        <v>3503</v>
      </c>
      <c r="C577" s="230">
        <v>0</v>
      </c>
      <c r="D577" s="230">
        <f t="shared" si="44"/>
        <v>0</v>
      </c>
      <c r="E577" s="255"/>
      <c r="F577" s="256"/>
      <c r="G577" s="256"/>
      <c r="H577" s="255"/>
      <c r="I577" s="230"/>
      <c r="J577" s="255"/>
      <c r="K577" s="230">
        <f t="shared" si="48"/>
        <v>0</v>
      </c>
      <c r="L577" s="257"/>
      <c r="M577" s="230"/>
      <c r="N577" s="229">
        <v>0</v>
      </c>
      <c r="O577" s="65" t="s">
        <v>3501</v>
      </c>
      <c r="P577" s="242" t="b">
        <f>EXACT($A$575,O577)</f>
        <v>1</v>
      </c>
      <c r="Q577" s="258">
        <v>0</v>
      </c>
      <c r="R577" s="259">
        <f t="shared" si="45"/>
        <v>0</v>
      </c>
    </row>
    <row r="578" spans="1:18" outlineLevel="2">
      <c r="A578" s="272" t="s">
        <v>4873</v>
      </c>
      <c r="B578" s="196" t="s">
        <v>3504</v>
      </c>
      <c r="C578" s="230">
        <v>0</v>
      </c>
      <c r="D578" s="230">
        <f t="shared" si="44"/>
        <v>0</v>
      </c>
      <c r="E578" s="255"/>
      <c r="F578" s="256"/>
      <c r="G578" s="256"/>
      <c r="H578" s="255"/>
      <c r="I578" s="230"/>
      <c r="J578" s="255"/>
      <c r="K578" s="230">
        <f t="shared" si="48"/>
        <v>0</v>
      </c>
      <c r="L578" s="257"/>
      <c r="M578" s="230"/>
      <c r="N578" s="229">
        <v>0</v>
      </c>
      <c r="O578" s="65" t="s">
        <v>3501</v>
      </c>
      <c r="P578" s="242" t="b">
        <f>EXACT($A$575,O578)</f>
        <v>1</v>
      </c>
      <c r="Q578" s="258">
        <v>0</v>
      </c>
      <c r="R578" s="259">
        <f t="shared" si="45"/>
        <v>0</v>
      </c>
    </row>
    <row r="579" spans="1:18" outlineLevel="2">
      <c r="A579" s="401" t="s">
        <v>4874</v>
      </c>
      <c r="B579" s="45" t="s">
        <v>3505</v>
      </c>
      <c r="C579" s="230">
        <v>0</v>
      </c>
      <c r="D579" s="230">
        <f t="shared" si="44"/>
        <v>0</v>
      </c>
      <c r="E579" s="255"/>
      <c r="F579" s="256"/>
      <c r="G579" s="256"/>
      <c r="H579" s="255"/>
      <c r="I579" s="230"/>
      <c r="J579" s="255"/>
      <c r="K579" s="230">
        <f t="shared" si="48"/>
        <v>0</v>
      </c>
      <c r="L579" s="257"/>
      <c r="M579" s="230"/>
      <c r="N579" s="229">
        <v>0</v>
      </c>
      <c r="O579" s="65" t="s">
        <v>3501</v>
      </c>
      <c r="P579" s="242" t="b">
        <f>EXACT($A$575,O579)</f>
        <v>1</v>
      </c>
      <c r="Q579" s="258">
        <v>0</v>
      </c>
      <c r="R579" s="259">
        <f t="shared" si="45"/>
        <v>0</v>
      </c>
    </row>
    <row r="580" spans="1:18" outlineLevel="2">
      <c r="A580" s="272" t="s">
        <v>4875</v>
      </c>
      <c r="B580" s="196" t="s">
        <v>3506</v>
      </c>
      <c r="C580" s="230">
        <v>0</v>
      </c>
      <c r="D580" s="230">
        <f t="shared" si="44"/>
        <v>0</v>
      </c>
      <c r="E580" s="255"/>
      <c r="F580" s="256"/>
      <c r="G580" s="256"/>
      <c r="H580" s="255"/>
      <c r="I580" s="230"/>
      <c r="J580" s="255"/>
      <c r="K580" s="230">
        <f t="shared" si="48"/>
        <v>0</v>
      </c>
      <c r="L580" s="257"/>
      <c r="M580" s="230"/>
      <c r="N580" s="229">
        <v>0</v>
      </c>
      <c r="O580" s="65" t="s">
        <v>3501</v>
      </c>
      <c r="P580" s="242" t="b">
        <f>EXACT($A$575,O580)</f>
        <v>1</v>
      </c>
      <c r="Q580" s="258">
        <v>0</v>
      </c>
      <c r="R580" s="259">
        <f t="shared" si="45"/>
        <v>0</v>
      </c>
    </row>
    <row r="581" spans="1:18" outlineLevel="1">
      <c r="A581" s="400" t="s">
        <v>3507</v>
      </c>
      <c r="B581" s="196"/>
      <c r="C581" s="254">
        <f>SUM(C582:C583)</f>
        <v>1334.51</v>
      </c>
      <c r="D581" s="254">
        <f t="shared" si="44"/>
        <v>-1334.51</v>
      </c>
      <c r="E581" s="255"/>
      <c r="F581" s="256"/>
      <c r="G581" s="256"/>
      <c r="H581" s="255"/>
      <c r="I581" s="254"/>
      <c r="J581" s="255"/>
      <c r="K581" s="254">
        <f t="shared" si="48"/>
        <v>-1334.51</v>
      </c>
      <c r="L581" s="257" t="e">
        <f>#REF!+C581</f>
        <v>#REF!</v>
      </c>
      <c r="M581" s="254"/>
      <c r="N581" s="229" t="e">
        <v>#VALUE!</v>
      </c>
      <c r="O581" s="65">
        <v>0</v>
      </c>
      <c r="Q581" s="258">
        <v>-1334.51</v>
      </c>
      <c r="R581" s="259">
        <f t="shared" si="45"/>
        <v>0</v>
      </c>
    </row>
    <row r="582" spans="1:18" outlineLevel="2">
      <c r="A582" s="272" t="s">
        <v>4876</v>
      </c>
      <c r="B582" s="196" t="s">
        <v>3508</v>
      </c>
      <c r="C582" s="230">
        <v>1334.51</v>
      </c>
      <c r="D582" s="230">
        <f t="shared" si="44"/>
        <v>-1334.51</v>
      </c>
      <c r="E582" s="255"/>
      <c r="F582" s="256"/>
      <c r="G582" s="256"/>
      <c r="H582" s="255"/>
      <c r="I582" s="230"/>
      <c r="J582" s="255"/>
      <c r="K582" s="230">
        <f t="shared" si="48"/>
        <v>-1334.51</v>
      </c>
      <c r="L582" s="257"/>
      <c r="M582" s="230"/>
      <c r="N582" s="229">
        <v>0</v>
      </c>
      <c r="O582" s="65" t="s">
        <v>3507</v>
      </c>
      <c r="P582" s="242" t="b">
        <f>EXACT($A$581,O582)</f>
        <v>1</v>
      </c>
      <c r="Q582" s="258">
        <v>0</v>
      </c>
      <c r="R582" s="259">
        <f t="shared" si="45"/>
        <v>-1334.51</v>
      </c>
    </row>
    <row r="583" spans="1:18" outlineLevel="2">
      <c r="A583" s="272" t="s">
        <v>4877</v>
      </c>
      <c r="B583" s="196" t="s">
        <v>3509</v>
      </c>
      <c r="C583" s="230">
        <v>0</v>
      </c>
      <c r="D583" s="230">
        <f t="shared" si="44"/>
        <v>0</v>
      </c>
      <c r="E583" s="255"/>
      <c r="F583" s="256"/>
      <c r="G583" s="256"/>
      <c r="H583" s="255"/>
      <c r="I583" s="230"/>
      <c r="J583" s="255"/>
      <c r="K583" s="230">
        <f t="shared" si="48"/>
        <v>0</v>
      </c>
      <c r="L583" s="257"/>
      <c r="M583" s="230"/>
      <c r="N583" s="229">
        <v>0</v>
      </c>
      <c r="O583" s="65" t="s">
        <v>3507</v>
      </c>
      <c r="P583" s="242" t="b">
        <f>EXACT($A$581,O583)</f>
        <v>1</v>
      </c>
      <c r="Q583" s="258">
        <v>0</v>
      </c>
      <c r="R583" s="259">
        <f t="shared" si="45"/>
        <v>0</v>
      </c>
    </row>
    <row r="584" spans="1:18" outlineLevel="1">
      <c r="A584" s="400" t="s">
        <v>3510</v>
      </c>
      <c r="B584" s="196"/>
      <c r="C584" s="254">
        <f>SUM(C585:C591)</f>
        <v>9945061.52999999</v>
      </c>
      <c r="D584" s="254">
        <f t="shared" si="44"/>
        <v>-9945061.52999999</v>
      </c>
      <c r="E584" s="255"/>
      <c r="F584" s="256"/>
      <c r="G584" s="256"/>
      <c r="H584" s="255"/>
      <c r="I584" s="254"/>
      <c r="J584" s="255"/>
      <c r="K584" s="254">
        <f t="shared" si="48"/>
        <v>-9945061.52999999</v>
      </c>
      <c r="L584" s="257" t="e">
        <f>#REF!+C584</f>
        <v>#REF!</v>
      </c>
      <c r="M584" s="254"/>
      <c r="N584" s="229" t="e">
        <v>#VALUE!</v>
      </c>
      <c r="O584" s="65">
        <v>0</v>
      </c>
      <c r="Q584" s="258">
        <v>-9945061.5299999993</v>
      </c>
      <c r="R584" s="259">
        <f t="shared" si="45"/>
        <v>0</v>
      </c>
    </row>
    <row r="585" spans="1:18" outlineLevel="2">
      <c r="A585" s="401" t="s">
        <v>4878</v>
      </c>
      <c r="B585" s="45" t="s">
        <v>3511</v>
      </c>
      <c r="C585" s="230">
        <v>0</v>
      </c>
      <c r="D585" s="230">
        <f t="shared" si="44"/>
        <v>0</v>
      </c>
      <c r="E585" s="255"/>
      <c r="F585" s="256"/>
      <c r="G585" s="256"/>
      <c r="H585" s="255"/>
      <c r="I585" s="230"/>
      <c r="J585" s="255"/>
      <c r="K585" s="230">
        <f>D585+I585</f>
        <v>0</v>
      </c>
      <c r="L585" s="257"/>
      <c r="M585" s="230"/>
      <c r="N585" s="229">
        <v>0</v>
      </c>
      <c r="O585" s="65" t="s">
        <v>3510</v>
      </c>
      <c r="P585" s="242" t="b">
        <f t="shared" ref="P585:P591" si="49">EXACT($A$584,O585)</f>
        <v>1</v>
      </c>
      <c r="Q585" s="258">
        <v>0</v>
      </c>
      <c r="R585" s="259">
        <f t="shared" si="45"/>
        <v>0</v>
      </c>
    </row>
    <row r="586" spans="1:18" outlineLevel="2">
      <c r="A586" s="272" t="s">
        <v>4879</v>
      </c>
      <c r="B586" s="196" t="s">
        <v>3512</v>
      </c>
      <c r="C586" s="230">
        <v>0</v>
      </c>
      <c r="D586" s="230">
        <f t="shared" si="44"/>
        <v>0</v>
      </c>
      <c r="E586" s="255"/>
      <c r="F586" s="256"/>
      <c r="G586" s="256"/>
      <c r="H586" s="255"/>
      <c r="I586" s="230"/>
      <c r="J586" s="255"/>
      <c r="K586" s="230">
        <f>D586+I586</f>
        <v>0</v>
      </c>
      <c r="L586" s="257"/>
      <c r="M586" s="230"/>
      <c r="N586" s="229">
        <v>0</v>
      </c>
      <c r="O586" s="65" t="s">
        <v>3510</v>
      </c>
      <c r="P586" s="242" t="b">
        <f t="shared" si="49"/>
        <v>1</v>
      </c>
      <c r="Q586" s="258">
        <v>0</v>
      </c>
      <c r="R586" s="259">
        <f t="shared" si="45"/>
        <v>0</v>
      </c>
    </row>
    <row r="587" spans="1:18" outlineLevel="2">
      <c r="A587" s="272" t="s">
        <v>4880</v>
      </c>
      <c r="B587" s="208" t="s">
        <v>3513</v>
      </c>
      <c r="C587" s="230">
        <v>9945061.52999999</v>
      </c>
      <c r="D587" s="230">
        <f t="shared" si="44"/>
        <v>-9945061.52999999</v>
      </c>
      <c r="E587" s="255"/>
      <c r="F587" s="256"/>
      <c r="G587" s="256"/>
      <c r="H587" s="255"/>
      <c r="I587" s="230"/>
      <c r="J587" s="255"/>
      <c r="K587" s="230">
        <f t="shared" si="48"/>
        <v>-9945061.52999999</v>
      </c>
      <c r="L587" s="257"/>
      <c r="M587" s="230"/>
      <c r="N587" s="229">
        <v>0</v>
      </c>
      <c r="O587" s="65" t="s">
        <v>3510</v>
      </c>
      <c r="P587" s="242" t="b">
        <f t="shared" si="49"/>
        <v>1</v>
      </c>
      <c r="Q587" s="258">
        <v>0</v>
      </c>
      <c r="R587" s="259">
        <f t="shared" si="45"/>
        <v>-9945061.52999999</v>
      </c>
    </row>
    <row r="588" spans="1:18" outlineLevel="2">
      <c r="A588" s="272" t="s">
        <v>4881</v>
      </c>
      <c r="B588" s="196" t="s">
        <v>3514</v>
      </c>
      <c r="C588" s="230">
        <v>0</v>
      </c>
      <c r="D588" s="230">
        <f t="shared" si="44"/>
        <v>0</v>
      </c>
      <c r="E588" s="255"/>
      <c r="F588" s="256"/>
      <c r="G588" s="256"/>
      <c r="H588" s="255"/>
      <c r="I588" s="230"/>
      <c r="J588" s="255"/>
      <c r="K588" s="230">
        <f t="shared" ref="K588:K593" si="50">D588+I588</f>
        <v>0</v>
      </c>
      <c r="L588" s="257"/>
      <c r="M588" s="230"/>
      <c r="N588" s="229">
        <v>0</v>
      </c>
      <c r="O588" s="65" t="s">
        <v>3510</v>
      </c>
      <c r="P588" s="242" t="b">
        <f t="shared" si="49"/>
        <v>1</v>
      </c>
      <c r="Q588" s="258">
        <v>0</v>
      </c>
      <c r="R588" s="259">
        <f t="shared" si="45"/>
        <v>0</v>
      </c>
    </row>
    <row r="589" spans="1:18" outlineLevel="2">
      <c r="A589" s="401" t="s">
        <v>4882</v>
      </c>
      <c r="B589" s="45" t="s">
        <v>3515</v>
      </c>
      <c r="C589" s="230">
        <v>0</v>
      </c>
      <c r="D589" s="230">
        <f t="shared" si="44"/>
        <v>0</v>
      </c>
      <c r="E589" s="255"/>
      <c r="F589" s="256"/>
      <c r="G589" s="256"/>
      <c r="H589" s="255"/>
      <c r="I589" s="230"/>
      <c r="J589" s="255"/>
      <c r="K589" s="230">
        <f t="shared" si="50"/>
        <v>0</v>
      </c>
      <c r="L589" s="257"/>
      <c r="M589" s="230"/>
      <c r="N589" s="229">
        <v>0</v>
      </c>
      <c r="O589" s="65" t="s">
        <v>3510</v>
      </c>
      <c r="P589" s="242" t="b">
        <f t="shared" si="49"/>
        <v>1</v>
      </c>
      <c r="Q589" s="258">
        <v>0</v>
      </c>
      <c r="R589" s="259">
        <f t="shared" si="45"/>
        <v>0</v>
      </c>
    </row>
    <row r="590" spans="1:18" outlineLevel="2">
      <c r="A590" s="401" t="s">
        <v>4883</v>
      </c>
      <c r="B590" s="45" t="s">
        <v>3516</v>
      </c>
      <c r="C590" s="230">
        <v>0</v>
      </c>
      <c r="D590" s="230">
        <f t="shared" si="44"/>
        <v>0</v>
      </c>
      <c r="E590" s="255"/>
      <c r="F590" s="256"/>
      <c r="G590" s="256"/>
      <c r="H590" s="255"/>
      <c r="I590" s="230"/>
      <c r="J590" s="255"/>
      <c r="K590" s="230">
        <f t="shared" si="50"/>
        <v>0</v>
      </c>
      <c r="L590" s="257"/>
      <c r="M590" s="230"/>
      <c r="N590" s="229">
        <v>0</v>
      </c>
      <c r="O590" s="65" t="s">
        <v>3510</v>
      </c>
      <c r="P590" s="242" t="b">
        <f t="shared" si="49"/>
        <v>1</v>
      </c>
      <c r="Q590" s="258">
        <v>0</v>
      </c>
      <c r="R590" s="259">
        <f t="shared" si="45"/>
        <v>0</v>
      </c>
    </row>
    <row r="591" spans="1:18" outlineLevel="2">
      <c r="A591" s="401" t="s">
        <v>4884</v>
      </c>
      <c r="B591" s="45" t="s">
        <v>3517</v>
      </c>
      <c r="C591" s="230">
        <v>0</v>
      </c>
      <c r="D591" s="230">
        <f t="shared" si="44"/>
        <v>0</v>
      </c>
      <c r="E591" s="255"/>
      <c r="F591" s="256"/>
      <c r="G591" s="256"/>
      <c r="H591" s="255"/>
      <c r="I591" s="230"/>
      <c r="J591" s="255"/>
      <c r="K591" s="230">
        <f t="shared" si="50"/>
        <v>0</v>
      </c>
      <c r="L591" s="257"/>
      <c r="M591" s="230"/>
      <c r="N591" s="229">
        <v>0</v>
      </c>
      <c r="O591" s="65" t="s">
        <v>3510</v>
      </c>
      <c r="P591" s="242" t="b">
        <f t="shared" si="49"/>
        <v>1</v>
      </c>
      <c r="Q591" s="258">
        <v>0</v>
      </c>
      <c r="R591" s="259">
        <f t="shared" si="45"/>
        <v>0</v>
      </c>
    </row>
    <row r="592" spans="1:18" outlineLevel="1">
      <c r="A592" s="400" t="s">
        <v>3518</v>
      </c>
      <c r="B592" s="271"/>
      <c r="C592" s="254">
        <f>SUM(C593)</f>
        <v>2067268.3899999899</v>
      </c>
      <c r="D592" s="254">
        <f t="shared" si="44"/>
        <v>-2067268.3899999899</v>
      </c>
      <c r="E592" s="266"/>
      <c r="F592" s="256"/>
      <c r="G592" s="256"/>
      <c r="H592" s="255"/>
      <c r="I592" s="254"/>
      <c r="J592" s="255"/>
      <c r="K592" s="254">
        <f t="shared" si="50"/>
        <v>-2067268.3899999899</v>
      </c>
      <c r="L592" s="257" t="e">
        <f>#REF!+C592</f>
        <v>#REF!</v>
      </c>
      <c r="M592" s="254"/>
      <c r="N592" s="229" t="e">
        <v>#VALUE!</v>
      </c>
      <c r="O592" s="65">
        <v>0</v>
      </c>
      <c r="Q592" s="258">
        <v>-2067268.39</v>
      </c>
      <c r="R592" s="259">
        <f t="shared" si="45"/>
        <v>1.0011717677116394E-8</v>
      </c>
    </row>
    <row r="593" spans="1:18" outlineLevel="2">
      <c r="A593" s="272" t="s">
        <v>4885</v>
      </c>
      <c r="B593" s="196" t="s">
        <v>3519</v>
      </c>
      <c r="C593" s="230">
        <v>2067268.3899999899</v>
      </c>
      <c r="D593" s="230">
        <f t="shared" si="44"/>
        <v>-2067268.3899999899</v>
      </c>
      <c r="E593" s="255"/>
      <c r="F593" s="256"/>
      <c r="G593" s="256"/>
      <c r="H593" s="255"/>
      <c r="I593" s="230"/>
      <c r="J593" s="255"/>
      <c r="K593" s="230">
        <f t="shared" si="50"/>
        <v>-2067268.3899999899</v>
      </c>
      <c r="L593" s="257"/>
      <c r="M593" s="230"/>
      <c r="N593" s="229">
        <v>0</v>
      </c>
      <c r="O593" s="65" t="s">
        <v>3518</v>
      </c>
      <c r="P593" s="242" t="b">
        <f>EXACT(A592,O593)</f>
        <v>1</v>
      </c>
      <c r="Q593" s="258">
        <v>0</v>
      </c>
      <c r="R593" s="259">
        <f t="shared" si="45"/>
        <v>-2067268.3899999899</v>
      </c>
    </row>
    <row r="594" spans="1:18" outlineLevel="1">
      <c r="A594" s="400" t="s">
        <v>3520</v>
      </c>
      <c r="C594" s="254">
        <f>SUM(C595:C596)</f>
        <v>218722.92</v>
      </c>
      <c r="D594" s="254">
        <f t="shared" si="44"/>
        <v>-218722.92</v>
      </c>
      <c r="E594" s="255"/>
      <c r="F594" s="256"/>
      <c r="G594" s="256"/>
      <c r="H594" s="255"/>
      <c r="I594" s="254"/>
      <c r="J594" s="255"/>
      <c r="K594" s="254">
        <f t="shared" si="48"/>
        <v>-218722.92</v>
      </c>
      <c r="L594" s="257" t="e">
        <f>#REF!+C594</f>
        <v>#REF!</v>
      </c>
      <c r="M594" s="254"/>
      <c r="N594" s="229" t="e">
        <v>#VALUE!</v>
      </c>
      <c r="O594" s="65">
        <v>0</v>
      </c>
      <c r="Q594" s="258">
        <v>-218722.92</v>
      </c>
      <c r="R594" s="259">
        <f t="shared" si="45"/>
        <v>0</v>
      </c>
    </row>
    <row r="595" spans="1:18" outlineLevel="2">
      <c r="A595" s="401" t="s">
        <v>4886</v>
      </c>
      <c r="B595" s="45" t="s">
        <v>3521</v>
      </c>
      <c r="C595" s="230">
        <v>0</v>
      </c>
      <c r="D595" s="230">
        <f t="shared" si="44"/>
        <v>0</v>
      </c>
      <c r="E595" s="255"/>
      <c r="F595" s="256"/>
      <c r="G595" s="256"/>
      <c r="H595" s="255"/>
      <c r="I595" s="230"/>
      <c r="J595" s="255"/>
      <c r="K595" s="230">
        <f t="shared" si="48"/>
        <v>0</v>
      </c>
      <c r="L595" s="257"/>
      <c r="M595" s="230"/>
      <c r="N595" s="229">
        <v>0</v>
      </c>
      <c r="O595" s="65" t="s">
        <v>3520</v>
      </c>
      <c r="P595" s="242" t="b">
        <f>EXACT($A$594,O595)</f>
        <v>1</v>
      </c>
      <c r="Q595" s="258">
        <v>0</v>
      </c>
      <c r="R595" s="259">
        <f t="shared" si="45"/>
        <v>0</v>
      </c>
    </row>
    <row r="596" spans="1:18" outlineLevel="2">
      <c r="A596" s="272" t="s">
        <v>4887</v>
      </c>
      <c r="B596" s="196" t="s">
        <v>3521</v>
      </c>
      <c r="C596" s="230">
        <v>218722.92</v>
      </c>
      <c r="D596" s="230">
        <f t="shared" si="44"/>
        <v>-218722.92</v>
      </c>
      <c r="E596" s="255"/>
      <c r="F596" s="256"/>
      <c r="G596" s="256"/>
      <c r="H596" s="255"/>
      <c r="I596" s="230"/>
      <c r="J596" s="255"/>
      <c r="K596" s="230">
        <f t="shared" si="48"/>
        <v>-218722.92</v>
      </c>
      <c r="L596" s="257"/>
      <c r="M596" s="230"/>
      <c r="N596" s="229">
        <v>0</v>
      </c>
      <c r="O596" s="65" t="s">
        <v>3520</v>
      </c>
      <c r="P596" s="242" t="b">
        <f>EXACT($A$594,O596)</f>
        <v>1</v>
      </c>
      <c r="Q596" s="258">
        <v>0</v>
      </c>
      <c r="R596" s="259">
        <f t="shared" si="45"/>
        <v>-218722.92</v>
      </c>
    </row>
    <row r="597" spans="1:18" outlineLevel="1">
      <c r="A597" s="400" t="s">
        <v>3522</v>
      </c>
      <c r="C597" s="254">
        <f>SUM(C598:C603)</f>
        <v>1665910.54</v>
      </c>
      <c r="D597" s="254">
        <f t="shared" si="44"/>
        <v>-1665910.54</v>
      </c>
      <c r="E597" s="255"/>
      <c r="F597" s="256"/>
      <c r="G597" s="256"/>
      <c r="H597" s="255"/>
      <c r="I597" s="254"/>
      <c r="J597" s="255"/>
      <c r="K597" s="254">
        <f t="shared" si="48"/>
        <v>-1665910.54</v>
      </c>
      <c r="L597" s="257" t="e">
        <f>#REF!+C597</f>
        <v>#REF!</v>
      </c>
      <c r="M597" s="254"/>
      <c r="N597" s="229" t="e">
        <v>#VALUE!</v>
      </c>
      <c r="O597" s="65">
        <v>0</v>
      </c>
      <c r="Q597" s="258">
        <v>-1665910.54</v>
      </c>
      <c r="R597" s="259">
        <f t="shared" si="45"/>
        <v>0</v>
      </c>
    </row>
    <row r="598" spans="1:18" outlineLevel="2">
      <c r="A598" s="401" t="s">
        <v>4888</v>
      </c>
      <c r="B598" s="45" t="s">
        <v>3523</v>
      </c>
      <c r="C598" s="230">
        <v>0</v>
      </c>
      <c r="D598" s="230">
        <f t="shared" si="44"/>
        <v>0</v>
      </c>
      <c r="E598" s="255"/>
      <c r="F598" s="256"/>
      <c r="G598" s="256"/>
      <c r="H598" s="255"/>
      <c r="I598" s="230"/>
      <c r="J598" s="255"/>
      <c r="K598" s="230">
        <f t="shared" si="48"/>
        <v>0</v>
      </c>
      <c r="L598" s="257"/>
      <c r="M598" s="230"/>
      <c r="N598" s="229">
        <v>0</v>
      </c>
      <c r="O598" s="65" t="s">
        <v>3522</v>
      </c>
      <c r="P598" s="242" t="b">
        <f t="shared" ref="P598:P603" si="51">EXACT($A$597,O598)</f>
        <v>1</v>
      </c>
      <c r="Q598" s="258">
        <v>0</v>
      </c>
      <c r="R598" s="259">
        <f t="shared" si="45"/>
        <v>0</v>
      </c>
    </row>
    <row r="599" spans="1:18" outlineLevel="2">
      <c r="A599" s="272" t="s">
        <v>4889</v>
      </c>
      <c r="B599" s="196" t="s">
        <v>3524</v>
      </c>
      <c r="C599" s="230">
        <v>1638158.62</v>
      </c>
      <c r="D599" s="230">
        <f t="shared" si="44"/>
        <v>-1638158.62</v>
      </c>
      <c r="E599" s="255"/>
      <c r="F599" s="256"/>
      <c r="G599" s="256"/>
      <c r="H599" s="255"/>
      <c r="I599" s="230"/>
      <c r="J599" s="255"/>
      <c r="K599" s="230">
        <f t="shared" si="48"/>
        <v>-1638158.62</v>
      </c>
      <c r="L599" s="257"/>
      <c r="M599" s="230"/>
      <c r="N599" s="229">
        <v>0</v>
      </c>
      <c r="O599" s="65" t="s">
        <v>3522</v>
      </c>
      <c r="P599" s="242" t="b">
        <f t="shared" si="51"/>
        <v>1</v>
      </c>
      <c r="Q599" s="258">
        <v>0</v>
      </c>
      <c r="R599" s="259">
        <f t="shared" si="45"/>
        <v>-1638158.62</v>
      </c>
    </row>
    <row r="600" spans="1:18" outlineLevel="2">
      <c r="A600" s="272" t="s">
        <v>4890</v>
      </c>
      <c r="B600" s="196" t="s">
        <v>3525</v>
      </c>
      <c r="C600" s="230">
        <v>0</v>
      </c>
      <c r="D600" s="230">
        <f t="shared" ref="D600:D685" si="52">C600*-1</f>
        <v>0</v>
      </c>
      <c r="E600" s="255"/>
      <c r="F600" s="256"/>
      <c r="G600" s="256"/>
      <c r="H600" s="255"/>
      <c r="I600" s="230"/>
      <c r="J600" s="255"/>
      <c r="K600" s="230">
        <f t="shared" si="48"/>
        <v>0</v>
      </c>
      <c r="L600" s="257"/>
      <c r="M600" s="230"/>
      <c r="N600" s="229">
        <v>0</v>
      </c>
      <c r="O600" s="65" t="s">
        <v>3522</v>
      </c>
      <c r="P600" s="242" t="b">
        <f t="shared" si="51"/>
        <v>1</v>
      </c>
      <c r="Q600" s="258">
        <v>0</v>
      </c>
      <c r="R600" s="259">
        <f t="shared" si="45"/>
        <v>0</v>
      </c>
    </row>
    <row r="601" spans="1:18" outlineLevel="2">
      <c r="A601" s="272" t="s">
        <v>4891</v>
      </c>
      <c r="B601" s="196" t="s">
        <v>3526</v>
      </c>
      <c r="C601" s="230">
        <v>23224.639999999901</v>
      </c>
      <c r="D601" s="230">
        <f t="shared" si="52"/>
        <v>-23224.639999999901</v>
      </c>
      <c r="E601" s="255"/>
      <c r="F601" s="256"/>
      <c r="G601" s="256"/>
      <c r="H601" s="255"/>
      <c r="I601" s="230"/>
      <c r="J601" s="255"/>
      <c r="K601" s="230">
        <f t="shared" si="48"/>
        <v>-23224.639999999901</v>
      </c>
      <c r="L601" s="257"/>
      <c r="M601" s="230"/>
      <c r="N601" s="229">
        <v>0</v>
      </c>
      <c r="O601" s="65" t="s">
        <v>3522</v>
      </c>
      <c r="P601" s="242" t="b">
        <f t="shared" si="51"/>
        <v>1</v>
      </c>
      <c r="Q601" s="258">
        <v>0</v>
      </c>
      <c r="R601" s="259">
        <f t="shared" si="45"/>
        <v>-23224.639999999901</v>
      </c>
    </row>
    <row r="602" spans="1:18" outlineLevel="2">
      <c r="A602" s="272" t="s">
        <v>4892</v>
      </c>
      <c r="B602" s="196" t="s">
        <v>3527</v>
      </c>
      <c r="C602" s="230">
        <v>0</v>
      </c>
      <c r="D602" s="230">
        <f t="shared" si="52"/>
        <v>0</v>
      </c>
      <c r="E602" s="255"/>
      <c r="F602" s="256"/>
      <c r="G602" s="256"/>
      <c r="H602" s="255"/>
      <c r="I602" s="230"/>
      <c r="J602" s="255"/>
      <c r="K602" s="230">
        <f t="shared" si="48"/>
        <v>0</v>
      </c>
      <c r="L602" s="257"/>
      <c r="M602" s="230"/>
      <c r="N602" s="229">
        <v>0</v>
      </c>
      <c r="O602" s="65" t="s">
        <v>3522</v>
      </c>
      <c r="P602" s="242" t="b">
        <f t="shared" si="51"/>
        <v>1</v>
      </c>
      <c r="Q602" s="258">
        <v>0</v>
      </c>
      <c r="R602" s="259">
        <f t="shared" ref="R602:R668" si="53">K602-Q602</f>
        <v>0</v>
      </c>
    </row>
    <row r="603" spans="1:18" outlineLevel="2">
      <c r="A603" s="272" t="s">
        <v>4893</v>
      </c>
      <c r="B603" s="196" t="s">
        <v>3528</v>
      </c>
      <c r="C603" s="230">
        <v>4527.2799999999897</v>
      </c>
      <c r="D603" s="230">
        <f t="shared" si="52"/>
        <v>-4527.2799999999897</v>
      </c>
      <c r="E603" s="255"/>
      <c r="F603" s="256"/>
      <c r="G603" s="256"/>
      <c r="H603" s="255"/>
      <c r="I603" s="230"/>
      <c r="J603" s="255"/>
      <c r="K603" s="230">
        <f t="shared" si="48"/>
        <v>-4527.2799999999897</v>
      </c>
      <c r="L603" s="257"/>
      <c r="M603" s="230"/>
      <c r="N603" s="229">
        <v>0</v>
      </c>
      <c r="O603" s="65" t="s">
        <v>3522</v>
      </c>
      <c r="P603" s="242" t="b">
        <f t="shared" si="51"/>
        <v>1</v>
      </c>
      <c r="Q603" s="258">
        <v>0</v>
      </c>
      <c r="R603" s="259">
        <f t="shared" si="53"/>
        <v>-4527.2799999999897</v>
      </c>
    </row>
    <row r="604" spans="1:18" outlineLevel="1">
      <c r="A604" s="400" t="s">
        <v>3529</v>
      </c>
      <c r="B604" s="196"/>
      <c r="C604" s="254">
        <f>SUM(C605)</f>
        <v>2323405.1</v>
      </c>
      <c r="D604" s="254">
        <f>C604*-1</f>
        <v>-2323405.1</v>
      </c>
      <c r="E604" s="266"/>
      <c r="F604" s="256"/>
      <c r="G604" s="256"/>
      <c r="H604" s="255"/>
      <c r="I604" s="254"/>
      <c r="J604" s="255"/>
      <c r="K604" s="254">
        <f>D604+I604</f>
        <v>-2323405.1</v>
      </c>
      <c r="L604" s="257" t="e">
        <f>#REF!+C604</f>
        <v>#REF!</v>
      </c>
      <c r="M604" s="254"/>
      <c r="N604" s="229" t="e">
        <v>#VALUE!</v>
      </c>
      <c r="O604" s="65">
        <v>0</v>
      </c>
      <c r="Q604" s="258">
        <v>-2323405.1</v>
      </c>
      <c r="R604" s="259">
        <f t="shared" si="53"/>
        <v>0</v>
      </c>
    </row>
    <row r="605" spans="1:18" outlineLevel="2">
      <c r="A605" s="272" t="s">
        <v>4894</v>
      </c>
      <c r="B605" s="196" t="s">
        <v>3530</v>
      </c>
      <c r="C605" s="230">
        <v>2323405.1</v>
      </c>
      <c r="D605" s="230">
        <f>C605*-1</f>
        <v>-2323405.1</v>
      </c>
      <c r="E605" s="255"/>
      <c r="F605" s="256"/>
      <c r="G605" s="256"/>
      <c r="H605" s="255"/>
      <c r="I605" s="230"/>
      <c r="J605" s="255"/>
      <c r="K605" s="230">
        <f>D605+I605</f>
        <v>-2323405.1</v>
      </c>
      <c r="L605" s="257"/>
      <c r="M605" s="230"/>
      <c r="N605" s="229">
        <v>0</v>
      </c>
      <c r="O605" s="65" t="s">
        <v>3529</v>
      </c>
      <c r="P605" s="242" t="b">
        <f>EXACT(A604,O605)</f>
        <v>1</v>
      </c>
      <c r="Q605" s="258">
        <v>0</v>
      </c>
      <c r="R605" s="259">
        <f t="shared" si="53"/>
        <v>-2323405.1</v>
      </c>
    </row>
    <row r="606" spans="1:18" outlineLevel="1">
      <c r="A606" s="400" t="s">
        <v>3531</v>
      </c>
      <c r="B606" s="196"/>
      <c r="C606" s="254">
        <f>SUM(C607)</f>
        <v>221870.76</v>
      </c>
      <c r="D606" s="254">
        <f>C606*-1</f>
        <v>-221870.76</v>
      </c>
      <c r="E606" s="266"/>
      <c r="F606" s="256"/>
      <c r="G606" s="256"/>
      <c r="H606" s="255"/>
      <c r="I606" s="254"/>
      <c r="J606" s="255"/>
      <c r="K606" s="254">
        <f>D606+I606</f>
        <v>-221870.76</v>
      </c>
      <c r="L606" s="257" t="e">
        <f>#REF!+C606</f>
        <v>#REF!</v>
      </c>
      <c r="M606" s="254"/>
      <c r="N606" s="229" t="e">
        <v>#VALUE!</v>
      </c>
      <c r="O606" s="65">
        <v>0</v>
      </c>
      <c r="Q606" s="258">
        <v>-221870.76</v>
      </c>
      <c r="R606" s="259">
        <f t="shared" si="53"/>
        <v>0</v>
      </c>
    </row>
    <row r="607" spans="1:18" outlineLevel="2">
      <c r="A607" s="272" t="s">
        <v>4895</v>
      </c>
      <c r="B607" s="196" t="s">
        <v>3532</v>
      </c>
      <c r="C607" s="230">
        <v>221870.76</v>
      </c>
      <c r="D607" s="230">
        <f>C607*-1</f>
        <v>-221870.76</v>
      </c>
      <c r="E607" s="255"/>
      <c r="F607" s="256"/>
      <c r="G607" s="256"/>
      <c r="H607" s="255"/>
      <c r="I607" s="230"/>
      <c r="J607" s="255"/>
      <c r="K607" s="230">
        <f>D607+I607</f>
        <v>-221870.76</v>
      </c>
      <c r="L607" s="257"/>
      <c r="M607" s="230"/>
      <c r="N607" s="229">
        <v>0</v>
      </c>
      <c r="O607" s="65" t="s">
        <v>3531</v>
      </c>
      <c r="P607" s="242" t="b">
        <f>EXACT(A606,O607)</f>
        <v>1</v>
      </c>
      <c r="Q607" s="258">
        <v>0</v>
      </c>
      <c r="R607" s="259">
        <f t="shared" si="53"/>
        <v>-221870.76</v>
      </c>
    </row>
    <row r="608" spans="1:18" outlineLevel="1">
      <c r="A608" s="400" t="s">
        <v>3533</v>
      </c>
      <c r="C608" s="254">
        <f>SUM(C609)</f>
        <v>1252379.28</v>
      </c>
      <c r="D608" s="254">
        <f t="shared" si="52"/>
        <v>-1252379.28</v>
      </c>
      <c r="E608" s="266"/>
      <c r="F608" s="256"/>
      <c r="G608" s="256"/>
      <c r="H608" s="255"/>
      <c r="I608" s="254"/>
      <c r="J608" s="255"/>
      <c r="K608" s="254">
        <f t="shared" si="48"/>
        <v>-1252379.28</v>
      </c>
      <c r="L608" s="257" t="e">
        <f>#REF!+C608</f>
        <v>#REF!</v>
      </c>
      <c r="M608" s="254"/>
      <c r="N608" s="229" t="e">
        <v>#VALUE!</v>
      </c>
      <c r="O608" s="65">
        <v>0</v>
      </c>
      <c r="Q608" s="258">
        <v>-1252379.28</v>
      </c>
      <c r="R608" s="259">
        <f t="shared" si="53"/>
        <v>0</v>
      </c>
    </row>
    <row r="609" spans="1:18" outlineLevel="2">
      <c r="A609" s="401" t="s">
        <v>4896</v>
      </c>
      <c r="B609" s="45" t="s">
        <v>3534</v>
      </c>
      <c r="C609" s="230">
        <v>1252379.28</v>
      </c>
      <c r="D609" s="230">
        <f t="shared" si="52"/>
        <v>-1252379.28</v>
      </c>
      <c r="E609" s="255"/>
      <c r="F609" s="256"/>
      <c r="G609" s="256"/>
      <c r="H609" s="255"/>
      <c r="I609" s="230"/>
      <c r="J609" s="255"/>
      <c r="K609" s="230">
        <f t="shared" si="48"/>
        <v>-1252379.28</v>
      </c>
      <c r="L609" s="257"/>
      <c r="M609" s="230"/>
      <c r="N609" s="229">
        <v>0</v>
      </c>
      <c r="O609" s="65" t="s">
        <v>3533</v>
      </c>
      <c r="P609" s="242" t="b">
        <f>EXACT(A608,O609)</f>
        <v>1</v>
      </c>
      <c r="Q609" s="258">
        <v>0</v>
      </c>
      <c r="R609" s="259">
        <f t="shared" si="53"/>
        <v>-1252379.28</v>
      </c>
    </row>
    <row r="610" spans="1:18" outlineLevel="1">
      <c r="A610" s="400" t="s">
        <v>3535</v>
      </c>
      <c r="B610" s="45"/>
      <c r="C610" s="254">
        <f>SUM(C611)</f>
        <v>4196231.2199999904</v>
      </c>
      <c r="D610" s="254">
        <f t="shared" si="52"/>
        <v>-4196231.2199999904</v>
      </c>
      <c r="E610" s="266"/>
      <c r="F610" s="256"/>
      <c r="G610" s="256"/>
      <c r="H610" s="255"/>
      <c r="I610" s="254"/>
      <c r="J610" s="255"/>
      <c r="K610" s="254">
        <f t="shared" si="48"/>
        <v>-4196231.2199999904</v>
      </c>
      <c r="L610" s="257" t="e">
        <f>#REF!+C610</f>
        <v>#REF!</v>
      </c>
      <c r="M610" s="254"/>
      <c r="N610" s="229" t="e">
        <v>#VALUE!</v>
      </c>
      <c r="O610" s="65">
        <v>0</v>
      </c>
      <c r="Q610" s="258">
        <v>-4196231.22</v>
      </c>
      <c r="R610" s="259">
        <f t="shared" si="53"/>
        <v>9.3132257461547852E-9</v>
      </c>
    </row>
    <row r="611" spans="1:18" outlineLevel="2">
      <c r="A611" s="272" t="s">
        <v>4897</v>
      </c>
      <c r="B611" s="196" t="s">
        <v>3536</v>
      </c>
      <c r="C611" s="230">
        <v>4196231.2199999904</v>
      </c>
      <c r="D611" s="230">
        <f t="shared" si="52"/>
        <v>-4196231.2199999904</v>
      </c>
      <c r="E611" s="255"/>
      <c r="F611" s="256"/>
      <c r="G611" s="256"/>
      <c r="H611" s="255"/>
      <c r="I611" s="230"/>
      <c r="J611" s="255"/>
      <c r="K611" s="230">
        <f t="shared" si="48"/>
        <v>-4196231.2199999904</v>
      </c>
      <c r="L611" s="257"/>
      <c r="M611" s="230"/>
      <c r="N611" s="229">
        <v>0</v>
      </c>
      <c r="O611" s="65" t="s">
        <v>3535</v>
      </c>
      <c r="P611" s="242" t="b">
        <f>EXACT(A610,O611)</f>
        <v>1</v>
      </c>
      <c r="Q611" s="258">
        <v>0</v>
      </c>
      <c r="R611" s="259">
        <f t="shared" si="53"/>
        <v>-4196231.2199999904</v>
      </c>
    </row>
    <row r="612" spans="1:18" outlineLevel="1">
      <c r="A612" s="400" t="s">
        <v>3537</v>
      </c>
      <c r="B612" s="196"/>
      <c r="C612" s="254">
        <f>SUM(C613)</f>
        <v>0</v>
      </c>
      <c r="D612" s="254">
        <f t="shared" si="52"/>
        <v>0</v>
      </c>
      <c r="E612" s="266"/>
      <c r="F612" s="256"/>
      <c r="G612" s="256"/>
      <c r="H612" s="255"/>
      <c r="I612" s="254"/>
      <c r="J612" s="255"/>
      <c r="K612" s="254">
        <f t="shared" si="48"/>
        <v>0</v>
      </c>
      <c r="L612" s="257" t="e">
        <f>#REF!+C612</f>
        <v>#REF!</v>
      </c>
      <c r="M612" s="254"/>
      <c r="N612" s="229" t="e">
        <v>#VALUE!</v>
      </c>
      <c r="O612" s="65">
        <v>0</v>
      </c>
      <c r="Q612" s="258">
        <v>0</v>
      </c>
      <c r="R612" s="259">
        <f t="shared" si="53"/>
        <v>0</v>
      </c>
    </row>
    <row r="613" spans="1:18" outlineLevel="2">
      <c r="A613" s="272" t="s">
        <v>4898</v>
      </c>
      <c r="B613" s="196" t="s">
        <v>3538</v>
      </c>
      <c r="C613" s="230">
        <v>0</v>
      </c>
      <c r="D613" s="230">
        <f t="shared" si="52"/>
        <v>0</v>
      </c>
      <c r="E613" s="255"/>
      <c r="F613" s="256"/>
      <c r="G613" s="256"/>
      <c r="H613" s="255"/>
      <c r="I613" s="230"/>
      <c r="J613" s="255"/>
      <c r="K613" s="230">
        <f t="shared" si="48"/>
        <v>0</v>
      </c>
      <c r="L613" s="257"/>
      <c r="M613" s="230"/>
      <c r="N613" s="229">
        <v>0</v>
      </c>
      <c r="O613" s="65" t="s">
        <v>3537</v>
      </c>
      <c r="P613" s="242" t="b">
        <f>EXACT(A612,O613)</f>
        <v>1</v>
      </c>
      <c r="Q613" s="258">
        <v>0</v>
      </c>
      <c r="R613" s="259">
        <f t="shared" si="53"/>
        <v>0</v>
      </c>
    </row>
    <row r="614" spans="1:18" outlineLevel="1">
      <c r="A614" s="400" t="s">
        <v>3539</v>
      </c>
      <c r="B614" s="196"/>
      <c r="C614" s="254">
        <f>SUM(C615)</f>
        <v>2897072.3999999901</v>
      </c>
      <c r="D614" s="254">
        <f t="shared" si="52"/>
        <v>-2897072.3999999901</v>
      </c>
      <c r="E614" s="266"/>
      <c r="F614" s="256"/>
      <c r="G614" s="256"/>
      <c r="H614" s="255"/>
      <c r="I614" s="254"/>
      <c r="J614" s="255"/>
      <c r="K614" s="254">
        <f t="shared" si="48"/>
        <v>-2897072.3999999901</v>
      </c>
      <c r="L614" s="257" t="e">
        <f>#REF!+C614</f>
        <v>#REF!</v>
      </c>
      <c r="M614" s="254"/>
      <c r="N614" s="229" t="e">
        <v>#VALUE!</v>
      </c>
      <c r="O614" s="65">
        <v>0</v>
      </c>
      <c r="Q614" s="258">
        <v>-2897072.4</v>
      </c>
      <c r="R614" s="259">
        <f t="shared" si="53"/>
        <v>9.7788870334625244E-9</v>
      </c>
    </row>
    <row r="615" spans="1:18" outlineLevel="2">
      <c r="A615" s="272" t="s">
        <v>4899</v>
      </c>
      <c r="B615" s="196" t="s">
        <v>3540</v>
      </c>
      <c r="C615" s="230">
        <v>2897072.3999999901</v>
      </c>
      <c r="D615" s="230">
        <f t="shared" si="52"/>
        <v>-2897072.3999999901</v>
      </c>
      <c r="E615" s="255"/>
      <c r="F615" s="256"/>
      <c r="G615" s="256"/>
      <c r="H615" s="255"/>
      <c r="I615" s="230"/>
      <c r="J615" s="255"/>
      <c r="K615" s="230">
        <f t="shared" si="48"/>
        <v>-2897072.3999999901</v>
      </c>
      <c r="L615" s="257"/>
      <c r="M615" s="230"/>
      <c r="N615" s="229">
        <v>0</v>
      </c>
      <c r="O615" s="65" t="s">
        <v>3539</v>
      </c>
      <c r="P615" s="242" t="b">
        <f>EXACT(A614,O615)</f>
        <v>1</v>
      </c>
      <c r="Q615" s="258">
        <v>0</v>
      </c>
      <c r="R615" s="259">
        <f t="shared" si="53"/>
        <v>-2897072.3999999901</v>
      </c>
    </row>
    <row r="616" spans="1:18" outlineLevel="1">
      <c r="A616" s="400" t="s">
        <v>3541</v>
      </c>
      <c r="B616" s="196"/>
      <c r="C616" s="254">
        <f>SUM(C617)</f>
        <v>0</v>
      </c>
      <c r="D616" s="254">
        <f t="shared" si="52"/>
        <v>0</v>
      </c>
      <c r="E616" s="266"/>
      <c r="F616" s="256"/>
      <c r="G616" s="256"/>
      <c r="H616" s="255"/>
      <c r="I616" s="254"/>
      <c r="J616" s="255"/>
      <c r="K616" s="254">
        <f t="shared" si="48"/>
        <v>0</v>
      </c>
      <c r="L616" s="257" t="e">
        <f>#REF!+C616</f>
        <v>#REF!</v>
      </c>
      <c r="M616" s="254"/>
      <c r="N616" s="229" t="e">
        <v>#VALUE!</v>
      </c>
      <c r="O616" s="65">
        <v>0</v>
      </c>
      <c r="Q616" s="258">
        <v>0</v>
      </c>
      <c r="R616" s="259">
        <f t="shared" si="53"/>
        <v>0</v>
      </c>
    </row>
    <row r="617" spans="1:18" outlineLevel="2">
      <c r="A617" s="408" t="s">
        <v>3542</v>
      </c>
      <c r="B617" s="275" t="s">
        <v>3543</v>
      </c>
      <c r="C617" s="230">
        <v>0</v>
      </c>
      <c r="D617" s="230">
        <f t="shared" si="52"/>
        <v>0</v>
      </c>
      <c r="E617" s="255"/>
      <c r="F617" s="256"/>
      <c r="G617" s="256"/>
      <c r="H617" s="255"/>
      <c r="I617" s="230"/>
      <c r="J617" s="255"/>
      <c r="K617" s="230">
        <f t="shared" si="48"/>
        <v>0</v>
      </c>
      <c r="L617" s="257"/>
      <c r="M617" s="230"/>
      <c r="N617" s="229" t="e">
        <v>#VALUE!</v>
      </c>
      <c r="O617" s="65">
        <v>0</v>
      </c>
      <c r="P617" s="242" t="b">
        <f>EXACT(A616,O617)</f>
        <v>0</v>
      </c>
      <c r="Q617" s="258">
        <v>0</v>
      </c>
      <c r="R617" s="259">
        <f t="shared" si="53"/>
        <v>0</v>
      </c>
    </row>
    <row r="618" spans="1:18" outlineLevel="1">
      <c r="A618" s="400" t="s">
        <v>3544</v>
      </c>
      <c r="B618" s="196"/>
      <c r="C618" s="254">
        <f>SUM(C619)</f>
        <v>101191.96</v>
      </c>
      <c r="D618" s="254">
        <f t="shared" si="52"/>
        <v>-101191.96</v>
      </c>
      <c r="E618" s="266"/>
      <c r="F618" s="256"/>
      <c r="G618" s="256"/>
      <c r="H618" s="255"/>
      <c r="I618" s="254"/>
      <c r="J618" s="255"/>
      <c r="K618" s="254">
        <f t="shared" si="48"/>
        <v>-101191.96</v>
      </c>
      <c r="L618" s="257" t="e">
        <f>#REF!+C618</f>
        <v>#REF!</v>
      </c>
      <c r="M618" s="254"/>
      <c r="N618" s="229" t="e">
        <v>#VALUE!</v>
      </c>
      <c r="O618" s="65">
        <v>0</v>
      </c>
      <c r="Q618" s="258">
        <v>-101191.96</v>
      </c>
      <c r="R618" s="259">
        <f t="shared" si="53"/>
        <v>0</v>
      </c>
    </row>
    <row r="619" spans="1:18" outlineLevel="2">
      <c r="A619" s="272" t="s">
        <v>4900</v>
      </c>
      <c r="B619" s="196" t="s">
        <v>3545</v>
      </c>
      <c r="C619" s="230">
        <v>101191.96</v>
      </c>
      <c r="D619" s="230">
        <f t="shared" si="52"/>
        <v>-101191.96</v>
      </c>
      <c r="E619" s="255"/>
      <c r="F619" s="256"/>
      <c r="G619" s="256"/>
      <c r="H619" s="255"/>
      <c r="I619" s="230"/>
      <c r="J619" s="255"/>
      <c r="K619" s="230">
        <f t="shared" si="48"/>
        <v>-101191.96</v>
      </c>
      <c r="L619" s="257"/>
      <c r="M619" s="230"/>
      <c r="N619" s="229">
        <v>0</v>
      </c>
      <c r="O619" s="65" t="s">
        <v>3544</v>
      </c>
      <c r="P619" s="242" t="b">
        <f>EXACT(A618,O619)</f>
        <v>1</v>
      </c>
      <c r="Q619" s="258">
        <v>0</v>
      </c>
      <c r="R619" s="259">
        <f t="shared" si="53"/>
        <v>-101191.96</v>
      </c>
    </row>
    <row r="620" spans="1:18" outlineLevel="1">
      <c r="A620" s="400" t="s">
        <v>3546</v>
      </c>
      <c r="B620" s="196"/>
      <c r="C620" s="254">
        <f>SUM(C621)</f>
        <v>364275.76</v>
      </c>
      <c r="D620" s="254">
        <f t="shared" si="52"/>
        <v>-364275.76</v>
      </c>
      <c r="E620" s="266"/>
      <c r="F620" s="256"/>
      <c r="G620" s="256"/>
      <c r="H620" s="255"/>
      <c r="I620" s="254"/>
      <c r="J620" s="255"/>
      <c r="K620" s="254">
        <f t="shared" si="48"/>
        <v>-364275.76</v>
      </c>
      <c r="L620" s="257" t="e">
        <f>#REF!+C620</f>
        <v>#REF!</v>
      </c>
      <c r="M620" s="254"/>
      <c r="N620" s="229" t="e">
        <v>#VALUE!</v>
      </c>
      <c r="O620" s="65">
        <v>0</v>
      </c>
      <c r="Q620" s="258">
        <v>-364275.76</v>
      </c>
      <c r="R620" s="259">
        <f t="shared" si="53"/>
        <v>0</v>
      </c>
    </row>
    <row r="621" spans="1:18" outlineLevel="2">
      <c r="A621" s="272" t="s">
        <v>4901</v>
      </c>
      <c r="B621" s="196" t="s">
        <v>3547</v>
      </c>
      <c r="C621" s="230">
        <v>364275.76</v>
      </c>
      <c r="D621" s="230">
        <f t="shared" si="52"/>
        <v>-364275.76</v>
      </c>
      <c r="E621" s="255"/>
      <c r="F621" s="256"/>
      <c r="G621" s="256"/>
      <c r="H621" s="255"/>
      <c r="I621" s="230"/>
      <c r="J621" s="255"/>
      <c r="K621" s="230">
        <f t="shared" si="48"/>
        <v>-364275.76</v>
      </c>
      <c r="L621" s="257"/>
      <c r="M621" s="230"/>
      <c r="N621" s="229">
        <v>0</v>
      </c>
      <c r="O621" s="65" t="s">
        <v>3546</v>
      </c>
      <c r="P621" s="242" t="b">
        <f>EXACT(A620,O621)</f>
        <v>1</v>
      </c>
      <c r="Q621" s="258">
        <v>0</v>
      </c>
      <c r="R621" s="259">
        <f t="shared" si="53"/>
        <v>-364275.76</v>
      </c>
    </row>
    <row r="622" spans="1:18" outlineLevel="1">
      <c r="A622" s="400" t="s">
        <v>3548</v>
      </c>
      <c r="B622" s="196"/>
      <c r="C622" s="254">
        <f>SUM(C623)</f>
        <v>0</v>
      </c>
      <c r="D622" s="254">
        <f t="shared" si="52"/>
        <v>0</v>
      </c>
      <c r="E622" s="266"/>
      <c r="F622" s="256"/>
      <c r="G622" s="256"/>
      <c r="H622" s="255"/>
      <c r="I622" s="254"/>
      <c r="J622" s="255"/>
      <c r="K622" s="254">
        <f t="shared" si="48"/>
        <v>0</v>
      </c>
      <c r="L622" s="257" t="e">
        <f>#REF!+C622</f>
        <v>#REF!</v>
      </c>
      <c r="M622" s="254"/>
      <c r="N622" s="229" t="e">
        <v>#VALUE!</v>
      </c>
      <c r="O622" s="65">
        <v>0</v>
      </c>
      <c r="Q622" s="258">
        <v>0</v>
      </c>
      <c r="R622" s="259">
        <f t="shared" si="53"/>
        <v>0</v>
      </c>
    </row>
    <row r="623" spans="1:18" outlineLevel="2">
      <c r="A623" s="272" t="s">
        <v>4902</v>
      </c>
      <c r="B623" s="196" t="s">
        <v>3549</v>
      </c>
      <c r="C623" s="230">
        <v>0</v>
      </c>
      <c r="D623" s="230">
        <f t="shared" si="52"/>
        <v>0</v>
      </c>
      <c r="E623" s="255"/>
      <c r="F623" s="256"/>
      <c r="G623" s="256"/>
      <c r="H623" s="255"/>
      <c r="I623" s="230"/>
      <c r="J623" s="255"/>
      <c r="K623" s="230">
        <f t="shared" si="48"/>
        <v>0</v>
      </c>
      <c r="L623" s="257"/>
      <c r="M623" s="230"/>
      <c r="N623" s="229">
        <v>0</v>
      </c>
      <c r="O623" s="65" t="s">
        <v>3548</v>
      </c>
      <c r="P623" s="242" t="b">
        <f>EXACT(A622,O623)</f>
        <v>1</v>
      </c>
      <c r="Q623" s="258">
        <v>0</v>
      </c>
      <c r="R623" s="259">
        <f t="shared" si="53"/>
        <v>0</v>
      </c>
    </row>
    <row r="624" spans="1:18" outlineLevel="1">
      <c r="A624" s="400" t="s">
        <v>3550</v>
      </c>
      <c r="B624" s="196"/>
      <c r="C624" s="254">
        <f>SUM(C625)</f>
        <v>0</v>
      </c>
      <c r="D624" s="254">
        <f t="shared" si="52"/>
        <v>0</v>
      </c>
      <c r="E624" s="266"/>
      <c r="F624" s="256"/>
      <c r="G624" s="256"/>
      <c r="H624" s="255"/>
      <c r="I624" s="254"/>
      <c r="J624" s="255"/>
      <c r="K624" s="254">
        <f t="shared" si="48"/>
        <v>0</v>
      </c>
      <c r="L624" s="257" t="e">
        <f>#REF!+C624</f>
        <v>#REF!</v>
      </c>
      <c r="M624" s="254"/>
      <c r="N624" s="229" t="e">
        <v>#VALUE!</v>
      </c>
      <c r="O624" s="65">
        <v>0</v>
      </c>
      <c r="Q624" s="258">
        <v>0</v>
      </c>
      <c r="R624" s="259">
        <f t="shared" si="53"/>
        <v>0</v>
      </c>
    </row>
    <row r="625" spans="1:18" outlineLevel="2">
      <c r="A625" s="401" t="s">
        <v>4903</v>
      </c>
      <c r="B625" s="45" t="s">
        <v>3551</v>
      </c>
      <c r="C625" s="230">
        <v>0</v>
      </c>
      <c r="D625" s="230">
        <f t="shared" si="52"/>
        <v>0</v>
      </c>
      <c r="E625" s="255"/>
      <c r="F625" s="256"/>
      <c r="G625" s="256"/>
      <c r="H625" s="255"/>
      <c r="I625" s="230"/>
      <c r="J625" s="255"/>
      <c r="K625" s="230">
        <f t="shared" si="48"/>
        <v>0</v>
      </c>
      <c r="L625" s="257"/>
      <c r="M625" s="230"/>
      <c r="N625" s="229">
        <v>0</v>
      </c>
      <c r="O625" s="65" t="s">
        <v>3550</v>
      </c>
      <c r="P625" s="242" t="b">
        <f>EXACT(A624,O625)</f>
        <v>1</v>
      </c>
      <c r="Q625" s="258">
        <v>0</v>
      </c>
      <c r="R625" s="259">
        <f t="shared" si="53"/>
        <v>0</v>
      </c>
    </row>
    <row r="626" spans="1:18" outlineLevel="1">
      <c r="A626" s="400" t="s">
        <v>3552</v>
      </c>
      <c r="B626" s="45"/>
      <c r="C626" s="254">
        <f>SUM(C627)</f>
        <v>0</v>
      </c>
      <c r="D626" s="254">
        <f t="shared" si="52"/>
        <v>0</v>
      </c>
      <c r="E626" s="266"/>
      <c r="F626" s="256"/>
      <c r="G626" s="256"/>
      <c r="H626" s="255"/>
      <c r="I626" s="254"/>
      <c r="J626" s="255"/>
      <c r="K626" s="254">
        <f t="shared" si="48"/>
        <v>0</v>
      </c>
      <c r="L626" s="257" t="e">
        <f>#REF!+C626</f>
        <v>#REF!</v>
      </c>
      <c r="M626" s="254"/>
      <c r="N626" s="229" t="e">
        <v>#VALUE!</v>
      </c>
      <c r="O626" s="65">
        <v>0</v>
      </c>
      <c r="Q626" s="258">
        <v>0</v>
      </c>
      <c r="R626" s="259">
        <f t="shared" si="53"/>
        <v>0</v>
      </c>
    </row>
    <row r="627" spans="1:18" outlineLevel="2">
      <c r="A627" s="401" t="s">
        <v>4904</v>
      </c>
      <c r="B627" s="208" t="s">
        <v>3553</v>
      </c>
      <c r="C627" s="230">
        <v>0</v>
      </c>
      <c r="D627" s="230">
        <f t="shared" si="52"/>
        <v>0</v>
      </c>
      <c r="E627" s="255"/>
      <c r="F627" s="256"/>
      <c r="G627" s="256"/>
      <c r="H627" s="255"/>
      <c r="I627" s="230"/>
      <c r="J627" s="255"/>
      <c r="K627" s="230">
        <f t="shared" si="48"/>
        <v>0</v>
      </c>
      <c r="L627" s="257"/>
      <c r="M627" s="230"/>
      <c r="N627" s="229">
        <v>0</v>
      </c>
      <c r="O627" s="65" t="s">
        <v>3552</v>
      </c>
      <c r="P627" s="242" t="b">
        <f>EXACT(A626,O627)</f>
        <v>1</v>
      </c>
      <c r="Q627" s="258">
        <v>0</v>
      </c>
      <c r="R627" s="259">
        <f t="shared" si="53"/>
        <v>0</v>
      </c>
    </row>
    <row r="628" spans="1:18" outlineLevel="1">
      <c r="A628" s="400" t="s">
        <v>3554</v>
      </c>
      <c r="B628" s="208"/>
      <c r="C628" s="254">
        <f>SUM(C629)</f>
        <v>32649.459999999901</v>
      </c>
      <c r="D628" s="254">
        <f t="shared" si="52"/>
        <v>-32649.459999999901</v>
      </c>
      <c r="E628" s="266"/>
      <c r="F628" s="256"/>
      <c r="G628" s="256"/>
      <c r="H628" s="255"/>
      <c r="I628" s="254"/>
      <c r="J628" s="255"/>
      <c r="K628" s="254">
        <f t="shared" si="48"/>
        <v>-32649.459999999901</v>
      </c>
      <c r="L628" s="257" t="e">
        <f>#REF!+C628</f>
        <v>#REF!</v>
      </c>
      <c r="M628" s="254"/>
      <c r="N628" s="229" t="e">
        <v>#VALUE!</v>
      </c>
      <c r="O628" s="65">
        <v>0</v>
      </c>
      <c r="Q628" s="258">
        <v>-32649.46</v>
      </c>
      <c r="R628" s="259">
        <f t="shared" si="53"/>
        <v>9.822542779147625E-11</v>
      </c>
    </row>
    <row r="629" spans="1:18" outlineLevel="2">
      <c r="A629" s="401" t="s">
        <v>4905</v>
      </c>
      <c r="B629" s="208" t="s">
        <v>3555</v>
      </c>
      <c r="C629" s="230">
        <v>32649.459999999901</v>
      </c>
      <c r="D629" s="230">
        <f t="shared" si="52"/>
        <v>-32649.459999999901</v>
      </c>
      <c r="E629" s="255"/>
      <c r="F629" s="256"/>
      <c r="G629" s="256"/>
      <c r="H629" s="255"/>
      <c r="I629" s="230"/>
      <c r="J629" s="255"/>
      <c r="K629" s="230">
        <f t="shared" si="48"/>
        <v>-32649.459999999901</v>
      </c>
      <c r="L629" s="257"/>
      <c r="M629" s="230"/>
      <c r="N629" s="229">
        <v>0</v>
      </c>
      <c r="O629" s="65" t="s">
        <v>3554</v>
      </c>
      <c r="P629" s="242" t="b">
        <f>EXACT(A628,O629)</f>
        <v>1</v>
      </c>
      <c r="Q629" s="258">
        <v>0</v>
      </c>
      <c r="R629" s="259">
        <f t="shared" si="53"/>
        <v>-32649.459999999901</v>
      </c>
    </row>
    <row r="630" spans="1:18" outlineLevel="1">
      <c r="A630" s="409" t="s">
        <v>3556</v>
      </c>
      <c r="B630" s="276" t="s">
        <v>4398</v>
      </c>
      <c r="C630" s="254">
        <f>SUM(C631)</f>
        <v>295.75</v>
      </c>
      <c r="D630" s="254">
        <f t="shared" si="52"/>
        <v>-295.75</v>
      </c>
      <c r="E630" s="266"/>
      <c r="F630" s="256"/>
      <c r="G630" s="256"/>
      <c r="H630" s="255"/>
      <c r="I630" s="254"/>
      <c r="J630" s="255"/>
      <c r="K630" s="254">
        <f t="shared" si="48"/>
        <v>-295.75</v>
      </c>
      <c r="L630" s="257" t="e">
        <f>#REF!+C630</f>
        <v>#REF!</v>
      </c>
      <c r="M630" s="254"/>
      <c r="N630" s="229" t="e">
        <v>#VALUE!</v>
      </c>
      <c r="O630" s="65">
        <v>0</v>
      </c>
      <c r="Q630" s="258">
        <v>-295.75</v>
      </c>
      <c r="R630" s="259">
        <f t="shared" si="53"/>
        <v>0</v>
      </c>
    </row>
    <row r="631" spans="1:18" outlineLevel="2">
      <c r="A631" s="401" t="s">
        <v>4906</v>
      </c>
      <c r="B631" s="208" t="s">
        <v>3558</v>
      </c>
      <c r="C631" s="230">
        <v>295.75</v>
      </c>
      <c r="D631" s="230">
        <f t="shared" si="52"/>
        <v>-295.75</v>
      </c>
      <c r="E631" s="255"/>
      <c r="F631" s="256"/>
      <c r="G631" s="256"/>
      <c r="H631" s="255"/>
      <c r="I631" s="230"/>
      <c r="J631" s="255"/>
      <c r="K631" s="230">
        <f t="shared" si="48"/>
        <v>-295.75</v>
      </c>
      <c r="L631" s="257"/>
      <c r="M631" s="230"/>
      <c r="N631" s="229">
        <v>0</v>
      </c>
      <c r="O631" s="65" t="s">
        <v>3556</v>
      </c>
      <c r="P631" s="242" t="b">
        <f>EXACT(A630,O631)</f>
        <v>1</v>
      </c>
      <c r="Q631" s="258">
        <v>0</v>
      </c>
      <c r="R631" s="259">
        <f t="shared" si="53"/>
        <v>-295.75</v>
      </c>
    </row>
    <row r="632" spans="1:18" outlineLevel="1">
      <c r="A632" s="409" t="s">
        <v>3559</v>
      </c>
      <c r="B632" s="208"/>
      <c r="C632" s="254">
        <f>SUM(C633)</f>
        <v>394.26999999999902</v>
      </c>
      <c r="D632" s="254">
        <f t="shared" si="52"/>
        <v>-394.26999999999902</v>
      </c>
      <c r="E632" s="266"/>
      <c r="F632" s="256"/>
      <c r="G632" s="256"/>
      <c r="H632" s="255"/>
      <c r="I632" s="254"/>
      <c r="J632" s="255"/>
      <c r="K632" s="254">
        <f t="shared" si="48"/>
        <v>-394.26999999999902</v>
      </c>
      <c r="L632" s="257" t="e">
        <f>#REF!+C632</f>
        <v>#REF!</v>
      </c>
      <c r="M632" s="254"/>
      <c r="N632" s="229" t="e">
        <v>#VALUE!</v>
      </c>
      <c r="O632" s="65">
        <v>0</v>
      </c>
      <c r="Q632" s="258">
        <v>-394.27</v>
      </c>
      <c r="R632" s="259">
        <f t="shared" si="53"/>
        <v>9.6633812063373625E-13</v>
      </c>
    </row>
    <row r="633" spans="1:18" outlineLevel="2">
      <c r="A633" s="401" t="s">
        <v>4907</v>
      </c>
      <c r="B633" s="208" t="s">
        <v>3560</v>
      </c>
      <c r="C633" s="230">
        <v>394.26999999999902</v>
      </c>
      <c r="D633" s="230">
        <f t="shared" si="52"/>
        <v>-394.26999999999902</v>
      </c>
      <c r="E633" s="255"/>
      <c r="F633" s="256"/>
      <c r="G633" s="256"/>
      <c r="H633" s="255"/>
      <c r="I633" s="230"/>
      <c r="J633" s="255"/>
      <c r="K633" s="230">
        <f t="shared" si="48"/>
        <v>-394.26999999999902</v>
      </c>
      <c r="L633" s="257"/>
      <c r="M633" s="230"/>
      <c r="N633" s="229">
        <v>0</v>
      </c>
      <c r="O633" s="65" t="s">
        <v>3559</v>
      </c>
      <c r="P633" s="242" t="b">
        <f>EXACT(A632,O633)</f>
        <v>1</v>
      </c>
      <c r="Q633" s="258">
        <v>0</v>
      </c>
      <c r="R633" s="259">
        <f t="shared" si="53"/>
        <v>-394.26999999999902</v>
      </c>
    </row>
    <row r="634" spans="1:18" outlineLevel="1">
      <c r="A634" s="409" t="s">
        <v>3561</v>
      </c>
      <c r="B634" s="208"/>
      <c r="C634" s="254">
        <f>SUM(C635)</f>
        <v>218.8</v>
      </c>
      <c r="D634" s="254">
        <f t="shared" si="52"/>
        <v>-218.8</v>
      </c>
      <c r="E634" s="266"/>
      <c r="F634" s="256"/>
      <c r="G634" s="256"/>
      <c r="H634" s="255"/>
      <c r="I634" s="254"/>
      <c r="J634" s="255"/>
      <c r="K634" s="254">
        <f t="shared" ref="K634:K697" si="54">D634+I634</f>
        <v>-218.8</v>
      </c>
      <c r="L634" s="257" t="e">
        <f>#REF!+C634</f>
        <v>#REF!</v>
      </c>
      <c r="M634" s="254"/>
      <c r="N634" s="229" t="e">
        <v>#VALUE!</v>
      </c>
      <c r="O634" s="65">
        <v>0</v>
      </c>
      <c r="Q634" s="258">
        <v>-218.8</v>
      </c>
      <c r="R634" s="259">
        <f t="shared" si="53"/>
        <v>0</v>
      </c>
    </row>
    <row r="635" spans="1:18" outlineLevel="2">
      <c r="A635" s="401" t="s">
        <v>4908</v>
      </c>
      <c r="B635" s="208" t="s">
        <v>3562</v>
      </c>
      <c r="C635" s="230">
        <v>218.8</v>
      </c>
      <c r="D635" s="230">
        <f t="shared" si="52"/>
        <v>-218.8</v>
      </c>
      <c r="E635" s="255"/>
      <c r="F635" s="256"/>
      <c r="G635" s="256"/>
      <c r="H635" s="255"/>
      <c r="I635" s="230"/>
      <c r="J635" s="255"/>
      <c r="K635" s="230">
        <f t="shared" si="54"/>
        <v>-218.8</v>
      </c>
      <c r="L635" s="257"/>
      <c r="M635" s="230"/>
      <c r="N635" s="229">
        <v>0</v>
      </c>
      <c r="O635" s="65" t="s">
        <v>3561</v>
      </c>
      <c r="P635" s="242" t="b">
        <f>EXACT(A634,O635)</f>
        <v>1</v>
      </c>
      <c r="Q635" s="258">
        <v>0</v>
      </c>
      <c r="R635" s="259">
        <f t="shared" si="53"/>
        <v>-218.8</v>
      </c>
    </row>
    <row r="636" spans="1:18" outlineLevel="1">
      <c r="A636" s="409" t="s">
        <v>3563</v>
      </c>
      <c r="B636" s="208"/>
      <c r="C636" s="254">
        <f>SUM(C637)</f>
        <v>401.82999999999902</v>
      </c>
      <c r="D636" s="254">
        <f t="shared" si="52"/>
        <v>-401.82999999999902</v>
      </c>
      <c r="E636" s="266"/>
      <c r="F636" s="256"/>
      <c r="G636" s="256"/>
      <c r="H636" s="255"/>
      <c r="I636" s="254"/>
      <c r="J636" s="255"/>
      <c r="K636" s="254">
        <f t="shared" si="54"/>
        <v>-401.82999999999902</v>
      </c>
      <c r="L636" s="257" t="e">
        <f>#REF!+C636</f>
        <v>#REF!</v>
      </c>
      <c r="M636" s="254"/>
      <c r="N636" s="229" t="e">
        <v>#VALUE!</v>
      </c>
      <c r="O636" s="65">
        <v>0</v>
      </c>
      <c r="Q636" s="258">
        <v>-401.83</v>
      </c>
      <c r="R636" s="259">
        <f t="shared" si="53"/>
        <v>9.6633812063373625E-13</v>
      </c>
    </row>
    <row r="637" spans="1:18" outlineLevel="2">
      <c r="A637" s="401" t="s">
        <v>4909</v>
      </c>
      <c r="B637" s="208" t="s">
        <v>3564</v>
      </c>
      <c r="C637" s="230">
        <v>401.82999999999902</v>
      </c>
      <c r="D637" s="230">
        <f t="shared" si="52"/>
        <v>-401.82999999999902</v>
      </c>
      <c r="E637" s="255"/>
      <c r="F637" s="256"/>
      <c r="G637" s="256"/>
      <c r="H637" s="255"/>
      <c r="I637" s="230"/>
      <c r="J637" s="255"/>
      <c r="K637" s="230">
        <f t="shared" si="54"/>
        <v>-401.82999999999902</v>
      </c>
      <c r="L637" s="257"/>
      <c r="M637" s="230"/>
      <c r="N637" s="229">
        <v>0</v>
      </c>
      <c r="O637" s="65" t="s">
        <v>3563</v>
      </c>
      <c r="P637" s="242" t="b">
        <f>EXACT(A636,O637)</f>
        <v>1</v>
      </c>
      <c r="Q637" s="258">
        <v>0</v>
      </c>
      <c r="R637" s="259">
        <f t="shared" si="53"/>
        <v>-401.82999999999902</v>
      </c>
    </row>
    <row r="638" spans="1:18" outlineLevel="1">
      <c r="A638" s="409" t="s">
        <v>3565</v>
      </c>
      <c r="B638" s="208"/>
      <c r="C638" s="254">
        <f>SUM(C639)</f>
        <v>971.7</v>
      </c>
      <c r="D638" s="254">
        <f t="shared" si="52"/>
        <v>-971.7</v>
      </c>
      <c r="E638" s="266"/>
      <c r="F638" s="256"/>
      <c r="G638" s="256"/>
      <c r="H638" s="255"/>
      <c r="I638" s="254"/>
      <c r="J638" s="255"/>
      <c r="K638" s="254">
        <f t="shared" si="54"/>
        <v>-971.7</v>
      </c>
      <c r="L638" s="257" t="e">
        <f>#REF!+C638</f>
        <v>#REF!</v>
      </c>
      <c r="M638" s="254"/>
      <c r="N638" s="229" t="e">
        <v>#VALUE!</v>
      </c>
      <c r="O638" s="65">
        <v>0</v>
      </c>
      <c r="Q638" s="258">
        <v>-971.7</v>
      </c>
      <c r="R638" s="259">
        <f t="shared" si="53"/>
        <v>0</v>
      </c>
    </row>
    <row r="639" spans="1:18" outlineLevel="2">
      <c r="A639" s="401" t="s">
        <v>4910</v>
      </c>
      <c r="B639" s="208" t="s">
        <v>3566</v>
      </c>
      <c r="C639" s="230">
        <v>971.7</v>
      </c>
      <c r="D639" s="230">
        <f t="shared" si="52"/>
        <v>-971.7</v>
      </c>
      <c r="E639" s="255"/>
      <c r="F639" s="256"/>
      <c r="G639" s="256"/>
      <c r="H639" s="255"/>
      <c r="I639" s="230"/>
      <c r="J639" s="255"/>
      <c r="K639" s="230">
        <f t="shared" si="54"/>
        <v>-971.7</v>
      </c>
      <c r="L639" s="257"/>
      <c r="M639" s="230"/>
      <c r="N639" s="229">
        <v>0</v>
      </c>
      <c r="O639" s="65" t="s">
        <v>3565</v>
      </c>
      <c r="P639" s="242" t="b">
        <f>EXACT(A638,O639)</f>
        <v>1</v>
      </c>
      <c r="Q639" s="258">
        <v>0</v>
      </c>
      <c r="R639" s="259">
        <f t="shared" si="53"/>
        <v>-971.7</v>
      </c>
    </row>
    <row r="640" spans="1:18" outlineLevel="1">
      <c r="A640" s="400" t="s">
        <v>3569</v>
      </c>
      <c r="B640" s="45"/>
      <c r="C640" s="254">
        <f>SUM(C641:C642)</f>
        <v>16900.010000000002</v>
      </c>
      <c r="D640" s="254">
        <f t="shared" si="52"/>
        <v>-16900.010000000002</v>
      </c>
      <c r="E640" s="266"/>
      <c r="F640" s="256"/>
      <c r="G640" s="256"/>
      <c r="H640" s="255"/>
      <c r="I640" s="254"/>
      <c r="J640" s="255"/>
      <c r="K640" s="254">
        <f t="shared" si="54"/>
        <v>-16900.010000000002</v>
      </c>
      <c r="L640" s="257" t="e">
        <f>#REF!+C640</f>
        <v>#REF!</v>
      </c>
      <c r="M640" s="254"/>
      <c r="N640" s="229" t="e">
        <v>#VALUE!</v>
      </c>
      <c r="O640" s="65">
        <v>0</v>
      </c>
      <c r="Q640" s="258">
        <v>19255.37</v>
      </c>
      <c r="R640" s="259">
        <f t="shared" si="53"/>
        <v>-36155.380000000005</v>
      </c>
    </row>
    <row r="641" spans="1:18" outlineLevel="2">
      <c r="A641" s="272" t="s">
        <v>4911</v>
      </c>
      <c r="B641" s="196" t="s">
        <v>3570</v>
      </c>
      <c r="C641" s="230">
        <v>-19255.369999999901</v>
      </c>
      <c r="D641" s="230">
        <f t="shared" si="52"/>
        <v>19255.369999999901</v>
      </c>
      <c r="E641" s="255"/>
      <c r="F641" s="256"/>
      <c r="G641" s="256"/>
      <c r="H641" s="255"/>
      <c r="I641" s="230"/>
      <c r="J641" s="255"/>
      <c r="K641" s="230">
        <f t="shared" si="54"/>
        <v>19255.369999999901</v>
      </c>
      <c r="L641" s="257"/>
      <c r="M641" s="230"/>
      <c r="N641" s="229">
        <v>0</v>
      </c>
      <c r="O641" s="65" t="s">
        <v>3569</v>
      </c>
      <c r="P641" s="242" t="b">
        <f>EXACT(A640,O641)</f>
        <v>1</v>
      </c>
      <c r="Q641" s="258">
        <v>0</v>
      </c>
      <c r="R641" s="259">
        <f t="shared" si="53"/>
        <v>19255.369999999901</v>
      </c>
    </row>
    <row r="642" spans="1:18" outlineLevel="2">
      <c r="A642" s="272" t="s">
        <v>4912</v>
      </c>
      <c r="B642" s="196" t="s">
        <v>3568</v>
      </c>
      <c r="C642" s="230">
        <v>36155.379999999903</v>
      </c>
      <c r="D642" s="230">
        <f t="shared" si="52"/>
        <v>-36155.379999999903</v>
      </c>
      <c r="E642" s="255"/>
      <c r="F642" s="256"/>
      <c r="G642" s="256"/>
      <c r="H642" s="255"/>
      <c r="I642" s="230"/>
      <c r="J642" s="255"/>
      <c r="K642" s="230">
        <f t="shared" si="54"/>
        <v>-36155.379999999903</v>
      </c>
      <c r="L642" s="257"/>
      <c r="M642" s="230"/>
      <c r="N642" s="229">
        <v>0</v>
      </c>
      <c r="O642" s="65" t="s">
        <v>3567</v>
      </c>
      <c r="P642" s="242" t="b">
        <f>EXACT(A641,O642)</f>
        <v>0</v>
      </c>
      <c r="Q642" s="258">
        <v>0</v>
      </c>
      <c r="R642" s="259">
        <f t="shared" si="53"/>
        <v>-36155.379999999903</v>
      </c>
    </row>
    <row r="643" spans="1:18" outlineLevel="1">
      <c r="A643" s="400" t="s">
        <v>3571</v>
      </c>
      <c r="C643" s="254">
        <f>SUM(C644:C645)</f>
        <v>6849.06</v>
      </c>
      <c r="D643" s="254">
        <f t="shared" si="52"/>
        <v>-6849.06</v>
      </c>
      <c r="E643" s="255"/>
      <c r="F643" s="256"/>
      <c r="G643" s="256"/>
      <c r="H643" s="255"/>
      <c r="I643" s="254"/>
      <c r="J643" s="255"/>
      <c r="K643" s="254">
        <f t="shared" si="54"/>
        <v>-6849.06</v>
      </c>
      <c r="L643" s="257" t="e">
        <f>#REF!+C643</f>
        <v>#REF!</v>
      </c>
      <c r="M643" s="254"/>
      <c r="N643" s="229" t="e">
        <v>#VALUE!</v>
      </c>
      <c r="O643" s="65">
        <v>0</v>
      </c>
      <c r="Q643" s="258">
        <v>-6849.06</v>
      </c>
      <c r="R643" s="259">
        <f t="shared" si="53"/>
        <v>0</v>
      </c>
    </row>
    <row r="644" spans="1:18" outlineLevel="2">
      <c r="A644" s="401" t="s">
        <v>4913</v>
      </c>
      <c r="B644" s="45" t="s">
        <v>3572</v>
      </c>
      <c r="C644" s="230">
        <v>0</v>
      </c>
      <c r="D644" s="230">
        <f t="shared" si="52"/>
        <v>0</v>
      </c>
      <c r="E644" s="255"/>
      <c r="F644" s="256"/>
      <c r="G644" s="256"/>
      <c r="H644" s="255"/>
      <c r="I644" s="230"/>
      <c r="J644" s="255"/>
      <c r="K644" s="230">
        <f t="shared" si="54"/>
        <v>0</v>
      </c>
      <c r="L644" s="257"/>
      <c r="M644" s="230"/>
      <c r="N644" s="229">
        <v>0</v>
      </c>
      <c r="O644" s="65" t="s">
        <v>3571</v>
      </c>
      <c r="P644" s="242" t="b">
        <f>EXACT($A$643,O644)</f>
        <v>1</v>
      </c>
      <c r="Q644" s="258">
        <v>0</v>
      </c>
      <c r="R644" s="259">
        <f t="shared" si="53"/>
        <v>0</v>
      </c>
    </row>
    <row r="645" spans="1:18" outlineLevel="2">
      <c r="A645" s="272" t="s">
        <v>4914</v>
      </c>
      <c r="B645" s="196" t="s">
        <v>3572</v>
      </c>
      <c r="C645" s="230">
        <v>6849.06</v>
      </c>
      <c r="D645" s="230">
        <f t="shared" si="52"/>
        <v>-6849.06</v>
      </c>
      <c r="E645" s="255"/>
      <c r="F645" s="256"/>
      <c r="G645" s="256"/>
      <c r="H645" s="255"/>
      <c r="I645" s="230"/>
      <c r="J645" s="255"/>
      <c r="K645" s="230">
        <f t="shared" si="54"/>
        <v>-6849.06</v>
      </c>
      <c r="L645" s="257"/>
      <c r="M645" s="230"/>
      <c r="N645" s="229">
        <v>0</v>
      </c>
      <c r="O645" s="65" t="s">
        <v>3571</v>
      </c>
      <c r="P645" s="242" t="b">
        <f>EXACT($A$643,O645)</f>
        <v>1</v>
      </c>
      <c r="Q645" s="258">
        <v>0</v>
      </c>
      <c r="R645" s="259">
        <f t="shared" si="53"/>
        <v>-6849.06</v>
      </c>
    </row>
    <row r="646" spans="1:18" outlineLevel="1">
      <c r="A646" s="400" t="s">
        <v>3573</v>
      </c>
      <c r="C646" s="254">
        <f>SUM(C647:C648)</f>
        <v>638.1</v>
      </c>
      <c r="D646" s="254">
        <f t="shared" si="52"/>
        <v>-638.1</v>
      </c>
      <c r="E646" s="255"/>
      <c r="F646" s="256"/>
      <c r="G646" s="256"/>
      <c r="H646" s="255"/>
      <c r="I646" s="254"/>
      <c r="J646" s="255"/>
      <c r="K646" s="254">
        <f t="shared" si="54"/>
        <v>-638.1</v>
      </c>
      <c r="L646" s="257" t="e">
        <f>#REF!+C646</f>
        <v>#REF!</v>
      </c>
      <c r="M646" s="254"/>
      <c r="N646" s="229" t="e">
        <v>#VALUE!</v>
      </c>
      <c r="O646" s="65">
        <v>0</v>
      </c>
      <c r="Q646" s="258">
        <v>-638.1</v>
      </c>
      <c r="R646" s="259">
        <f t="shared" si="53"/>
        <v>0</v>
      </c>
    </row>
    <row r="647" spans="1:18" outlineLevel="2">
      <c r="A647" s="401" t="s">
        <v>4915</v>
      </c>
      <c r="B647" s="45" t="s">
        <v>3574</v>
      </c>
      <c r="C647" s="230">
        <v>0</v>
      </c>
      <c r="D647" s="230">
        <f t="shared" si="52"/>
        <v>0</v>
      </c>
      <c r="E647" s="255"/>
      <c r="F647" s="256"/>
      <c r="G647" s="256"/>
      <c r="H647" s="255"/>
      <c r="I647" s="230"/>
      <c r="J647" s="255"/>
      <c r="K647" s="230">
        <f t="shared" si="54"/>
        <v>0</v>
      </c>
      <c r="L647" s="257"/>
      <c r="M647" s="230"/>
      <c r="N647" s="229">
        <v>0</v>
      </c>
      <c r="O647" s="65" t="s">
        <v>3573</v>
      </c>
      <c r="P647" s="242" t="b">
        <f>EXACT($A$646,O647)</f>
        <v>1</v>
      </c>
      <c r="Q647" s="258">
        <v>0</v>
      </c>
      <c r="R647" s="259">
        <f t="shared" si="53"/>
        <v>0</v>
      </c>
    </row>
    <row r="648" spans="1:18" outlineLevel="2">
      <c r="A648" s="272" t="s">
        <v>4916</v>
      </c>
      <c r="B648" s="196" t="s">
        <v>3575</v>
      </c>
      <c r="C648" s="230">
        <v>638.1</v>
      </c>
      <c r="D648" s="230">
        <f t="shared" si="52"/>
        <v>-638.1</v>
      </c>
      <c r="E648" s="255"/>
      <c r="F648" s="256"/>
      <c r="G648" s="256"/>
      <c r="H648" s="255"/>
      <c r="I648" s="230"/>
      <c r="J648" s="255"/>
      <c r="K648" s="230">
        <f t="shared" si="54"/>
        <v>-638.1</v>
      </c>
      <c r="L648" s="257"/>
      <c r="M648" s="230"/>
      <c r="N648" s="229">
        <v>0</v>
      </c>
      <c r="O648" s="65" t="s">
        <v>3573</v>
      </c>
      <c r="P648" s="242" t="b">
        <f>EXACT($A$646,O648)</f>
        <v>1</v>
      </c>
      <c r="Q648" s="258">
        <v>0</v>
      </c>
      <c r="R648" s="259">
        <f t="shared" si="53"/>
        <v>-638.1</v>
      </c>
    </row>
    <row r="649" spans="1:18" outlineLevel="1">
      <c r="A649" s="400" t="s">
        <v>3576</v>
      </c>
      <c r="C649" s="254">
        <f>SUM(C650:C659)</f>
        <v>1641653.29</v>
      </c>
      <c r="D649" s="254">
        <f t="shared" si="52"/>
        <v>-1641653.29</v>
      </c>
      <c r="E649" s="255"/>
      <c r="F649" s="256"/>
      <c r="G649" s="256"/>
      <c r="H649" s="255"/>
      <c r="I649" s="254"/>
      <c r="J649" s="255"/>
      <c r="K649" s="254">
        <f t="shared" si="54"/>
        <v>-1641653.29</v>
      </c>
      <c r="L649" s="257" t="e">
        <f>#REF!+C649</f>
        <v>#REF!</v>
      </c>
      <c r="M649" s="254"/>
      <c r="N649" s="229" t="e">
        <v>#VALUE!</v>
      </c>
      <c r="O649" s="65">
        <v>0</v>
      </c>
      <c r="Q649" s="258">
        <v>-1641653.29</v>
      </c>
      <c r="R649" s="259">
        <f t="shared" si="53"/>
        <v>0</v>
      </c>
    </row>
    <row r="650" spans="1:18" outlineLevel="2">
      <c r="A650" s="401" t="s">
        <v>4917</v>
      </c>
      <c r="B650" s="45" t="s">
        <v>3577</v>
      </c>
      <c r="C650" s="230">
        <v>0</v>
      </c>
      <c r="D650" s="230">
        <f t="shared" si="52"/>
        <v>0</v>
      </c>
      <c r="E650" s="255"/>
      <c r="F650" s="256"/>
      <c r="G650" s="256"/>
      <c r="H650" s="255"/>
      <c r="I650" s="230"/>
      <c r="J650" s="255"/>
      <c r="K650" s="230">
        <f t="shared" si="54"/>
        <v>0</v>
      </c>
      <c r="L650" s="257"/>
      <c r="M650" s="230"/>
      <c r="N650" s="229">
        <v>0</v>
      </c>
      <c r="O650" s="65" t="s">
        <v>3576</v>
      </c>
      <c r="P650" s="242" t="b">
        <f>EXACT($A$649,O650)</f>
        <v>1</v>
      </c>
      <c r="Q650" s="258">
        <v>0</v>
      </c>
      <c r="R650" s="259">
        <f t="shared" si="53"/>
        <v>0</v>
      </c>
    </row>
    <row r="651" spans="1:18" outlineLevel="2">
      <c r="A651" s="272" t="s">
        <v>4918</v>
      </c>
      <c r="B651" s="196" t="s">
        <v>3578</v>
      </c>
      <c r="C651" s="230">
        <v>382903.26</v>
      </c>
      <c r="D651" s="230">
        <f t="shared" si="52"/>
        <v>-382903.26</v>
      </c>
      <c r="E651" s="255"/>
      <c r="F651" s="256"/>
      <c r="G651" s="256"/>
      <c r="H651" s="255"/>
      <c r="I651" s="230"/>
      <c r="J651" s="255"/>
      <c r="K651" s="230">
        <f t="shared" si="54"/>
        <v>-382903.26</v>
      </c>
      <c r="L651" s="257"/>
      <c r="M651" s="230"/>
      <c r="N651" s="229">
        <v>0</v>
      </c>
      <c r="O651" s="65" t="s">
        <v>3576</v>
      </c>
      <c r="P651" s="242" t="b">
        <f t="shared" ref="P651:P658" si="55">EXACT($A$649,O651)</f>
        <v>1</v>
      </c>
      <c r="Q651" s="258">
        <v>0</v>
      </c>
      <c r="R651" s="259">
        <f t="shared" si="53"/>
        <v>-382903.26</v>
      </c>
    </row>
    <row r="652" spans="1:18" outlineLevel="2">
      <c r="A652" s="272" t="s">
        <v>4919</v>
      </c>
      <c r="B652" s="196" t="s">
        <v>3579</v>
      </c>
      <c r="C652" s="230">
        <v>121304.2</v>
      </c>
      <c r="D652" s="230">
        <f t="shared" si="52"/>
        <v>-121304.2</v>
      </c>
      <c r="E652" s="255"/>
      <c r="F652" s="256"/>
      <c r="G652" s="256"/>
      <c r="H652" s="255"/>
      <c r="I652" s="230"/>
      <c r="J652" s="255"/>
      <c r="K652" s="230">
        <f t="shared" si="54"/>
        <v>-121304.2</v>
      </c>
      <c r="L652" s="257"/>
      <c r="M652" s="230"/>
      <c r="N652" s="229">
        <v>0</v>
      </c>
      <c r="O652" s="65" t="s">
        <v>3576</v>
      </c>
      <c r="P652" s="242" t="b">
        <f t="shared" si="55"/>
        <v>1</v>
      </c>
      <c r="Q652" s="258">
        <v>0</v>
      </c>
      <c r="R652" s="259">
        <f t="shared" si="53"/>
        <v>-121304.2</v>
      </c>
    </row>
    <row r="653" spans="1:18" outlineLevel="2">
      <c r="A653" s="272" t="s">
        <v>4920</v>
      </c>
      <c r="B653" s="196" t="s">
        <v>3580</v>
      </c>
      <c r="C653" s="230">
        <v>467233.82</v>
      </c>
      <c r="D653" s="230">
        <f t="shared" si="52"/>
        <v>-467233.82</v>
      </c>
      <c r="E653" s="255"/>
      <c r="F653" s="256"/>
      <c r="G653" s="256"/>
      <c r="H653" s="255"/>
      <c r="I653" s="230"/>
      <c r="J653" s="255"/>
      <c r="K653" s="230">
        <f t="shared" si="54"/>
        <v>-467233.82</v>
      </c>
      <c r="L653" s="257"/>
      <c r="M653" s="230"/>
      <c r="N653" s="229">
        <v>0</v>
      </c>
      <c r="O653" s="65" t="s">
        <v>3576</v>
      </c>
      <c r="P653" s="242" t="b">
        <f t="shared" si="55"/>
        <v>1</v>
      </c>
      <c r="Q653" s="258">
        <v>0</v>
      </c>
      <c r="R653" s="259">
        <f t="shared" si="53"/>
        <v>-467233.82</v>
      </c>
    </row>
    <row r="654" spans="1:18" outlineLevel="2">
      <c r="A654" s="272" t="s">
        <v>4921</v>
      </c>
      <c r="B654" s="196" t="s">
        <v>3581</v>
      </c>
      <c r="C654" s="230">
        <v>7873.67</v>
      </c>
      <c r="D654" s="230">
        <f t="shared" si="52"/>
        <v>-7873.67</v>
      </c>
      <c r="E654" s="255"/>
      <c r="F654" s="256"/>
      <c r="G654" s="256"/>
      <c r="H654" s="255"/>
      <c r="I654" s="230"/>
      <c r="J654" s="255"/>
      <c r="K654" s="230">
        <f t="shared" si="54"/>
        <v>-7873.67</v>
      </c>
      <c r="L654" s="257"/>
      <c r="M654" s="230"/>
      <c r="N654" s="229">
        <v>0</v>
      </c>
      <c r="O654" s="65" t="s">
        <v>3576</v>
      </c>
      <c r="P654" s="242" t="b">
        <f t="shared" si="55"/>
        <v>1</v>
      </c>
      <c r="Q654" s="258">
        <v>0</v>
      </c>
      <c r="R654" s="259">
        <f t="shared" si="53"/>
        <v>-7873.67</v>
      </c>
    </row>
    <row r="655" spans="1:18" outlineLevel="2">
      <c r="A655" s="272" t="s">
        <v>4922</v>
      </c>
      <c r="B655" s="196" t="s">
        <v>3582</v>
      </c>
      <c r="C655" s="230">
        <v>5704.96</v>
      </c>
      <c r="D655" s="230">
        <f t="shared" si="52"/>
        <v>-5704.96</v>
      </c>
      <c r="E655" s="255"/>
      <c r="F655" s="256"/>
      <c r="G655" s="256"/>
      <c r="H655" s="255"/>
      <c r="I655" s="230"/>
      <c r="J655" s="255"/>
      <c r="K655" s="230">
        <f t="shared" si="54"/>
        <v>-5704.96</v>
      </c>
      <c r="L655" s="257"/>
      <c r="M655" s="230"/>
      <c r="N655" s="229">
        <v>0</v>
      </c>
      <c r="O655" s="65" t="s">
        <v>3576</v>
      </c>
      <c r="P655" s="242" t="b">
        <f t="shared" si="55"/>
        <v>1</v>
      </c>
      <c r="Q655" s="258">
        <v>0</v>
      </c>
      <c r="R655" s="259">
        <f t="shared" si="53"/>
        <v>-5704.96</v>
      </c>
    </row>
    <row r="656" spans="1:18" outlineLevel="2">
      <c r="A656" s="272" t="s">
        <v>4923</v>
      </c>
      <c r="B656" s="196" t="s">
        <v>3583</v>
      </c>
      <c r="C656" s="230">
        <v>52.35</v>
      </c>
      <c r="D656" s="230">
        <f t="shared" si="52"/>
        <v>-52.35</v>
      </c>
      <c r="E656" s="255"/>
      <c r="F656" s="256"/>
      <c r="G656" s="256"/>
      <c r="H656" s="255"/>
      <c r="I656" s="230"/>
      <c r="J656" s="255"/>
      <c r="K656" s="230">
        <f t="shared" si="54"/>
        <v>-52.35</v>
      </c>
      <c r="L656" s="257"/>
      <c r="M656" s="230"/>
      <c r="N656" s="229">
        <v>0</v>
      </c>
      <c r="O656" s="65" t="s">
        <v>3576</v>
      </c>
      <c r="P656" s="242" t="b">
        <f t="shared" si="55"/>
        <v>1</v>
      </c>
      <c r="Q656" s="258">
        <v>0</v>
      </c>
      <c r="R656" s="259">
        <f t="shared" si="53"/>
        <v>-52.35</v>
      </c>
    </row>
    <row r="657" spans="1:18" outlineLevel="2">
      <c r="A657" s="401" t="s">
        <v>4924</v>
      </c>
      <c r="B657" s="45" t="s">
        <v>3584</v>
      </c>
      <c r="C657" s="230">
        <v>0</v>
      </c>
      <c r="D657" s="230">
        <f t="shared" si="52"/>
        <v>0</v>
      </c>
      <c r="E657" s="255"/>
      <c r="F657" s="256"/>
      <c r="G657" s="256"/>
      <c r="H657" s="255"/>
      <c r="I657" s="230"/>
      <c r="J657" s="255"/>
      <c r="K657" s="230">
        <f t="shared" si="54"/>
        <v>0</v>
      </c>
      <c r="L657" s="257"/>
      <c r="M657" s="230"/>
      <c r="N657" s="229">
        <v>0</v>
      </c>
      <c r="O657" s="65" t="s">
        <v>3576</v>
      </c>
      <c r="P657" s="242" t="b">
        <f t="shared" si="55"/>
        <v>1</v>
      </c>
      <c r="Q657" s="258">
        <v>0</v>
      </c>
      <c r="R657" s="259">
        <f t="shared" si="53"/>
        <v>0</v>
      </c>
    </row>
    <row r="658" spans="1:18" outlineLevel="2">
      <c r="A658" s="272" t="s">
        <v>4925</v>
      </c>
      <c r="B658" s="196" t="s">
        <v>3585</v>
      </c>
      <c r="C658" s="230">
        <v>656581.03</v>
      </c>
      <c r="D658" s="230">
        <f t="shared" si="52"/>
        <v>-656581.03</v>
      </c>
      <c r="E658" s="255"/>
      <c r="F658" s="256"/>
      <c r="G658" s="256"/>
      <c r="H658" s="255"/>
      <c r="I658" s="230"/>
      <c r="J658" s="255"/>
      <c r="K658" s="230">
        <f t="shared" si="54"/>
        <v>-656581.03</v>
      </c>
      <c r="L658" s="257"/>
      <c r="M658" s="230"/>
      <c r="N658" s="229">
        <v>0</v>
      </c>
      <c r="O658" s="65" t="s">
        <v>3576</v>
      </c>
      <c r="P658" s="242" t="b">
        <f t="shared" si="55"/>
        <v>1</v>
      </c>
      <c r="Q658" s="258">
        <v>0</v>
      </c>
      <c r="R658" s="259">
        <f t="shared" si="53"/>
        <v>-656581.03</v>
      </c>
    </row>
    <row r="659" spans="1:18" outlineLevel="2">
      <c r="A659" s="272" t="s">
        <v>4926</v>
      </c>
      <c r="B659" s="196" t="s">
        <v>3586</v>
      </c>
      <c r="C659" s="230">
        <v>0</v>
      </c>
      <c r="D659" s="230">
        <f t="shared" si="52"/>
        <v>0</v>
      </c>
      <c r="E659" s="255"/>
      <c r="F659" s="256"/>
      <c r="G659" s="256"/>
      <c r="H659" s="255"/>
      <c r="I659" s="230"/>
      <c r="J659" s="255"/>
      <c r="K659" s="230">
        <f t="shared" si="54"/>
        <v>0</v>
      </c>
      <c r="L659" s="257"/>
      <c r="M659" s="230"/>
      <c r="N659" s="229">
        <v>0</v>
      </c>
      <c r="O659" s="65" t="s">
        <v>3576</v>
      </c>
      <c r="P659" s="242" t="b">
        <f>EXACT(A649,O659)</f>
        <v>1</v>
      </c>
      <c r="Q659" s="258">
        <v>0</v>
      </c>
      <c r="R659" s="259">
        <f t="shared" si="53"/>
        <v>0</v>
      </c>
    </row>
    <row r="660" spans="1:18" outlineLevel="1">
      <c r="A660" s="400" t="s">
        <v>3587</v>
      </c>
      <c r="B660" s="196"/>
      <c r="C660" s="254">
        <f>SUM(C661)</f>
        <v>2130.48</v>
      </c>
      <c r="D660" s="254">
        <f t="shared" si="52"/>
        <v>-2130.48</v>
      </c>
      <c r="E660" s="266"/>
      <c r="F660" s="256"/>
      <c r="G660" s="256"/>
      <c r="H660" s="255"/>
      <c r="I660" s="254"/>
      <c r="J660" s="255"/>
      <c r="K660" s="254">
        <f t="shared" si="54"/>
        <v>-2130.48</v>
      </c>
      <c r="L660" s="257" t="e">
        <f>#REF!+C660</f>
        <v>#REF!</v>
      </c>
      <c r="M660" s="254"/>
      <c r="N660" s="229" t="e">
        <v>#VALUE!</v>
      </c>
      <c r="O660" s="65">
        <v>0</v>
      </c>
      <c r="Q660" s="258">
        <v>-2130.48</v>
      </c>
      <c r="R660" s="259">
        <f t="shared" si="53"/>
        <v>0</v>
      </c>
    </row>
    <row r="661" spans="1:18" outlineLevel="2">
      <c r="A661" s="272" t="s">
        <v>4927</v>
      </c>
      <c r="B661" s="196" t="s">
        <v>3588</v>
      </c>
      <c r="C661" s="230">
        <v>2130.48</v>
      </c>
      <c r="D661" s="230">
        <f t="shared" si="52"/>
        <v>-2130.48</v>
      </c>
      <c r="E661" s="255"/>
      <c r="F661" s="256"/>
      <c r="G661" s="256"/>
      <c r="H661" s="255"/>
      <c r="I661" s="230"/>
      <c r="J661" s="255"/>
      <c r="K661" s="230">
        <f t="shared" si="54"/>
        <v>-2130.48</v>
      </c>
      <c r="L661" s="257"/>
      <c r="M661" s="230"/>
      <c r="N661" s="229">
        <v>0</v>
      </c>
      <c r="O661" s="65" t="s">
        <v>3587</v>
      </c>
      <c r="P661" s="242" t="b">
        <f>EXACT(A660,O661)</f>
        <v>1</v>
      </c>
      <c r="Q661" s="258">
        <v>0</v>
      </c>
      <c r="R661" s="259">
        <f t="shared" si="53"/>
        <v>-2130.48</v>
      </c>
    </row>
    <row r="662" spans="1:18" outlineLevel="1">
      <c r="A662" s="400" t="s">
        <v>3589</v>
      </c>
      <c r="C662" s="254">
        <f>SUM(C663:C682)</f>
        <v>0</v>
      </c>
      <c r="D662" s="254">
        <f t="shared" si="52"/>
        <v>0</v>
      </c>
      <c r="E662" s="255"/>
      <c r="F662" s="256"/>
      <c r="G662" s="256"/>
      <c r="H662" s="255"/>
      <c r="I662" s="254"/>
      <c r="J662" s="255"/>
      <c r="K662" s="254">
        <f t="shared" si="54"/>
        <v>0</v>
      </c>
      <c r="L662" s="257" t="e">
        <f>#REF!+C662</f>
        <v>#REF!</v>
      </c>
      <c r="M662" s="254"/>
      <c r="N662" s="229" t="e">
        <v>#VALUE!</v>
      </c>
      <c r="O662" s="65">
        <v>0</v>
      </c>
      <c r="Q662" s="258">
        <v>0</v>
      </c>
      <c r="R662" s="259">
        <f t="shared" si="53"/>
        <v>0</v>
      </c>
    </row>
    <row r="663" spans="1:18" outlineLevel="2">
      <c r="A663" s="272" t="s">
        <v>4928</v>
      </c>
      <c r="B663" s="196" t="s">
        <v>3590</v>
      </c>
      <c r="C663" s="230">
        <v>0</v>
      </c>
      <c r="D663" s="230">
        <f t="shared" si="52"/>
        <v>0</v>
      </c>
      <c r="E663" s="255"/>
      <c r="F663" s="256"/>
      <c r="G663" s="256"/>
      <c r="H663" s="255"/>
      <c r="I663" s="230"/>
      <c r="J663" s="255"/>
      <c r="K663" s="230">
        <f t="shared" si="54"/>
        <v>0</v>
      </c>
      <c r="L663" s="257"/>
      <c r="M663" s="230"/>
      <c r="N663" s="229">
        <v>0</v>
      </c>
      <c r="O663" s="65" t="s">
        <v>3589</v>
      </c>
      <c r="P663" s="242" t="b">
        <f t="shared" ref="P663:P682" si="56">EXACT($A$662,O663)</f>
        <v>1</v>
      </c>
      <c r="Q663" s="258">
        <v>0</v>
      </c>
      <c r="R663" s="259">
        <f t="shared" si="53"/>
        <v>0</v>
      </c>
    </row>
    <row r="664" spans="1:18" outlineLevel="2">
      <c r="A664" s="272" t="s">
        <v>4929</v>
      </c>
      <c r="B664" s="196" t="s">
        <v>3591</v>
      </c>
      <c r="C664" s="230">
        <v>0</v>
      </c>
      <c r="D664" s="230">
        <f t="shared" si="52"/>
        <v>0</v>
      </c>
      <c r="E664" s="255"/>
      <c r="F664" s="256"/>
      <c r="G664" s="256"/>
      <c r="H664" s="255"/>
      <c r="I664" s="230"/>
      <c r="J664" s="255"/>
      <c r="K664" s="230">
        <f t="shared" si="54"/>
        <v>0</v>
      </c>
      <c r="L664" s="257"/>
      <c r="M664" s="230"/>
      <c r="N664" s="229">
        <v>0</v>
      </c>
      <c r="O664" s="65" t="s">
        <v>3589</v>
      </c>
      <c r="P664" s="242" t="b">
        <f t="shared" si="56"/>
        <v>1</v>
      </c>
      <c r="Q664" s="258">
        <v>0</v>
      </c>
      <c r="R664" s="259">
        <f t="shared" si="53"/>
        <v>0</v>
      </c>
    </row>
    <row r="665" spans="1:18" outlineLevel="2">
      <c r="A665" s="272" t="s">
        <v>4930</v>
      </c>
      <c r="B665" s="196" t="s">
        <v>3592</v>
      </c>
      <c r="C665" s="230">
        <v>0</v>
      </c>
      <c r="D665" s="230">
        <f t="shared" si="52"/>
        <v>0</v>
      </c>
      <c r="E665" s="255"/>
      <c r="F665" s="256"/>
      <c r="G665" s="256"/>
      <c r="H665" s="255"/>
      <c r="I665" s="230"/>
      <c r="J665" s="255"/>
      <c r="K665" s="230">
        <f t="shared" si="54"/>
        <v>0</v>
      </c>
      <c r="L665" s="257"/>
      <c r="M665" s="230"/>
      <c r="N665" s="229">
        <v>0</v>
      </c>
      <c r="O665" s="65" t="s">
        <v>3589</v>
      </c>
      <c r="P665" s="242" t="b">
        <f t="shared" si="56"/>
        <v>1</v>
      </c>
      <c r="Q665" s="258">
        <v>0</v>
      </c>
      <c r="R665" s="259">
        <f t="shared" si="53"/>
        <v>0</v>
      </c>
    </row>
    <row r="666" spans="1:18" outlineLevel="2">
      <c r="A666" s="272" t="s">
        <v>4931</v>
      </c>
      <c r="B666" s="196" t="s">
        <v>3593</v>
      </c>
      <c r="C666" s="230">
        <v>0</v>
      </c>
      <c r="D666" s="230">
        <f t="shared" si="52"/>
        <v>0</v>
      </c>
      <c r="E666" s="255"/>
      <c r="F666" s="256"/>
      <c r="G666" s="256"/>
      <c r="H666" s="255"/>
      <c r="I666" s="230"/>
      <c r="J666" s="255"/>
      <c r="K666" s="230">
        <f t="shared" si="54"/>
        <v>0</v>
      </c>
      <c r="L666" s="257"/>
      <c r="M666" s="230"/>
      <c r="N666" s="229">
        <v>0</v>
      </c>
      <c r="O666" s="65" t="s">
        <v>3589</v>
      </c>
      <c r="P666" s="242" t="b">
        <f t="shared" si="56"/>
        <v>1</v>
      </c>
      <c r="Q666" s="258">
        <v>0</v>
      </c>
      <c r="R666" s="259">
        <f t="shared" si="53"/>
        <v>0</v>
      </c>
    </row>
    <row r="667" spans="1:18" outlineLevel="2">
      <c r="A667" s="272" t="s">
        <v>4932</v>
      </c>
      <c r="B667" s="196" t="s">
        <v>3594</v>
      </c>
      <c r="C667" s="230">
        <v>0</v>
      </c>
      <c r="D667" s="230">
        <f t="shared" si="52"/>
        <v>0</v>
      </c>
      <c r="E667" s="255"/>
      <c r="F667" s="256"/>
      <c r="G667" s="256"/>
      <c r="H667" s="255"/>
      <c r="I667" s="230"/>
      <c r="J667" s="255"/>
      <c r="K667" s="230">
        <f t="shared" si="54"/>
        <v>0</v>
      </c>
      <c r="L667" s="257"/>
      <c r="M667" s="230"/>
      <c r="N667" s="229">
        <v>0</v>
      </c>
      <c r="O667" s="65" t="s">
        <v>3589</v>
      </c>
      <c r="P667" s="242" t="b">
        <f t="shared" si="56"/>
        <v>1</v>
      </c>
      <c r="Q667" s="258">
        <v>0</v>
      </c>
      <c r="R667" s="259">
        <f t="shared" si="53"/>
        <v>0</v>
      </c>
    </row>
    <row r="668" spans="1:18" outlineLevel="2">
      <c r="A668" s="272" t="s">
        <v>4933</v>
      </c>
      <c r="B668" s="196" t="s">
        <v>3595</v>
      </c>
      <c r="C668" s="230">
        <v>0</v>
      </c>
      <c r="D668" s="230">
        <f t="shared" si="52"/>
        <v>0</v>
      </c>
      <c r="E668" s="255"/>
      <c r="F668" s="256"/>
      <c r="G668" s="256"/>
      <c r="H668" s="255"/>
      <c r="I668" s="230"/>
      <c r="J668" s="255"/>
      <c r="K668" s="230">
        <f t="shared" si="54"/>
        <v>0</v>
      </c>
      <c r="L668" s="257"/>
      <c r="M668" s="230"/>
      <c r="N668" s="229">
        <v>0</v>
      </c>
      <c r="O668" s="65" t="s">
        <v>3589</v>
      </c>
      <c r="P668" s="242" t="b">
        <f t="shared" si="56"/>
        <v>1</v>
      </c>
      <c r="Q668" s="258">
        <v>0</v>
      </c>
      <c r="R668" s="259">
        <f t="shared" si="53"/>
        <v>0</v>
      </c>
    </row>
    <row r="669" spans="1:18" outlineLevel="2">
      <c r="A669" s="272" t="s">
        <v>4934</v>
      </c>
      <c r="B669" s="196" t="s">
        <v>3596</v>
      </c>
      <c r="C669" s="230">
        <v>0</v>
      </c>
      <c r="D669" s="230">
        <f t="shared" si="52"/>
        <v>0</v>
      </c>
      <c r="E669" s="255"/>
      <c r="F669" s="256"/>
      <c r="G669" s="256"/>
      <c r="H669" s="255"/>
      <c r="I669" s="230"/>
      <c r="J669" s="255"/>
      <c r="K669" s="230">
        <f t="shared" si="54"/>
        <v>0</v>
      </c>
      <c r="L669" s="257"/>
      <c r="M669" s="230"/>
      <c r="N669" s="229">
        <v>0</v>
      </c>
      <c r="O669" s="65" t="s">
        <v>3589</v>
      </c>
      <c r="P669" s="242" t="b">
        <f t="shared" si="56"/>
        <v>1</v>
      </c>
      <c r="Q669" s="258">
        <v>0</v>
      </c>
      <c r="R669" s="259">
        <f t="shared" ref="R669:R733" si="57">K669-Q669</f>
        <v>0</v>
      </c>
    </row>
    <row r="670" spans="1:18" outlineLevel="2">
      <c r="A670" s="272" t="s">
        <v>4935</v>
      </c>
      <c r="B670" s="196" t="s">
        <v>3597</v>
      </c>
      <c r="C670" s="230">
        <v>0</v>
      </c>
      <c r="D670" s="230">
        <f t="shared" si="52"/>
        <v>0</v>
      </c>
      <c r="E670" s="255"/>
      <c r="F670" s="256"/>
      <c r="G670" s="256"/>
      <c r="H670" s="255"/>
      <c r="I670" s="230"/>
      <c r="J670" s="255"/>
      <c r="K670" s="230">
        <f t="shared" si="54"/>
        <v>0</v>
      </c>
      <c r="L670" s="257"/>
      <c r="M670" s="230"/>
      <c r="N670" s="229">
        <v>0</v>
      </c>
      <c r="O670" s="65" t="s">
        <v>3589</v>
      </c>
      <c r="P670" s="242" t="b">
        <f t="shared" si="56"/>
        <v>1</v>
      </c>
      <c r="Q670" s="258">
        <v>0</v>
      </c>
      <c r="R670" s="259">
        <f t="shared" si="57"/>
        <v>0</v>
      </c>
    </row>
    <row r="671" spans="1:18" outlineLevel="2">
      <c r="A671" s="272" t="s">
        <v>4936</v>
      </c>
      <c r="B671" s="196" t="s">
        <v>3598</v>
      </c>
      <c r="C671" s="230">
        <v>0</v>
      </c>
      <c r="D671" s="230">
        <f t="shared" si="52"/>
        <v>0</v>
      </c>
      <c r="E671" s="255"/>
      <c r="F671" s="256"/>
      <c r="G671" s="256"/>
      <c r="H671" s="255"/>
      <c r="I671" s="230"/>
      <c r="J671" s="255"/>
      <c r="K671" s="230">
        <f t="shared" si="54"/>
        <v>0</v>
      </c>
      <c r="L671" s="257"/>
      <c r="M671" s="230"/>
      <c r="N671" s="229">
        <v>0</v>
      </c>
      <c r="O671" s="65" t="s">
        <v>3589</v>
      </c>
      <c r="P671" s="242" t="b">
        <f t="shared" si="56"/>
        <v>1</v>
      </c>
      <c r="Q671" s="258">
        <v>0</v>
      </c>
      <c r="R671" s="259">
        <f t="shared" si="57"/>
        <v>0</v>
      </c>
    </row>
    <row r="672" spans="1:18" outlineLevel="2">
      <c r="A672" s="272" t="s">
        <v>4937</v>
      </c>
      <c r="B672" s="196" t="s">
        <v>3599</v>
      </c>
      <c r="C672" s="230">
        <v>0</v>
      </c>
      <c r="D672" s="230">
        <f t="shared" si="52"/>
        <v>0</v>
      </c>
      <c r="E672" s="255"/>
      <c r="F672" s="256"/>
      <c r="G672" s="256"/>
      <c r="H672" s="255"/>
      <c r="I672" s="230"/>
      <c r="J672" s="255"/>
      <c r="K672" s="230">
        <f t="shared" si="54"/>
        <v>0</v>
      </c>
      <c r="L672" s="257"/>
      <c r="M672" s="230"/>
      <c r="N672" s="229">
        <v>0</v>
      </c>
      <c r="O672" s="65" t="s">
        <v>3589</v>
      </c>
      <c r="P672" s="242" t="b">
        <f t="shared" si="56"/>
        <v>1</v>
      </c>
      <c r="Q672" s="258">
        <v>0</v>
      </c>
      <c r="R672" s="259">
        <f t="shared" si="57"/>
        <v>0</v>
      </c>
    </row>
    <row r="673" spans="1:18" outlineLevel="2">
      <c r="A673" s="272" t="s">
        <v>4938</v>
      </c>
      <c r="B673" s="196" t="s">
        <v>3600</v>
      </c>
      <c r="C673" s="230">
        <v>0</v>
      </c>
      <c r="D673" s="230">
        <f t="shared" si="52"/>
        <v>0</v>
      </c>
      <c r="E673" s="255"/>
      <c r="F673" s="256"/>
      <c r="G673" s="256"/>
      <c r="H673" s="255"/>
      <c r="I673" s="230"/>
      <c r="J673" s="255"/>
      <c r="K673" s="230">
        <f t="shared" si="54"/>
        <v>0</v>
      </c>
      <c r="L673" s="257"/>
      <c r="M673" s="230"/>
      <c r="N673" s="229">
        <v>0</v>
      </c>
      <c r="O673" s="65" t="s">
        <v>3589</v>
      </c>
      <c r="P673" s="242" t="b">
        <f t="shared" si="56"/>
        <v>1</v>
      </c>
      <c r="Q673" s="258">
        <v>0</v>
      </c>
      <c r="R673" s="259">
        <f t="shared" si="57"/>
        <v>0</v>
      </c>
    </row>
    <row r="674" spans="1:18" outlineLevel="2">
      <c r="A674" s="272" t="s">
        <v>4939</v>
      </c>
      <c r="B674" s="196" t="s">
        <v>3601</v>
      </c>
      <c r="C674" s="230">
        <v>0</v>
      </c>
      <c r="D674" s="230">
        <f t="shared" si="52"/>
        <v>0</v>
      </c>
      <c r="E674" s="255"/>
      <c r="F674" s="256"/>
      <c r="G674" s="256"/>
      <c r="H674" s="255"/>
      <c r="I674" s="230"/>
      <c r="J674" s="255"/>
      <c r="K674" s="230">
        <f t="shared" si="54"/>
        <v>0</v>
      </c>
      <c r="L674" s="257"/>
      <c r="M674" s="230"/>
      <c r="N674" s="229">
        <v>0</v>
      </c>
      <c r="O674" s="65" t="s">
        <v>3589</v>
      </c>
      <c r="P674" s="242" t="b">
        <f t="shared" si="56"/>
        <v>1</v>
      </c>
      <c r="Q674" s="258">
        <v>0</v>
      </c>
      <c r="R674" s="259">
        <f t="shared" si="57"/>
        <v>0</v>
      </c>
    </row>
    <row r="675" spans="1:18" outlineLevel="2">
      <c r="A675" s="272" t="s">
        <v>4940</v>
      </c>
      <c r="B675" s="196" t="s">
        <v>3602</v>
      </c>
      <c r="C675" s="230">
        <v>0</v>
      </c>
      <c r="D675" s="230">
        <f t="shared" si="52"/>
        <v>0</v>
      </c>
      <c r="E675" s="255"/>
      <c r="F675" s="256"/>
      <c r="G675" s="256"/>
      <c r="H675" s="255"/>
      <c r="I675" s="230"/>
      <c r="J675" s="255"/>
      <c r="K675" s="230">
        <f t="shared" si="54"/>
        <v>0</v>
      </c>
      <c r="L675" s="257"/>
      <c r="M675" s="230"/>
      <c r="N675" s="229">
        <v>0</v>
      </c>
      <c r="O675" s="65" t="s">
        <v>3589</v>
      </c>
      <c r="P675" s="242" t="b">
        <f t="shared" si="56"/>
        <v>1</v>
      </c>
      <c r="Q675" s="258">
        <v>0</v>
      </c>
      <c r="R675" s="259">
        <f t="shared" si="57"/>
        <v>0</v>
      </c>
    </row>
    <row r="676" spans="1:18" outlineLevel="2">
      <c r="A676" s="272" t="s">
        <v>4941</v>
      </c>
      <c r="B676" s="196" t="s">
        <v>3603</v>
      </c>
      <c r="C676" s="230">
        <v>0</v>
      </c>
      <c r="D676" s="230">
        <f t="shared" si="52"/>
        <v>0</v>
      </c>
      <c r="E676" s="255"/>
      <c r="F676" s="256"/>
      <c r="G676" s="256"/>
      <c r="H676" s="255"/>
      <c r="I676" s="230"/>
      <c r="J676" s="255"/>
      <c r="K676" s="230">
        <f t="shared" si="54"/>
        <v>0</v>
      </c>
      <c r="L676" s="257"/>
      <c r="M676" s="230"/>
      <c r="N676" s="229">
        <v>0</v>
      </c>
      <c r="O676" s="65" t="s">
        <v>3589</v>
      </c>
      <c r="P676" s="242" t="b">
        <f t="shared" si="56"/>
        <v>1</v>
      </c>
      <c r="Q676" s="258">
        <v>0</v>
      </c>
      <c r="R676" s="259">
        <f t="shared" si="57"/>
        <v>0</v>
      </c>
    </row>
    <row r="677" spans="1:18" outlineLevel="2">
      <c r="A677" s="272" t="s">
        <v>4942</v>
      </c>
      <c r="B677" s="196" t="s">
        <v>3604</v>
      </c>
      <c r="C677" s="230">
        <v>0</v>
      </c>
      <c r="D677" s="230">
        <f t="shared" si="52"/>
        <v>0</v>
      </c>
      <c r="E677" s="255"/>
      <c r="F677" s="256"/>
      <c r="G677" s="256"/>
      <c r="H677" s="255"/>
      <c r="I677" s="230"/>
      <c r="J677" s="255"/>
      <c r="K677" s="230">
        <f t="shared" si="54"/>
        <v>0</v>
      </c>
      <c r="L677" s="257"/>
      <c r="M677" s="230"/>
      <c r="N677" s="229">
        <v>0</v>
      </c>
      <c r="O677" s="65" t="s">
        <v>3589</v>
      </c>
      <c r="P677" s="242" t="b">
        <f t="shared" si="56"/>
        <v>1</v>
      </c>
      <c r="Q677" s="258">
        <v>0</v>
      </c>
      <c r="R677" s="259">
        <f t="shared" si="57"/>
        <v>0</v>
      </c>
    </row>
    <row r="678" spans="1:18" outlineLevel="2">
      <c r="A678" s="272" t="s">
        <v>4943</v>
      </c>
      <c r="B678" s="196" t="s">
        <v>3605</v>
      </c>
      <c r="C678" s="230">
        <v>0</v>
      </c>
      <c r="D678" s="230">
        <f t="shared" si="52"/>
        <v>0</v>
      </c>
      <c r="E678" s="255"/>
      <c r="F678" s="256"/>
      <c r="G678" s="256"/>
      <c r="H678" s="255"/>
      <c r="I678" s="230"/>
      <c r="J678" s="255"/>
      <c r="K678" s="230">
        <f t="shared" si="54"/>
        <v>0</v>
      </c>
      <c r="L678" s="257"/>
      <c r="M678" s="230"/>
      <c r="N678" s="229">
        <v>0</v>
      </c>
      <c r="O678" s="65" t="s">
        <v>3589</v>
      </c>
      <c r="P678" s="242" t="b">
        <f t="shared" si="56"/>
        <v>1</v>
      </c>
      <c r="Q678" s="258">
        <v>0</v>
      </c>
      <c r="R678" s="259">
        <f t="shared" si="57"/>
        <v>0</v>
      </c>
    </row>
    <row r="679" spans="1:18" outlineLevel="2">
      <c r="A679" s="272" t="s">
        <v>4944</v>
      </c>
      <c r="B679" s="196" t="s">
        <v>3606</v>
      </c>
      <c r="C679" s="230">
        <v>0</v>
      </c>
      <c r="D679" s="230">
        <f t="shared" si="52"/>
        <v>0</v>
      </c>
      <c r="E679" s="255"/>
      <c r="F679" s="256"/>
      <c r="G679" s="256"/>
      <c r="H679" s="255"/>
      <c r="I679" s="230"/>
      <c r="J679" s="255"/>
      <c r="K679" s="230">
        <f t="shared" si="54"/>
        <v>0</v>
      </c>
      <c r="L679" s="257"/>
      <c r="M679" s="230"/>
      <c r="N679" s="229">
        <v>0</v>
      </c>
      <c r="O679" s="65" t="s">
        <v>3589</v>
      </c>
      <c r="P679" s="242" t="b">
        <f t="shared" si="56"/>
        <v>1</v>
      </c>
      <c r="Q679" s="258">
        <v>0</v>
      </c>
      <c r="R679" s="259">
        <f t="shared" si="57"/>
        <v>0</v>
      </c>
    </row>
    <row r="680" spans="1:18" outlineLevel="2">
      <c r="A680" s="272" t="s">
        <v>4945</v>
      </c>
      <c r="B680" s="196" t="s">
        <v>3607</v>
      </c>
      <c r="C680" s="230">
        <v>0</v>
      </c>
      <c r="D680" s="230">
        <f t="shared" si="52"/>
        <v>0</v>
      </c>
      <c r="E680" s="255"/>
      <c r="F680" s="256"/>
      <c r="G680" s="256"/>
      <c r="H680" s="255"/>
      <c r="I680" s="230"/>
      <c r="J680" s="255"/>
      <c r="K680" s="230">
        <f t="shared" si="54"/>
        <v>0</v>
      </c>
      <c r="L680" s="257"/>
      <c r="M680" s="230"/>
      <c r="N680" s="229">
        <v>0</v>
      </c>
      <c r="O680" s="65" t="s">
        <v>3589</v>
      </c>
      <c r="P680" s="242" t="b">
        <f t="shared" si="56"/>
        <v>1</v>
      </c>
      <c r="Q680" s="258">
        <v>0</v>
      </c>
      <c r="R680" s="259">
        <f t="shared" si="57"/>
        <v>0</v>
      </c>
    </row>
    <row r="681" spans="1:18" outlineLevel="2">
      <c r="A681" s="272" t="s">
        <v>4946</v>
      </c>
      <c r="B681" s="196" t="s">
        <v>3608</v>
      </c>
      <c r="C681" s="230">
        <v>0</v>
      </c>
      <c r="D681" s="230">
        <f t="shared" si="52"/>
        <v>0</v>
      </c>
      <c r="E681" s="255"/>
      <c r="F681" s="256"/>
      <c r="G681" s="256"/>
      <c r="H681" s="255"/>
      <c r="I681" s="230"/>
      <c r="J681" s="255"/>
      <c r="K681" s="230">
        <f t="shared" si="54"/>
        <v>0</v>
      </c>
      <c r="L681" s="257"/>
      <c r="M681" s="230"/>
      <c r="N681" s="229">
        <v>0</v>
      </c>
      <c r="O681" s="65" t="s">
        <v>3589</v>
      </c>
      <c r="P681" s="242" t="b">
        <f t="shared" si="56"/>
        <v>1</v>
      </c>
      <c r="Q681" s="258">
        <v>0</v>
      </c>
      <c r="R681" s="259">
        <f t="shared" si="57"/>
        <v>0</v>
      </c>
    </row>
    <row r="682" spans="1:18" outlineLevel="2">
      <c r="A682" s="401" t="s">
        <v>4947</v>
      </c>
      <c r="B682" s="45" t="s">
        <v>3609</v>
      </c>
      <c r="C682" s="230">
        <v>0</v>
      </c>
      <c r="D682" s="230">
        <f t="shared" si="52"/>
        <v>0</v>
      </c>
      <c r="E682" s="255"/>
      <c r="F682" s="256"/>
      <c r="G682" s="256"/>
      <c r="H682" s="255"/>
      <c r="I682" s="230"/>
      <c r="J682" s="255"/>
      <c r="K682" s="230">
        <f t="shared" si="54"/>
        <v>0</v>
      </c>
      <c r="L682" s="257"/>
      <c r="M682" s="230"/>
      <c r="N682" s="229">
        <v>0</v>
      </c>
      <c r="O682" s="65" t="s">
        <v>3589</v>
      </c>
      <c r="P682" s="242" t="b">
        <f t="shared" si="56"/>
        <v>1</v>
      </c>
      <c r="Q682" s="258">
        <v>0</v>
      </c>
      <c r="R682" s="259">
        <f t="shared" si="57"/>
        <v>0</v>
      </c>
    </row>
    <row r="683" spans="1:18" outlineLevel="1">
      <c r="A683" s="400" t="s">
        <v>3610</v>
      </c>
      <c r="B683" s="45"/>
      <c r="C683" s="254">
        <f>SUM(C684:C687)</f>
        <v>27228.799999999901</v>
      </c>
      <c r="D683" s="254">
        <f t="shared" si="52"/>
        <v>-27228.799999999901</v>
      </c>
      <c r="E683" s="255"/>
      <c r="F683" s="256"/>
      <c r="G683" s="256"/>
      <c r="H683" s="255"/>
      <c r="I683" s="254"/>
      <c r="J683" s="255"/>
      <c r="K683" s="254">
        <f t="shared" si="54"/>
        <v>-27228.799999999901</v>
      </c>
      <c r="L683" s="257" t="e">
        <f>#REF!+C683</f>
        <v>#REF!</v>
      </c>
      <c r="M683" s="254"/>
      <c r="N683" s="229" t="e">
        <v>#VALUE!</v>
      </c>
      <c r="O683" s="65">
        <v>0</v>
      </c>
      <c r="Q683" s="258">
        <v>-27228.799999999999</v>
      </c>
      <c r="R683" s="259">
        <f t="shared" si="57"/>
        <v>9.822542779147625E-11</v>
      </c>
    </row>
    <row r="684" spans="1:18" outlineLevel="2">
      <c r="A684" s="401" t="s">
        <v>4948</v>
      </c>
      <c r="B684" s="45" t="s">
        <v>3611</v>
      </c>
      <c r="C684" s="230">
        <v>0</v>
      </c>
      <c r="D684" s="230">
        <f t="shared" si="52"/>
        <v>0</v>
      </c>
      <c r="E684" s="255"/>
      <c r="F684" s="256"/>
      <c r="G684" s="256"/>
      <c r="H684" s="255"/>
      <c r="I684" s="230"/>
      <c r="J684" s="255"/>
      <c r="K684" s="230">
        <f t="shared" si="54"/>
        <v>0</v>
      </c>
      <c r="L684" s="257"/>
      <c r="M684" s="230"/>
      <c r="N684" s="229">
        <v>0</v>
      </c>
      <c r="O684" s="65" t="s">
        <v>3610</v>
      </c>
      <c r="P684" s="242" t="b">
        <f>EXACT($A$683,O684)</f>
        <v>1</v>
      </c>
      <c r="Q684" s="258">
        <v>0</v>
      </c>
      <c r="R684" s="259">
        <f t="shared" si="57"/>
        <v>0</v>
      </c>
    </row>
    <row r="685" spans="1:18" outlineLevel="2">
      <c r="A685" s="401" t="s">
        <v>4949</v>
      </c>
      <c r="B685" s="45" t="s">
        <v>3611</v>
      </c>
      <c r="C685" s="230">
        <v>27228.799999999901</v>
      </c>
      <c r="D685" s="230">
        <f t="shared" si="52"/>
        <v>-27228.799999999901</v>
      </c>
      <c r="E685" s="255"/>
      <c r="F685" s="256"/>
      <c r="G685" s="256"/>
      <c r="H685" s="255"/>
      <c r="I685" s="230"/>
      <c r="J685" s="255"/>
      <c r="K685" s="230">
        <f t="shared" si="54"/>
        <v>-27228.799999999901</v>
      </c>
      <c r="L685" s="257"/>
      <c r="M685" s="230"/>
      <c r="N685" s="229">
        <v>0</v>
      </c>
      <c r="O685" s="65" t="s">
        <v>3610</v>
      </c>
      <c r="P685" s="242" t="b">
        <f>EXACT($A$683,O685)</f>
        <v>1</v>
      </c>
      <c r="Q685" s="258">
        <v>0</v>
      </c>
      <c r="R685" s="259">
        <f t="shared" si="57"/>
        <v>-27228.799999999901</v>
      </c>
    </row>
    <row r="686" spans="1:18" outlineLevel="2">
      <c r="A686" s="401" t="s">
        <v>4950</v>
      </c>
      <c r="B686" s="45" t="s">
        <v>3612</v>
      </c>
      <c r="C686" s="230">
        <v>0</v>
      </c>
      <c r="D686" s="230">
        <f t="shared" ref="D686:D776" si="58">C686*-1</f>
        <v>0</v>
      </c>
      <c r="E686" s="255"/>
      <c r="F686" s="256"/>
      <c r="G686" s="256"/>
      <c r="H686" s="255"/>
      <c r="I686" s="230"/>
      <c r="J686" s="255"/>
      <c r="K686" s="230">
        <f t="shared" si="54"/>
        <v>0</v>
      </c>
      <c r="L686" s="257"/>
      <c r="M686" s="230"/>
      <c r="N686" s="229">
        <v>0</v>
      </c>
      <c r="O686" s="65" t="s">
        <v>3610</v>
      </c>
      <c r="P686" s="242" t="b">
        <f>EXACT($A$683,O686)</f>
        <v>1</v>
      </c>
      <c r="Q686" s="258">
        <v>0</v>
      </c>
      <c r="R686" s="259">
        <f t="shared" si="57"/>
        <v>0</v>
      </c>
    </row>
    <row r="687" spans="1:18" outlineLevel="2">
      <c r="A687" s="401" t="s">
        <v>4951</v>
      </c>
      <c r="B687" s="45" t="s">
        <v>3613</v>
      </c>
      <c r="C687" s="230">
        <v>0</v>
      </c>
      <c r="D687" s="230">
        <f t="shared" si="58"/>
        <v>0</v>
      </c>
      <c r="E687" s="255"/>
      <c r="F687" s="256"/>
      <c r="G687" s="256"/>
      <c r="H687" s="255"/>
      <c r="I687" s="230"/>
      <c r="J687" s="255"/>
      <c r="K687" s="230">
        <f t="shared" si="54"/>
        <v>0</v>
      </c>
      <c r="L687" s="257"/>
      <c r="M687" s="230"/>
      <c r="N687" s="229">
        <v>0</v>
      </c>
      <c r="O687" s="65" t="s">
        <v>3610</v>
      </c>
      <c r="P687" s="242" t="b">
        <f>EXACT($A$683,O687)</f>
        <v>1</v>
      </c>
      <c r="Q687" s="258">
        <v>0</v>
      </c>
      <c r="R687" s="259">
        <f t="shared" si="57"/>
        <v>0</v>
      </c>
    </row>
    <row r="688" spans="1:18" outlineLevel="1">
      <c r="A688" s="400" t="s">
        <v>3614</v>
      </c>
      <c r="B688" s="45"/>
      <c r="C688" s="254">
        <f>SUM(C689)</f>
        <v>463347.489999999</v>
      </c>
      <c r="D688" s="254">
        <f t="shared" si="58"/>
        <v>-463347.489999999</v>
      </c>
      <c r="E688" s="255"/>
      <c r="F688" s="256"/>
      <c r="G688" s="256"/>
      <c r="H688" s="255"/>
      <c r="I688" s="254"/>
      <c r="J688" s="255"/>
      <c r="K688" s="254">
        <f t="shared" si="54"/>
        <v>-463347.489999999</v>
      </c>
      <c r="L688" s="257" t="e">
        <f>#REF!+C688</f>
        <v>#REF!</v>
      </c>
      <c r="M688" s="254"/>
      <c r="N688" s="229" t="e">
        <v>#VALUE!</v>
      </c>
      <c r="O688" s="65">
        <v>0</v>
      </c>
      <c r="Q688" s="258">
        <v>-463347.49</v>
      </c>
      <c r="R688" s="259">
        <f t="shared" si="57"/>
        <v>9.8953023552894592E-10</v>
      </c>
    </row>
    <row r="689" spans="1:18" outlineLevel="2">
      <c r="A689" s="272" t="s">
        <v>4952</v>
      </c>
      <c r="B689" s="196" t="s">
        <v>3615</v>
      </c>
      <c r="C689" s="230">
        <v>463347.489999999</v>
      </c>
      <c r="D689" s="230">
        <f>C689*-1</f>
        <v>-463347.489999999</v>
      </c>
      <c r="E689" s="255"/>
      <c r="F689" s="256"/>
      <c r="G689" s="256"/>
      <c r="H689" s="255"/>
      <c r="I689" s="230"/>
      <c r="J689" s="255"/>
      <c r="K689" s="230">
        <f t="shared" si="54"/>
        <v>-463347.489999999</v>
      </c>
      <c r="L689" s="257"/>
      <c r="M689" s="230"/>
      <c r="N689" s="229">
        <v>0</v>
      </c>
      <c r="O689" s="65" t="s">
        <v>3614</v>
      </c>
      <c r="P689" s="242" t="b">
        <f>EXACT($A$688,O689)</f>
        <v>1</v>
      </c>
      <c r="Q689" s="258">
        <v>0</v>
      </c>
      <c r="R689" s="259">
        <f t="shared" si="57"/>
        <v>-463347.489999999</v>
      </c>
    </row>
    <row r="690" spans="1:18" outlineLevel="1">
      <c r="A690" s="400" t="s">
        <v>3616</v>
      </c>
      <c r="C690" s="254">
        <f>SUM(C691:C692)</f>
        <v>107564.25</v>
      </c>
      <c r="D690" s="254">
        <f t="shared" si="58"/>
        <v>-107564.25</v>
      </c>
      <c r="E690" s="255"/>
      <c r="F690" s="256"/>
      <c r="G690" s="256"/>
      <c r="H690" s="255"/>
      <c r="I690" s="254"/>
      <c r="J690" s="255"/>
      <c r="K690" s="254">
        <f t="shared" si="54"/>
        <v>-107564.25</v>
      </c>
      <c r="L690" s="257" t="e">
        <f>#REF!+C690</f>
        <v>#REF!</v>
      </c>
      <c r="M690" s="254"/>
      <c r="N690" s="229" t="e">
        <v>#VALUE!</v>
      </c>
      <c r="O690" s="65">
        <v>0</v>
      </c>
      <c r="Q690" s="258">
        <v>-107564.25</v>
      </c>
      <c r="R690" s="259">
        <f t="shared" si="57"/>
        <v>0</v>
      </c>
    </row>
    <row r="691" spans="1:18" outlineLevel="2">
      <c r="A691" s="401" t="s">
        <v>4953</v>
      </c>
      <c r="B691" s="45" t="s">
        <v>3617</v>
      </c>
      <c r="C691" s="230">
        <v>0</v>
      </c>
      <c r="D691" s="230">
        <f t="shared" si="58"/>
        <v>0</v>
      </c>
      <c r="E691" s="255"/>
      <c r="F691" s="256"/>
      <c r="G691" s="256"/>
      <c r="H691" s="255"/>
      <c r="I691" s="230"/>
      <c r="J691" s="255"/>
      <c r="K691" s="230">
        <f t="shared" si="54"/>
        <v>0</v>
      </c>
      <c r="L691" s="257"/>
      <c r="M691" s="230"/>
      <c r="N691" s="229">
        <v>0</v>
      </c>
      <c r="O691" s="65" t="s">
        <v>3616</v>
      </c>
      <c r="P691" s="242" t="b">
        <f>EXACT($A$690,O691)</f>
        <v>1</v>
      </c>
      <c r="Q691" s="258">
        <v>0</v>
      </c>
      <c r="R691" s="259">
        <f t="shared" si="57"/>
        <v>0</v>
      </c>
    </row>
    <row r="692" spans="1:18" outlineLevel="2">
      <c r="A692" s="401" t="s">
        <v>4954</v>
      </c>
      <c r="B692" s="45" t="s">
        <v>3617</v>
      </c>
      <c r="C692" s="230">
        <v>107564.25</v>
      </c>
      <c r="D692" s="230">
        <f t="shared" si="58"/>
        <v>-107564.25</v>
      </c>
      <c r="E692" s="255"/>
      <c r="F692" s="256"/>
      <c r="G692" s="256"/>
      <c r="H692" s="255"/>
      <c r="I692" s="230"/>
      <c r="J692" s="255"/>
      <c r="K692" s="230">
        <f t="shared" si="54"/>
        <v>-107564.25</v>
      </c>
      <c r="L692" s="257"/>
      <c r="M692" s="230"/>
      <c r="N692" s="229">
        <v>0</v>
      </c>
      <c r="O692" s="65" t="s">
        <v>3616</v>
      </c>
      <c r="P692" s="242" t="b">
        <f>EXACT($A$690,O692)</f>
        <v>1</v>
      </c>
      <c r="Q692" s="258">
        <v>0</v>
      </c>
      <c r="R692" s="259">
        <f t="shared" si="57"/>
        <v>-107564.25</v>
      </c>
    </row>
    <row r="693" spans="1:18" outlineLevel="1">
      <c r="A693" s="400" t="s">
        <v>3618</v>
      </c>
      <c r="C693" s="254">
        <f>SUM(C694:C707)</f>
        <v>8867385.5499999914</v>
      </c>
      <c r="D693" s="254">
        <f t="shared" si="58"/>
        <v>-8867385.5499999914</v>
      </c>
      <c r="E693" s="255"/>
      <c r="F693" s="256"/>
      <c r="G693" s="256"/>
      <c r="H693" s="255"/>
      <c r="I693" s="254"/>
      <c r="J693" s="255"/>
      <c r="K693" s="254">
        <f t="shared" si="54"/>
        <v>-8867385.5499999914</v>
      </c>
      <c r="L693" s="257" t="e">
        <f>#REF!+C693</f>
        <v>#REF!</v>
      </c>
      <c r="M693" s="254"/>
      <c r="N693" s="229" t="e">
        <v>#VALUE!</v>
      </c>
      <c r="O693" s="65">
        <v>0</v>
      </c>
      <c r="Q693" s="258">
        <v>-8867385.5500000007</v>
      </c>
      <c r="R693" s="259">
        <f t="shared" si="57"/>
        <v>0</v>
      </c>
    </row>
    <row r="694" spans="1:18" outlineLevel="2">
      <c r="A694" s="272" t="s">
        <v>4955</v>
      </c>
      <c r="B694" s="196" t="s">
        <v>3619</v>
      </c>
      <c r="C694" s="230">
        <v>0</v>
      </c>
      <c r="D694" s="230">
        <f t="shared" si="58"/>
        <v>0</v>
      </c>
      <c r="E694" s="255"/>
      <c r="F694" s="256"/>
      <c r="G694" s="256"/>
      <c r="H694" s="255"/>
      <c r="I694" s="230"/>
      <c r="J694" s="255"/>
      <c r="K694" s="230">
        <f t="shared" si="54"/>
        <v>0</v>
      </c>
      <c r="L694" s="257"/>
      <c r="M694" s="230"/>
      <c r="N694" s="229">
        <v>0</v>
      </c>
      <c r="O694" s="65" t="s">
        <v>3618</v>
      </c>
      <c r="P694" s="242" t="b">
        <f>EXACT($A$693,O694)</f>
        <v>1</v>
      </c>
      <c r="Q694" s="258">
        <v>0</v>
      </c>
      <c r="R694" s="259">
        <f t="shared" si="57"/>
        <v>0</v>
      </c>
    </row>
    <row r="695" spans="1:18" outlineLevel="2">
      <c r="A695" s="272" t="s">
        <v>4956</v>
      </c>
      <c r="B695" s="196" t="s">
        <v>3620</v>
      </c>
      <c r="C695" s="230">
        <v>858832.17</v>
      </c>
      <c r="D695" s="230">
        <f t="shared" si="58"/>
        <v>-858832.17</v>
      </c>
      <c r="E695" s="255"/>
      <c r="F695" s="256"/>
      <c r="G695" s="256"/>
      <c r="H695" s="255"/>
      <c r="I695" s="230"/>
      <c r="J695" s="255"/>
      <c r="K695" s="230">
        <f t="shared" si="54"/>
        <v>-858832.17</v>
      </c>
      <c r="L695" s="257"/>
      <c r="M695" s="230"/>
      <c r="N695" s="229">
        <v>0</v>
      </c>
      <c r="O695" s="65" t="s">
        <v>3618</v>
      </c>
      <c r="P695" s="242" t="b">
        <f>EXACT($A$693,O695)</f>
        <v>1</v>
      </c>
      <c r="Q695" s="258">
        <v>0</v>
      </c>
      <c r="R695" s="259">
        <f t="shared" si="57"/>
        <v>-858832.17</v>
      </c>
    </row>
    <row r="696" spans="1:18" outlineLevel="2">
      <c r="A696" s="272" t="s">
        <v>4957</v>
      </c>
      <c r="B696" s="196" t="s">
        <v>3621</v>
      </c>
      <c r="C696" s="230">
        <v>-168378.239999999</v>
      </c>
      <c r="D696" s="230">
        <f t="shared" si="58"/>
        <v>168378.239999999</v>
      </c>
      <c r="E696" s="255"/>
      <c r="F696" s="256"/>
      <c r="G696" s="256"/>
      <c r="H696" s="255"/>
      <c r="I696" s="230"/>
      <c r="J696" s="255"/>
      <c r="K696" s="230">
        <f t="shared" si="54"/>
        <v>168378.239999999</v>
      </c>
      <c r="L696" s="257"/>
      <c r="M696" s="230"/>
      <c r="N696" s="229">
        <v>0</v>
      </c>
      <c r="O696" s="65" t="s">
        <v>3618</v>
      </c>
      <c r="P696" s="242" t="b">
        <f>EXACT($A$693,O696)</f>
        <v>1</v>
      </c>
      <c r="Q696" s="258">
        <v>0</v>
      </c>
      <c r="R696" s="259">
        <f t="shared" si="57"/>
        <v>168378.239999999</v>
      </c>
    </row>
    <row r="697" spans="1:18" outlineLevel="2">
      <c r="A697" s="272" t="s">
        <v>4958</v>
      </c>
      <c r="B697" s="196" t="s">
        <v>3622</v>
      </c>
      <c r="C697" s="230">
        <v>6793478.7000000002</v>
      </c>
      <c r="D697" s="230">
        <f t="shared" si="58"/>
        <v>-6793478.7000000002</v>
      </c>
      <c r="E697" s="255"/>
      <c r="F697" s="256"/>
      <c r="G697" s="256"/>
      <c r="H697" s="255"/>
      <c r="I697" s="230"/>
      <c r="J697" s="255"/>
      <c r="K697" s="230">
        <f t="shared" si="54"/>
        <v>-6793478.7000000002</v>
      </c>
      <c r="L697" s="257"/>
      <c r="M697" s="230"/>
      <c r="N697" s="229">
        <v>0</v>
      </c>
      <c r="O697" s="65" t="s">
        <v>3618</v>
      </c>
      <c r="P697" s="242" t="b">
        <f>EXACT($A$693,O697)</f>
        <v>1</v>
      </c>
      <c r="Q697" s="258">
        <v>0</v>
      </c>
      <c r="R697" s="259">
        <f t="shared" si="57"/>
        <v>-6793478.7000000002</v>
      </c>
    </row>
    <row r="698" spans="1:18" outlineLevel="2">
      <c r="A698" s="272" t="s">
        <v>4959</v>
      </c>
      <c r="B698" s="196" t="s">
        <v>3623</v>
      </c>
      <c r="C698" s="230">
        <v>0</v>
      </c>
      <c r="D698" s="230">
        <f t="shared" si="58"/>
        <v>0</v>
      </c>
      <c r="E698" s="255"/>
      <c r="F698" s="256"/>
      <c r="G698" s="256"/>
      <c r="H698" s="255"/>
      <c r="I698" s="230"/>
      <c r="J698" s="255"/>
      <c r="K698" s="230">
        <f t="shared" ref="K698:K761" si="59">D698+I698</f>
        <v>0</v>
      </c>
      <c r="L698" s="257"/>
      <c r="M698" s="230"/>
      <c r="N698" s="229">
        <v>0</v>
      </c>
      <c r="O698" s="65" t="s">
        <v>3618</v>
      </c>
      <c r="P698" s="242" t="b">
        <f>EXACT($A$693,O698)</f>
        <v>1</v>
      </c>
      <c r="Q698" s="258">
        <v>0</v>
      </c>
      <c r="R698" s="259">
        <f t="shared" si="57"/>
        <v>0</v>
      </c>
    </row>
    <row r="699" spans="1:18" outlineLevel="2">
      <c r="A699" s="272" t="s">
        <v>4960</v>
      </c>
      <c r="B699" s="196" t="s">
        <v>3625</v>
      </c>
      <c r="C699" s="230">
        <v>3109</v>
      </c>
      <c r="D699" s="230">
        <f t="shared" si="58"/>
        <v>-3109</v>
      </c>
      <c r="E699" s="255"/>
      <c r="F699" s="256"/>
      <c r="G699" s="256"/>
      <c r="H699" s="255"/>
      <c r="I699" s="230"/>
      <c r="J699" s="255"/>
      <c r="K699" s="230">
        <f t="shared" si="59"/>
        <v>-3109</v>
      </c>
      <c r="L699" s="257"/>
      <c r="M699" s="230"/>
      <c r="N699" s="229">
        <v>0</v>
      </c>
      <c r="O699" s="65" t="s">
        <v>3618</v>
      </c>
      <c r="P699" s="242" t="b">
        <f>EXACT(A693,O699)</f>
        <v>1</v>
      </c>
      <c r="Q699" s="258">
        <v>0</v>
      </c>
      <c r="R699" s="259">
        <f t="shared" si="57"/>
        <v>-3109</v>
      </c>
    </row>
    <row r="700" spans="1:18" outlineLevel="2">
      <c r="A700" s="272" t="s">
        <v>4961</v>
      </c>
      <c r="B700" s="196" t="s">
        <v>3626</v>
      </c>
      <c r="C700" s="230">
        <v>0</v>
      </c>
      <c r="D700" s="230">
        <f t="shared" si="58"/>
        <v>0</v>
      </c>
      <c r="E700" s="255"/>
      <c r="F700" s="256"/>
      <c r="G700" s="256"/>
      <c r="H700" s="255"/>
      <c r="I700" s="230"/>
      <c r="J700" s="255"/>
      <c r="K700" s="230">
        <f t="shared" si="59"/>
        <v>0</v>
      </c>
      <c r="L700" s="257"/>
      <c r="M700" s="230"/>
      <c r="N700" s="229">
        <v>0</v>
      </c>
      <c r="O700" s="65" t="s">
        <v>3618</v>
      </c>
      <c r="P700" s="242" t="b">
        <f>EXACT(A693,O700)</f>
        <v>1</v>
      </c>
      <c r="Q700" s="258">
        <v>0</v>
      </c>
      <c r="R700" s="259">
        <f t="shared" si="57"/>
        <v>0</v>
      </c>
    </row>
    <row r="701" spans="1:18" outlineLevel="2">
      <c r="A701" s="272" t="s">
        <v>4962</v>
      </c>
      <c r="B701" s="196" t="s">
        <v>3627</v>
      </c>
      <c r="C701" s="230">
        <v>0</v>
      </c>
      <c r="D701" s="230">
        <f t="shared" si="58"/>
        <v>0</v>
      </c>
      <c r="E701" s="255"/>
      <c r="F701" s="256"/>
      <c r="G701" s="256"/>
      <c r="H701" s="255"/>
      <c r="I701" s="230"/>
      <c r="J701" s="255"/>
      <c r="K701" s="230">
        <f t="shared" si="59"/>
        <v>0</v>
      </c>
      <c r="L701" s="257"/>
      <c r="M701" s="230"/>
      <c r="N701" s="229">
        <v>0</v>
      </c>
      <c r="O701" s="65" t="s">
        <v>3618</v>
      </c>
      <c r="P701" s="242" t="b">
        <f>EXACT(A693,O701)</f>
        <v>1</v>
      </c>
      <c r="Q701" s="258">
        <v>0</v>
      </c>
      <c r="R701" s="259">
        <f t="shared" si="57"/>
        <v>0</v>
      </c>
    </row>
    <row r="702" spans="1:18" outlineLevel="2">
      <c r="A702" s="272" t="s">
        <v>4963</v>
      </c>
      <c r="B702" s="196" t="s">
        <v>3628</v>
      </c>
      <c r="C702" s="230">
        <v>0</v>
      </c>
      <c r="D702" s="230">
        <f t="shared" si="58"/>
        <v>0</v>
      </c>
      <c r="E702" s="255"/>
      <c r="F702" s="256"/>
      <c r="G702" s="256"/>
      <c r="H702" s="255"/>
      <c r="I702" s="230"/>
      <c r="J702" s="255"/>
      <c r="K702" s="230">
        <f t="shared" si="59"/>
        <v>0</v>
      </c>
      <c r="L702" s="257"/>
      <c r="M702" s="230"/>
      <c r="N702" s="229">
        <v>0</v>
      </c>
      <c r="O702" s="65" t="s">
        <v>3618</v>
      </c>
      <c r="P702" s="242" t="b">
        <f>EXACT(A693,O702)</f>
        <v>1</v>
      </c>
      <c r="Q702" s="258">
        <v>0</v>
      </c>
      <c r="R702" s="259">
        <f t="shared" si="57"/>
        <v>0</v>
      </c>
    </row>
    <row r="703" spans="1:18" outlineLevel="2">
      <c r="A703" s="272" t="s">
        <v>4964</v>
      </c>
      <c r="B703" s="196" t="s">
        <v>3629</v>
      </c>
      <c r="C703" s="230">
        <v>0</v>
      </c>
      <c r="D703" s="230">
        <f t="shared" si="58"/>
        <v>0</v>
      </c>
      <c r="E703" s="255"/>
      <c r="F703" s="256"/>
      <c r="G703" s="256"/>
      <c r="H703" s="255"/>
      <c r="I703" s="230"/>
      <c r="J703" s="255"/>
      <c r="K703" s="230">
        <f t="shared" si="59"/>
        <v>0</v>
      </c>
      <c r="L703" s="257"/>
      <c r="M703" s="230"/>
      <c r="N703" s="229">
        <v>0</v>
      </c>
      <c r="O703" s="65" t="s">
        <v>3618</v>
      </c>
      <c r="P703" s="242" t="b">
        <f>EXACT(A693,O703)</f>
        <v>1</v>
      </c>
      <c r="Q703" s="258">
        <v>0</v>
      </c>
      <c r="R703" s="259">
        <f t="shared" si="57"/>
        <v>0</v>
      </c>
    </row>
    <row r="704" spans="1:18" outlineLevel="2">
      <c r="A704" s="272" t="s">
        <v>4965</v>
      </c>
      <c r="B704" s="196" t="s">
        <v>3630</v>
      </c>
      <c r="C704" s="230">
        <v>0</v>
      </c>
      <c r="D704" s="230">
        <f t="shared" si="58"/>
        <v>0</v>
      </c>
      <c r="E704" s="255"/>
      <c r="F704" s="256"/>
      <c r="G704" s="256"/>
      <c r="H704" s="255"/>
      <c r="I704" s="230"/>
      <c r="J704" s="255"/>
      <c r="K704" s="230">
        <f t="shared" si="59"/>
        <v>0</v>
      </c>
      <c r="L704" s="257"/>
      <c r="M704" s="230"/>
      <c r="N704" s="229">
        <v>0</v>
      </c>
      <c r="O704" s="65" t="s">
        <v>3618</v>
      </c>
      <c r="P704" s="242" t="b">
        <f>EXACT(A693,O704)</f>
        <v>1</v>
      </c>
      <c r="Q704" s="258">
        <v>0</v>
      </c>
      <c r="R704" s="259">
        <f t="shared" si="57"/>
        <v>0</v>
      </c>
    </row>
    <row r="705" spans="1:18" outlineLevel="2">
      <c r="A705" s="272" t="s">
        <v>4966</v>
      </c>
      <c r="B705" s="196" t="s">
        <v>3631</v>
      </c>
      <c r="C705" s="230">
        <v>0</v>
      </c>
      <c r="D705" s="230">
        <f t="shared" si="58"/>
        <v>0</v>
      </c>
      <c r="E705" s="255"/>
      <c r="F705" s="256"/>
      <c r="G705" s="256"/>
      <c r="H705" s="255"/>
      <c r="I705" s="230"/>
      <c r="J705" s="255"/>
      <c r="K705" s="230">
        <f t="shared" si="59"/>
        <v>0</v>
      </c>
      <c r="L705" s="257"/>
      <c r="M705" s="230"/>
      <c r="N705" s="229">
        <v>0</v>
      </c>
      <c r="O705" s="65" t="s">
        <v>3618</v>
      </c>
      <c r="P705" s="242" t="b">
        <f>EXACT($A$693,O705)</f>
        <v>1</v>
      </c>
      <c r="Q705" s="258">
        <v>0</v>
      </c>
      <c r="R705" s="259">
        <f t="shared" si="57"/>
        <v>0</v>
      </c>
    </row>
    <row r="706" spans="1:18" outlineLevel="2">
      <c r="A706" s="272" t="s">
        <v>4967</v>
      </c>
      <c r="B706" s="196" t="s">
        <v>3632</v>
      </c>
      <c r="C706" s="230">
        <v>0</v>
      </c>
      <c r="D706" s="230">
        <f t="shared" si="58"/>
        <v>0</v>
      </c>
      <c r="E706" s="255"/>
      <c r="F706" s="256"/>
      <c r="G706" s="256"/>
      <c r="H706" s="255"/>
      <c r="I706" s="230"/>
      <c r="J706" s="255"/>
      <c r="K706" s="230">
        <f t="shared" si="59"/>
        <v>0</v>
      </c>
      <c r="L706" s="257"/>
      <c r="M706" s="230"/>
      <c r="N706" s="229">
        <v>0</v>
      </c>
      <c r="O706" s="65" t="s">
        <v>3618</v>
      </c>
      <c r="P706" s="242" t="b">
        <f>EXACT($A$693,O706)</f>
        <v>1</v>
      </c>
      <c r="Q706" s="258">
        <v>0</v>
      </c>
      <c r="R706" s="259">
        <f t="shared" si="57"/>
        <v>0</v>
      </c>
    </row>
    <row r="707" spans="1:18" outlineLevel="2">
      <c r="A707" s="272" t="s">
        <v>4968</v>
      </c>
      <c r="B707" s="196" t="s">
        <v>3633</v>
      </c>
      <c r="C707" s="230">
        <v>1380343.9199999899</v>
      </c>
      <c r="D707" s="230">
        <f t="shared" si="58"/>
        <v>-1380343.9199999899</v>
      </c>
      <c r="E707" s="255"/>
      <c r="F707" s="256"/>
      <c r="G707" s="256"/>
      <c r="H707" s="255"/>
      <c r="I707" s="230"/>
      <c r="J707" s="255"/>
      <c r="K707" s="230">
        <f t="shared" si="59"/>
        <v>-1380343.9199999899</v>
      </c>
      <c r="L707" s="257"/>
      <c r="M707" s="230"/>
      <c r="N707" s="229">
        <v>0</v>
      </c>
      <c r="O707" s="65" t="s">
        <v>3618</v>
      </c>
      <c r="P707" s="242" t="b">
        <f>EXACT($A$693,O707)</f>
        <v>1</v>
      </c>
      <c r="Q707" s="258">
        <v>0</v>
      </c>
      <c r="R707" s="259">
        <f t="shared" si="57"/>
        <v>-1380343.9199999899</v>
      </c>
    </row>
    <row r="708" spans="1:18" outlineLevel="1">
      <c r="A708" s="400" t="s">
        <v>3634</v>
      </c>
      <c r="C708" s="254">
        <f>SUM(C709)</f>
        <v>32141.81</v>
      </c>
      <c r="D708" s="254">
        <f t="shared" si="58"/>
        <v>-32141.81</v>
      </c>
      <c r="E708" s="266"/>
      <c r="F708" s="256"/>
      <c r="G708" s="256"/>
      <c r="H708" s="255"/>
      <c r="I708" s="254"/>
      <c r="J708" s="255"/>
      <c r="K708" s="254">
        <f t="shared" si="59"/>
        <v>-32141.81</v>
      </c>
      <c r="L708" s="257" t="e">
        <f>#REF!+C708</f>
        <v>#REF!</v>
      </c>
      <c r="M708" s="254"/>
      <c r="N708" s="229" t="e">
        <v>#VALUE!</v>
      </c>
      <c r="O708" s="65">
        <v>0</v>
      </c>
      <c r="Q708" s="258">
        <v>-32141.81</v>
      </c>
      <c r="R708" s="259">
        <f t="shared" si="57"/>
        <v>0</v>
      </c>
    </row>
    <row r="709" spans="1:18" outlineLevel="2">
      <c r="A709" s="272" t="s">
        <v>4969</v>
      </c>
      <c r="B709" s="196" t="s">
        <v>3635</v>
      </c>
      <c r="C709" s="230">
        <v>32141.81</v>
      </c>
      <c r="D709" s="230">
        <f t="shared" si="58"/>
        <v>-32141.81</v>
      </c>
      <c r="E709" s="255"/>
      <c r="F709" s="256"/>
      <c r="G709" s="256"/>
      <c r="H709" s="255"/>
      <c r="I709" s="230"/>
      <c r="J709" s="255"/>
      <c r="K709" s="230">
        <f t="shared" si="59"/>
        <v>-32141.81</v>
      </c>
      <c r="L709" s="257"/>
      <c r="M709" s="230"/>
      <c r="N709" s="229">
        <v>0</v>
      </c>
      <c r="O709" s="65" t="s">
        <v>3634</v>
      </c>
      <c r="P709" s="242" t="b">
        <f>EXACT($A708,O709)</f>
        <v>1</v>
      </c>
      <c r="Q709" s="258">
        <v>0</v>
      </c>
      <c r="R709" s="259">
        <f t="shared" si="57"/>
        <v>-32141.81</v>
      </c>
    </row>
    <row r="710" spans="1:18" outlineLevel="1">
      <c r="A710" s="400" t="s">
        <v>3636</v>
      </c>
      <c r="B710" s="196"/>
      <c r="C710" s="254">
        <f>SUM(C711:C713)</f>
        <v>-8762.6799999999894</v>
      </c>
      <c r="D710" s="254">
        <f t="shared" si="58"/>
        <v>8762.6799999999894</v>
      </c>
      <c r="E710" s="266"/>
      <c r="F710" s="256"/>
      <c r="G710" s="256"/>
      <c r="H710" s="255"/>
      <c r="I710" s="254"/>
      <c r="J710" s="255"/>
      <c r="K710" s="254">
        <f t="shared" si="59"/>
        <v>8762.6799999999894</v>
      </c>
      <c r="L710" s="257" t="e">
        <f>#REF!+C710</f>
        <v>#REF!</v>
      </c>
      <c r="M710" s="254"/>
      <c r="N710" s="229" t="e">
        <v>#VALUE!</v>
      </c>
      <c r="O710" s="65">
        <v>0</v>
      </c>
      <c r="Q710" s="258">
        <v>8762.68</v>
      </c>
      <c r="R710" s="259">
        <f t="shared" si="57"/>
        <v>0</v>
      </c>
    </row>
    <row r="711" spans="1:18" outlineLevel="2">
      <c r="A711" s="272" t="s">
        <v>4970</v>
      </c>
      <c r="B711" s="196" t="s">
        <v>3637</v>
      </c>
      <c r="C711" s="230">
        <v>-9191.9699999999903</v>
      </c>
      <c r="D711" s="230">
        <f t="shared" si="58"/>
        <v>9191.9699999999903</v>
      </c>
      <c r="E711" s="255"/>
      <c r="F711" s="256"/>
      <c r="G711" s="256"/>
      <c r="H711" s="255"/>
      <c r="I711" s="230"/>
      <c r="J711" s="255"/>
      <c r="K711" s="230">
        <f t="shared" si="59"/>
        <v>9191.9699999999903</v>
      </c>
      <c r="L711" s="257"/>
      <c r="M711" s="230"/>
      <c r="N711" s="229">
        <v>0</v>
      </c>
      <c r="O711" s="65" t="s">
        <v>3636</v>
      </c>
      <c r="P711" s="242" t="b">
        <f>EXACT($A$710,O711)</f>
        <v>1</v>
      </c>
      <c r="Q711" s="258">
        <v>0</v>
      </c>
      <c r="R711" s="259">
        <f t="shared" si="57"/>
        <v>9191.9699999999903</v>
      </c>
    </row>
    <row r="712" spans="1:18" outlineLevel="2">
      <c r="A712" s="272" t="s">
        <v>4971</v>
      </c>
      <c r="B712" s="196" t="s">
        <v>3638</v>
      </c>
      <c r="C712" s="230">
        <v>429.29</v>
      </c>
      <c r="D712" s="230">
        <f t="shared" si="58"/>
        <v>-429.29</v>
      </c>
      <c r="E712" s="255"/>
      <c r="F712" s="256"/>
      <c r="G712" s="256"/>
      <c r="H712" s="255"/>
      <c r="I712" s="230"/>
      <c r="J712" s="255"/>
      <c r="K712" s="230">
        <f t="shared" si="59"/>
        <v>-429.29</v>
      </c>
      <c r="L712" s="257"/>
      <c r="M712" s="230"/>
      <c r="N712" s="229">
        <v>0</v>
      </c>
      <c r="O712" s="65" t="s">
        <v>3636</v>
      </c>
      <c r="P712" s="242" t="b">
        <f>EXACT(A710,O712)</f>
        <v>1</v>
      </c>
      <c r="Q712" s="258">
        <v>0</v>
      </c>
      <c r="R712" s="259">
        <f t="shared" si="57"/>
        <v>-429.29</v>
      </c>
    </row>
    <row r="713" spans="1:18" outlineLevel="2">
      <c r="A713" s="272" t="s">
        <v>4972</v>
      </c>
      <c r="B713" s="196" t="s">
        <v>3639</v>
      </c>
      <c r="C713" s="230">
        <v>0</v>
      </c>
      <c r="D713" s="230">
        <f t="shared" si="58"/>
        <v>0</v>
      </c>
      <c r="E713" s="277"/>
      <c r="F713" s="256"/>
      <c r="G713" s="256"/>
      <c r="H713" s="255"/>
      <c r="I713" s="230"/>
      <c r="J713" s="255"/>
      <c r="K713" s="230">
        <f t="shared" si="59"/>
        <v>0</v>
      </c>
      <c r="L713" s="257"/>
      <c r="M713" s="230"/>
      <c r="N713" s="229">
        <v>0</v>
      </c>
      <c r="O713" s="65" t="s">
        <v>3636</v>
      </c>
      <c r="P713" s="242" t="b">
        <f>EXACT(A710,O713)</f>
        <v>1</v>
      </c>
      <c r="Q713" s="258">
        <v>0</v>
      </c>
      <c r="R713" s="259">
        <f t="shared" si="57"/>
        <v>0</v>
      </c>
    </row>
    <row r="714" spans="1:18" outlineLevel="1">
      <c r="A714" s="400" t="s">
        <v>3640</v>
      </c>
      <c r="B714" s="196"/>
      <c r="C714" s="254">
        <f>SUM(C715:C717)</f>
        <v>25428943.700000003</v>
      </c>
      <c r="D714" s="254">
        <f t="shared" si="58"/>
        <v>-25428943.700000003</v>
      </c>
      <c r="E714" s="266"/>
      <c r="F714" s="256"/>
      <c r="G714" s="256"/>
      <c r="H714" s="255"/>
      <c r="I714" s="254"/>
      <c r="J714" s="255"/>
      <c r="K714" s="254">
        <f t="shared" si="59"/>
        <v>-25428943.700000003</v>
      </c>
      <c r="L714" s="257" t="e">
        <f>#REF!+C714</f>
        <v>#REF!</v>
      </c>
      <c r="M714" s="254"/>
      <c r="N714" s="229" t="e">
        <v>#VALUE!</v>
      </c>
      <c r="O714" s="65">
        <v>0</v>
      </c>
      <c r="Q714" s="258">
        <v>-25428943.699999999</v>
      </c>
      <c r="R714" s="259">
        <f t="shared" si="57"/>
        <v>0</v>
      </c>
    </row>
    <row r="715" spans="1:18" outlineLevel="2">
      <c r="A715" s="272" t="s">
        <v>4973</v>
      </c>
      <c r="B715" s="196" t="s">
        <v>3641</v>
      </c>
      <c r="C715" s="230">
        <v>581080.33999999904</v>
      </c>
      <c r="D715" s="230">
        <f t="shared" si="58"/>
        <v>-581080.33999999904</v>
      </c>
      <c r="E715" s="255"/>
      <c r="F715" s="256"/>
      <c r="G715" s="256"/>
      <c r="H715" s="255"/>
      <c r="I715" s="230"/>
      <c r="J715" s="255"/>
      <c r="K715" s="230">
        <f t="shared" si="59"/>
        <v>-581080.33999999904</v>
      </c>
      <c r="L715" s="257"/>
      <c r="M715" s="230"/>
      <c r="N715" s="229">
        <v>0</v>
      </c>
      <c r="O715" s="65" t="s">
        <v>3640</v>
      </c>
      <c r="P715" s="242" t="b">
        <f>EXACT(A714,O715)</f>
        <v>1</v>
      </c>
      <c r="Q715" s="258">
        <v>0</v>
      </c>
      <c r="R715" s="259">
        <f t="shared" si="57"/>
        <v>-581080.33999999904</v>
      </c>
    </row>
    <row r="716" spans="1:18" outlineLevel="2">
      <c r="A716" s="272" t="s">
        <v>4974</v>
      </c>
      <c r="B716" s="196" t="s">
        <v>3642</v>
      </c>
      <c r="C716" s="230">
        <v>17669462.530000001</v>
      </c>
      <c r="D716" s="230">
        <f t="shared" si="58"/>
        <v>-17669462.530000001</v>
      </c>
      <c r="E716" s="277"/>
      <c r="F716" s="256"/>
      <c r="G716" s="256"/>
      <c r="H716" s="255"/>
      <c r="I716" s="230"/>
      <c r="J716" s="255"/>
      <c r="K716" s="230">
        <f t="shared" si="59"/>
        <v>-17669462.530000001</v>
      </c>
      <c r="L716" s="257"/>
      <c r="M716" s="230"/>
      <c r="N716" s="229">
        <v>0</v>
      </c>
      <c r="O716" s="65" t="s">
        <v>3640</v>
      </c>
      <c r="P716" s="242" t="b">
        <f>EXACT(A714,O716)</f>
        <v>1</v>
      </c>
      <c r="Q716" s="258">
        <v>0</v>
      </c>
      <c r="R716" s="259">
        <f t="shared" si="57"/>
        <v>-17669462.530000001</v>
      </c>
    </row>
    <row r="717" spans="1:18" outlineLevel="2">
      <c r="A717" s="272" t="s">
        <v>4975</v>
      </c>
      <c r="B717" s="196" t="s">
        <v>3643</v>
      </c>
      <c r="C717" s="230">
        <v>7178400.8300000001</v>
      </c>
      <c r="D717" s="230">
        <f t="shared" si="58"/>
        <v>-7178400.8300000001</v>
      </c>
      <c r="E717" s="255"/>
      <c r="F717" s="256"/>
      <c r="G717" s="256"/>
      <c r="H717" s="255"/>
      <c r="I717" s="230"/>
      <c r="J717" s="255"/>
      <c r="K717" s="230">
        <f t="shared" si="59"/>
        <v>-7178400.8300000001</v>
      </c>
      <c r="L717" s="257"/>
      <c r="M717" s="230"/>
      <c r="N717" s="229">
        <v>0</v>
      </c>
      <c r="O717" s="65" t="s">
        <v>3640</v>
      </c>
      <c r="P717" s="242" t="b">
        <f>EXACT(A714,O717)</f>
        <v>1</v>
      </c>
      <c r="Q717" s="258">
        <v>0</v>
      </c>
      <c r="R717" s="259">
        <f t="shared" si="57"/>
        <v>-7178400.8300000001</v>
      </c>
    </row>
    <row r="718" spans="1:18" outlineLevel="1">
      <c r="A718" s="400" t="s">
        <v>3644</v>
      </c>
      <c r="B718" s="196"/>
      <c r="C718" s="254">
        <f>SUM(C719:C721)</f>
        <v>11886435.950000001</v>
      </c>
      <c r="D718" s="254">
        <f t="shared" si="58"/>
        <v>-11886435.950000001</v>
      </c>
      <c r="E718" s="266"/>
      <c r="F718" s="256"/>
      <c r="G718" s="256"/>
      <c r="H718" s="255"/>
      <c r="I718" s="254"/>
      <c r="J718" s="255"/>
      <c r="K718" s="254">
        <f t="shared" si="59"/>
        <v>-11886435.950000001</v>
      </c>
      <c r="L718" s="257" t="e">
        <f>#REF!+C718</f>
        <v>#REF!</v>
      </c>
      <c r="M718" s="254"/>
      <c r="N718" s="229" t="e">
        <v>#VALUE!</v>
      </c>
      <c r="O718" s="65">
        <v>0</v>
      </c>
      <c r="Q718" s="258">
        <v>-11886435.949999999</v>
      </c>
      <c r="R718" s="259">
        <f t="shared" si="57"/>
        <v>0</v>
      </c>
    </row>
    <row r="719" spans="1:18" outlineLevel="2">
      <c r="A719" s="272" t="s">
        <v>4976</v>
      </c>
      <c r="B719" s="196" t="s">
        <v>3645</v>
      </c>
      <c r="C719" s="230">
        <v>62013.849999999897</v>
      </c>
      <c r="D719" s="230">
        <f t="shared" si="58"/>
        <v>-62013.849999999897</v>
      </c>
      <c r="E719" s="255"/>
      <c r="F719" s="256"/>
      <c r="G719" s="256"/>
      <c r="H719" s="255"/>
      <c r="I719" s="230"/>
      <c r="J719" s="255"/>
      <c r="K719" s="230">
        <f t="shared" si="59"/>
        <v>-62013.849999999897</v>
      </c>
      <c r="L719" s="257"/>
      <c r="M719" s="230"/>
      <c r="N719" s="229">
        <v>0</v>
      </c>
      <c r="O719" s="65" t="s">
        <v>3644</v>
      </c>
      <c r="P719" s="242" t="b">
        <f>EXACT(A718,O719)</f>
        <v>1</v>
      </c>
      <c r="Q719" s="258">
        <v>0</v>
      </c>
      <c r="R719" s="259">
        <f t="shared" si="57"/>
        <v>-62013.849999999897</v>
      </c>
    </row>
    <row r="720" spans="1:18" outlineLevel="2">
      <c r="A720" s="272" t="s">
        <v>4977</v>
      </c>
      <c r="B720" s="196" t="s">
        <v>3646</v>
      </c>
      <c r="C720" s="230">
        <v>11783939.960000001</v>
      </c>
      <c r="D720" s="230">
        <f t="shared" si="58"/>
        <v>-11783939.960000001</v>
      </c>
      <c r="E720" s="255"/>
      <c r="F720" s="256"/>
      <c r="G720" s="256"/>
      <c r="H720" s="255"/>
      <c r="I720" s="230"/>
      <c r="J720" s="255"/>
      <c r="K720" s="230">
        <f t="shared" si="59"/>
        <v>-11783939.960000001</v>
      </c>
      <c r="L720" s="257"/>
      <c r="M720" s="230"/>
      <c r="N720" s="229">
        <v>0</v>
      </c>
      <c r="O720" s="65" t="s">
        <v>3644</v>
      </c>
      <c r="P720" s="242" t="b">
        <f>EXACT(A718,O720)</f>
        <v>1</v>
      </c>
      <c r="Q720" s="258">
        <v>0</v>
      </c>
      <c r="R720" s="259">
        <f t="shared" si="57"/>
        <v>-11783939.960000001</v>
      </c>
    </row>
    <row r="721" spans="1:18" outlineLevel="2">
      <c r="A721" s="272" t="s">
        <v>4978</v>
      </c>
      <c r="B721" s="196" t="s">
        <v>3647</v>
      </c>
      <c r="C721" s="230">
        <v>40482.139999999898</v>
      </c>
      <c r="D721" s="230">
        <f t="shared" si="58"/>
        <v>-40482.139999999898</v>
      </c>
      <c r="E721" s="255"/>
      <c r="F721" s="256"/>
      <c r="G721" s="256"/>
      <c r="H721" s="255"/>
      <c r="I721" s="230"/>
      <c r="J721" s="255"/>
      <c r="K721" s="230">
        <f t="shared" si="59"/>
        <v>-40482.139999999898</v>
      </c>
      <c r="L721" s="257"/>
      <c r="M721" s="230"/>
      <c r="N721" s="229">
        <v>0</v>
      </c>
      <c r="O721" s="65" t="s">
        <v>3644</v>
      </c>
      <c r="P721" s="242" t="b">
        <f>EXACT(A718,O721)</f>
        <v>1</v>
      </c>
      <c r="Q721" s="258">
        <v>0</v>
      </c>
      <c r="R721" s="259">
        <f t="shared" si="57"/>
        <v>-40482.139999999898</v>
      </c>
    </row>
    <row r="722" spans="1:18" outlineLevel="1">
      <c r="A722" s="400" t="s">
        <v>3648</v>
      </c>
      <c r="B722" s="196"/>
      <c r="C722" s="254">
        <f>SUM(C723:C724)</f>
        <v>1081460.0599999991</v>
      </c>
      <c r="D722" s="254">
        <f t="shared" si="58"/>
        <v>-1081460.0599999991</v>
      </c>
      <c r="E722" s="266"/>
      <c r="F722" s="256"/>
      <c r="G722" s="256"/>
      <c r="H722" s="255"/>
      <c r="I722" s="254"/>
      <c r="J722" s="255"/>
      <c r="K722" s="254">
        <f t="shared" si="59"/>
        <v>-1081460.0599999991</v>
      </c>
      <c r="L722" s="257" t="e">
        <f>#REF!+C722</f>
        <v>#REF!</v>
      </c>
      <c r="M722" s="254"/>
      <c r="N722" s="229" t="e">
        <v>#VALUE!</v>
      </c>
      <c r="O722" s="65">
        <v>0</v>
      </c>
      <c r="Q722" s="258">
        <v>-1081460.06</v>
      </c>
      <c r="R722" s="259">
        <f t="shared" si="57"/>
        <v>0</v>
      </c>
    </row>
    <row r="723" spans="1:18" outlineLevel="2">
      <c r="A723" s="272" t="s">
        <v>4979</v>
      </c>
      <c r="B723" s="196" t="s">
        <v>3649</v>
      </c>
      <c r="C723" s="230">
        <v>990764.34999999905</v>
      </c>
      <c r="D723" s="230">
        <f t="shared" si="58"/>
        <v>-990764.34999999905</v>
      </c>
      <c r="E723" s="255"/>
      <c r="F723" s="256"/>
      <c r="G723" s="256"/>
      <c r="H723" s="255"/>
      <c r="I723" s="230"/>
      <c r="J723" s="255"/>
      <c r="K723" s="230">
        <f t="shared" si="59"/>
        <v>-990764.34999999905</v>
      </c>
      <c r="L723" s="257"/>
      <c r="M723" s="230"/>
      <c r="N723" s="229">
        <v>0</v>
      </c>
      <c r="O723" s="65" t="s">
        <v>3648</v>
      </c>
      <c r="P723" s="242" t="b">
        <f>EXACT(A722,O723)</f>
        <v>1</v>
      </c>
      <c r="Q723" s="258">
        <v>0</v>
      </c>
      <c r="R723" s="259">
        <f t="shared" si="57"/>
        <v>-990764.34999999905</v>
      </c>
    </row>
    <row r="724" spans="1:18" outlineLevel="2">
      <c r="A724" s="272" t="s">
        <v>4980</v>
      </c>
      <c r="B724" s="196" t="s">
        <v>3650</v>
      </c>
      <c r="C724" s="230">
        <v>90695.71</v>
      </c>
      <c r="D724" s="230">
        <f t="shared" si="58"/>
        <v>-90695.71</v>
      </c>
      <c r="E724" s="255"/>
      <c r="F724" s="256"/>
      <c r="G724" s="256"/>
      <c r="H724" s="255"/>
      <c r="I724" s="230"/>
      <c r="J724" s="255"/>
      <c r="K724" s="230">
        <f t="shared" si="59"/>
        <v>-90695.71</v>
      </c>
      <c r="L724" s="257"/>
      <c r="M724" s="230"/>
      <c r="N724" s="229">
        <v>0</v>
      </c>
      <c r="O724" s="65" t="s">
        <v>3648</v>
      </c>
      <c r="P724" s="242" t="b">
        <f>EXACT(A722,O724)</f>
        <v>1</v>
      </c>
      <c r="Q724" s="258">
        <v>0</v>
      </c>
      <c r="R724" s="259">
        <f t="shared" si="57"/>
        <v>-90695.71</v>
      </c>
    </row>
    <row r="725" spans="1:18" outlineLevel="1">
      <c r="A725" s="400" t="s">
        <v>3651</v>
      </c>
      <c r="B725" s="196"/>
      <c r="C725" s="254">
        <f>SUM(C726:C728)</f>
        <v>1508904.6399999899</v>
      </c>
      <c r="D725" s="254">
        <f t="shared" si="58"/>
        <v>-1508904.6399999899</v>
      </c>
      <c r="E725" s="266"/>
      <c r="F725" s="256"/>
      <c r="G725" s="256"/>
      <c r="H725" s="255"/>
      <c r="I725" s="254"/>
      <c r="J725" s="255"/>
      <c r="K725" s="254">
        <f t="shared" si="59"/>
        <v>-1508904.6399999899</v>
      </c>
      <c r="L725" s="257" t="e">
        <f>#REF!+C725</f>
        <v>#REF!</v>
      </c>
      <c r="M725" s="254"/>
      <c r="N725" s="229" t="e">
        <v>#VALUE!</v>
      </c>
      <c r="O725" s="65">
        <v>0</v>
      </c>
      <c r="Q725" s="258">
        <v>-1508904.64</v>
      </c>
      <c r="R725" s="259">
        <f t="shared" si="57"/>
        <v>1.0011717677116394E-8</v>
      </c>
    </row>
    <row r="726" spans="1:18" outlineLevel="2">
      <c r="A726" s="272" t="s">
        <v>4981</v>
      </c>
      <c r="B726" s="196" t="s">
        <v>3652</v>
      </c>
      <c r="C726" s="230">
        <v>1508904.6399999899</v>
      </c>
      <c r="D726" s="230">
        <f t="shared" si="58"/>
        <v>-1508904.6399999899</v>
      </c>
      <c r="E726" s="255"/>
      <c r="F726" s="256"/>
      <c r="G726" s="256"/>
      <c r="H726" s="255"/>
      <c r="I726" s="230"/>
      <c r="J726" s="255"/>
      <c r="K726" s="230">
        <f t="shared" si="59"/>
        <v>-1508904.6399999899</v>
      </c>
      <c r="L726" s="257"/>
      <c r="M726" s="230"/>
      <c r="N726" s="229">
        <v>0</v>
      </c>
      <c r="O726" s="65" t="s">
        <v>3651</v>
      </c>
      <c r="P726" s="242" t="b">
        <f>EXACT(A725,O726)</f>
        <v>1</v>
      </c>
      <c r="Q726" s="258">
        <v>0</v>
      </c>
      <c r="R726" s="259">
        <f t="shared" si="57"/>
        <v>-1508904.6399999899</v>
      </c>
    </row>
    <row r="727" spans="1:18" outlineLevel="2">
      <c r="A727" s="272" t="s">
        <v>4982</v>
      </c>
      <c r="B727" s="196" t="s">
        <v>3653</v>
      </c>
      <c r="C727" s="230">
        <v>0</v>
      </c>
      <c r="D727" s="230">
        <f t="shared" si="58"/>
        <v>0</v>
      </c>
      <c r="E727" s="255"/>
      <c r="F727" s="256"/>
      <c r="G727" s="256"/>
      <c r="H727" s="255"/>
      <c r="I727" s="230"/>
      <c r="J727" s="255"/>
      <c r="K727" s="230">
        <f t="shared" si="59"/>
        <v>0</v>
      </c>
      <c r="L727" s="257"/>
      <c r="M727" s="230"/>
      <c r="N727" s="229">
        <v>0</v>
      </c>
      <c r="O727" s="65" t="s">
        <v>3651</v>
      </c>
      <c r="P727" s="242" t="b">
        <f>EXACT(A725,O727)</f>
        <v>1</v>
      </c>
      <c r="Q727" s="258">
        <v>0</v>
      </c>
      <c r="R727" s="259">
        <f t="shared" si="57"/>
        <v>0</v>
      </c>
    </row>
    <row r="728" spans="1:18" outlineLevel="2">
      <c r="A728" s="272" t="s">
        <v>4983</v>
      </c>
      <c r="B728" s="196" t="s">
        <v>3654</v>
      </c>
      <c r="C728" s="230">
        <v>0</v>
      </c>
      <c r="D728" s="230">
        <f t="shared" si="58"/>
        <v>0</v>
      </c>
      <c r="E728" s="255"/>
      <c r="F728" s="256"/>
      <c r="G728" s="256"/>
      <c r="H728" s="255"/>
      <c r="I728" s="230"/>
      <c r="J728" s="255"/>
      <c r="K728" s="230">
        <f t="shared" si="59"/>
        <v>0</v>
      </c>
      <c r="L728" s="257"/>
      <c r="M728" s="230"/>
      <c r="N728" s="229">
        <v>0</v>
      </c>
      <c r="O728" s="65" t="s">
        <v>3651</v>
      </c>
      <c r="P728" s="242" t="b">
        <f>EXACT(A725,O728)</f>
        <v>1</v>
      </c>
      <c r="Q728" s="258">
        <v>0</v>
      </c>
      <c r="R728" s="259">
        <f t="shared" si="57"/>
        <v>0</v>
      </c>
    </row>
    <row r="729" spans="1:18" outlineLevel="1">
      <c r="A729" s="400" t="s">
        <v>3655</v>
      </c>
      <c r="B729" s="196"/>
      <c r="C729" s="254">
        <f>SUM(C730:C732)</f>
        <v>293537.01999999897</v>
      </c>
      <c r="D729" s="254">
        <f t="shared" si="58"/>
        <v>-293537.01999999897</v>
      </c>
      <c r="E729" s="266"/>
      <c r="F729" s="256"/>
      <c r="G729" s="256"/>
      <c r="H729" s="255"/>
      <c r="I729" s="254"/>
      <c r="J729" s="255"/>
      <c r="K729" s="254">
        <f t="shared" si="59"/>
        <v>-293537.01999999897</v>
      </c>
      <c r="L729" s="257" t="e">
        <f>#REF!+C729</f>
        <v>#REF!</v>
      </c>
      <c r="M729" s="254"/>
      <c r="N729" s="229" t="e">
        <v>#VALUE!</v>
      </c>
      <c r="O729" s="65">
        <v>0</v>
      </c>
      <c r="Q729" s="258">
        <v>-293537.02</v>
      </c>
      <c r="R729" s="259">
        <f t="shared" si="57"/>
        <v>1.0477378964424133E-9</v>
      </c>
    </row>
    <row r="730" spans="1:18" outlineLevel="2">
      <c r="A730" s="272" t="s">
        <v>4984</v>
      </c>
      <c r="B730" s="196" t="s">
        <v>3656</v>
      </c>
      <c r="C730" s="230">
        <v>251383.019999999</v>
      </c>
      <c r="D730" s="230">
        <f t="shared" si="58"/>
        <v>-251383.019999999</v>
      </c>
      <c r="E730" s="255"/>
      <c r="F730" s="256"/>
      <c r="G730" s="256"/>
      <c r="H730" s="255"/>
      <c r="I730" s="230"/>
      <c r="J730" s="255"/>
      <c r="K730" s="230">
        <f t="shared" si="59"/>
        <v>-251383.019999999</v>
      </c>
      <c r="L730" s="257"/>
      <c r="M730" s="230"/>
      <c r="N730" s="229">
        <v>0</v>
      </c>
      <c r="O730" s="65" t="s">
        <v>3655</v>
      </c>
      <c r="P730" s="242" t="b">
        <f>EXACT(A729,O730)</f>
        <v>1</v>
      </c>
      <c r="Q730" s="258">
        <v>0</v>
      </c>
      <c r="R730" s="259">
        <f t="shared" si="57"/>
        <v>-251383.019999999</v>
      </c>
    </row>
    <row r="731" spans="1:18" outlineLevel="2">
      <c r="A731" s="272" t="s">
        <v>4985</v>
      </c>
      <c r="B731" s="196" t="s">
        <v>3657</v>
      </c>
      <c r="C731" s="230">
        <v>42154</v>
      </c>
      <c r="D731" s="230">
        <f t="shared" si="58"/>
        <v>-42154</v>
      </c>
      <c r="E731" s="255"/>
      <c r="F731" s="256"/>
      <c r="G731" s="256"/>
      <c r="H731" s="255"/>
      <c r="I731" s="230"/>
      <c r="J731" s="255"/>
      <c r="K731" s="230">
        <f t="shared" si="59"/>
        <v>-42154</v>
      </c>
      <c r="L731" s="257"/>
      <c r="M731" s="230"/>
      <c r="N731" s="229">
        <v>0</v>
      </c>
      <c r="O731" s="65" t="s">
        <v>3655</v>
      </c>
      <c r="P731" s="242" t="b">
        <f>EXACT(A729,O731)</f>
        <v>1</v>
      </c>
      <c r="Q731" s="258">
        <v>0</v>
      </c>
      <c r="R731" s="259">
        <f t="shared" si="57"/>
        <v>-42154</v>
      </c>
    </row>
    <row r="732" spans="1:18" outlineLevel="2">
      <c r="A732" s="272" t="s">
        <v>4986</v>
      </c>
      <c r="B732" s="196" t="s">
        <v>3658</v>
      </c>
      <c r="C732" s="230">
        <v>0</v>
      </c>
      <c r="D732" s="230">
        <f t="shared" si="58"/>
        <v>0</v>
      </c>
      <c r="E732" s="255"/>
      <c r="F732" s="256"/>
      <c r="G732" s="256"/>
      <c r="H732" s="255"/>
      <c r="I732" s="230"/>
      <c r="J732" s="255"/>
      <c r="K732" s="230">
        <f t="shared" si="59"/>
        <v>0</v>
      </c>
      <c r="L732" s="257"/>
      <c r="M732" s="230"/>
      <c r="N732" s="229">
        <v>0</v>
      </c>
      <c r="O732" s="65" t="s">
        <v>3655</v>
      </c>
      <c r="P732" s="242" t="b">
        <f>EXACT(A729,O732)</f>
        <v>1</v>
      </c>
      <c r="Q732" s="258">
        <v>0</v>
      </c>
      <c r="R732" s="259">
        <f t="shared" si="57"/>
        <v>0</v>
      </c>
    </row>
    <row r="733" spans="1:18" outlineLevel="1">
      <c r="A733" s="400" t="s">
        <v>3659</v>
      </c>
      <c r="B733" s="196"/>
      <c r="C733" s="254">
        <f>SUM(C737:C738)</f>
        <v>4014602.96999999</v>
      </c>
      <c r="D733" s="254">
        <f t="shared" si="58"/>
        <v>-4014602.96999999</v>
      </c>
      <c r="E733" s="266"/>
      <c r="F733" s="256"/>
      <c r="G733" s="256"/>
      <c r="H733" s="255"/>
      <c r="I733" s="254"/>
      <c r="J733" s="255"/>
      <c r="K733" s="254">
        <f t="shared" si="59"/>
        <v>-4014602.96999999</v>
      </c>
      <c r="L733" s="257" t="e">
        <f>#REF!+C733</f>
        <v>#REF!</v>
      </c>
      <c r="M733" s="254"/>
      <c r="N733" s="229" t="e">
        <v>#VALUE!</v>
      </c>
      <c r="O733" s="65">
        <v>0</v>
      </c>
      <c r="Q733" s="258">
        <v>-4014602.97</v>
      </c>
      <c r="R733" s="259">
        <f t="shared" si="57"/>
        <v>1.0244548320770264E-8</v>
      </c>
    </row>
    <row r="734" spans="1:18" outlineLevel="2">
      <c r="A734" s="272" t="s">
        <v>4987</v>
      </c>
      <c r="B734" s="196" t="s">
        <v>3660</v>
      </c>
      <c r="C734" s="230">
        <v>0</v>
      </c>
      <c r="D734" s="230">
        <f t="shared" si="58"/>
        <v>0</v>
      </c>
      <c r="E734" s="255"/>
      <c r="F734" s="256"/>
      <c r="G734" s="256"/>
      <c r="H734" s="255"/>
      <c r="I734" s="230"/>
      <c r="J734" s="255"/>
      <c r="K734" s="230">
        <f t="shared" si="59"/>
        <v>0</v>
      </c>
      <c r="L734" s="257"/>
      <c r="M734" s="230"/>
      <c r="N734" s="229">
        <v>0</v>
      </c>
      <c r="O734" s="65" t="s">
        <v>3659</v>
      </c>
      <c r="P734" s="242" t="b">
        <f>EXACT(A733,O734)</f>
        <v>1</v>
      </c>
      <c r="Q734" s="258">
        <v>0</v>
      </c>
      <c r="R734" s="259">
        <f t="shared" ref="R734:R799" si="60">K734-Q734</f>
        <v>0</v>
      </c>
    </row>
    <row r="735" spans="1:18" outlineLevel="2">
      <c r="A735" s="272" t="s">
        <v>4988</v>
      </c>
      <c r="B735" s="196" t="s">
        <v>3661</v>
      </c>
      <c r="C735" s="230">
        <v>0</v>
      </c>
      <c r="D735" s="230">
        <f t="shared" si="58"/>
        <v>0</v>
      </c>
      <c r="E735" s="255"/>
      <c r="F735" s="256"/>
      <c r="G735" s="256"/>
      <c r="H735" s="255"/>
      <c r="I735" s="230"/>
      <c r="J735" s="255"/>
      <c r="K735" s="230">
        <f t="shared" si="59"/>
        <v>0</v>
      </c>
      <c r="L735" s="257"/>
      <c r="M735" s="230"/>
      <c r="N735" s="229">
        <v>0</v>
      </c>
      <c r="O735" s="65" t="s">
        <v>3659</v>
      </c>
      <c r="P735" s="242" t="b">
        <f>EXACT(A733,O735)</f>
        <v>1</v>
      </c>
      <c r="Q735" s="258">
        <v>0</v>
      </c>
      <c r="R735" s="259">
        <f t="shared" si="60"/>
        <v>0</v>
      </c>
    </row>
    <row r="736" spans="1:18" outlineLevel="2">
      <c r="A736" s="272" t="s">
        <v>4989</v>
      </c>
      <c r="B736" s="196" t="s">
        <v>3662</v>
      </c>
      <c r="C736" s="230">
        <v>0</v>
      </c>
      <c r="D736" s="230">
        <f t="shared" si="58"/>
        <v>0</v>
      </c>
      <c r="E736" s="255"/>
      <c r="F736" s="256"/>
      <c r="G736" s="256"/>
      <c r="H736" s="255"/>
      <c r="I736" s="230"/>
      <c r="J736" s="255"/>
      <c r="K736" s="230">
        <f t="shared" si="59"/>
        <v>0</v>
      </c>
      <c r="L736" s="257"/>
      <c r="M736" s="230"/>
      <c r="N736" s="229">
        <v>0</v>
      </c>
      <c r="O736" s="65" t="s">
        <v>3659</v>
      </c>
      <c r="P736" s="242" t="b">
        <f>EXACT(A733,O736)</f>
        <v>1</v>
      </c>
      <c r="Q736" s="258">
        <v>0</v>
      </c>
      <c r="R736" s="259">
        <f t="shared" si="60"/>
        <v>0</v>
      </c>
    </row>
    <row r="737" spans="1:18" outlineLevel="2">
      <c r="A737" s="272" t="s">
        <v>4990</v>
      </c>
      <c r="B737" s="196" t="s">
        <v>3663</v>
      </c>
      <c r="C737" s="230">
        <v>14878.379999999899</v>
      </c>
      <c r="D737" s="230">
        <f t="shared" si="58"/>
        <v>-14878.379999999899</v>
      </c>
      <c r="E737" s="255"/>
      <c r="F737" s="256"/>
      <c r="G737" s="256"/>
      <c r="H737" s="255"/>
      <c r="I737" s="230"/>
      <c r="J737" s="255"/>
      <c r="K737" s="230">
        <f t="shared" si="59"/>
        <v>-14878.379999999899</v>
      </c>
      <c r="L737" s="257"/>
      <c r="M737" s="230"/>
      <c r="N737" s="229">
        <v>0</v>
      </c>
      <c r="O737" s="65" t="s">
        <v>3659</v>
      </c>
      <c r="P737" s="242" t="b">
        <f>EXACT(A733,O737)</f>
        <v>1</v>
      </c>
      <c r="Q737" s="258">
        <v>0</v>
      </c>
      <c r="R737" s="259">
        <f t="shared" si="60"/>
        <v>-14878.379999999899</v>
      </c>
    </row>
    <row r="738" spans="1:18" outlineLevel="2">
      <c r="A738" s="272" t="s">
        <v>4991</v>
      </c>
      <c r="B738" s="196" t="s">
        <v>3664</v>
      </c>
      <c r="C738" s="230">
        <v>3999724.5899999901</v>
      </c>
      <c r="D738" s="230">
        <f t="shared" si="58"/>
        <v>-3999724.5899999901</v>
      </c>
      <c r="E738" s="255"/>
      <c r="F738" s="256"/>
      <c r="G738" s="256"/>
      <c r="H738" s="255"/>
      <c r="I738" s="230"/>
      <c r="J738" s="255"/>
      <c r="K738" s="230">
        <f t="shared" si="59"/>
        <v>-3999724.5899999901</v>
      </c>
      <c r="L738" s="257"/>
      <c r="M738" s="230"/>
      <c r="N738" s="229">
        <v>0</v>
      </c>
      <c r="O738" s="65" t="s">
        <v>3659</v>
      </c>
      <c r="P738" s="242" t="b">
        <f>EXACT(A733,O738)</f>
        <v>1</v>
      </c>
      <c r="Q738" s="258">
        <v>0</v>
      </c>
      <c r="R738" s="259">
        <f t="shared" si="60"/>
        <v>-3999724.5899999901</v>
      </c>
    </row>
    <row r="739" spans="1:18" outlineLevel="1">
      <c r="A739" s="400" t="s">
        <v>3665</v>
      </c>
      <c r="C739" s="254">
        <f>SUM(C740:C742)</f>
        <v>813018.42</v>
      </c>
      <c r="D739" s="254">
        <f t="shared" si="58"/>
        <v>-813018.42</v>
      </c>
      <c r="E739" s="255"/>
      <c r="F739" s="256"/>
      <c r="G739" s="256"/>
      <c r="H739" s="255"/>
      <c r="I739" s="254"/>
      <c r="J739" s="255"/>
      <c r="K739" s="254">
        <f t="shared" si="59"/>
        <v>-813018.42</v>
      </c>
      <c r="L739" s="257" t="e">
        <f>#REF!+C739</f>
        <v>#REF!</v>
      </c>
      <c r="M739" s="254"/>
      <c r="N739" s="229" t="e">
        <v>#VALUE!</v>
      </c>
      <c r="O739" s="65">
        <v>0</v>
      </c>
      <c r="Q739" s="258">
        <v>-813018.42</v>
      </c>
      <c r="R739" s="259">
        <f t="shared" si="60"/>
        <v>0</v>
      </c>
    </row>
    <row r="740" spans="1:18" outlineLevel="2">
      <c r="A740" s="401" t="s">
        <v>4992</v>
      </c>
      <c r="B740" s="45" t="s">
        <v>3666</v>
      </c>
      <c r="C740" s="230">
        <v>0</v>
      </c>
      <c r="D740" s="230">
        <f t="shared" si="58"/>
        <v>0</v>
      </c>
      <c r="E740" s="255"/>
      <c r="F740" s="256"/>
      <c r="G740" s="256"/>
      <c r="H740" s="255"/>
      <c r="I740" s="230"/>
      <c r="J740" s="255"/>
      <c r="K740" s="230">
        <f t="shared" si="59"/>
        <v>0</v>
      </c>
      <c r="L740" s="257"/>
      <c r="M740" s="230"/>
      <c r="N740" s="229">
        <v>0</v>
      </c>
      <c r="O740" s="65" t="s">
        <v>3665</v>
      </c>
      <c r="P740" s="242" t="b">
        <f>EXACT($A$739,O740)</f>
        <v>1</v>
      </c>
      <c r="Q740" s="258">
        <v>0</v>
      </c>
      <c r="R740" s="259">
        <f t="shared" si="60"/>
        <v>0</v>
      </c>
    </row>
    <row r="741" spans="1:18" outlineLevel="2">
      <c r="A741" s="401" t="s">
        <v>4993</v>
      </c>
      <c r="B741" s="45" t="s">
        <v>3666</v>
      </c>
      <c r="C741" s="230">
        <v>813018.42</v>
      </c>
      <c r="D741" s="230">
        <f t="shared" si="58"/>
        <v>-813018.42</v>
      </c>
      <c r="E741" s="255"/>
      <c r="F741" s="256"/>
      <c r="G741" s="256"/>
      <c r="H741" s="255"/>
      <c r="I741" s="230"/>
      <c r="J741" s="255"/>
      <c r="K741" s="230">
        <f t="shared" si="59"/>
        <v>-813018.42</v>
      </c>
      <c r="L741" s="257"/>
      <c r="M741" s="230"/>
      <c r="N741" s="229">
        <v>0</v>
      </c>
      <c r="O741" s="65" t="s">
        <v>3665</v>
      </c>
      <c r="P741" s="242" t="b">
        <f>EXACT($A$739,O741)</f>
        <v>1</v>
      </c>
      <c r="Q741" s="258">
        <v>0</v>
      </c>
      <c r="R741" s="259">
        <f t="shared" si="60"/>
        <v>-813018.42</v>
      </c>
    </row>
    <row r="742" spans="1:18" outlineLevel="2">
      <c r="A742" s="401" t="s">
        <v>4994</v>
      </c>
      <c r="B742" s="45" t="s">
        <v>3667</v>
      </c>
      <c r="C742" s="230">
        <v>0</v>
      </c>
      <c r="D742" s="230">
        <f t="shared" si="58"/>
        <v>0</v>
      </c>
      <c r="E742" s="255"/>
      <c r="F742" s="256"/>
      <c r="G742" s="256"/>
      <c r="H742" s="255"/>
      <c r="I742" s="230"/>
      <c r="J742" s="255"/>
      <c r="K742" s="230">
        <f t="shared" si="59"/>
        <v>0</v>
      </c>
      <c r="L742" s="257"/>
      <c r="M742" s="230"/>
      <c r="N742" s="229">
        <v>0</v>
      </c>
      <c r="O742" s="65" t="s">
        <v>3665</v>
      </c>
      <c r="P742" s="242" t="b">
        <f>EXACT($A$739,O742)</f>
        <v>1</v>
      </c>
      <c r="Q742" s="258">
        <v>0</v>
      </c>
      <c r="R742" s="259">
        <f t="shared" si="60"/>
        <v>0</v>
      </c>
    </row>
    <row r="743" spans="1:18" outlineLevel="1">
      <c r="A743" s="400" t="s">
        <v>3668</v>
      </c>
      <c r="C743" s="254">
        <f>SUM(C744:C745)</f>
        <v>1423128.46</v>
      </c>
      <c r="D743" s="254">
        <f t="shared" si="58"/>
        <v>-1423128.46</v>
      </c>
      <c r="E743" s="255"/>
      <c r="F743" s="256"/>
      <c r="G743" s="256"/>
      <c r="H743" s="255"/>
      <c r="I743" s="254"/>
      <c r="J743" s="255"/>
      <c r="K743" s="254">
        <f t="shared" si="59"/>
        <v>-1423128.46</v>
      </c>
      <c r="L743" s="257" t="e">
        <f>#REF!+C743</f>
        <v>#REF!</v>
      </c>
      <c r="M743" s="254"/>
      <c r="N743" s="229" t="e">
        <v>#VALUE!</v>
      </c>
      <c r="O743" s="65">
        <v>0</v>
      </c>
      <c r="Q743" s="258">
        <v>-1423128.46</v>
      </c>
      <c r="R743" s="259">
        <f t="shared" si="60"/>
        <v>0</v>
      </c>
    </row>
    <row r="744" spans="1:18" outlineLevel="2">
      <c r="A744" s="401" t="s">
        <v>4995</v>
      </c>
      <c r="B744" s="45" t="s">
        <v>3669</v>
      </c>
      <c r="C744" s="230">
        <v>0</v>
      </c>
      <c r="D744" s="230">
        <f t="shared" si="58"/>
        <v>0</v>
      </c>
      <c r="E744" s="255"/>
      <c r="F744" s="256"/>
      <c r="G744" s="256"/>
      <c r="H744" s="255"/>
      <c r="I744" s="230"/>
      <c r="J744" s="255"/>
      <c r="K744" s="230">
        <f t="shared" si="59"/>
        <v>0</v>
      </c>
      <c r="L744" s="257"/>
      <c r="M744" s="230"/>
      <c r="N744" s="229">
        <v>0</v>
      </c>
      <c r="O744" s="65" t="s">
        <v>3668</v>
      </c>
      <c r="P744" s="242" t="b">
        <f>EXACT($A$743,O744)</f>
        <v>1</v>
      </c>
      <c r="Q744" s="258">
        <v>0</v>
      </c>
      <c r="R744" s="259">
        <f t="shared" si="60"/>
        <v>0</v>
      </c>
    </row>
    <row r="745" spans="1:18" outlineLevel="2">
      <c r="A745" s="401" t="s">
        <v>4996</v>
      </c>
      <c r="B745" s="45" t="s">
        <v>3669</v>
      </c>
      <c r="C745" s="230">
        <v>1423128.46</v>
      </c>
      <c r="D745" s="230">
        <f t="shared" si="58"/>
        <v>-1423128.46</v>
      </c>
      <c r="E745" s="255"/>
      <c r="F745" s="256"/>
      <c r="G745" s="256"/>
      <c r="H745" s="255"/>
      <c r="I745" s="230"/>
      <c r="J745" s="255"/>
      <c r="K745" s="230">
        <f t="shared" si="59"/>
        <v>-1423128.46</v>
      </c>
      <c r="L745" s="257"/>
      <c r="M745" s="230"/>
      <c r="N745" s="229">
        <v>0</v>
      </c>
      <c r="O745" s="65" t="s">
        <v>3668</v>
      </c>
      <c r="P745" s="242" t="b">
        <f>EXACT($A$743,O745)</f>
        <v>1</v>
      </c>
      <c r="Q745" s="258">
        <v>0</v>
      </c>
      <c r="R745" s="259">
        <f t="shared" si="60"/>
        <v>-1423128.46</v>
      </c>
    </row>
    <row r="746" spans="1:18" outlineLevel="1">
      <c r="A746" s="400" t="s">
        <v>3670</v>
      </c>
      <c r="C746" s="254">
        <f>SUM(C747:C748)</f>
        <v>1939136.6399999899</v>
      </c>
      <c r="D746" s="254">
        <f t="shared" si="58"/>
        <v>-1939136.6399999899</v>
      </c>
      <c r="E746" s="255"/>
      <c r="F746" s="256"/>
      <c r="G746" s="256"/>
      <c r="H746" s="255"/>
      <c r="I746" s="254"/>
      <c r="J746" s="255"/>
      <c r="K746" s="254">
        <f t="shared" si="59"/>
        <v>-1939136.6399999899</v>
      </c>
      <c r="L746" s="257" t="e">
        <f>#REF!+C746</f>
        <v>#REF!</v>
      </c>
      <c r="M746" s="254"/>
      <c r="N746" s="229" t="e">
        <v>#VALUE!</v>
      </c>
      <c r="O746" s="65">
        <v>0</v>
      </c>
      <c r="Q746" s="258">
        <v>-1939136.64</v>
      </c>
      <c r="R746" s="259">
        <f t="shared" si="60"/>
        <v>1.0011717677116394E-8</v>
      </c>
    </row>
    <row r="747" spans="1:18" outlineLevel="2">
      <c r="A747" s="401" t="s">
        <v>4997</v>
      </c>
      <c r="B747" s="45" t="s">
        <v>3671</v>
      </c>
      <c r="C747" s="230">
        <v>0</v>
      </c>
      <c r="D747" s="230">
        <f t="shared" si="58"/>
        <v>0</v>
      </c>
      <c r="E747" s="255"/>
      <c r="F747" s="256"/>
      <c r="G747" s="256"/>
      <c r="H747" s="255"/>
      <c r="I747" s="230"/>
      <c r="J747" s="255"/>
      <c r="K747" s="230">
        <f t="shared" si="59"/>
        <v>0</v>
      </c>
      <c r="L747" s="257"/>
      <c r="M747" s="230"/>
      <c r="N747" s="229">
        <v>0</v>
      </c>
      <c r="O747" s="65" t="s">
        <v>3670</v>
      </c>
      <c r="P747" s="242" t="b">
        <f>EXACT($A$746,O747)</f>
        <v>1</v>
      </c>
      <c r="Q747" s="258">
        <v>0</v>
      </c>
      <c r="R747" s="259">
        <f t="shared" si="60"/>
        <v>0</v>
      </c>
    </row>
    <row r="748" spans="1:18" outlineLevel="2">
      <c r="A748" s="401" t="s">
        <v>4998</v>
      </c>
      <c r="B748" s="45" t="s">
        <v>3671</v>
      </c>
      <c r="C748" s="230">
        <v>1939136.6399999899</v>
      </c>
      <c r="D748" s="230">
        <f t="shared" si="58"/>
        <v>-1939136.6399999899</v>
      </c>
      <c r="E748" s="255"/>
      <c r="F748" s="256"/>
      <c r="G748" s="256"/>
      <c r="H748" s="255"/>
      <c r="I748" s="230"/>
      <c r="J748" s="255"/>
      <c r="K748" s="230">
        <f t="shared" si="59"/>
        <v>-1939136.6399999899</v>
      </c>
      <c r="L748" s="257"/>
      <c r="M748" s="230"/>
      <c r="N748" s="229">
        <v>0</v>
      </c>
      <c r="O748" s="65" t="s">
        <v>3670</v>
      </c>
      <c r="P748" s="242" t="b">
        <f>EXACT($A$746,O748)</f>
        <v>1</v>
      </c>
      <c r="Q748" s="258">
        <v>0</v>
      </c>
      <c r="R748" s="259">
        <f t="shared" si="60"/>
        <v>-1939136.6399999899</v>
      </c>
    </row>
    <row r="749" spans="1:18" outlineLevel="1">
      <c r="A749" s="400" t="s">
        <v>3672</v>
      </c>
      <c r="C749" s="254">
        <f>SUM(C750:C752)</f>
        <v>1064391.6599999899</v>
      </c>
      <c r="D749" s="254">
        <f t="shared" si="58"/>
        <v>-1064391.6599999899</v>
      </c>
      <c r="E749" s="255"/>
      <c r="F749" s="256"/>
      <c r="G749" s="256"/>
      <c r="H749" s="255"/>
      <c r="I749" s="254"/>
      <c r="J749" s="255"/>
      <c r="K749" s="254">
        <f t="shared" si="59"/>
        <v>-1064391.6599999899</v>
      </c>
      <c r="L749" s="257" t="e">
        <f>#REF!+C749</f>
        <v>#REF!</v>
      </c>
      <c r="M749" s="254"/>
      <c r="N749" s="229" t="e">
        <v>#VALUE!</v>
      </c>
      <c r="O749" s="65">
        <v>0</v>
      </c>
      <c r="Q749" s="258">
        <v>-1064391.6599999999</v>
      </c>
      <c r="R749" s="259">
        <f t="shared" si="60"/>
        <v>1.0011717677116394E-8</v>
      </c>
    </row>
    <row r="750" spans="1:18" outlineLevel="2">
      <c r="A750" s="272" t="s">
        <v>4999</v>
      </c>
      <c r="B750" s="196" t="s">
        <v>3673</v>
      </c>
      <c r="C750" s="230">
        <v>0</v>
      </c>
      <c r="D750" s="230">
        <f t="shared" si="58"/>
        <v>0</v>
      </c>
      <c r="E750" s="255"/>
      <c r="F750" s="256"/>
      <c r="G750" s="256"/>
      <c r="H750" s="255"/>
      <c r="I750" s="230"/>
      <c r="J750" s="255"/>
      <c r="K750" s="230">
        <f t="shared" si="59"/>
        <v>0</v>
      </c>
      <c r="L750" s="257"/>
      <c r="M750" s="230"/>
      <c r="N750" s="229">
        <v>0</v>
      </c>
      <c r="O750" s="65" t="s">
        <v>3672</v>
      </c>
      <c r="P750" s="242" t="b">
        <f>EXACT($A$749,O750)</f>
        <v>1</v>
      </c>
      <c r="Q750" s="258">
        <v>0</v>
      </c>
      <c r="R750" s="259">
        <f t="shared" si="60"/>
        <v>0</v>
      </c>
    </row>
    <row r="751" spans="1:18" outlineLevel="2">
      <c r="A751" s="272" t="s">
        <v>5000</v>
      </c>
      <c r="B751" s="196" t="s">
        <v>3674</v>
      </c>
      <c r="C751" s="230">
        <v>0</v>
      </c>
      <c r="D751" s="230">
        <f t="shared" si="58"/>
        <v>0</v>
      </c>
      <c r="E751" s="255"/>
      <c r="F751" s="256"/>
      <c r="G751" s="256"/>
      <c r="H751" s="255"/>
      <c r="I751" s="230"/>
      <c r="J751" s="255"/>
      <c r="K751" s="230">
        <f t="shared" si="59"/>
        <v>0</v>
      </c>
      <c r="L751" s="257"/>
      <c r="M751" s="230"/>
      <c r="N751" s="229">
        <v>0</v>
      </c>
      <c r="O751" s="65" t="s">
        <v>3672</v>
      </c>
      <c r="P751" s="242" t="b">
        <f>EXACT($A$749,O751)</f>
        <v>1</v>
      </c>
      <c r="Q751" s="258">
        <v>0</v>
      </c>
      <c r="R751" s="259">
        <f t="shared" si="60"/>
        <v>0</v>
      </c>
    </row>
    <row r="752" spans="1:18" outlineLevel="2">
      <c r="A752" s="272" t="s">
        <v>5001</v>
      </c>
      <c r="B752" s="196" t="s">
        <v>3675</v>
      </c>
      <c r="C752" s="230">
        <v>1064391.6599999899</v>
      </c>
      <c r="D752" s="230">
        <f t="shared" si="58"/>
        <v>-1064391.6599999899</v>
      </c>
      <c r="E752" s="255"/>
      <c r="F752" s="256"/>
      <c r="G752" s="256"/>
      <c r="H752" s="255"/>
      <c r="I752" s="230"/>
      <c r="J752" s="255"/>
      <c r="K752" s="230">
        <f>D752+I752</f>
        <v>-1064391.6599999899</v>
      </c>
      <c r="L752" s="257"/>
      <c r="M752" s="230"/>
      <c r="N752" s="229">
        <v>0</v>
      </c>
      <c r="O752" s="65" t="s">
        <v>3672</v>
      </c>
      <c r="P752" s="242" t="b">
        <f>EXACT(A749,O752)</f>
        <v>1</v>
      </c>
      <c r="Q752" s="258">
        <v>0</v>
      </c>
      <c r="R752" s="259">
        <f t="shared" si="60"/>
        <v>-1064391.6599999899</v>
      </c>
    </row>
    <row r="753" spans="1:18" outlineLevel="1">
      <c r="A753" s="400" t="s">
        <v>3676</v>
      </c>
      <c r="C753" s="254">
        <f>SUM(C754:C758)</f>
        <v>0</v>
      </c>
      <c r="D753" s="254">
        <f t="shared" si="58"/>
        <v>0</v>
      </c>
      <c r="E753" s="255"/>
      <c r="F753" s="256"/>
      <c r="G753" s="256"/>
      <c r="H753" s="255"/>
      <c r="I753" s="254"/>
      <c r="J753" s="255"/>
      <c r="K753" s="254">
        <f t="shared" ref="K753:K758" si="61">D753+I753</f>
        <v>0</v>
      </c>
      <c r="L753" s="257"/>
      <c r="M753" s="230"/>
      <c r="N753" s="229" t="e">
        <v>#VALUE!</v>
      </c>
      <c r="O753" s="65">
        <v>0</v>
      </c>
      <c r="Q753" s="258">
        <v>0</v>
      </c>
      <c r="R753" s="259">
        <f t="shared" si="60"/>
        <v>0</v>
      </c>
    </row>
    <row r="754" spans="1:18" outlineLevel="2">
      <c r="A754" s="272" t="s">
        <v>5002</v>
      </c>
      <c r="B754" s="196" t="s">
        <v>3677</v>
      </c>
      <c r="C754" s="230">
        <v>0</v>
      </c>
      <c r="D754" s="230">
        <f t="shared" si="58"/>
        <v>0</v>
      </c>
      <c r="E754" s="255"/>
      <c r="F754" s="256"/>
      <c r="G754" s="256"/>
      <c r="H754" s="255"/>
      <c r="I754" s="230"/>
      <c r="J754" s="255"/>
      <c r="K754" s="230">
        <f t="shared" si="61"/>
        <v>0</v>
      </c>
      <c r="L754" s="257"/>
      <c r="M754" s="230"/>
      <c r="N754" s="229">
        <v>0</v>
      </c>
      <c r="O754" s="65" t="s">
        <v>3676</v>
      </c>
      <c r="P754" s="242" t="b">
        <f>EXACT($A$753,O754)</f>
        <v>1</v>
      </c>
      <c r="Q754" s="258">
        <v>0</v>
      </c>
      <c r="R754" s="259">
        <f t="shared" si="60"/>
        <v>0</v>
      </c>
    </row>
    <row r="755" spans="1:18" outlineLevel="2">
      <c r="A755" s="272" t="s">
        <v>5003</v>
      </c>
      <c r="B755" s="196" t="s">
        <v>3678</v>
      </c>
      <c r="C755" s="230">
        <v>0</v>
      </c>
      <c r="D755" s="230">
        <f t="shared" si="58"/>
        <v>0</v>
      </c>
      <c r="E755" s="255"/>
      <c r="F755" s="256"/>
      <c r="G755" s="256"/>
      <c r="H755" s="255"/>
      <c r="I755" s="230"/>
      <c r="J755" s="255"/>
      <c r="K755" s="230">
        <f t="shared" si="61"/>
        <v>0</v>
      </c>
      <c r="L755" s="257"/>
      <c r="M755" s="230"/>
      <c r="N755" s="229">
        <v>0</v>
      </c>
      <c r="O755" s="65" t="s">
        <v>3676</v>
      </c>
      <c r="P755" s="242" t="b">
        <f>EXACT($A$753,O755)</f>
        <v>1</v>
      </c>
      <c r="Q755" s="258">
        <v>0</v>
      </c>
      <c r="R755" s="259">
        <f t="shared" si="60"/>
        <v>0</v>
      </c>
    </row>
    <row r="756" spans="1:18" outlineLevel="2">
      <c r="A756" s="272" t="s">
        <v>5004</v>
      </c>
      <c r="B756" s="196" t="s">
        <v>3679</v>
      </c>
      <c r="C756" s="230">
        <v>0</v>
      </c>
      <c r="D756" s="230">
        <f t="shared" si="58"/>
        <v>0</v>
      </c>
      <c r="E756" s="255"/>
      <c r="F756" s="256"/>
      <c r="G756" s="256"/>
      <c r="H756" s="255"/>
      <c r="I756" s="230"/>
      <c r="J756" s="255"/>
      <c r="K756" s="230">
        <f t="shared" si="61"/>
        <v>0</v>
      </c>
      <c r="L756" s="257"/>
      <c r="M756" s="230"/>
      <c r="N756" s="229">
        <v>0</v>
      </c>
      <c r="O756" s="65" t="s">
        <v>3676</v>
      </c>
      <c r="P756" s="242" t="b">
        <f>EXACT($A$753,O756)</f>
        <v>1</v>
      </c>
      <c r="Q756" s="258">
        <v>0</v>
      </c>
      <c r="R756" s="259">
        <f t="shared" si="60"/>
        <v>0</v>
      </c>
    </row>
    <row r="757" spans="1:18" outlineLevel="2">
      <c r="A757" s="272" t="s">
        <v>5005</v>
      </c>
      <c r="B757" s="196" t="s">
        <v>3680</v>
      </c>
      <c r="C757" s="230">
        <v>0</v>
      </c>
      <c r="D757" s="230">
        <f t="shared" si="58"/>
        <v>0</v>
      </c>
      <c r="E757" s="255"/>
      <c r="F757" s="256"/>
      <c r="G757" s="256"/>
      <c r="H757" s="255"/>
      <c r="I757" s="230"/>
      <c r="J757" s="255"/>
      <c r="K757" s="230">
        <f t="shared" si="61"/>
        <v>0</v>
      </c>
      <c r="L757" s="257"/>
      <c r="M757" s="230"/>
      <c r="N757" s="229">
        <v>0</v>
      </c>
      <c r="O757" s="65" t="s">
        <v>3676</v>
      </c>
      <c r="P757" s="242" t="b">
        <f>EXACT($A$753,O757)</f>
        <v>1</v>
      </c>
      <c r="Q757" s="258">
        <v>0</v>
      </c>
      <c r="R757" s="259">
        <f t="shared" si="60"/>
        <v>0</v>
      </c>
    </row>
    <row r="758" spans="1:18" outlineLevel="2">
      <c r="A758" s="272" t="s">
        <v>5006</v>
      </c>
      <c r="B758" s="196" t="s">
        <v>3681</v>
      </c>
      <c r="C758" s="230">
        <v>0</v>
      </c>
      <c r="D758" s="230">
        <f t="shared" si="58"/>
        <v>0</v>
      </c>
      <c r="E758" s="255"/>
      <c r="F758" s="256"/>
      <c r="G758" s="256"/>
      <c r="H758" s="255"/>
      <c r="I758" s="230"/>
      <c r="J758" s="255"/>
      <c r="K758" s="230">
        <f t="shared" si="61"/>
        <v>0</v>
      </c>
      <c r="L758" s="257"/>
      <c r="M758" s="230"/>
      <c r="N758" s="229">
        <v>0</v>
      </c>
      <c r="O758" s="65" t="s">
        <v>3676</v>
      </c>
      <c r="P758" s="242" t="b">
        <f>EXACT($A$753,O758)</f>
        <v>1</v>
      </c>
      <c r="Q758" s="258">
        <v>0</v>
      </c>
      <c r="R758" s="259">
        <f t="shared" si="60"/>
        <v>0</v>
      </c>
    </row>
    <row r="759" spans="1:18" outlineLevel="1">
      <c r="A759" s="400" t="s">
        <v>3682</v>
      </c>
      <c r="C759" s="254">
        <f>SUM(C760)</f>
        <v>8560830.52999999</v>
      </c>
      <c r="D759" s="254">
        <f t="shared" si="58"/>
        <v>-8560830.52999999</v>
      </c>
      <c r="E759" s="255"/>
      <c r="F759" s="256"/>
      <c r="G759" s="256"/>
      <c r="H759" s="255"/>
      <c r="I759" s="254"/>
      <c r="J759" s="255"/>
      <c r="K759" s="254">
        <f t="shared" si="59"/>
        <v>-8560830.52999999</v>
      </c>
      <c r="L759" s="257" t="e">
        <f>#REF!+C759</f>
        <v>#REF!</v>
      </c>
      <c r="M759" s="254"/>
      <c r="N759" s="229" t="e">
        <v>#VALUE!</v>
      </c>
      <c r="O759" s="65">
        <v>0</v>
      </c>
      <c r="Q759" s="258">
        <v>-8560830.5299999993</v>
      </c>
      <c r="R759" s="259">
        <f t="shared" si="60"/>
        <v>0</v>
      </c>
    </row>
    <row r="760" spans="1:18" outlineLevel="2">
      <c r="A760" s="272" t="s">
        <v>5007</v>
      </c>
      <c r="B760" s="196" t="s">
        <v>3683</v>
      </c>
      <c r="C760" s="230">
        <v>8560830.52999999</v>
      </c>
      <c r="D760" s="230">
        <f t="shared" si="58"/>
        <v>-8560830.52999999</v>
      </c>
      <c r="E760" s="255"/>
      <c r="F760" s="256"/>
      <c r="G760" s="256"/>
      <c r="H760" s="255"/>
      <c r="I760" s="230"/>
      <c r="J760" s="255"/>
      <c r="K760" s="230">
        <f t="shared" si="59"/>
        <v>-8560830.52999999</v>
      </c>
      <c r="L760" s="257"/>
      <c r="M760" s="230"/>
      <c r="N760" s="229">
        <v>0</v>
      </c>
      <c r="O760" s="65" t="s">
        <v>3682</v>
      </c>
      <c r="P760" s="242" t="b">
        <f>EXACT($A759,O760)</f>
        <v>1</v>
      </c>
      <c r="Q760" s="258">
        <v>0</v>
      </c>
      <c r="R760" s="259">
        <f t="shared" si="60"/>
        <v>-8560830.52999999</v>
      </c>
    </row>
    <row r="761" spans="1:18" outlineLevel="1">
      <c r="A761" s="400" t="s">
        <v>3684</v>
      </c>
      <c r="C761" s="254">
        <f>SUM(C762:C767)</f>
        <v>6700841.2199999988</v>
      </c>
      <c r="D761" s="254">
        <f t="shared" si="58"/>
        <v>-6700841.2199999988</v>
      </c>
      <c r="E761" s="255"/>
      <c r="F761" s="256"/>
      <c r="G761" s="256"/>
      <c r="H761" s="255"/>
      <c r="I761" s="254"/>
      <c r="J761" s="255"/>
      <c r="K761" s="254">
        <f t="shared" si="59"/>
        <v>-6700841.2199999988</v>
      </c>
      <c r="L761" s="257" t="e">
        <f>#REF!+C761</f>
        <v>#REF!</v>
      </c>
      <c r="M761" s="254"/>
      <c r="N761" s="229" t="e">
        <v>#VALUE!</v>
      </c>
      <c r="O761" s="65">
        <v>0</v>
      </c>
      <c r="Q761" s="258">
        <v>-6700841.2199999997</v>
      </c>
      <c r="R761" s="259">
        <f t="shared" si="60"/>
        <v>0</v>
      </c>
    </row>
    <row r="762" spans="1:18" outlineLevel="2">
      <c r="A762" s="272" t="s">
        <v>5008</v>
      </c>
      <c r="B762" s="196" t="s">
        <v>3685</v>
      </c>
      <c r="C762" s="230">
        <v>3101258.77</v>
      </c>
      <c r="D762" s="230">
        <f t="shared" si="58"/>
        <v>-3101258.77</v>
      </c>
      <c r="E762" s="255"/>
      <c r="F762" s="256"/>
      <c r="G762" s="256"/>
      <c r="H762" s="255"/>
      <c r="I762" s="230"/>
      <c r="J762" s="255"/>
      <c r="K762" s="230">
        <f t="shared" ref="K762:K789" si="62">D762+I762</f>
        <v>-3101258.77</v>
      </c>
      <c r="L762" s="257"/>
      <c r="M762" s="230"/>
      <c r="N762" s="229">
        <v>0</v>
      </c>
      <c r="O762" s="65" t="s">
        <v>3684</v>
      </c>
      <c r="P762" s="242" t="b">
        <f t="shared" ref="P762:P767" si="63">EXACT($A$761,O762)</f>
        <v>1</v>
      </c>
      <c r="Q762" s="258">
        <v>0</v>
      </c>
      <c r="R762" s="259">
        <f t="shared" si="60"/>
        <v>-3101258.77</v>
      </c>
    </row>
    <row r="763" spans="1:18" outlineLevel="2">
      <c r="A763" s="272" t="s">
        <v>5009</v>
      </c>
      <c r="B763" s="208" t="s">
        <v>3686</v>
      </c>
      <c r="C763" s="230">
        <v>3220652.47</v>
      </c>
      <c r="D763" s="230">
        <f t="shared" si="58"/>
        <v>-3220652.47</v>
      </c>
      <c r="E763" s="255"/>
      <c r="F763" s="256"/>
      <c r="G763" s="256"/>
      <c r="H763" s="255"/>
      <c r="I763" s="230"/>
      <c r="J763" s="255"/>
      <c r="K763" s="230">
        <f t="shared" si="62"/>
        <v>-3220652.47</v>
      </c>
      <c r="L763" s="257"/>
      <c r="M763" s="230"/>
      <c r="N763" s="229">
        <v>0</v>
      </c>
      <c r="O763" s="65" t="s">
        <v>3684</v>
      </c>
      <c r="P763" s="242" t="b">
        <f t="shared" si="63"/>
        <v>1</v>
      </c>
      <c r="Q763" s="258">
        <v>0</v>
      </c>
      <c r="R763" s="259">
        <f t="shared" si="60"/>
        <v>-3220652.47</v>
      </c>
    </row>
    <row r="764" spans="1:18" outlineLevel="2">
      <c r="A764" s="272" t="s">
        <v>5010</v>
      </c>
      <c r="B764" s="208" t="s">
        <v>3687</v>
      </c>
      <c r="C764" s="230">
        <v>378929.97999999899</v>
      </c>
      <c r="D764" s="230">
        <f t="shared" si="58"/>
        <v>-378929.97999999899</v>
      </c>
      <c r="E764" s="255"/>
      <c r="F764" s="256"/>
      <c r="G764" s="256"/>
      <c r="H764" s="255"/>
      <c r="I764" s="230"/>
      <c r="J764" s="255"/>
      <c r="K764" s="230">
        <f t="shared" si="62"/>
        <v>-378929.97999999899</v>
      </c>
      <c r="L764" s="257"/>
      <c r="M764" s="230"/>
      <c r="N764" s="229">
        <v>0</v>
      </c>
      <c r="O764" s="65" t="s">
        <v>3684</v>
      </c>
      <c r="P764" s="242" t="b">
        <f t="shared" si="63"/>
        <v>1</v>
      </c>
      <c r="Q764" s="258">
        <v>0</v>
      </c>
      <c r="R764" s="259">
        <f t="shared" si="60"/>
        <v>-378929.97999999899</v>
      </c>
    </row>
    <row r="765" spans="1:18" outlineLevel="2">
      <c r="A765" s="272" t="s">
        <v>5011</v>
      </c>
      <c r="B765" s="196" t="s">
        <v>3689</v>
      </c>
      <c r="C765" s="230">
        <v>0</v>
      </c>
      <c r="D765" s="230">
        <f t="shared" si="58"/>
        <v>0</v>
      </c>
      <c r="E765" s="255"/>
      <c r="F765" s="256"/>
      <c r="G765" s="256"/>
      <c r="H765" s="255"/>
      <c r="I765" s="230"/>
      <c r="J765" s="255"/>
      <c r="K765" s="230">
        <f t="shared" si="62"/>
        <v>0</v>
      </c>
      <c r="L765" s="257"/>
      <c r="M765" s="230"/>
      <c r="N765" s="229">
        <v>0</v>
      </c>
      <c r="O765" s="65" t="s">
        <v>3684</v>
      </c>
      <c r="P765" s="242" t="b">
        <f t="shared" si="63"/>
        <v>1</v>
      </c>
      <c r="Q765" s="258">
        <v>0</v>
      </c>
      <c r="R765" s="259">
        <f t="shared" si="60"/>
        <v>0</v>
      </c>
    </row>
    <row r="766" spans="1:18" outlineLevel="2">
      <c r="A766" s="272" t="s">
        <v>5012</v>
      </c>
      <c r="B766" s="196" t="s">
        <v>3690</v>
      </c>
      <c r="C766" s="230">
        <v>0</v>
      </c>
      <c r="D766" s="230">
        <f t="shared" si="58"/>
        <v>0</v>
      </c>
      <c r="E766" s="255"/>
      <c r="F766" s="256"/>
      <c r="G766" s="256"/>
      <c r="H766" s="255"/>
      <c r="I766" s="230"/>
      <c r="J766" s="255"/>
      <c r="K766" s="230">
        <f t="shared" si="62"/>
        <v>0</v>
      </c>
      <c r="L766" s="257"/>
      <c r="M766" s="230"/>
      <c r="N766" s="229">
        <v>0</v>
      </c>
      <c r="O766" s="65" t="s">
        <v>3684</v>
      </c>
      <c r="P766" s="242" t="b">
        <f t="shared" si="63"/>
        <v>1</v>
      </c>
      <c r="Q766" s="258">
        <v>0</v>
      </c>
      <c r="R766" s="259">
        <f t="shared" si="60"/>
        <v>0</v>
      </c>
    </row>
    <row r="767" spans="1:18" outlineLevel="2">
      <c r="A767" s="401" t="s">
        <v>5013</v>
      </c>
      <c r="B767" s="45" t="s">
        <v>3691</v>
      </c>
      <c r="C767" s="230">
        <v>0</v>
      </c>
      <c r="D767" s="230">
        <f t="shared" si="58"/>
        <v>0</v>
      </c>
      <c r="E767" s="255"/>
      <c r="F767" s="256"/>
      <c r="G767" s="256"/>
      <c r="H767" s="255"/>
      <c r="I767" s="230"/>
      <c r="J767" s="255"/>
      <c r="K767" s="230">
        <f t="shared" si="62"/>
        <v>0</v>
      </c>
      <c r="L767" s="257"/>
      <c r="M767" s="230"/>
      <c r="N767" s="229">
        <v>0</v>
      </c>
      <c r="O767" s="65" t="s">
        <v>3684</v>
      </c>
      <c r="P767" s="242" t="b">
        <f t="shared" si="63"/>
        <v>1</v>
      </c>
      <c r="Q767" s="258">
        <v>0</v>
      </c>
      <c r="R767" s="259">
        <f t="shared" si="60"/>
        <v>0</v>
      </c>
    </row>
    <row r="768" spans="1:18" outlineLevel="1">
      <c r="A768" s="400" t="s">
        <v>3692</v>
      </c>
      <c r="B768" s="45"/>
      <c r="C768" s="254">
        <f>SUM(C769)</f>
        <v>621644.43000000005</v>
      </c>
      <c r="D768" s="254">
        <f t="shared" si="58"/>
        <v>-621644.43000000005</v>
      </c>
      <c r="E768" s="255"/>
      <c r="F768" s="256"/>
      <c r="G768" s="256"/>
      <c r="H768" s="255"/>
      <c r="I768" s="254"/>
      <c r="J768" s="255"/>
      <c r="K768" s="254">
        <f t="shared" si="62"/>
        <v>-621644.43000000005</v>
      </c>
      <c r="L768" s="257" t="e">
        <f>#REF!+C768</f>
        <v>#REF!</v>
      </c>
      <c r="M768" s="254"/>
      <c r="N768" s="229" t="e">
        <v>#VALUE!</v>
      </c>
      <c r="O768" s="65">
        <v>0</v>
      </c>
      <c r="Q768" s="258">
        <v>-621644.43000000005</v>
      </c>
      <c r="R768" s="259">
        <f t="shared" si="60"/>
        <v>0</v>
      </c>
    </row>
    <row r="769" spans="1:18" outlineLevel="2">
      <c r="A769" s="401" t="s">
        <v>5014</v>
      </c>
      <c r="B769" s="45" t="s">
        <v>3693</v>
      </c>
      <c r="C769" s="230">
        <v>621644.43000000005</v>
      </c>
      <c r="D769" s="230">
        <f t="shared" si="58"/>
        <v>-621644.43000000005</v>
      </c>
      <c r="E769" s="255"/>
      <c r="F769" s="256"/>
      <c r="G769" s="256"/>
      <c r="H769" s="255"/>
      <c r="I769" s="230"/>
      <c r="J769" s="255"/>
      <c r="K769" s="230">
        <f t="shared" si="62"/>
        <v>-621644.43000000005</v>
      </c>
      <c r="L769" s="257"/>
      <c r="M769" s="230"/>
      <c r="N769" s="229">
        <v>0</v>
      </c>
      <c r="O769" s="65" t="s">
        <v>3692</v>
      </c>
      <c r="P769" s="242" t="b">
        <f>EXACT($A$768,O769)</f>
        <v>1</v>
      </c>
      <c r="Q769" s="258">
        <v>0</v>
      </c>
      <c r="R769" s="259">
        <f t="shared" si="60"/>
        <v>-621644.43000000005</v>
      </c>
    </row>
    <row r="770" spans="1:18" outlineLevel="1">
      <c r="A770" s="400" t="s">
        <v>3694</v>
      </c>
      <c r="C770" s="254">
        <f>SUM(C771:C774)</f>
        <v>2307085.9499999899</v>
      </c>
      <c r="D770" s="254">
        <f t="shared" si="58"/>
        <v>-2307085.9499999899</v>
      </c>
      <c r="E770" s="255"/>
      <c r="F770" s="256"/>
      <c r="G770" s="256"/>
      <c r="H770" s="255"/>
      <c r="I770" s="254">
        <f>I774+I772</f>
        <v>253259.41</v>
      </c>
      <c r="J770" s="255"/>
      <c r="K770" s="254">
        <f t="shared" si="62"/>
        <v>-2053826.53999999</v>
      </c>
      <c r="L770" s="257" t="e">
        <f>#REF!+C770</f>
        <v>#REF!</v>
      </c>
      <c r="M770" s="254"/>
      <c r="N770" s="229" t="e">
        <v>#VALUE!</v>
      </c>
      <c r="O770" s="65">
        <v>0</v>
      </c>
      <c r="Q770" s="258">
        <v>-2053826.54</v>
      </c>
      <c r="R770" s="259">
        <f t="shared" si="60"/>
        <v>1.0011717677116394E-8</v>
      </c>
    </row>
    <row r="771" spans="1:18" outlineLevel="2">
      <c r="A771" s="272" t="s">
        <v>5015</v>
      </c>
      <c r="B771" s="196" t="s">
        <v>3695</v>
      </c>
      <c r="C771" s="230">
        <v>0</v>
      </c>
      <c r="D771" s="230">
        <f t="shared" si="58"/>
        <v>0</v>
      </c>
      <c r="E771" s="255"/>
      <c r="F771" s="256"/>
      <c r="G771" s="256"/>
      <c r="H771" s="255"/>
      <c r="I771" s="230"/>
      <c r="J771" s="255"/>
      <c r="K771" s="230">
        <f t="shared" si="62"/>
        <v>0</v>
      </c>
      <c r="L771" s="257"/>
      <c r="M771" s="230"/>
      <c r="N771" s="229">
        <v>0</v>
      </c>
      <c r="O771" s="65" t="s">
        <v>3694</v>
      </c>
      <c r="P771" s="242" t="b">
        <f>EXACT($A$770,O771)</f>
        <v>1</v>
      </c>
      <c r="Q771" s="258">
        <v>0</v>
      </c>
      <c r="R771" s="259">
        <f t="shared" si="60"/>
        <v>0</v>
      </c>
    </row>
    <row r="772" spans="1:18" outlineLevel="2">
      <c r="A772" s="272" t="s">
        <v>5016</v>
      </c>
      <c r="B772" s="196" t="s">
        <v>3696</v>
      </c>
      <c r="C772" s="230">
        <v>901292.78</v>
      </c>
      <c r="D772" s="230">
        <f t="shared" si="58"/>
        <v>-901292.78</v>
      </c>
      <c r="E772" s="255"/>
      <c r="F772" s="256"/>
      <c r="G772" s="256"/>
      <c r="H772" s="255"/>
      <c r="I772" s="230">
        <v>8700</v>
      </c>
      <c r="J772" s="255"/>
      <c r="K772" s="230">
        <f t="shared" si="62"/>
        <v>-892592.78</v>
      </c>
      <c r="L772" s="257"/>
      <c r="M772" s="230"/>
      <c r="N772" s="229">
        <v>0</v>
      </c>
      <c r="O772" s="65" t="s">
        <v>3694</v>
      </c>
      <c r="P772" s="242" t="b">
        <f>EXACT($A$770,O772)</f>
        <v>1</v>
      </c>
      <c r="Q772" s="258">
        <v>0</v>
      </c>
      <c r="R772" s="259">
        <f t="shared" si="60"/>
        <v>-892592.78</v>
      </c>
    </row>
    <row r="773" spans="1:18" outlineLevel="2">
      <c r="A773" s="272" t="s">
        <v>5017</v>
      </c>
      <c r="B773" s="196" t="s">
        <v>3697</v>
      </c>
      <c r="C773" s="230">
        <v>0</v>
      </c>
      <c r="D773" s="230">
        <f t="shared" si="58"/>
        <v>0</v>
      </c>
      <c r="E773" s="255"/>
      <c r="F773" s="256"/>
      <c r="G773" s="256"/>
      <c r="H773" s="255"/>
      <c r="I773" s="230"/>
      <c r="J773" s="255"/>
      <c r="K773" s="230">
        <f t="shared" si="62"/>
        <v>0</v>
      </c>
      <c r="L773" s="257"/>
      <c r="M773" s="230"/>
      <c r="N773" s="229">
        <v>0</v>
      </c>
      <c r="O773" s="65" t="s">
        <v>3694</v>
      </c>
      <c r="P773" s="242" t="b">
        <f>EXACT($A$770,O773)</f>
        <v>1</v>
      </c>
      <c r="Q773" s="258">
        <v>0</v>
      </c>
      <c r="R773" s="259">
        <f t="shared" si="60"/>
        <v>0</v>
      </c>
    </row>
    <row r="774" spans="1:18" outlineLevel="2">
      <c r="A774" s="272" t="s">
        <v>5018</v>
      </c>
      <c r="B774" s="196" t="s">
        <v>3698</v>
      </c>
      <c r="C774" s="230">
        <v>1405793.1699999899</v>
      </c>
      <c r="D774" s="230">
        <f t="shared" si="58"/>
        <v>-1405793.1699999899</v>
      </c>
      <c r="E774" s="255"/>
      <c r="F774" s="256"/>
      <c r="G774" s="256"/>
      <c r="H774" s="255"/>
      <c r="I774" s="230">
        <v>244559.41</v>
      </c>
      <c r="J774" s="255"/>
      <c r="K774" s="230">
        <f t="shared" si="62"/>
        <v>-1161233.75999999</v>
      </c>
      <c r="L774" s="257"/>
      <c r="M774" s="230"/>
      <c r="N774" s="229">
        <v>0</v>
      </c>
      <c r="O774" s="65" t="s">
        <v>3694</v>
      </c>
      <c r="P774" s="242" t="b">
        <f>EXACT(A770,O774)</f>
        <v>1</v>
      </c>
      <c r="Q774" s="258">
        <v>0</v>
      </c>
      <c r="R774" s="259">
        <f t="shared" si="60"/>
        <v>-1161233.75999999</v>
      </c>
    </row>
    <row r="775" spans="1:18" outlineLevel="1">
      <c r="A775" s="400" t="s">
        <v>3699</v>
      </c>
      <c r="B775" s="196"/>
      <c r="C775" s="254">
        <f>SUM(C776)</f>
        <v>1522.5</v>
      </c>
      <c r="D775" s="254">
        <f t="shared" si="58"/>
        <v>-1522.5</v>
      </c>
      <c r="E775" s="255"/>
      <c r="F775" s="256"/>
      <c r="G775" s="256"/>
      <c r="H775" s="255"/>
      <c r="I775" s="254"/>
      <c r="J775" s="255"/>
      <c r="K775" s="254">
        <f t="shared" si="62"/>
        <v>-1522.5</v>
      </c>
      <c r="L775" s="257" t="e">
        <f>#REF!+C775</f>
        <v>#REF!</v>
      </c>
      <c r="M775" s="254"/>
      <c r="N775" s="229" t="e">
        <v>#VALUE!</v>
      </c>
      <c r="O775" s="65">
        <v>0</v>
      </c>
      <c r="Q775" s="258">
        <v>-1522.5</v>
      </c>
      <c r="R775" s="259">
        <f t="shared" si="60"/>
        <v>0</v>
      </c>
    </row>
    <row r="776" spans="1:18" outlineLevel="2">
      <c r="A776" s="272" t="s">
        <v>5019</v>
      </c>
      <c r="B776" s="196" t="s">
        <v>3700</v>
      </c>
      <c r="C776" s="230">
        <v>1522.5</v>
      </c>
      <c r="D776" s="230">
        <f t="shared" si="58"/>
        <v>-1522.5</v>
      </c>
      <c r="E776" s="255"/>
      <c r="F776" s="256"/>
      <c r="G776" s="256"/>
      <c r="H776" s="255"/>
      <c r="I776" s="230"/>
      <c r="J776" s="255"/>
      <c r="K776" s="230">
        <f t="shared" si="62"/>
        <v>-1522.5</v>
      </c>
      <c r="L776" s="257"/>
      <c r="M776" s="230"/>
      <c r="N776" s="229">
        <v>0</v>
      </c>
      <c r="O776" s="65" t="s">
        <v>3699</v>
      </c>
      <c r="P776" s="242" t="b">
        <f>EXACT($A775,O776)</f>
        <v>1</v>
      </c>
      <c r="Q776" s="258">
        <v>0</v>
      </c>
      <c r="R776" s="259">
        <f t="shared" si="60"/>
        <v>-1522.5</v>
      </c>
    </row>
    <row r="777" spans="1:18" outlineLevel="1">
      <c r="A777" s="400" t="s">
        <v>3701</v>
      </c>
      <c r="C777" s="254">
        <f>SUM(C778)</f>
        <v>16161349</v>
      </c>
      <c r="D777" s="254">
        <f t="shared" ref="D777:D853" si="64">C777*-1</f>
        <v>-16161349</v>
      </c>
      <c r="E777" s="255"/>
      <c r="F777" s="256"/>
      <c r="G777" s="256"/>
      <c r="H777" s="255"/>
      <c r="I777" s="254"/>
      <c r="J777" s="255"/>
      <c r="K777" s="254">
        <f t="shared" si="62"/>
        <v>-16161349</v>
      </c>
      <c r="L777" s="257" t="e">
        <f>#REF!+C777</f>
        <v>#REF!</v>
      </c>
      <c r="M777" s="254"/>
      <c r="N777" s="229" t="e">
        <v>#VALUE!</v>
      </c>
      <c r="O777" s="65">
        <v>0</v>
      </c>
      <c r="Q777" s="258">
        <v>-16161349</v>
      </c>
      <c r="R777" s="259">
        <f t="shared" si="60"/>
        <v>0</v>
      </c>
    </row>
    <row r="778" spans="1:18" outlineLevel="2">
      <c r="A778" s="272" t="s">
        <v>5020</v>
      </c>
      <c r="B778" s="196" t="s">
        <v>3702</v>
      </c>
      <c r="C778" s="230">
        <v>16161349</v>
      </c>
      <c r="D778" s="230">
        <f t="shared" si="64"/>
        <v>-16161349</v>
      </c>
      <c r="E778" s="255"/>
      <c r="F778" s="256"/>
      <c r="G778" s="256"/>
      <c r="H778" s="255"/>
      <c r="I778" s="230"/>
      <c r="J778" s="255"/>
      <c r="K778" s="230">
        <f t="shared" si="62"/>
        <v>-16161349</v>
      </c>
      <c r="L778" s="257"/>
      <c r="M778" s="230"/>
      <c r="N778" s="229">
        <v>0</v>
      </c>
      <c r="O778" s="65" t="s">
        <v>3701</v>
      </c>
      <c r="P778" s="242" t="b">
        <f>EXACT($A777,O778)</f>
        <v>1</v>
      </c>
      <c r="Q778" s="258">
        <v>0</v>
      </c>
      <c r="R778" s="259">
        <f t="shared" si="60"/>
        <v>-16161349</v>
      </c>
    </row>
    <row r="779" spans="1:18" outlineLevel="1">
      <c r="A779" s="400" t="s">
        <v>3703</v>
      </c>
      <c r="C779" s="254">
        <f>SUM(C780:C784)</f>
        <v>79828159.689999804</v>
      </c>
      <c r="D779" s="254">
        <f t="shared" si="64"/>
        <v>-79828159.689999804</v>
      </c>
      <c r="E779" s="255"/>
      <c r="F779" s="256"/>
      <c r="G779" s="256"/>
      <c r="H779" s="255"/>
      <c r="I779" s="254"/>
      <c r="J779" s="255"/>
      <c r="K779" s="254">
        <f t="shared" si="62"/>
        <v>-79828159.689999804</v>
      </c>
      <c r="L779" s="257" t="e">
        <f>#REF!+C779</f>
        <v>#REF!</v>
      </c>
      <c r="M779" s="254"/>
      <c r="N779" s="229" t="e">
        <v>#VALUE!</v>
      </c>
      <c r="O779" s="65">
        <v>0</v>
      </c>
      <c r="Q779" s="258">
        <v>-79828159.689999998</v>
      </c>
      <c r="R779" s="259">
        <f t="shared" si="60"/>
        <v>1.9371509552001953E-7</v>
      </c>
    </row>
    <row r="780" spans="1:18" outlineLevel="2">
      <c r="A780" s="272" t="s">
        <v>5021</v>
      </c>
      <c r="B780" s="196" t="s">
        <v>3705</v>
      </c>
      <c r="C780" s="230">
        <v>24513285.699999899</v>
      </c>
      <c r="D780" s="230">
        <f t="shared" si="64"/>
        <v>-24513285.699999899</v>
      </c>
      <c r="E780" s="255"/>
      <c r="F780" s="256"/>
      <c r="G780" s="256"/>
      <c r="H780" s="255"/>
      <c r="I780" s="230"/>
      <c r="J780" s="255"/>
      <c r="K780" s="230">
        <f t="shared" si="62"/>
        <v>-24513285.699999899</v>
      </c>
      <c r="L780" s="257"/>
      <c r="M780" s="230"/>
      <c r="N780" s="229">
        <v>0</v>
      </c>
      <c r="O780" s="65" t="s">
        <v>3703</v>
      </c>
      <c r="P780" s="242" t="b">
        <f>EXACT($A$779,O780)</f>
        <v>1</v>
      </c>
      <c r="Q780" s="258">
        <v>0</v>
      </c>
      <c r="R780" s="259">
        <f t="shared" si="60"/>
        <v>-24513285.699999899</v>
      </c>
    </row>
    <row r="781" spans="1:18" outlineLevel="2">
      <c r="A781" s="272" t="s">
        <v>5022</v>
      </c>
      <c r="B781" s="196" t="s">
        <v>3728</v>
      </c>
      <c r="C781" s="230">
        <v>53301382.7299999</v>
      </c>
      <c r="D781" s="230">
        <f t="shared" si="64"/>
        <v>-53301382.7299999</v>
      </c>
      <c r="E781" s="255"/>
      <c r="F781" s="256"/>
      <c r="G781" s="256"/>
      <c r="H781" s="255"/>
      <c r="I781" s="230"/>
      <c r="J781" s="255"/>
      <c r="K781" s="230">
        <f t="shared" si="62"/>
        <v>-53301382.7299999</v>
      </c>
      <c r="L781" s="257"/>
      <c r="M781" s="230"/>
      <c r="N781" s="229">
        <v>0</v>
      </c>
      <c r="O781" s="65" t="s">
        <v>3703</v>
      </c>
      <c r="P781" s="242" t="b">
        <f>EXACT(A779,O781)</f>
        <v>1</v>
      </c>
      <c r="Q781" s="258">
        <v>0</v>
      </c>
      <c r="R781" s="259">
        <f t="shared" si="60"/>
        <v>-53301382.7299999</v>
      </c>
    </row>
    <row r="782" spans="1:18" outlineLevel="2">
      <c r="A782" s="272" t="s">
        <v>5023</v>
      </c>
      <c r="B782" s="196" t="s">
        <v>3706</v>
      </c>
      <c r="C782" s="230">
        <v>0</v>
      </c>
      <c r="D782" s="230">
        <f t="shared" si="64"/>
        <v>0</v>
      </c>
      <c r="E782" s="255"/>
      <c r="F782" s="256"/>
      <c r="G782" s="256"/>
      <c r="H782" s="255"/>
      <c r="I782" s="230"/>
      <c r="J782" s="255"/>
      <c r="K782" s="230">
        <f t="shared" si="62"/>
        <v>0</v>
      </c>
      <c r="L782" s="257"/>
      <c r="M782" s="230"/>
      <c r="N782" s="229">
        <v>0</v>
      </c>
      <c r="O782" s="65" t="s">
        <v>3703</v>
      </c>
      <c r="P782" s="242" t="b">
        <f>EXACT(A779,O782)</f>
        <v>1</v>
      </c>
      <c r="Q782" s="258">
        <v>0</v>
      </c>
      <c r="R782" s="259">
        <f t="shared" si="60"/>
        <v>0</v>
      </c>
    </row>
    <row r="783" spans="1:18" outlineLevel="2">
      <c r="A783" s="272" t="s">
        <v>5024</v>
      </c>
      <c r="B783" s="196" t="s">
        <v>3707</v>
      </c>
      <c r="C783" s="230">
        <v>1928920.48</v>
      </c>
      <c r="D783" s="230">
        <f t="shared" si="64"/>
        <v>-1928920.48</v>
      </c>
      <c r="E783" s="255"/>
      <c r="F783" s="256"/>
      <c r="G783" s="256"/>
      <c r="H783" s="255"/>
      <c r="I783" s="230"/>
      <c r="J783" s="255"/>
      <c r="K783" s="230">
        <f t="shared" si="62"/>
        <v>-1928920.48</v>
      </c>
      <c r="L783" s="257"/>
      <c r="M783" s="230"/>
      <c r="N783" s="229">
        <v>0</v>
      </c>
      <c r="O783" s="65" t="s">
        <v>3703</v>
      </c>
      <c r="P783" s="242" t="b">
        <f>EXACT($A$779,O783)</f>
        <v>1</v>
      </c>
      <c r="Q783" s="258">
        <v>0</v>
      </c>
      <c r="R783" s="259">
        <f t="shared" si="60"/>
        <v>-1928920.48</v>
      </c>
    </row>
    <row r="784" spans="1:18" outlineLevel="2">
      <c r="A784" s="272" t="s">
        <v>5025</v>
      </c>
      <c r="B784" s="196" t="s">
        <v>3708</v>
      </c>
      <c r="C784" s="230">
        <v>84570.779999999897</v>
      </c>
      <c r="D784" s="230">
        <f t="shared" si="64"/>
        <v>-84570.779999999897</v>
      </c>
      <c r="E784" s="255"/>
      <c r="F784" s="256"/>
      <c r="G784" s="256"/>
      <c r="H784" s="255"/>
      <c r="I784" s="230"/>
      <c r="J784" s="255"/>
      <c r="K784" s="230">
        <f t="shared" si="62"/>
        <v>-84570.779999999897</v>
      </c>
      <c r="L784" s="257"/>
      <c r="M784" s="230"/>
      <c r="N784" s="229">
        <v>0</v>
      </c>
      <c r="O784" s="65" t="s">
        <v>3703</v>
      </c>
      <c r="P784" s="242" t="b">
        <f>EXACT($A$779,O784)</f>
        <v>1</v>
      </c>
      <c r="Q784" s="258">
        <v>0</v>
      </c>
      <c r="R784" s="259">
        <f t="shared" si="60"/>
        <v>-84570.779999999897</v>
      </c>
    </row>
    <row r="785" spans="1:18" outlineLevel="1">
      <c r="A785" s="400" t="s">
        <v>3709</v>
      </c>
      <c r="B785" s="196"/>
      <c r="C785" s="254">
        <f>SUM(C786:C788)</f>
        <v>355431</v>
      </c>
      <c r="D785" s="254">
        <f t="shared" si="64"/>
        <v>-355431</v>
      </c>
      <c r="E785" s="255"/>
      <c r="F785" s="256"/>
      <c r="G785" s="256"/>
      <c r="H785" s="255"/>
      <c r="I785" s="254"/>
      <c r="J785" s="255"/>
      <c r="K785" s="254">
        <f t="shared" si="62"/>
        <v>-355431</v>
      </c>
      <c r="L785" s="257" t="e">
        <f>#REF!+C785</f>
        <v>#REF!</v>
      </c>
      <c r="M785" s="254"/>
      <c r="N785" s="229" t="e">
        <v>#VALUE!</v>
      </c>
      <c r="O785" s="65">
        <v>0</v>
      </c>
      <c r="Q785" s="258">
        <v>-355431</v>
      </c>
      <c r="R785" s="259">
        <f t="shared" si="60"/>
        <v>0</v>
      </c>
    </row>
    <row r="786" spans="1:18" outlineLevel="2">
      <c r="A786" s="272" t="s">
        <v>5026</v>
      </c>
      <c r="B786" s="196" t="s">
        <v>3710</v>
      </c>
      <c r="C786" s="230">
        <v>179594</v>
      </c>
      <c r="D786" s="230">
        <f t="shared" si="64"/>
        <v>-179594</v>
      </c>
      <c r="E786" s="255"/>
      <c r="F786" s="256"/>
      <c r="G786" s="256"/>
      <c r="H786" s="255"/>
      <c r="I786" s="230"/>
      <c r="J786" s="255"/>
      <c r="K786" s="230">
        <f t="shared" si="62"/>
        <v>-179594</v>
      </c>
      <c r="L786" s="257"/>
      <c r="M786" s="230"/>
      <c r="N786" s="229">
        <v>0</v>
      </c>
      <c r="O786" s="65" t="s">
        <v>3709</v>
      </c>
      <c r="P786" s="242" t="b">
        <f>EXACT(A785,O786)</f>
        <v>1</v>
      </c>
      <c r="Q786" s="258">
        <v>0</v>
      </c>
      <c r="R786" s="259">
        <f t="shared" si="60"/>
        <v>-179594</v>
      </c>
    </row>
    <row r="787" spans="1:18" outlineLevel="2">
      <c r="A787" s="272" t="s">
        <v>5027</v>
      </c>
      <c r="B787" s="196" t="s">
        <v>3711</v>
      </c>
      <c r="C787" s="230">
        <v>19500</v>
      </c>
      <c r="D787" s="230">
        <f t="shared" si="64"/>
        <v>-19500</v>
      </c>
      <c r="E787" s="255"/>
      <c r="F787" s="256"/>
      <c r="G787" s="256"/>
      <c r="H787" s="255"/>
      <c r="I787" s="230"/>
      <c r="J787" s="255"/>
      <c r="K787" s="230">
        <f t="shared" si="62"/>
        <v>-19500</v>
      </c>
      <c r="L787" s="257"/>
      <c r="M787" s="230"/>
      <c r="N787" s="229">
        <v>0</v>
      </c>
      <c r="O787" s="65" t="s">
        <v>3709</v>
      </c>
      <c r="P787" s="242" t="b">
        <f>EXACT(A785,O787)</f>
        <v>1</v>
      </c>
      <c r="Q787" s="258">
        <v>0</v>
      </c>
      <c r="R787" s="259">
        <f t="shared" si="60"/>
        <v>-19500</v>
      </c>
    </row>
    <row r="788" spans="1:18" outlineLevel="2">
      <c r="A788" s="272" t="s">
        <v>5028</v>
      </c>
      <c r="B788" s="196" t="s">
        <v>3712</v>
      </c>
      <c r="C788" s="230">
        <v>156337</v>
      </c>
      <c r="D788" s="230">
        <f t="shared" si="64"/>
        <v>-156337</v>
      </c>
      <c r="E788" s="255"/>
      <c r="F788" s="256"/>
      <c r="G788" s="256"/>
      <c r="H788" s="255"/>
      <c r="I788" s="230"/>
      <c r="J788" s="255"/>
      <c r="K788" s="230">
        <f t="shared" si="62"/>
        <v>-156337</v>
      </c>
      <c r="L788" s="257"/>
      <c r="M788" s="230"/>
      <c r="N788" s="229">
        <v>0</v>
      </c>
      <c r="O788" s="65" t="s">
        <v>3709</v>
      </c>
      <c r="P788" s="242" t="b">
        <f>EXACT(A785,O788)</f>
        <v>1</v>
      </c>
      <c r="Q788" s="258">
        <v>0</v>
      </c>
      <c r="R788" s="259">
        <f t="shared" si="60"/>
        <v>-156337</v>
      </c>
    </row>
    <row r="789" spans="1:18" outlineLevel="1">
      <c r="A789" s="400" t="s">
        <v>3713</v>
      </c>
      <c r="B789" s="196"/>
      <c r="C789" s="254">
        <f>SUM(C790:C795)</f>
        <v>1568955.1699999899</v>
      </c>
      <c r="D789" s="254">
        <f t="shared" si="64"/>
        <v>-1568955.1699999899</v>
      </c>
      <c r="E789" s="255"/>
      <c r="F789" s="256"/>
      <c r="G789" s="256"/>
      <c r="H789" s="255"/>
      <c r="I789" s="254"/>
      <c r="J789" s="255"/>
      <c r="K789" s="254">
        <f t="shared" si="62"/>
        <v>-1568955.1699999899</v>
      </c>
      <c r="L789" s="257" t="e">
        <f>#REF!+C789</f>
        <v>#REF!</v>
      </c>
      <c r="M789" s="254"/>
      <c r="N789" s="229" t="e">
        <v>#VALUE!</v>
      </c>
      <c r="O789" s="65">
        <v>0</v>
      </c>
      <c r="Q789" s="258">
        <v>-1568955.17</v>
      </c>
      <c r="R789" s="259">
        <f t="shared" si="60"/>
        <v>1.0011717677116394E-8</v>
      </c>
    </row>
    <row r="790" spans="1:18" outlineLevel="2">
      <c r="A790" s="272" t="s">
        <v>5029</v>
      </c>
      <c r="B790" s="196" t="s">
        <v>3714</v>
      </c>
      <c r="C790" s="230">
        <v>0</v>
      </c>
      <c r="D790" s="230">
        <f t="shared" si="64"/>
        <v>0</v>
      </c>
      <c r="E790" s="255"/>
      <c r="F790" s="256"/>
      <c r="G790" s="256"/>
      <c r="H790" s="255"/>
      <c r="I790" s="230"/>
      <c r="J790" s="255"/>
      <c r="K790" s="230">
        <f t="shared" ref="K790:K795" si="65">D790+I790</f>
        <v>0</v>
      </c>
      <c r="L790" s="257"/>
      <c r="M790" s="230"/>
      <c r="N790" s="229">
        <v>0</v>
      </c>
      <c r="O790" s="65" t="s">
        <v>3713</v>
      </c>
      <c r="P790" s="242" t="b">
        <f>EXACT(A789,O790)</f>
        <v>1</v>
      </c>
      <c r="Q790" s="258">
        <v>0</v>
      </c>
      <c r="R790" s="259">
        <f t="shared" si="60"/>
        <v>0</v>
      </c>
    </row>
    <row r="791" spans="1:18" outlineLevel="2">
      <c r="A791" s="272" t="s">
        <v>5030</v>
      </c>
      <c r="B791" s="196" t="s">
        <v>3715</v>
      </c>
      <c r="C791" s="230">
        <v>0</v>
      </c>
      <c r="D791" s="230">
        <f t="shared" si="64"/>
        <v>0</v>
      </c>
      <c r="E791" s="255"/>
      <c r="F791" s="256"/>
      <c r="G791" s="256"/>
      <c r="H791" s="255"/>
      <c r="I791" s="230"/>
      <c r="J791" s="255"/>
      <c r="K791" s="230">
        <f t="shared" si="65"/>
        <v>0</v>
      </c>
      <c r="L791" s="257"/>
      <c r="M791" s="230"/>
      <c r="N791" s="229">
        <v>0</v>
      </c>
      <c r="O791" s="65" t="s">
        <v>3713</v>
      </c>
      <c r="P791" s="242" t="b">
        <f>EXACT(A789,O791)</f>
        <v>1</v>
      </c>
      <c r="Q791" s="258">
        <v>0</v>
      </c>
      <c r="R791" s="259">
        <f t="shared" si="60"/>
        <v>0</v>
      </c>
    </row>
    <row r="792" spans="1:18" outlineLevel="2">
      <c r="A792" s="272" t="s">
        <v>5031</v>
      </c>
      <c r="B792" s="196" t="s">
        <v>3716</v>
      </c>
      <c r="C792" s="230">
        <v>1568955.1699999899</v>
      </c>
      <c r="D792" s="230">
        <f t="shared" si="64"/>
        <v>-1568955.1699999899</v>
      </c>
      <c r="E792" s="255"/>
      <c r="F792" s="256"/>
      <c r="G792" s="256"/>
      <c r="H792" s="255"/>
      <c r="I792" s="230"/>
      <c r="J792" s="255"/>
      <c r="K792" s="230">
        <f t="shared" si="65"/>
        <v>-1568955.1699999899</v>
      </c>
      <c r="L792" s="257"/>
      <c r="M792" s="230"/>
      <c r="N792" s="229">
        <v>0</v>
      </c>
      <c r="O792" s="65" t="s">
        <v>3713</v>
      </c>
      <c r="P792" s="242" t="b">
        <f>EXACT(A789,O792)</f>
        <v>1</v>
      </c>
      <c r="Q792" s="258">
        <v>0</v>
      </c>
      <c r="R792" s="259">
        <f t="shared" si="60"/>
        <v>-1568955.1699999899</v>
      </c>
    </row>
    <row r="793" spans="1:18" outlineLevel="2">
      <c r="A793" s="272" t="s">
        <v>5032</v>
      </c>
      <c r="B793" s="196" t="s">
        <v>3717</v>
      </c>
      <c r="C793" s="230">
        <v>0</v>
      </c>
      <c r="D793" s="230">
        <f t="shared" si="64"/>
        <v>0</v>
      </c>
      <c r="E793" s="255"/>
      <c r="F793" s="256"/>
      <c r="G793" s="256"/>
      <c r="H793" s="255"/>
      <c r="I793" s="230"/>
      <c r="J793" s="255"/>
      <c r="K793" s="230">
        <f t="shared" si="65"/>
        <v>0</v>
      </c>
      <c r="L793" s="257"/>
      <c r="M793" s="230"/>
      <c r="N793" s="229">
        <v>0</v>
      </c>
      <c r="O793" s="65" t="s">
        <v>3713</v>
      </c>
      <c r="P793" s="242" t="b">
        <f>EXACT(A789,O793)</f>
        <v>1</v>
      </c>
      <c r="Q793" s="258">
        <v>0</v>
      </c>
      <c r="R793" s="259">
        <f t="shared" si="60"/>
        <v>0</v>
      </c>
    </row>
    <row r="794" spans="1:18" outlineLevel="2">
      <c r="A794" s="272" t="s">
        <v>5033</v>
      </c>
      <c r="B794" s="196" t="s">
        <v>3718</v>
      </c>
      <c r="C794" s="230">
        <v>0</v>
      </c>
      <c r="D794" s="230">
        <f t="shared" si="64"/>
        <v>0</v>
      </c>
      <c r="E794" s="255"/>
      <c r="F794" s="256"/>
      <c r="G794" s="256"/>
      <c r="H794" s="255"/>
      <c r="I794" s="230"/>
      <c r="J794" s="255"/>
      <c r="K794" s="230">
        <f t="shared" si="65"/>
        <v>0</v>
      </c>
      <c r="L794" s="257"/>
      <c r="M794" s="230"/>
      <c r="N794" s="229">
        <v>0</v>
      </c>
      <c r="O794" s="65" t="s">
        <v>3713</v>
      </c>
      <c r="P794" s="242" t="b">
        <f>EXACT(A789,O794)</f>
        <v>1</v>
      </c>
      <c r="Q794" s="258">
        <v>0</v>
      </c>
      <c r="R794" s="259">
        <f t="shared" si="60"/>
        <v>0</v>
      </c>
    </row>
    <row r="795" spans="1:18" outlineLevel="2">
      <c r="A795" s="272" t="s">
        <v>5034</v>
      </c>
      <c r="B795" s="196" t="s">
        <v>3719</v>
      </c>
      <c r="C795" s="230">
        <v>0</v>
      </c>
      <c r="D795" s="230">
        <f t="shared" si="64"/>
        <v>0</v>
      </c>
      <c r="E795" s="255"/>
      <c r="F795" s="256"/>
      <c r="G795" s="256"/>
      <c r="H795" s="255"/>
      <c r="I795" s="230"/>
      <c r="J795" s="255"/>
      <c r="K795" s="230">
        <f t="shared" si="65"/>
        <v>0</v>
      </c>
      <c r="L795" s="257"/>
      <c r="M795" s="230"/>
      <c r="N795" s="229">
        <v>0</v>
      </c>
      <c r="O795" s="65" t="s">
        <v>3713</v>
      </c>
      <c r="P795" s="242" t="b">
        <f>EXACT(A789,O795)</f>
        <v>1</v>
      </c>
      <c r="Q795" s="258">
        <v>0</v>
      </c>
      <c r="R795" s="259">
        <f t="shared" si="60"/>
        <v>0</v>
      </c>
    </row>
    <row r="796" spans="1:18" outlineLevel="1">
      <c r="A796" s="400" t="s">
        <v>3729</v>
      </c>
      <c r="C796" s="254">
        <f>SUM(C797:C805)</f>
        <v>3688610.0799999889</v>
      </c>
      <c r="D796" s="254">
        <f t="shared" si="64"/>
        <v>-3688610.0799999889</v>
      </c>
      <c r="E796" s="255"/>
      <c r="F796" s="256"/>
      <c r="G796" s="256"/>
      <c r="H796" s="255"/>
      <c r="I796" s="254">
        <f>I798+I805</f>
        <v>936.14</v>
      </c>
      <c r="J796" s="255"/>
      <c r="K796" s="254">
        <f t="shared" ref="K796:K806" si="66">D796+I796</f>
        <v>-3687673.9399999888</v>
      </c>
      <c r="L796" s="257" t="e">
        <f>#REF!+C796</f>
        <v>#REF!</v>
      </c>
      <c r="M796" s="254"/>
      <c r="N796" s="229" t="e">
        <v>#VALUE!</v>
      </c>
      <c r="O796" s="65">
        <v>0</v>
      </c>
      <c r="Q796" s="258">
        <v>-3687673.94</v>
      </c>
      <c r="R796" s="259">
        <f t="shared" si="60"/>
        <v>1.1175870895385742E-8</v>
      </c>
    </row>
    <row r="797" spans="1:18" outlineLevel="2">
      <c r="A797" s="401" t="s">
        <v>5035</v>
      </c>
      <c r="B797" s="45" t="s">
        <v>3730</v>
      </c>
      <c r="C797" s="230">
        <v>0</v>
      </c>
      <c r="D797" s="230">
        <f t="shared" si="64"/>
        <v>0</v>
      </c>
      <c r="E797" s="255"/>
      <c r="F797" s="256"/>
      <c r="G797" s="256"/>
      <c r="H797" s="255"/>
      <c r="I797" s="230"/>
      <c r="J797" s="255"/>
      <c r="K797" s="230">
        <f t="shared" si="66"/>
        <v>0</v>
      </c>
      <c r="L797" s="257"/>
      <c r="M797" s="230"/>
      <c r="N797" s="229">
        <v>0</v>
      </c>
      <c r="O797" s="65" t="s">
        <v>3729</v>
      </c>
      <c r="P797" s="242" t="b">
        <f>EXACT($A$796,O797)</f>
        <v>1</v>
      </c>
      <c r="Q797" s="258">
        <v>0</v>
      </c>
      <c r="R797" s="259">
        <f t="shared" si="60"/>
        <v>0</v>
      </c>
    </row>
    <row r="798" spans="1:18" outlineLevel="2">
      <c r="A798" s="272" t="s">
        <v>5036</v>
      </c>
      <c r="B798" s="196" t="s">
        <v>3731</v>
      </c>
      <c r="C798" s="230">
        <v>1295190.1799999899</v>
      </c>
      <c r="D798" s="230">
        <f t="shared" si="64"/>
        <v>-1295190.1799999899</v>
      </c>
      <c r="E798" s="255"/>
      <c r="F798" s="256"/>
      <c r="G798" s="256"/>
      <c r="H798" s="255"/>
      <c r="I798" s="230"/>
      <c r="J798" s="255"/>
      <c r="K798" s="230">
        <f t="shared" si="66"/>
        <v>-1295190.1799999899</v>
      </c>
      <c r="L798" s="257"/>
      <c r="M798" s="230"/>
      <c r="N798" s="229">
        <v>0</v>
      </c>
      <c r="O798" s="65" t="s">
        <v>3729</v>
      </c>
      <c r="P798" s="242" t="b">
        <f t="shared" ref="P798:P805" si="67">EXACT($A$796,O798)</f>
        <v>1</v>
      </c>
      <c r="Q798" s="258">
        <v>0</v>
      </c>
      <c r="R798" s="259">
        <f t="shared" si="60"/>
        <v>-1295190.1799999899</v>
      </c>
    </row>
    <row r="799" spans="1:18" outlineLevel="2">
      <c r="A799" s="272" t="s">
        <v>5037</v>
      </c>
      <c r="B799" s="196" t="s">
        <v>3725</v>
      </c>
      <c r="C799" s="230">
        <v>0</v>
      </c>
      <c r="D799" s="230">
        <f t="shared" si="64"/>
        <v>0</v>
      </c>
      <c r="E799" s="255"/>
      <c r="F799" s="256"/>
      <c r="G799" s="256"/>
      <c r="H799" s="255"/>
      <c r="I799" s="230"/>
      <c r="J799" s="255"/>
      <c r="K799" s="230">
        <f t="shared" si="66"/>
        <v>0</v>
      </c>
      <c r="L799" s="257"/>
      <c r="M799" s="230"/>
      <c r="N799" s="229">
        <v>0</v>
      </c>
      <c r="O799" s="65" t="s">
        <v>3724</v>
      </c>
      <c r="P799" s="242" t="b">
        <f t="shared" si="67"/>
        <v>0</v>
      </c>
      <c r="Q799" s="258">
        <v>0</v>
      </c>
      <c r="R799" s="259">
        <f t="shared" si="60"/>
        <v>0</v>
      </c>
    </row>
    <row r="800" spans="1:18" outlineLevel="2">
      <c r="A800" s="272" t="s">
        <v>5038</v>
      </c>
      <c r="B800" s="196" t="s">
        <v>3726</v>
      </c>
      <c r="C800" s="230">
        <v>0</v>
      </c>
      <c r="D800" s="230">
        <f t="shared" si="64"/>
        <v>0</v>
      </c>
      <c r="E800" s="255"/>
      <c r="F800" s="256"/>
      <c r="G800" s="256"/>
      <c r="H800" s="255"/>
      <c r="I800" s="230"/>
      <c r="J800" s="255"/>
      <c r="K800" s="230">
        <f t="shared" si="66"/>
        <v>0</v>
      </c>
      <c r="L800" s="257"/>
      <c r="M800" s="230"/>
      <c r="N800" s="229">
        <v>0</v>
      </c>
      <c r="O800" s="65" t="s">
        <v>3724</v>
      </c>
      <c r="P800" s="242" t="b">
        <f t="shared" si="67"/>
        <v>0</v>
      </c>
      <c r="Q800" s="258">
        <v>0</v>
      </c>
      <c r="R800" s="259">
        <f t="shared" ref="R800:R853" si="68">K800-Q800</f>
        <v>0</v>
      </c>
    </row>
    <row r="801" spans="1:18" outlineLevel="2">
      <c r="A801" s="272" t="s">
        <v>5039</v>
      </c>
      <c r="B801" s="196" t="s">
        <v>3727</v>
      </c>
      <c r="C801" s="230">
        <v>0</v>
      </c>
      <c r="D801" s="230">
        <f t="shared" si="64"/>
        <v>0</v>
      </c>
      <c r="E801" s="255"/>
      <c r="F801" s="256"/>
      <c r="G801" s="256"/>
      <c r="H801" s="255"/>
      <c r="I801" s="230"/>
      <c r="J801" s="255"/>
      <c r="K801" s="230">
        <f t="shared" si="66"/>
        <v>0</v>
      </c>
      <c r="L801" s="257"/>
      <c r="M801" s="230"/>
      <c r="N801" s="229">
        <v>0</v>
      </c>
      <c r="O801" s="65" t="s">
        <v>3724</v>
      </c>
      <c r="P801" s="242" t="b">
        <f t="shared" si="67"/>
        <v>0</v>
      </c>
      <c r="Q801" s="258">
        <v>0</v>
      </c>
      <c r="R801" s="259">
        <f t="shared" si="68"/>
        <v>0</v>
      </c>
    </row>
    <row r="802" spans="1:18" outlineLevel="2">
      <c r="A802" s="272" t="s">
        <v>5040</v>
      </c>
      <c r="B802" s="196" t="s">
        <v>3733</v>
      </c>
      <c r="C802" s="230">
        <v>0</v>
      </c>
      <c r="D802" s="230">
        <f t="shared" si="64"/>
        <v>0</v>
      </c>
      <c r="E802" s="255"/>
      <c r="F802" s="256"/>
      <c r="G802" s="256"/>
      <c r="H802" s="255"/>
      <c r="I802" s="230"/>
      <c r="J802" s="255"/>
      <c r="K802" s="230">
        <f t="shared" si="66"/>
        <v>0</v>
      </c>
      <c r="L802" s="257"/>
      <c r="M802" s="230"/>
      <c r="N802" s="229">
        <v>0</v>
      </c>
      <c r="O802" s="65" t="s">
        <v>3729</v>
      </c>
      <c r="P802" s="242" t="b">
        <f t="shared" si="67"/>
        <v>1</v>
      </c>
      <c r="Q802" s="258">
        <v>0</v>
      </c>
      <c r="R802" s="259">
        <f t="shared" si="68"/>
        <v>0</v>
      </c>
    </row>
    <row r="803" spans="1:18" outlineLevel="2">
      <c r="A803" s="272" t="s">
        <v>5041</v>
      </c>
      <c r="B803" s="196" t="s">
        <v>3734</v>
      </c>
      <c r="C803" s="230">
        <v>316181.799999999</v>
      </c>
      <c r="D803" s="230">
        <f t="shared" si="64"/>
        <v>-316181.799999999</v>
      </c>
      <c r="E803" s="255"/>
      <c r="F803" s="256"/>
      <c r="G803" s="256"/>
      <c r="H803" s="255"/>
      <c r="I803" s="230"/>
      <c r="J803" s="255"/>
      <c r="K803" s="230">
        <f t="shared" si="66"/>
        <v>-316181.799999999</v>
      </c>
      <c r="L803" s="257"/>
      <c r="M803" s="230"/>
      <c r="N803" s="229">
        <v>0</v>
      </c>
      <c r="O803" s="65" t="s">
        <v>3729</v>
      </c>
      <c r="P803" s="242" t="b">
        <f t="shared" si="67"/>
        <v>1</v>
      </c>
      <c r="Q803" s="258">
        <v>0</v>
      </c>
      <c r="R803" s="259">
        <f t="shared" si="68"/>
        <v>-316181.799999999</v>
      </c>
    </row>
    <row r="804" spans="1:18" outlineLevel="2">
      <c r="A804" s="272" t="s">
        <v>5042</v>
      </c>
      <c r="B804" s="196" t="s">
        <v>3735</v>
      </c>
      <c r="C804" s="230">
        <v>0</v>
      </c>
      <c r="D804" s="230">
        <f t="shared" si="64"/>
        <v>0</v>
      </c>
      <c r="E804" s="255"/>
      <c r="F804" s="256"/>
      <c r="G804" s="256"/>
      <c r="H804" s="255"/>
      <c r="I804" s="230"/>
      <c r="J804" s="255"/>
      <c r="K804" s="230">
        <f t="shared" si="66"/>
        <v>0</v>
      </c>
      <c r="L804" s="257"/>
      <c r="M804" s="230"/>
      <c r="N804" s="229">
        <v>0</v>
      </c>
      <c r="O804" s="65" t="s">
        <v>3729</v>
      </c>
      <c r="P804" s="242" t="b">
        <f t="shared" si="67"/>
        <v>1</v>
      </c>
      <c r="Q804" s="258">
        <v>0</v>
      </c>
      <c r="R804" s="259">
        <f t="shared" si="68"/>
        <v>0</v>
      </c>
    </row>
    <row r="805" spans="1:18" outlineLevel="2">
      <c r="A805" s="272" t="s">
        <v>5043</v>
      </c>
      <c r="B805" s="196" t="s">
        <v>3736</v>
      </c>
      <c r="C805" s="230">
        <v>2077238.1</v>
      </c>
      <c r="D805" s="230">
        <f t="shared" si="64"/>
        <v>-2077238.1</v>
      </c>
      <c r="E805" s="255"/>
      <c r="F805" s="256"/>
      <c r="G805" s="256"/>
      <c r="H805" s="255"/>
      <c r="I805" s="230">
        <v>936.14</v>
      </c>
      <c r="J805" s="255"/>
      <c r="K805" s="230">
        <f t="shared" si="66"/>
        <v>-2076301.9600000002</v>
      </c>
      <c r="L805" s="257"/>
      <c r="M805" s="230"/>
      <c r="N805" s="229">
        <v>0</v>
      </c>
      <c r="O805" s="65" t="s">
        <v>3729</v>
      </c>
      <c r="P805" s="242" t="b">
        <f t="shared" si="67"/>
        <v>1</v>
      </c>
      <c r="Q805" s="258">
        <v>0</v>
      </c>
      <c r="R805" s="259">
        <f t="shared" si="68"/>
        <v>-2076301.9600000002</v>
      </c>
    </row>
    <row r="806" spans="1:18" outlineLevel="1">
      <c r="A806" s="400" t="s">
        <v>3737</v>
      </c>
      <c r="B806" s="196"/>
      <c r="C806" s="254">
        <f>SUM(C807:C813)</f>
        <v>1979.5999999999899</v>
      </c>
      <c r="D806" s="254">
        <f t="shared" si="64"/>
        <v>-1979.5999999999899</v>
      </c>
      <c r="E806" s="255"/>
      <c r="F806" s="256"/>
      <c r="G806" s="256"/>
      <c r="H806" s="255"/>
      <c r="I806" s="254">
        <f>I842</f>
        <v>0</v>
      </c>
      <c r="J806" s="255"/>
      <c r="K806" s="254">
        <f t="shared" si="66"/>
        <v>-1979.5999999999899</v>
      </c>
      <c r="L806" s="257" t="e">
        <f>#REF!+C806</f>
        <v>#REF!</v>
      </c>
      <c r="M806" s="254"/>
      <c r="N806" s="229" t="e">
        <v>#VALUE!</v>
      </c>
      <c r="O806" s="65">
        <v>0</v>
      </c>
      <c r="Q806" s="258">
        <v>-1979.6</v>
      </c>
      <c r="R806" s="259">
        <f t="shared" si="68"/>
        <v>1.0004441719502211E-11</v>
      </c>
    </row>
    <row r="807" spans="1:18" outlineLevel="2">
      <c r="A807" s="272" t="s">
        <v>5044</v>
      </c>
      <c r="B807" s="196" t="s">
        <v>3738</v>
      </c>
      <c r="C807" s="230">
        <v>0</v>
      </c>
      <c r="D807" s="230">
        <f t="shared" si="64"/>
        <v>0</v>
      </c>
      <c r="E807" s="255"/>
      <c r="F807" s="270"/>
      <c r="G807" s="270"/>
      <c r="H807" s="266"/>
      <c r="I807" s="230"/>
      <c r="J807" s="255"/>
      <c r="K807" s="230">
        <f t="shared" ref="K807:K813" si="69">D807+I807</f>
        <v>0</v>
      </c>
      <c r="L807" s="257"/>
      <c r="M807" s="230"/>
      <c r="N807" s="229">
        <v>0</v>
      </c>
      <c r="O807" s="65" t="s">
        <v>3737</v>
      </c>
      <c r="P807" s="242" t="b">
        <f>EXACT($A$806,O807)</f>
        <v>1</v>
      </c>
      <c r="Q807" s="258">
        <v>0</v>
      </c>
      <c r="R807" s="259">
        <f t="shared" si="68"/>
        <v>0</v>
      </c>
    </row>
    <row r="808" spans="1:18" outlineLevel="2">
      <c r="A808" s="272" t="s">
        <v>5045</v>
      </c>
      <c r="B808" s="196" t="s">
        <v>3739</v>
      </c>
      <c r="C808" s="230">
        <v>0</v>
      </c>
      <c r="D808" s="230">
        <f t="shared" si="64"/>
        <v>0</v>
      </c>
      <c r="E808" s="255"/>
      <c r="F808" s="270"/>
      <c r="G808" s="270"/>
      <c r="H808" s="266"/>
      <c r="I808" s="230"/>
      <c r="J808" s="255"/>
      <c r="K808" s="230">
        <f t="shared" si="69"/>
        <v>0</v>
      </c>
      <c r="L808" s="257"/>
      <c r="M808" s="230"/>
      <c r="N808" s="229">
        <v>0</v>
      </c>
      <c r="O808" s="65" t="s">
        <v>3737</v>
      </c>
      <c r="P808" s="242" t="b">
        <f>EXACT(A806,O808)</f>
        <v>1</v>
      </c>
      <c r="Q808" s="258">
        <v>0</v>
      </c>
      <c r="R808" s="259">
        <f t="shared" si="68"/>
        <v>0</v>
      </c>
    </row>
    <row r="809" spans="1:18" outlineLevel="2">
      <c r="A809" s="272" t="s">
        <v>5046</v>
      </c>
      <c r="B809" s="196" t="s">
        <v>3740</v>
      </c>
      <c r="C809" s="230">
        <v>0</v>
      </c>
      <c r="D809" s="230">
        <f t="shared" si="64"/>
        <v>0</v>
      </c>
      <c r="E809" s="255"/>
      <c r="F809" s="270"/>
      <c r="G809" s="270"/>
      <c r="H809" s="266"/>
      <c r="I809" s="230"/>
      <c r="J809" s="255"/>
      <c r="K809" s="230">
        <f t="shared" si="69"/>
        <v>0</v>
      </c>
      <c r="L809" s="257"/>
      <c r="M809" s="230"/>
      <c r="N809" s="229">
        <v>0</v>
      </c>
      <c r="O809" s="65" t="s">
        <v>3737</v>
      </c>
      <c r="P809" s="242" t="b">
        <f>EXACT(A806,O809)</f>
        <v>1</v>
      </c>
      <c r="Q809" s="258">
        <v>0</v>
      </c>
      <c r="R809" s="259">
        <f t="shared" si="68"/>
        <v>0</v>
      </c>
    </row>
    <row r="810" spans="1:18" outlineLevel="2">
      <c r="A810" s="272" t="s">
        <v>5047</v>
      </c>
      <c r="B810" s="196" t="s">
        <v>3741</v>
      </c>
      <c r="C810" s="230">
        <v>0</v>
      </c>
      <c r="D810" s="230">
        <f t="shared" si="64"/>
        <v>0</v>
      </c>
      <c r="E810" s="255"/>
      <c r="F810" s="270"/>
      <c r="G810" s="270"/>
      <c r="H810" s="266"/>
      <c r="I810" s="230"/>
      <c r="J810" s="255"/>
      <c r="K810" s="230">
        <f t="shared" si="69"/>
        <v>0</v>
      </c>
      <c r="L810" s="257"/>
      <c r="M810" s="230"/>
      <c r="N810" s="229">
        <v>0</v>
      </c>
      <c r="O810" s="65" t="s">
        <v>3737</v>
      </c>
      <c r="P810" s="242" t="b">
        <f>EXACT(A806,O810)</f>
        <v>1</v>
      </c>
      <c r="Q810" s="258">
        <v>0</v>
      </c>
      <c r="R810" s="259">
        <f t="shared" si="68"/>
        <v>0</v>
      </c>
    </row>
    <row r="811" spans="1:18" outlineLevel="2">
      <c r="A811" s="272" t="s">
        <v>5048</v>
      </c>
      <c r="B811" s="196" t="s">
        <v>3742</v>
      </c>
      <c r="C811" s="230">
        <v>0</v>
      </c>
      <c r="D811" s="230">
        <f t="shared" si="64"/>
        <v>0</v>
      </c>
      <c r="E811" s="255"/>
      <c r="F811" s="256"/>
      <c r="G811" s="256"/>
      <c r="H811" s="255"/>
      <c r="I811" s="230"/>
      <c r="J811" s="255"/>
      <c r="K811" s="230">
        <f t="shared" si="69"/>
        <v>0</v>
      </c>
      <c r="L811" s="257"/>
      <c r="M811" s="230"/>
      <c r="N811" s="229">
        <v>0</v>
      </c>
      <c r="O811" s="65" t="s">
        <v>3737</v>
      </c>
      <c r="P811" s="242" t="b">
        <f>EXACT(A806,O811)</f>
        <v>1</v>
      </c>
      <c r="Q811" s="258">
        <v>0</v>
      </c>
      <c r="R811" s="259">
        <f t="shared" si="68"/>
        <v>0</v>
      </c>
    </row>
    <row r="812" spans="1:18" outlineLevel="2">
      <c r="A812" s="272" t="s">
        <v>5049</v>
      </c>
      <c r="B812" s="196" t="s">
        <v>3743</v>
      </c>
      <c r="C812" s="230">
        <v>0</v>
      </c>
      <c r="D812" s="230">
        <f t="shared" si="64"/>
        <v>0</v>
      </c>
      <c r="E812" s="255"/>
      <c r="F812" s="256"/>
      <c r="G812" s="256"/>
      <c r="H812" s="255"/>
      <c r="I812" s="230"/>
      <c r="J812" s="255"/>
      <c r="K812" s="230">
        <f t="shared" si="69"/>
        <v>0</v>
      </c>
      <c r="L812" s="257"/>
      <c r="M812" s="230"/>
      <c r="N812" s="229">
        <v>0</v>
      </c>
      <c r="O812" s="65" t="s">
        <v>3737</v>
      </c>
      <c r="P812" s="242" t="b">
        <f>EXACT(A806,O812)</f>
        <v>1</v>
      </c>
      <c r="Q812" s="258">
        <v>0</v>
      </c>
      <c r="R812" s="259">
        <f t="shared" si="68"/>
        <v>0</v>
      </c>
    </row>
    <row r="813" spans="1:18" outlineLevel="2">
      <c r="A813" s="272" t="s">
        <v>5050</v>
      </c>
      <c r="B813" s="196" t="s">
        <v>3744</v>
      </c>
      <c r="C813" s="230">
        <v>1979.5999999999899</v>
      </c>
      <c r="D813" s="230">
        <f t="shared" si="64"/>
        <v>-1979.5999999999899</v>
      </c>
      <c r="E813" s="255"/>
      <c r="F813" s="256"/>
      <c r="G813" s="256"/>
      <c r="H813" s="255"/>
      <c r="I813" s="230"/>
      <c r="J813" s="255"/>
      <c r="K813" s="230">
        <f t="shared" si="69"/>
        <v>-1979.5999999999899</v>
      </c>
      <c r="L813" s="257"/>
      <c r="M813" s="230"/>
      <c r="N813" s="229">
        <v>0</v>
      </c>
      <c r="O813" s="65" t="s">
        <v>3737</v>
      </c>
      <c r="P813" s="242" t="b">
        <f>EXACT(A806,O813)</f>
        <v>1</v>
      </c>
      <c r="Q813" s="258">
        <v>0</v>
      </c>
      <c r="R813" s="259">
        <f t="shared" si="68"/>
        <v>-1979.5999999999899</v>
      </c>
    </row>
    <row r="814" spans="1:18" outlineLevel="1">
      <c r="A814" s="400" t="s">
        <v>3745</v>
      </c>
      <c r="C814" s="254">
        <f>SUM(C815:C819)</f>
        <v>2355231.0899999901</v>
      </c>
      <c r="D814" s="254">
        <f t="shared" si="64"/>
        <v>-2355231.0899999901</v>
      </c>
      <c r="E814" s="255"/>
      <c r="F814" s="256"/>
      <c r="G814" s="256"/>
      <c r="H814" s="255"/>
      <c r="I814" s="254"/>
      <c r="J814" s="255"/>
      <c r="K814" s="254">
        <f t="shared" ref="K814:K828" si="70">D814+I814</f>
        <v>-2355231.0899999901</v>
      </c>
      <c r="L814" s="257" t="e">
        <f>#REF!+C814</f>
        <v>#REF!</v>
      </c>
      <c r="M814" s="254"/>
      <c r="N814" s="229" t="e">
        <v>#VALUE!</v>
      </c>
      <c r="O814" s="65">
        <v>0</v>
      </c>
      <c r="Q814" s="258">
        <v>-2355231.09</v>
      </c>
      <c r="R814" s="259">
        <f t="shared" si="68"/>
        <v>9.7788870334625244E-9</v>
      </c>
    </row>
    <row r="815" spans="1:18" outlineLevel="2">
      <c r="A815" s="272" t="s">
        <v>5051</v>
      </c>
      <c r="B815" s="196" t="s">
        <v>3746</v>
      </c>
      <c r="C815" s="230">
        <v>0</v>
      </c>
      <c r="D815" s="230">
        <f t="shared" si="64"/>
        <v>0</v>
      </c>
      <c r="E815" s="255"/>
      <c r="F815" s="256"/>
      <c r="G815" s="256"/>
      <c r="H815" s="255"/>
      <c r="I815" s="230"/>
      <c r="J815" s="255"/>
      <c r="K815" s="230">
        <f t="shared" si="70"/>
        <v>0</v>
      </c>
      <c r="L815" s="257"/>
      <c r="M815" s="230"/>
      <c r="N815" s="229">
        <v>0</v>
      </c>
      <c r="O815" s="65" t="s">
        <v>3745</v>
      </c>
      <c r="P815" s="242" t="b">
        <f>EXACT(A814,O815)</f>
        <v>1</v>
      </c>
      <c r="Q815" s="258">
        <v>0</v>
      </c>
      <c r="R815" s="259">
        <f t="shared" si="68"/>
        <v>0</v>
      </c>
    </row>
    <row r="816" spans="1:18" outlineLevel="2">
      <c r="A816" s="401" t="s">
        <v>5052</v>
      </c>
      <c r="B816" s="45" t="s">
        <v>3748</v>
      </c>
      <c r="C816" s="230">
        <v>0</v>
      </c>
      <c r="D816" s="230">
        <f t="shared" si="64"/>
        <v>0</v>
      </c>
      <c r="E816" s="255"/>
      <c r="F816" s="256"/>
      <c r="G816" s="256"/>
      <c r="H816" s="255"/>
      <c r="I816" s="230"/>
      <c r="J816" s="255"/>
      <c r="K816" s="230">
        <f t="shared" si="70"/>
        <v>0</v>
      </c>
      <c r="L816" s="257"/>
      <c r="M816" s="230"/>
      <c r="N816" s="229">
        <v>0</v>
      </c>
      <c r="O816" s="65" t="s">
        <v>3745</v>
      </c>
      <c r="P816" s="242" t="b">
        <f>EXACT(A814,O816)</f>
        <v>1</v>
      </c>
      <c r="Q816" s="258">
        <v>0</v>
      </c>
      <c r="R816" s="259">
        <f t="shared" si="68"/>
        <v>0</v>
      </c>
    </row>
    <row r="817" spans="1:18" outlineLevel="2">
      <c r="A817" s="272" t="s">
        <v>5053</v>
      </c>
      <c r="B817" s="196" t="s">
        <v>3749</v>
      </c>
      <c r="C817" s="230">
        <v>2352546.0899999901</v>
      </c>
      <c r="D817" s="230">
        <f t="shared" si="64"/>
        <v>-2352546.0899999901</v>
      </c>
      <c r="E817" s="255"/>
      <c r="F817" s="256"/>
      <c r="G817" s="256"/>
      <c r="H817" s="255"/>
      <c r="I817" s="230"/>
      <c r="J817" s="255"/>
      <c r="K817" s="230">
        <f t="shared" si="70"/>
        <v>-2352546.0899999901</v>
      </c>
      <c r="L817" s="257"/>
      <c r="M817" s="230"/>
      <c r="N817" s="229">
        <v>0</v>
      </c>
      <c r="O817" s="65" t="s">
        <v>3745</v>
      </c>
      <c r="P817" s="242" t="b">
        <f>EXACT($A$814,O817)</f>
        <v>1</v>
      </c>
      <c r="Q817" s="258">
        <v>0</v>
      </c>
      <c r="R817" s="259">
        <f t="shared" si="68"/>
        <v>-2352546.0899999901</v>
      </c>
    </row>
    <row r="818" spans="1:18" outlineLevel="2">
      <c r="A818" s="272" t="s">
        <v>5054</v>
      </c>
      <c r="B818" s="196" t="s">
        <v>3750</v>
      </c>
      <c r="C818" s="230">
        <v>1045</v>
      </c>
      <c r="D818" s="230">
        <f t="shared" si="64"/>
        <v>-1045</v>
      </c>
      <c r="E818" s="255"/>
      <c r="F818" s="256"/>
      <c r="G818" s="256"/>
      <c r="H818" s="255"/>
      <c r="I818" s="230"/>
      <c r="J818" s="255"/>
      <c r="K818" s="230">
        <f t="shared" si="70"/>
        <v>-1045</v>
      </c>
      <c r="L818" s="257"/>
      <c r="M818" s="230"/>
      <c r="N818" s="229">
        <v>0</v>
      </c>
      <c r="O818" s="65" t="s">
        <v>3745</v>
      </c>
      <c r="P818" s="242" t="b">
        <f>EXACT($A$814,O818)</f>
        <v>1</v>
      </c>
      <c r="Q818" s="258">
        <v>0</v>
      </c>
      <c r="R818" s="259">
        <f t="shared" si="68"/>
        <v>-1045</v>
      </c>
    </row>
    <row r="819" spans="1:18" outlineLevel="2">
      <c r="A819" s="272" t="s">
        <v>5055</v>
      </c>
      <c r="B819" s="196" t="s">
        <v>3751</v>
      </c>
      <c r="C819" s="230">
        <v>1640</v>
      </c>
      <c r="D819" s="230">
        <f t="shared" si="64"/>
        <v>-1640</v>
      </c>
      <c r="E819" s="255"/>
      <c r="F819" s="256"/>
      <c r="G819" s="256"/>
      <c r="H819" s="255"/>
      <c r="I819" s="230"/>
      <c r="J819" s="255"/>
      <c r="K819" s="230">
        <f t="shared" si="70"/>
        <v>-1640</v>
      </c>
      <c r="L819" s="257"/>
      <c r="M819" s="230"/>
      <c r="N819" s="229">
        <v>0</v>
      </c>
      <c r="O819" s="65" t="s">
        <v>3745</v>
      </c>
      <c r="P819" s="242" t="b">
        <f>EXACT($A$814,O819)</f>
        <v>1</v>
      </c>
      <c r="Q819" s="258">
        <v>0</v>
      </c>
      <c r="R819" s="259">
        <f t="shared" si="68"/>
        <v>-1640</v>
      </c>
    </row>
    <row r="820" spans="1:18" outlineLevel="1">
      <c r="A820" s="400" t="s">
        <v>3752</v>
      </c>
      <c r="C820" s="254">
        <f>SUM(C821:C822)</f>
        <v>105590.99</v>
      </c>
      <c r="D820" s="254">
        <f t="shared" si="64"/>
        <v>-105590.99</v>
      </c>
      <c r="E820" s="255"/>
      <c r="F820" s="256"/>
      <c r="G820" s="256"/>
      <c r="H820" s="255"/>
      <c r="I820" s="254"/>
      <c r="J820" s="255"/>
      <c r="K820" s="254">
        <f t="shared" si="70"/>
        <v>-105590.99</v>
      </c>
      <c r="L820" s="257" t="e">
        <f>#REF!+C820</f>
        <v>#REF!</v>
      </c>
      <c r="M820" s="254"/>
      <c r="N820" s="229" t="e">
        <v>#VALUE!</v>
      </c>
      <c r="O820" s="65">
        <v>0</v>
      </c>
      <c r="Q820" s="258">
        <v>-105590.99</v>
      </c>
      <c r="R820" s="259">
        <f t="shared" si="68"/>
        <v>0</v>
      </c>
    </row>
    <row r="821" spans="1:18" outlineLevel="2">
      <c r="A821" s="272" t="s">
        <v>5056</v>
      </c>
      <c r="B821" s="196" t="s">
        <v>3753</v>
      </c>
      <c r="C821" s="230">
        <v>0</v>
      </c>
      <c r="D821" s="230">
        <f t="shared" si="64"/>
        <v>0</v>
      </c>
      <c r="E821" s="255"/>
      <c r="F821" s="256"/>
      <c r="G821" s="256"/>
      <c r="H821" s="255"/>
      <c r="I821" s="230"/>
      <c r="J821" s="255"/>
      <c r="K821" s="230">
        <f t="shared" si="70"/>
        <v>0</v>
      </c>
      <c r="L821" s="257"/>
      <c r="M821" s="230"/>
      <c r="N821" s="229">
        <v>0</v>
      </c>
      <c r="O821" s="65" t="s">
        <v>3752</v>
      </c>
      <c r="P821" s="242" t="b">
        <f>EXACT(A820,O821)</f>
        <v>1</v>
      </c>
      <c r="Q821" s="258">
        <v>0</v>
      </c>
      <c r="R821" s="259">
        <f t="shared" si="68"/>
        <v>0</v>
      </c>
    </row>
    <row r="822" spans="1:18" outlineLevel="2">
      <c r="A822" s="272" t="s">
        <v>5057</v>
      </c>
      <c r="B822" s="196" t="s">
        <v>3754</v>
      </c>
      <c r="C822" s="230">
        <v>105590.99</v>
      </c>
      <c r="D822" s="230">
        <f t="shared" si="64"/>
        <v>-105590.99</v>
      </c>
      <c r="E822" s="255"/>
      <c r="F822" s="256"/>
      <c r="G822" s="256"/>
      <c r="H822" s="255"/>
      <c r="I822" s="230"/>
      <c r="J822" s="255"/>
      <c r="K822" s="230">
        <f t="shared" si="70"/>
        <v>-105590.99</v>
      </c>
      <c r="L822" s="257"/>
      <c r="M822" s="230"/>
      <c r="N822" s="229">
        <v>0</v>
      </c>
      <c r="O822" s="65" t="s">
        <v>3752</v>
      </c>
      <c r="P822" s="242" t="b">
        <f>EXACT($A820,O822)</f>
        <v>1</v>
      </c>
      <c r="Q822" s="258">
        <v>0</v>
      </c>
      <c r="R822" s="259">
        <f t="shared" si="68"/>
        <v>-105590.99</v>
      </c>
    </row>
    <row r="823" spans="1:18" outlineLevel="1">
      <c r="A823" s="400" t="s">
        <v>3755</v>
      </c>
      <c r="C823" s="254">
        <f>SUM(C824:C825)</f>
        <v>1069.46</v>
      </c>
      <c r="D823" s="254">
        <f t="shared" si="64"/>
        <v>-1069.46</v>
      </c>
      <c r="E823" s="255"/>
      <c r="F823" s="256"/>
      <c r="G823" s="256"/>
      <c r="H823" s="255"/>
      <c r="I823" s="254"/>
      <c r="J823" s="255"/>
      <c r="K823" s="254">
        <f t="shared" si="70"/>
        <v>-1069.46</v>
      </c>
      <c r="L823" s="257" t="e">
        <f>#REF!+C823</f>
        <v>#REF!</v>
      </c>
      <c r="M823" s="254"/>
      <c r="N823" s="229" t="e">
        <v>#VALUE!</v>
      </c>
      <c r="O823" s="65">
        <v>0</v>
      </c>
      <c r="Q823" s="258">
        <v>-1069.46</v>
      </c>
      <c r="R823" s="259">
        <f t="shared" si="68"/>
        <v>0</v>
      </c>
    </row>
    <row r="824" spans="1:18" outlineLevel="2">
      <c r="A824" s="272" t="s">
        <v>5058</v>
      </c>
      <c r="B824" s="196" t="s">
        <v>3756</v>
      </c>
      <c r="C824" s="230">
        <v>1069.46</v>
      </c>
      <c r="D824" s="230">
        <f t="shared" si="64"/>
        <v>-1069.46</v>
      </c>
      <c r="E824" s="255"/>
      <c r="F824" s="256"/>
      <c r="G824" s="256"/>
      <c r="H824" s="255"/>
      <c r="I824" s="230"/>
      <c r="J824" s="255"/>
      <c r="K824" s="230">
        <f t="shared" si="70"/>
        <v>-1069.46</v>
      </c>
      <c r="L824" s="257"/>
      <c r="M824" s="230"/>
      <c r="N824" s="229">
        <v>0</v>
      </c>
      <c r="O824" s="65" t="s">
        <v>3755</v>
      </c>
      <c r="P824" s="242" t="b">
        <f>EXACT($A$823,O824)</f>
        <v>1</v>
      </c>
      <c r="Q824" s="258">
        <v>0</v>
      </c>
      <c r="R824" s="259">
        <f t="shared" si="68"/>
        <v>-1069.46</v>
      </c>
    </row>
    <row r="825" spans="1:18" outlineLevel="2">
      <c r="A825" s="272" t="s">
        <v>5059</v>
      </c>
      <c r="B825" s="196" t="s">
        <v>3757</v>
      </c>
      <c r="C825" s="230">
        <v>0</v>
      </c>
      <c r="D825" s="230">
        <f t="shared" si="64"/>
        <v>0</v>
      </c>
      <c r="E825" s="255"/>
      <c r="F825" s="256"/>
      <c r="G825" s="256"/>
      <c r="H825" s="255"/>
      <c r="I825" s="230"/>
      <c r="J825" s="255"/>
      <c r="K825" s="230">
        <f t="shared" si="70"/>
        <v>0</v>
      </c>
      <c r="L825" s="257"/>
      <c r="M825" s="230"/>
      <c r="N825" s="229">
        <v>0</v>
      </c>
      <c r="O825" s="65" t="s">
        <v>3755</v>
      </c>
      <c r="P825" s="242" t="b">
        <f>EXACT($A$823,O825)</f>
        <v>1</v>
      </c>
      <c r="Q825" s="258">
        <v>0</v>
      </c>
      <c r="R825" s="259">
        <f t="shared" si="68"/>
        <v>0</v>
      </c>
    </row>
    <row r="826" spans="1:18" outlineLevel="1">
      <c r="A826" s="400" t="s">
        <v>3758</v>
      </c>
      <c r="B826" s="196"/>
      <c r="C826" s="278">
        <f>SUM(C827:C828)</f>
        <v>3564248.439999999</v>
      </c>
      <c r="D826" s="254">
        <f t="shared" si="64"/>
        <v>-3564248.439999999</v>
      </c>
      <c r="E826" s="255"/>
      <c r="F826" s="256"/>
      <c r="G826" s="256"/>
      <c r="H826" s="255"/>
      <c r="I826" s="236">
        <v>0</v>
      </c>
      <c r="J826" s="255"/>
      <c r="K826" s="254">
        <f t="shared" si="70"/>
        <v>-3564248.439999999</v>
      </c>
      <c r="L826" s="257"/>
      <c r="M826" s="230"/>
      <c r="N826" s="229" t="e">
        <v>#VALUE!</v>
      </c>
      <c r="O826" s="65">
        <v>0</v>
      </c>
      <c r="Q826" s="258">
        <v>-3564248.44</v>
      </c>
      <c r="R826" s="259">
        <f t="shared" si="68"/>
        <v>0</v>
      </c>
    </row>
    <row r="827" spans="1:18" outlineLevel="2">
      <c r="A827" s="272" t="s">
        <v>5060</v>
      </c>
      <c r="B827" s="196" t="s">
        <v>3759</v>
      </c>
      <c r="C827" s="230">
        <v>609352.58999999904</v>
      </c>
      <c r="D827" s="230">
        <f t="shared" si="64"/>
        <v>-609352.58999999904</v>
      </c>
      <c r="E827" s="255"/>
      <c r="F827" s="256"/>
      <c r="G827" s="256"/>
      <c r="H827" s="255"/>
      <c r="I827" s="230"/>
      <c r="J827" s="255"/>
      <c r="K827" s="230">
        <f t="shared" si="70"/>
        <v>-609352.58999999904</v>
      </c>
      <c r="L827" s="257"/>
      <c r="M827" s="230"/>
      <c r="N827" s="229">
        <v>0</v>
      </c>
      <c r="O827" s="65" t="s">
        <v>3758</v>
      </c>
      <c r="P827" s="242" t="b">
        <f>EXACT($A826,O827)</f>
        <v>1</v>
      </c>
      <c r="Q827" s="258">
        <v>0</v>
      </c>
      <c r="R827" s="259">
        <f t="shared" si="68"/>
        <v>-609352.58999999904</v>
      </c>
    </row>
    <row r="828" spans="1:18" outlineLevel="2">
      <c r="A828" s="272" t="s">
        <v>5061</v>
      </c>
      <c r="B828" s="196" t="s">
        <v>3760</v>
      </c>
      <c r="C828" s="230">
        <v>2954895.85</v>
      </c>
      <c r="D828" s="230">
        <f t="shared" si="64"/>
        <v>-2954895.85</v>
      </c>
      <c r="E828" s="255"/>
      <c r="F828" s="256"/>
      <c r="G828" s="256"/>
      <c r="H828" s="255"/>
      <c r="I828" s="230"/>
      <c r="J828" s="255"/>
      <c r="K828" s="230">
        <f t="shared" si="70"/>
        <v>-2954895.85</v>
      </c>
      <c r="L828" s="257"/>
      <c r="M828" s="230"/>
      <c r="N828" s="229">
        <v>0</v>
      </c>
      <c r="O828" s="65" t="s">
        <v>3758</v>
      </c>
      <c r="P828" s="242" t="b">
        <f>EXACT($A826,O828)</f>
        <v>1</v>
      </c>
      <c r="Q828" s="258">
        <v>0</v>
      </c>
      <c r="R828" s="259">
        <f t="shared" si="68"/>
        <v>-2954895.85</v>
      </c>
    </row>
    <row r="829" spans="1:18" outlineLevel="1">
      <c r="A829" s="400" t="s">
        <v>3761</v>
      </c>
      <c r="B829" s="196"/>
      <c r="C829" s="254">
        <f>SUM(C830)</f>
        <v>19921</v>
      </c>
      <c r="D829" s="254">
        <f t="shared" si="64"/>
        <v>-19921</v>
      </c>
      <c r="E829" s="255"/>
      <c r="F829" s="256"/>
      <c r="G829" s="256"/>
      <c r="H829" s="255"/>
      <c r="I829" s="236">
        <v>0</v>
      </c>
      <c r="J829" s="255"/>
      <c r="K829" s="254">
        <f t="shared" ref="K829:K836" si="71">D829+I829</f>
        <v>-19921</v>
      </c>
      <c r="L829" s="257"/>
      <c r="M829" s="230"/>
      <c r="N829" s="229" t="e">
        <v>#VALUE!</v>
      </c>
      <c r="O829" s="65">
        <v>0</v>
      </c>
      <c r="Q829" s="258">
        <v>-19921</v>
      </c>
      <c r="R829" s="259">
        <f t="shared" si="68"/>
        <v>0</v>
      </c>
    </row>
    <row r="830" spans="1:18" outlineLevel="2">
      <c r="A830" s="272" t="s">
        <v>5062</v>
      </c>
      <c r="B830" s="196" t="s">
        <v>3762</v>
      </c>
      <c r="C830" s="230">
        <v>19921</v>
      </c>
      <c r="D830" s="230">
        <f t="shared" si="64"/>
        <v>-19921</v>
      </c>
      <c r="E830" s="255"/>
      <c r="F830" s="256"/>
      <c r="G830" s="256"/>
      <c r="H830" s="255"/>
      <c r="I830" s="230"/>
      <c r="J830" s="255"/>
      <c r="K830" s="230">
        <f t="shared" si="71"/>
        <v>-19921</v>
      </c>
      <c r="L830" s="257"/>
      <c r="M830" s="230"/>
      <c r="N830" s="229">
        <v>0</v>
      </c>
      <c r="O830" s="65" t="s">
        <v>3761</v>
      </c>
      <c r="P830" s="242" t="b">
        <f>EXACT($A829,O830)</f>
        <v>1</v>
      </c>
      <c r="Q830" s="258">
        <v>0</v>
      </c>
      <c r="R830" s="259">
        <f t="shared" si="68"/>
        <v>-19921</v>
      </c>
    </row>
    <row r="831" spans="1:18" outlineLevel="1">
      <c r="A831" s="400" t="s">
        <v>3763</v>
      </c>
      <c r="B831" s="196"/>
      <c r="C831" s="254">
        <f>SUM(C832)</f>
        <v>7247</v>
      </c>
      <c r="D831" s="254">
        <f t="shared" si="64"/>
        <v>-7247</v>
      </c>
      <c r="E831" s="266"/>
      <c r="F831" s="256"/>
      <c r="G831" s="256"/>
      <c r="H831" s="255"/>
      <c r="I831" s="236">
        <f>I832</f>
        <v>0</v>
      </c>
      <c r="J831" s="255"/>
      <c r="K831" s="254">
        <f t="shared" si="71"/>
        <v>-7247</v>
      </c>
      <c r="L831" s="257"/>
      <c r="M831" s="230"/>
      <c r="N831" s="229" t="e">
        <v>#VALUE!</v>
      </c>
      <c r="O831" s="65">
        <v>0</v>
      </c>
      <c r="Q831" s="258">
        <v>-7247</v>
      </c>
      <c r="R831" s="259">
        <f t="shared" si="68"/>
        <v>0</v>
      </c>
    </row>
    <row r="832" spans="1:18" outlineLevel="2">
      <c r="A832" s="272" t="s">
        <v>5063</v>
      </c>
      <c r="B832" s="196" t="s">
        <v>3764</v>
      </c>
      <c r="C832" s="230">
        <v>7247</v>
      </c>
      <c r="D832" s="230">
        <f t="shared" si="64"/>
        <v>-7247</v>
      </c>
      <c r="E832" s="255"/>
      <c r="F832" s="256"/>
      <c r="G832" s="256"/>
      <c r="H832" s="255"/>
      <c r="I832" s="230">
        <v>0</v>
      </c>
      <c r="J832" s="255"/>
      <c r="K832" s="230">
        <f t="shared" si="71"/>
        <v>-7247</v>
      </c>
      <c r="L832" s="257"/>
      <c r="M832" s="230"/>
      <c r="N832" s="229">
        <v>0</v>
      </c>
      <c r="O832" s="65" t="s">
        <v>3763</v>
      </c>
      <c r="P832" s="242" t="b">
        <f>EXACT($A831,O832)</f>
        <v>1</v>
      </c>
      <c r="Q832" s="258">
        <v>0</v>
      </c>
      <c r="R832" s="259">
        <f t="shared" si="68"/>
        <v>-7247</v>
      </c>
    </row>
    <row r="833" spans="1:19" outlineLevel="1">
      <c r="A833" s="400" t="s">
        <v>3765</v>
      </c>
      <c r="B833" s="196"/>
      <c r="C833" s="254">
        <f>C834</f>
        <v>5082</v>
      </c>
      <c r="D833" s="254">
        <f t="shared" si="64"/>
        <v>-5082</v>
      </c>
      <c r="E833" s="255"/>
      <c r="F833" s="256"/>
      <c r="G833" s="256"/>
      <c r="H833" s="255"/>
      <c r="I833" s="236">
        <v>0</v>
      </c>
      <c r="J833" s="255"/>
      <c r="K833" s="254">
        <f t="shared" si="71"/>
        <v>-5082</v>
      </c>
      <c r="L833" s="257"/>
      <c r="M833" s="230"/>
      <c r="N833" s="229" t="e">
        <v>#VALUE!</v>
      </c>
      <c r="O833" s="65">
        <v>0</v>
      </c>
      <c r="Q833" s="258">
        <v>-5082</v>
      </c>
      <c r="R833" s="259">
        <f t="shared" si="68"/>
        <v>0</v>
      </c>
    </row>
    <row r="834" spans="1:19" outlineLevel="2">
      <c r="A834" s="272" t="s">
        <v>5064</v>
      </c>
      <c r="B834" s="196" t="s">
        <v>3766</v>
      </c>
      <c r="C834" s="230">
        <v>5082</v>
      </c>
      <c r="D834" s="230">
        <f t="shared" si="64"/>
        <v>-5082</v>
      </c>
      <c r="E834" s="255"/>
      <c r="F834" s="256"/>
      <c r="G834" s="256"/>
      <c r="H834" s="255"/>
      <c r="I834" s="230"/>
      <c r="J834" s="255"/>
      <c r="K834" s="230">
        <f t="shared" si="71"/>
        <v>-5082</v>
      </c>
      <c r="L834" s="257"/>
      <c r="M834" s="230"/>
      <c r="N834" s="229">
        <v>0</v>
      </c>
      <c r="O834" s="65" t="s">
        <v>3765</v>
      </c>
      <c r="P834" s="242" t="b">
        <f>EXACT($A833,O834)</f>
        <v>1</v>
      </c>
      <c r="Q834" s="258">
        <v>0</v>
      </c>
      <c r="R834" s="259">
        <f t="shared" si="68"/>
        <v>-5082</v>
      </c>
    </row>
    <row r="835" spans="1:19" outlineLevel="1">
      <c r="A835" s="400" t="s">
        <v>3767</v>
      </c>
      <c r="B835" s="196"/>
      <c r="C835" s="254">
        <f>C836</f>
        <v>545</v>
      </c>
      <c r="D835" s="254">
        <f t="shared" si="64"/>
        <v>-545</v>
      </c>
      <c r="E835" s="255"/>
      <c r="F835" s="256"/>
      <c r="G835" s="256"/>
      <c r="H835" s="255"/>
      <c r="I835" s="236">
        <f>I836</f>
        <v>0</v>
      </c>
      <c r="J835" s="255"/>
      <c r="K835" s="254">
        <f t="shared" si="71"/>
        <v>-545</v>
      </c>
      <c r="L835" s="257"/>
      <c r="M835" s="230"/>
      <c r="N835" s="229" t="e">
        <v>#VALUE!</v>
      </c>
      <c r="O835" s="65">
        <v>0</v>
      </c>
      <c r="Q835" s="258">
        <v>-545</v>
      </c>
      <c r="R835" s="259">
        <f t="shared" si="68"/>
        <v>0</v>
      </c>
    </row>
    <row r="836" spans="1:19" outlineLevel="2">
      <c r="A836" s="272" t="s">
        <v>5065</v>
      </c>
      <c r="B836" s="196" t="s">
        <v>3768</v>
      </c>
      <c r="C836" s="230">
        <v>545</v>
      </c>
      <c r="D836" s="230">
        <f t="shared" si="64"/>
        <v>-545</v>
      </c>
      <c r="E836" s="255"/>
      <c r="F836" s="256"/>
      <c r="G836" s="256"/>
      <c r="H836" s="255"/>
      <c r="I836" s="230">
        <v>0</v>
      </c>
      <c r="J836" s="255"/>
      <c r="K836" s="230">
        <f t="shared" si="71"/>
        <v>-545</v>
      </c>
      <c r="L836" s="257"/>
      <c r="M836" s="230"/>
      <c r="N836" s="229">
        <v>0</v>
      </c>
      <c r="O836" s="65" t="s">
        <v>3767</v>
      </c>
      <c r="P836" s="242" t="b">
        <f>EXACT($A835,O836)</f>
        <v>1</v>
      </c>
      <c r="Q836" s="258">
        <v>0</v>
      </c>
      <c r="R836" s="259">
        <f t="shared" si="68"/>
        <v>-545</v>
      </c>
    </row>
    <row r="837" spans="1:19" outlineLevel="1">
      <c r="A837" s="410" t="s">
        <v>3769</v>
      </c>
      <c r="B837" s="196"/>
      <c r="C837" s="254">
        <f>SUM(C838:C839)</f>
        <v>7737.88</v>
      </c>
      <c r="D837" s="254">
        <f t="shared" si="64"/>
        <v>-7737.88</v>
      </c>
      <c r="E837" s="255"/>
      <c r="F837" s="256"/>
      <c r="G837" s="256"/>
      <c r="H837" s="255"/>
      <c r="I837" s="236">
        <v>0</v>
      </c>
      <c r="J837" s="255"/>
      <c r="K837" s="254">
        <f t="shared" ref="K837:K846" si="72">D837+I837</f>
        <v>-7737.88</v>
      </c>
      <c r="L837" s="257"/>
      <c r="M837" s="230"/>
      <c r="N837" s="229" t="e">
        <v>#VALUE!</v>
      </c>
      <c r="O837" s="65">
        <v>0</v>
      </c>
      <c r="Q837" s="258">
        <v>-7737.88</v>
      </c>
      <c r="R837" s="259">
        <f t="shared" si="68"/>
        <v>0</v>
      </c>
    </row>
    <row r="838" spans="1:19" outlineLevel="2">
      <c r="A838" s="272" t="s">
        <v>5066</v>
      </c>
      <c r="B838" s="196" t="s">
        <v>3770</v>
      </c>
      <c r="C838" s="230">
        <v>7737.88</v>
      </c>
      <c r="D838" s="230">
        <f>C838*-1</f>
        <v>-7737.88</v>
      </c>
      <c r="E838" s="255"/>
      <c r="F838" s="256"/>
      <c r="G838" s="256"/>
      <c r="H838" s="255"/>
      <c r="I838" s="230"/>
      <c r="J838" s="255"/>
      <c r="K838" s="230">
        <f t="shared" si="72"/>
        <v>-7737.88</v>
      </c>
      <c r="L838" s="257"/>
      <c r="M838" s="230"/>
      <c r="N838" s="229">
        <v>0</v>
      </c>
      <c r="O838" s="65" t="s">
        <v>3769</v>
      </c>
      <c r="P838" s="242" t="b">
        <f>EXACT(A837,O838)</f>
        <v>1</v>
      </c>
      <c r="Q838" s="258">
        <v>0</v>
      </c>
      <c r="R838" s="259">
        <f t="shared" si="68"/>
        <v>-7737.88</v>
      </c>
    </row>
    <row r="839" spans="1:19" outlineLevel="2">
      <c r="A839" s="272" t="s">
        <v>5067</v>
      </c>
      <c r="B839" s="196" t="s">
        <v>3771</v>
      </c>
      <c r="C839" s="230">
        <v>0</v>
      </c>
      <c r="D839" s="230">
        <f>C839*-1</f>
        <v>0</v>
      </c>
      <c r="E839" s="255"/>
      <c r="F839" s="256"/>
      <c r="G839" s="256"/>
      <c r="H839" s="255"/>
      <c r="I839" s="230"/>
      <c r="J839" s="255"/>
      <c r="K839" s="230">
        <f t="shared" si="72"/>
        <v>0</v>
      </c>
      <c r="L839" s="257"/>
      <c r="M839" s="230"/>
      <c r="N839" s="229">
        <v>0</v>
      </c>
      <c r="O839" s="65" t="s">
        <v>3769</v>
      </c>
      <c r="P839" s="242" t="b">
        <f>EXACT(A837,O839)</f>
        <v>1</v>
      </c>
      <c r="Q839" s="258">
        <v>0</v>
      </c>
      <c r="R839" s="259">
        <f t="shared" si="68"/>
        <v>0</v>
      </c>
    </row>
    <row r="840" spans="1:19" outlineLevel="1">
      <c r="A840" s="400" t="s">
        <v>3772</v>
      </c>
      <c r="C840" s="254">
        <f>SUM(C841:C845)</f>
        <v>2255869.6</v>
      </c>
      <c r="D840" s="254">
        <f t="shared" si="64"/>
        <v>-2255869.6</v>
      </c>
      <c r="E840" s="255"/>
      <c r="F840" s="256"/>
      <c r="G840" s="256"/>
      <c r="H840" s="255"/>
      <c r="I840" s="236">
        <f>+I841+I843+I844+I845</f>
        <v>2911581.88</v>
      </c>
      <c r="J840" s="255"/>
      <c r="K840" s="254">
        <f t="shared" si="72"/>
        <v>655712.2799999998</v>
      </c>
      <c r="L840" s="257" t="e">
        <f>#REF!+C840</f>
        <v>#REF!</v>
      </c>
      <c r="M840" s="254"/>
      <c r="N840" s="229" t="e">
        <v>#VALUE!</v>
      </c>
      <c r="O840" s="65">
        <v>0</v>
      </c>
      <c r="Q840" s="258">
        <v>655712.47</v>
      </c>
      <c r="R840" s="259">
        <f t="shared" si="68"/>
        <v>-0.19000000017695129</v>
      </c>
      <c r="S840" s="229"/>
    </row>
    <row r="841" spans="1:19" outlineLevel="2">
      <c r="A841" s="401" t="s">
        <v>5068</v>
      </c>
      <c r="B841" s="45" t="s">
        <v>3773</v>
      </c>
      <c r="C841" s="230">
        <v>0</v>
      </c>
      <c r="D841" s="230">
        <f t="shared" si="64"/>
        <v>0</v>
      </c>
      <c r="E841" s="255"/>
      <c r="F841" s="256"/>
      <c r="G841" s="256"/>
      <c r="H841" s="255"/>
      <c r="I841" s="230">
        <v>1986000</v>
      </c>
      <c r="J841" s="255"/>
      <c r="K841" s="230">
        <f t="shared" si="72"/>
        <v>1986000</v>
      </c>
      <c r="L841" s="257"/>
      <c r="M841" s="230"/>
      <c r="N841" s="229">
        <v>0</v>
      </c>
      <c r="O841" s="65" t="s">
        <v>3772</v>
      </c>
      <c r="P841" s="242" t="b">
        <f>EXACT($A$840,O841)</f>
        <v>1</v>
      </c>
      <c r="Q841" s="258">
        <v>0</v>
      </c>
      <c r="R841" s="259">
        <f t="shared" si="68"/>
        <v>1986000</v>
      </c>
      <c r="S841" s="229"/>
    </row>
    <row r="842" spans="1:19" outlineLevel="2">
      <c r="A842" s="272" t="s">
        <v>5069</v>
      </c>
      <c r="B842" s="196" t="s">
        <v>3774</v>
      </c>
      <c r="C842" s="230">
        <v>0</v>
      </c>
      <c r="D842" s="230">
        <f t="shared" si="64"/>
        <v>0</v>
      </c>
      <c r="E842" s="255"/>
      <c r="F842" s="256"/>
      <c r="G842" s="256"/>
      <c r="H842" s="255"/>
      <c r="I842" s="230"/>
      <c r="J842" s="255"/>
      <c r="K842" s="230">
        <f t="shared" si="72"/>
        <v>0</v>
      </c>
      <c r="L842" s="257"/>
      <c r="M842" s="230"/>
      <c r="N842" s="229">
        <v>0</v>
      </c>
      <c r="O842" s="65" t="s">
        <v>3772</v>
      </c>
      <c r="P842" s="242" t="b">
        <f>EXACT($A$840,O842)</f>
        <v>1</v>
      </c>
      <c r="Q842" s="258">
        <v>0</v>
      </c>
      <c r="R842" s="259">
        <f t="shared" si="68"/>
        <v>0</v>
      </c>
    </row>
    <row r="843" spans="1:19" outlineLevel="2">
      <c r="A843" s="272" t="s">
        <v>5070</v>
      </c>
      <c r="B843" s="196" t="s">
        <v>3775</v>
      </c>
      <c r="C843" s="230">
        <v>0</v>
      </c>
      <c r="D843" s="230">
        <f t="shared" si="64"/>
        <v>0</v>
      </c>
      <c r="E843" s="255"/>
      <c r="F843" s="256"/>
      <c r="G843" s="256"/>
      <c r="H843" s="255"/>
      <c r="I843" s="230">
        <v>893440.07</v>
      </c>
      <c r="J843" s="255"/>
      <c r="K843" s="230">
        <f t="shared" si="72"/>
        <v>893440.07</v>
      </c>
      <c r="L843" s="257"/>
      <c r="M843" s="230"/>
      <c r="N843" s="229">
        <v>0</v>
      </c>
      <c r="O843" s="65" t="s">
        <v>3772</v>
      </c>
      <c r="P843" s="242" t="b">
        <f>EXACT($A$840,O843)</f>
        <v>1</v>
      </c>
      <c r="Q843" s="258">
        <v>0</v>
      </c>
      <c r="R843" s="259">
        <f t="shared" si="68"/>
        <v>893440.07</v>
      </c>
    </row>
    <row r="844" spans="1:19" outlineLevel="2">
      <c r="A844" s="401" t="s">
        <v>5071</v>
      </c>
      <c r="B844" s="45" t="s">
        <v>3776</v>
      </c>
      <c r="C844" s="230">
        <v>0</v>
      </c>
      <c r="D844" s="230">
        <f t="shared" si="64"/>
        <v>0</v>
      </c>
      <c r="E844" s="255"/>
      <c r="F844" s="256"/>
      <c r="G844" s="256"/>
      <c r="H844" s="255"/>
      <c r="I844" s="230">
        <v>0</v>
      </c>
      <c r="J844" s="255"/>
      <c r="K844" s="230">
        <f t="shared" si="72"/>
        <v>0</v>
      </c>
      <c r="L844" s="257"/>
      <c r="M844" s="230"/>
      <c r="N844" s="229">
        <v>0</v>
      </c>
      <c r="O844" s="65" t="s">
        <v>3772</v>
      </c>
      <c r="P844" s="242" t="b">
        <f>EXACT($A$840,O844)</f>
        <v>1</v>
      </c>
      <c r="Q844" s="258">
        <v>0</v>
      </c>
      <c r="R844" s="259">
        <f t="shared" si="68"/>
        <v>0</v>
      </c>
    </row>
    <row r="845" spans="1:19" outlineLevel="2">
      <c r="A845" s="272" t="s">
        <v>5072</v>
      </c>
      <c r="B845" s="196" t="s">
        <v>3777</v>
      </c>
      <c r="C845" s="230">
        <v>2255869.6</v>
      </c>
      <c r="D845" s="230">
        <f t="shared" si="64"/>
        <v>-2255869.6</v>
      </c>
      <c r="E845" s="255"/>
      <c r="F845" s="256"/>
      <c r="G845" s="256"/>
      <c r="H845" s="255"/>
      <c r="I845" s="230">
        <v>32141.81</v>
      </c>
      <c r="J845" s="255"/>
      <c r="K845" s="230">
        <f t="shared" si="72"/>
        <v>-2223727.79</v>
      </c>
      <c r="L845" s="257"/>
      <c r="M845" s="230"/>
      <c r="N845" s="229">
        <v>0</v>
      </c>
      <c r="O845" s="65" t="s">
        <v>3772</v>
      </c>
      <c r="P845" s="242" t="b">
        <f>EXACT($A$840,O845)</f>
        <v>1</v>
      </c>
      <c r="Q845" s="258">
        <v>0</v>
      </c>
      <c r="R845" s="259">
        <f t="shared" si="68"/>
        <v>-2223727.79</v>
      </c>
    </row>
    <row r="846" spans="1:19" outlineLevel="1">
      <c r="A846" s="400" t="s">
        <v>3778</v>
      </c>
      <c r="C846" s="254">
        <f>SUM(C847)</f>
        <v>0</v>
      </c>
      <c r="D846" s="254">
        <f t="shared" si="64"/>
        <v>0</v>
      </c>
      <c r="E846" s="255"/>
      <c r="F846" s="256"/>
      <c r="G846" s="256"/>
      <c r="H846" s="255"/>
      <c r="I846" s="236">
        <f>I861</f>
        <v>0</v>
      </c>
      <c r="J846" s="255"/>
      <c r="K846" s="254">
        <f t="shared" si="72"/>
        <v>0</v>
      </c>
      <c r="L846" s="257"/>
      <c r="M846" s="230"/>
      <c r="N846" s="229" t="e">
        <v>#VALUE!</v>
      </c>
      <c r="O846" s="65">
        <v>0</v>
      </c>
      <c r="Q846" s="258">
        <v>0</v>
      </c>
      <c r="R846" s="259">
        <f t="shared" si="68"/>
        <v>0</v>
      </c>
    </row>
    <row r="847" spans="1:19" outlineLevel="2">
      <c r="A847" s="33"/>
      <c r="B847" s="46"/>
      <c r="C847" s="230"/>
      <c r="D847" s="230"/>
      <c r="E847" s="255"/>
      <c r="F847" s="256"/>
      <c r="G847" s="256"/>
      <c r="H847" s="255"/>
      <c r="I847" s="230"/>
      <c r="J847" s="255"/>
      <c r="K847" s="230"/>
      <c r="L847" s="257"/>
      <c r="M847" s="230"/>
      <c r="N847" s="229"/>
      <c r="O847" s="65">
        <v>0</v>
      </c>
      <c r="Q847" s="258">
        <v>0</v>
      </c>
      <c r="R847" s="259">
        <f t="shared" si="68"/>
        <v>0</v>
      </c>
    </row>
    <row r="848" spans="1:19" outlineLevel="1">
      <c r="A848" s="400" t="s">
        <v>3779</v>
      </c>
      <c r="B848" s="196"/>
      <c r="C848" s="254">
        <f>SUM(C849)</f>
        <v>0</v>
      </c>
      <c r="D848" s="254">
        <f t="shared" si="64"/>
        <v>0</v>
      </c>
      <c r="E848" s="255"/>
      <c r="F848" s="256"/>
      <c r="G848" s="256"/>
      <c r="H848" s="255"/>
      <c r="I848" s="236">
        <f>I849</f>
        <v>0</v>
      </c>
      <c r="J848" s="255"/>
      <c r="K848" s="254">
        <f t="shared" ref="K848:K853" si="73">D848+I848</f>
        <v>0</v>
      </c>
      <c r="L848" s="257"/>
      <c r="M848" s="230"/>
      <c r="N848" s="229" t="e">
        <v>#VALUE!</v>
      </c>
      <c r="O848" s="65">
        <v>0</v>
      </c>
      <c r="Q848" s="258">
        <v>0</v>
      </c>
      <c r="R848" s="259">
        <f t="shared" si="68"/>
        <v>0</v>
      </c>
    </row>
    <row r="849" spans="1:18" outlineLevel="2">
      <c r="A849" s="272" t="s">
        <v>5073</v>
      </c>
      <c r="B849" s="196" t="s">
        <v>3780</v>
      </c>
      <c r="C849" s="230">
        <v>0</v>
      </c>
      <c r="D849" s="230">
        <f t="shared" si="64"/>
        <v>0</v>
      </c>
      <c r="E849" s="255"/>
      <c r="F849" s="256"/>
      <c r="G849" s="256"/>
      <c r="H849" s="255"/>
      <c r="I849" s="230">
        <v>0</v>
      </c>
      <c r="J849" s="255"/>
      <c r="K849" s="230">
        <f t="shared" si="73"/>
        <v>0</v>
      </c>
      <c r="L849" s="257"/>
      <c r="M849" s="230"/>
      <c r="N849" s="229">
        <v>0</v>
      </c>
      <c r="O849" s="65" t="s">
        <v>3779</v>
      </c>
      <c r="P849" s="242" t="b">
        <f>EXACT($A848,O849)</f>
        <v>1</v>
      </c>
      <c r="Q849" s="258">
        <v>0</v>
      </c>
      <c r="R849" s="259">
        <f t="shared" si="68"/>
        <v>0</v>
      </c>
    </row>
    <row r="850" spans="1:18" outlineLevel="1">
      <c r="A850" s="400" t="s">
        <v>3781</v>
      </c>
      <c r="B850" s="196"/>
      <c r="C850" s="254">
        <f>SUM(C851)</f>
        <v>0</v>
      </c>
      <c r="D850" s="254">
        <f t="shared" si="64"/>
        <v>0</v>
      </c>
      <c r="E850" s="255"/>
      <c r="F850" s="256"/>
      <c r="G850" s="256"/>
      <c r="H850" s="255"/>
      <c r="I850" s="236">
        <f>I865</f>
        <v>0</v>
      </c>
      <c r="J850" s="255"/>
      <c r="K850" s="254">
        <f t="shared" si="73"/>
        <v>0</v>
      </c>
      <c r="L850" s="257"/>
      <c r="M850" s="230"/>
      <c r="N850" s="229" t="e">
        <v>#VALUE!</v>
      </c>
      <c r="O850" s="65">
        <v>0</v>
      </c>
      <c r="Q850" s="258">
        <v>0</v>
      </c>
      <c r="R850" s="259">
        <f t="shared" si="68"/>
        <v>0</v>
      </c>
    </row>
    <row r="851" spans="1:18" outlineLevel="2">
      <c r="A851" s="272" t="s">
        <v>5074</v>
      </c>
      <c r="B851" s="196" t="s">
        <v>3782</v>
      </c>
      <c r="C851" s="230">
        <v>0</v>
      </c>
      <c r="D851" s="230">
        <f t="shared" si="64"/>
        <v>0</v>
      </c>
      <c r="E851" s="266"/>
      <c r="F851" s="256"/>
      <c r="G851" s="256"/>
      <c r="H851" s="255"/>
      <c r="I851" s="230">
        <v>0</v>
      </c>
      <c r="J851" s="255"/>
      <c r="K851" s="230">
        <f t="shared" si="73"/>
        <v>0</v>
      </c>
      <c r="L851" s="257"/>
      <c r="M851" s="230"/>
      <c r="N851" s="229">
        <v>0</v>
      </c>
      <c r="O851" s="65" t="s">
        <v>3781</v>
      </c>
      <c r="P851" s="242" t="b">
        <f>EXACT($A850,O851)</f>
        <v>1</v>
      </c>
      <c r="Q851" s="258">
        <v>0</v>
      </c>
      <c r="R851" s="259">
        <f t="shared" si="68"/>
        <v>0</v>
      </c>
    </row>
    <row r="852" spans="1:18" outlineLevel="1">
      <c r="A852" s="400" t="s">
        <v>3783</v>
      </c>
      <c r="B852" s="196" t="s">
        <v>3784</v>
      </c>
      <c r="C852" s="229"/>
      <c r="D852" s="229">
        <f t="shared" si="64"/>
        <v>0</v>
      </c>
      <c r="E852" s="266"/>
      <c r="F852" s="256"/>
      <c r="G852" s="256"/>
      <c r="H852" s="255"/>
      <c r="I852" s="229"/>
      <c r="J852" s="255"/>
      <c r="K852" s="229">
        <f t="shared" si="73"/>
        <v>0</v>
      </c>
      <c r="L852" s="279" t="e">
        <f>#REF!+C852</f>
        <v>#REF!</v>
      </c>
      <c r="M852" s="229"/>
      <c r="N852" s="229" t="e">
        <v>#VALUE!</v>
      </c>
      <c r="O852" s="65">
        <v>0</v>
      </c>
      <c r="Q852" s="258">
        <v>0</v>
      </c>
      <c r="R852" s="259">
        <f t="shared" si="68"/>
        <v>0</v>
      </c>
    </row>
    <row r="853" spans="1:18" outlineLevel="1">
      <c r="A853" s="400" t="s">
        <v>3785</v>
      </c>
      <c r="B853" s="280"/>
      <c r="C853" s="229"/>
      <c r="D853" s="229">
        <f t="shared" si="64"/>
        <v>0</v>
      </c>
      <c r="E853" s="266"/>
      <c r="F853" s="256"/>
      <c r="G853" s="256"/>
      <c r="H853" s="255"/>
      <c r="I853" s="229"/>
      <c r="J853" s="255"/>
      <c r="K853" s="229">
        <f t="shared" si="73"/>
        <v>0</v>
      </c>
      <c r="L853" s="279" t="e">
        <f>#REF!+C853</f>
        <v>#REF!</v>
      </c>
      <c r="M853" s="229"/>
      <c r="N853" s="229" t="e">
        <v>#VALUE!</v>
      </c>
      <c r="O853" s="65">
        <v>0</v>
      </c>
      <c r="Q853" s="258">
        <v>0</v>
      </c>
      <c r="R853" s="259">
        <f t="shared" si="68"/>
        <v>0</v>
      </c>
    </row>
    <row r="854" spans="1:18" outlineLevel="1">
      <c r="B854" s="281"/>
      <c r="C854" s="229"/>
      <c r="D854" s="229"/>
      <c r="E854" s="250"/>
      <c r="F854" s="256"/>
      <c r="G854" s="256"/>
      <c r="H854" s="255"/>
      <c r="I854" s="229"/>
      <c r="J854" s="255"/>
      <c r="K854" s="229"/>
      <c r="L854" s="257"/>
      <c r="M854" s="229"/>
      <c r="N854" s="229"/>
      <c r="O854" s="65"/>
      <c r="Q854" s="258"/>
      <c r="R854" s="259"/>
    </row>
    <row r="855" spans="1:18">
      <c r="A855" s="400" t="s">
        <v>3786</v>
      </c>
      <c r="B855" s="249"/>
      <c r="C855" s="229">
        <f>C536+C538+C543+C546+C549+C556+C560+C563+C566+C568+C571+C575+C581+C584+C592+C594+C597+C604+C606+C608+C610+C612+C614+C616+C618+C620+C622+C624+C626+C628+C630+C632+C634+C636+C638+C640+C643+C646+C649+C660+C662+C683+C688+C690+C693+C708+C710+C714+C718+C722+C725+C729+C733+C739+C743+C746+C749+C753+C759+C761+C768+C770+C775+C777+C779+C785+C789+C796+C806+C814+C820+C823+C826+C829+C831+C833+C835+C837+C840+C846+C848+C850</f>
        <v>228643284.20999965</v>
      </c>
      <c r="D855" s="229">
        <f>C855*-1</f>
        <v>-228643284.20999965</v>
      </c>
      <c r="E855" s="250"/>
      <c r="F855" s="256"/>
      <c r="G855" s="256"/>
      <c r="H855" s="255"/>
      <c r="I855" s="282">
        <f>I538+I543+I546+I549+I556+I560+I563+I566+I568+I594+I597+I643+I646+I649+I662+I690+I693+I708+I739+I743+I746+I749+I759+I761+I770+I777+I779+I796+I814+I820+I823+I840+I831+I835</f>
        <v>3928581.79</v>
      </c>
      <c r="J855" s="255"/>
      <c r="K855" s="229">
        <f>D855+I855</f>
        <v>-224714702.41999966</v>
      </c>
      <c r="L855" s="257" t="e">
        <f>#REF!+C855</f>
        <v>#REF!</v>
      </c>
      <c r="M855" s="219"/>
      <c r="N855" s="229" t="e">
        <v>#VALUE!</v>
      </c>
      <c r="O855" s="65"/>
      <c r="Q855" s="258"/>
      <c r="R855" s="259"/>
    </row>
    <row r="856" spans="1:18" outlineLevel="1">
      <c r="A856" s="400" t="s">
        <v>3787</v>
      </c>
      <c r="C856" s="254">
        <f>SUM(C857:C861)</f>
        <v>504892.50000000012</v>
      </c>
      <c r="D856" s="254">
        <f t="shared" ref="D856:D919" si="74">C856*-1</f>
        <v>-504892.50000000012</v>
      </c>
      <c r="E856" s="250"/>
      <c r="F856" s="256"/>
      <c r="G856" s="256"/>
      <c r="H856" s="255"/>
      <c r="I856" s="254"/>
      <c r="J856" s="255"/>
      <c r="K856" s="254">
        <f t="shared" ref="K856:K919" si="75">D856+I856</f>
        <v>-504892.50000000012</v>
      </c>
      <c r="L856" s="257" t="e">
        <f>#REF!+C856</f>
        <v>#REF!</v>
      </c>
      <c r="M856" s="254"/>
      <c r="N856" s="229" t="e">
        <v>#VALUE!</v>
      </c>
      <c r="O856" s="65">
        <v>0</v>
      </c>
      <c r="Q856" s="258">
        <v>-504892.5</v>
      </c>
      <c r="R856" s="259">
        <f>K856-Q856</f>
        <v>0</v>
      </c>
    </row>
    <row r="857" spans="1:18" ht="12.75" customHeight="1" outlineLevel="2">
      <c r="A857" s="272" t="s">
        <v>5075</v>
      </c>
      <c r="B857" s="196" t="s">
        <v>3788</v>
      </c>
      <c r="C857" s="230">
        <v>524688.80000000005</v>
      </c>
      <c r="D857" s="230">
        <f t="shared" si="74"/>
        <v>-524688.80000000005</v>
      </c>
      <c r="E857" s="255"/>
      <c r="F857" s="256"/>
      <c r="G857" s="256"/>
      <c r="H857" s="255"/>
      <c r="I857" s="230"/>
      <c r="J857" s="255"/>
      <c r="K857" s="230">
        <f t="shared" si="75"/>
        <v>-524688.80000000005</v>
      </c>
      <c r="L857" s="252"/>
      <c r="M857" s="230"/>
      <c r="N857" s="229">
        <v>0</v>
      </c>
      <c r="O857" s="65" t="s">
        <v>3787</v>
      </c>
      <c r="P857" s="242" t="b">
        <f>EXACT($A$856,O857)</f>
        <v>1</v>
      </c>
      <c r="Q857" s="258">
        <v>0</v>
      </c>
      <c r="R857" s="259">
        <f t="shared" ref="R857:R920" si="76">K857-Q857</f>
        <v>-524688.80000000005</v>
      </c>
    </row>
    <row r="858" spans="1:18" ht="12.75" customHeight="1" outlineLevel="2">
      <c r="A858" s="411" t="s">
        <v>5076</v>
      </c>
      <c r="B858" s="283" t="s">
        <v>3789</v>
      </c>
      <c r="C858" s="230">
        <v>-19796.299999999901</v>
      </c>
      <c r="D858" s="230">
        <f>C858*-1</f>
        <v>19796.299999999901</v>
      </c>
      <c r="E858" s="255"/>
      <c r="F858" s="256"/>
      <c r="G858" s="256"/>
      <c r="H858" s="255"/>
      <c r="I858" s="230"/>
      <c r="J858" s="255"/>
      <c r="K858" s="230">
        <f>D858+I858</f>
        <v>19796.299999999901</v>
      </c>
      <c r="L858" s="252"/>
      <c r="M858" s="230"/>
      <c r="N858" s="229">
        <v>0</v>
      </c>
      <c r="O858" s="65" t="s">
        <v>3787</v>
      </c>
      <c r="P858" s="242" t="b">
        <f>EXACT($A$856,O858)</f>
        <v>1</v>
      </c>
      <c r="Q858" s="258">
        <v>0</v>
      </c>
      <c r="R858" s="259">
        <f t="shared" si="76"/>
        <v>19796.299999999901</v>
      </c>
    </row>
    <row r="859" spans="1:18" ht="12.75" customHeight="1" outlineLevel="2">
      <c r="A859" s="401" t="s">
        <v>5077</v>
      </c>
      <c r="B859" s="45" t="s">
        <v>3790</v>
      </c>
      <c r="C859" s="230">
        <v>0</v>
      </c>
      <c r="D859" s="230">
        <f t="shared" si="74"/>
        <v>0</v>
      </c>
      <c r="E859" s="255"/>
      <c r="F859" s="256"/>
      <c r="G859" s="256"/>
      <c r="H859" s="255"/>
      <c r="I859" s="230"/>
      <c r="J859" s="255"/>
      <c r="K859" s="230">
        <f t="shared" si="75"/>
        <v>0</v>
      </c>
      <c r="L859" s="252"/>
      <c r="M859" s="230"/>
      <c r="N859" s="229">
        <v>0</v>
      </c>
      <c r="O859" s="65" t="s">
        <v>3787</v>
      </c>
      <c r="P859" s="242" t="b">
        <f>EXACT($A$856,O859)</f>
        <v>1</v>
      </c>
      <c r="Q859" s="258">
        <v>0</v>
      </c>
      <c r="R859" s="259">
        <f t="shared" si="76"/>
        <v>0</v>
      </c>
    </row>
    <row r="860" spans="1:18" ht="12.75" customHeight="1" outlineLevel="2">
      <c r="A860" s="401" t="s">
        <v>5078</v>
      </c>
      <c r="B860" s="45" t="s">
        <v>3791</v>
      </c>
      <c r="C860" s="230">
        <v>0</v>
      </c>
      <c r="D860" s="230">
        <f t="shared" si="74"/>
        <v>0</v>
      </c>
      <c r="E860" s="255"/>
      <c r="F860" s="256"/>
      <c r="G860" s="256"/>
      <c r="H860" s="255"/>
      <c r="I860" s="230"/>
      <c r="J860" s="255"/>
      <c r="K860" s="230">
        <f t="shared" si="75"/>
        <v>0</v>
      </c>
      <c r="L860" s="252"/>
      <c r="M860" s="230"/>
      <c r="N860" s="229">
        <v>0</v>
      </c>
      <c r="O860" s="65" t="s">
        <v>3787</v>
      </c>
      <c r="P860" s="242" t="b">
        <f>EXACT($A$856,O860)</f>
        <v>1</v>
      </c>
      <c r="Q860" s="258">
        <v>0</v>
      </c>
      <c r="R860" s="259">
        <f t="shared" si="76"/>
        <v>0</v>
      </c>
    </row>
    <row r="861" spans="1:18" ht="12.75" customHeight="1" outlineLevel="2">
      <c r="A861" s="401" t="s">
        <v>5079</v>
      </c>
      <c r="B861" s="45" t="s">
        <v>3792</v>
      </c>
      <c r="C861" s="230">
        <v>0</v>
      </c>
      <c r="D861" s="230">
        <f t="shared" si="74"/>
        <v>0</v>
      </c>
      <c r="E861" s="250"/>
      <c r="F861" s="256"/>
      <c r="G861" s="256"/>
      <c r="H861" s="255"/>
      <c r="I861" s="230"/>
      <c r="J861" s="255"/>
      <c r="K861" s="230">
        <f t="shared" si="75"/>
        <v>0</v>
      </c>
      <c r="L861" s="252"/>
      <c r="M861" s="230"/>
      <c r="N861" s="229">
        <v>0</v>
      </c>
      <c r="O861" s="65" t="s">
        <v>3787</v>
      </c>
      <c r="P861" s="242" t="b">
        <f>EXACT($A$856,O861)</f>
        <v>1</v>
      </c>
      <c r="Q861" s="258">
        <v>0</v>
      </c>
      <c r="R861" s="259">
        <f t="shared" si="76"/>
        <v>0</v>
      </c>
    </row>
    <row r="862" spans="1:18" outlineLevel="1">
      <c r="A862" s="400" t="s">
        <v>3793</v>
      </c>
      <c r="C862" s="254">
        <f>SUM(C863)</f>
        <v>77928577.019999906</v>
      </c>
      <c r="D862" s="254">
        <f t="shared" si="74"/>
        <v>-77928577.019999906</v>
      </c>
      <c r="E862" s="255"/>
      <c r="F862" s="256"/>
      <c r="G862" s="256"/>
      <c r="H862" s="255"/>
      <c r="I862" s="254">
        <f>I863</f>
        <v>0</v>
      </c>
      <c r="J862" s="255"/>
      <c r="K862" s="254">
        <f t="shared" si="75"/>
        <v>-77928577.019999906</v>
      </c>
      <c r="L862" s="257" t="e">
        <f>#REF!+C862</f>
        <v>#REF!</v>
      </c>
      <c r="M862" s="254"/>
      <c r="N862" s="229" t="e">
        <v>#VALUE!</v>
      </c>
      <c r="O862" s="65">
        <v>0</v>
      </c>
      <c r="Q862" s="258">
        <v>-77928577.019999996</v>
      </c>
      <c r="R862" s="259">
        <f t="shared" si="76"/>
        <v>0</v>
      </c>
    </row>
    <row r="863" spans="1:18" ht="12.75" customHeight="1" outlineLevel="2">
      <c r="A863" s="272" t="s">
        <v>5080</v>
      </c>
      <c r="B863" s="196" t="s">
        <v>3794</v>
      </c>
      <c r="C863" s="230">
        <v>77928577.019999906</v>
      </c>
      <c r="D863" s="230">
        <f t="shared" si="74"/>
        <v>-77928577.019999906</v>
      </c>
      <c r="E863" s="255"/>
      <c r="F863" s="256"/>
      <c r="G863" s="256"/>
      <c r="H863" s="255"/>
      <c r="I863" s="230">
        <v>0</v>
      </c>
      <c r="J863" s="255"/>
      <c r="K863" s="230">
        <f t="shared" si="75"/>
        <v>-77928577.019999906</v>
      </c>
      <c r="L863" s="252"/>
      <c r="M863" s="230"/>
      <c r="N863" s="229">
        <v>0</v>
      </c>
      <c r="O863" s="65" t="s">
        <v>3793</v>
      </c>
      <c r="P863" s="242" t="b">
        <f>EXACT($A862,O863)</f>
        <v>1</v>
      </c>
      <c r="Q863" s="258">
        <v>0</v>
      </c>
      <c r="R863" s="259">
        <f t="shared" si="76"/>
        <v>-77928577.019999906</v>
      </c>
    </row>
    <row r="864" spans="1:18" outlineLevel="1">
      <c r="A864" s="400" t="s">
        <v>3795</v>
      </c>
      <c r="C864" s="254">
        <f>SUM(C865:C887)</f>
        <v>53223552.219999768</v>
      </c>
      <c r="D864" s="254">
        <f t="shared" si="74"/>
        <v>-53223552.219999768</v>
      </c>
      <c r="E864" s="255"/>
      <c r="F864" s="256"/>
      <c r="G864" s="256"/>
      <c r="H864" s="255"/>
      <c r="I864" s="254"/>
      <c r="J864" s="255"/>
      <c r="K864" s="254">
        <f t="shared" si="75"/>
        <v>-53223552.219999768</v>
      </c>
      <c r="L864" s="257" t="e">
        <f>#REF!+C864</f>
        <v>#REF!</v>
      </c>
      <c r="M864" s="254"/>
      <c r="N864" s="229" t="e">
        <v>#VALUE!</v>
      </c>
      <c r="O864" s="65">
        <v>0</v>
      </c>
      <c r="Q864" s="258">
        <v>-53223552.219999999</v>
      </c>
      <c r="R864" s="259">
        <f t="shared" si="76"/>
        <v>2.3096799850463867E-7</v>
      </c>
    </row>
    <row r="865" spans="1:18" ht="12.75" customHeight="1" outlineLevel="2">
      <c r="A865" s="272" t="s">
        <v>5081</v>
      </c>
      <c r="B865" s="196" t="s">
        <v>3796</v>
      </c>
      <c r="C865" s="230">
        <v>13658956.6199999</v>
      </c>
      <c r="D865" s="230">
        <f t="shared" si="74"/>
        <v>-13658956.6199999</v>
      </c>
      <c r="E865" s="255"/>
      <c r="F865" s="256"/>
      <c r="G865" s="256"/>
      <c r="H865" s="255"/>
      <c r="I865" s="230"/>
      <c r="J865" s="255"/>
      <c r="K865" s="230">
        <f t="shared" si="75"/>
        <v>-13658956.6199999</v>
      </c>
      <c r="L865" s="252"/>
      <c r="M865" s="230"/>
      <c r="N865" s="229">
        <v>0</v>
      </c>
      <c r="O865" s="65" t="s">
        <v>3795</v>
      </c>
      <c r="P865" s="242" t="b">
        <f>EXACT($A$864,O865)</f>
        <v>1</v>
      </c>
      <c r="Q865" s="258">
        <v>0</v>
      </c>
      <c r="R865" s="259">
        <f t="shared" si="76"/>
        <v>-13658956.6199999</v>
      </c>
    </row>
    <row r="866" spans="1:18" ht="12.75" customHeight="1" outlineLevel="2">
      <c r="A866" s="272" t="s">
        <v>5082</v>
      </c>
      <c r="B866" s="196" t="s">
        <v>3797</v>
      </c>
      <c r="C866" s="230">
        <v>8704166.2699999902</v>
      </c>
      <c r="D866" s="230">
        <f t="shared" si="74"/>
        <v>-8704166.2699999902</v>
      </c>
      <c r="E866" s="255"/>
      <c r="F866" s="256"/>
      <c r="G866" s="256"/>
      <c r="H866" s="255"/>
      <c r="I866" s="230"/>
      <c r="J866" s="255"/>
      <c r="K866" s="230">
        <f t="shared" si="75"/>
        <v>-8704166.2699999902</v>
      </c>
      <c r="L866" s="252"/>
      <c r="M866" s="230"/>
      <c r="N866" s="229">
        <v>0</v>
      </c>
      <c r="O866" s="65" t="s">
        <v>3795</v>
      </c>
      <c r="P866" s="242" t="b">
        <f t="shared" ref="P866:P887" si="77">EXACT($A$864,O866)</f>
        <v>1</v>
      </c>
      <c r="Q866" s="258">
        <v>0</v>
      </c>
      <c r="R866" s="259">
        <f t="shared" si="76"/>
        <v>-8704166.2699999902</v>
      </c>
    </row>
    <row r="867" spans="1:18" ht="12.75" customHeight="1" outlineLevel="2">
      <c r="A867" s="272" t="s">
        <v>5083</v>
      </c>
      <c r="B867" s="196" t="s">
        <v>3798</v>
      </c>
      <c r="C867" s="230">
        <v>8537019.5</v>
      </c>
      <c r="D867" s="230">
        <f t="shared" si="74"/>
        <v>-8537019.5</v>
      </c>
      <c r="E867" s="255"/>
      <c r="F867" s="256"/>
      <c r="G867" s="256"/>
      <c r="H867" s="255"/>
      <c r="I867" s="230"/>
      <c r="J867" s="255"/>
      <c r="K867" s="230">
        <f t="shared" si="75"/>
        <v>-8537019.5</v>
      </c>
      <c r="L867" s="252"/>
      <c r="M867" s="230"/>
      <c r="N867" s="229">
        <v>0</v>
      </c>
      <c r="O867" s="65" t="s">
        <v>3795</v>
      </c>
      <c r="P867" s="242" t="b">
        <f t="shared" si="77"/>
        <v>1</v>
      </c>
      <c r="Q867" s="258">
        <v>0</v>
      </c>
      <c r="R867" s="259">
        <f t="shared" si="76"/>
        <v>-8537019.5</v>
      </c>
    </row>
    <row r="868" spans="1:18" ht="12.75" customHeight="1" outlineLevel="2">
      <c r="A868" s="272" t="s">
        <v>5084</v>
      </c>
      <c r="B868" s="196" t="s">
        <v>3799</v>
      </c>
      <c r="C868" s="230">
        <v>3694453.08</v>
      </c>
      <c r="D868" s="230">
        <f t="shared" si="74"/>
        <v>-3694453.08</v>
      </c>
      <c r="E868" s="255"/>
      <c r="F868" s="256"/>
      <c r="G868" s="256"/>
      <c r="H868" s="255"/>
      <c r="I868" s="230"/>
      <c r="J868" s="255"/>
      <c r="K868" s="230">
        <f t="shared" si="75"/>
        <v>-3694453.08</v>
      </c>
      <c r="L868" s="252"/>
      <c r="M868" s="230"/>
      <c r="N868" s="229">
        <v>0</v>
      </c>
      <c r="O868" s="65" t="s">
        <v>3795</v>
      </c>
      <c r="P868" s="242" t="b">
        <f t="shared" si="77"/>
        <v>1</v>
      </c>
      <c r="Q868" s="258">
        <v>0</v>
      </c>
      <c r="R868" s="259">
        <f t="shared" si="76"/>
        <v>-3694453.08</v>
      </c>
    </row>
    <row r="869" spans="1:18" ht="12.75" customHeight="1" outlineLevel="2">
      <c r="A869" s="272" t="s">
        <v>5085</v>
      </c>
      <c r="B869" s="196" t="s">
        <v>3800</v>
      </c>
      <c r="C869" s="230">
        <v>4098747.8599999901</v>
      </c>
      <c r="D869" s="230">
        <f t="shared" si="74"/>
        <v>-4098747.8599999901</v>
      </c>
      <c r="E869" s="255"/>
      <c r="F869" s="256"/>
      <c r="G869" s="256"/>
      <c r="H869" s="255"/>
      <c r="I869" s="230"/>
      <c r="J869" s="255"/>
      <c r="K869" s="230">
        <f t="shared" si="75"/>
        <v>-4098747.8599999901</v>
      </c>
      <c r="L869" s="252"/>
      <c r="M869" s="230"/>
      <c r="N869" s="229">
        <v>0</v>
      </c>
      <c r="O869" s="65" t="s">
        <v>3795</v>
      </c>
      <c r="P869" s="242" t="b">
        <f t="shared" si="77"/>
        <v>1</v>
      </c>
      <c r="Q869" s="258">
        <v>0</v>
      </c>
      <c r="R869" s="259">
        <f t="shared" si="76"/>
        <v>-4098747.8599999901</v>
      </c>
    </row>
    <row r="870" spans="1:18" ht="12.75" customHeight="1" outlineLevel="2">
      <c r="A870" s="272" t="s">
        <v>5086</v>
      </c>
      <c r="B870" s="196" t="s">
        <v>3801</v>
      </c>
      <c r="C870" s="230">
        <v>1380024</v>
      </c>
      <c r="D870" s="230">
        <f t="shared" si="74"/>
        <v>-1380024</v>
      </c>
      <c r="E870" s="255"/>
      <c r="F870" s="256"/>
      <c r="G870" s="256"/>
      <c r="H870" s="255"/>
      <c r="I870" s="230"/>
      <c r="J870" s="255"/>
      <c r="K870" s="230">
        <f t="shared" si="75"/>
        <v>-1380024</v>
      </c>
      <c r="L870" s="252"/>
      <c r="M870" s="230"/>
      <c r="N870" s="229">
        <v>0</v>
      </c>
      <c r="O870" s="65" t="s">
        <v>3795</v>
      </c>
      <c r="P870" s="242" t="b">
        <f t="shared" si="77"/>
        <v>1</v>
      </c>
      <c r="Q870" s="258">
        <v>0</v>
      </c>
      <c r="R870" s="259">
        <f t="shared" si="76"/>
        <v>-1380024</v>
      </c>
    </row>
    <row r="871" spans="1:18" ht="12.75" customHeight="1" outlineLevel="2">
      <c r="A871" s="272" t="s">
        <v>5087</v>
      </c>
      <c r="B871" s="196" t="s">
        <v>3802</v>
      </c>
      <c r="C871" s="230">
        <v>80105.350000000006</v>
      </c>
      <c r="D871" s="230">
        <f t="shared" si="74"/>
        <v>-80105.350000000006</v>
      </c>
      <c r="E871" s="255"/>
      <c r="F871" s="256"/>
      <c r="G871" s="256"/>
      <c r="H871" s="255"/>
      <c r="I871" s="230"/>
      <c r="J871" s="255"/>
      <c r="K871" s="230">
        <f t="shared" si="75"/>
        <v>-80105.350000000006</v>
      </c>
      <c r="L871" s="252"/>
      <c r="M871" s="230"/>
      <c r="N871" s="229">
        <v>0</v>
      </c>
      <c r="O871" s="65" t="s">
        <v>3795</v>
      </c>
      <c r="P871" s="242" t="b">
        <f t="shared" si="77"/>
        <v>1</v>
      </c>
      <c r="Q871" s="258">
        <v>0</v>
      </c>
      <c r="R871" s="259">
        <f t="shared" si="76"/>
        <v>-80105.350000000006</v>
      </c>
    </row>
    <row r="872" spans="1:18" ht="12.75" customHeight="1" outlineLevel="2">
      <c r="A872" s="272" t="s">
        <v>5088</v>
      </c>
      <c r="B872" s="196" t="s">
        <v>3803</v>
      </c>
      <c r="C872" s="230">
        <v>2455521.0899999901</v>
      </c>
      <c r="D872" s="230">
        <f t="shared" si="74"/>
        <v>-2455521.0899999901</v>
      </c>
      <c r="E872" s="255"/>
      <c r="F872" s="256"/>
      <c r="G872" s="256"/>
      <c r="H872" s="255"/>
      <c r="I872" s="230"/>
      <c r="J872" s="255"/>
      <c r="K872" s="230">
        <f t="shared" si="75"/>
        <v>-2455521.0899999901</v>
      </c>
      <c r="L872" s="252"/>
      <c r="M872" s="230"/>
      <c r="N872" s="229">
        <v>0</v>
      </c>
      <c r="O872" s="65" t="s">
        <v>3795</v>
      </c>
      <c r="P872" s="242" t="b">
        <f t="shared" si="77"/>
        <v>1</v>
      </c>
      <c r="Q872" s="258">
        <v>0</v>
      </c>
      <c r="R872" s="259">
        <f t="shared" si="76"/>
        <v>-2455521.0899999901</v>
      </c>
    </row>
    <row r="873" spans="1:18" ht="12.75" customHeight="1" outlineLevel="2">
      <c r="A873" s="272" t="s">
        <v>5089</v>
      </c>
      <c r="B873" s="196" t="s">
        <v>3804</v>
      </c>
      <c r="C873" s="230">
        <v>6424.56</v>
      </c>
      <c r="D873" s="230">
        <f t="shared" si="74"/>
        <v>-6424.56</v>
      </c>
      <c r="E873" s="255"/>
      <c r="F873" s="256"/>
      <c r="G873" s="256"/>
      <c r="H873" s="255"/>
      <c r="I873" s="230"/>
      <c r="J873" s="255"/>
      <c r="K873" s="230">
        <f t="shared" si="75"/>
        <v>-6424.56</v>
      </c>
      <c r="L873" s="252"/>
      <c r="M873" s="230"/>
      <c r="N873" s="229">
        <v>0</v>
      </c>
      <c r="O873" s="65" t="s">
        <v>3795</v>
      </c>
      <c r="P873" s="242" t="b">
        <f t="shared" si="77"/>
        <v>1</v>
      </c>
      <c r="Q873" s="258">
        <v>0</v>
      </c>
      <c r="R873" s="259">
        <f t="shared" si="76"/>
        <v>-6424.56</v>
      </c>
    </row>
    <row r="874" spans="1:18" ht="12.75" customHeight="1" outlineLevel="2">
      <c r="A874" s="272" t="s">
        <v>5090</v>
      </c>
      <c r="B874" s="196" t="s">
        <v>3805</v>
      </c>
      <c r="C874" s="230">
        <v>1678.0799999999899</v>
      </c>
      <c r="D874" s="230">
        <f t="shared" si="74"/>
        <v>-1678.0799999999899</v>
      </c>
      <c r="E874" s="255"/>
      <c r="F874" s="256"/>
      <c r="G874" s="256"/>
      <c r="H874" s="255"/>
      <c r="I874" s="230"/>
      <c r="J874" s="255"/>
      <c r="K874" s="230">
        <f t="shared" si="75"/>
        <v>-1678.0799999999899</v>
      </c>
      <c r="L874" s="252"/>
      <c r="M874" s="230"/>
      <c r="N874" s="229">
        <v>0</v>
      </c>
      <c r="O874" s="65" t="s">
        <v>3795</v>
      </c>
      <c r="P874" s="242" t="b">
        <f t="shared" si="77"/>
        <v>1</v>
      </c>
      <c r="Q874" s="258">
        <v>0</v>
      </c>
      <c r="R874" s="259">
        <f t="shared" si="76"/>
        <v>-1678.0799999999899</v>
      </c>
    </row>
    <row r="875" spans="1:18" ht="12.75" customHeight="1" outlineLevel="2">
      <c r="A875" s="272" t="s">
        <v>5091</v>
      </c>
      <c r="B875" s="196" t="s">
        <v>3806</v>
      </c>
      <c r="C875" s="230">
        <v>485805.03</v>
      </c>
      <c r="D875" s="230">
        <f t="shared" si="74"/>
        <v>-485805.03</v>
      </c>
      <c r="E875" s="255"/>
      <c r="F875" s="256"/>
      <c r="G875" s="256"/>
      <c r="H875" s="255"/>
      <c r="I875" s="230"/>
      <c r="J875" s="255"/>
      <c r="K875" s="230">
        <f t="shared" si="75"/>
        <v>-485805.03</v>
      </c>
      <c r="L875" s="252"/>
      <c r="M875" s="230"/>
      <c r="N875" s="229">
        <v>0</v>
      </c>
      <c r="O875" s="65" t="s">
        <v>3795</v>
      </c>
      <c r="P875" s="242" t="b">
        <f t="shared" si="77"/>
        <v>1</v>
      </c>
      <c r="Q875" s="258">
        <v>0</v>
      </c>
      <c r="R875" s="259">
        <f t="shared" si="76"/>
        <v>-485805.03</v>
      </c>
    </row>
    <row r="876" spans="1:18" ht="12.75" customHeight="1" outlineLevel="2">
      <c r="A876" s="272" t="s">
        <v>5092</v>
      </c>
      <c r="B876" s="196" t="s">
        <v>3807</v>
      </c>
      <c r="C876" s="230">
        <v>1476797.74</v>
      </c>
      <c r="D876" s="230">
        <f t="shared" si="74"/>
        <v>-1476797.74</v>
      </c>
      <c r="E876" s="255"/>
      <c r="F876" s="256"/>
      <c r="G876" s="256"/>
      <c r="H876" s="255"/>
      <c r="I876" s="230"/>
      <c r="J876" s="255"/>
      <c r="K876" s="230">
        <f t="shared" si="75"/>
        <v>-1476797.74</v>
      </c>
      <c r="L876" s="252"/>
      <c r="M876" s="230"/>
      <c r="N876" s="229">
        <v>0</v>
      </c>
      <c r="O876" s="65" t="s">
        <v>3795</v>
      </c>
      <c r="P876" s="242" t="b">
        <f t="shared" si="77"/>
        <v>1</v>
      </c>
      <c r="Q876" s="258">
        <v>0</v>
      </c>
      <c r="R876" s="259">
        <f t="shared" si="76"/>
        <v>-1476797.74</v>
      </c>
    </row>
    <row r="877" spans="1:18" ht="12.75" customHeight="1" outlineLevel="2">
      <c r="A877" s="272" t="s">
        <v>5093</v>
      </c>
      <c r="B877" s="196" t="s">
        <v>3808</v>
      </c>
      <c r="C877" s="230">
        <v>1187697.78</v>
      </c>
      <c r="D877" s="230">
        <f t="shared" si="74"/>
        <v>-1187697.78</v>
      </c>
      <c r="E877" s="255"/>
      <c r="F877" s="256"/>
      <c r="G877" s="256"/>
      <c r="H877" s="255"/>
      <c r="I877" s="230"/>
      <c r="J877" s="255"/>
      <c r="K877" s="230">
        <f t="shared" si="75"/>
        <v>-1187697.78</v>
      </c>
      <c r="L877" s="252"/>
      <c r="M877" s="230"/>
      <c r="N877" s="229">
        <v>0</v>
      </c>
      <c r="O877" s="65" t="s">
        <v>3795</v>
      </c>
      <c r="P877" s="242" t="b">
        <f t="shared" si="77"/>
        <v>1</v>
      </c>
      <c r="Q877" s="258">
        <v>0</v>
      </c>
      <c r="R877" s="259">
        <f t="shared" si="76"/>
        <v>-1187697.78</v>
      </c>
    </row>
    <row r="878" spans="1:18" ht="12.75" customHeight="1" outlineLevel="2">
      <c r="A878" s="272" t="s">
        <v>5094</v>
      </c>
      <c r="B878" s="196" t="s">
        <v>3809</v>
      </c>
      <c r="C878" s="230">
        <v>30.6</v>
      </c>
      <c r="D878" s="230">
        <f t="shared" si="74"/>
        <v>-30.6</v>
      </c>
      <c r="E878" s="255"/>
      <c r="F878" s="270"/>
      <c r="G878" s="270"/>
      <c r="H878" s="266"/>
      <c r="I878" s="230"/>
      <c r="J878" s="255"/>
      <c r="K878" s="230">
        <f t="shared" si="75"/>
        <v>-30.6</v>
      </c>
      <c r="L878" s="252"/>
      <c r="M878" s="230"/>
      <c r="N878" s="229">
        <v>0</v>
      </c>
      <c r="O878" s="65" t="s">
        <v>3795</v>
      </c>
      <c r="P878" s="242" t="b">
        <f t="shared" si="77"/>
        <v>1</v>
      </c>
      <c r="Q878" s="258">
        <v>0</v>
      </c>
      <c r="R878" s="259">
        <f t="shared" si="76"/>
        <v>-30.6</v>
      </c>
    </row>
    <row r="879" spans="1:18" ht="12.75" customHeight="1" outlineLevel="2">
      <c r="A879" s="272" t="s">
        <v>5095</v>
      </c>
      <c r="B879" s="196" t="s">
        <v>3819</v>
      </c>
      <c r="C879" s="230">
        <v>257662.649999999</v>
      </c>
      <c r="D879" s="230">
        <f t="shared" si="74"/>
        <v>-257662.649999999</v>
      </c>
      <c r="E879" s="255"/>
      <c r="F879" s="256"/>
      <c r="G879" s="256"/>
      <c r="H879" s="255"/>
      <c r="I879" s="230"/>
      <c r="J879" s="255"/>
      <c r="K879" s="230">
        <f t="shared" si="75"/>
        <v>-257662.649999999</v>
      </c>
      <c r="L879" s="252"/>
      <c r="M879" s="230"/>
      <c r="N879" s="229">
        <v>0</v>
      </c>
      <c r="O879" s="65" t="s">
        <v>3795</v>
      </c>
      <c r="P879" s="242" t="b">
        <f t="shared" si="77"/>
        <v>1</v>
      </c>
      <c r="Q879" s="258">
        <v>0</v>
      </c>
      <c r="R879" s="259">
        <f t="shared" si="76"/>
        <v>-257662.649999999</v>
      </c>
    </row>
    <row r="880" spans="1:18" ht="12.75" customHeight="1" outlineLevel="2">
      <c r="A880" s="272" t="s">
        <v>5096</v>
      </c>
      <c r="B880" s="196" t="s">
        <v>3810</v>
      </c>
      <c r="C880" s="230">
        <v>6908840.7599999905</v>
      </c>
      <c r="D880" s="230">
        <f t="shared" si="74"/>
        <v>-6908840.7599999905</v>
      </c>
      <c r="E880" s="255"/>
      <c r="F880" s="256"/>
      <c r="G880" s="256"/>
      <c r="H880" s="255"/>
      <c r="I880" s="230"/>
      <c r="J880" s="255"/>
      <c r="K880" s="230">
        <f t="shared" si="75"/>
        <v>-6908840.7599999905</v>
      </c>
      <c r="L880" s="252"/>
      <c r="M880" s="230"/>
      <c r="N880" s="229">
        <v>0</v>
      </c>
      <c r="O880" s="65" t="s">
        <v>3795</v>
      </c>
      <c r="P880" s="242" t="b">
        <f t="shared" si="77"/>
        <v>1</v>
      </c>
      <c r="Q880" s="258">
        <v>0</v>
      </c>
      <c r="R880" s="259">
        <f t="shared" si="76"/>
        <v>-6908840.7599999905</v>
      </c>
    </row>
    <row r="881" spans="1:18" ht="12.75" customHeight="1" outlineLevel="2">
      <c r="A881" s="272" t="s">
        <v>5097</v>
      </c>
      <c r="B881" s="196" t="s">
        <v>3811</v>
      </c>
      <c r="C881" s="230">
        <v>309756.46000000002</v>
      </c>
      <c r="D881" s="230">
        <f t="shared" si="74"/>
        <v>-309756.46000000002</v>
      </c>
      <c r="E881" s="255"/>
      <c r="F881" s="256"/>
      <c r="G881" s="256"/>
      <c r="H881" s="255"/>
      <c r="I881" s="230"/>
      <c r="J881" s="255"/>
      <c r="K881" s="230">
        <f t="shared" si="75"/>
        <v>-309756.46000000002</v>
      </c>
      <c r="L881" s="252"/>
      <c r="M881" s="230"/>
      <c r="N881" s="229">
        <v>0</v>
      </c>
      <c r="O881" s="65" t="s">
        <v>3795</v>
      </c>
      <c r="P881" s="242" t="b">
        <f t="shared" si="77"/>
        <v>1</v>
      </c>
      <c r="Q881" s="258">
        <v>0</v>
      </c>
      <c r="R881" s="259">
        <f t="shared" si="76"/>
        <v>-309756.46000000002</v>
      </c>
    </row>
    <row r="882" spans="1:18" ht="12.75" customHeight="1" outlineLevel="2">
      <c r="A882" s="272" t="s">
        <v>5098</v>
      </c>
      <c r="B882" s="196" t="s">
        <v>3812</v>
      </c>
      <c r="C882" s="230">
        <v>0</v>
      </c>
      <c r="D882" s="230">
        <f t="shared" si="74"/>
        <v>0</v>
      </c>
      <c r="E882" s="255"/>
      <c r="F882" s="256"/>
      <c r="G882" s="256"/>
      <c r="H882" s="255"/>
      <c r="I882" s="230"/>
      <c r="J882" s="255"/>
      <c r="K882" s="230">
        <f t="shared" si="75"/>
        <v>0</v>
      </c>
      <c r="L882" s="252"/>
      <c r="M882" s="230"/>
      <c r="N882" s="229">
        <v>0</v>
      </c>
      <c r="O882" s="65" t="s">
        <v>3795</v>
      </c>
      <c r="P882" s="242" t="b">
        <f t="shared" si="77"/>
        <v>1</v>
      </c>
      <c r="Q882" s="258">
        <v>0</v>
      </c>
      <c r="R882" s="259">
        <f t="shared" si="76"/>
        <v>0</v>
      </c>
    </row>
    <row r="883" spans="1:18" ht="12.75" customHeight="1" outlineLevel="2">
      <c r="A883" s="401" t="s">
        <v>5099</v>
      </c>
      <c r="B883" s="45" t="s">
        <v>3813</v>
      </c>
      <c r="C883" s="230">
        <v>0</v>
      </c>
      <c r="D883" s="230">
        <f t="shared" si="74"/>
        <v>0</v>
      </c>
      <c r="E883" s="255"/>
      <c r="F883" s="256"/>
      <c r="G883" s="256"/>
      <c r="H883" s="255"/>
      <c r="I883" s="230"/>
      <c r="J883" s="255"/>
      <c r="K883" s="230">
        <f t="shared" si="75"/>
        <v>0</v>
      </c>
      <c r="L883" s="252"/>
      <c r="M883" s="230"/>
      <c r="N883" s="229">
        <v>0</v>
      </c>
      <c r="O883" s="65" t="s">
        <v>3795</v>
      </c>
      <c r="P883" s="242" t="b">
        <f t="shared" si="77"/>
        <v>1</v>
      </c>
      <c r="Q883" s="258">
        <v>0</v>
      </c>
      <c r="R883" s="259">
        <f t="shared" si="76"/>
        <v>0</v>
      </c>
    </row>
    <row r="884" spans="1:18" ht="12.75" customHeight="1" outlineLevel="2">
      <c r="A884" s="401" t="s">
        <v>5100</v>
      </c>
      <c r="B884" s="45" t="s">
        <v>3814</v>
      </c>
      <c r="C884" s="230">
        <v>0</v>
      </c>
      <c r="D884" s="230">
        <f t="shared" si="74"/>
        <v>0</v>
      </c>
      <c r="E884" s="255"/>
      <c r="F884" s="256"/>
      <c r="G884" s="256"/>
      <c r="H884" s="255"/>
      <c r="I884" s="230"/>
      <c r="J884" s="255"/>
      <c r="K884" s="230">
        <f t="shared" si="75"/>
        <v>0</v>
      </c>
      <c r="L884" s="252"/>
      <c r="M884" s="230"/>
      <c r="N884" s="229">
        <v>0</v>
      </c>
      <c r="O884" s="65" t="s">
        <v>3795</v>
      </c>
      <c r="P884" s="242" t="b">
        <f t="shared" si="77"/>
        <v>1</v>
      </c>
      <c r="Q884" s="258">
        <v>0</v>
      </c>
      <c r="R884" s="259">
        <f t="shared" si="76"/>
        <v>0</v>
      </c>
    </row>
    <row r="885" spans="1:18" ht="12.75" customHeight="1" outlineLevel="2">
      <c r="A885" s="272" t="s">
        <v>5101</v>
      </c>
      <c r="B885" s="196" t="s">
        <v>3815</v>
      </c>
      <c r="C885" s="230">
        <v>0</v>
      </c>
      <c r="D885" s="230">
        <f t="shared" si="74"/>
        <v>0</v>
      </c>
      <c r="E885" s="255"/>
      <c r="F885" s="256"/>
      <c r="G885" s="256"/>
      <c r="H885" s="255"/>
      <c r="I885" s="230"/>
      <c r="J885" s="255"/>
      <c r="K885" s="230">
        <f t="shared" si="75"/>
        <v>0</v>
      </c>
      <c r="L885" s="252"/>
      <c r="M885" s="230"/>
      <c r="N885" s="229">
        <v>0</v>
      </c>
      <c r="O885" s="65" t="s">
        <v>3795</v>
      </c>
      <c r="P885" s="242" t="b">
        <f t="shared" si="77"/>
        <v>1</v>
      </c>
      <c r="Q885" s="258">
        <v>0</v>
      </c>
      <c r="R885" s="259">
        <f t="shared" si="76"/>
        <v>0</v>
      </c>
    </row>
    <row r="886" spans="1:18" ht="12.75" customHeight="1" outlineLevel="2">
      <c r="A886" s="272" t="s">
        <v>5102</v>
      </c>
      <c r="B886" s="196" t="s">
        <v>3816</v>
      </c>
      <c r="C886" s="230">
        <v>10036585.6199999</v>
      </c>
      <c r="D886" s="230">
        <f t="shared" si="74"/>
        <v>-10036585.6199999</v>
      </c>
      <c r="E886" s="255"/>
      <c r="F886" s="256"/>
      <c r="G886" s="256"/>
      <c r="H886" s="255"/>
      <c r="I886" s="230"/>
      <c r="J886" s="255"/>
      <c r="K886" s="230">
        <f t="shared" si="75"/>
        <v>-10036585.6199999</v>
      </c>
      <c r="L886" s="252"/>
      <c r="M886" s="230"/>
      <c r="N886" s="229">
        <v>0</v>
      </c>
      <c r="O886" s="65" t="s">
        <v>3795</v>
      </c>
      <c r="P886" s="242" t="b">
        <f t="shared" si="77"/>
        <v>1</v>
      </c>
      <c r="Q886" s="258">
        <v>0</v>
      </c>
      <c r="R886" s="259">
        <f t="shared" si="76"/>
        <v>-10036585.6199999</v>
      </c>
    </row>
    <row r="887" spans="1:18" ht="12.75" customHeight="1" outlineLevel="2">
      <c r="A887" s="411" t="s">
        <v>5103</v>
      </c>
      <c r="B887" s="283" t="s">
        <v>3817</v>
      </c>
      <c r="C887" s="230">
        <v>-10056720.83</v>
      </c>
      <c r="D887" s="230">
        <f t="shared" si="74"/>
        <v>10056720.83</v>
      </c>
      <c r="E887" s="255"/>
      <c r="F887" s="256"/>
      <c r="G887" s="256"/>
      <c r="H887" s="255"/>
      <c r="I887" s="230"/>
      <c r="J887" s="255"/>
      <c r="K887" s="230">
        <f>D887+I887</f>
        <v>10056720.83</v>
      </c>
      <c r="L887" s="252"/>
      <c r="M887" s="230"/>
      <c r="N887" s="229">
        <v>0</v>
      </c>
      <c r="O887" s="65" t="s">
        <v>3795</v>
      </c>
      <c r="P887" s="242" t="b">
        <f t="shared" si="77"/>
        <v>1</v>
      </c>
      <c r="Q887" s="258">
        <v>0</v>
      </c>
      <c r="R887" s="259">
        <f t="shared" si="76"/>
        <v>10056720.83</v>
      </c>
    </row>
    <row r="888" spans="1:18" outlineLevel="1">
      <c r="A888" s="400" t="s">
        <v>3820</v>
      </c>
      <c r="C888" s="254">
        <f>SUM(C889:C890)</f>
        <v>31062293.119999908</v>
      </c>
      <c r="D888" s="254">
        <f t="shared" si="74"/>
        <v>-31062293.119999908</v>
      </c>
      <c r="E888" s="255"/>
      <c r="F888" s="256"/>
      <c r="G888" s="256"/>
      <c r="H888" s="255"/>
      <c r="I888" s="254">
        <f>I889</f>
        <v>0</v>
      </c>
      <c r="J888" s="255"/>
      <c r="K888" s="254">
        <f t="shared" si="75"/>
        <v>-31062293.119999908</v>
      </c>
      <c r="L888" s="257" t="e">
        <f>#REF!+C888</f>
        <v>#REF!</v>
      </c>
      <c r="M888" s="254"/>
      <c r="N888" s="229" t="e">
        <v>#VALUE!</v>
      </c>
      <c r="O888" s="65">
        <v>0</v>
      </c>
      <c r="Q888" s="258">
        <v>-31062293.120000001</v>
      </c>
      <c r="R888" s="259">
        <f t="shared" si="76"/>
        <v>9.3132257461547852E-8</v>
      </c>
    </row>
    <row r="889" spans="1:18" ht="12.75" customHeight="1" outlineLevel="2">
      <c r="A889" s="272" t="s">
        <v>5104</v>
      </c>
      <c r="B889" s="196" t="s">
        <v>3821</v>
      </c>
      <c r="C889" s="230">
        <v>33465209.379999898</v>
      </c>
      <c r="D889" s="230">
        <f t="shared" si="74"/>
        <v>-33465209.379999898</v>
      </c>
      <c r="E889" s="255"/>
      <c r="F889" s="256"/>
      <c r="G889" s="256"/>
      <c r="H889" s="255"/>
      <c r="I889" s="230">
        <v>0</v>
      </c>
      <c r="J889" s="255"/>
      <c r="K889" s="230">
        <f t="shared" si="75"/>
        <v>-33465209.379999898</v>
      </c>
      <c r="L889" s="252"/>
      <c r="M889" s="230"/>
      <c r="N889" s="229">
        <v>0</v>
      </c>
      <c r="O889" s="65" t="s">
        <v>3820</v>
      </c>
      <c r="P889" s="242" t="b">
        <f>EXACT($A888,O889)</f>
        <v>1</v>
      </c>
      <c r="Q889" s="258">
        <v>0</v>
      </c>
      <c r="R889" s="259">
        <f t="shared" si="76"/>
        <v>-33465209.379999898</v>
      </c>
    </row>
    <row r="890" spans="1:18" ht="12.75" customHeight="1" outlineLevel="2">
      <c r="A890" s="411" t="s">
        <v>5105</v>
      </c>
      <c r="B890" s="283" t="s">
        <v>3822</v>
      </c>
      <c r="C890" s="230">
        <v>-2402916.25999999</v>
      </c>
      <c r="D890" s="230">
        <f t="shared" si="74"/>
        <v>2402916.25999999</v>
      </c>
      <c r="E890" s="255"/>
      <c r="F890" s="256"/>
      <c r="G890" s="256"/>
      <c r="H890" s="255"/>
      <c r="I890" s="230">
        <v>0</v>
      </c>
      <c r="J890" s="255"/>
      <c r="K890" s="230">
        <f>D890+I890</f>
        <v>2402916.25999999</v>
      </c>
      <c r="L890" s="252"/>
      <c r="M890" s="230"/>
      <c r="N890" s="229">
        <v>0</v>
      </c>
      <c r="O890" s="65" t="s">
        <v>3820</v>
      </c>
      <c r="P890" s="242" t="b">
        <f>EXACT($A888,O890)</f>
        <v>1</v>
      </c>
      <c r="Q890" s="258">
        <v>0</v>
      </c>
      <c r="R890" s="259">
        <f t="shared" si="76"/>
        <v>2402916.25999999</v>
      </c>
    </row>
    <row r="891" spans="1:18" outlineLevel="1">
      <c r="A891" s="400" t="s">
        <v>3823</v>
      </c>
      <c r="C891" s="254">
        <f>SUM(C892:C893)</f>
        <v>1026909.77999999</v>
      </c>
      <c r="D891" s="254">
        <f t="shared" si="74"/>
        <v>-1026909.77999999</v>
      </c>
      <c r="E891" s="255"/>
      <c r="F891" s="256"/>
      <c r="G891" s="256"/>
      <c r="H891" s="255"/>
      <c r="I891" s="254"/>
      <c r="J891" s="255"/>
      <c r="K891" s="254">
        <f t="shared" si="75"/>
        <v>-1026909.77999999</v>
      </c>
      <c r="L891" s="257" t="e">
        <f>#REF!+C891</f>
        <v>#REF!</v>
      </c>
      <c r="M891" s="254"/>
      <c r="N891" s="229" t="e">
        <v>#VALUE!</v>
      </c>
      <c r="O891" s="65">
        <v>0</v>
      </c>
      <c r="Q891" s="258">
        <v>-1026909.78</v>
      </c>
      <c r="R891" s="259">
        <f t="shared" si="76"/>
        <v>1.0011717677116394E-8</v>
      </c>
    </row>
    <row r="892" spans="1:18" ht="12.75" customHeight="1" outlineLevel="2">
      <c r="A892" s="272" t="s">
        <v>5106</v>
      </c>
      <c r="B892" s="196" t="s">
        <v>3543</v>
      </c>
      <c r="C892" s="230">
        <v>1110085.9299999899</v>
      </c>
      <c r="D892" s="230">
        <f t="shared" si="74"/>
        <v>-1110085.9299999899</v>
      </c>
      <c r="E892" s="255"/>
      <c r="F892" s="256"/>
      <c r="G892" s="256"/>
      <c r="H892" s="255"/>
      <c r="I892" s="230"/>
      <c r="J892" s="255"/>
      <c r="K892" s="230">
        <f t="shared" si="75"/>
        <v>-1110085.9299999899</v>
      </c>
      <c r="L892" s="252"/>
      <c r="M892" s="230"/>
      <c r="N892" s="229">
        <v>0</v>
      </c>
      <c r="O892" s="65" t="s">
        <v>3823</v>
      </c>
      <c r="P892" s="242" t="b">
        <f>EXACT($A891,O892)</f>
        <v>1</v>
      </c>
      <c r="Q892" s="258">
        <v>0</v>
      </c>
      <c r="R892" s="259">
        <f t="shared" si="76"/>
        <v>-1110085.9299999899</v>
      </c>
    </row>
    <row r="893" spans="1:18" ht="12.75" customHeight="1" outlineLevel="2">
      <c r="A893" s="411" t="s">
        <v>5107</v>
      </c>
      <c r="B893" s="283" t="s">
        <v>3824</v>
      </c>
      <c r="C893" s="230">
        <v>-83176.149999999907</v>
      </c>
      <c r="D893" s="230">
        <f t="shared" si="74"/>
        <v>83176.149999999907</v>
      </c>
      <c r="E893" s="255"/>
      <c r="F893" s="256"/>
      <c r="G893" s="256"/>
      <c r="H893" s="255"/>
      <c r="I893" s="230"/>
      <c r="J893" s="255"/>
      <c r="K893" s="230">
        <f>D893+I893</f>
        <v>83176.149999999907</v>
      </c>
      <c r="L893" s="252"/>
      <c r="M893" s="230"/>
      <c r="N893" s="229">
        <v>0</v>
      </c>
      <c r="O893" s="65" t="s">
        <v>3823</v>
      </c>
      <c r="P893" s="242" t="b">
        <f>EXACT($A891,O893)</f>
        <v>1</v>
      </c>
      <c r="Q893" s="258">
        <v>0</v>
      </c>
      <c r="R893" s="259">
        <f t="shared" si="76"/>
        <v>83176.149999999907</v>
      </c>
    </row>
    <row r="894" spans="1:18" outlineLevel="1">
      <c r="A894" s="400" t="s">
        <v>2838</v>
      </c>
      <c r="C894" s="254">
        <f>SUM(C895:C906)</f>
        <v>4493593.8699999982</v>
      </c>
      <c r="D894" s="254">
        <f t="shared" si="74"/>
        <v>-4493593.8699999982</v>
      </c>
      <c r="E894" s="255"/>
      <c r="F894" s="256"/>
      <c r="G894" s="256"/>
      <c r="H894" s="255"/>
      <c r="I894" s="254">
        <f>I899</f>
        <v>2359990.83</v>
      </c>
      <c r="J894" s="255"/>
      <c r="K894" s="254">
        <f t="shared" si="75"/>
        <v>-2133603.0399999982</v>
      </c>
      <c r="L894" s="257" t="e">
        <f>#REF!+C894</f>
        <v>#REF!</v>
      </c>
      <c r="M894" s="254"/>
      <c r="N894" s="229" t="e">
        <v>#VALUE!</v>
      </c>
      <c r="O894" s="65">
        <v>0</v>
      </c>
      <c r="Q894" s="258">
        <v>-2133602.87</v>
      </c>
      <c r="R894" s="259">
        <f t="shared" si="76"/>
        <v>-0.16999999806284904</v>
      </c>
    </row>
    <row r="895" spans="1:18" ht="12.75" customHeight="1" outlineLevel="2">
      <c r="A895" s="272" t="s">
        <v>5108</v>
      </c>
      <c r="B895" s="196" t="s">
        <v>3825</v>
      </c>
      <c r="C895" s="230">
        <v>153698.429999999</v>
      </c>
      <c r="D895" s="230">
        <f t="shared" si="74"/>
        <v>-153698.429999999</v>
      </c>
      <c r="E895" s="255"/>
      <c r="F895" s="256"/>
      <c r="G895" s="256"/>
      <c r="H895" s="255"/>
      <c r="I895" s="230"/>
      <c r="J895" s="255"/>
      <c r="K895" s="230">
        <f t="shared" si="75"/>
        <v>-153698.429999999</v>
      </c>
      <c r="L895" s="252"/>
      <c r="M895" s="230"/>
      <c r="N895" s="229">
        <v>0</v>
      </c>
      <c r="O895" s="65" t="s">
        <v>2838</v>
      </c>
      <c r="P895" s="242" t="b">
        <f>EXACT($A$894,O895)</f>
        <v>1</v>
      </c>
      <c r="Q895" s="258">
        <v>0</v>
      </c>
      <c r="R895" s="259">
        <f t="shared" si="76"/>
        <v>-153698.429999999</v>
      </c>
    </row>
    <row r="896" spans="1:18" ht="12.75" customHeight="1" outlineLevel="2">
      <c r="A896" s="272" t="s">
        <v>5109</v>
      </c>
      <c r="B896" s="196" t="s">
        <v>3826</v>
      </c>
      <c r="C896" s="230">
        <v>-242.03</v>
      </c>
      <c r="D896" s="230">
        <f t="shared" si="74"/>
        <v>242.03</v>
      </c>
      <c r="E896" s="255"/>
      <c r="F896" s="256"/>
      <c r="G896" s="256"/>
      <c r="H896" s="255"/>
      <c r="I896" s="230"/>
      <c r="J896" s="255"/>
      <c r="K896" s="230">
        <f t="shared" si="75"/>
        <v>242.03</v>
      </c>
      <c r="L896" s="252"/>
      <c r="M896" s="230"/>
      <c r="N896" s="229">
        <v>0</v>
      </c>
      <c r="O896" s="65" t="s">
        <v>2838</v>
      </c>
      <c r="P896" s="242" t="b">
        <f t="shared" ref="P896:P906" si="78">EXACT($A$894,O896)</f>
        <v>1</v>
      </c>
      <c r="Q896" s="258">
        <v>0</v>
      </c>
      <c r="R896" s="259">
        <f t="shared" si="76"/>
        <v>242.03</v>
      </c>
    </row>
    <row r="897" spans="1:18" ht="12.75" customHeight="1" outlineLevel="2">
      <c r="A897" s="272" t="s">
        <v>5110</v>
      </c>
      <c r="B897" s="196" t="s">
        <v>3827</v>
      </c>
      <c r="C897" s="230">
        <v>122567.25999999901</v>
      </c>
      <c r="D897" s="230">
        <f t="shared" si="74"/>
        <v>-122567.25999999901</v>
      </c>
      <c r="E897" s="255"/>
      <c r="F897" s="256"/>
      <c r="G897" s="256"/>
      <c r="H897" s="255"/>
      <c r="I897" s="230"/>
      <c r="J897" s="255"/>
      <c r="K897" s="230">
        <f t="shared" si="75"/>
        <v>-122567.25999999901</v>
      </c>
      <c r="L897" s="252"/>
      <c r="M897" s="230"/>
      <c r="N897" s="229">
        <v>0</v>
      </c>
      <c r="O897" s="65" t="s">
        <v>2838</v>
      </c>
      <c r="P897" s="242" t="b">
        <f t="shared" si="78"/>
        <v>1</v>
      </c>
      <c r="Q897" s="258">
        <v>0</v>
      </c>
      <c r="R897" s="259">
        <f t="shared" si="76"/>
        <v>-122567.25999999901</v>
      </c>
    </row>
    <row r="898" spans="1:18" ht="12.75" customHeight="1" outlineLevel="2">
      <c r="A898" s="272" t="s">
        <v>5111</v>
      </c>
      <c r="B898" s="196" t="s">
        <v>3828</v>
      </c>
      <c r="C898" s="230">
        <v>0</v>
      </c>
      <c r="D898" s="230">
        <f t="shared" si="74"/>
        <v>0</v>
      </c>
      <c r="E898" s="255"/>
      <c r="F898" s="256"/>
      <c r="G898" s="256"/>
      <c r="H898" s="255"/>
      <c r="I898" s="230"/>
      <c r="J898" s="255"/>
      <c r="K898" s="230">
        <f t="shared" si="75"/>
        <v>0</v>
      </c>
      <c r="L898" s="252"/>
      <c r="M898" s="230"/>
      <c r="N898" s="229">
        <v>0</v>
      </c>
      <c r="O898" s="65" t="s">
        <v>2838</v>
      </c>
      <c r="P898" s="242" t="b">
        <f t="shared" si="78"/>
        <v>1</v>
      </c>
      <c r="Q898" s="258">
        <v>0</v>
      </c>
      <c r="R898" s="259">
        <f t="shared" si="76"/>
        <v>0</v>
      </c>
    </row>
    <row r="899" spans="1:18" ht="12.75" customHeight="1" outlineLevel="2">
      <c r="A899" s="272" t="s">
        <v>5112</v>
      </c>
      <c r="B899" s="196" t="s">
        <v>3829</v>
      </c>
      <c r="C899" s="230">
        <v>2359990.83</v>
      </c>
      <c r="D899" s="230">
        <f t="shared" si="74"/>
        <v>-2359990.83</v>
      </c>
      <c r="E899" s="255"/>
      <c r="F899" s="256"/>
      <c r="G899" s="256"/>
      <c r="H899" s="255"/>
      <c r="I899" s="230">
        <v>2359990.83</v>
      </c>
      <c r="J899" s="255"/>
      <c r="K899" s="230">
        <f t="shared" si="75"/>
        <v>0</v>
      </c>
      <c r="L899" s="252"/>
      <c r="M899" s="230"/>
      <c r="N899" s="229">
        <v>0</v>
      </c>
      <c r="O899" s="65" t="s">
        <v>2838</v>
      </c>
      <c r="P899" s="242" t="b">
        <f t="shared" si="78"/>
        <v>1</v>
      </c>
      <c r="Q899" s="258">
        <v>0</v>
      </c>
      <c r="R899" s="259">
        <f t="shared" si="76"/>
        <v>0</v>
      </c>
    </row>
    <row r="900" spans="1:18" ht="12.75" customHeight="1" outlineLevel="2">
      <c r="A900" s="272" t="s">
        <v>5113</v>
      </c>
      <c r="B900" s="196" t="s">
        <v>3830</v>
      </c>
      <c r="C900" s="230">
        <v>76674.139999999898</v>
      </c>
      <c r="D900" s="230">
        <f t="shared" si="74"/>
        <v>-76674.139999999898</v>
      </c>
      <c r="E900" s="255"/>
      <c r="F900" s="256"/>
      <c r="G900" s="256"/>
      <c r="H900" s="255"/>
      <c r="I900" s="230"/>
      <c r="J900" s="255"/>
      <c r="K900" s="230">
        <f t="shared" si="75"/>
        <v>-76674.139999999898</v>
      </c>
      <c r="L900" s="252"/>
      <c r="M900" s="230"/>
      <c r="N900" s="229">
        <v>0</v>
      </c>
      <c r="O900" s="65" t="s">
        <v>2838</v>
      </c>
      <c r="P900" s="242" t="b">
        <f t="shared" si="78"/>
        <v>1</v>
      </c>
      <c r="Q900" s="258">
        <v>0</v>
      </c>
      <c r="R900" s="259">
        <f t="shared" si="76"/>
        <v>-76674.139999999898</v>
      </c>
    </row>
    <row r="901" spans="1:18" ht="12.75" customHeight="1" outlineLevel="2">
      <c r="A901" s="272" t="s">
        <v>5114</v>
      </c>
      <c r="B901" s="196" t="s">
        <v>3831</v>
      </c>
      <c r="C901" s="230">
        <v>1774229.24</v>
      </c>
      <c r="D901" s="230">
        <f t="shared" si="74"/>
        <v>-1774229.24</v>
      </c>
      <c r="E901" s="255"/>
      <c r="F901" s="256"/>
      <c r="G901" s="256"/>
      <c r="H901" s="255"/>
      <c r="I901" s="230"/>
      <c r="J901" s="255"/>
      <c r="K901" s="230">
        <f t="shared" si="75"/>
        <v>-1774229.24</v>
      </c>
      <c r="L901" s="252"/>
      <c r="M901" s="230"/>
      <c r="N901" s="229">
        <v>0</v>
      </c>
      <c r="O901" s="65" t="s">
        <v>2838</v>
      </c>
      <c r="P901" s="242" t="b">
        <f t="shared" si="78"/>
        <v>1</v>
      </c>
      <c r="Q901" s="258">
        <v>0</v>
      </c>
      <c r="R901" s="259">
        <f t="shared" si="76"/>
        <v>-1774229.24</v>
      </c>
    </row>
    <row r="902" spans="1:18" ht="12.75" customHeight="1" outlineLevel="2">
      <c r="A902" s="272" t="s">
        <v>5115</v>
      </c>
      <c r="B902" s="208" t="s">
        <v>3832</v>
      </c>
      <c r="C902" s="230">
        <v>0</v>
      </c>
      <c r="D902" s="230">
        <f t="shared" si="74"/>
        <v>0</v>
      </c>
      <c r="E902" s="255"/>
      <c r="F902" s="256"/>
      <c r="G902" s="256"/>
      <c r="H902" s="255"/>
      <c r="I902" s="230"/>
      <c r="J902" s="255"/>
      <c r="K902" s="230">
        <f t="shared" si="75"/>
        <v>0</v>
      </c>
      <c r="L902" s="252"/>
      <c r="M902" s="230"/>
      <c r="N902" s="229">
        <v>0</v>
      </c>
      <c r="O902" s="65" t="s">
        <v>2838</v>
      </c>
      <c r="P902" s="242" t="b">
        <f t="shared" si="78"/>
        <v>1</v>
      </c>
      <c r="Q902" s="258">
        <v>0</v>
      </c>
      <c r="R902" s="259">
        <f t="shared" si="76"/>
        <v>0</v>
      </c>
    </row>
    <row r="903" spans="1:18" ht="12.75" customHeight="1" outlineLevel="2">
      <c r="A903" s="272" t="s">
        <v>5116</v>
      </c>
      <c r="B903" s="208" t="s">
        <v>3833</v>
      </c>
      <c r="C903" s="230">
        <v>5153.5</v>
      </c>
      <c r="D903" s="230">
        <f t="shared" si="74"/>
        <v>-5153.5</v>
      </c>
      <c r="E903" s="255"/>
      <c r="F903" s="256"/>
      <c r="G903" s="256"/>
      <c r="H903" s="255"/>
      <c r="I903" s="230"/>
      <c r="J903" s="255"/>
      <c r="K903" s="230">
        <f t="shared" si="75"/>
        <v>-5153.5</v>
      </c>
      <c r="L903" s="252"/>
      <c r="M903" s="230"/>
      <c r="N903" s="229">
        <v>0</v>
      </c>
      <c r="O903" s="65" t="s">
        <v>2838</v>
      </c>
      <c r="P903" s="242" t="b">
        <f t="shared" si="78"/>
        <v>1</v>
      </c>
      <c r="Q903" s="258">
        <v>0</v>
      </c>
      <c r="R903" s="259">
        <f t="shared" si="76"/>
        <v>-5153.5</v>
      </c>
    </row>
    <row r="904" spans="1:18" ht="12.75" customHeight="1" outlineLevel="2">
      <c r="A904" s="272" t="s">
        <v>5117</v>
      </c>
      <c r="B904" s="208" t="s">
        <v>3834</v>
      </c>
      <c r="C904" s="230">
        <v>0</v>
      </c>
      <c r="D904" s="230">
        <f t="shared" si="74"/>
        <v>0</v>
      </c>
      <c r="E904" s="255"/>
      <c r="F904" s="256"/>
      <c r="G904" s="256"/>
      <c r="H904" s="255"/>
      <c r="I904" s="230"/>
      <c r="J904" s="255"/>
      <c r="K904" s="230">
        <f t="shared" si="75"/>
        <v>0</v>
      </c>
      <c r="L904" s="252"/>
      <c r="M904" s="230"/>
      <c r="N904" s="229">
        <v>0</v>
      </c>
      <c r="O904" s="65" t="s">
        <v>2838</v>
      </c>
      <c r="P904" s="242" t="b">
        <f t="shared" si="78"/>
        <v>1</v>
      </c>
      <c r="Q904" s="258">
        <v>0</v>
      </c>
      <c r="R904" s="259">
        <f t="shared" si="76"/>
        <v>0</v>
      </c>
    </row>
    <row r="905" spans="1:18" ht="12.75" customHeight="1" outlineLevel="2">
      <c r="A905" s="272" t="s">
        <v>5118</v>
      </c>
      <c r="B905" s="196" t="s">
        <v>3835</v>
      </c>
      <c r="C905" s="230">
        <v>0</v>
      </c>
      <c r="D905" s="230">
        <f t="shared" si="74"/>
        <v>0</v>
      </c>
      <c r="E905" s="255"/>
      <c r="F905" s="256"/>
      <c r="G905" s="256"/>
      <c r="H905" s="255"/>
      <c r="J905" s="255"/>
      <c r="K905" s="230">
        <f>D905+I905</f>
        <v>0</v>
      </c>
      <c r="L905" s="252"/>
      <c r="M905" s="230"/>
      <c r="N905" s="229">
        <v>0</v>
      </c>
      <c r="O905" s="65" t="s">
        <v>2838</v>
      </c>
      <c r="P905" s="242" t="b">
        <f t="shared" si="78"/>
        <v>1</v>
      </c>
      <c r="Q905" s="258">
        <v>0</v>
      </c>
      <c r="R905" s="259">
        <f t="shared" si="76"/>
        <v>0</v>
      </c>
    </row>
    <row r="906" spans="1:18" ht="12.75" customHeight="1" outlineLevel="2">
      <c r="A906" s="401" t="s">
        <v>5119</v>
      </c>
      <c r="B906" s="45" t="s">
        <v>3836</v>
      </c>
      <c r="C906" s="230">
        <v>1522.5</v>
      </c>
      <c r="D906" s="230">
        <f t="shared" si="74"/>
        <v>-1522.5</v>
      </c>
      <c r="E906" s="255"/>
      <c r="F906" s="256"/>
      <c r="G906" s="256"/>
      <c r="H906" s="255"/>
      <c r="I906" s="230"/>
      <c r="J906" s="255"/>
      <c r="K906" s="230">
        <f t="shared" si="75"/>
        <v>-1522.5</v>
      </c>
      <c r="L906" s="252"/>
      <c r="M906" s="230"/>
      <c r="N906" s="229">
        <v>0</v>
      </c>
      <c r="O906" s="65" t="s">
        <v>2838</v>
      </c>
      <c r="P906" s="242" t="b">
        <f t="shared" si="78"/>
        <v>1</v>
      </c>
      <c r="Q906" s="258">
        <v>0</v>
      </c>
      <c r="R906" s="259">
        <f t="shared" si="76"/>
        <v>-1522.5</v>
      </c>
    </row>
    <row r="907" spans="1:18" outlineLevel="1">
      <c r="A907" s="400" t="s">
        <v>3837</v>
      </c>
      <c r="C907" s="254">
        <f>SUM(C908)</f>
        <v>2911661.41</v>
      </c>
      <c r="D907" s="254">
        <f t="shared" si="74"/>
        <v>-2911661.41</v>
      </c>
      <c r="E907" s="255"/>
      <c r="F907" s="256"/>
      <c r="G907" s="256"/>
      <c r="H907" s="255"/>
      <c r="I907" s="254"/>
      <c r="J907" s="255"/>
      <c r="K907" s="254">
        <f t="shared" si="75"/>
        <v>-2911661.41</v>
      </c>
      <c r="L907" s="257" t="e">
        <f>#REF!+C907</f>
        <v>#REF!</v>
      </c>
      <c r="M907" s="254"/>
      <c r="N907" s="229" t="e">
        <v>#VALUE!</v>
      </c>
      <c r="O907" s="65">
        <v>0</v>
      </c>
      <c r="Q907" s="258">
        <v>-2911661.41</v>
      </c>
      <c r="R907" s="259">
        <f t="shared" si="76"/>
        <v>0</v>
      </c>
    </row>
    <row r="908" spans="1:18" ht="12.75" customHeight="1" outlineLevel="2">
      <c r="A908" s="272" t="s">
        <v>5120</v>
      </c>
      <c r="B908" s="196" t="s">
        <v>3838</v>
      </c>
      <c r="C908" s="230">
        <v>2911661.41</v>
      </c>
      <c r="D908" s="230">
        <f t="shared" si="74"/>
        <v>-2911661.41</v>
      </c>
      <c r="E908" s="255"/>
      <c r="F908" s="256"/>
      <c r="G908" s="256"/>
      <c r="H908" s="255"/>
      <c r="I908" s="230"/>
      <c r="J908" s="255"/>
      <c r="K908" s="230">
        <f t="shared" si="75"/>
        <v>-2911661.41</v>
      </c>
      <c r="L908" s="252"/>
      <c r="M908" s="230"/>
      <c r="N908" s="229">
        <v>0</v>
      </c>
      <c r="O908" s="65" t="s">
        <v>3837</v>
      </c>
      <c r="P908" s="242" t="b">
        <f>EXACT($A907,O908)</f>
        <v>1</v>
      </c>
      <c r="Q908" s="258">
        <v>0</v>
      </c>
      <c r="R908" s="259">
        <f t="shared" si="76"/>
        <v>-2911661.41</v>
      </c>
    </row>
    <row r="909" spans="1:18" outlineLevel="1">
      <c r="A909" s="400" t="s">
        <v>3839</v>
      </c>
      <c r="C909" s="254">
        <f>SUM(C910)</f>
        <v>130424.24</v>
      </c>
      <c r="D909" s="254">
        <f t="shared" si="74"/>
        <v>-130424.24</v>
      </c>
      <c r="E909" s="255"/>
      <c r="F909" s="256"/>
      <c r="G909" s="256"/>
      <c r="H909" s="255"/>
      <c r="I909" s="254"/>
      <c r="J909" s="255"/>
      <c r="K909" s="254">
        <f t="shared" si="75"/>
        <v>-130424.24</v>
      </c>
      <c r="L909" s="257" t="e">
        <f>#REF!+C909</f>
        <v>#REF!</v>
      </c>
      <c r="M909" s="254"/>
      <c r="N909" s="229" t="e">
        <v>#VALUE!</v>
      </c>
      <c r="O909" s="65">
        <v>0</v>
      </c>
      <c r="Q909" s="258">
        <v>-130424.24</v>
      </c>
      <c r="R909" s="259">
        <f t="shared" si="76"/>
        <v>0</v>
      </c>
    </row>
    <row r="910" spans="1:18" ht="12.75" customHeight="1" outlineLevel="2">
      <c r="A910" s="272" t="s">
        <v>5121</v>
      </c>
      <c r="B910" s="196" t="s">
        <v>3840</v>
      </c>
      <c r="C910" s="230">
        <v>130424.24</v>
      </c>
      <c r="D910" s="230">
        <f t="shared" si="74"/>
        <v>-130424.24</v>
      </c>
      <c r="E910" s="255"/>
      <c r="F910" s="256"/>
      <c r="G910" s="256"/>
      <c r="H910" s="255"/>
      <c r="I910" s="230"/>
      <c r="J910" s="255"/>
      <c r="K910" s="230">
        <f t="shared" si="75"/>
        <v>-130424.24</v>
      </c>
      <c r="L910" s="252"/>
      <c r="M910" s="230"/>
      <c r="N910" s="229">
        <v>0</v>
      </c>
      <c r="O910" s="65" t="s">
        <v>3839</v>
      </c>
      <c r="P910" s="242" t="b">
        <f>EXACT($A909,O910)</f>
        <v>1</v>
      </c>
      <c r="Q910" s="258">
        <v>0</v>
      </c>
      <c r="R910" s="259">
        <f t="shared" si="76"/>
        <v>-130424.24</v>
      </c>
    </row>
    <row r="911" spans="1:18" outlineLevel="1">
      <c r="A911" s="400" t="s">
        <v>3841</v>
      </c>
      <c r="C911" s="254">
        <f>SUM(C912)</f>
        <v>520305.63</v>
      </c>
      <c r="D911" s="254">
        <f t="shared" si="74"/>
        <v>-520305.63</v>
      </c>
      <c r="E911" s="255"/>
      <c r="F911" s="256"/>
      <c r="G911" s="256"/>
      <c r="H911" s="255"/>
      <c r="I911" s="254"/>
      <c r="J911" s="255"/>
      <c r="K911" s="254">
        <f t="shared" si="75"/>
        <v>-520305.63</v>
      </c>
      <c r="L911" s="257" t="e">
        <f>#REF!+C911</f>
        <v>#REF!</v>
      </c>
      <c r="M911" s="254"/>
      <c r="N911" s="229" t="e">
        <v>#VALUE!</v>
      </c>
      <c r="O911" s="65">
        <v>0</v>
      </c>
      <c r="Q911" s="258">
        <v>-520305.63</v>
      </c>
      <c r="R911" s="259">
        <f t="shared" si="76"/>
        <v>0</v>
      </c>
    </row>
    <row r="912" spans="1:18" ht="12.75" customHeight="1" outlineLevel="2">
      <c r="A912" s="272" t="s">
        <v>5122</v>
      </c>
      <c r="B912" s="196" t="s">
        <v>3842</v>
      </c>
      <c r="C912" s="230">
        <v>520305.63</v>
      </c>
      <c r="D912" s="230">
        <f t="shared" si="74"/>
        <v>-520305.63</v>
      </c>
      <c r="E912" s="255"/>
      <c r="F912" s="256"/>
      <c r="G912" s="256"/>
      <c r="H912" s="255"/>
      <c r="I912" s="230"/>
      <c r="J912" s="255"/>
      <c r="K912" s="230">
        <f t="shared" si="75"/>
        <v>-520305.63</v>
      </c>
      <c r="L912" s="252"/>
      <c r="M912" s="230"/>
      <c r="N912" s="229">
        <v>0</v>
      </c>
      <c r="O912" s="65" t="s">
        <v>3841</v>
      </c>
      <c r="P912" s="242" t="b">
        <f>EXACT($A911,O912)</f>
        <v>1</v>
      </c>
      <c r="Q912" s="258">
        <v>0</v>
      </c>
      <c r="R912" s="259">
        <f t="shared" si="76"/>
        <v>-520305.63</v>
      </c>
    </row>
    <row r="913" spans="1:18" outlineLevel="1">
      <c r="A913" s="400" t="s">
        <v>3843</v>
      </c>
      <c r="C913" s="254">
        <f>SUM(C914)</f>
        <v>4060363</v>
      </c>
      <c r="D913" s="254">
        <f t="shared" si="74"/>
        <v>-4060363</v>
      </c>
      <c r="E913" s="255"/>
      <c r="F913" s="256"/>
      <c r="G913" s="256"/>
      <c r="H913" s="255"/>
      <c r="I913" s="254"/>
      <c r="J913" s="255"/>
      <c r="K913" s="254">
        <f t="shared" si="75"/>
        <v>-4060363</v>
      </c>
      <c r="L913" s="257" t="e">
        <f>#REF!+C913</f>
        <v>#REF!</v>
      </c>
      <c r="M913" s="254"/>
      <c r="N913" s="229" t="e">
        <v>#VALUE!</v>
      </c>
      <c r="O913" s="65">
        <v>0</v>
      </c>
      <c r="Q913" s="258">
        <v>-4060363</v>
      </c>
      <c r="R913" s="259">
        <f t="shared" si="76"/>
        <v>0</v>
      </c>
    </row>
    <row r="914" spans="1:18" ht="12.75" customHeight="1" outlineLevel="2">
      <c r="A914" s="272" t="s">
        <v>5123</v>
      </c>
      <c r="B914" s="196" t="s">
        <v>3844</v>
      </c>
      <c r="C914" s="230">
        <v>4060363</v>
      </c>
      <c r="D914" s="230">
        <f t="shared" si="74"/>
        <v>-4060363</v>
      </c>
      <c r="E914" s="255"/>
      <c r="F914" s="256"/>
      <c r="G914" s="256"/>
      <c r="H914" s="255"/>
      <c r="I914" s="230"/>
      <c r="J914" s="255"/>
      <c r="K914" s="230">
        <f t="shared" si="75"/>
        <v>-4060363</v>
      </c>
      <c r="L914" s="252"/>
      <c r="M914" s="230"/>
      <c r="N914" s="229">
        <v>0</v>
      </c>
      <c r="O914" s="65" t="s">
        <v>3843</v>
      </c>
      <c r="P914" s="242" t="b">
        <f>EXACT($A913,O914)</f>
        <v>1</v>
      </c>
      <c r="Q914" s="258">
        <v>0</v>
      </c>
      <c r="R914" s="259">
        <f t="shared" si="76"/>
        <v>-4060363</v>
      </c>
    </row>
    <row r="915" spans="1:18" outlineLevel="1">
      <c r="A915" s="400" t="s">
        <v>3845</v>
      </c>
      <c r="C915" s="254">
        <f>SUM(C916)</f>
        <v>1392.5</v>
      </c>
      <c r="D915" s="254">
        <f t="shared" si="74"/>
        <v>-1392.5</v>
      </c>
      <c r="E915" s="255"/>
      <c r="F915" s="256"/>
      <c r="G915" s="256"/>
      <c r="H915" s="255"/>
      <c r="I915" s="254"/>
      <c r="J915" s="255"/>
      <c r="K915" s="254">
        <f t="shared" si="75"/>
        <v>-1392.5</v>
      </c>
      <c r="L915" s="257" t="e">
        <f>#REF!+C915</f>
        <v>#REF!</v>
      </c>
      <c r="M915" s="254"/>
      <c r="N915" s="229" t="e">
        <v>#VALUE!</v>
      </c>
      <c r="O915" s="65">
        <v>0</v>
      </c>
      <c r="Q915" s="258">
        <v>-1392.5</v>
      </c>
      <c r="R915" s="259">
        <f t="shared" si="76"/>
        <v>0</v>
      </c>
    </row>
    <row r="916" spans="1:18" ht="12.75" customHeight="1" outlineLevel="2">
      <c r="A916" s="272" t="s">
        <v>5124</v>
      </c>
      <c r="B916" s="196" t="s">
        <v>3846</v>
      </c>
      <c r="C916" s="230">
        <v>1392.5</v>
      </c>
      <c r="D916" s="230">
        <f t="shared" si="74"/>
        <v>-1392.5</v>
      </c>
      <c r="E916" s="255"/>
      <c r="F916" s="256"/>
      <c r="G916" s="256"/>
      <c r="H916" s="255"/>
      <c r="I916" s="230"/>
      <c r="J916" s="255"/>
      <c r="K916" s="230">
        <f t="shared" si="75"/>
        <v>-1392.5</v>
      </c>
      <c r="L916" s="252"/>
      <c r="M916" s="230"/>
      <c r="N916" s="229">
        <v>0</v>
      </c>
      <c r="O916" s="65" t="s">
        <v>3845</v>
      </c>
      <c r="P916" s="242" t="b">
        <f>EXACT($A915,O916)</f>
        <v>1</v>
      </c>
      <c r="Q916" s="258">
        <v>0</v>
      </c>
      <c r="R916" s="259">
        <f t="shared" si="76"/>
        <v>-1392.5</v>
      </c>
    </row>
    <row r="917" spans="1:18" outlineLevel="1">
      <c r="A917" s="400" t="s">
        <v>2875</v>
      </c>
      <c r="B917" s="145"/>
      <c r="C917" s="254">
        <f>SUM(C918)</f>
        <v>0</v>
      </c>
      <c r="D917" s="254">
        <f t="shared" si="74"/>
        <v>0</v>
      </c>
      <c r="E917" s="255"/>
      <c r="F917" s="256"/>
      <c r="G917" s="256"/>
      <c r="H917" s="255"/>
      <c r="I917" s="236">
        <f>I918</f>
        <v>-12417734</v>
      </c>
      <c r="J917" s="255"/>
      <c r="K917" s="254">
        <f t="shared" si="75"/>
        <v>-12417734</v>
      </c>
      <c r="L917" s="257" t="e">
        <f>#REF!+C917</f>
        <v>#REF!</v>
      </c>
      <c r="M917" s="254"/>
      <c r="N917" s="229" t="e">
        <v>#VALUE!</v>
      </c>
      <c r="O917" s="65">
        <v>0</v>
      </c>
      <c r="Q917" s="258">
        <v>-12417734</v>
      </c>
      <c r="R917" s="259">
        <f t="shared" si="76"/>
        <v>0</v>
      </c>
    </row>
    <row r="918" spans="1:18" ht="12.75" customHeight="1" outlineLevel="2">
      <c r="A918" s="272" t="s">
        <v>5125</v>
      </c>
      <c r="B918" s="196" t="s">
        <v>3847</v>
      </c>
      <c r="C918" s="230">
        <v>0</v>
      </c>
      <c r="D918" s="230">
        <f t="shared" si="74"/>
        <v>0</v>
      </c>
      <c r="E918" s="255"/>
      <c r="F918" s="256"/>
      <c r="G918" s="256"/>
      <c r="H918" s="255"/>
      <c r="I918" s="230">
        <v>-12417734</v>
      </c>
      <c r="J918" s="255"/>
      <c r="K918" s="230">
        <f t="shared" si="75"/>
        <v>-12417734</v>
      </c>
      <c r="L918" s="252"/>
      <c r="M918" s="230"/>
      <c r="N918" s="229">
        <v>0</v>
      </c>
      <c r="O918" s="65" t="s">
        <v>2875</v>
      </c>
      <c r="P918" s="242" t="b">
        <f>EXACT($A917,O918)</f>
        <v>1</v>
      </c>
      <c r="Q918" s="258">
        <v>0</v>
      </c>
      <c r="R918" s="259">
        <f t="shared" si="76"/>
        <v>-12417734</v>
      </c>
    </row>
    <row r="919" spans="1:18" outlineLevel="1">
      <c r="A919" s="400" t="s">
        <v>3851</v>
      </c>
      <c r="C919" s="254">
        <f>SUM(C920:C926)</f>
        <v>245168.88999999891</v>
      </c>
      <c r="D919" s="254">
        <f t="shared" si="74"/>
        <v>-245168.88999999891</v>
      </c>
      <c r="E919" s="255"/>
      <c r="F919" s="256"/>
      <c r="G919" s="256"/>
      <c r="H919" s="255"/>
      <c r="I919" s="254"/>
      <c r="J919" s="255"/>
      <c r="K919" s="254">
        <f t="shared" si="75"/>
        <v>-245168.88999999891</v>
      </c>
      <c r="L919" s="257" t="e">
        <f>#REF!+C919</f>
        <v>#REF!</v>
      </c>
      <c r="M919" s="254"/>
      <c r="N919" s="229" t="e">
        <v>#VALUE!</v>
      </c>
      <c r="O919" s="65">
        <v>0</v>
      </c>
      <c r="Q919" s="258">
        <v>-245168.89</v>
      </c>
      <c r="R919" s="259">
        <f t="shared" si="76"/>
        <v>1.1059455573558807E-9</v>
      </c>
    </row>
    <row r="920" spans="1:18" ht="12.75" customHeight="1" outlineLevel="2">
      <c r="A920" s="272" t="s">
        <v>5126</v>
      </c>
      <c r="B920" s="196" t="s">
        <v>3852</v>
      </c>
      <c r="C920" s="230">
        <v>360</v>
      </c>
      <c r="D920" s="230">
        <f t="shared" ref="D920:D977" si="79">C920*-1</f>
        <v>-360</v>
      </c>
      <c r="E920" s="255"/>
      <c r="F920" s="256"/>
      <c r="G920" s="256"/>
      <c r="H920" s="255"/>
      <c r="I920" s="230"/>
      <c r="J920" s="255"/>
      <c r="K920" s="230">
        <f t="shared" ref="K920:K938" si="80">D920+I920</f>
        <v>-360</v>
      </c>
      <c r="L920" s="252"/>
      <c r="M920" s="230"/>
      <c r="N920" s="229">
        <v>0</v>
      </c>
      <c r="O920" s="65" t="s">
        <v>3851</v>
      </c>
      <c r="P920" s="242" t="b">
        <f>EXACT($A$919,O920)</f>
        <v>1</v>
      </c>
      <c r="Q920" s="258">
        <v>0</v>
      </c>
      <c r="R920" s="259">
        <f t="shared" si="76"/>
        <v>-360</v>
      </c>
    </row>
    <row r="921" spans="1:18" ht="12.75" customHeight="1" outlineLevel="2">
      <c r="A921" s="272" t="s">
        <v>5127</v>
      </c>
      <c r="B921" s="196" t="s">
        <v>3853</v>
      </c>
      <c r="C921" s="230">
        <v>0</v>
      </c>
      <c r="D921" s="230">
        <f t="shared" si="79"/>
        <v>0</v>
      </c>
      <c r="E921" s="255"/>
      <c r="F921" s="256"/>
      <c r="G921" s="256"/>
      <c r="H921" s="255"/>
      <c r="I921" s="230"/>
      <c r="J921" s="255"/>
      <c r="K921" s="230">
        <f t="shared" si="80"/>
        <v>0</v>
      </c>
      <c r="L921" s="252"/>
      <c r="M921" s="230"/>
      <c r="N921" s="229">
        <v>0</v>
      </c>
      <c r="O921" s="65" t="s">
        <v>3851</v>
      </c>
      <c r="P921" s="242" t="b">
        <f t="shared" ref="P921:P926" si="81">EXACT($A$919,O921)</f>
        <v>1</v>
      </c>
      <c r="Q921" s="258">
        <v>0</v>
      </c>
      <c r="R921" s="259">
        <f t="shared" ref="R921:R935" si="82">K921-Q921</f>
        <v>0</v>
      </c>
    </row>
    <row r="922" spans="1:18" ht="12.75" customHeight="1" outlineLevel="2">
      <c r="A922" s="401" t="s">
        <v>5128</v>
      </c>
      <c r="B922" s="45" t="s">
        <v>3854</v>
      </c>
      <c r="C922" s="230">
        <v>0</v>
      </c>
      <c r="D922" s="230">
        <f t="shared" si="79"/>
        <v>0</v>
      </c>
      <c r="E922" s="255"/>
      <c r="F922" s="256"/>
      <c r="G922" s="256"/>
      <c r="H922" s="255"/>
      <c r="I922" s="230"/>
      <c r="J922" s="255"/>
      <c r="K922" s="230">
        <f t="shared" si="80"/>
        <v>0</v>
      </c>
      <c r="L922" s="252"/>
      <c r="M922" s="230"/>
      <c r="N922" s="229">
        <v>0</v>
      </c>
      <c r="O922" s="65" t="s">
        <v>3851</v>
      </c>
      <c r="P922" s="242" t="b">
        <f t="shared" si="81"/>
        <v>1</v>
      </c>
      <c r="Q922" s="258">
        <v>0</v>
      </c>
      <c r="R922" s="259">
        <f t="shared" si="82"/>
        <v>0</v>
      </c>
    </row>
    <row r="923" spans="1:18" ht="12.75" customHeight="1" outlineLevel="2">
      <c r="A923" s="401" t="s">
        <v>5129</v>
      </c>
      <c r="B923" s="45" t="s">
        <v>3855</v>
      </c>
      <c r="C923" s="230">
        <v>0</v>
      </c>
      <c r="D923" s="230">
        <f t="shared" si="79"/>
        <v>0</v>
      </c>
      <c r="E923" s="255"/>
      <c r="F923" s="256"/>
      <c r="G923" s="256"/>
      <c r="H923" s="255"/>
      <c r="I923" s="230"/>
      <c r="J923" s="255"/>
      <c r="K923" s="230">
        <f t="shared" si="80"/>
        <v>0</v>
      </c>
      <c r="L923" s="252"/>
      <c r="M923" s="230"/>
      <c r="N923" s="229">
        <v>0</v>
      </c>
      <c r="O923" s="65" t="s">
        <v>3851</v>
      </c>
      <c r="P923" s="242" t="b">
        <f t="shared" si="81"/>
        <v>1</v>
      </c>
      <c r="Q923" s="258">
        <v>0</v>
      </c>
      <c r="R923" s="259">
        <f t="shared" si="82"/>
        <v>0</v>
      </c>
    </row>
    <row r="924" spans="1:18" ht="12.75" customHeight="1" outlineLevel="2">
      <c r="A924" s="401" t="s">
        <v>5130</v>
      </c>
      <c r="B924" s="45" t="s">
        <v>3856</v>
      </c>
      <c r="C924" s="230">
        <v>0</v>
      </c>
      <c r="D924" s="230">
        <f t="shared" si="79"/>
        <v>0</v>
      </c>
      <c r="E924" s="255"/>
      <c r="F924" s="256"/>
      <c r="G924" s="256"/>
      <c r="H924" s="255"/>
      <c r="I924" s="230"/>
      <c r="J924" s="255"/>
      <c r="K924" s="230">
        <f t="shared" si="80"/>
        <v>0</v>
      </c>
      <c r="L924" s="252"/>
      <c r="M924" s="230"/>
      <c r="N924" s="229">
        <v>0</v>
      </c>
      <c r="O924" s="65" t="s">
        <v>3851</v>
      </c>
      <c r="P924" s="242" t="b">
        <f t="shared" si="81"/>
        <v>1</v>
      </c>
      <c r="Q924" s="258">
        <v>0</v>
      </c>
      <c r="R924" s="259">
        <f t="shared" si="82"/>
        <v>0</v>
      </c>
    </row>
    <row r="925" spans="1:18" ht="12.75" customHeight="1" outlineLevel="2">
      <c r="A925" s="272" t="s">
        <v>5131</v>
      </c>
      <c r="B925" s="196" t="s">
        <v>3857</v>
      </c>
      <c r="C925" s="230">
        <v>205859.299999999</v>
      </c>
      <c r="D925" s="230">
        <f t="shared" si="79"/>
        <v>-205859.299999999</v>
      </c>
      <c r="E925" s="255"/>
      <c r="F925" s="256"/>
      <c r="G925" s="256"/>
      <c r="H925" s="255"/>
      <c r="I925" s="230"/>
      <c r="J925" s="255"/>
      <c r="K925" s="230">
        <f t="shared" si="80"/>
        <v>-205859.299999999</v>
      </c>
      <c r="L925" s="252"/>
      <c r="M925" s="230"/>
      <c r="N925" s="229">
        <v>0</v>
      </c>
      <c r="O925" s="65" t="s">
        <v>3851</v>
      </c>
      <c r="P925" s="242" t="b">
        <f t="shared" si="81"/>
        <v>1</v>
      </c>
      <c r="Q925" s="258">
        <v>0</v>
      </c>
      <c r="R925" s="259">
        <f t="shared" si="82"/>
        <v>-205859.299999999</v>
      </c>
    </row>
    <row r="926" spans="1:18" ht="12.75" customHeight="1" outlineLevel="2">
      <c r="A926" s="272" t="s">
        <v>5132</v>
      </c>
      <c r="B926" s="196" t="s">
        <v>3858</v>
      </c>
      <c r="C926" s="230">
        <v>38949.589999999902</v>
      </c>
      <c r="D926" s="230">
        <f t="shared" si="79"/>
        <v>-38949.589999999902</v>
      </c>
      <c r="E926" s="255"/>
      <c r="F926" s="256"/>
      <c r="G926" s="256"/>
      <c r="H926" s="255"/>
      <c r="I926" s="230"/>
      <c r="J926" s="255"/>
      <c r="K926" s="230">
        <f t="shared" si="80"/>
        <v>-38949.589999999902</v>
      </c>
      <c r="L926" s="252"/>
      <c r="M926" s="230"/>
      <c r="N926" s="229">
        <v>0</v>
      </c>
      <c r="O926" s="65" t="s">
        <v>3851</v>
      </c>
      <c r="P926" s="242" t="b">
        <f t="shared" si="81"/>
        <v>1</v>
      </c>
      <c r="Q926" s="258">
        <v>0</v>
      </c>
      <c r="R926" s="259">
        <f t="shared" si="82"/>
        <v>-38949.589999999902</v>
      </c>
    </row>
    <row r="927" spans="1:18" outlineLevel="1">
      <c r="A927" s="400" t="s">
        <v>2775</v>
      </c>
      <c r="C927" s="254">
        <f>SUM(C928)</f>
        <v>0</v>
      </c>
      <c r="D927" s="254">
        <f t="shared" si="79"/>
        <v>0</v>
      </c>
      <c r="E927" s="255"/>
      <c r="F927" s="256"/>
      <c r="G927" s="256"/>
      <c r="H927" s="255"/>
      <c r="I927" s="254">
        <f>I928</f>
        <v>53700039.209999993</v>
      </c>
      <c r="J927" s="255"/>
      <c r="K927" s="254">
        <f t="shared" si="80"/>
        <v>53700039.209999993</v>
      </c>
      <c r="L927" s="257" t="e">
        <f>#REF!+C927</f>
        <v>#REF!</v>
      </c>
      <c r="M927" s="254"/>
      <c r="N927" s="229" t="e">
        <v>#VALUE!</v>
      </c>
      <c r="O927" s="65">
        <v>0</v>
      </c>
      <c r="Q927" s="258">
        <v>53700039</v>
      </c>
      <c r="R927" s="259">
        <f t="shared" si="82"/>
        <v>0.20999999344348907</v>
      </c>
    </row>
    <row r="928" spans="1:18" ht="12.75" customHeight="1" outlineLevel="2">
      <c r="A928" s="412" t="s">
        <v>5133</v>
      </c>
      <c r="B928" s="46" t="s">
        <v>3859</v>
      </c>
      <c r="C928" s="284"/>
      <c r="D928" s="284"/>
      <c r="E928" s="255"/>
      <c r="F928" s="256"/>
      <c r="G928" s="256"/>
      <c r="H928" s="255"/>
      <c r="I928" s="230">
        <v>53700039.209999993</v>
      </c>
      <c r="J928" s="255"/>
      <c r="K928" s="284">
        <f>D928+I928</f>
        <v>53700039.209999993</v>
      </c>
      <c r="L928" s="257"/>
      <c r="M928" s="230"/>
      <c r="N928" s="229">
        <v>-6499000</v>
      </c>
      <c r="O928" s="65">
        <v>0</v>
      </c>
      <c r="P928" s="242" t="b">
        <f>EXACT($A$927,O928)</f>
        <v>0</v>
      </c>
      <c r="Q928" s="258">
        <v>0</v>
      </c>
      <c r="R928" s="259">
        <f t="shared" si="82"/>
        <v>53700039.209999993</v>
      </c>
    </row>
    <row r="929" spans="1:18" outlineLevel="1">
      <c r="A929" s="400" t="s">
        <v>3860</v>
      </c>
      <c r="C929" s="254">
        <f>SUM(C930)</f>
        <v>533.37</v>
      </c>
      <c r="D929" s="254">
        <f t="shared" si="79"/>
        <v>-533.37</v>
      </c>
      <c r="E929" s="255"/>
      <c r="F929" s="256"/>
      <c r="G929" s="256"/>
      <c r="H929" s="255"/>
      <c r="I929" s="254">
        <f>I930</f>
        <v>0</v>
      </c>
      <c r="J929" s="255"/>
      <c r="K929" s="254">
        <f t="shared" si="80"/>
        <v>-533.37</v>
      </c>
      <c r="L929" s="257" t="e">
        <f>#REF!+C929</f>
        <v>#REF!</v>
      </c>
      <c r="M929" s="254"/>
      <c r="N929" s="229" t="e">
        <v>#VALUE!</v>
      </c>
      <c r="O929" s="65">
        <v>0</v>
      </c>
      <c r="Q929" s="258">
        <v>-533.37</v>
      </c>
      <c r="R929" s="259">
        <f t="shared" si="82"/>
        <v>0</v>
      </c>
    </row>
    <row r="930" spans="1:18" ht="12.75" customHeight="1" outlineLevel="2">
      <c r="A930" s="272" t="s">
        <v>5134</v>
      </c>
      <c r="B930" s="196" t="s">
        <v>3861</v>
      </c>
      <c r="C930" s="230">
        <v>533.37</v>
      </c>
      <c r="D930" s="230">
        <f t="shared" si="79"/>
        <v>-533.37</v>
      </c>
      <c r="E930" s="255"/>
      <c r="F930" s="256"/>
      <c r="G930" s="256"/>
      <c r="H930" s="255"/>
      <c r="I930" s="230">
        <v>0</v>
      </c>
      <c r="J930" s="255"/>
      <c r="K930" s="230">
        <f t="shared" si="80"/>
        <v>-533.37</v>
      </c>
      <c r="L930" s="252"/>
      <c r="M930" s="230"/>
      <c r="N930" s="229">
        <v>0</v>
      </c>
      <c r="O930" s="65" t="s">
        <v>3860</v>
      </c>
      <c r="P930" s="242" t="b">
        <f>EXACT($A929,O930)</f>
        <v>1</v>
      </c>
      <c r="Q930" s="258">
        <v>0</v>
      </c>
      <c r="R930" s="259">
        <f t="shared" si="82"/>
        <v>-533.37</v>
      </c>
    </row>
    <row r="931" spans="1:18" outlineLevel="1">
      <c r="A931" s="400" t="s">
        <v>3862</v>
      </c>
      <c r="C931" s="254">
        <f>SUM(C932)</f>
        <v>312756.7</v>
      </c>
      <c r="D931" s="254">
        <f t="shared" si="79"/>
        <v>-312756.7</v>
      </c>
      <c r="E931" s="255"/>
      <c r="F931" s="256"/>
      <c r="G931" s="256"/>
      <c r="H931" s="255"/>
      <c r="I931" s="254"/>
      <c r="J931" s="255"/>
      <c r="K931" s="254">
        <f t="shared" si="80"/>
        <v>-312756.7</v>
      </c>
      <c r="L931" s="257" t="e">
        <f>#REF!+C931</f>
        <v>#REF!</v>
      </c>
      <c r="M931" s="254"/>
      <c r="N931" s="229" t="e">
        <v>#VALUE!</v>
      </c>
      <c r="O931" s="65">
        <v>0</v>
      </c>
      <c r="Q931" s="258">
        <v>-312756.7</v>
      </c>
      <c r="R931" s="259">
        <f t="shared" si="82"/>
        <v>0</v>
      </c>
    </row>
    <row r="932" spans="1:18" ht="12.75" customHeight="1" outlineLevel="2">
      <c r="A932" s="272" t="s">
        <v>5135</v>
      </c>
      <c r="B932" s="196" t="s">
        <v>3863</v>
      </c>
      <c r="C932" s="230">
        <v>312756.7</v>
      </c>
      <c r="D932" s="230">
        <f t="shared" si="79"/>
        <v>-312756.7</v>
      </c>
      <c r="E932" s="255"/>
      <c r="F932" s="256"/>
      <c r="G932" s="256"/>
      <c r="H932" s="255"/>
      <c r="I932" s="230"/>
      <c r="J932" s="255"/>
      <c r="K932" s="230">
        <f t="shared" si="80"/>
        <v>-312756.7</v>
      </c>
      <c r="L932" s="252"/>
      <c r="M932" s="230"/>
      <c r="N932" s="229">
        <v>0</v>
      </c>
      <c r="O932" s="65" t="s">
        <v>3862</v>
      </c>
      <c r="P932" s="242" t="b">
        <f>EXACT($A931,O932)</f>
        <v>1</v>
      </c>
      <c r="Q932" s="258">
        <v>0</v>
      </c>
      <c r="R932" s="259">
        <f t="shared" si="82"/>
        <v>-312756.7</v>
      </c>
    </row>
    <row r="933" spans="1:18" outlineLevel="1">
      <c r="A933" s="400" t="s">
        <v>3864</v>
      </c>
      <c r="C933" s="254">
        <f>SUM(C934)</f>
        <v>0</v>
      </c>
      <c r="D933" s="254">
        <f t="shared" si="79"/>
        <v>0</v>
      </c>
      <c r="E933" s="255"/>
      <c r="F933" s="256"/>
      <c r="G933" s="256"/>
      <c r="H933" s="255"/>
      <c r="I933" s="254">
        <f>I934</f>
        <v>0</v>
      </c>
      <c r="J933" s="255"/>
      <c r="K933" s="254">
        <f>D933+I933</f>
        <v>0</v>
      </c>
      <c r="L933" s="252"/>
      <c r="M933" s="230"/>
      <c r="N933" s="229" t="e">
        <v>#VALUE!</v>
      </c>
      <c r="O933" s="65">
        <v>0</v>
      </c>
      <c r="Q933" s="258">
        <v>0</v>
      </c>
      <c r="R933" s="259">
        <f t="shared" si="82"/>
        <v>0</v>
      </c>
    </row>
    <row r="934" spans="1:18" ht="12.75" customHeight="1" outlineLevel="2">
      <c r="A934" s="272" t="s">
        <v>5136</v>
      </c>
      <c r="B934" s="196" t="s">
        <v>3865</v>
      </c>
      <c r="C934" s="230">
        <v>0</v>
      </c>
      <c r="D934" s="230">
        <f t="shared" si="79"/>
        <v>0</v>
      </c>
      <c r="E934" s="255"/>
      <c r="F934" s="256"/>
      <c r="G934" s="256"/>
      <c r="H934" s="255"/>
      <c r="I934" s="230">
        <v>0</v>
      </c>
      <c r="J934" s="255"/>
      <c r="K934" s="230">
        <f>D934+I934</f>
        <v>0</v>
      </c>
      <c r="L934" s="252"/>
      <c r="M934" s="230"/>
      <c r="N934" s="229">
        <v>0</v>
      </c>
      <c r="O934" s="65" t="s">
        <v>3864</v>
      </c>
      <c r="P934" s="242" t="b">
        <f>EXACT($A933,O934)</f>
        <v>1</v>
      </c>
      <c r="Q934" s="258">
        <v>0</v>
      </c>
      <c r="R934" s="259">
        <f t="shared" si="82"/>
        <v>0</v>
      </c>
    </row>
    <row r="935" spans="1:18" outlineLevel="1">
      <c r="A935" s="400" t="s">
        <v>3866</v>
      </c>
      <c r="B935" s="285"/>
      <c r="C935" s="254">
        <f>SUM(C936)</f>
        <v>0</v>
      </c>
      <c r="D935" s="254">
        <f t="shared" si="79"/>
        <v>0</v>
      </c>
      <c r="E935" s="255"/>
      <c r="F935" s="256"/>
      <c r="G935" s="256"/>
      <c r="H935" s="255"/>
      <c r="I935" s="254"/>
      <c r="J935" s="255"/>
      <c r="K935" s="254">
        <f>D935+I935</f>
        <v>0</v>
      </c>
      <c r="L935" s="252"/>
      <c r="M935" s="230"/>
      <c r="N935" s="229" t="e">
        <v>#VALUE!</v>
      </c>
      <c r="O935" s="65">
        <v>0</v>
      </c>
      <c r="Q935" s="258">
        <v>0</v>
      </c>
      <c r="R935" s="259">
        <f t="shared" si="82"/>
        <v>0</v>
      </c>
    </row>
    <row r="936" spans="1:18" ht="12.75" customHeight="1" outlineLevel="2">
      <c r="A936" s="272" t="s">
        <v>5137</v>
      </c>
      <c r="B936" s="196" t="s">
        <v>3867</v>
      </c>
      <c r="C936" s="230">
        <v>0</v>
      </c>
      <c r="D936" s="230">
        <f t="shared" si="79"/>
        <v>0</v>
      </c>
      <c r="E936" s="255"/>
      <c r="F936" s="256"/>
      <c r="G936" s="256"/>
      <c r="H936" s="255"/>
      <c r="I936" s="230"/>
      <c r="J936" s="255"/>
      <c r="K936" s="230">
        <f>D936+I936</f>
        <v>0</v>
      </c>
      <c r="L936" s="252"/>
      <c r="M936" s="230"/>
      <c r="N936" s="229">
        <v>0</v>
      </c>
      <c r="O936" s="65" t="s">
        <v>3866</v>
      </c>
      <c r="P936" s="242" t="b">
        <f>EXACT($A935,O936)</f>
        <v>1</v>
      </c>
      <c r="Q936" s="258">
        <v>0</v>
      </c>
      <c r="R936" s="259">
        <f>K936-Q936</f>
        <v>0</v>
      </c>
    </row>
    <row r="937" spans="1:18" outlineLevel="1">
      <c r="A937" s="190"/>
      <c r="B937" s="285"/>
      <c r="C937" s="229"/>
      <c r="D937" s="229">
        <f t="shared" si="79"/>
        <v>0</v>
      </c>
      <c r="E937" s="255"/>
      <c r="F937" s="256"/>
      <c r="G937" s="256"/>
      <c r="H937" s="255"/>
      <c r="I937" s="229"/>
      <c r="J937" s="255"/>
      <c r="K937" s="229">
        <f t="shared" si="80"/>
        <v>0</v>
      </c>
      <c r="L937" s="252"/>
      <c r="M937" s="229"/>
      <c r="N937" s="229"/>
      <c r="O937" s="65"/>
      <c r="Q937" s="258"/>
      <c r="R937" s="259"/>
    </row>
    <row r="938" spans="1:18">
      <c r="A938" s="400" t="s">
        <v>3868</v>
      </c>
      <c r="B938" s="249"/>
      <c r="C938" s="229">
        <f>C856+C862+C864+C888+C891+C894+C907+C909+C911+C913+C915+C917+C919+C929+C931+C935+C933+C927</f>
        <v>176422424.24999958</v>
      </c>
      <c r="D938" s="229">
        <f t="shared" si="79"/>
        <v>-176422424.24999958</v>
      </c>
      <c r="E938" s="266"/>
      <c r="F938" s="256"/>
      <c r="G938" s="256"/>
      <c r="H938" s="255"/>
      <c r="I938" s="229">
        <f>I856+I862+I864+I888+I891+I894+I907+I909+I911+I913+I915+I917+I919+I929+I931+I927+I933</f>
        <v>43642296.039999992</v>
      </c>
      <c r="J938" s="255"/>
      <c r="K938" s="229">
        <f t="shared" si="80"/>
        <v>-132780128.20999959</v>
      </c>
      <c r="L938" s="257" t="e">
        <f>#REF!+C938</f>
        <v>#REF!</v>
      </c>
      <c r="M938" s="219"/>
      <c r="N938" s="229" t="e">
        <v>#VALUE!</v>
      </c>
      <c r="O938" s="65">
        <v>0</v>
      </c>
      <c r="Q938" s="258"/>
      <c r="R938" s="259"/>
    </row>
    <row r="939" spans="1:18" outlineLevel="1" collapsed="1">
      <c r="A939" s="400" t="s">
        <v>2827</v>
      </c>
      <c r="C939" s="254">
        <f>SUM(C940)</f>
        <v>81297192.060000002</v>
      </c>
      <c r="D939" s="254">
        <f t="shared" si="79"/>
        <v>-81297192.060000002</v>
      </c>
      <c r="E939" s="255"/>
      <c r="F939" s="256"/>
      <c r="G939" s="256"/>
      <c r="H939" s="255"/>
      <c r="I939" s="254">
        <f>I940</f>
        <v>81297192.060000002</v>
      </c>
      <c r="J939" s="255"/>
      <c r="K939" s="254">
        <f>D939+I939</f>
        <v>0</v>
      </c>
      <c r="L939" s="257" t="e">
        <f>#REF!+C939</f>
        <v>#REF!</v>
      </c>
      <c r="M939" s="254"/>
      <c r="N939" s="229" t="e">
        <v>#VALUE!</v>
      </c>
      <c r="O939" s="65">
        <v>0</v>
      </c>
      <c r="Q939" s="258">
        <v>-6.0000002384185798E-2</v>
      </c>
      <c r="R939" s="259">
        <f>K939-Q939</f>
        <v>6.0000002384185798E-2</v>
      </c>
    </row>
    <row r="940" spans="1:18" outlineLevel="2">
      <c r="A940" s="272" t="s">
        <v>5138</v>
      </c>
      <c r="B940" s="196" t="s">
        <v>2828</v>
      </c>
      <c r="C940" s="230">
        <v>81297192.060000002</v>
      </c>
      <c r="D940" s="230">
        <f t="shared" si="79"/>
        <v>-81297192.060000002</v>
      </c>
      <c r="E940" s="255"/>
      <c r="F940" s="256"/>
      <c r="G940" s="256"/>
      <c r="H940" s="255"/>
      <c r="I940" s="230">
        <v>81297192.060000002</v>
      </c>
      <c r="J940" s="255"/>
      <c r="K940" s="230">
        <f>D940+I940</f>
        <v>0</v>
      </c>
      <c r="L940" s="252"/>
      <c r="M940" s="219"/>
      <c r="N940" s="229">
        <v>0</v>
      </c>
      <c r="O940" s="65" t="s">
        <v>2827</v>
      </c>
      <c r="P940" s="242" t="b">
        <f>EXACT($A939,O940)</f>
        <v>1</v>
      </c>
      <c r="Q940" s="258">
        <v>0</v>
      </c>
      <c r="R940" s="259">
        <f t="shared" ref="R940:R977" si="83">K940-Q940</f>
        <v>0</v>
      </c>
    </row>
    <row r="941" spans="1:18" outlineLevel="1">
      <c r="A941" s="400" t="s">
        <v>3869</v>
      </c>
      <c r="B941" s="196"/>
      <c r="C941" s="254">
        <f>C942</f>
        <v>6089.76</v>
      </c>
      <c r="D941" s="254">
        <f t="shared" si="79"/>
        <v>-6089.76</v>
      </c>
      <c r="E941" s="255"/>
      <c r="F941" s="256"/>
      <c r="G941" s="256"/>
      <c r="H941" s="255"/>
      <c r="I941" s="254">
        <f>I942</f>
        <v>0</v>
      </c>
      <c r="J941" s="255"/>
      <c r="K941" s="254">
        <f t="shared" ref="K941:K977" si="84">D941+I941</f>
        <v>-6089.76</v>
      </c>
      <c r="L941" s="252"/>
      <c r="M941" s="219"/>
      <c r="N941" s="229"/>
      <c r="O941" s="65">
        <v>0</v>
      </c>
      <c r="Q941" s="258">
        <v>-6089.76</v>
      </c>
      <c r="R941" s="259">
        <f t="shared" si="83"/>
        <v>0</v>
      </c>
    </row>
    <row r="942" spans="1:18" outlineLevel="2">
      <c r="A942" s="272" t="s">
        <v>5139</v>
      </c>
      <c r="B942" s="208" t="s">
        <v>3870</v>
      </c>
      <c r="C942" s="230">
        <v>6089.76</v>
      </c>
      <c r="D942" s="230">
        <f t="shared" si="79"/>
        <v>-6089.76</v>
      </c>
      <c r="E942" s="255"/>
      <c r="F942" s="256"/>
      <c r="G942" s="256"/>
      <c r="H942" s="255"/>
      <c r="I942" s="230"/>
      <c r="J942" s="255"/>
      <c r="K942" s="230">
        <f t="shared" si="84"/>
        <v>-6089.76</v>
      </c>
      <c r="L942" s="252"/>
      <c r="M942" s="219"/>
      <c r="N942" s="229">
        <v>0</v>
      </c>
      <c r="O942" s="65" t="s">
        <v>3869</v>
      </c>
      <c r="P942" s="242" t="b">
        <f>EXACT($A941,O942)</f>
        <v>1</v>
      </c>
      <c r="Q942" s="258">
        <v>0</v>
      </c>
      <c r="R942" s="259">
        <f t="shared" si="83"/>
        <v>-6089.76</v>
      </c>
    </row>
    <row r="943" spans="1:18" outlineLevel="1">
      <c r="A943" s="400" t="s">
        <v>2830</v>
      </c>
      <c r="B943" s="196"/>
      <c r="C943" s="254">
        <f>SUM(C944:C947)</f>
        <v>14208002.60999999</v>
      </c>
      <c r="D943" s="254">
        <f t="shared" si="79"/>
        <v>-14208002.60999999</v>
      </c>
      <c r="E943" s="255"/>
      <c r="F943" s="256"/>
      <c r="G943" s="256"/>
      <c r="H943" s="255"/>
      <c r="I943" s="254">
        <f>SUM(I944:I947)</f>
        <v>14208002.60999999</v>
      </c>
      <c r="J943" s="255"/>
      <c r="K943" s="254">
        <f t="shared" si="84"/>
        <v>0</v>
      </c>
      <c r="L943" s="257" t="e">
        <f>#REF!+C943</f>
        <v>#REF!</v>
      </c>
      <c r="M943" s="219"/>
      <c r="N943" s="229" t="e">
        <v>#VALUE!</v>
      </c>
      <c r="O943" s="65">
        <v>0</v>
      </c>
      <c r="Q943" s="258">
        <v>0.390000000596046</v>
      </c>
      <c r="R943" s="259">
        <f t="shared" si="83"/>
        <v>-0.390000000596046</v>
      </c>
    </row>
    <row r="944" spans="1:18" outlineLevel="2">
      <c r="A944" s="272" t="s">
        <v>5140</v>
      </c>
      <c r="B944" s="196" t="s">
        <v>2831</v>
      </c>
      <c r="C944" s="230">
        <v>7296265.5499999896</v>
      </c>
      <c r="D944" s="230">
        <f t="shared" si="79"/>
        <v>-7296265.5499999896</v>
      </c>
      <c r="E944" s="255"/>
      <c r="F944" s="256"/>
      <c r="G944" s="256"/>
      <c r="H944" s="255"/>
      <c r="I944" s="273">
        <v>7296265.5499999896</v>
      </c>
      <c r="J944" s="255"/>
      <c r="K944" s="230">
        <f t="shared" si="84"/>
        <v>0</v>
      </c>
      <c r="L944" s="252"/>
      <c r="M944" s="219"/>
      <c r="N944" s="229">
        <v>0</v>
      </c>
      <c r="O944" s="65" t="s">
        <v>2830</v>
      </c>
      <c r="P944" s="242" t="b">
        <f>EXACT($A943,O944)</f>
        <v>1</v>
      </c>
      <c r="Q944" s="258">
        <v>0</v>
      </c>
      <c r="R944" s="259">
        <f t="shared" si="83"/>
        <v>0</v>
      </c>
    </row>
    <row r="945" spans="1:18" outlineLevel="2">
      <c r="A945" s="272" t="s">
        <v>5141</v>
      </c>
      <c r="B945" s="196" t="s">
        <v>2832</v>
      </c>
      <c r="C945" s="230">
        <v>6883001.5099999905</v>
      </c>
      <c r="D945" s="230">
        <f t="shared" si="79"/>
        <v>-6883001.5099999905</v>
      </c>
      <c r="E945" s="255"/>
      <c r="F945" s="256"/>
      <c r="G945" s="256"/>
      <c r="H945" s="255"/>
      <c r="I945" s="273">
        <v>6883001.5099999905</v>
      </c>
      <c r="J945" s="255"/>
      <c r="K945" s="230">
        <f t="shared" si="84"/>
        <v>0</v>
      </c>
      <c r="L945" s="252"/>
      <c r="M945" s="219"/>
      <c r="N945" s="229">
        <v>0</v>
      </c>
      <c r="O945" s="65" t="s">
        <v>2830</v>
      </c>
      <c r="P945" s="242" t="b">
        <f>EXACT($A943,O945)</f>
        <v>1</v>
      </c>
      <c r="Q945" s="258">
        <v>0</v>
      </c>
      <c r="R945" s="259">
        <f t="shared" si="83"/>
        <v>0</v>
      </c>
    </row>
    <row r="946" spans="1:18" outlineLevel="2">
      <c r="A946" s="411" t="s">
        <v>5142</v>
      </c>
      <c r="B946" s="283" t="s">
        <v>2833</v>
      </c>
      <c r="C946" s="230">
        <v>-6807746.9299999904</v>
      </c>
      <c r="D946" s="230">
        <f t="shared" si="79"/>
        <v>6807746.9299999904</v>
      </c>
      <c r="E946" s="255"/>
      <c r="F946" s="256"/>
      <c r="G946" s="256"/>
      <c r="H946" s="255"/>
      <c r="I946" s="273">
        <v>-6807746.9299999904</v>
      </c>
      <c r="J946" s="255"/>
      <c r="K946" s="230">
        <f t="shared" si="84"/>
        <v>0</v>
      </c>
      <c r="L946" s="252"/>
      <c r="M946" s="219"/>
      <c r="N946" s="229">
        <v>0</v>
      </c>
      <c r="O946" s="65" t="s">
        <v>2830</v>
      </c>
      <c r="P946" s="242" t="b">
        <f>EXACT($A943,O946)</f>
        <v>1</v>
      </c>
      <c r="Q946" s="258">
        <v>0</v>
      </c>
      <c r="R946" s="259">
        <f t="shared" si="83"/>
        <v>0</v>
      </c>
    </row>
    <row r="947" spans="1:18" outlineLevel="2">
      <c r="A947" s="272" t="s">
        <v>5143</v>
      </c>
      <c r="B947" s="196" t="s">
        <v>2834</v>
      </c>
      <c r="C947" s="230">
        <v>6836482.4800000004</v>
      </c>
      <c r="D947" s="230">
        <f t="shared" si="79"/>
        <v>-6836482.4800000004</v>
      </c>
      <c r="E947" s="255"/>
      <c r="F947" s="256"/>
      <c r="G947" s="256"/>
      <c r="H947" s="255"/>
      <c r="I947" s="273">
        <v>6836482.4800000004</v>
      </c>
      <c r="J947" s="255"/>
      <c r="K947" s="230">
        <f t="shared" si="84"/>
        <v>0</v>
      </c>
      <c r="L947" s="252"/>
      <c r="M947" s="219"/>
      <c r="N947" s="229">
        <v>0</v>
      </c>
      <c r="O947" s="65" t="s">
        <v>2830</v>
      </c>
      <c r="P947" s="242" t="b">
        <f>EXACT($A943,O947)</f>
        <v>1</v>
      </c>
      <c r="Q947" s="258">
        <v>0</v>
      </c>
      <c r="R947" s="259">
        <f t="shared" si="83"/>
        <v>0</v>
      </c>
    </row>
    <row r="948" spans="1:18" outlineLevel="1">
      <c r="A948" s="400" t="s">
        <v>2848</v>
      </c>
      <c r="C948" s="254">
        <f>SUM(C949)</f>
        <v>2730319.75</v>
      </c>
      <c r="D948" s="254">
        <f t="shared" si="79"/>
        <v>-2730319.75</v>
      </c>
      <c r="E948" s="255"/>
      <c r="F948" s="256"/>
      <c r="G948" s="256"/>
      <c r="H948" s="255"/>
      <c r="I948" s="254">
        <f>I949</f>
        <v>2522343</v>
      </c>
      <c r="J948" s="255"/>
      <c r="K948" s="254">
        <f t="shared" si="84"/>
        <v>-207976.75</v>
      </c>
      <c r="L948" s="257" t="e">
        <f>#REF!+C948</f>
        <v>#REF!</v>
      </c>
      <c r="M948" s="219"/>
      <c r="N948" s="229" t="e">
        <v>#VALUE!</v>
      </c>
      <c r="O948" s="65">
        <v>0</v>
      </c>
      <c r="Q948" s="258">
        <v>-207976.75</v>
      </c>
      <c r="R948" s="259">
        <f t="shared" si="83"/>
        <v>0</v>
      </c>
    </row>
    <row r="949" spans="1:18" outlineLevel="2">
      <c r="A949" s="272" t="s">
        <v>5144</v>
      </c>
      <c r="B949" s="196" t="s">
        <v>2849</v>
      </c>
      <c r="C949" s="230">
        <v>2730319.75</v>
      </c>
      <c r="D949" s="230">
        <f t="shared" si="79"/>
        <v>-2730319.75</v>
      </c>
      <c r="E949" s="255"/>
      <c r="F949" s="256"/>
      <c r="G949" s="256"/>
      <c r="H949" s="255"/>
      <c r="I949" s="230">
        <v>2522343</v>
      </c>
      <c r="J949" s="255"/>
      <c r="K949" s="230">
        <f t="shared" si="84"/>
        <v>-207976.75</v>
      </c>
      <c r="L949" s="252"/>
      <c r="M949" s="219"/>
      <c r="N949" s="229">
        <v>0</v>
      </c>
      <c r="O949" s="65" t="s">
        <v>2848</v>
      </c>
      <c r="P949" s="242" t="b">
        <f>EXACT($A948,O949)</f>
        <v>1</v>
      </c>
      <c r="Q949" s="258">
        <v>0</v>
      </c>
      <c r="R949" s="259">
        <f t="shared" si="83"/>
        <v>-207976.75</v>
      </c>
    </row>
    <row r="950" spans="1:18" outlineLevel="1">
      <c r="A950" s="400" t="s">
        <v>3871</v>
      </c>
      <c r="B950" s="196"/>
      <c r="C950" s="254">
        <f>SUM(C951:C951)</f>
        <v>0</v>
      </c>
      <c r="D950" s="254">
        <f t="shared" si="79"/>
        <v>0</v>
      </c>
      <c r="E950" s="255"/>
      <c r="F950" s="256"/>
      <c r="G950" s="256"/>
      <c r="H950" s="255"/>
      <c r="I950" s="254">
        <f>I951</f>
        <v>0</v>
      </c>
      <c r="J950" s="255"/>
      <c r="K950" s="254">
        <f t="shared" si="84"/>
        <v>0</v>
      </c>
      <c r="L950" s="257" t="e">
        <f>#REF!+C950</f>
        <v>#REF!</v>
      </c>
      <c r="M950" s="219"/>
      <c r="N950" s="229" t="e">
        <v>#VALUE!</v>
      </c>
      <c r="O950" s="65">
        <v>0</v>
      </c>
      <c r="Q950" s="258">
        <v>0</v>
      </c>
      <c r="R950" s="259">
        <f t="shared" si="83"/>
        <v>0</v>
      </c>
    </row>
    <row r="951" spans="1:18" outlineLevel="2">
      <c r="A951" s="272" t="s">
        <v>5145</v>
      </c>
      <c r="B951" s="196" t="s">
        <v>3872</v>
      </c>
      <c r="C951" s="230">
        <v>0</v>
      </c>
      <c r="D951" s="230">
        <f t="shared" si="79"/>
        <v>0</v>
      </c>
      <c r="E951" s="255"/>
      <c r="F951" s="256"/>
      <c r="G951" s="256"/>
      <c r="H951" s="255"/>
      <c r="I951" s="230"/>
      <c r="J951" s="255"/>
      <c r="K951" s="230">
        <f t="shared" si="84"/>
        <v>0</v>
      </c>
      <c r="L951" s="252"/>
      <c r="M951" s="219"/>
      <c r="N951" s="229">
        <v>0</v>
      </c>
      <c r="O951" s="65" t="s">
        <v>3871</v>
      </c>
      <c r="P951" s="242" t="b">
        <f>EXACT($A$950,O951)</f>
        <v>1</v>
      </c>
      <c r="Q951" s="258">
        <v>0</v>
      </c>
      <c r="R951" s="259">
        <f t="shared" si="83"/>
        <v>0</v>
      </c>
    </row>
    <row r="952" spans="1:18" outlineLevel="1">
      <c r="A952" s="400" t="s">
        <v>2824</v>
      </c>
      <c r="B952" s="196"/>
      <c r="C952" s="254">
        <f>C953</f>
        <v>0</v>
      </c>
      <c r="D952" s="254">
        <f t="shared" si="79"/>
        <v>0</v>
      </c>
      <c r="E952" s="255"/>
      <c r="F952" s="256"/>
      <c r="G952" s="256"/>
      <c r="H952" s="255"/>
      <c r="I952" s="254">
        <f>I953</f>
        <v>0</v>
      </c>
      <c r="J952" s="255"/>
      <c r="K952" s="254">
        <f t="shared" si="84"/>
        <v>0</v>
      </c>
      <c r="L952" s="252"/>
      <c r="M952" s="219"/>
      <c r="N952" s="229"/>
      <c r="O952" s="65">
        <v>0</v>
      </c>
      <c r="Q952" s="258">
        <v>0</v>
      </c>
      <c r="R952" s="259">
        <f t="shared" si="83"/>
        <v>0</v>
      </c>
    </row>
    <row r="953" spans="1:18" outlineLevel="2">
      <c r="A953" s="272" t="s">
        <v>5146</v>
      </c>
      <c r="B953" s="196" t="s">
        <v>3873</v>
      </c>
      <c r="C953" s="230">
        <v>0</v>
      </c>
      <c r="D953" s="230">
        <f t="shared" si="79"/>
        <v>0</v>
      </c>
      <c r="E953" s="255"/>
      <c r="F953" s="256"/>
      <c r="G953" s="256"/>
      <c r="H953" s="255"/>
      <c r="I953" s="230">
        <v>0</v>
      </c>
      <c r="J953" s="255"/>
      <c r="K953" s="230">
        <f t="shared" si="84"/>
        <v>0</v>
      </c>
      <c r="L953" s="252"/>
      <c r="M953" s="219"/>
      <c r="N953" s="229"/>
      <c r="O953" s="65" t="s">
        <v>2824</v>
      </c>
      <c r="P953" s="242" t="b">
        <f>EXACT($A952,O953)</f>
        <v>1</v>
      </c>
      <c r="Q953" s="258">
        <v>0</v>
      </c>
      <c r="R953" s="259">
        <f t="shared" si="83"/>
        <v>0</v>
      </c>
    </row>
    <row r="954" spans="1:18" outlineLevel="1">
      <c r="A954" s="400" t="s">
        <v>2835</v>
      </c>
      <c r="C954" s="254">
        <f>SUM(C955:C956)</f>
        <v>13800988.5</v>
      </c>
      <c r="D954" s="254">
        <f>C954*-1</f>
        <v>-13800988.5</v>
      </c>
      <c r="E954" s="255"/>
      <c r="F954" s="256"/>
      <c r="G954" s="256"/>
      <c r="H954" s="255"/>
      <c r="I954" s="254">
        <f>I955+I956</f>
        <v>13800988.5</v>
      </c>
      <c r="J954" s="255"/>
      <c r="K954" s="254">
        <f t="shared" si="84"/>
        <v>0</v>
      </c>
      <c r="L954" s="257" t="e">
        <f>#REF!+C954</f>
        <v>#REF!</v>
      </c>
      <c r="M954" s="254"/>
      <c r="N954" s="229" t="e">
        <v>#VALUE!</v>
      </c>
      <c r="O954" s="65">
        <v>0</v>
      </c>
      <c r="Q954" s="258">
        <v>0.5</v>
      </c>
      <c r="R954" s="259">
        <f t="shared" si="83"/>
        <v>-0.5</v>
      </c>
    </row>
    <row r="955" spans="1:18" outlineLevel="2">
      <c r="A955" s="272" t="s">
        <v>5147</v>
      </c>
      <c r="B955" s="208" t="s">
        <v>3875</v>
      </c>
      <c r="C955" s="230">
        <v>14760093.27</v>
      </c>
      <c r="D955" s="230">
        <f>C955*-1</f>
        <v>-14760093.27</v>
      </c>
      <c r="E955" s="255"/>
      <c r="F955" s="256"/>
      <c r="G955" s="256"/>
      <c r="H955" s="255"/>
      <c r="I955" s="273">
        <v>14760093.27</v>
      </c>
      <c r="J955" s="255"/>
      <c r="K955" s="230">
        <f t="shared" si="84"/>
        <v>0</v>
      </c>
      <c r="L955" s="252"/>
      <c r="M955" s="230"/>
      <c r="N955" s="229">
        <v>0</v>
      </c>
      <c r="O955" s="65" t="s">
        <v>2835</v>
      </c>
      <c r="P955" s="242" t="b">
        <f>EXACT($A954,O955)</f>
        <v>1</v>
      </c>
      <c r="Q955" s="258">
        <v>0</v>
      </c>
      <c r="R955" s="259">
        <f t="shared" si="83"/>
        <v>0</v>
      </c>
    </row>
    <row r="956" spans="1:18" outlineLevel="2">
      <c r="A956" s="411" t="s">
        <v>5148</v>
      </c>
      <c r="B956" s="283" t="s">
        <v>2837</v>
      </c>
      <c r="C956" s="230">
        <v>-959104.77</v>
      </c>
      <c r="D956" s="230">
        <f>C956*-1</f>
        <v>959104.77</v>
      </c>
      <c r="E956" s="255"/>
      <c r="F956" s="256"/>
      <c r="G956" s="256"/>
      <c r="H956" s="255"/>
      <c r="I956" s="273">
        <v>-959104.77</v>
      </c>
      <c r="J956" s="255"/>
      <c r="K956" s="230">
        <f t="shared" si="84"/>
        <v>0</v>
      </c>
      <c r="L956" s="252"/>
      <c r="M956" s="230"/>
      <c r="N956" s="229">
        <v>0</v>
      </c>
      <c r="O956" s="65" t="s">
        <v>2835</v>
      </c>
      <c r="P956" s="242" t="b">
        <f>EXACT($A954,O956)</f>
        <v>1</v>
      </c>
      <c r="Q956" s="258">
        <v>0</v>
      </c>
      <c r="R956" s="259">
        <f t="shared" si="83"/>
        <v>0</v>
      </c>
    </row>
    <row r="957" spans="1:18" outlineLevel="1">
      <c r="A957" s="400" t="s">
        <v>3876</v>
      </c>
      <c r="C957" s="254">
        <f>SUM(C958)</f>
        <v>24923158.800000001</v>
      </c>
      <c r="D957" s="254">
        <f t="shared" si="79"/>
        <v>-24923158.800000001</v>
      </c>
      <c r="E957" s="255"/>
      <c r="F957" s="256"/>
      <c r="G957" s="256"/>
      <c r="H957" s="255"/>
      <c r="I957" s="254"/>
      <c r="J957" s="255"/>
      <c r="K957" s="254">
        <f t="shared" si="84"/>
        <v>-24923158.800000001</v>
      </c>
      <c r="L957" s="257" t="e">
        <f>#REF!+C957</f>
        <v>#REF!</v>
      </c>
      <c r="M957" s="219"/>
      <c r="N957" s="229" t="e">
        <v>#VALUE!</v>
      </c>
      <c r="O957" s="65">
        <v>0</v>
      </c>
      <c r="Q957" s="258">
        <v>-24923158.800000001</v>
      </c>
      <c r="R957" s="259">
        <f t="shared" si="83"/>
        <v>0</v>
      </c>
    </row>
    <row r="958" spans="1:18" outlineLevel="2">
      <c r="A958" s="272" t="s">
        <v>5149</v>
      </c>
      <c r="B958" s="196" t="s">
        <v>3877</v>
      </c>
      <c r="C958" s="230">
        <v>24923158.800000001</v>
      </c>
      <c r="D958" s="230">
        <f t="shared" si="79"/>
        <v>-24923158.800000001</v>
      </c>
      <c r="E958" s="255"/>
      <c r="F958" s="256"/>
      <c r="G958" s="256"/>
      <c r="H958" s="255"/>
      <c r="I958" s="230"/>
      <c r="J958" s="255"/>
      <c r="K958" s="230">
        <f t="shared" si="84"/>
        <v>-24923158.800000001</v>
      </c>
      <c r="L958" s="252"/>
      <c r="M958" s="219"/>
      <c r="N958" s="229">
        <v>0</v>
      </c>
      <c r="O958" s="65" t="s">
        <v>3876</v>
      </c>
      <c r="P958" s="242" t="b">
        <f>EXACT($A957,O958)</f>
        <v>1</v>
      </c>
      <c r="Q958" s="258">
        <v>0</v>
      </c>
      <c r="R958" s="259">
        <f t="shared" si="83"/>
        <v>-24923158.800000001</v>
      </c>
    </row>
    <row r="959" spans="1:18" outlineLevel="1">
      <c r="A959" s="400" t="s">
        <v>3878</v>
      </c>
      <c r="C959" s="254">
        <f>SUM(C960)</f>
        <v>774265</v>
      </c>
      <c r="D959" s="254">
        <f t="shared" si="79"/>
        <v>-774265</v>
      </c>
      <c r="E959" s="255"/>
      <c r="F959" s="256"/>
      <c r="G959" s="256"/>
      <c r="H959" s="255"/>
      <c r="I959" s="254"/>
      <c r="J959" s="255"/>
      <c r="K959" s="254">
        <f t="shared" si="84"/>
        <v>-774265</v>
      </c>
      <c r="L959" s="257" t="e">
        <f>#REF!+C959</f>
        <v>#REF!</v>
      </c>
      <c r="M959" s="219"/>
      <c r="N959" s="229" t="e">
        <v>#VALUE!</v>
      </c>
      <c r="O959" s="65">
        <v>0</v>
      </c>
      <c r="Q959" s="258">
        <v>-774265</v>
      </c>
      <c r="R959" s="259">
        <f t="shared" si="83"/>
        <v>0</v>
      </c>
    </row>
    <row r="960" spans="1:18" outlineLevel="2">
      <c r="A960" s="272" t="s">
        <v>5150</v>
      </c>
      <c r="B960" s="196" t="s">
        <v>3879</v>
      </c>
      <c r="C960" s="230">
        <v>774265</v>
      </c>
      <c r="D960" s="230">
        <f t="shared" si="79"/>
        <v>-774265</v>
      </c>
      <c r="E960" s="255"/>
      <c r="F960" s="256"/>
      <c r="G960" s="256"/>
      <c r="H960" s="255"/>
      <c r="I960" s="230"/>
      <c r="J960" s="255"/>
      <c r="K960" s="230">
        <f t="shared" si="84"/>
        <v>-774265</v>
      </c>
      <c r="L960" s="252"/>
      <c r="M960" s="219"/>
      <c r="N960" s="229">
        <v>0</v>
      </c>
      <c r="O960" s="65" t="s">
        <v>3878</v>
      </c>
      <c r="P960" s="242" t="b">
        <f>EXACT($A959,O960)</f>
        <v>1</v>
      </c>
      <c r="Q960" s="258">
        <v>0</v>
      </c>
      <c r="R960" s="259">
        <f t="shared" si="83"/>
        <v>-774265</v>
      </c>
    </row>
    <row r="961" spans="1:20" outlineLevel="1">
      <c r="A961" s="400" t="s">
        <v>3880</v>
      </c>
      <c r="B961" s="286" t="s">
        <v>3881</v>
      </c>
      <c r="C961" s="254">
        <f>SUM(C962:C963)</f>
        <v>16063456</v>
      </c>
      <c r="D961" s="254">
        <f>C961*-1</f>
        <v>-16063456</v>
      </c>
      <c r="E961" s="255"/>
      <c r="F961" s="256"/>
      <c r="G961" s="256"/>
      <c r="H961" s="255"/>
      <c r="I961" s="254">
        <f>I963+I962</f>
        <v>3349080</v>
      </c>
      <c r="J961" s="255"/>
      <c r="K961" s="254">
        <f t="shared" si="84"/>
        <v>-12714376</v>
      </c>
      <c r="L961" s="252"/>
      <c r="M961" s="219"/>
      <c r="N961" s="229" t="e">
        <v>#VALUE!</v>
      </c>
      <c r="O961" s="65">
        <v>0</v>
      </c>
      <c r="Q961" s="258">
        <v>-12714376</v>
      </c>
      <c r="R961" s="259">
        <f t="shared" si="83"/>
        <v>0</v>
      </c>
    </row>
    <row r="962" spans="1:20" outlineLevel="2">
      <c r="A962" s="413" t="s">
        <v>5151</v>
      </c>
      <c r="B962" s="287" t="s">
        <v>3882</v>
      </c>
      <c r="C962" s="230">
        <v>15286284</v>
      </c>
      <c r="D962" s="230">
        <f>C962*-1</f>
        <v>-15286284</v>
      </c>
      <c r="E962" s="255"/>
      <c r="F962" s="256"/>
      <c r="G962" s="256"/>
      <c r="H962" s="255"/>
      <c r="I962" s="230">
        <v>3349080</v>
      </c>
      <c r="J962" s="255"/>
      <c r="K962" s="230">
        <f t="shared" si="84"/>
        <v>-11937204</v>
      </c>
      <c r="L962" s="252"/>
      <c r="M962" s="219"/>
      <c r="N962" s="229">
        <v>0</v>
      </c>
      <c r="O962" s="65" t="s">
        <v>3880</v>
      </c>
      <c r="P962" s="242" t="b">
        <f>EXACT($A961,O962)</f>
        <v>1</v>
      </c>
      <c r="Q962" s="258">
        <v>0</v>
      </c>
      <c r="R962" s="259">
        <f t="shared" si="83"/>
        <v>-11937204</v>
      </c>
    </row>
    <row r="963" spans="1:20" outlineLevel="2">
      <c r="A963" s="413" t="s">
        <v>5152</v>
      </c>
      <c r="B963" s="287" t="s">
        <v>3883</v>
      </c>
      <c r="C963" s="230">
        <v>777172</v>
      </c>
      <c r="D963" s="230">
        <f>C963*-1</f>
        <v>-777172</v>
      </c>
      <c r="E963" s="255"/>
      <c r="F963" s="256"/>
      <c r="G963" s="256"/>
      <c r="H963" s="255"/>
      <c r="I963" s="230"/>
      <c r="J963" s="255"/>
      <c r="K963" s="230">
        <f t="shared" si="84"/>
        <v>-777172</v>
      </c>
      <c r="L963" s="252"/>
      <c r="M963" s="219"/>
      <c r="N963" s="229">
        <v>0</v>
      </c>
      <c r="O963" s="65" t="s">
        <v>3880</v>
      </c>
      <c r="P963" s="242" t="b">
        <f>EXACT($A961,O963)</f>
        <v>1</v>
      </c>
      <c r="Q963" s="258">
        <v>0</v>
      </c>
      <c r="R963" s="259">
        <f t="shared" si="83"/>
        <v>-777172</v>
      </c>
    </row>
    <row r="964" spans="1:20" outlineLevel="1">
      <c r="A964" s="400" t="s">
        <v>2845</v>
      </c>
      <c r="C964" s="254">
        <f>SUM(C965)</f>
        <v>50087037</v>
      </c>
      <c r="D964" s="254">
        <f t="shared" si="79"/>
        <v>-50087037</v>
      </c>
      <c r="E964" s="255"/>
      <c r="F964" s="256"/>
      <c r="G964" s="256"/>
      <c r="H964" s="255"/>
      <c r="I964" s="254">
        <f>I965</f>
        <v>8519915</v>
      </c>
      <c r="J964" s="255"/>
      <c r="K964" s="254">
        <f t="shared" si="84"/>
        <v>-41567122</v>
      </c>
      <c r="L964" s="252"/>
      <c r="M964" s="219"/>
      <c r="N964" s="229" t="e">
        <v>#VALUE!</v>
      </c>
      <c r="O964" s="65">
        <v>0</v>
      </c>
      <c r="Q964" s="258">
        <v>-41567122</v>
      </c>
      <c r="R964" s="259">
        <f t="shared" si="83"/>
        <v>0</v>
      </c>
    </row>
    <row r="965" spans="1:20" ht="12.75" customHeight="1" outlineLevel="2">
      <c r="A965" s="272" t="s">
        <v>5153</v>
      </c>
      <c r="B965" s="196" t="s">
        <v>2846</v>
      </c>
      <c r="C965" s="230">
        <v>50087037</v>
      </c>
      <c r="D965" s="230">
        <f t="shared" si="79"/>
        <v>-50087037</v>
      </c>
      <c r="E965" s="255"/>
      <c r="F965" s="256"/>
      <c r="G965" s="256"/>
      <c r="H965" s="255"/>
      <c r="I965" s="230">
        <v>8519915</v>
      </c>
      <c r="J965" s="255"/>
      <c r="K965" s="230">
        <f t="shared" si="84"/>
        <v>-41567122</v>
      </c>
      <c r="L965" s="252"/>
      <c r="M965" s="219"/>
      <c r="N965" s="229">
        <v>0</v>
      </c>
      <c r="O965" s="65" t="s">
        <v>2845</v>
      </c>
      <c r="P965" s="242" t="b">
        <f>EXACT($A964,O965)</f>
        <v>1</v>
      </c>
      <c r="Q965" s="258">
        <v>0</v>
      </c>
      <c r="R965" s="259">
        <f t="shared" si="83"/>
        <v>-41567122</v>
      </c>
    </row>
    <row r="966" spans="1:20" outlineLevel="1">
      <c r="A966" s="400" t="s">
        <v>3884</v>
      </c>
      <c r="C966" s="254">
        <f>SUM(C967)</f>
        <v>37903010</v>
      </c>
      <c r="D966" s="254">
        <f t="shared" si="79"/>
        <v>-37903010</v>
      </c>
      <c r="E966" s="255"/>
      <c r="F966" s="256"/>
      <c r="G966" s="256"/>
      <c r="H966" s="255"/>
      <c r="I966" s="254">
        <f>I967</f>
        <v>0</v>
      </c>
      <c r="J966" s="255"/>
      <c r="K966" s="254">
        <f t="shared" si="84"/>
        <v>-37903010</v>
      </c>
      <c r="L966" s="257" t="e">
        <f>#REF!+C966</f>
        <v>#REF!</v>
      </c>
      <c r="M966" s="219"/>
      <c r="N966" s="229" t="e">
        <v>#VALUE!</v>
      </c>
      <c r="O966" s="65">
        <v>0</v>
      </c>
      <c r="Q966" s="258">
        <v>-37903010</v>
      </c>
      <c r="R966" s="259">
        <f t="shared" si="83"/>
        <v>0</v>
      </c>
      <c r="T966" s="229"/>
    </row>
    <row r="967" spans="1:20" ht="12.75" customHeight="1" outlineLevel="2">
      <c r="A967" s="272" t="s">
        <v>5154</v>
      </c>
      <c r="B967" s="196" t="s">
        <v>3885</v>
      </c>
      <c r="C967" s="230">
        <v>37903010</v>
      </c>
      <c r="D967" s="230">
        <f t="shared" si="79"/>
        <v>-37903010</v>
      </c>
      <c r="E967" s="255"/>
      <c r="F967" s="256"/>
      <c r="G967" s="256"/>
      <c r="H967" s="255"/>
      <c r="I967" s="230">
        <v>0</v>
      </c>
      <c r="J967" s="255"/>
      <c r="K967" s="230">
        <f t="shared" si="84"/>
        <v>-37903010</v>
      </c>
      <c r="L967" s="252"/>
      <c r="M967" s="219"/>
      <c r="N967" s="229">
        <v>0</v>
      </c>
      <c r="O967" s="65" t="s">
        <v>3884</v>
      </c>
      <c r="P967" s="242" t="b">
        <f>EXACT($A966,O967)</f>
        <v>1</v>
      </c>
      <c r="Q967" s="258">
        <v>0</v>
      </c>
      <c r="R967" s="259">
        <f t="shared" si="83"/>
        <v>-37903010</v>
      </c>
    </row>
    <row r="968" spans="1:20" outlineLevel="1">
      <c r="A968" s="400" t="s">
        <v>2857</v>
      </c>
      <c r="C968" s="254">
        <f>C969</f>
        <v>7034267</v>
      </c>
      <c r="D968" s="254">
        <f t="shared" si="79"/>
        <v>-7034267</v>
      </c>
      <c r="E968" s="255"/>
      <c r="F968" s="256"/>
      <c r="G968" s="256"/>
      <c r="H968" s="255"/>
      <c r="I968" s="254">
        <f>I969</f>
        <v>7034267</v>
      </c>
      <c r="J968" s="255"/>
      <c r="K968" s="254">
        <f t="shared" si="84"/>
        <v>0</v>
      </c>
      <c r="L968" s="252"/>
      <c r="M968" s="219"/>
      <c r="N968" s="229" t="e">
        <v>#VALUE!</v>
      </c>
      <c r="O968" s="65">
        <v>0</v>
      </c>
      <c r="Q968" s="258">
        <v>0</v>
      </c>
      <c r="R968" s="259">
        <f t="shared" si="83"/>
        <v>0</v>
      </c>
    </row>
    <row r="969" spans="1:20" outlineLevel="2">
      <c r="A969" s="272" t="s">
        <v>5155</v>
      </c>
      <c r="B969" s="196" t="s">
        <v>3886</v>
      </c>
      <c r="C969" s="230">
        <v>7034267</v>
      </c>
      <c r="D969" s="230">
        <f t="shared" si="79"/>
        <v>-7034267</v>
      </c>
      <c r="E969" s="255"/>
      <c r="F969" s="256"/>
      <c r="G969" s="256"/>
      <c r="H969" s="255"/>
      <c r="I969" s="230">
        <v>7034267</v>
      </c>
      <c r="J969" s="255"/>
      <c r="K969" s="230">
        <f t="shared" si="84"/>
        <v>0</v>
      </c>
      <c r="L969" s="252"/>
      <c r="M969" s="219"/>
      <c r="N969" s="229">
        <v>0</v>
      </c>
      <c r="O969" s="65" t="s">
        <v>2857</v>
      </c>
      <c r="P969" s="242" t="b">
        <f>EXACT($A968,O969)</f>
        <v>1</v>
      </c>
      <c r="Q969" s="258">
        <v>0</v>
      </c>
      <c r="R969" s="259">
        <f t="shared" si="83"/>
        <v>0</v>
      </c>
    </row>
    <row r="970" spans="1:20" outlineLevel="1">
      <c r="A970" s="414" t="s">
        <v>3888</v>
      </c>
      <c r="B970" s="196"/>
      <c r="C970" s="254">
        <f>C971</f>
        <v>0</v>
      </c>
      <c r="D970" s="254">
        <f t="shared" si="79"/>
        <v>0</v>
      </c>
      <c r="E970" s="255"/>
      <c r="F970" s="256"/>
      <c r="G970" s="256"/>
      <c r="H970" s="255"/>
      <c r="I970" s="254">
        <f>I971</f>
        <v>0</v>
      </c>
      <c r="J970" s="255"/>
      <c r="K970" s="254">
        <f t="shared" si="84"/>
        <v>0</v>
      </c>
      <c r="L970" s="252"/>
      <c r="M970" s="219"/>
      <c r="N970" s="229" t="e">
        <v>#VALUE!</v>
      </c>
      <c r="O970" s="65">
        <v>0</v>
      </c>
      <c r="Q970" s="258">
        <v>0</v>
      </c>
      <c r="R970" s="259">
        <f t="shared" si="83"/>
        <v>0</v>
      </c>
      <c r="S970" s="242">
        <f>R964*0.265</f>
        <v>0</v>
      </c>
    </row>
    <row r="971" spans="1:20" outlineLevel="2">
      <c r="A971" s="272" t="s">
        <v>5156</v>
      </c>
      <c r="B971" s="196" t="s">
        <v>3889</v>
      </c>
      <c r="C971" s="230">
        <v>0</v>
      </c>
      <c r="D971" s="230">
        <f t="shared" si="79"/>
        <v>0</v>
      </c>
      <c r="E971" s="255"/>
      <c r="F971" s="256"/>
      <c r="G971" s="256"/>
      <c r="H971" s="255"/>
      <c r="I971" s="230">
        <v>0</v>
      </c>
      <c r="J971" s="255"/>
      <c r="K971" s="230">
        <f t="shared" si="84"/>
        <v>0</v>
      </c>
      <c r="L971" s="252"/>
      <c r="M971" s="219"/>
      <c r="N971" s="229">
        <v>0</v>
      </c>
      <c r="O971" s="65" t="s">
        <v>3888</v>
      </c>
      <c r="P971" s="242" t="b">
        <f>EXACT($A970,O971)</f>
        <v>1</v>
      </c>
      <c r="Q971" s="258">
        <v>0</v>
      </c>
      <c r="R971" s="259">
        <f t="shared" si="83"/>
        <v>0</v>
      </c>
    </row>
    <row r="972" spans="1:20" outlineLevel="1">
      <c r="A972" s="400" t="s">
        <v>3890</v>
      </c>
      <c r="C972" s="254">
        <f>SUM(C973)</f>
        <v>-30920688.219999898</v>
      </c>
      <c r="D972" s="254">
        <f t="shared" si="79"/>
        <v>30920688.219999898</v>
      </c>
      <c r="E972" s="255"/>
      <c r="F972" s="256"/>
      <c r="G972" s="256"/>
      <c r="H972" s="255"/>
      <c r="I972" s="254">
        <f>I973</f>
        <v>-2359990.83</v>
      </c>
      <c r="J972" s="255"/>
      <c r="K972" s="254">
        <f t="shared" si="84"/>
        <v>28560697.389999896</v>
      </c>
      <c r="L972" s="257" t="e">
        <f>#REF!+C972</f>
        <v>#REF!</v>
      </c>
      <c r="M972" s="219"/>
      <c r="N972" s="229" t="e">
        <v>#VALUE!</v>
      </c>
      <c r="O972" s="65">
        <v>0</v>
      </c>
      <c r="Q972" s="258">
        <v>28560697.219999999</v>
      </c>
      <c r="R972" s="259">
        <f t="shared" si="83"/>
        <v>0.16999989748001099</v>
      </c>
    </row>
    <row r="973" spans="1:20" outlineLevel="2">
      <c r="A973" s="272" t="s">
        <v>5157</v>
      </c>
      <c r="B973" s="196" t="s">
        <v>3891</v>
      </c>
      <c r="C973" s="230">
        <v>-30920688.219999898</v>
      </c>
      <c r="D973" s="230">
        <f t="shared" si="79"/>
        <v>30920688.219999898</v>
      </c>
      <c r="E973" s="255"/>
      <c r="F973" s="256"/>
      <c r="G973" s="256"/>
      <c r="H973" s="255"/>
      <c r="I973" s="230">
        <v>-2359990.83</v>
      </c>
      <c r="J973" s="255"/>
      <c r="K973" s="230">
        <f t="shared" si="84"/>
        <v>28560697.389999896</v>
      </c>
      <c r="L973" s="252"/>
      <c r="M973" s="219"/>
      <c r="N973" s="229">
        <v>0</v>
      </c>
      <c r="O973" s="65" t="s">
        <v>3890</v>
      </c>
      <c r="P973" s="242" t="b">
        <f>EXACT($A972,O973)</f>
        <v>1</v>
      </c>
      <c r="Q973" s="258">
        <v>0</v>
      </c>
      <c r="R973" s="259">
        <f t="shared" si="83"/>
        <v>28560697.389999896</v>
      </c>
    </row>
    <row r="974" spans="1:20" outlineLevel="1">
      <c r="A974" s="400" t="s">
        <v>2841</v>
      </c>
      <c r="C974" s="254">
        <f>SUM(C975:C977)</f>
        <v>-113681968.25999981</v>
      </c>
      <c r="D974" s="254">
        <f t="shared" si="79"/>
        <v>113681968.25999981</v>
      </c>
      <c r="E974" s="255"/>
      <c r="F974" s="270"/>
      <c r="G974" s="270"/>
      <c r="H974" s="266"/>
      <c r="I974" s="254">
        <f>I975+I976+I977</f>
        <v>-113681968.25999981</v>
      </c>
      <c r="J974" s="255"/>
      <c r="K974" s="254">
        <f t="shared" si="84"/>
        <v>0</v>
      </c>
      <c r="L974" s="257" t="e">
        <f>#REF!+C974</f>
        <v>#REF!</v>
      </c>
      <c r="M974" s="219"/>
      <c r="N974" s="229" t="e">
        <v>#VALUE!</v>
      </c>
      <c r="O974" s="65">
        <v>0</v>
      </c>
      <c r="Q974" s="258">
        <v>0.26000000536441797</v>
      </c>
      <c r="R974" s="259">
        <f t="shared" si="83"/>
        <v>-0.26000000536441797</v>
      </c>
      <c r="S974" s="229"/>
    </row>
    <row r="975" spans="1:20" outlineLevel="2">
      <c r="A975" s="272" t="s">
        <v>5158</v>
      </c>
      <c r="B975" s="196" t="s">
        <v>3892</v>
      </c>
      <c r="C975" s="230">
        <v>-76503662.709999904</v>
      </c>
      <c r="D975" s="230">
        <f t="shared" si="79"/>
        <v>76503662.709999904</v>
      </c>
      <c r="E975" s="255"/>
      <c r="F975" s="256"/>
      <c r="G975" s="256"/>
      <c r="H975" s="255"/>
      <c r="I975" s="230">
        <v>-76503662.709999904</v>
      </c>
      <c r="J975" s="255"/>
      <c r="K975" s="230">
        <f t="shared" si="84"/>
        <v>0</v>
      </c>
      <c r="L975" s="252"/>
      <c r="M975" s="219"/>
      <c r="N975" s="229">
        <v>0</v>
      </c>
      <c r="O975" s="65" t="s">
        <v>2841</v>
      </c>
      <c r="P975" s="242" t="b">
        <f>EXACT($A$974,O975)</f>
        <v>1</v>
      </c>
      <c r="Q975" s="258">
        <v>0</v>
      </c>
      <c r="R975" s="259">
        <f t="shared" si="83"/>
        <v>0</v>
      </c>
    </row>
    <row r="976" spans="1:20" outlineLevel="2">
      <c r="A976" s="272" t="s">
        <v>5159</v>
      </c>
      <c r="B976" s="196" t="s">
        <v>2851</v>
      </c>
      <c r="C976" s="230">
        <v>-35192305.5499999</v>
      </c>
      <c r="D976" s="230">
        <f t="shared" si="79"/>
        <v>35192305.5499999</v>
      </c>
      <c r="E976" s="255"/>
      <c r="F976" s="256"/>
      <c r="G976" s="256"/>
      <c r="H976" s="255"/>
      <c r="I976" s="230">
        <v>-35192305.5499999</v>
      </c>
      <c r="J976" s="255"/>
      <c r="K976" s="230">
        <f t="shared" si="84"/>
        <v>0</v>
      </c>
      <c r="L976" s="252"/>
      <c r="M976" s="219"/>
      <c r="N976" s="229">
        <v>0</v>
      </c>
      <c r="O976" s="65" t="s">
        <v>2841</v>
      </c>
      <c r="P976" s="242" t="b">
        <f>EXACT($A$974,O976)</f>
        <v>1</v>
      </c>
      <c r="Q976" s="258">
        <v>0</v>
      </c>
      <c r="R976" s="259">
        <f t="shared" si="83"/>
        <v>0</v>
      </c>
    </row>
    <row r="977" spans="1:20" outlineLevel="2">
      <c r="A977" s="401" t="s">
        <v>5160</v>
      </c>
      <c r="B977" s="45" t="s">
        <v>2839</v>
      </c>
      <c r="C977" s="230">
        <v>-1986000</v>
      </c>
      <c r="D977" s="230">
        <f t="shared" si="79"/>
        <v>1986000</v>
      </c>
      <c r="E977" s="255"/>
      <c r="F977" s="256"/>
      <c r="G977" s="256"/>
      <c r="H977" s="255"/>
      <c r="I977" s="230">
        <v>-1986000</v>
      </c>
      <c r="J977" s="255"/>
      <c r="K977" s="230">
        <f t="shared" si="84"/>
        <v>0</v>
      </c>
      <c r="L977" s="252"/>
      <c r="M977" s="219"/>
      <c r="N977" s="229">
        <v>0</v>
      </c>
      <c r="O977" s="65" t="s">
        <v>2841</v>
      </c>
      <c r="P977" s="242" t="b">
        <f>EXACT($A$974,O977)</f>
        <v>1</v>
      </c>
      <c r="Q977" s="258">
        <v>0</v>
      </c>
      <c r="R977" s="259">
        <f t="shared" si="83"/>
        <v>0</v>
      </c>
    </row>
    <row r="978" spans="1:20" outlineLevel="1">
      <c r="E978" s="255"/>
      <c r="F978" s="256"/>
      <c r="G978" s="256"/>
      <c r="H978" s="255"/>
      <c r="I978" s="254"/>
      <c r="J978" s="255"/>
      <c r="O978" s="65"/>
      <c r="Q978" s="258"/>
      <c r="R978" s="259"/>
    </row>
    <row r="979" spans="1:20">
      <c r="A979" s="400" t="s">
        <v>3893</v>
      </c>
      <c r="B979" s="249"/>
      <c r="C979" s="229">
        <f>C939+C941+C943+C948+C950+C952+C954+C957+C959+C961+C964+C966+C968+C970+C972+C974</f>
        <v>104225130.00000027</v>
      </c>
      <c r="D979" s="229">
        <f>C979*-1</f>
        <v>-104225130.00000027</v>
      </c>
      <c r="E979" s="255"/>
      <c r="F979" s="256"/>
      <c r="G979" s="256"/>
      <c r="H979" s="255"/>
      <c r="I979" s="229">
        <f>I939+I948+I950+I957+I959+I954+I966+I970+I972+I974+I961+I964+I952+I968+I943</f>
        <v>14689829.080000183</v>
      </c>
      <c r="J979" s="255"/>
      <c r="K979" s="229">
        <f>D979+I979</f>
        <v>-89535300.920000091</v>
      </c>
      <c r="L979" s="257" t="e">
        <f>#REF!+C979</f>
        <v>#REF!</v>
      </c>
      <c r="M979" s="219"/>
      <c r="N979" s="229" t="e">
        <v>#VALUE!</v>
      </c>
      <c r="O979" s="65"/>
      <c r="Q979" s="258"/>
      <c r="R979" s="259"/>
      <c r="S979" s="229"/>
      <c r="T979" s="229"/>
    </row>
    <row r="980" spans="1:20">
      <c r="A980" s="249"/>
      <c r="B980" s="219"/>
      <c r="C980" s="219"/>
      <c r="D980" s="219"/>
      <c r="E980" s="255"/>
      <c r="F980" s="256"/>
      <c r="G980" s="256"/>
      <c r="H980" s="255"/>
      <c r="I980" s="219"/>
      <c r="J980" s="266"/>
      <c r="K980" s="198"/>
      <c r="L980" s="252"/>
      <c r="M980" s="219"/>
      <c r="N980" s="229"/>
      <c r="O980" s="65"/>
      <c r="Q980" s="258"/>
      <c r="R980" s="259"/>
    </row>
    <row r="981" spans="1:20">
      <c r="A981" s="398" t="s">
        <v>3461</v>
      </c>
      <c r="B981" s="249"/>
      <c r="C981" s="219">
        <f>C855+C938+C979</f>
        <v>509290838.45999944</v>
      </c>
      <c r="D981" s="219">
        <f>C981*-1</f>
        <v>-509290838.45999944</v>
      </c>
      <c r="E981" s="255"/>
      <c r="F981" s="256"/>
      <c r="G981" s="256"/>
      <c r="H981" s="255"/>
      <c r="I981" s="219">
        <f>I855+I938+I979</f>
        <v>62260706.910000175</v>
      </c>
      <c r="J981" s="266"/>
      <c r="K981" s="219">
        <f>D981+I981</f>
        <v>-447030131.54999924</v>
      </c>
      <c r="L981" s="257"/>
      <c r="M981" s="219"/>
      <c r="N981" s="229" t="e">
        <v>#VALUE!</v>
      </c>
      <c r="O981" s="65"/>
      <c r="Q981" s="258"/>
      <c r="R981" s="259"/>
    </row>
    <row r="982" spans="1:20">
      <c r="E982" s="255"/>
      <c r="F982" s="256"/>
      <c r="G982" s="256"/>
      <c r="H982" s="255"/>
      <c r="J982" s="250"/>
      <c r="N982" s="229"/>
      <c r="O982" s="65"/>
      <c r="Q982" s="258"/>
      <c r="R982" s="259"/>
    </row>
    <row r="983" spans="1:20">
      <c r="A983" s="398" t="s">
        <v>3894</v>
      </c>
      <c r="E983" s="255"/>
      <c r="F983" s="256"/>
      <c r="G983" s="256"/>
      <c r="H983" s="255"/>
      <c r="J983" s="250"/>
      <c r="N983" s="229" t="e">
        <v>#VALUE!</v>
      </c>
      <c r="O983" s="65"/>
      <c r="Q983" s="258"/>
      <c r="R983" s="259"/>
    </row>
    <row r="984" spans="1:20">
      <c r="A984" s="249"/>
      <c r="E984" s="255"/>
      <c r="F984" s="256"/>
      <c r="G984" s="256"/>
      <c r="H984" s="255"/>
      <c r="J984" s="250"/>
      <c r="N984" s="229"/>
      <c r="O984" s="65"/>
      <c r="Q984" s="258"/>
      <c r="R984" s="259"/>
    </row>
    <row r="985" spans="1:20" outlineLevel="1" collapsed="1">
      <c r="A985" s="400" t="s">
        <v>3895</v>
      </c>
      <c r="C985" s="254">
        <f>SUM(C986)</f>
        <v>239536391.28</v>
      </c>
      <c r="D985" s="254">
        <f>C985*-1</f>
        <v>-239536391.28</v>
      </c>
      <c r="E985" s="255"/>
      <c r="F985" s="256"/>
      <c r="G985" s="256"/>
      <c r="H985" s="255"/>
      <c r="I985" s="254">
        <f>H985*-1</f>
        <v>0</v>
      </c>
      <c r="J985" s="255"/>
      <c r="K985" s="254">
        <f>D985+I985</f>
        <v>-239536391.28</v>
      </c>
      <c r="L985" s="257" t="e">
        <f>#REF!+C985</f>
        <v>#REF!</v>
      </c>
      <c r="M985" s="254"/>
      <c r="N985" s="229" t="e">
        <v>#VALUE!</v>
      </c>
      <c r="O985" s="65">
        <v>0</v>
      </c>
      <c r="Q985" s="258">
        <v>-239536391.28</v>
      </c>
      <c r="R985" s="259">
        <f>K985-Q985</f>
        <v>0</v>
      </c>
    </row>
    <row r="986" spans="1:20" outlineLevel="2">
      <c r="A986" s="272" t="s">
        <v>5161</v>
      </c>
      <c r="B986" s="196" t="s">
        <v>3896</v>
      </c>
      <c r="C986" s="230">
        <v>239536391.28</v>
      </c>
      <c r="D986" s="230">
        <f>C986*-1</f>
        <v>-239536391.28</v>
      </c>
      <c r="E986" s="255"/>
      <c r="F986" s="256"/>
      <c r="G986" s="256"/>
      <c r="H986" s="255"/>
      <c r="I986" s="230">
        <v>0</v>
      </c>
      <c r="J986" s="255"/>
      <c r="K986" s="230">
        <f>D986+I986</f>
        <v>-239536391.28</v>
      </c>
      <c r="L986" s="252"/>
      <c r="M986" s="230"/>
      <c r="N986" s="229">
        <v>0</v>
      </c>
      <c r="O986" s="65" t="s">
        <v>3895</v>
      </c>
      <c r="P986" s="242" t="b">
        <f>EXACT($A985,O986)</f>
        <v>1</v>
      </c>
      <c r="Q986" s="258">
        <v>0</v>
      </c>
      <c r="R986" s="259">
        <f>K986-Q986</f>
        <v>-239536391.28</v>
      </c>
    </row>
    <row r="987" spans="1:20" outlineLevel="1">
      <c r="A987" s="400" t="s">
        <v>3897</v>
      </c>
      <c r="B987" s="196"/>
      <c r="C987" s="254">
        <f>SUM(C988)</f>
        <v>0</v>
      </c>
      <c r="D987" s="254">
        <f>C987*-1</f>
        <v>0</v>
      </c>
      <c r="E987" s="255"/>
      <c r="F987" s="256"/>
      <c r="G987" s="256"/>
      <c r="H987" s="255"/>
      <c r="I987" s="254"/>
      <c r="J987" s="255"/>
      <c r="K987" s="254">
        <f>D987+I987</f>
        <v>0</v>
      </c>
      <c r="L987" s="257" t="e">
        <f>#REF!+C987</f>
        <v>#REF!</v>
      </c>
      <c r="M987" s="254"/>
      <c r="N987" s="229" t="e">
        <v>#VALUE!</v>
      </c>
      <c r="O987" s="65">
        <v>0</v>
      </c>
      <c r="Q987" s="258">
        <v>0</v>
      </c>
      <c r="R987" s="259">
        <f>K987-Q987</f>
        <v>0</v>
      </c>
    </row>
    <row r="988" spans="1:20" outlineLevel="2">
      <c r="A988" s="272" t="s">
        <v>5162</v>
      </c>
      <c r="B988" s="196" t="s">
        <v>3898</v>
      </c>
      <c r="C988" s="230">
        <v>0</v>
      </c>
      <c r="D988" s="230">
        <f>C988*-1</f>
        <v>0</v>
      </c>
      <c r="E988" s="255"/>
      <c r="F988" s="256"/>
      <c r="G988" s="256"/>
      <c r="H988" s="255"/>
      <c r="I988" s="230"/>
      <c r="J988" s="255"/>
      <c r="K988" s="230">
        <f>D988+I988</f>
        <v>0</v>
      </c>
      <c r="L988" s="252"/>
      <c r="M988" s="230"/>
      <c r="N988" s="229">
        <v>0</v>
      </c>
      <c r="O988" s="65" t="s">
        <v>3897</v>
      </c>
      <c r="P988" s="242" t="b">
        <f>EXACT($A987,O988)</f>
        <v>1</v>
      </c>
      <c r="Q988" s="258">
        <v>0</v>
      </c>
      <c r="R988" s="259">
        <f>K988+Q988</f>
        <v>0</v>
      </c>
    </row>
    <row r="989" spans="1:20" outlineLevel="1">
      <c r="A989" s="190"/>
      <c r="B989" s="196"/>
      <c r="C989" s="230"/>
      <c r="D989" s="230"/>
      <c r="E989" s="255"/>
      <c r="F989" s="256"/>
      <c r="G989" s="256"/>
      <c r="H989" s="255"/>
      <c r="I989" s="230"/>
      <c r="J989" s="255"/>
      <c r="K989" s="230"/>
      <c r="L989" s="251"/>
      <c r="M989" s="230"/>
      <c r="N989" s="229"/>
      <c r="O989" s="65"/>
      <c r="Q989" s="258"/>
      <c r="R989" s="259"/>
    </row>
    <row r="990" spans="1:20">
      <c r="A990" s="400" t="s">
        <v>3899</v>
      </c>
      <c r="C990" s="288">
        <f>C985+C987</f>
        <v>239536391.28</v>
      </c>
      <c r="D990" s="288">
        <f>C990*-1</f>
        <v>-239536391.28</v>
      </c>
      <c r="E990" s="255"/>
      <c r="F990" s="256"/>
      <c r="G990" s="256"/>
      <c r="H990" s="255"/>
      <c r="I990" s="229">
        <f>I985</f>
        <v>0</v>
      </c>
      <c r="J990" s="250"/>
      <c r="K990" s="288">
        <f>D990+I990</f>
        <v>-239536391.28</v>
      </c>
      <c r="N990" s="229" t="e">
        <v>#VALUE!</v>
      </c>
      <c r="O990" s="65">
        <v>0</v>
      </c>
      <c r="Q990" s="258"/>
      <c r="R990" s="259"/>
    </row>
    <row r="991" spans="1:20" outlineLevel="1">
      <c r="A991" s="400" t="s">
        <v>3900</v>
      </c>
      <c r="C991" s="254">
        <f>SUM(C992)</f>
        <v>0</v>
      </c>
      <c r="D991" s="254">
        <f t="shared" ref="D991:D1058" si="85">C991*-1</f>
        <v>0</v>
      </c>
      <c r="E991" s="255"/>
      <c r="F991" s="256"/>
      <c r="G991" s="256"/>
      <c r="H991" s="255"/>
      <c r="I991" s="254"/>
      <c r="J991" s="255"/>
      <c r="K991" s="254">
        <f t="shared" ref="K991:K1058" si="86">D991+I991</f>
        <v>0</v>
      </c>
      <c r="L991" s="257" t="e">
        <f>#REF!+C991</f>
        <v>#REF!</v>
      </c>
      <c r="M991" s="229"/>
      <c r="N991" s="229" t="e">
        <v>#VALUE!</v>
      </c>
      <c r="O991" s="65">
        <v>0</v>
      </c>
      <c r="Q991" s="258">
        <v>0</v>
      </c>
      <c r="R991" s="259">
        <f>K991+Q991</f>
        <v>0</v>
      </c>
    </row>
    <row r="992" spans="1:20" outlineLevel="2">
      <c r="A992" s="401" t="s">
        <v>5163</v>
      </c>
      <c r="B992" s="45" t="s">
        <v>3901</v>
      </c>
      <c r="C992" s="230">
        <v>0</v>
      </c>
      <c r="D992" s="230">
        <f t="shared" si="85"/>
        <v>0</v>
      </c>
      <c r="E992" s="255"/>
      <c r="F992" s="256"/>
      <c r="G992" s="256"/>
      <c r="H992" s="255"/>
      <c r="I992" s="230"/>
      <c r="J992" s="255"/>
      <c r="K992" s="230">
        <f t="shared" si="86"/>
        <v>0</v>
      </c>
      <c r="L992" s="257"/>
      <c r="M992" s="230"/>
      <c r="N992" s="229">
        <v>0</v>
      </c>
      <c r="O992" s="65" t="s">
        <v>3900</v>
      </c>
      <c r="P992" s="242" t="b">
        <f>EXACT($A991,O992)</f>
        <v>1</v>
      </c>
      <c r="Q992" s="258">
        <v>0</v>
      </c>
      <c r="R992" s="259">
        <f t="shared" ref="R992:R1055" si="87">K992-Q992</f>
        <v>0</v>
      </c>
    </row>
    <row r="993" spans="1:18" outlineLevel="1">
      <c r="A993" s="400" t="s">
        <v>3902</v>
      </c>
      <c r="B993" s="196"/>
      <c r="C993" s="254">
        <f>SUM(C994)</f>
        <v>0</v>
      </c>
      <c r="D993" s="254">
        <f t="shared" si="85"/>
        <v>0</v>
      </c>
      <c r="E993" s="255"/>
      <c r="F993" s="256"/>
      <c r="G993" s="256"/>
      <c r="H993" s="255"/>
      <c r="I993" s="254"/>
      <c r="J993" s="255"/>
      <c r="K993" s="254">
        <f t="shared" si="86"/>
        <v>0</v>
      </c>
      <c r="L993" s="257"/>
      <c r="M993" s="230"/>
      <c r="N993" s="229" t="e">
        <v>#VALUE!</v>
      </c>
      <c r="O993" s="65">
        <v>0</v>
      </c>
      <c r="Q993" s="258">
        <v>0</v>
      </c>
      <c r="R993" s="259">
        <f>K993+Q993</f>
        <v>0</v>
      </c>
    </row>
    <row r="994" spans="1:18" outlineLevel="2">
      <c r="A994" s="272" t="s">
        <v>5164</v>
      </c>
      <c r="B994" s="196" t="s">
        <v>3903</v>
      </c>
      <c r="C994" s="230">
        <v>0</v>
      </c>
      <c r="D994" s="230">
        <f t="shared" si="85"/>
        <v>0</v>
      </c>
      <c r="E994" s="255"/>
      <c r="F994" s="256"/>
      <c r="G994" s="256"/>
      <c r="H994" s="255"/>
      <c r="I994" s="230"/>
      <c r="J994" s="255"/>
      <c r="K994" s="230">
        <f t="shared" si="86"/>
        <v>0</v>
      </c>
      <c r="L994" s="257"/>
      <c r="M994" s="230"/>
      <c r="N994" s="229">
        <v>0</v>
      </c>
      <c r="O994" s="65" t="s">
        <v>3902</v>
      </c>
      <c r="P994" s="242" t="b">
        <f>EXACT($A993,O994)</f>
        <v>1</v>
      </c>
      <c r="Q994" s="258">
        <v>0</v>
      </c>
      <c r="R994" s="259">
        <f t="shared" si="87"/>
        <v>0</v>
      </c>
    </row>
    <row r="995" spans="1:18" outlineLevel="1">
      <c r="A995" s="400" t="s">
        <v>3904</v>
      </c>
      <c r="C995" s="254">
        <f>SUM(C996)</f>
        <v>0</v>
      </c>
      <c r="D995" s="254">
        <f t="shared" si="85"/>
        <v>0</v>
      </c>
      <c r="E995" s="255"/>
      <c r="F995" s="256"/>
      <c r="G995" s="256"/>
      <c r="H995" s="255"/>
      <c r="I995" s="254"/>
      <c r="J995" s="255"/>
      <c r="K995" s="254">
        <f t="shared" si="86"/>
        <v>0</v>
      </c>
      <c r="L995" s="257"/>
      <c r="M995" s="230"/>
      <c r="N995" s="229" t="e">
        <v>#VALUE!</v>
      </c>
      <c r="O995" s="65">
        <v>0</v>
      </c>
      <c r="Q995" s="258">
        <v>0</v>
      </c>
      <c r="R995" s="259">
        <f t="shared" si="87"/>
        <v>0</v>
      </c>
    </row>
    <row r="996" spans="1:18" outlineLevel="2">
      <c r="A996" s="272" t="s">
        <v>5165</v>
      </c>
      <c r="B996" s="196" t="s">
        <v>3905</v>
      </c>
      <c r="C996" s="230">
        <v>0</v>
      </c>
      <c r="D996" s="230">
        <f t="shared" si="85"/>
        <v>0</v>
      </c>
      <c r="E996" s="255"/>
      <c r="F996" s="256"/>
      <c r="G996" s="256"/>
      <c r="H996" s="255"/>
      <c r="I996" s="230"/>
      <c r="J996" s="255"/>
      <c r="K996" s="230">
        <f t="shared" si="86"/>
        <v>0</v>
      </c>
      <c r="L996" s="257"/>
      <c r="M996" s="230"/>
      <c r="N996" s="229">
        <v>0</v>
      </c>
      <c r="O996" s="65" t="s">
        <v>3904</v>
      </c>
      <c r="P996" s="242" t="b">
        <f>EXACT($A995,O996)</f>
        <v>1</v>
      </c>
      <c r="Q996" s="258">
        <v>0</v>
      </c>
      <c r="R996" s="259">
        <f t="shared" si="87"/>
        <v>0</v>
      </c>
    </row>
    <row r="997" spans="1:18" outlineLevel="1">
      <c r="A997" s="400" t="s">
        <v>3906</v>
      </c>
      <c r="B997" s="45"/>
      <c r="C997" s="254">
        <f>C998</f>
        <v>5705.05</v>
      </c>
      <c r="D997" s="254">
        <f t="shared" si="85"/>
        <v>-5705.05</v>
      </c>
      <c r="E997" s="255"/>
      <c r="F997" s="256"/>
      <c r="G997" s="256"/>
      <c r="H997" s="255"/>
      <c r="I997" s="254"/>
      <c r="J997" s="255"/>
      <c r="K997" s="254">
        <f t="shared" si="86"/>
        <v>-5705.05</v>
      </c>
      <c r="L997" s="257"/>
      <c r="M997" s="230"/>
      <c r="N997" s="229" t="e">
        <v>#VALUE!</v>
      </c>
      <c r="O997" s="65">
        <v>0</v>
      </c>
      <c r="Q997" s="258">
        <v>-5705.05</v>
      </c>
      <c r="R997" s="259">
        <f>K997-Q997</f>
        <v>0</v>
      </c>
    </row>
    <row r="998" spans="1:18" outlineLevel="2">
      <c r="A998" s="401" t="s">
        <v>5166</v>
      </c>
      <c r="B998" s="45" t="s">
        <v>3907</v>
      </c>
      <c r="C998" s="230">
        <v>5705.05</v>
      </c>
      <c r="D998" s="230">
        <f t="shared" si="85"/>
        <v>-5705.05</v>
      </c>
      <c r="E998" s="255"/>
      <c r="F998" s="256"/>
      <c r="G998" s="256"/>
      <c r="H998" s="255"/>
      <c r="I998" s="230"/>
      <c r="J998" s="255"/>
      <c r="K998" s="230">
        <f t="shared" si="86"/>
        <v>-5705.05</v>
      </c>
      <c r="L998" s="257"/>
      <c r="M998" s="230"/>
      <c r="N998" s="229">
        <v>0</v>
      </c>
      <c r="O998" s="65" t="s">
        <v>3906</v>
      </c>
      <c r="P998" s="242" t="b">
        <f>EXACT($A997,O998)</f>
        <v>1</v>
      </c>
      <c r="Q998" s="258">
        <v>0</v>
      </c>
      <c r="R998" s="259">
        <f t="shared" si="87"/>
        <v>-5705.05</v>
      </c>
    </row>
    <row r="999" spans="1:18" outlineLevel="1">
      <c r="A999" s="400" t="s">
        <v>3908</v>
      </c>
      <c r="C999" s="254">
        <f>SUM(C1000)</f>
        <v>-3248349.97</v>
      </c>
      <c r="D999" s="254">
        <f t="shared" si="85"/>
        <v>3248349.97</v>
      </c>
      <c r="E999" s="255"/>
      <c r="F999" s="256"/>
      <c r="G999" s="256"/>
      <c r="H999" s="255"/>
      <c r="I999" s="254"/>
      <c r="J999" s="255"/>
      <c r="K999" s="254">
        <f t="shared" si="86"/>
        <v>3248349.97</v>
      </c>
      <c r="L999" s="257" t="e">
        <f>#REF!+C999</f>
        <v>#REF!</v>
      </c>
      <c r="M999" s="229"/>
      <c r="N999" s="229" t="e">
        <v>#VALUE!</v>
      </c>
      <c r="O999" s="65">
        <v>0</v>
      </c>
      <c r="Q999" s="258">
        <v>3248349.97</v>
      </c>
      <c r="R999" s="259">
        <f t="shared" si="87"/>
        <v>0</v>
      </c>
    </row>
    <row r="1000" spans="1:18" outlineLevel="2">
      <c r="A1000" s="272" t="s">
        <v>5167</v>
      </c>
      <c r="B1000" s="196" t="s">
        <v>3909</v>
      </c>
      <c r="C1000" s="230">
        <v>-3248349.97</v>
      </c>
      <c r="D1000" s="230">
        <f t="shared" si="85"/>
        <v>3248349.97</v>
      </c>
      <c r="E1000" s="255"/>
      <c r="F1000" s="256"/>
      <c r="G1000" s="256"/>
      <c r="H1000" s="255"/>
      <c r="I1000" s="230"/>
      <c r="J1000" s="255"/>
      <c r="K1000" s="230">
        <f t="shared" si="86"/>
        <v>3248349.97</v>
      </c>
      <c r="L1000" s="257"/>
      <c r="M1000" s="230"/>
      <c r="N1000" s="229">
        <v>0</v>
      </c>
      <c r="O1000" s="65" t="s">
        <v>3908</v>
      </c>
      <c r="P1000" s="242" t="b">
        <f>EXACT($A999,O1000)</f>
        <v>1</v>
      </c>
      <c r="Q1000" s="258">
        <v>0</v>
      </c>
      <c r="R1000" s="259">
        <f t="shared" si="87"/>
        <v>3248349.97</v>
      </c>
    </row>
    <row r="1001" spans="1:18" outlineLevel="1">
      <c r="A1001" s="400" t="s">
        <v>3910</v>
      </c>
      <c r="C1001" s="254">
        <f>SUM(C1002)</f>
        <v>-4275829.8099999903</v>
      </c>
      <c r="D1001" s="254">
        <f t="shared" si="85"/>
        <v>4275829.8099999903</v>
      </c>
      <c r="E1001" s="255"/>
      <c r="F1001" s="256"/>
      <c r="G1001" s="256"/>
      <c r="H1001" s="255"/>
      <c r="I1001" s="254"/>
      <c r="J1001" s="255"/>
      <c r="K1001" s="254">
        <f t="shared" si="86"/>
        <v>4275829.8099999903</v>
      </c>
      <c r="L1001" s="257" t="e">
        <f>#REF!+C1001</f>
        <v>#REF!</v>
      </c>
      <c r="M1001" s="229"/>
      <c r="N1001" s="229" t="e">
        <v>#VALUE!</v>
      </c>
      <c r="O1001" s="65">
        <v>0</v>
      </c>
      <c r="Q1001" s="258">
        <v>4275829.8099999996</v>
      </c>
      <c r="R1001" s="259">
        <f t="shared" si="87"/>
        <v>-9.3132257461547852E-9</v>
      </c>
    </row>
    <row r="1002" spans="1:18" outlineLevel="2">
      <c r="A1002" s="272" t="s">
        <v>5168</v>
      </c>
      <c r="B1002" s="196" t="s">
        <v>3911</v>
      </c>
      <c r="C1002" s="230">
        <v>-4275829.8099999903</v>
      </c>
      <c r="D1002" s="230">
        <f t="shared" si="85"/>
        <v>4275829.8099999903</v>
      </c>
      <c r="E1002" s="255"/>
      <c r="F1002" s="256"/>
      <c r="G1002" s="256"/>
      <c r="H1002" s="255"/>
      <c r="I1002" s="230"/>
      <c r="J1002" s="255"/>
      <c r="K1002" s="230">
        <f t="shared" si="86"/>
        <v>4275829.8099999903</v>
      </c>
      <c r="L1002" s="257"/>
      <c r="M1002" s="230"/>
      <c r="N1002" s="229">
        <v>0</v>
      </c>
      <c r="O1002" s="65" t="s">
        <v>3910</v>
      </c>
      <c r="P1002" s="242" t="b">
        <f>EXACT($A1001,O1002)</f>
        <v>1</v>
      </c>
      <c r="Q1002" s="258">
        <v>0</v>
      </c>
      <c r="R1002" s="259">
        <f t="shared" si="87"/>
        <v>4275829.8099999903</v>
      </c>
    </row>
    <row r="1003" spans="1:18" outlineLevel="1">
      <c r="A1003" s="400" t="s">
        <v>3912</v>
      </c>
      <c r="B1003" s="196"/>
      <c r="C1003" s="254">
        <f>SUM(C1004)</f>
        <v>-350543.69</v>
      </c>
      <c r="D1003" s="254">
        <f>C1003*-1</f>
        <v>350543.69</v>
      </c>
      <c r="E1003" s="255"/>
      <c r="F1003" s="256"/>
      <c r="G1003" s="256"/>
      <c r="H1003" s="255"/>
      <c r="I1003" s="254"/>
      <c r="J1003" s="255"/>
      <c r="K1003" s="254">
        <f>D1003+I1003</f>
        <v>350543.69</v>
      </c>
      <c r="L1003" s="257" t="e">
        <f>#REF!+C1003</f>
        <v>#REF!</v>
      </c>
      <c r="M1003" s="229"/>
      <c r="N1003" s="229" t="e">
        <v>#VALUE!</v>
      </c>
      <c r="O1003" s="65">
        <v>0</v>
      </c>
      <c r="Q1003" s="258">
        <v>350543.69</v>
      </c>
      <c r="R1003" s="259">
        <f>K1003-Q1003</f>
        <v>0</v>
      </c>
    </row>
    <row r="1004" spans="1:18" outlineLevel="2">
      <c r="A1004" s="272" t="s">
        <v>5169</v>
      </c>
      <c r="B1004" s="196" t="s">
        <v>3913</v>
      </c>
      <c r="C1004" s="230">
        <v>-350543.69</v>
      </c>
      <c r="D1004" s="230">
        <f>C1004*-1</f>
        <v>350543.69</v>
      </c>
      <c r="E1004" s="255"/>
      <c r="F1004" s="256"/>
      <c r="G1004" s="256"/>
      <c r="H1004" s="255"/>
      <c r="I1004" s="230"/>
      <c r="J1004" s="255"/>
      <c r="K1004" s="230">
        <f>D1004+I1004</f>
        <v>350543.69</v>
      </c>
      <c r="L1004" s="257"/>
      <c r="M1004" s="230"/>
      <c r="N1004" s="229">
        <v>0</v>
      </c>
      <c r="O1004" s="65">
        <v>0</v>
      </c>
      <c r="P1004" s="242" t="b">
        <f>EXACT($A1003,O1004)</f>
        <v>0</v>
      </c>
      <c r="Q1004" s="258">
        <v>0</v>
      </c>
      <c r="R1004" s="259">
        <f>K1004-Q1004</f>
        <v>350543.69</v>
      </c>
    </row>
    <row r="1005" spans="1:18" outlineLevel="1">
      <c r="A1005" s="400" t="s">
        <v>3914</v>
      </c>
      <c r="C1005" s="254">
        <f>SUM(C1006)</f>
        <v>-3050687.1</v>
      </c>
      <c r="D1005" s="254">
        <f t="shared" si="85"/>
        <v>3050687.1</v>
      </c>
      <c r="E1005" s="255"/>
      <c r="F1005" s="270"/>
      <c r="G1005" s="270"/>
      <c r="H1005" s="266"/>
      <c r="I1005" s="254"/>
      <c r="J1005" s="255"/>
      <c r="K1005" s="254">
        <f t="shared" si="86"/>
        <v>3050687.1</v>
      </c>
      <c r="L1005" s="257" t="e">
        <f>#REF!+C1005</f>
        <v>#REF!</v>
      </c>
      <c r="M1005" s="229"/>
      <c r="N1005" s="229" t="e">
        <v>#VALUE!</v>
      </c>
      <c r="O1005" s="65">
        <v>0</v>
      </c>
      <c r="Q1005" s="258">
        <v>3050687.1</v>
      </c>
      <c r="R1005" s="259">
        <f t="shared" si="87"/>
        <v>0</v>
      </c>
    </row>
    <row r="1006" spans="1:18" outlineLevel="2">
      <c r="A1006" s="272" t="s">
        <v>5170</v>
      </c>
      <c r="B1006" s="196" t="s">
        <v>3915</v>
      </c>
      <c r="C1006" s="230">
        <v>-3050687.1</v>
      </c>
      <c r="D1006" s="230">
        <f t="shared" si="85"/>
        <v>3050687.1</v>
      </c>
      <c r="E1006" s="255"/>
      <c r="F1006" s="270"/>
      <c r="G1006" s="270"/>
      <c r="H1006" s="266"/>
      <c r="I1006" s="230"/>
      <c r="J1006" s="255"/>
      <c r="K1006" s="230">
        <f t="shared" si="86"/>
        <v>3050687.1</v>
      </c>
      <c r="L1006" s="257"/>
      <c r="M1006" s="230"/>
      <c r="N1006" s="229">
        <v>0</v>
      </c>
      <c r="O1006" s="65">
        <v>0</v>
      </c>
      <c r="P1006" s="242" t="b">
        <f>EXACT($A1005,O1006)</f>
        <v>0</v>
      </c>
      <c r="Q1006" s="258">
        <v>0</v>
      </c>
      <c r="R1006" s="259">
        <f t="shared" si="87"/>
        <v>3050687.1</v>
      </c>
    </row>
    <row r="1007" spans="1:18" outlineLevel="1">
      <c r="A1007" s="400" t="s">
        <v>3916</v>
      </c>
      <c r="C1007" s="254">
        <f>SUM(C1008)</f>
        <v>-2088165.1</v>
      </c>
      <c r="D1007" s="254">
        <f t="shared" si="85"/>
        <v>2088165.1</v>
      </c>
      <c r="E1007" s="255"/>
      <c r="F1007" s="270"/>
      <c r="G1007" s="270"/>
      <c r="H1007" s="266"/>
      <c r="I1007" s="254">
        <f>I1008</f>
        <v>-2120023.4699999997</v>
      </c>
      <c r="J1007" s="255"/>
      <c r="K1007" s="254">
        <f t="shared" si="86"/>
        <v>-31858.369999999646</v>
      </c>
      <c r="L1007" s="257" t="e">
        <f>#REF!+C1007</f>
        <v>#REF!</v>
      </c>
      <c r="M1007" s="229"/>
      <c r="N1007" s="229" t="e">
        <v>#VALUE!</v>
      </c>
      <c r="O1007" s="65">
        <v>0</v>
      </c>
      <c r="Q1007" s="258">
        <v>-31858.370000000101</v>
      </c>
      <c r="R1007" s="259">
        <f t="shared" si="87"/>
        <v>4.5474735088646412E-10</v>
      </c>
    </row>
    <row r="1008" spans="1:18" outlineLevel="2">
      <c r="A1008" s="272" t="s">
        <v>5171</v>
      </c>
      <c r="B1008" s="196" t="s">
        <v>3917</v>
      </c>
      <c r="C1008" s="230">
        <v>-2088165.1</v>
      </c>
      <c r="D1008" s="230">
        <f t="shared" si="85"/>
        <v>2088165.1</v>
      </c>
      <c r="E1008" s="255"/>
      <c r="F1008" s="251"/>
      <c r="G1008" s="251"/>
      <c r="H1008" s="250"/>
      <c r="I1008" s="230">
        <v>-2120023.4699999997</v>
      </c>
      <c r="J1008" s="255"/>
      <c r="K1008" s="230">
        <f t="shared" si="86"/>
        <v>-31858.369999999646</v>
      </c>
      <c r="L1008" s="257"/>
      <c r="M1008" s="230"/>
      <c r="N1008" s="229">
        <v>0</v>
      </c>
      <c r="O1008" s="65">
        <v>0</v>
      </c>
      <c r="P1008" s="242" t="b">
        <f>EXACT($A1007,O1008)</f>
        <v>0</v>
      </c>
      <c r="Q1008" s="258">
        <v>0</v>
      </c>
      <c r="R1008" s="259">
        <f t="shared" si="87"/>
        <v>-31858.369999999646</v>
      </c>
    </row>
    <row r="1009" spans="1:18" outlineLevel="1">
      <c r="A1009" s="400" t="s">
        <v>3918</v>
      </c>
      <c r="B1009" s="196"/>
      <c r="C1009" s="254">
        <f>SUM(C1010)</f>
        <v>-123486.14</v>
      </c>
      <c r="D1009" s="254">
        <f t="shared" si="85"/>
        <v>123486.14</v>
      </c>
      <c r="E1009" s="255"/>
      <c r="F1009" s="270"/>
      <c r="G1009" s="270"/>
      <c r="H1009" s="266"/>
      <c r="I1009" s="254">
        <f>I1010</f>
        <v>0</v>
      </c>
      <c r="J1009" s="255"/>
      <c r="K1009" s="254">
        <f>D1009+I1009</f>
        <v>123486.14</v>
      </c>
      <c r="L1009" s="257" t="e">
        <f>#REF!+C1009</f>
        <v>#REF!</v>
      </c>
      <c r="M1009" s="229"/>
      <c r="N1009" s="229" t="e">
        <v>#VALUE!</v>
      </c>
      <c r="O1009" s="65">
        <v>0</v>
      </c>
      <c r="Q1009" s="258">
        <v>123486.14</v>
      </c>
      <c r="R1009" s="259">
        <f>K1009-Q1009</f>
        <v>0</v>
      </c>
    </row>
    <row r="1010" spans="1:18" outlineLevel="2">
      <c r="A1010" s="272" t="s">
        <v>5172</v>
      </c>
      <c r="B1010" s="196" t="s">
        <v>3919</v>
      </c>
      <c r="C1010" s="230">
        <v>-123486.14</v>
      </c>
      <c r="D1010" s="230">
        <f t="shared" si="85"/>
        <v>123486.14</v>
      </c>
      <c r="E1010" s="255"/>
      <c r="F1010" s="251"/>
      <c r="G1010" s="251"/>
      <c r="H1010" s="250"/>
      <c r="I1010" s="230">
        <v>0</v>
      </c>
      <c r="J1010" s="255"/>
      <c r="K1010" s="230">
        <f>D1010+I1010</f>
        <v>123486.14</v>
      </c>
      <c r="L1010" s="257"/>
      <c r="M1010" s="230"/>
      <c r="N1010" s="229">
        <v>0</v>
      </c>
      <c r="O1010" s="65">
        <v>0</v>
      </c>
      <c r="P1010" s="242" t="b">
        <f>EXACT($A1009,O1010)</f>
        <v>0</v>
      </c>
      <c r="Q1010" s="258">
        <v>0</v>
      </c>
      <c r="R1010" s="259">
        <f>K1010-Q1010</f>
        <v>123486.14</v>
      </c>
    </row>
    <row r="1011" spans="1:18" outlineLevel="1">
      <c r="A1011" s="400" t="s">
        <v>3920</v>
      </c>
      <c r="C1011" s="254">
        <f>SUM(C1012:C1017)</f>
        <v>-20167680.850000001</v>
      </c>
      <c r="D1011" s="254">
        <f t="shared" si="85"/>
        <v>20167680.850000001</v>
      </c>
      <c r="E1011" s="255"/>
      <c r="F1011" s="251"/>
      <c r="G1011" s="251"/>
      <c r="H1011" s="250"/>
      <c r="I1011" s="254">
        <f>I1012</f>
        <v>-20167680.449999999</v>
      </c>
      <c r="J1011" s="255"/>
      <c r="K1011" s="254">
        <f t="shared" si="86"/>
        <v>0.40000000223517418</v>
      </c>
      <c r="L1011" s="257" t="e">
        <f>#REF!+C1011</f>
        <v>#REF!</v>
      </c>
      <c r="M1011" s="229"/>
      <c r="N1011" s="229" t="e">
        <v>#VALUE!</v>
      </c>
      <c r="O1011" s="65">
        <v>0</v>
      </c>
      <c r="Q1011" s="258">
        <v>-0.14999999850988399</v>
      </c>
      <c r="R1011" s="259">
        <f t="shared" si="87"/>
        <v>0.55000000074505817</v>
      </c>
    </row>
    <row r="1012" spans="1:18" outlineLevel="2">
      <c r="A1012" s="272" t="s">
        <v>5173</v>
      </c>
      <c r="B1012" s="196" t="s">
        <v>3921</v>
      </c>
      <c r="C1012" s="230">
        <v>-1848065.33</v>
      </c>
      <c r="D1012" s="230">
        <f t="shared" si="85"/>
        <v>1848065.33</v>
      </c>
      <c r="E1012" s="255"/>
      <c r="F1012" s="251"/>
      <c r="G1012" s="251"/>
      <c r="H1012" s="250"/>
      <c r="I1012" s="284">
        <v>-20167680.449999999</v>
      </c>
      <c r="J1012" s="255"/>
      <c r="K1012" s="230">
        <f t="shared" si="86"/>
        <v>-18319615.119999997</v>
      </c>
      <c r="L1012" s="257"/>
      <c r="M1012" s="230"/>
      <c r="N1012" s="229">
        <v>0</v>
      </c>
      <c r="O1012" s="65">
        <v>0</v>
      </c>
      <c r="P1012" s="242" t="b">
        <f>EXACT($A$1011,O1012)</f>
        <v>0</v>
      </c>
      <c r="Q1012" s="258">
        <v>0</v>
      </c>
      <c r="R1012" s="259">
        <f t="shared" si="87"/>
        <v>-18319615.119999997</v>
      </c>
    </row>
    <row r="1013" spans="1:18" outlineLevel="2">
      <c r="A1013" s="401" t="s">
        <v>3922</v>
      </c>
      <c r="B1013" s="45" t="s">
        <v>3921</v>
      </c>
      <c r="C1013" s="230">
        <v>0</v>
      </c>
      <c r="D1013" s="230">
        <f t="shared" si="85"/>
        <v>0</v>
      </c>
      <c r="E1013" s="255"/>
      <c r="F1013" s="256"/>
      <c r="G1013" s="256"/>
      <c r="H1013" s="255"/>
      <c r="I1013" s="230"/>
      <c r="J1013" s="255"/>
      <c r="K1013" s="230">
        <f t="shared" si="86"/>
        <v>0</v>
      </c>
      <c r="L1013" s="257" t="e">
        <f>#REF!+C1013</f>
        <v>#REF!</v>
      </c>
      <c r="M1013" s="230"/>
      <c r="N1013" s="229" t="e">
        <v>#VALUE!</v>
      </c>
      <c r="O1013" s="65">
        <v>0</v>
      </c>
      <c r="P1013" s="242" t="b">
        <f>EXACT($A$1011,O1013)</f>
        <v>0</v>
      </c>
      <c r="Q1013" s="258">
        <v>0</v>
      </c>
      <c r="R1013" s="259">
        <f t="shared" si="87"/>
        <v>0</v>
      </c>
    </row>
    <row r="1014" spans="1:18" outlineLevel="2">
      <c r="A1014" s="412" t="s">
        <v>5174</v>
      </c>
      <c r="B1014" s="46" t="s">
        <v>3924</v>
      </c>
      <c r="C1014" s="230">
        <v>-555948.03</v>
      </c>
      <c r="D1014" s="230">
        <f t="shared" si="85"/>
        <v>555948.03</v>
      </c>
      <c r="E1014" s="255"/>
      <c r="F1014" s="256"/>
      <c r="G1014" s="256"/>
      <c r="H1014" s="255"/>
      <c r="I1014" s="230">
        <v>0</v>
      </c>
      <c r="J1014" s="255"/>
      <c r="K1014" s="230">
        <f>D1014+I1014</f>
        <v>555948.03</v>
      </c>
      <c r="L1014" s="257"/>
      <c r="M1014" s="230"/>
      <c r="N1014" s="229">
        <v>0</v>
      </c>
      <c r="O1014" s="65">
        <v>0</v>
      </c>
      <c r="P1014" s="242" t="b">
        <f>EXACT($A$1011,O1014)</f>
        <v>0</v>
      </c>
      <c r="Q1014" s="258">
        <v>0</v>
      </c>
      <c r="R1014" s="259">
        <f t="shared" si="87"/>
        <v>555948.03</v>
      </c>
    </row>
    <row r="1015" spans="1:18" outlineLevel="2">
      <c r="A1015" s="412" t="s">
        <v>5175</v>
      </c>
      <c r="B1015" s="46" t="s">
        <v>3926</v>
      </c>
      <c r="C1015" s="230">
        <v>-7411.0699999999897</v>
      </c>
      <c r="D1015" s="230">
        <f>C1015*-1</f>
        <v>7411.0699999999897</v>
      </c>
      <c r="E1015" s="255"/>
      <c r="F1015" s="256"/>
      <c r="G1015" s="256"/>
      <c r="H1015" s="255"/>
      <c r="I1015" s="284"/>
      <c r="J1015" s="255"/>
      <c r="K1015" s="230">
        <f>D1015+I1015</f>
        <v>7411.0699999999897</v>
      </c>
      <c r="L1015" s="252"/>
      <c r="M1015" s="230"/>
      <c r="N1015" s="229">
        <v>0</v>
      </c>
      <c r="O1015" s="65">
        <v>0</v>
      </c>
      <c r="P1015" s="242" t="b">
        <f>EXACT($A1011,O1015)</f>
        <v>0</v>
      </c>
      <c r="Q1015" s="258">
        <v>0</v>
      </c>
      <c r="R1015" s="259">
        <f t="shared" si="87"/>
        <v>7411.0699999999897</v>
      </c>
    </row>
    <row r="1016" spans="1:18" outlineLevel="2">
      <c r="A1016" s="412" t="s">
        <v>5176</v>
      </c>
      <c r="B1016" s="46" t="s">
        <v>3928</v>
      </c>
      <c r="C1016" s="230">
        <v>-17756261.550000001</v>
      </c>
      <c r="D1016" s="230">
        <f>C1016*-1</f>
        <v>17756261.550000001</v>
      </c>
      <c r="E1016" s="255"/>
      <c r="F1016" s="256"/>
      <c r="G1016" s="256"/>
      <c r="H1016" s="255"/>
      <c r="I1016" s="230"/>
      <c r="J1016" s="255"/>
      <c r="K1016" s="230">
        <f>D1016+I1016</f>
        <v>17756261.550000001</v>
      </c>
      <c r="L1016" s="257"/>
      <c r="M1016" s="230"/>
      <c r="N1016" s="229"/>
      <c r="O1016" s="65">
        <v>0</v>
      </c>
      <c r="P1016" s="242" t="b">
        <f>EXACT($A1011,O1016)</f>
        <v>0</v>
      </c>
      <c r="Q1016" s="258">
        <v>0</v>
      </c>
      <c r="R1016" s="259">
        <f t="shared" si="87"/>
        <v>17756261.550000001</v>
      </c>
    </row>
    <row r="1017" spans="1:18" outlineLevel="2">
      <c r="A1017" s="412" t="s">
        <v>5177</v>
      </c>
      <c r="B1017" s="46" t="s">
        <v>3929</v>
      </c>
      <c r="C1017" s="230">
        <v>5.1299999999999901</v>
      </c>
      <c r="D1017" s="230">
        <f>C1017*-1</f>
        <v>-5.1299999999999901</v>
      </c>
      <c r="E1017" s="255"/>
      <c r="F1017" s="251"/>
      <c r="G1017" s="251"/>
      <c r="H1017" s="250"/>
      <c r="I1017" s="230"/>
      <c r="J1017" s="255"/>
      <c r="K1017" s="230">
        <f>D1017+I1017</f>
        <v>-5.1299999999999901</v>
      </c>
      <c r="L1017" s="257"/>
      <c r="M1017" s="230"/>
      <c r="N1017" s="229">
        <v>0</v>
      </c>
      <c r="O1017" s="65">
        <v>0</v>
      </c>
      <c r="P1017" s="242" t="b">
        <f>EXACT($A$1011,O1017)</f>
        <v>0</v>
      </c>
      <c r="Q1017" s="258">
        <v>0</v>
      </c>
      <c r="R1017" s="259">
        <f t="shared" si="87"/>
        <v>-5.1299999999999901</v>
      </c>
    </row>
    <row r="1018" spans="1:18" outlineLevel="1">
      <c r="A1018" s="400" t="s">
        <v>3930</v>
      </c>
      <c r="C1018" s="254">
        <f>SUM(C1019:C1020)</f>
        <v>-57579800.439999901</v>
      </c>
      <c r="D1018" s="254">
        <f t="shared" si="85"/>
        <v>57579800.439999901</v>
      </c>
      <c r="E1018" s="255"/>
      <c r="F1018" s="256"/>
      <c r="G1018" s="256"/>
      <c r="H1018" s="255"/>
      <c r="I1018" s="254">
        <f>I1019</f>
        <v>-57579800.457499966</v>
      </c>
      <c r="J1018" s="255"/>
      <c r="K1018" s="254">
        <f t="shared" si="86"/>
        <v>-1.7500065267086029E-2</v>
      </c>
      <c r="L1018" s="257" t="e">
        <f>#REF!+C1018</f>
        <v>#REF!</v>
      </c>
      <c r="M1018" s="229"/>
      <c r="N1018" s="229" t="e">
        <v>#VALUE!</v>
      </c>
      <c r="O1018" s="65">
        <v>0</v>
      </c>
      <c r="Q1018" s="258">
        <v>0.43999999761581399</v>
      </c>
      <c r="R1018" s="259">
        <f t="shared" si="87"/>
        <v>-0.45750006288290002</v>
      </c>
    </row>
    <row r="1019" spans="1:18" outlineLevel="2">
      <c r="A1019" s="272" t="s">
        <v>5178</v>
      </c>
      <c r="B1019" s="196" t="s">
        <v>3931</v>
      </c>
      <c r="C1019" s="230">
        <v>-57579800.439999901</v>
      </c>
      <c r="D1019" s="230">
        <f t="shared" si="85"/>
        <v>57579800.439999901</v>
      </c>
      <c r="E1019" s="255"/>
      <c r="F1019" s="256"/>
      <c r="G1019" s="256"/>
      <c r="H1019" s="255"/>
      <c r="I1019" s="284">
        <v>-57579800.457499966</v>
      </c>
      <c r="J1019" s="255"/>
      <c r="K1019" s="230">
        <f t="shared" si="86"/>
        <v>-1.7500065267086029E-2</v>
      </c>
      <c r="L1019" s="257"/>
      <c r="M1019" s="230"/>
      <c r="N1019" s="229">
        <v>0</v>
      </c>
      <c r="O1019" s="65">
        <v>0</v>
      </c>
      <c r="P1019" s="242" t="b">
        <f>EXACT($A$1018,O1019)</f>
        <v>0</v>
      </c>
      <c r="Q1019" s="258">
        <v>0</v>
      </c>
      <c r="R1019" s="259">
        <f t="shared" si="87"/>
        <v>-1.7500065267086029E-2</v>
      </c>
    </row>
    <row r="1020" spans="1:18" outlineLevel="2">
      <c r="A1020" s="401" t="s">
        <v>3932</v>
      </c>
      <c r="B1020" s="45" t="s">
        <v>3931</v>
      </c>
      <c r="C1020" s="230">
        <v>0</v>
      </c>
      <c r="D1020" s="230">
        <f t="shared" si="85"/>
        <v>0</v>
      </c>
      <c r="E1020" s="255"/>
      <c r="F1020" s="256"/>
      <c r="G1020" s="256"/>
      <c r="H1020" s="255"/>
      <c r="I1020" s="230"/>
      <c r="J1020" s="255"/>
      <c r="K1020" s="230">
        <f t="shared" si="86"/>
        <v>0</v>
      </c>
      <c r="L1020" s="257"/>
      <c r="M1020" s="230"/>
      <c r="N1020" s="229" t="e">
        <v>#VALUE!</v>
      </c>
      <c r="O1020" s="65">
        <v>0</v>
      </c>
      <c r="P1020" s="242" t="b">
        <f>EXACT($A$1018,O1020)</f>
        <v>0</v>
      </c>
      <c r="Q1020" s="258">
        <v>0</v>
      </c>
      <c r="R1020" s="259">
        <f t="shared" si="87"/>
        <v>0</v>
      </c>
    </row>
    <row r="1021" spans="1:18" outlineLevel="1">
      <c r="A1021" s="400" t="s">
        <v>3933</v>
      </c>
      <c r="C1021" s="254">
        <f>C1022+C1023</f>
        <v>-4325333.5</v>
      </c>
      <c r="D1021" s="254">
        <f t="shared" si="85"/>
        <v>4325333.5</v>
      </c>
      <c r="E1021" s="255"/>
      <c r="F1021" s="256"/>
      <c r="G1021" s="256"/>
      <c r="H1021" s="255"/>
      <c r="I1021" s="254">
        <f>I1022</f>
        <v>0</v>
      </c>
      <c r="J1021" s="255"/>
      <c r="K1021" s="254">
        <f>D1021+I1021</f>
        <v>4325333.5</v>
      </c>
      <c r="L1021" s="257"/>
      <c r="M1021" s="230"/>
      <c r="N1021" s="229" t="e">
        <v>#VALUE!</v>
      </c>
      <c r="O1021" s="65">
        <v>0</v>
      </c>
      <c r="Q1021" s="258">
        <v>4325333.5</v>
      </c>
      <c r="R1021" s="292">
        <f t="shared" si="87"/>
        <v>0</v>
      </c>
    </row>
    <row r="1022" spans="1:18" outlineLevel="2">
      <c r="A1022" s="272" t="s">
        <v>5179</v>
      </c>
      <c r="B1022" s="196" t="s">
        <v>3934</v>
      </c>
      <c r="C1022" s="230">
        <v>-2515337.5</v>
      </c>
      <c r="D1022" s="230">
        <f t="shared" si="85"/>
        <v>2515337.5</v>
      </c>
      <c r="E1022" s="255"/>
      <c r="F1022" s="256"/>
      <c r="G1022" s="256"/>
      <c r="H1022" s="255"/>
      <c r="I1022" s="230">
        <v>0</v>
      </c>
      <c r="J1022" s="255"/>
      <c r="K1022" s="230">
        <f>D1022+I1022</f>
        <v>2515337.5</v>
      </c>
      <c r="L1022" s="257"/>
      <c r="M1022" s="230"/>
      <c r="N1022" s="229">
        <v>0</v>
      </c>
      <c r="O1022" s="65">
        <v>0</v>
      </c>
      <c r="P1022" s="242" t="b">
        <f>EXACT($A1021,O1022)</f>
        <v>0</v>
      </c>
      <c r="Q1022" s="258">
        <v>0</v>
      </c>
      <c r="R1022" s="259">
        <f t="shared" si="87"/>
        <v>2515337.5</v>
      </c>
    </row>
    <row r="1023" spans="1:18" outlineLevel="2">
      <c r="A1023" s="272" t="s">
        <v>5180</v>
      </c>
      <c r="B1023" s="196" t="s">
        <v>3935</v>
      </c>
      <c r="C1023" s="230">
        <v>-1809996</v>
      </c>
      <c r="D1023" s="230">
        <f t="shared" si="85"/>
        <v>1809996</v>
      </c>
      <c r="E1023" s="255"/>
      <c r="F1023" s="256"/>
      <c r="G1023" s="256"/>
      <c r="H1023" s="255"/>
      <c r="I1023" s="230"/>
      <c r="J1023" s="255"/>
      <c r="K1023" s="230">
        <f>D1023+I1023</f>
        <v>1809996</v>
      </c>
      <c r="L1023" s="257"/>
      <c r="M1023" s="230"/>
      <c r="N1023" s="229">
        <v>0</v>
      </c>
      <c r="O1023" s="65">
        <v>0</v>
      </c>
      <c r="P1023" s="242" t="b">
        <f>EXACT($A1021,O1023)</f>
        <v>0</v>
      </c>
      <c r="Q1023" s="258">
        <v>0</v>
      </c>
      <c r="R1023" s="259">
        <f>K1023-Q1023</f>
        <v>1809996</v>
      </c>
    </row>
    <row r="1024" spans="1:18" outlineLevel="1">
      <c r="A1024" s="400" t="s">
        <v>3936</v>
      </c>
      <c r="C1024" s="254">
        <f>SUM(C1025)</f>
        <v>-7625297.8600000003</v>
      </c>
      <c r="D1024" s="254">
        <f t="shared" si="85"/>
        <v>7625297.8600000003</v>
      </c>
      <c r="E1024" s="255"/>
      <c r="F1024" s="256"/>
      <c r="G1024" s="256"/>
      <c r="H1024" s="255"/>
      <c r="I1024" s="254"/>
      <c r="J1024" s="255"/>
      <c r="K1024" s="254">
        <f t="shared" si="86"/>
        <v>7625297.8600000003</v>
      </c>
      <c r="L1024" s="257" t="e">
        <f>#REF!+C1024</f>
        <v>#REF!</v>
      </c>
      <c r="M1024" s="229"/>
      <c r="N1024" s="229" t="e">
        <v>#VALUE!</v>
      </c>
      <c r="O1024" s="65">
        <v>0</v>
      </c>
      <c r="Q1024" s="258">
        <v>7625297.8600000003</v>
      </c>
      <c r="R1024" s="259">
        <f t="shared" si="87"/>
        <v>0</v>
      </c>
    </row>
    <row r="1025" spans="1:19" outlineLevel="2">
      <c r="A1025" s="272" t="s">
        <v>5181</v>
      </c>
      <c r="B1025" s="196" t="s">
        <v>3937</v>
      </c>
      <c r="C1025" s="230">
        <v>-7625297.8600000003</v>
      </c>
      <c r="D1025" s="230">
        <f t="shared" si="85"/>
        <v>7625297.8600000003</v>
      </c>
      <c r="E1025" s="255"/>
      <c r="F1025" s="256"/>
      <c r="G1025" s="256"/>
      <c r="H1025" s="255"/>
      <c r="I1025" s="230"/>
      <c r="J1025" s="255"/>
      <c r="K1025" s="230">
        <f t="shared" si="86"/>
        <v>7625297.8600000003</v>
      </c>
      <c r="L1025" s="257"/>
      <c r="M1025" s="230"/>
      <c r="N1025" s="229">
        <v>0</v>
      </c>
      <c r="O1025" s="65">
        <v>0</v>
      </c>
      <c r="P1025" s="242" t="b">
        <f>EXACT($A1024,O1025)</f>
        <v>0</v>
      </c>
      <c r="Q1025" s="258">
        <v>0</v>
      </c>
      <c r="R1025" s="259">
        <f t="shared" si="87"/>
        <v>7625297.8600000003</v>
      </c>
    </row>
    <row r="1026" spans="1:19" outlineLevel="1">
      <c r="A1026" s="400" t="s">
        <v>3938</v>
      </c>
      <c r="C1026" s="254">
        <f>SUM(C1027:C1028)</f>
        <v>-128955.48999999982</v>
      </c>
      <c r="D1026" s="254">
        <f t="shared" si="85"/>
        <v>128955.48999999982</v>
      </c>
      <c r="E1026" s="255"/>
      <c r="F1026" s="256"/>
      <c r="G1026" s="256"/>
      <c r="H1026" s="255"/>
      <c r="I1026" s="254"/>
      <c r="J1026" s="255"/>
      <c r="K1026" s="254">
        <f t="shared" si="86"/>
        <v>128955.48999999982</v>
      </c>
      <c r="L1026" s="257" t="e">
        <f>#REF!+C1026</f>
        <v>#REF!</v>
      </c>
      <c r="M1026" s="229"/>
      <c r="N1026" s="229" t="e">
        <v>#VALUE!</v>
      </c>
      <c r="O1026" s="65">
        <v>0</v>
      </c>
      <c r="Q1026" s="258">
        <v>128955.49</v>
      </c>
      <c r="R1026" s="259">
        <f t="shared" si="87"/>
        <v>-1.8917489796876907E-10</v>
      </c>
      <c r="S1026" s="292"/>
    </row>
    <row r="1027" spans="1:19" outlineLevel="2">
      <c r="A1027" s="272" t="s">
        <v>5182</v>
      </c>
      <c r="B1027" s="196" t="s">
        <v>3939</v>
      </c>
      <c r="C1027" s="230">
        <v>-34912.589999999902</v>
      </c>
      <c r="D1027" s="230">
        <f t="shared" si="85"/>
        <v>34912.589999999902</v>
      </c>
      <c r="E1027" s="255"/>
      <c r="F1027" s="256"/>
      <c r="G1027" s="256"/>
      <c r="H1027" s="255"/>
      <c r="I1027" s="230"/>
      <c r="J1027" s="255"/>
      <c r="K1027" s="230">
        <f t="shared" si="86"/>
        <v>34912.589999999902</v>
      </c>
      <c r="L1027" s="257"/>
      <c r="M1027" s="230"/>
      <c r="N1027" s="229">
        <v>0</v>
      </c>
      <c r="O1027" s="65">
        <v>0</v>
      </c>
      <c r="P1027" s="242" t="b">
        <f>EXACT($A$1026,O1027)</f>
        <v>0</v>
      </c>
      <c r="Q1027" s="258">
        <v>0</v>
      </c>
      <c r="R1027" s="259">
        <f t="shared" si="87"/>
        <v>34912.589999999902</v>
      </c>
    </row>
    <row r="1028" spans="1:19" outlineLevel="2">
      <c r="A1028" s="272" t="s">
        <v>5183</v>
      </c>
      <c r="B1028" s="196" t="s">
        <v>3939</v>
      </c>
      <c r="C1028" s="293">
        <v>-94042.899999999907</v>
      </c>
      <c r="D1028" s="230">
        <f t="shared" si="85"/>
        <v>94042.899999999907</v>
      </c>
      <c r="E1028" s="255"/>
      <c r="F1028" s="256"/>
      <c r="G1028" s="256"/>
      <c r="H1028" s="255"/>
      <c r="I1028" s="230"/>
      <c r="J1028" s="255"/>
      <c r="K1028" s="230">
        <f t="shared" si="86"/>
        <v>94042.899999999907</v>
      </c>
      <c r="L1028" s="257"/>
      <c r="M1028" s="230"/>
      <c r="N1028" s="229">
        <v>0</v>
      </c>
      <c r="O1028" s="65">
        <v>0</v>
      </c>
      <c r="P1028" s="242" t="b">
        <f>EXACT($A$1026,O1028)</f>
        <v>0</v>
      </c>
      <c r="Q1028" s="258">
        <v>0</v>
      </c>
      <c r="R1028" s="259">
        <f t="shared" si="87"/>
        <v>94042.899999999907</v>
      </c>
    </row>
    <row r="1029" spans="1:19" outlineLevel="1">
      <c r="A1029" s="400" t="s">
        <v>3940</v>
      </c>
      <c r="C1029" s="254">
        <f>SUM(C1030:C1034)</f>
        <v>-2712756.4399999902</v>
      </c>
      <c r="D1029" s="254">
        <f t="shared" si="85"/>
        <v>2712756.4399999902</v>
      </c>
      <c r="E1029" s="255"/>
      <c r="F1029" s="256"/>
      <c r="G1029" s="256"/>
      <c r="H1029" s="255"/>
      <c r="I1029" s="254">
        <v>0</v>
      </c>
      <c r="J1029" s="255"/>
      <c r="K1029" s="254">
        <f t="shared" si="86"/>
        <v>2712756.4399999902</v>
      </c>
      <c r="L1029" s="257" t="e">
        <f>#REF!+C1029</f>
        <v>#REF!</v>
      </c>
      <c r="M1029" s="229"/>
      <c r="N1029" s="229" t="e">
        <v>#VALUE!</v>
      </c>
      <c r="O1029" s="65">
        <v>0</v>
      </c>
      <c r="Q1029" s="258">
        <v>2712756.44</v>
      </c>
      <c r="R1029" s="259">
        <f t="shared" si="87"/>
        <v>-9.7788870334625244E-9</v>
      </c>
      <c r="S1029" s="229"/>
    </row>
    <row r="1030" spans="1:19" outlineLevel="2">
      <c r="A1030" s="401" t="s">
        <v>5184</v>
      </c>
      <c r="B1030" s="45" t="s">
        <v>3941</v>
      </c>
      <c r="C1030" s="230">
        <v>0</v>
      </c>
      <c r="D1030" s="230">
        <f t="shared" si="85"/>
        <v>0</v>
      </c>
      <c r="E1030" s="255"/>
      <c r="F1030" s="256"/>
      <c r="G1030" s="256"/>
      <c r="H1030" s="255"/>
      <c r="I1030" s="230"/>
      <c r="J1030" s="255"/>
      <c r="K1030" s="230">
        <f t="shared" si="86"/>
        <v>0</v>
      </c>
      <c r="L1030" s="257"/>
      <c r="M1030" s="230"/>
      <c r="N1030" s="229">
        <v>0</v>
      </c>
      <c r="O1030" s="65">
        <v>0</v>
      </c>
      <c r="P1030" s="242" t="b">
        <f>EXACT($A$1029,O1030)</f>
        <v>0</v>
      </c>
      <c r="Q1030" s="258">
        <v>0</v>
      </c>
      <c r="R1030" s="259">
        <f t="shared" si="87"/>
        <v>0</v>
      </c>
    </row>
    <row r="1031" spans="1:19" outlineLevel="2">
      <c r="A1031" s="415" t="s">
        <v>5185</v>
      </c>
      <c r="B1031" s="45" t="s">
        <v>3942</v>
      </c>
      <c r="C1031" s="230">
        <v>0</v>
      </c>
      <c r="D1031" s="230">
        <f t="shared" si="85"/>
        <v>0</v>
      </c>
      <c r="E1031" s="255"/>
      <c r="F1031" s="256"/>
      <c r="G1031" s="256"/>
      <c r="H1031" s="255"/>
      <c r="I1031" s="230"/>
      <c r="J1031" s="255"/>
      <c r="K1031" s="230">
        <f t="shared" si="86"/>
        <v>0</v>
      </c>
      <c r="L1031" s="257"/>
      <c r="M1031" s="230"/>
      <c r="N1031" s="229">
        <v>0</v>
      </c>
      <c r="O1031" s="65">
        <v>0</v>
      </c>
      <c r="P1031" s="242" t="b">
        <f>EXACT($A$1029,O1031)</f>
        <v>0</v>
      </c>
      <c r="Q1031" s="258">
        <v>0</v>
      </c>
      <c r="R1031" s="259">
        <f t="shared" si="87"/>
        <v>0</v>
      </c>
    </row>
    <row r="1032" spans="1:19" outlineLevel="2">
      <c r="A1032" s="401" t="s">
        <v>5186</v>
      </c>
      <c r="B1032" s="196" t="s">
        <v>3943</v>
      </c>
      <c r="C1032" s="230">
        <v>-55</v>
      </c>
      <c r="D1032" s="230">
        <f t="shared" si="85"/>
        <v>55</v>
      </c>
      <c r="E1032" s="255"/>
      <c r="F1032" s="256"/>
      <c r="G1032" s="256"/>
      <c r="H1032" s="255"/>
      <c r="I1032" s="230"/>
      <c r="J1032" s="255"/>
      <c r="K1032" s="230">
        <f>D1032+I1032</f>
        <v>55</v>
      </c>
      <c r="L1032" s="257"/>
      <c r="M1032" s="230"/>
      <c r="N1032" s="229">
        <v>0</v>
      </c>
      <c r="O1032" s="65">
        <v>0</v>
      </c>
      <c r="P1032" s="242" t="b">
        <f>EXACT($A$1029,O1032)</f>
        <v>0</v>
      </c>
      <c r="Q1032" s="258">
        <v>0</v>
      </c>
      <c r="R1032" s="259">
        <f>K1032-Q1032</f>
        <v>55</v>
      </c>
    </row>
    <row r="1033" spans="1:19" outlineLevel="2">
      <c r="A1033" s="401" t="s">
        <v>5187</v>
      </c>
      <c r="B1033" s="196" t="s">
        <v>3944</v>
      </c>
      <c r="C1033" s="230">
        <v>-2305325.8199999901</v>
      </c>
      <c r="D1033" s="230">
        <f t="shared" si="85"/>
        <v>2305325.8199999901</v>
      </c>
      <c r="E1033" s="255"/>
      <c r="F1033" s="256"/>
      <c r="G1033" s="256"/>
      <c r="H1033" s="255"/>
      <c r="I1033" s="230"/>
      <c r="J1033" s="255"/>
      <c r="K1033" s="230">
        <f>D1033+I1033</f>
        <v>2305325.8199999901</v>
      </c>
      <c r="L1033" s="257"/>
      <c r="M1033" s="230"/>
      <c r="N1033" s="229">
        <v>0</v>
      </c>
      <c r="O1033" s="65">
        <v>0</v>
      </c>
      <c r="P1033" s="242" t="b">
        <f>EXACT($A$1029,O1033)</f>
        <v>0</v>
      </c>
      <c r="Q1033" s="258">
        <v>0</v>
      </c>
      <c r="R1033" s="259">
        <f>K1033-Q1033</f>
        <v>2305325.8199999901</v>
      </c>
    </row>
    <row r="1034" spans="1:19" outlineLevel="2">
      <c r="A1034" s="401" t="s">
        <v>5188</v>
      </c>
      <c r="B1034" s="196" t="s">
        <v>3945</v>
      </c>
      <c r="C1034" s="230">
        <v>-407375.62</v>
      </c>
      <c r="D1034" s="230">
        <f t="shared" si="85"/>
        <v>407375.62</v>
      </c>
      <c r="E1034" s="255"/>
      <c r="F1034" s="256"/>
      <c r="G1034" s="256"/>
      <c r="H1034" s="255"/>
      <c r="I1034" s="230"/>
      <c r="J1034" s="255"/>
      <c r="K1034" s="230">
        <f>D1034+I1034</f>
        <v>407375.62</v>
      </c>
      <c r="L1034" s="257"/>
      <c r="M1034" s="230"/>
      <c r="N1034" s="229">
        <v>0</v>
      </c>
      <c r="O1034" s="65">
        <v>0</v>
      </c>
      <c r="P1034" s="242" t="b">
        <f>EXACT($A$1029,O1034)</f>
        <v>0</v>
      </c>
      <c r="Q1034" s="258">
        <v>0</v>
      </c>
      <c r="R1034" s="259">
        <f>K1034-Q1034</f>
        <v>407375.62</v>
      </c>
    </row>
    <row r="1035" spans="1:19" outlineLevel="1">
      <c r="A1035" s="400" t="s">
        <v>3946</v>
      </c>
      <c r="C1035" s="254">
        <f>SUM(C1036)</f>
        <v>-7567.21</v>
      </c>
      <c r="D1035" s="254">
        <f t="shared" si="85"/>
        <v>7567.21</v>
      </c>
      <c r="E1035" s="255"/>
      <c r="F1035" s="256"/>
      <c r="G1035" s="256"/>
      <c r="H1035" s="255"/>
      <c r="I1035" s="254"/>
      <c r="J1035" s="255"/>
      <c r="K1035" s="254">
        <f t="shared" si="86"/>
        <v>7567.21</v>
      </c>
      <c r="L1035" s="257" t="e">
        <f>#REF!+C1035</f>
        <v>#REF!</v>
      </c>
      <c r="M1035" s="229"/>
      <c r="N1035" s="229" t="e">
        <v>#VALUE!</v>
      </c>
      <c r="O1035" s="65">
        <v>0</v>
      </c>
      <c r="Q1035" s="258">
        <v>7567.21</v>
      </c>
      <c r="R1035" s="259">
        <f t="shared" si="87"/>
        <v>0</v>
      </c>
    </row>
    <row r="1036" spans="1:19" outlineLevel="2">
      <c r="A1036" s="272" t="s">
        <v>5189</v>
      </c>
      <c r="B1036" s="196" t="s">
        <v>3947</v>
      </c>
      <c r="C1036" s="230">
        <v>-7567.21</v>
      </c>
      <c r="D1036" s="230">
        <f t="shared" si="85"/>
        <v>7567.21</v>
      </c>
      <c r="E1036" s="255"/>
      <c r="F1036" s="256"/>
      <c r="G1036" s="256"/>
      <c r="H1036" s="255"/>
      <c r="I1036" s="230"/>
      <c r="J1036" s="255"/>
      <c r="K1036" s="230">
        <f t="shared" si="86"/>
        <v>7567.21</v>
      </c>
      <c r="L1036" s="257"/>
      <c r="M1036" s="230"/>
      <c r="N1036" s="229">
        <v>0</v>
      </c>
      <c r="O1036" s="65" t="s">
        <v>3946</v>
      </c>
      <c r="P1036" s="242" t="b">
        <f>EXACT($A1035,O1036)</f>
        <v>1</v>
      </c>
      <c r="Q1036" s="258">
        <v>0</v>
      </c>
      <c r="R1036" s="259">
        <f t="shared" si="87"/>
        <v>7567.21</v>
      </c>
    </row>
    <row r="1037" spans="1:19" outlineLevel="1">
      <c r="A1037" s="400" t="s">
        <v>3948</v>
      </c>
      <c r="C1037" s="254">
        <f>SUM(C1038)</f>
        <v>6006652.3499999903</v>
      </c>
      <c r="D1037" s="254">
        <f t="shared" si="85"/>
        <v>-6006652.3499999903</v>
      </c>
      <c r="E1037" s="255"/>
      <c r="F1037" s="256"/>
      <c r="G1037" s="256"/>
      <c r="H1037" s="255"/>
      <c r="I1037" s="254"/>
      <c r="J1037" s="255"/>
      <c r="K1037" s="254">
        <f t="shared" si="86"/>
        <v>-6006652.3499999903</v>
      </c>
      <c r="L1037" s="257" t="e">
        <f>#REF!+C1037</f>
        <v>#REF!</v>
      </c>
      <c r="M1037" s="229"/>
      <c r="N1037" s="229" t="e">
        <v>#VALUE!</v>
      </c>
      <c r="O1037" s="65">
        <v>0</v>
      </c>
      <c r="Q1037" s="258">
        <v>-6006652.3499999996</v>
      </c>
      <c r="R1037" s="259">
        <f t="shared" si="87"/>
        <v>9.3132257461547852E-9</v>
      </c>
    </row>
    <row r="1038" spans="1:19" outlineLevel="2">
      <c r="A1038" s="272" t="s">
        <v>5190</v>
      </c>
      <c r="B1038" s="196" t="s">
        <v>3949</v>
      </c>
      <c r="C1038" s="230">
        <v>6006652.3499999903</v>
      </c>
      <c r="D1038" s="230">
        <f t="shared" si="85"/>
        <v>-6006652.3499999903</v>
      </c>
      <c r="E1038" s="255"/>
      <c r="F1038" s="256"/>
      <c r="G1038" s="256"/>
      <c r="H1038" s="255"/>
      <c r="I1038" s="230"/>
      <c r="J1038" s="255"/>
      <c r="K1038" s="230">
        <f t="shared" si="86"/>
        <v>-6006652.3499999903</v>
      </c>
      <c r="L1038" s="257"/>
      <c r="M1038" s="230"/>
      <c r="N1038" s="229">
        <v>0</v>
      </c>
      <c r="O1038" s="65" t="s">
        <v>3948</v>
      </c>
      <c r="P1038" s="242" t="b">
        <f>EXACT($A1037,O1038)</f>
        <v>1</v>
      </c>
      <c r="Q1038" s="258">
        <v>0</v>
      </c>
      <c r="R1038" s="259">
        <f t="shared" si="87"/>
        <v>-6006652.3499999903</v>
      </c>
    </row>
    <row r="1039" spans="1:19" outlineLevel="1">
      <c r="A1039" s="400" t="s">
        <v>3950</v>
      </c>
      <c r="C1039" s="254">
        <f>SUM(C1040)</f>
        <v>-5857173.1900000004</v>
      </c>
      <c r="D1039" s="254">
        <f t="shared" si="85"/>
        <v>5857173.1900000004</v>
      </c>
      <c r="E1039" s="255"/>
      <c r="F1039" s="256"/>
      <c r="G1039" s="256"/>
      <c r="H1039" s="255"/>
      <c r="I1039" s="254"/>
      <c r="J1039" s="255"/>
      <c r="K1039" s="254">
        <f t="shared" si="86"/>
        <v>5857173.1900000004</v>
      </c>
      <c r="L1039" s="257" t="e">
        <f>#REF!+C1039</f>
        <v>#REF!</v>
      </c>
      <c r="M1039" s="229"/>
      <c r="N1039" s="229" t="e">
        <v>#VALUE!</v>
      </c>
      <c r="O1039" s="65">
        <v>0</v>
      </c>
      <c r="Q1039" s="258">
        <v>5857173.1900000004</v>
      </c>
      <c r="R1039" s="259">
        <f t="shared" si="87"/>
        <v>0</v>
      </c>
    </row>
    <row r="1040" spans="1:19" outlineLevel="2">
      <c r="A1040" s="272" t="s">
        <v>5191</v>
      </c>
      <c r="B1040" s="196" t="s">
        <v>3951</v>
      </c>
      <c r="C1040" s="230">
        <v>-5857173.1900000004</v>
      </c>
      <c r="D1040" s="230">
        <f t="shared" si="85"/>
        <v>5857173.1900000004</v>
      </c>
      <c r="E1040" s="255"/>
      <c r="F1040" s="256"/>
      <c r="G1040" s="256"/>
      <c r="H1040" s="255"/>
      <c r="I1040" s="230"/>
      <c r="J1040" s="255"/>
      <c r="K1040" s="230">
        <f t="shared" si="86"/>
        <v>5857173.1900000004</v>
      </c>
      <c r="L1040" s="257"/>
      <c r="M1040" s="230"/>
      <c r="N1040" s="229">
        <v>0</v>
      </c>
      <c r="O1040" s="65" t="s">
        <v>3950</v>
      </c>
      <c r="P1040" s="242" t="b">
        <f>EXACT($A1039,O1040)</f>
        <v>1</v>
      </c>
      <c r="Q1040" s="258">
        <v>0</v>
      </c>
      <c r="R1040" s="259">
        <f t="shared" si="87"/>
        <v>5857173.1900000004</v>
      </c>
    </row>
    <row r="1041" spans="1:18" outlineLevel="1">
      <c r="A1041" s="400" t="s">
        <v>3952</v>
      </c>
      <c r="C1041" s="254">
        <f>SUM(C1042)</f>
        <v>-1363273.5</v>
      </c>
      <c r="D1041" s="254">
        <f t="shared" si="85"/>
        <v>1363273.5</v>
      </c>
      <c r="E1041" s="255"/>
      <c r="F1041" s="256"/>
      <c r="G1041" s="256"/>
      <c r="H1041" s="255"/>
      <c r="I1041" s="254"/>
      <c r="J1041" s="255"/>
      <c r="K1041" s="254">
        <f t="shared" si="86"/>
        <v>1363273.5</v>
      </c>
      <c r="L1041" s="257" t="e">
        <f>#REF!+C1041</f>
        <v>#REF!</v>
      </c>
      <c r="M1041" s="229"/>
      <c r="N1041" s="229" t="e">
        <v>#VALUE!</v>
      </c>
      <c r="O1041" s="65">
        <v>0</v>
      </c>
      <c r="Q1041" s="258">
        <v>1363273.5</v>
      </c>
      <c r="R1041" s="259">
        <f t="shared" si="87"/>
        <v>0</v>
      </c>
    </row>
    <row r="1042" spans="1:18" outlineLevel="2">
      <c r="A1042" s="272" t="s">
        <v>5192</v>
      </c>
      <c r="B1042" s="196" t="s">
        <v>3953</v>
      </c>
      <c r="C1042" s="230">
        <v>-1363273.5</v>
      </c>
      <c r="D1042" s="230">
        <f t="shared" si="85"/>
        <v>1363273.5</v>
      </c>
      <c r="E1042" s="255"/>
      <c r="F1042" s="256"/>
      <c r="G1042" s="256"/>
      <c r="H1042" s="255"/>
      <c r="I1042" s="230"/>
      <c r="J1042" s="255"/>
      <c r="K1042" s="230">
        <f t="shared" si="86"/>
        <v>1363273.5</v>
      </c>
      <c r="L1042" s="257"/>
      <c r="M1042" s="230"/>
      <c r="N1042" s="229">
        <v>0</v>
      </c>
      <c r="O1042" s="65" t="s">
        <v>3952</v>
      </c>
      <c r="P1042" s="242" t="b">
        <f>EXACT($A1041,O1042)</f>
        <v>1</v>
      </c>
      <c r="Q1042" s="258">
        <v>0</v>
      </c>
      <c r="R1042" s="259">
        <f t="shared" si="87"/>
        <v>1363273.5</v>
      </c>
    </row>
    <row r="1043" spans="1:18" outlineLevel="1">
      <c r="A1043" s="400" t="s">
        <v>3954</v>
      </c>
      <c r="B1043" s="196"/>
      <c r="C1043" s="254">
        <f>SUM(C1044)</f>
        <v>0</v>
      </c>
      <c r="D1043" s="254">
        <f t="shared" si="85"/>
        <v>0</v>
      </c>
      <c r="E1043" s="255"/>
      <c r="F1043" s="256"/>
      <c r="G1043" s="256"/>
      <c r="H1043" s="255"/>
      <c r="I1043" s="254"/>
      <c r="J1043" s="255"/>
      <c r="K1043" s="254">
        <f>D1043+I1043</f>
        <v>0</v>
      </c>
      <c r="L1043" s="257" t="e">
        <f>#REF!+C1043</f>
        <v>#REF!</v>
      </c>
      <c r="M1043" s="229"/>
      <c r="N1043" s="229" t="e">
        <v>#VALUE!</v>
      </c>
      <c r="O1043" s="65">
        <v>0</v>
      </c>
      <c r="Q1043" s="258">
        <v>0</v>
      </c>
      <c r="R1043" s="259">
        <f>K1043-Q1043</f>
        <v>0</v>
      </c>
    </row>
    <row r="1044" spans="1:18" outlineLevel="2">
      <c r="A1044" s="272" t="s">
        <v>5193</v>
      </c>
      <c r="B1044" s="196" t="s">
        <v>3955</v>
      </c>
      <c r="C1044" s="230">
        <v>0</v>
      </c>
      <c r="D1044" s="230">
        <f t="shared" si="85"/>
        <v>0</v>
      </c>
      <c r="E1044" s="255"/>
      <c r="F1044" s="256"/>
      <c r="G1044" s="256"/>
      <c r="H1044" s="255"/>
      <c r="I1044" s="230"/>
      <c r="J1044" s="255"/>
      <c r="K1044" s="230">
        <f>D1044+I1044</f>
        <v>0</v>
      </c>
      <c r="L1044" s="257"/>
      <c r="M1044" s="230"/>
      <c r="N1044" s="229">
        <v>0</v>
      </c>
      <c r="O1044" s="65" t="s">
        <v>3954</v>
      </c>
      <c r="P1044" s="242" t="b">
        <f>EXACT($A1043,O1044)</f>
        <v>1</v>
      </c>
      <c r="Q1044" s="258">
        <v>0</v>
      </c>
      <c r="R1044" s="259">
        <f>K1044-Q1044</f>
        <v>0</v>
      </c>
    </row>
    <row r="1045" spans="1:18" outlineLevel="1">
      <c r="A1045" s="400" t="s">
        <v>3956</v>
      </c>
      <c r="C1045" s="254">
        <f>SUM(C1046)</f>
        <v>28701.459999999901</v>
      </c>
      <c r="D1045" s="254">
        <f t="shared" si="85"/>
        <v>-28701.459999999901</v>
      </c>
      <c r="E1045" s="255"/>
      <c r="F1045" s="256"/>
      <c r="G1045" s="256"/>
      <c r="H1045" s="255"/>
      <c r="I1045" s="254"/>
      <c r="J1045" s="255"/>
      <c r="K1045" s="254">
        <f t="shared" si="86"/>
        <v>-28701.459999999901</v>
      </c>
      <c r="L1045" s="257" t="e">
        <f>#REF!+C1045</f>
        <v>#REF!</v>
      </c>
      <c r="M1045" s="229"/>
      <c r="N1045" s="229" t="e">
        <v>#VALUE!</v>
      </c>
      <c r="O1045" s="65">
        <v>0</v>
      </c>
      <c r="Q1045" s="258">
        <v>-28701.46</v>
      </c>
      <c r="R1045" s="259">
        <f t="shared" si="87"/>
        <v>9.822542779147625E-11</v>
      </c>
    </row>
    <row r="1046" spans="1:18" outlineLevel="2">
      <c r="A1046" s="272" t="s">
        <v>5194</v>
      </c>
      <c r="B1046" s="196" t="s">
        <v>3957</v>
      </c>
      <c r="C1046" s="230">
        <v>28701.459999999901</v>
      </c>
      <c r="D1046" s="230">
        <f t="shared" si="85"/>
        <v>-28701.459999999901</v>
      </c>
      <c r="E1046" s="255"/>
      <c r="F1046" s="256"/>
      <c r="G1046" s="256"/>
      <c r="H1046" s="255"/>
      <c r="I1046" s="230"/>
      <c r="J1046" s="255"/>
      <c r="K1046" s="230">
        <f t="shared" si="86"/>
        <v>-28701.459999999901</v>
      </c>
      <c r="L1046" s="257"/>
      <c r="M1046" s="230"/>
      <c r="N1046" s="229">
        <v>0</v>
      </c>
      <c r="O1046" s="65" t="s">
        <v>3956</v>
      </c>
      <c r="P1046" s="242" t="b">
        <f>EXACT($A1045,O1046)</f>
        <v>1</v>
      </c>
      <c r="Q1046" s="258">
        <v>0</v>
      </c>
      <c r="R1046" s="259">
        <f t="shared" si="87"/>
        <v>-28701.459999999901</v>
      </c>
    </row>
    <row r="1047" spans="1:18" outlineLevel="1">
      <c r="A1047" s="400" t="s">
        <v>3958</v>
      </c>
      <c r="C1047" s="254">
        <f>SUM(C1048)</f>
        <v>-28701.459999999901</v>
      </c>
      <c r="D1047" s="254">
        <f t="shared" si="85"/>
        <v>28701.459999999901</v>
      </c>
      <c r="E1047" s="255"/>
      <c r="F1047" s="256"/>
      <c r="G1047" s="256"/>
      <c r="H1047" s="255"/>
      <c r="I1047" s="254"/>
      <c r="J1047" s="255"/>
      <c r="K1047" s="254">
        <f t="shared" si="86"/>
        <v>28701.459999999901</v>
      </c>
      <c r="L1047" s="257" t="e">
        <f>#REF!+C1047</f>
        <v>#REF!</v>
      </c>
      <c r="M1047" s="229"/>
      <c r="N1047" s="229" t="e">
        <v>#VALUE!</v>
      </c>
      <c r="O1047" s="65">
        <v>0</v>
      </c>
      <c r="Q1047" s="258">
        <v>28701.46</v>
      </c>
      <c r="R1047" s="259">
        <f t="shared" si="87"/>
        <v>-9.822542779147625E-11</v>
      </c>
    </row>
    <row r="1048" spans="1:18" outlineLevel="2">
      <c r="A1048" s="272" t="s">
        <v>5195</v>
      </c>
      <c r="B1048" s="196" t="s">
        <v>3959</v>
      </c>
      <c r="C1048" s="230">
        <v>-28701.459999999901</v>
      </c>
      <c r="D1048" s="230">
        <f t="shared" si="85"/>
        <v>28701.459999999901</v>
      </c>
      <c r="E1048" s="255"/>
      <c r="F1048" s="256"/>
      <c r="G1048" s="256"/>
      <c r="H1048" s="255"/>
      <c r="I1048" s="230"/>
      <c r="J1048" s="255"/>
      <c r="K1048" s="230">
        <f t="shared" si="86"/>
        <v>28701.459999999901</v>
      </c>
      <c r="L1048" s="257"/>
      <c r="M1048" s="230"/>
      <c r="N1048" s="229">
        <v>0</v>
      </c>
      <c r="O1048" s="65" t="s">
        <v>3958</v>
      </c>
      <c r="P1048" s="242" t="b">
        <f>EXACT($A1047,O1048)</f>
        <v>1</v>
      </c>
      <c r="Q1048" s="258">
        <v>0</v>
      </c>
      <c r="R1048" s="259">
        <f t="shared" si="87"/>
        <v>28701.459999999901</v>
      </c>
    </row>
    <row r="1049" spans="1:18" outlineLevel="1">
      <c r="A1049" s="400" t="s">
        <v>3960</v>
      </c>
      <c r="C1049" s="254">
        <f>SUM(C1050)</f>
        <v>-12335</v>
      </c>
      <c r="D1049" s="254">
        <f t="shared" si="85"/>
        <v>12335</v>
      </c>
      <c r="E1049" s="255"/>
      <c r="F1049" s="256"/>
      <c r="G1049" s="256"/>
      <c r="H1049" s="255"/>
      <c r="I1049" s="254"/>
      <c r="J1049" s="255"/>
      <c r="K1049" s="254">
        <f t="shared" si="86"/>
        <v>12335</v>
      </c>
      <c r="L1049" s="257" t="e">
        <f>#REF!+C1049</f>
        <v>#REF!</v>
      </c>
      <c r="M1049" s="229"/>
      <c r="N1049" s="229" t="e">
        <v>#VALUE!</v>
      </c>
      <c r="O1049" s="65">
        <v>0</v>
      </c>
      <c r="Q1049" s="258">
        <v>12335</v>
      </c>
      <c r="R1049" s="259">
        <f t="shared" si="87"/>
        <v>0</v>
      </c>
    </row>
    <row r="1050" spans="1:18" outlineLevel="2">
      <c r="A1050" s="272" t="s">
        <v>5196</v>
      </c>
      <c r="B1050" s="196" t="s">
        <v>3961</v>
      </c>
      <c r="C1050" s="230">
        <v>-12335</v>
      </c>
      <c r="D1050" s="230">
        <f t="shared" si="85"/>
        <v>12335</v>
      </c>
      <c r="E1050" s="255"/>
      <c r="F1050" s="256"/>
      <c r="G1050" s="256"/>
      <c r="H1050" s="255"/>
      <c r="I1050" s="230"/>
      <c r="J1050" s="255"/>
      <c r="K1050" s="230">
        <f t="shared" si="86"/>
        <v>12335</v>
      </c>
      <c r="L1050" s="257"/>
      <c r="M1050" s="230"/>
      <c r="N1050" s="229">
        <v>0</v>
      </c>
      <c r="O1050" s="65" t="s">
        <v>3960</v>
      </c>
      <c r="P1050" s="242" t="b">
        <f>EXACT($A1049,O1050)</f>
        <v>1</v>
      </c>
      <c r="Q1050" s="258">
        <v>0</v>
      </c>
      <c r="R1050" s="259">
        <f t="shared" si="87"/>
        <v>12335</v>
      </c>
    </row>
    <row r="1051" spans="1:18" outlineLevel="1">
      <c r="A1051" s="400" t="s">
        <v>3962</v>
      </c>
      <c r="C1051" s="254">
        <f>SUM(C1052)</f>
        <v>-20736.2</v>
      </c>
      <c r="D1051" s="254">
        <f t="shared" si="85"/>
        <v>20736.2</v>
      </c>
      <c r="E1051" s="255"/>
      <c r="F1051" s="256"/>
      <c r="G1051" s="256"/>
      <c r="H1051" s="255"/>
      <c r="I1051" s="254"/>
      <c r="J1051" s="255"/>
      <c r="K1051" s="254">
        <f t="shared" si="86"/>
        <v>20736.2</v>
      </c>
      <c r="L1051" s="257" t="e">
        <f>#REF!+C1051</f>
        <v>#REF!</v>
      </c>
      <c r="M1051" s="229"/>
      <c r="N1051" s="229" t="e">
        <v>#VALUE!</v>
      </c>
      <c r="O1051" s="65">
        <v>0</v>
      </c>
      <c r="Q1051" s="258">
        <v>20736.2</v>
      </c>
      <c r="R1051" s="259">
        <f t="shared" si="87"/>
        <v>0</v>
      </c>
    </row>
    <row r="1052" spans="1:18" outlineLevel="2">
      <c r="A1052" s="272" t="s">
        <v>5197</v>
      </c>
      <c r="B1052" s="196" t="s">
        <v>3963</v>
      </c>
      <c r="C1052" s="230">
        <v>-20736.2</v>
      </c>
      <c r="D1052" s="230">
        <f t="shared" si="85"/>
        <v>20736.2</v>
      </c>
      <c r="E1052" s="255"/>
      <c r="F1052" s="256"/>
      <c r="G1052" s="256"/>
      <c r="H1052" s="255"/>
      <c r="I1052" s="230"/>
      <c r="J1052" s="255"/>
      <c r="K1052" s="230">
        <f t="shared" si="86"/>
        <v>20736.2</v>
      </c>
      <c r="L1052" s="257"/>
      <c r="M1052" s="230"/>
      <c r="N1052" s="229">
        <v>0</v>
      </c>
      <c r="O1052" s="65" t="s">
        <v>3962</v>
      </c>
      <c r="P1052" s="242" t="b">
        <f>EXACT($A1051,O1052)</f>
        <v>1</v>
      </c>
      <c r="Q1052" s="258">
        <v>0</v>
      </c>
      <c r="R1052" s="259">
        <f t="shared" si="87"/>
        <v>20736.2</v>
      </c>
    </row>
    <row r="1053" spans="1:18" outlineLevel="1">
      <c r="A1053" s="400" t="s">
        <v>3964</v>
      </c>
      <c r="C1053" s="254">
        <f>SUM(C1054)</f>
        <v>-139583.95000000001</v>
      </c>
      <c r="D1053" s="254">
        <f t="shared" si="85"/>
        <v>139583.95000000001</v>
      </c>
      <c r="E1053" s="255"/>
      <c r="F1053" s="256"/>
      <c r="G1053" s="256"/>
      <c r="H1053" s="255"/>
      <c r="I1053" s="254"/>
      <c r="J1053" s="255"/>
      <c r="K1053" s="254">
        <f>D1053+I1053</f>
        <v>139583.95000000001</v>
      </c>
      <c r="L1053" s="257"/>
      <c r="M1053" s="230"/>
      <c r="N1053" s="229" t="e">
        <v>#VALUE!</v>
      </c>
      <c r="O1053" s="65">
        <v>0</v>
      </c>
      <c r="Q1053" s="258">
        <v>139583.95000000001</v>
      </c>
      <c r="R1053" s="259">
        <f t="shared" si="87"/>
        <v>0</v>
      </c>
    </row>
    <row r="1054" spans="1:18" outlineLevel="2">
      <c r="A1054" s="272" t="s">
        <v>5198</v>
      </c>
      <c r="B1054" s="196" t="s">
        <v>3965</v>
      </c>
      <c r="C1054" s="230">
        <v>-139583.95000000001</v>
      </c>
      <c r="D1054" s="230">
        <f t="shared" si="85"/>
        <v>139583.95000000001</v>
      </c>
      <c r="E1054" s="255"/>
      <c r="F1054" s="256"/>
      <c r="G1054" s="256"/>
      <c r="H1054" s="255"/>
      <c r="I1054" s="230"/>
      <c r="J1054" s="255"/>
      <c r="K1054" s="230">
        <f>D1054+I1054</f>
        <v>139583.95000000001</v>
      </c>
      <c r="L1054" s="257"/>
      <c r="M1054" s="230"/>
      <c r="N1054" s="229">
        <v>0</v>
      </c>
      <c r="O1054" s="65" t="s">
        <v>3964</v>
      </c>
      <c r="P1054" s="242" t="b">
        <f>EXACT($A1053,O1054)</f>
        <v>1</v>
      </c>
      <c r="Q1054" s="258">
        <v>0</v>
      </c>
      <c r="R1054" s="259">
        <f t="shared" si="87"/>
        <v>139583.95000000001</v>
      </c>
    </row>
    <row r="1055" spans="1:18" outlineLevel="1">
      <c r="A1055" s="400" t="s">
        <v>3966</v>
      </c>
      <c r="C1055" s="254">
        <f>SUM(C1056:C1057)</f>
        <v>0</v>
      </c>
      <c r="D1055" s="254">
        <f t="shared" si="85"/>
        <v>0</v>
      </c>
      <c r="E1055" s="255"/>
      <c r="F1055" s="256"/>
      <c r="G1055" s="256"/>
      <c r="H1055" s="255"/>
      <c r="I1055" s="254"/>
      <c r="J1055" s="255"/>
      <c r="K1055" s="254">
        <f t="shared" si="86"/>
        <v>0</v>
      </c>
      <c r="L1055" s="257" t="e">
        <f>#REF!+C1055</f>
        <v>#REF!</v>
      </c>
      <c r="M1055" s="229"/>
      <c r="N1055" s="229" t="e">
        <v>#VALUE!</v>
      </c>
      <c r="O1055" s="65">
        <v>0</v>
      </c>
      <c r="Q1055" s="258">
        <v>0</v>
      </c>
      <c r="R1055" s="259">
        <f t="shared" si="87"/>
        <v>0</v>
      </c>
    </row>
    <row r="1056" spans="1:18" outlineLevel="2">
      <c r="A1056" s="416" t="s">
        <v>5199</v>
      </c>
      <c r="B1056" s="294" t="s">
        <v>3967</v>
      </c>
      <c r="C1056" s="230">
        <v>0</v>
      </c>
      <c r="D1056" s="230">
        <f t="shared" si="85"/>
        <v>0</v>
      </c>
      <c r="E1056" s="255"/>
      <c r="F1056" s="256"/>
      <c r="G1056" s="256"/>
      <c r="H1056" s="255"/>
      <c r="I1056" s="230"/>
      <c r="J1056" s="255"/>
      <c r="K1056" s="230">
        <f t="shared" si="86"/>
        <v>0</v>
      </c>
      <c r="L1056" s="257"/>
      <c r="M1056" s="230"/>
      <c r="N1056" s="229">
        <v>0</v>
      </c>
      <c r="O1056" s="65" t="s">
        <v>3966</v>
      </c>
      <c r="P1056" s="242" t="b">
        <f>EXACT($A$1055,O1056)</f>
        <v>1</v>
      </c>
      <c r="Q1056" s="258">
        <v>0</v>
      </c>
      <c r="R1056" s="259">
        <f t="shared" ref="R1056:R1088" si="88">K1056-Q1056</f>
        <v>0</v>
      </c>
    </row>
    <row r="1057" spans="1:19" outlineLevel="2">
      <c r="A1057" s="407" t="s">
        <v>5200</v>
      </c>
      <c r="B1057" s="274" t="s">
        <v>3968</v>
      </c>
      <c r="C1057" s="230">
        <v>0</v>
      </c>
      <c r="D1057" s="230">
        <f t="shared" si="85"/>
        <v>0</v>
      </c>
      <c r="E1057" s="255"/>
      <c r="F1057" s="256"/>
      <c r="G1057" s="256"/>
      <c r="H1057" s="255"/>
      <c r="I1057" s="230"/>
      <c r="J1057" s="255"/>
      <c r="K1057" s="230">
        <f t="shared" si="86"/>
        <v>0</v>
      </c>
      <c r="L1057" s="257"/>
      <c r="M1057" s="230"/>
      <c r="N1057" s="229">
        <v>0</v>
      </c>
      <c r="O1057" s="65" t="s">
        <v>3966</v>
      </c>
      <c r="P1057" s="242" t="b">
        <f>EXACT($A$1055,O1057)</f>
        <v>1</v>
      </c>
      <c r="Q1057" s="258">
        <v>0</v>
      </c>
      <c r="R1057" s="259">
        <f t="shared" si="88"/>
        <v>0</v>
      </c>
    </row>
    <row r="1058" spans="1:19" outlineLevel="1">
      <c r="A1058" s="400" t="s">
        <v>3969</v>
      </c>
      <c r="C1058" s="254">
        <f>SUM(C1059:C1060)</f>
        <v>-5148770.5499999896</v>
      </c>
      <c r="D1058" s="254">
        <f t="shared" si="85"/>
        <v>5148770.5499999896</v>
      </c>
      <c r="E1058" s="255"/>
      <c r="F1058" s="256"/>
      <c r="G1058" s="256"/>
      <c r="H1058" s="255"/>
      <c r="I1058" s="254"/>
      <c r="J1058" s="255"/>
      <c r="K1058" s="254">
        <f t="shared" si="86"/>
        <v>5148770.5499999896</v>
      </c>
      <c r="L1058" s="257" t="e">
        <f>#REF!+C1058</f>
        <v>#REF!</v>
      </c>
      <c r="M1058" s="229"/>
      <c r="N1058" s="229" t="e">
        <v>#VALUE!</v>
      </c>
      <c r="O1058" s="65">
        <v>0</v>
      </c>
      <c r="Q1058" s="258">
        <v>5148770.55</v>
      </c>
      <c r="R1058" s="259">
        <f t="shared" si="88"/>
        <v>-1.0244548320770264E-8</v>
      </c>
      <c r="S1058" s="295"/>
    </row>
    <row r="1059" spans="1:19" outlineLevel="2">
      <c r="A1059" s="416" t="s">
        <v>5201</v>
      </c>
      <c r="B1059" s="294" t="s">
        <v>3970</v>
      </c>
      <c r="C1059" s="230">
        <v>-5148770.5499999896</v>
      </c>
      <c r="D1059" s="230">
        <f t="shared" ref="D1059:D1109" si="89">C1059*-1</f>
        <v>5148770.5499999896</v>
      </c>
      <c r="E1059" s="255"/>
      <c r="F1059" s="256"/>
      <c r="G1059" s="256"/>
      <c r="H1059" s="255"/>
      <c r="I1059" s="230"/>
      <c r="J1059" s="255"/>
      <c r="K1059" s="230">
        <f t="shared" ref="K1059:K1108" si="90">D1059+I1059</f>
        <v>5148770.5499999896</v>
      </c>
      <c r="L1059" s="257"/>
      <c r="M1059" s="230"/>
      <c r="N1059" s="229">
        <v>0</v>
      </c>
      <c r="O1059" s="65" t="s">
        <v>3969</v>
      </c>
      <c r="P1059" s="242" t="b">
        <f>EXACT($A$1058,O1059)</f>
        <v>1</v>
      </c>
      <c r="Q1059" s="258">
        <v>0</v>
      </c>
      <c r="R1059" s="259">
        <f t="shared" si="88"/>
        <v>5148770.5499999896</v>
      </c>
    </row>
    <row r="1060" spans="1:19" outlineLevel="2">
      <c r="A1060" s="407" t="s">
        <v>5202</v>
      </c>
      <c r="B1060" s="274" t="s">
        <v>3971</v>
      </c>
      <c r="C1060" s="230">
        <v>0</v>
      </c>
      <c r="D1060" s="230">
        <f t="shared" si="89"/>
        <v>0</v>
      </c>
      <c r="E1060" s="255"/>
      <c r="F1060" s="256"/>
      <c r="G1060" s="256"/>
      <c r="H1060" s="255"/>
      <c r="I1060" s="230"/>
      <c r="J1060" s="255"/>
      <c r="K1060" s="230">
        <f t="shared" si="90"/>
        <v>0</v>
      </c>
      <c r="L1060" s="257" t="e">
        <f>#REF!+C1060</f>
        <v>#REF!</v>
      </c>
      <c r="M1060" s="230"/>
      <c r="N1060" s="229">
        <v>0</v>
      </c>
      <c r="O1060" s="65" t="s">
        <v>3969</v>
      </c>
      <c r="P1060" s="242" t="b">
        <f>EXACT($A$1058,O1060)</f>
        <v>1</v>
      </c>
      <c r="Q1060" s="258">
        <v>0</v>
      </c>
      <c r="R1060" s="259">
        <f t="shared" si="88"/>
        <v>0</v>
      </c>
    </row>
    <row r="1061" spans="1:19" outlineLevel="1">
      <c r="A1061" s="400" t="s">
        <v>3972</v>
      </c>
      <c r="C1061" s="254">
        <f>SUM(C1062)</f>
        <v>-2300296.1699999901</v>
      </c>
      <c r="D1061" s="254">
        <f t="shared" si="89"/>
        <v>2300296.1699999901</v>
      </c>
      <c r="E1061" s="266"/>
      <c r="F1061" s="256"/>
      <c r="G1061" s="256"/>
      <c r="H1061" s="255"/>
      <c r="I1061" s="254"/>
      <c r="J1061" s="255"/>
      <c r="K1061" s="254">
        <f>D1061+I1061</f>
        <v>2300296.1699999901</v>
      </c>
      <c r="L1061" s="257"/>
      <c r="M1061" s="230"/>
      <c r="N1061" s="229" t="e">
        <v>#VALUE!</v>
      </c>
      <c r="O1061" s="65">
        <v>0</v>
      </c>
      <c r="Q1061" s="258">
        <v>2300296.17</v>
      </c>
      <c r="R1061" s="259">
        <f t="shared" si="88"/>
        <v>-9.7788870334625244E-9</v>
      </c>
    </row>
    <row r="1062" spans="1:19" outlineLevel="2">
      <c r="A1062" s="416" t="s">
        <v>5203</v>
      </c>
      <c r="B1062" s="294" t="s">
        <v>3973</v>
      </c>
      <c r="C1062" s="230">
        <v>-2300296.1699999901</v>
      </c>
      <c r="D1062" s="230">
        <f t="shared" si="89"/>
        <v>2300296.1699999901</v>
      </c>
      <c r="E1062" s="266"/>
      <c r="F1062" s="256"/>
      <c r="G1062" s="256"/>
      <c r="H1062" s="255"/>
      <c r="I1062" s="230"/>
      <c r="J1062" s="255"/>
      <c r="K1062" s="230">
        <f>D1062+I1062</f>
        <v>2300296.1699999901</v>
      </c>
      <c r="L1062" s="257"/>
      <c r="M1062" s="230"/>
      <c r="N1062" s="229">
        <v>0</v>
      </c>
      <c r="O1062" s="65" t="s">
        <v>3972</v>
      </c>
      <c r="P1062" s="242" t="b">
        <f>EXACT($A1061,O1062)</f>
        <v>1</v>
      </c>
      <c r="Q1062" s="258">
        <v>0</v>
      </c>
      <c r="R1062" s="259">
        <f t="shared" si="88"/>
        <v>2300296.1699999901</v>
      </c>
    </row>
    <row r="1063" spans="1:19" outlineLevel="1">
      <c r="A1063" s="400" t="s">
        <v>3974</v>
      </c>
      <c r="C1063" s="254">
        <f>SUM(C1064:C1065)</f>
        <v>-1450392.8999999899</v>
      </c>
      <c r="D1063" s="254">
        <f t="shared" si="89"/>
        <v>1450392.8999999899</v>
      </c>
      <c r="E1063" s="255"/>
      <c r="F1063" s="256"/>
      <c r="G1063" s="256"/>
      <c r="H1063" s="255"/>
      <c r="I1063" s="254"/>
      <c r="J1063" s="255"/>
      <c r="K1063" s="254">
        <f t="shared" si="90"/>
        <v>1450392.8999999899</v>
      </c>
      <c r="L1063" s="257" t="e">
        <f>#REF!+C1063</f>
        <v>#REF!</v>
      </c>
      <c r="M1063" s="229"/>
      <c r="N1063" s="229" t="e">
        <v>#VALUE!</v>
      </c>
      <c r="O1063" s="65">
        <v>0</v>
      </c>
      <c r="Q1063" s="258">
        <v>1450392.9</v>
      </c>
      <c r="R1063" s="259">
        <f t="shared" si="88"/>
        <v>-1.0011717677116394E-8</v>
      </c>
    </row>
    <row r="1064" spans="1:19" outlineLevel="2">
      <c r="A1064" s="416" t="s">
        <v>5204</v>
      </c>
      <c r="B1064" s="294" t="s">
        <v>3975</v>
      </c>
      <c r="C1064" s="230">
        <v>-1450392.8999999899</v>
      </c>
      <c r="D1064" s="230">
        <f t="shared" si="89"/>
        <v>1450392.8999999899</v>
      </c>
      <c r="E1064" s="255"/>
      <c r="F1064" s="256"/>
      <c r="G1064" s="256"/>
      <c r="H1064" s="255"/>
      <c r="I1064" s="230"/>
      <c r="J1064" s="255"/>
      <c r="K1064" s="230">
        <f t="shared" si="90"/>
        <v>1450392.8999999899</v>
      </c>
      <c r="L1064" s="257"/>
      <c r="M1064" s="230"/>
      <c r="N1064" s="229">
        <v>0</v>
      </c>
      <c r="O1064" s="65" t="s">
        <v>3974</v>
      </c>
      <c r="P1064" s="242" t="b">
        <f>EXACT($A$1063,O1064)</f>
        <v>1</v>
      </c>
      <c r="Q1064" s="258">
        <v>0</v>
      </c>
      <c r="R1064" s="259">
        <f t="shared" si="88"/>
        <v>1450392.8999999899</v>
      </c>
    </row>
    <row r="1065" spans="1:19" outlineLevel="2">
      <c r="A1065" s="407" t="s">
        <v>5205</v>
      </c>
      <c r="B1065" s="274" t="s">
        <v>3976</v>
      </c>
      <c r="C1065" s="230">
        <v>0</v>
      </c>
      <c r="D1065" s="230">
        <f t="shared" si="89"/>
        <v>0</v>
      </c>
      <c r="E1065" s="255"/>
      <c r="F1065" s="256"/>
      <c r="G1065" s="256"/>
      <c r="H1065" s="255"/>
      <c r="I1065" s="230"/>
      <c r="J1065" s="255"/>
      <c r="K1065" s="230">
        <f t="shared" si="90"/>
        <v>0</v>
      </c>
      <c r="L1065" s="257"/>
      <c r="M1065" s="230"/>
      <c r="N1065" s="229">
        <v>0</v>
      </c>
      <c r="O1065" s="65" t="s">
        <v>3974</v>
      </c>
      <c r="P1065" s="242" t="b">
        <f>EXACT($A$1063,O1065)</f>
        <v>1</v>
      </c>
      <c r="Q1065" s="258">
        <v>0</v>
      </c>
      <c r="R1065" s="259">
        <f t="shared" si="88"/>
        <v>0</v>
      </c>
    </row>
    <row r="1066" spans="1:19" outlineLevel="1">
      <c r="A1066" s="400" t="s">
        <v>3977</v>
      </c>
      <c r="C1066" s="254">
        <f>SUM(C1067:C1068)</f>
        <v>-353786.15999999898</v>
      </c>
      <c r="D1066" s="254">
        <f t="shared" si="89"/>
        <v>353786.15999999898</v>
      </c>
      <c r="E1066" s="255"/>
      <c r="F1066" s="256"/>
      <c r="G1066" s="256"/>
      <c r="H1066" s="255"/>
      <c r="I1066" s="254"/>
      <c r="J1066" s="255"/>
      <c r="K1066" s="254">
        <f t="shared" si="90"/>
        <v>353786.15999999898</v>
      </c>
      <c r="L1066" s="257" t="e">
        <f>#REF!+C1066</f>
        <v>#REF!</v>
      </c>
      <c r="M1066" s="229"/>
      <c r="N1066" s="229" t="e">
        <v>#VALUE!</v>
      </c>
      <c r="O1066" s="65">
        <v>0</v>
      </c>
      <c r="Q1066" s="258">
        <v>353786.16</v>
      </c>
      <c r="R1066" s="259">
        <f t="shared" si="88"/>
        <v>-9.8953023552894592E-10</v>
      </c>
    </row>
    <row r="1067" spans="1:19" outlineLevel="2">
      <c r="A1067" s="416" t="s">
        <v>5206</v>
      </c>
      <c r="B1067" s="294" t="s">
        <v>3978</v>
      </c>
      <c r="C1067" s="230">
        <v>-353786.15999999898</v>
      </c>
      <c r="D1067" s="230">
        <f t="shared" si="89"/>
        <v>353786.15999999898</v>
      </c>
      <c r="E1067" s="255"/>
      <c r="F1067" s="256"/>
      <c r="G1067" s="256"/>
      <c r="H1067" s="255"/>
      <c r="I1067" s="230"/>
      <c r="J1067" s="255"/>
      <c r="K1067" s="230">
        <f t="shared" si="90"/>
        <v>353786.15999999898</v>
      </c>
      <c r="L1067" s="257"/>
      <c r="M1067" s="230"/>
      <c r="N1067" s="229">
        <v>0</v>
      </c>
      <c r="O1067" s="65" t="s">
        <v>3977</v>
      </c>
      <c r="P1067" s="242" t="b">
        <f>EXACT($A$1066,O1067)</f>
        <v>1</v>
      </c>
      <c r="Q1067" s="258">
        <v>0</v>
      </c>
      <c r="R1067" s="259">
        <f t="shared" si="88"/>
        <v>353786.15999999898</v>
      </c>
    </row>
    <row r="1068" spans="1:19" outlineLevel="2">
      <c r="A1068" s="407" t="s">
        <v>5207</v>
      </c>
      <c r="B1068" s="274" t="s">
        <v>3979</v>
      </c>
      <c r="C1068" s="230">
        <v>0</v>
      </c>
      <c r="D1068" s="230">
        <f t="shared" si="89"/>
        <v>0</v>
      </c>
      <c r="E1068" s="255"/>
      <c r="F1068" s="256"/>
      <c r="G1068" s="256"/>
      <c r="H1068" s="255"/>
      <c r="I1068" s="230"/>
      <c r="J1068" s="255"/>
      <c r="K1068" s="230">
        <f t="shared" si="90"/>
        <v>0</v>
      </c>
      <c r="L1068" s="257"/>
      <c r="M1068" s="230"/>
      <c r="N1068" s="229">
        <v>0</v>
      </c>
      <c r="O1068" s="65" t="s">
        <v>3977</v>
      </c>
      <c r="P1068" s="242" t="b">
        <f>EXACT($A$1066,O1068)</f>
        <v>1</v>
      </c>
      <c r="Q1068" s="258">
        <v>0</v>
      </c>
      <c r="R1068" s="259">
        <f t="shared" si="88"/>
        <v>0</v>
      </c>
    </row>
    <row r="1069" spans="1:19" outlineLevel="1">
      <c r="A1069" s="406" t="s">
        <v>3980</v>
      </c>
      <c r="C1069" s="254">
        <f>SUM(C1070)</f>
        <v>0</v>
      </c>
      <c r="D1069" s="254">
        <f t="shared" si="89"/>
        <v>0</v>
      </c>
      <c r="E1069" s="266"/>
      <c r="F1069" s="256"/>
      <c r="G1069" s="256"/>
      <c r="H1069" s="255"/>
      <c r="I1069" s="254"/>
      <c r="J1069" s="255"/>
      <c r="K1069" s="254">
        <f>D1069+I1069</f>
        <v>0</v>
      </c>
      <c r="L1069" s="257"/>
      <c r="M1069" s="230"/>
      <c r="N1069" s="229" t="e">
        <v>#VALUE!</v>
      </c>
      <c r="O1069" s="65">
        <v>0</v>
      </c>
      <c r="Q1069" s="258">
        <v>0</v>
      </c>
      <c r="R1069" s="259">
        <f t="shared" si="88"/>
        <v>0</v>
      </c>
    </row>
    <row r="1070" spans="1:19" outlineLevel="2">
      <c r="A1070" s="416" t="s">
        <v>5208</v>
      </c>
      <c r="B1070" s="294" t="s">
        <v>3981</v>
      </c>
      <c r="C1070" s="230">
        <v>0</v>
      </c>
      <c r="D1070" s="230">
        <f t="shared" si="89"/>
        <v>0</v>
      </c>
      <c r="E1070" s="266"/>
      <c r="F1070" s="256"/>
      <c r="G1070" s="256"/>
      <c r="H1070" s="255"/>
      <c r="I1070" s="230"/>
      <c r="J1070" s="255"/>
      <c r="K1070" s="230">
        <f>D1070+I1070</f>
        <v>0</v>
      </c>
      <c r="L1070" s="257"/>
      <c r="M1070" s="230"/>
      <c r="N1070" s="229">
        <v>0</v>
      </c>
      <c r="O1070" s="65" t="s">
        <v>3980</v>
      </c>
      <c r="P1070" s="242" t="b">
        <f>EXACT($A1069,O1070)</f>
        <v>1</v>
      </c>
      <c r="Q1070" s="258">
        <v>0</v>
      </c>
      <c r="R1070" s="259">
        <f t="shared" si="88"/>
        <v>0</v>
      </c>
    </row>
    <row r="1071" spans="1:19" outlineLevel="1">
      <c r="A1071" s="400" t="s">
        <v>3982</v>
      </c>
      <c r="C1071" s="254">
        <f>SUM(C1072:C1075)</f>
        <v>-70217.229999999894</v>
      </c>
      <c r="D1071" s="254">
        <f t="shared" si="89"/>
        <v>70217.229999999894</v>
      </c>
      <c r="E1071" s="266"/>
      <c r="F1071" s="256"/>
      <c r="G1071" s="256"/>
      <c r="H1071" s="255"/>
      <c r="I1071" s="254"/>
      <c r="J1071" s="255"/>
      <c r="K1071" s="254">
        <f t="shared" si="90"/>
        <v>70217.229999999894</v>
      </c>
      <c r="L1071" s="257" t="e">
        <f>#REF!+C1071</f>
        <v>#REF!</v>
      </c>
      <c r="M1071" s="229"/>
      <c r="N1071" s="229" t="e">
        <v>#VALUE!</v>
      </c>
      <c r="O1071" s="65">
        <v>0</v>
      </c>
      <c r="Q1071" s="258">
        <v>70217.23</v>
      </c>
      <c r="R1071" s="259">
        <f t="shared" si="88"/>
        <v>0</v>
      </c>
    </row>
    <row r="1072" spans="1:19" outlineLevel="2">
      <c r="A1072" s="416" t="s">
        <v>5209</v>
      </c>
      <c r="B1072" s="294" t="s">
        <v>3983</v>
      </c>
      <c r="C1072" s="230">
        <v>0</v>
      </c>
      <c r="D1072" s="230">
        <f t="shared" si="89"/>
        <v>0</v>
      </c>
      <c r="E1072" s="266"/>
      <c r="F1072" s="256"/>
      <c r="G1072" s="256"/>
      <c r="H1072" s="255"/>
      <c r="I1072" s="230"/>
      <c r="J1072" s="255"/>
      <c r="K1072" s="230">
        <f t="shared" si="90"/>
        <v>0</v>
      </c>
      <c r="L1072" s="257"/>
      <c r="M1072" s="230"/>
      <c r="N1072" s="229">
        <v>0</v>
      </c>
      <c r="O1072" s="65" t="s">
        <v>3982</v>
      </c>
      <c r="P1072" s="242" t="b">
        <f>EXACT($A$1071,O1072)</f>
        <v>1</v>
      </c>
      <c r="Q1072" s="258">
        <v>0</v>
      </c>
      <c r="R1072" s="259">
        <f t="shared" si="88"/>
        <v>0</v>
      </c>
    </row>
    <row r="1073" spans="1:18" outlineLevel="2">
      <c r="A1073" s="416" t="s">
        <v>5210</v>
      </c>
      <c r="B1073" s="294" t="s">
        <v>3984</v>
      </c>
      <c r="C1073" s="230">
        <v>-70217.229999999894</v>
      </c>
      <c r="D1073" s="230">
        <f t="shared" si="89"/>
        <v>70217.229999999894</v>
      </c>
      <c r="E1073" s="255"/>
      <c r="F1073" s="256"/>
      <c r="G1073" s="256"/>
      <c r="H1073" s="255"/>
      <c r="I1073" s="230"/>
      <c r="J1073" s="255"/>
      <c r="K1073" s="230">
        <f t="shared" si="90"/>
        <v>70217.229999999894</v>
      </c>
      <c r="L1073" s="257"/>
      <c r="M1073" s="230"/>
      <c r="N1073" s="229">
        <v>0</v>
      </c>
      <c r="O1073" s="65" t="s">
        <v>3982</v>
      </c>
      <c r="P1073" s="242" t="b">
        <f>EXACT($A$1071,O1073)</f>
        <v>1</v>
      </c>
      <c r="Q1073" s="258">
        <v>0</v>
      </c>
      <c r="R1073" s="259">
        <f t="shared" si="88"/>
        <v>70217.229999999894</v>
      </c>
    </row>
    <row r="1074" spans="1:18" outlineLevel="2">
      <c r="A1074" s="417" t="s">
        <v>5211</v>
      </c>
      <c r="B1074" s="296" t="s">
        <v>3985</v>
      </c>
      <c r="C1074" s="230">
        <v>0</v>
      </c>
      <c r="D1074" s="230">
        <f t="shared" si="89"/>
        <v>0</v>
      </c>
      <c r="E1074" s="255"/>
      <c r="F1074" s="256"/>
      <c r="G1074" s="256"/>
      <c r="H1074" s="255"/>
      <c r="I1074" s="230"/>
      <c r="J1074" s="255"/>
      <c r="K1074" s="230">
        <f t="shared" si="90"/>
        <v>0</v>
      </c>
      <c r="L1074" s="257"/>
      <c r="M1074" s="230"/>
      <c r="N1074" s="229">
        <v>0</v>
      </c>
      <c r="O1074" s="65" t="s">
        <v>3982</v>
      </c>
      <c r="P1074" s="242" t="b">
        <f>EXACT($A$1071,O1074)</f>
        <v>1</v>
      </c>
      <c r="Q1074" s="258">
        <v>0</v>
      </c>
      <c r="R1074" s="259">
        <f t="shared" si="88"/>
        <v>0</v>
      </c>
    </row>
    <row r="1075" spans="1:18" outlineLevel="2">
      <c r="A1075" s="407" t="s">
        <v>5212</v>
      </c>
      <c r="B1075" s="274" t="s">
        <v>3986</v>
      </c>
      <c r="C1075" s="230">
        <v>0</v>
      </c>
      <c r="D1075" s="230">
        <f t="shared" si="89"/>
        <v>0</v>
      </c>
      <c r="E1075" s="297"/>
      <c r="F1075" s="256"/>
      <c r="G1075" s="256"/>
      <c r="H1075" s="255"/>
      <c r="I1075" s="230"/>
      <c r="J1075" s="255"/>
      <c r="K1075" s="230">
        <f t="shared" si="90"/>
        <v>0</v>
      </c>
      <c r="L1075" s="257"/>
      <c r="M1075" s="230"/>
      <c r="N1075" s="229">
        <v>0</v>
      </c>
      <c r="O1075" s="65" t="s">
        <v>3982</v>
      </c>
      <c r="P1075" s="242" t="b">
        <f>EXACT($A$1071,O1075)</f>
        <v>1</v>
      </c>
      <c r="Q1075" s="258">
        <v>0</v>
      </c>
      <c r="R1075" s="259">
        <f t="shared" si="88"/>
        <v>0</v>
      </c>
    </row>
    <row r="1076" spans="1:18" outlineLevel="1">
      <c r="A1076" s="400" t="s">
        <v>3987</v>
      </c>
      <c r="C1076" s="254">
        <f>SUM(C1077:C1078)</f>
        <v>-24645.6699999999</v>
      </c>
      <c r="D1076" s="254">
        <f t="shared" si="89"/>
        <v>24645.6699999999</v>
      </c>
      <c r="E1076" s="297"/>
      <c r="F1076" s="256"/>
      <c r="G1076" s="256"/>
      <c r="H1076" s="255"/>
      <c r="I1076" s="254"/>
      <c r="J1076" s="255"/>
      <c r="K1076" s="254">
        <f t="shared" si="90"/>
        <v>24645.6699999999</v>
      </c>
      <c r="L1076" s="257" t="e">
        <f>#REF!+C1076</f>
        <v>#REF!</v>
      </c>
      <c r="M1076" s="229"/>
      <c r="N1076" s="229" t="e">
        <v>#VALUE!</v>
      </c>
      <c r="O1076" s="65">
        <v>0</v>
      </c>
      <c r="Q1076" s="258">
        <v>24645.67</v>
      </c>
      <c r="R1076" s="259">
        <f t="shared" si="88"/>
        <v>-9.822542779147625E-11</v>
      </c>
    </row>
    <row r="1077" spans="1:18" outlineLevel="2">
      <c r="A1077" s="416" t="s">
        <v>5213</v>
      </c>
      <c r="B1077" s="294" t="s">
        <v>3988</v>
      </c>
      <c r="C1077" s="230">
        <v>-24645.6699999999</v>
      </c>
      <c r="D1077" s="230">
        <f t="shared" si="89"/>
        <v>24645.6699999999</v>
      </c>
      <c r="E1077" s="255"/>
      <c r="F1077" s="256"/>
      <c r="G1077" s="256"/>
      <c r="H1077" s="255"/>
      <c r="I1077" s="230"/>
      <c r="J1077" s="255"/>
      <c r="K1077" s="230">
        <f t="shared" si="90"/>
        <v>24645.6699999999</v>
      </c>
      <c r="L1077" s="257"/>
      <c r="M1077" s="230"/>
      <c r="N1077" s="229">
        <v>0</v>
      </c>
      <c r="O1077" s="65" t="s">
        <v>3987</v>
      </c>
      <c r="P1077" s="242" t="b">
        <f>EXACT($A$1076,O1077)</f>
        <v>1</v>
      </c>
      <c r="Q1077" s="258">
        <v>0</v>
      </c>
      <c r="R1077" s="259">
        <f t="shared" si="88"/>
        <v>24645.6699999999</v>
      </c>
    </row>
    <row r="1078" spans="1:18" outlineLevel="2">
      <c r="A1078" s="407" t="s">
        <v>5214</v>
      </c>
      <c r="B1078" s="274" t="s">
        <v>3989</v>
      </c>
      <c r="C1078" s="230">
        <v>0</v>
      </c>
      <c r="D1078" s="230">
        <f t="shared" si="89"/>
        <v>0</v>
      </c>
      <c r="E1078" s="255"/>
      <c r="F1078" s="256"/>
      <c r="G1078" s="256"/>
      <c r="H1078" s="255"/>
      <c r="I1078" s="230"/>
      <c r="J1078" s="255"/>
      <c r="K1078" s="230">
        <f t="shared" si="90"/>
        <v>0</v>
      </c>
      <c r="L1078" s="257"/>
      <c r="M1078" s="230"/>
      <c r="N1078" s="229">
        <v>0</v>
      </c>
      <c r="O1078" s="65" t="s">
        <v>3987</v>
      </c>
      <c r="P1078" s="242" t="b">
        <f>EXACT($A$1076,O1078)</f>
        <v>1</v>
      </c>
      <c r="Q1078" s="258">
        <v>0</v>
      </c>
      <c r="R1078" s="259">
        <f t="shared" si="88"/>
        <v>0</v>
      </c>
    </row>
    <row r="1079" spans="1:18" outlineLevel="1">
      <c r="A1079" s="400" t="s">
        <v>3990</v>
      </c>
      <c r="C1079" s="254">
        <f>C1080</f>
        <v>0</v>
      </c>
      <c r="D1079" s="254">
        <f t="shared" si="89"/>
        <v>0</v>
      </c>
      <c r="E1079" s="255"/>
      <c r="F1079" s="256"/>
      <c r="G1079" s="256"/>
      <c r="H1079" s="255"/>
      <c r="I1079" s="254"/>
      <c r="J1079" s="255"/>
      <c r="K1079" s="254">
        <f t="shared" si="90"/>
        <v>0</v>
      </c>
      <c r="L1079" s="257" t="e">
        <f>#REF!+C1079</f>
        <v>#REF!</v>
      </c>
      <c r="M1079" s="229"/>
      <c r="N1079" s="229" t="e">
        <v>#VALUE!</v>
      </c>
      <c r="O1079" s="65">
        <v>0</v>
      </c>
      <c r="Q1079" s="258">
        <v>0</v>
      </c>
      <c r="R1079" s="259">
        <f t="shared" si="88"/>
        <v>0</v>
      </c>
    </row>
    <row r="1080" spans="1:18" outlineLevel="2">
      <c r="A1080" s="272" t="s">
        <v>5215</v>
      </c>
      <c r="B1080" s="196" t="s">
        <v>3991</v>
      </c>
      <c r="C1080" s="230">
        <v>0</v>
      </c>
      <c r="D1080" s="230">
        <f>C1080*-1</f>
        <v>0</v>
      </c>
      <c r="E1080" s="255"/>
      <c r="F1080" s="229"/>
      <c r="G1080" s="229"/>
      <c r="H1080" s="255"/>
      <c r="I1080" s="230"/>
      <c r="J1080" s="255"/>
      <c r="K1080" s="230">
        <f>D1080+I1080</f>
        <v>0</v>
      </c>
      <c r="L1080" s="252"/>
      <c r="M1080" s="230"/>
      <c r="N1080" s="229">
        <v>0</v>
      </c>
      <c r="O1080" s="65" t="s">
        <v>3990</v>
      </c>
      <c r="P1080" s="242" t="b">
        <f>EXACT($A$1079,O1080)</f>
        <v>1</v>
      </c>
      <c r="Q1080" s="258">
        <v>0</v>
      </c>
      <c r="R1080" s="259">
        <f t="shared" si="88"/>
        <v>0</v>
      </c>
    </row>
    <row r="1081" spans="1:18" outlineLevel="1">
      <c r="A1081" s="400" t="s">
        <v>3992</v>
      </c>
      <c r="B1081" s="196"/>
      <c r="C1081" s="254">
        <f>C1082</f>
        <v>0</v>
      </c>
      <c r="D1081" s="254">
        <f t="shared" si="89"/>
        <v>0</v>
      </c>
      <c r="E1081" s="255"/>
      <c r="F1081" s="256"/>
      <c r="G1081" s="256"/>
      <c r="H1081" s="255"/>
      <c r="I1081" s="254"/>
      <c r="J1081" s="255"/>
      <c r="K1081" s="254">
        <f>D1081+I1081</f>
        <v>0</v>
      </c>
      <c r="L1081" s="257" t="e">
        <f>#REF!+C1081</f>
        <v>#REF!</v>
      </c>
      <c r="M1081" s="229"/>
      <c r="N1081" s="229" t="e">
        <v>#VALUE!</v>
      </c>
      <c r="O1081" s="65">
        <v>0</v>
      </c>
      <c r="Q1081" s="258">
        <v>0</v>
      </c>
      <c r="R1081" s="259">
        <f>K1081-Q1081</f>
        <v>0</v>
      </c>
    </row>
    <row r="1082" spans="1:18" outlineLevel="2">
      <c r="A1082" s="418" t="s">
        <v>5216</v>
      </c>
      <c r="B1082" s="298" t="s">
        <v>3993</v>
      </c>
      <c r="C1082" s="230">
        <v>0</v>
      </c>
      <c r="D1082" s="230">
        <f>C1082*-1</f>
        <v>0</v>
      </c>
      <c r="E1082" s="255"/>
      <c r="F1082" s="229"/>
      <c r="G1082" s="229"/>
      <c r="H1082" s="255"/>
      <c r="I1082" s="230"/>
      <c r="J1082" s="255"/>
      <c r="K1082" s="230">
        <f>D1082+I1082</f>
        <v>0</v>
      </c>
      <c r="L1082" s="252"/>
      <c r="M1082" s="230"/>
      <c r="N1082" s="229">
        <v>0</v>
      </c>
      <c r="O1082" s="65" t="s">
        <v>3992</v>
      </c>
      <c r="P1082" s="242" t="b">
        <f>EXACT($A$1081,O1082)</f>
        <v>1</v>
      </c>
      <c r="Q1082" s="258">
        <v>0</v>
      </c>
      <c r="R1082" s="259">
        <f>K1082-Q1082</f>
        <v>0</v>
      </c>
    </row>
    <row r="1083" spans="1:18" outlineLevel="1">
      <c r="A1083" s="400" t="s">
        <v>3996</v>
      </c>
      <c r="C1083" s="254">
        <f>C1084</f>
        <v>-8200751.21</v>
      </c>
      <c r="D1083" s="254">
        <f t="shared" si="89"/>
        <v>8200751.21</v>
      </c>
      <c r="E1083" s="255"/>
      <c r="F1083" s="256"/>
      <c r="G1083" s="256"/>
      <c r="H1083" s="255"/>
      <c r="I1083" s="254">
        <f>I1084</f>
        <v>0</v>
      </c>
      <c r="J1083" s="255"/>
      <c r="K1083" s="254">
        <f>D1083+I1083</f>
        <v>8200751.21</v>
      </c>
      <c r="L1083" s="257" t="e">
        <f>#REF!+C1083</f>
        <v>#REF!</v>
      </c>
      <c r="M1083" s="229"/>
      <c r="N1083" s="229" t="e">
        <v>#VALUE!</v>
      </c>
      <c r="O1083" s="65">
        <v>0</v>
      </c>
      <c r="Q1083" s="258">
        <v>8200751.21</v>
      </c>
      <c r="R1083" s="259">
        <f t="shared" si="88"/>
        <v>0</v>
      </c>
    </row>
    <row r="1084" spans="1:18" outlineLevel="2">
      <c r="A1084" s="272" t="s">
        <v>5217</v>
      </c>
      <c r="B1084" s="196" t="s">
        <v>3997</v>
      </c>
      <c r="C1084" s="230">
        <v>-8200751.21</v>
      </c>
      <c r="D1084" s="230">
        <f t="shared" si="89"/>
        <v>8200751.21</v>
      </c>
      <c r="E1084" s="255"/>
      <c r="F1084" s="256"/>
      <c r="G1084" s="256"/>
      <c r="H1084" s="255"/>
      <c r="I1084" s="284">
        <v>0</v>
      </c>
      <c r="J1084" s="255"/>
      <c r="K1084" s="230">
        <f>D1084+I1084</f>
        <v>8200751.21</v>
      </c>
      <c r="L1084" s="257"/>
      <c r="M1084" s="230"/>
      <c r="N1084" s="229">
        <v>0</v>
      </c>
      <c r="O1084" s="65" t="s">
        <v>3996</v>
      </c>
      <c r="P1084" s="242" t="b">
        <f>EXACT($A$1083,O1084)</f>
        <v>1</v>
      </c>
      <c r="Q1084" s="258">
        <v>0</v>
      </c>
      <c r="R1084" s="259">
        <f t="shared" si="88"/>
        <v>8200751.21</v>
      </c>
    </row>
    <row r="1085" spans="1:18" outlineLevel="1">
      <c r="A1085" s="400" t="s">
        <v>3998</v>
      </c>
      <c r="C1085" s="254">
        <f>SUM(C1086:C1087)</f>
        <v>-2106476.8099999903</v>
      </c>
      <c r="D1085" s="254">
        <f t="shared" si="89"/>
        <v>2106476.8099999903</v>
      </c>
      <c r="E1085" s="255"/>
      <c r="F1085" s="256"/>
      <c r="G1085" s="256"/>
      <c r="H1085" s="255"/>
      <c r="I1085" s="254">
        <f>I1087</f>
        <v>-1030296</v>
      </c>
      <c r="J1085" s="255"/>
      <c r="K1085" s="254">
        <f t="shared" si="90"/>
        <v>1076180.8099999903</v>
      </c>
      <c r="L1085" s="257" t="e">
        <f>#REF!+C1085</f>
        <v>#REF!</v>
      </c>
      <c r="M1085" s="229"/>
      <c r="N1085" s="229" t="e">
        <v>#VALUE!</v>
      </c>
      <c r="O1085" s="65">
        <v>0</v>
      </c>
      <c r="Q1085" s="258">
        <v>1076180.81</v>
      </c>
      <c r="R1085" s="259">
        <f t="shared" si="88"/>
        <v>-9.7788870334625244E-9</v>
      </c>
    </row>
    <row r="1086" spans="1:18" ht="12.75" customHeight="1" outlineLevel="2">
      <c r="A1086" s="272" t="s">
        <v>5218</v>
      </c>
      <c r="B1086" s="196" t="s">
        <v>3999</v>
      </c>
      <c r="C1086" s="284">
        <v>-28.969999999999899</v>
      </c>
      <c r="D1086" s="284">
        <f t="shared" si="89"/>
        <v>28.969999999999899</v>
      </c>
      <c r="E1086" s="255"/>
      <c r="F1086" s="256"/>
      <c r="G1086" s="256"/>
      <c r="H1086" s="255"/>
      <c r="I1086" s="230"/>
      <c r="J1086" s="255"/>
      <c r="K1086" s="284">
        <f t="shared" si="90"/>
        <v>28.969999999999899</v>
      </c>
      <c r="L1086" s="257"/>
      <c r="M1086" s="230"/>
      <c r="N1086" s="229">
        <v>0</v>
      </c>
      <c r="O1086" s="65" t="s">
        <v>3998</v>
      </c>
      <c r="P1086" s="242" t="b">
        <f>EXACT($A$1085,O1086)</f>
        <v>1</v>
      </c>
      <c r="Q1086" s="258">
        <v>0</v>
      </c>
      <c r="R1086" s="259">
        <f t="shared" si="88"/>
        <v>28.969999999999899</v>
      </c>
    </row>
    <row r="1087" spans="1:18" ht="12.75" customHeight="1" outlineLevel="2">
      <c r="A1087" s="272" t="s">
        <v>5219</v>
      </c>
      <c r="B1087" s="196" t="s">
        <v>4000</v>
      </c>
      <c r="C1087" s="284">
        <v>-2106447.8399999901</v>
      </c>
      <c r="D1087" s="284">
        <f t="shared" si="89"/>
        <v>2106447.8399999901</v>
      </c>
      <c r="E1087" s="255"/>
      <c r="F1087" s="256"/>
      <c r="G1087" s="256"/>
      <c r="H1087" s="255"/>
      <c r="I1087" s="230">
        <v>-1030296</v>
      </c>
      <c r="J1087" s="255"/>
      <c r="K1087" s="284">
        <f t="shared" si="90"/>
        <v>1076151.8399999901</v>
      </c>
      <c r="L1087" s="257"/>
      <c r="M1087" s="230"/>
      <c r="N1087" s="229">
        <v>0</v>
      </c>
      <c r="O1087" s="65" t="s">
        <v>3998</v>
      </c>
      <c r="P1087" s="242" t="b">
        <f>EXACT($A$1085,O1087)</f>
        <v>1</v>
      </c>
      <c r="Q1087" s="258">
        <v>0</v>
      </c>
      <c r="R1087" s="259">
        <f t="shared" si="88"/>
        <v>1076151.8399999901</v>
      </c>
    </row>
    <row r="1088" spans="1:18" outlineLevel="1">
      <c r="B1088" s="229"/>
      <c r="C1088" s="299"/>
      <c r="D1088" s="299"/>
      <c r="E1088" s="255"/>
      <c r="F1088" s="256"/>
      <c r="G1088" s="256"/>
      <c r="H1088" s="255"/>
      <c r="I1088" s="219"/>
      <c r="J1088" s="255"/>
      <c r="K1088" s="299"/>
      <c r="L1088" s="257"/>
      <c r="M1088" s="219"/>
      <c r="N1088" s="229"/>
      <c r="O1088" s="65"/>
      <c r="Q1088" s="258">
        <v>0</v>
      </c>
      <c r="R1088" s="259">
        <f t="shared" si="88"/>
        <v>0</v>
      </c>
    </row>
    <row r="1089" spans="1:18">
      <c r="A1089" s="419" t="s">
        <v>4001</v>
      </c>
      <c r="B1089" s="249"/>
      <c r="C1089" s="288">
        <f>C991+C993+C995+C997+C999+C1001+C1003+C1005+C1007+C1009+C1011+C1018+C1021+C1024+C1026+C1029+C1035+C1037+C1039+C1041+C1043+C1045+C1047+C1049+C1051+C1053+C1055+C1058+C1061+C1063+C1066+C1069+C1071+C1076+C1079+C1081+C1083+C1085</f>
        <v>-126720534.73999985</v>
      </c>
      <c r="D1089" s="288">
        <f t="shared" si="89"/>
        <v>126720534.73999985</v>
      </c>
      <c r="E1089" s="255"/>
      <c r="F1089" s="256"/>
      <c r="G1089" s="256"/>
      <c r="H1089" s="255"/>
      <c r="I1089" s="288">
        <f>I1007+I1009+I1011+I1018+I1083+I1021+I1085</f>
        <v>-80897800.377499968</v>
      </c>
      <c r="J1089" s="266"/>
      <c r="K1089" s="288">
        <f t="shared" si="90"/>
        <v>45822734.362499878</v>
      </c>
      <c r="L1089" s="257" t="e">
        <f>#REF!+C1089</f>
        <v>#REF!</v>
      </c>
      <c r="M1089" s="219"/>
      <c r="N1089" s="229" t="e">
        <v>#VALUE!</v>
      </c>
      <c r="O1089" s="65">
        <v>0</v>
      </c>
      <c r="Q1089" s="258"/>
      <c r="R1089" s="259"/>
    </row>
    <row r="1090" spans="1:18" outlineLevel="1">
      <c r="A1090" s="400" t="s">
        <v>4002</v>
      </c>
      <c r="C1090" s="254">
        <f>SUM(C1091:C1092)</f>
        <v>158116.209999999</v>
      </c>
      <c r="D1090" s="254">
        <f t="shared" si="89"/>
        <v>-158116.209999999</v>
      </c>
      <c r="E1090" s="255"/>
      <c r="F1090" s="256"/>
      <c r="G1090" s="256"/>
      <c r="H1090" s="255"/>
      <c r="I1090" s="254"/>
      <c r="J1090" s="255"/>
      <c r="K1090" s="254">
        <f t="shared" si="90"/>
        <v>-158116.209999999</v>
      </c>
      <c r="L1090" s="257" t="e">
        <f>#REF!+C1090</f>
        <v>#REF!</v>
      </c>
      <c r="M1090" s="254"/>
      <c r="N1090" s="229" t="e">
        <v>#VALUE!</v>
      </c>
      <c r="O1090" s="65">
        <v>0</v>
      </c>
      <c r="Q1090" s="258">
        <v>-158116.21</v>
      </c>
      <c r="R1090" s="259">
        <f>K1090-Q1090</f>
        <v>9.8953023552894592E-10</v>
      </c>
    </row>
    <row r="1091" spans="1:18" outlineLevel="2">
      <c r="A1091" s="272" t="s">
        <v>5220</v>
      </c>
      <c r="B1091" s="196" t="s">
        <v>4003</v>
      </c>
      <c r="C1091" s="230">
        <v>1790.75</v>
      </c>
      <c r="D1091" s="230">
        <f t="shared" si="89"/>
        <v>-1790.75</v>
      </c>
      <c r="E1091" s="255"/>
      <c r="F1091" s="256"/>
      <c r="G1091" s="256"/>
      <c r="H1091" s="255"/>
      <c r="I1091" s="230"/>
      <c r="J1091" s="255"/>
      <c r="K1091" s="230">
        <f t="shared" si="90"/>
        <v>-1790.75</v>
      </c>
      <c r="L1091" s="252"/>
      <c r="M1091" s="230"/>
      <c r="N1091" s="229">
        <v>0</v>
      </c>
      <c r="O1091" s="65" t="s">
        <v>4002</v>
      </c>
      <c r="P1091" s="242" t="b">
        <f>EXACT($A$1090,O1091)</f>
        <v>1</v>
      </c>
      <c r="Q1091" s="258">
        <v>0</v>
      </c>
      <c r="R1091" s="259">
        <f t="shared" ref="R1091:R1154" si="91">K1091-Q1091</f>
        <v>-1790.75</v>
      </c>
    </row>
    <row r="1092" spans="1:18" outlineLevel="2">
      <c r="A1092" s="272" t="s">
        <v>5221</v>
      </c>
      <c r="B1092" s="196" t="s">
        <v>4004</v>
      </c>
      <c r="C1092" s="230">
        <v>156325.459999999</v>
      </c>
      <c r="D1092" s="230">
        <f t="shared" si="89"/>
        <v>-156325.459999999</v>
      </c>
      <c r="E1092" s="255"/>
      <c r="F1092" s="256"/>
      <c r="G1092" s="256"/>
      <c r="H1092" s="255"/>
      <c r="I1092" s="230"/>
      <c r="J1092" s="255"/>
      <c r="K1092" s="230">
        <f t="shared" si="90"/>
        <v>-156325.459999999</v>
      </c>
      <c r="L1092" s="252"/>
      <c r="M1092" s="230"/>
      <c r="N1092" s="229">
        <v>0</v>
      </c>
      <c r="O1092" s="65" t="s">
        <v>4002</v>
      </c>
      <c r="P1092" s="242" t="b">
        <f>EXACT($A$1090,O1092)</f>
        <v>1</v>
      </c>
      <c r="Q1092" s="258">
        <v>0</v>
      </c>
      <c r="R1092" s="259">
        <f t="shared" si="91"/>
        <v>-156325.459999999</v>
      </c>
    </row>
    <row r="1093" spans="1:18" outlineLevel="1">
      <c r="A1093" s="400" t="s">
        <v>4005</v>
      </c>
      <c r="C1093" s="254">
        <f>SUM(C1094:C1096)</f>
        <v>6015.0699999999897</v>
      </c>
      <c r="D1093" s="254">
        <f t="shared" si="89"/>
        <v>-6015.0699999999897</v>
      </c>
      <c r="E1093" s="255"/>
      <c r="F1093" s="256"/>
      <c r="G1093" s="256"/>
      <c r="H1093" s="255"/>
      <c r="I1093" s="254"/>
      <c r="J1093" s="255"/>
      <c r="K1093" s="254">
        <f t="shared" si="90"/>
        <v>-6015.0699999999897</v>
      </c>
      <c r="L1093" s="257" t="e">
        <f>#REF!+C1093</f>
        <v>#REF!</v>
      </c>
      <c r="M1093" s="254"/>
      <c r="N1093" s="229" t="e">
        <v>#VALUE!</v>
      </c>
      <c r="O1093" s="65">
        <v>0</v>
      </c>
      <c r="Q1093" s="258">
        <v>-6015.07</v>
      </c>
      <c r="R1093" s="259">
        <f t="shared" si="91"/>
        <v>1.0004441719502211E-11</v>
      </c>
    </row>
    <row r="1094" spans="1:18" outlineLevel="2">
      <c r="A1094" s="272" t="s">
        <v>5222</v>
      </c>
      <c r="B1094" s="196" t="s">
        <v>4006</v>
      </c>
      <c r="C1094" s="230">
        <v>6015.0699999999897</v>
      </c>
      <c r="D1094" s="230">
        <f t="shared" si="89"/>
        <v>-6015.0699999999897</v>
      </c>
      <c r="E1094" s="255"/>
      <c r="F1094" s="256"/>
      <c r="G1094" s="256"/>
      <c r="H1094" s="255"/>
      <c r="I1094" s="230"/>
      <c r="J1094" s="255"/>
      <c r="K1094" s="230">
        <f t="shared" si="90"/>
        <v>-6015.0699999999897</v>
      </c>
      <c r="L1094" s="252"/>
      <c r="M1094" s="230"/>
      <c r="N1094" s="229">
        <v>0</v>
      </c>
      <c r="O1094" s="65" t="s">
        <v>4005</v>
      </c>
      <c r="P1094" s="242" t="b">
        <f>EXACT($A$1093,O1094)</f>
        <v>1</v>
      </c>
      <c r="Q1094" s="258">
        <v>0</v>
      </c>
      <c r="R1094" s="259">
        <f t="shared" si="91"/>
        <v>-6015.0699999999897</v>
      </c>
    </row>
    <row r="1095" spans="1:18" outlineLevel="2">
      <c r="A1095" s="272" t="s">
        <v>5223</v>
      </c>
      <c r="B1095" s="196" t="s">
        <v>4007</v>
      </c>
      <c r="C1095" s="230">
        <v>0</v>
      </c>
      <c r="D1095" s="230">
        <f t="shared" si="89"/>
        <v>0</v>
      </c>
      <c r="E1095" s="255"/>
      <c r="F1095" s="256"/>
      <c r="G1095" s="256"/>
      <c r="H1095" s="255"/>
      <c r="I1095" s="230"/>
      <c r="J1095" s="255"/>
      <c r="K1095" s="230">
        <f t="shared" si="90"/>
        <v>0</v>
      </c>
      <c r="L1095" s="252"/>
      <c r="M1095" s="230"/>
      <c r="N1095" s="229">
        <v>0</v>
      </c>
      <c r="O1095" s="65" t="s">
        <v>4005</v>
      </c>
      <c r="P1095" s="242" t="b">
        <f>EXACT($A$1093,O1095)</f>
        <v>1</v>
      </c>
      <c r="Q1095" s="258">
        <v>0</v>
      </c>
      <c r="R1095" s="259">
        <f t="shared" si="91"/>
        <v>0</v>
      </c>
    </row>
    <row r="1096" spans="1:18" outlineLevel="2">
      <c r="A1096" s="272" t="s">
        <v>5224</v>
      </c>
      <c r="B1096" s="196" t="s">
        <v>4008</v>
      </c>
      <c r="C1096" s="230">
        <v>0</v>
      </c>
      <c r="D1096" s="230">
        <f t="shared" si="89"/>
        <v>0</v>
      </c>
      <c r="E1096" s="255"/>
      <c r="F1096" s="256"/>
      <c r="G1096" s="256"/>
      <c r="H1096" s="255"/>
      <c r="I1096" s="230"/>
      <c r="J1096" s="255"/>
      <c r="K1096" s="230">
        <f t="shared" si="90"/>
        <v>0</v>
      </c>
      <c r="L1096" s="252"/>
      <c r="M1096" s="230"/>
      <c r="N1096" s="229">
        <v>0</v>
      </c>
      <c r="O1096" s="65" t="s">
        <v>4005</v>
      </c>
      <c r="P1096" s="242" t="b">
        <f>EXACT($A$1093,O1096)</f>
        <v>1</v>
      </c>
      <c r="Q1096" s="258">
        <v>0</v>
      </c>
      <c r="R1096" s="259">
        <f t="shared" si="91"/>
        <v>0</v>
      </c>
    </row>
    <row r="1097" spans="1:18" outlineLevel="1">
      <c r="A1097" s="400" t="s">
        <v>4009</v>
      </c>
      <c r="C1097" s="254">
        <f>SUM(C1098)</f>
        <v>113822.23</v>
      </c>
      <c r="D1097" s="254">
        <f t="shared" si="89"/>
        <v>-113822.23</v>
      </c>
      <c r="E1097" s="255"/>
      <c r="F1097" s="256"/>
      <c r="G1097" s="256"/>
      <c r="H1097" s="255"/>
      <c r="I1097" s="230"/>
      <c r="J1097" s="255"/>
      <c r="K1097" s="254">
        <f t="shared" si="90"/>
        <v>-113822.23</v>
      </c>
      <c r="L1097" s="252"/>
      <c r="M1097" s="230"/>
      <c r="N1097" s="229" t="e">
        <v>#VALUE!</v>
      </c>
      <c r="O1097" s="65">
        <v>0</v>
      </c>
      <c r="Q1097" s="258">
        <v>-113822.23</v>
      </c>
      <c r="R1097" s="259">
        <f t="shared" si="91"/>
        <v>0</v>
      </c>
    </row>
    <row r="1098" spans="1:18" outlineLevel="2">
      <c r="A1098" s="272" t="s">
        <v>5225</v>
      </c>
      <c r="B1098" s="196" t="s">
        <v>4010</v>
      </c>
      <c r="C1098" s="230">
        <v>113822.23</v>
      </c>
      <c r="D1098" s="230">
        <f t="shared" si="89"/>
        <v>-113822.23</v>
      </c>
      <c r="E1098" s="255"/>
      <c r="F1098" s="256"/>
      <c r="G1098" s="256"/>
      <c r="H1098" s="255"/>
      <c r="I1098" s="230"/>
      <c r="J1098" s="255"/>
      <c r="K1098" s="230">
        <f t="shared" si="90"/>
        <v>-113822.23</v>
      </c>
      <c r="L1098" s="252"/>
      <c r="M1098" s="230"/>
      <c r="N1098" s="229">
        <v>0</v>
      </c>
      <c r="O1098" s="65" t="s">
        <v>4009</v>
      </c>
      <c r="P1098" s="242" t="b">
        <f>EXACT($A1097,O1098)</f>
        <v>1</v>
      </c>
      <c r="Q1098" s="258">
        <v>0</v>
      </c>
      <c r="R1098" s="259">
        <f t="shared" si="91"/>
        <v>-113822.23</v>
      </c>
    </row>
    <row r="1099" spans="1:18" outlineLevel="1">
      <c r="A1099" s="400" t="s">
        <v>4011</v>
      </c>
      <c r="C1099" s="254">
        <f>SUM(C1100:C1103)</f>
        <v>1330418.0199999991</v>
      </c>
      <c r="D1099" s="254">
        <f t="shared" si="89"/>
        <v>-1330418.0199999991</v>
      </c>
      <c r="E1099" s="255"/>
      <c r="F1099" s="256"/>
      <c r="G1099" s="256"/>
      <c r="H1099" s="255"/>
      <c r="I1099" s="254">
        <f>I1102</f>
        <v>149583.49</v>
      </c>
      <c r="J1099" s="255"/>
      <c r="K1099" s="254">
        <f t="shared" si="90"/>
        <v>-1180834.5299999991</v>
      </c>
      <c r="L1099" s="257" t="e">
        <f>#REF!+C1099</f>
        <v>#REF!</v>
      </c>
      <c r="M1099" s="254"/>
      <c r="N1099" s="229" t="e">
        <v>#VALUE!</v>
      </c>
      <c r="O1099" s="65">
        <v>0</v>
      </c>
      <c r="Q1099" s="258">
        <v>-1180834.53</v>
      </c>
      <c r="R1099" s="259">
        <f t="shared" si="91"/>
        <v>0</v>
      </c>
    </row>
    <row r="1100" spans="1:18" outlineLevel="2">
      <c r="A1100" s="272" t="s">
        <v>5226</v>
      </c>
      <c r="B1100" s="196" t="s">
        <v>4012</v>
      </c>
      <c r="C1100" s="230">
        <v>792740.95999999903</v>
      </c>
      <c r="D1100" s="230">
        <f t="shared" si="89"/>
        <v>-792740.95999999903</v>
      </c>
      <c r="E1100" s="255"/>
      <c r="F1100" s="256"/>
      <c r="G1100" s="256"/>
      <c r="H1100" s="255"/>
      <c r="I1100" s="230"/>
      <c r="J1100" s="255"/>
      <c r="K1100" s="230">
        <f t="shared" si="90"/>
        <v>-792740.95999999903</v>
      </c>
      <c r="L1100" s="252"/>
      <c r="M1100" s="230"/>
      <c r="N1100" s="229">
        <v>0</v>
      </c>
      <c r="O1100" s="65" t="s">
        <v>4011</v>
      </c>
      <c r="P1100" s="242" t="b">
        <f>EXACT($A$1099,O1100)</f>
        <v>1</v>
      </c>
      <c r="Q1100" s="258">
        <v>0</v>
      </c>
      <c r="R1100" s="259">
        <f t="shared" si="91"/>
        <v>-792740.95999999903</v>
      </c>
    </row>
    <row r="1101" spans="1:18" outlineLevel="2">
      <c r="A1101" s="272" t="s">
        <v>5227</v>
      </c>
      <c r="B1101" s="196" t="s">
        <v>4013</v>
      </c>
      <c r="C1101" s="230">
        <v>161.58000000000001</v>
      </c>
      <c r="D1101" s="230">
        <f t="shared" si="89"/>
        <v>-161.58000000000001</v>
      </c>
      <c r="E1101" s="255"/>
      <c r="F1101" s="256"/>
      <c r="G1101" s="256"/>
      <c r="H1101" s="255"/>
      <c r="I1101" s="230"/>
      <c r="J1101" s="255"/>
      <c r="K1101" s="230">
        <f t="shared" si="90"/>
        <v>-161.58000000000001</v>
      </c>
      <c r="L1101" s="252"/>
      <c r="M1101" s="230"/>
      <c r="N1101" s="229">
        <v>0</v>
      </c>
      <c r="O1101" s="65" t="s">
        <v>4011</v>
      </c>
      <c r="P1101" s="242" t="b">
        <f>EXACT($A$1099,O1101)</f>
        <v>1</v>
      </c>
      <c r="Q1101" s="258">
        <v>0</v>
      </c>
      <c r="R1101" s="259">
        <f t="shared" si="91"/>
        <v>-161.58000000000001</v>
      </c>
    </row>
    <row r="1102" spans="1:18" outlineLevel="2">
      <c r="A1102" s="272" t="s">
        <v>5228</v>
      </c>
      <c r="B1102" s="196" t="s">
        <v>4014</v>
      </c>
      <c r="C1102" s="230">
        <v>387952.64000000001</v>
      </c>
      <c r="D1102" s="230">
        <f t="shared" si="89"/>
        <v>-387952.64000000001</v>
      </c>
      <c r="E1102" s="255"/>
      <c r="F1102" s="256"/>
      <c r="G1102" s="256"/>
      <c r="H1102" s="255"/>
      <c r="I1102" s="230">
        <v>149583.49</v>
      </c>
      <c r="J1102" s="255"/>
      <c r="K1102" s="230">
        <f t="shared" si="90"/>
        <v>-238369.15000000002</v>
      </c>
      <c r="L1102" s="252"/>
      <c r="M1102" s="230"/>
      <c r="N1102" s="229">
        <v>0</v>
      </c>
      <c r="O1102" s="65" t="s">
        <v>4011</v>
      </c>
      <c r="P1102" s="242" t="b">
        <f>EXACT($A$1099,O1102)</f>
        <v>1</v>
      </c>
      <c r="Q1102" s="258">
        <v>0</v>
      </c>
      <c r="R1102" s="259">
        <f t="shared" si="91"/>
        <v>-238369.15000000002</v>
      </c>
    </row>
    <row r="1103" spans="1:18" outlineLevel="2">
      <c r="A1103" s="272" t="s">
        <v>5229</v>
      </c>
      <c r="B1103" s="196" t="s">
        <v>4015</v>
      </c>
      <c r="C1103" s="230">
        <v>149562.84</v>
      </c>
      <c r="D1103" s="230">
        <f t="shared" si="89"/>
        <v>-149562.84</v>
      </c>
      <c r="E1103" s="255"/>
      <c r="F1103" s="256"/>
      <c r="G1103" s="256"/>
      <c r="H1103" s="255"/>
      <c r="I1103" s="230"/>
      <c r="J1103" s="255"/>
      <c r="K1103" s="230">
        <f>D1103+I1103</f>
        <v>-149562.84</v>
      </c>
      <c r="L1103" s="252"/>
      <c r="M1103" s="230"/>
      <c r="N1103" s="229">
        <v>0</v>
      </c>
      <c r="O1103" s="65" t="s">
        <v>4011</v>
      </c>
      <c r="P1103" s="242" t="b">
        <f>EXACT($A$1099,O1103)</f>
        <v>1</v>
      </c>
      <c r="Q1103" s="258">
        <v>0</v>
      </c>
      <c r="R1103" s="259">
        <f t="shared" si="91"/>
        <v>-149562.84</v>
      </c>
    </row>
    <row r="1104" spans="1:18" outlineLevel="1">
      <c r="A1104" s="400" t="s">
        <v>4016</v>
      </c>
      <c r="B1104" s="196"/>
      <c r="C1104" s="254">
        <f>SUM(C1105)</f>
        <v>0</v>
      </c>
      <c r="D1104" s="254">
        <f t="shared" si="89"/>
        <v>0</v>
      </c>
      <c r="E1104" s="255"/>
      <c r="F1104" s="256"/>
      <c r="G1104" s="256"/>
      <c r="H1104" s="255"/>
      <c r="I1104" s="230"/>
      <c r="J1104" s="255"/>
      <c r="K1104" s="254">
        <f>D1104+I1104</f>
        <v>0</v>
      </c>
      <c r="L1104" s="252"/>
      <c r="M1104" s="230"/>
      <c r="N1104" s="229" t="e">
        <v>#VALUE!</v>
      </c>
      <c r="O1104" s="65">
        <v>0</v>
      </c>
      <c r="Q1104" s="258">
        <v>0</v>
      </c>
      <c r="R1104" s="259">
        <f t="shared" si="91"/>
        <v>0</v>
      </c>
    </row>
    <row r="1105" spans="1:19" outlineLevel="2">
      <c r="A1105" s="272" t="s">
        <v>5230</v>
      </c>
      <c r="B1105" s="196" t="s">
        <v>4017</v>
      </c>
      <c r="C1105" s="230">
        <v>0</v>
      </c>
      <c r="D1105" s="230">
        <f t="shared" si="89"/>
        <v>0</v>
      </c>
      <c r="E1105" s="255"/>
      <c r="F1105" s="256"/>
      <c r="G1105" s="256"/>
      <c r="H1105" s="255"/>
      <c r="I1105" s="230"/>
      <c r="J1105" s="255"/>
      <c r="K1105" s="230">
        <f>D1105+I1105</f>
        <v>0</v>
      </c>
      <c r="L1105" s="252"/>
      <c r="M1105" s="230"/>
      <c r="N1105" s="229">
        <v>0</v>
      </c>
      <c r="O1105" s="65" t="s">
        <v>4016</v>
      </c>
      <c r="P1105" s="242" t="b">
        <f>EXACT($A1104,O1105)</f>
        <v>1</v>
      </c>
      <c r="Q1105" s="258">
        <v>0</v>
      </c>
      <c r="R1105" s="259">
        <f t="shared" si="91"/>
        <v>0</v>
      </c>
    </row>
    <row r="1106" spans="1:19" outlineLevel="1">
      <c r="A1106" s="400" t="s">
        <v>4018</v>
      </c>
      <c r="C1106" s="254">
        <f>SUM(C1107:C1108)</f>
        <v>265239.27</v>
      </c>
      <c r="D1106" s="254">
        <f t="shared" si="89"/>
        <v>-265239.27</v>
      </c>
      <c r="E1106" s="255"/>
      <c r="F1106" s="256"/>
      <c r="G1106" s="256"/>
      <c r="H1106" s="255"/>
      <c r="I1106" s="254">
        <f>SUM(I1107:I1108)</f>
        <v>0</v>
      </c>
      <c r="J1106" s="255"/>
      <c r="K1106" s="254">
        <f t="shared" si="90"/>
        <v>-265239.27</v>
      </c>
      <c r="L1106" s="257" t="e">
        <f>#REF!+C1106</f>
        <v>#REF!</v>
      </c>
      <c r="M1106" s="254"/>
      <c r="N1106" s="229" t="e">
        <v>#VALUE!</v>
      </c>
      <c r="O1106" s="65">
        <v>0</v>
      </c>
      <c r="Q1106" s="258">
        <v>-265239.27</v>
      </c>
      <c r="R1106" s="259">
        <f t="shared" si="91"/>
        <v>0</v>
      </c>
      <c r="S1106" s="229"/>
    </row>
    <row r="1107" spans="1:19" outlineLevel="2">
      <c r="A1107" s="272" t="s">
        <v>5231</v>
      </c>
      <c r="B1107" s="196" t="s">
        <v>4019</v>
      </c>
      <c r="C1107" s="230">
        <v>223734.45</v>
      </c>
      <c r="D1107" s="230">
        <f t="shared" si="89"/>
        <v>-223734.45</v>
      </c>
      <c r="E1107" s="255"/>
      <c r="F1107" s="256"/>
      <c r="G1107" s="256"/>
      <c r="H1107" s="255"/>
      <c r="I1107" s="230"/>
      <c r="J1107" s="255"/>
      <c r="K1107" s="230">
        <f t="shared" si="90"/>
        <v>-223734.45</v>
      </c>
      <c r="L1107" s="252"/>
      <c r="M1107" s="230"/>
      <c r="N1107" s="229">
        <v>0</v>
      </c>
      <c r="O1107" s="65" t="s">
        <v>4018</v>
      </c>
      <c r="P1107" s="242" t="b">
        <f>EXACT($A$1106,O1107)</f>
        <v>1</v>
      </c>
      <c r="Q1107" s="258">
        <v>0</v>
      </c>
      <c r="R1107" s="259">
        <f t="shared" si="91"/>
        <v>-223734.45</v>
      </c>
    </row>
    <row r="1108" spans="1:19" outlineLevel="2">
      <c r="A1108" s="272" t="s">
        <v>5232</v>
      </c>
      <c r="B1108" s="196" t="s">
        <v>4020</v>
      </c>
      <c r="C1108" s="230">
        <v>41504.82</v>
      </c>
      <c r="D1108" s="230">
        <f t="shared" si="89"/>
        <v>-41504.82</v>
      </c>
      <c r="E1108" s="255"/>
      <c r="F1108" s="256"/>
      <c r="G1108" s="256"/>
      <c r="H1108" s="255"/>
      <c r="I1108" s="230">
        <v>0</v>
      </c>
      <c r="J1108" s="255"/>
      <c r="K1108" s="230">
        <f t="shared" si="90"/>
        <v>-41504.82</v>
      </c>
      <c r="L1108" s="252"/>
      <c r="M1108" s="230"/>
      <c r="N1108" s="229">
        <v>0</v>
      </c>
      <c r="O1108" s="65" t="s">
        <v>4018</v>
      </c>
      <c r="P1108" s="242" t="b">
        <f>EXACT($A$1106,O1108)</f>
        <v>1</v>
      </c>
      <c r="Q1108" s="258">
        <v>0</v>
      </c>
      <c r="R1108" s="259">
        <f t="shared" si="91"/>
        <v>-41504.82</v>
      </c>
    </row>
    <row r="1109" spans="1:19" outlineLevel="1">
      <c r="A1109" s="400" t="s">
        <v>4021</v>
      </c>
      <c r="B1109" s="301"/>
      <c r="C1109" s="254">
        <f>SUM(C1110)</f>
        <v>0</v>
      </c>
      <c r="D1109" s="254">
        <f t="shared" si="89"/>
        <v>0</v>
      </c>
      <c r="E1109" s="255"/>
      <c r="F1109" s="256"/>
      <c r="G1109" s="256"/>
      <c r="H1109" s="255"/>
      <c r="I1109" s="254"/>
      <c r="J1109" s="255"/>
      <c r="K1109" s="254">
        <f>D1109+I1109</f>
        <v>0</v>
      </c>
      <c r="L1109" s="252"/>
      <c r="M1109" s="230"/>
      <c r="N1109" s="229" t="e">
        <v>#VALUE!</v>
      </c>
      <c r="O1109" s="65">
        <v>0</v>
      </c>
      <c r="Q1109" s="258">
        <v>0</v>
      </c>
      <c r="R1109" s="259">
        <f t="shared" si="91"/>
        <v>0</v>
      </c>
    </row>
    <row r="1110" spans="1:19" outlineLevel="2">
      <c r="A1110" s="33"/>
      <c r="B1110" s="46"/>
      <c r="C1110" s="230"/>
      <c r="D1110" s="230"/>
      <c r="E1110" s="255"/>
      <c r="F1110" s="256"/>
      <c r="G1110" s="256"/>
      <c r="H1110" s="255"/>
      <c r="I1110" s="230"/>
      <c r="J1110" s="255"/>
      <c r="K1110" s="230"/>
      <c r="L1110" s="252"/>
      <c r="M1110" s="230"/>
      <c r="N1110" s="229"/>
      <c r="O1110" s="65">
        <v>0</v>
      </c>
      <c r="Q1110" s="258">
        <v>0</v>
      </c>
      <c r="R1110" s="259">
        <f t="shared" si="91"/>
        <v>0</v>
      </c>
    </row>
    <row r="1111" spans="1:19" outlineLevel="1">
      <c r="A1111" s="400" t="s">
        <v>4022</v>
      </c>
      <c r="B1111" s="301"/>
      <c r="C1111" s="254">
        <f>SUM(C1112)</f>
        <v>42992.43</v>
      </c>
      <c r="D1111" s="254">
        <f t="shared" ref="D1111:D1194" si="92">C1111*-1</f>
        <v>-42992.43</v>
      </c>
      <c r="E1111" s="255"/>
      <c r="F1111" s="256"/>
      <c r="G1111" s="256"/>
      <c r="H1111" s="255"/>
      <c r="I1111" s="254"/>
      <c r="J1111" s="255"/>
      <c r="K1111" s="254">
        <f t="shared" ref="K1111:K1194" si="93">D1111+I1111</f>
        <v>-42992.43</v>
      </c>
      <c r="L1111" s="257" t="e">
        <f>#REF!+C1111</f>
        <v>#REF!</v>
      </c>
      <c r="M1111" s="254"/>
      <c r="N1111" s="229" t="e">
        <v>#VALUE!</v>
      </c>
      <c r="O1111" s="65">
        <v>0</v>
      </c>
      <c r="Q1111" s="258">
        <v>-42992.43</v>
      </c>
      <c r="R1111" s="259">
        <f t="shared" si="91"/>
        <v>0</v>
      </c>
    </row>
    <row r="1112" spans="1:19" outlineLevel="2">
      <c r="A1112" s="272" t="s">
        <v>5233</v>
      </c>
      <c r="B1112" s="196" t="s">
        <v>4023</v>
      </c>
      <c r="C1112" s="230">
        <v>42992.43</v>
      </c>
      <c r="D1112" s="230">
        <f t="shared" si="92"/>
        <v>-42992.43</v>
      </c>
      <c r="E1112" s="255"/>
      <c r="F1112" s="256"/>
      <c r="G1112" s="256"/>
      <c r="H1112" s="255"/>
      <c r="I1112" s="230"/>
      <c r="J1112" s="255"/>
      <c r="K1112" s="230">
        <f t="shared" si="93"/>
        <v>-42992.43</v>
      </c>
      <c r="L1112" s="252"/>
      <c r="M1112" s="230"/>
      <c r="N1112" s="229">
        <v>0</v>
      </c>
      <c r="O1112" s="65" t="s">
        <v>4022</v>
      </c>
      <c r="P1112" s="242" t="b">
        <f>EXACT($A1111,O1112)</f>
        <v>1</v>
      </c>
      <c r="Q1112" s="258">
        <v>0</v>
      </c>
      <c r="R1112" s="259">
        <f t="shared" si="91"/>
        <v>-42992.43</v>
      </c>
    </row>
    <row r="1113" spans="1:19" outlineLevel="1">
      <c r="A1113" s="400" t="s">
        <v>4024</v>
      </c>
      <c r="B1113" s="301"/>
      <c r="C1113" s="254">
        <f>SUM(C1114)</f>
        <v>689396.17</v>
      </c>
      <c r="D1113" s="254">
        <f>C1113*-1</f>
        <v>-689396.17</v>
      </c>
      <c r="E1113" s="255"/>
      <c r="F1113" s="256"/>
      <c r="G1113" s="256"/>
      <c r="H1113" s="255"/>
      <c r="I1113" s="254"/>
      <c r="J1113" s="255"/>
      <c r="K1113" s="254">
        <f>D1113+I1113</f>
        <v>-689396.17</v>
      </c>
      <c r="L1113" s="257" t="e">
        <f>#REF!+C1113</f>
        <v>#REF!</v>
      </c>
      <c r="M1113" s="254"/>
      <c r="N1113" s="229" t="e">
        <v>#VALUE!</v>
      </c>
      <c r="O1113" s="65">
        <v>0</v>
      </c>
      <c r="Q1113" s="258">
        <v>-689396.17</v>
      </c>
      <c r="R1113" s="259">
        <f t="shared" si="91"/>
        <v>0</v>
      </c>
    </row>
    <row r="1114" spans="1:19" outlineLevel="2">
      <c r="A1114" s="272" t="s">
        <v>5234</v>
      </c>
      <c r="B1114" s="196" t="s">
        <v>4025</v>
      </c>
      <c r="C1114" s="230">
        <v>689396.17</v>
      </c>
      <c r="D1114" s="230">
        <f>C1114*-1</f>
        <v>-689396.17</v>
      </c>
      <c r="E1114" s="255"/>
      <c r="F1114" s="256"/>
      <c r="G1114" s="256"/>
      <c r="H1114" s="255"/>
      <c r="I1114" s="230"/>
      <c r="J1114" s="255"/>
      <c r="K1114" s="230">
        <f>D1114+I1114</f>
        <v>-689396.17</v>
      </c>
      <c r="L1114" s="252"/>
      <c r="M1114" s="230"/>
      <c r="N1114" s="229">
        <v>0</v>
      </c>
      <c r="O1114" s="65" t="s">
        <v>4024</v>
      </c>
      <c r="P1114" s="242" t="b">
        <f>EXACT($A1113,O1114)</f>
        <v>1</v>
      </c>
      <c r="Q1114" s="258">
        <v>0</v>
      </c>
      <c r="R1114" s="259">
        <f t="shared" si="91"/>
        <v>-689396.17</v>
      </c>
    </row>
    <row r="1115" spans="1:19" outlineLevel="1">
      <c r="A1115" s="400" t="s">
        <v>4026</v>
      </c>
      <c r="B1115" s="301"/>
      <c r="C1115" s="254">
        <f>SUM(C1116)</f>
        <v>108407.39</v>
      </c>
      <c r="D1115" s="254">
        <f t="shared" si="92"/>
        <v>-108407.39</v>
      </c>
      <c r="E1115" s="255"/>
      <c r="F1115" s="256"/>
      <c r="G1115" s="256"/>
      <c r="H1115" s="255"/>
      <c r="I1115" s="254"/>
      <c r="J1115" s="255"/>
      <c r="K1115" s="254">
        <f t="shared" si="93"/>
        <v>-108407.39</v>
      </c>
      <c r="L1115" s="257" t="e">
        <f>#REF!+C1115</f>
        <v>#REF!</v>
      </c>
      <c r="M1115" s="254"/>
      <c r="N1115" s="229" t="e">
        <v>#VALUE!</v>
      </c>
      <c r="O1115" s="65">
        <v>0</v>
      </c>
      <c r="Q1115" s="258">
        <v>-108407.39</v>
      </c>
      <c r="R1115" s="259">
        <f t="shared" si="91"/>
        <v>0</v>
      </c>
    </row>
    <row r="1116" spans="1:19" outlineLevel="2">
      <c r="A1116" s="272" t="s">
        <v>5235</v>
      </c>
      <c r="B1116" s="196" t="s">
        <v>4027</v>
      </c>
      <c r="C1116" s="230">
        <v>108407.39</v>
      </c>
      <c r="D1116" s="230">
        <f t="shared" si="92"/>
        <v>-108407.39</v>
      </c>
      <c r="E1116" s="255"/>
      <c r="F1116" s="256"/>
      <c r="G1116" s="256"/>
      <c r="H1116" s="255"/>
      <c r="I1116" s="230"/>
      <c r="J1116" s="255"/>
      <c r="K1116" s="230">
        <f t="shared" si="93"/>
        <v>-108407.39</v>
      </c>
      <c r="L1116" s="252"/>
      <c r="M1116" s="230"/>
      <c r="N1116" s="229">
        <v>0</v>
      </c>
      <c r="O1116" s="65" t="s">
        <v>4026</v>
      </c>
      <c r="P1116" s="242" t="b">
        <f>EXACT($A1115,O1116)</f>
        <v>1</v>
      </c>
      <c r="Q1116" s="258">
        <v>0</v>
      </c>
      <c r="R1116" s="259">
        <f t="shared" si="91"/>
        <v>-108407.39</v>
      </c>
    </row>
    <row r="1117" spans="1:19" outlineLevel="1">
      <c r="A1117" s="400" t="s">
        <v>4028</v>
      </c>
      <c r="B1117" s="301"/>
      <c r="C1117" s="254">
        <f>C1118</f>
        <v>0</v>
      </c>
      <c r="D1117" s="254">
        <f t="shared" si="92"/>
        <v>0</v>
      </c>
      <c r="E1117" s="255"/>
      <c r="F1117" s="256"/>
      <c r="G1117" s="256"/>
      <c r="H1117" s="255"/>
      <c r="I1117" s="230"/>
      <c r="J1117" s="255"/>
      <c r="K1117" s="254">
        <f t="shared" si="93"/>
        <v>0</v>
      </c>
      <c r="L1117" s="252"/>
      <c r="M1117" s="230"/>
      <c r="N1117" s="229" t="e">
        <v>#VALUE!</v>
      </c>
      <c r="O1117" s="65">
        <v>0</v>
      </c>
      <c r="Q1117" s="258">
        <v>0</v>
      </c>
      <c r="R1117" s="259">
        <f t="shared" si="91"/>
        <v>0</v>
      </c>
    </row>
    <row r="1118" spans="1:19" outlineLevel="2">
      <c r="A1118" s="272" t="s">
        <v>5236</v>
      </c>
      <c r="B1118" s="196" t="s">
        <v>4029</v>
      </c>
      <c r="C1118" s="230">
        <v>0</v>
      </c>
      <c r="D1118" s="230">
        <f t="shared" si="92"/>
        <v>0</v>
      </c>
      <c r="E1118" s="255"/>
      <c r="F1118" s="270"/>
      <c r="G1118" s="270"/>
      <c r="H1118" s="266"/>
      <c r="I1118" s="230"/>
      <c r="J1118" s="255"/>
      <c r="K1118" s="230">
        <f>D1118+I1118</f>
        <v>0</v>
      </c>
      <c r="L1118" s="252"/>
      <c r="M1118" s="230"/>
      <c r="N1118" s="229">
        <v>0</v>
      </c>
      <c r="O1118" s="65" t="s">
        <v>4028</v>
      </c>
      <c r="P1118" s="242" t="b">
        <f>EXACT($A1117,O1118)</f>
        <v>1</v>
      </c>
      <c r="Q1118" s="258">
        <v>0</v>
      </c>
      <c r="R1118" s="259">
        <f t="shared" si="91"/>
        <v>0</v>
      </c>
    </row>
    <row r="1119" spans="1:19" outlineLevel="1">
      <c r="A1119" s="400" t="s">
        <v>4030</v>
      </c>
      <c r="B1119" s="301"/>
      <c r="C1119" s="254">
        <f>SUM(C1120)</f>
        <v>1152271.4399999899</v>
      </c>
      <c r="D1119" s="254">
        <f t="shared" si="92"/>
        <v>-1152271.4399999899</v>
      </c>
      <c r="E1119" s="255"/>
      <c r="F1119" s="256"/>
      <c r="G1119" s="256"/>
      <c r="H1119" s="255"/>
      <c r="I1119" s="254"/>
      <c r="J1119" s="255"/>
      <c r="K1119" s="254">
        <f t="shared" si="93"/>
        <v>-1152271.4399999899</v>
      </c>
      <c r="L1119" s="257" t="e">
        <f>#REF!+C1119</f>
        <v>#REF!</v>
      </c>
      <c r="M1119" s="254"/>
      <c r="N1119" s="229" t="e">
        <v>#VALUE!</v>
      </c>
      <c r="O1119" s="65">
        <v>0</v>
      </c>
      <c r="Q1119" s="258">
        <v>-1152271.44</v>
      </c>
      <c r="R1119" s="259">
        <f t="shared" si="91"/>
        <v>1.0011717677116394E-8</v>
      </c>
    </row>
    <row r="1120" spans="1:19" outlineLevel="2">
      <c r="A1120" s="272" t="s">
        <v>5237</v>
      </c>
      <c r="B1120" s="196" t="s">
        <v>4031</v>
      </c>
      <c r="C1120" s="230">
        <v>1152271.4399999899</v>
      </c>
      <c r="D1120" s="230">
        <f t="shared" si="92"/>
        <v>-1152271.4399999899</v>
      </c>
      <c r="E1120" s="255"/>
      <c r="F1120" s="256"/>
      <c r="G1120" s="256"/>
      <c r="H1120" s="255"/>
      <c r="I1120" s="230"/>
      <c r="J1120" s="255"/>
      <c r="K1120" s="230">
        <f t="shared" si="93"/>
        <v>-1152271.4399999899</v>
      </c>
      <c r="L1120" s="252"/>
      <c r="M1120" s="230"/>
      <c r="N1120" s="229">
        <v>0</v>
      </c>
      <c r="O1120" s="65" t="s">
        <v>4030</v>
      </c>
      <c r="P1120" s="242" t="b">
        <f>EXACT($A1119,O1120)</f>
        <v>1</v>
      </c>
      <c r="Q1120" s="258">
        <v>0</v>
      </c>
      <c r="R1120" s="259">
        <f t="shared" si="91"/>
        <v>-1152271.4399999899</v>
      </c>
    </row>
    <row r="1121" spans="1:18" outlineLevel="1">
      <c r="A1121" s="400" t="s">
        <v>4032</v>
      </c>
      <c r="B1121" s="301"/>
      <c r="C1121" s="254">
        <f>SUM(C1122:C1130)</f>
        <v>961102</v>
      </c>
      <c r="D1121" s="254">
        <f t="shared" si="92"/>
        <v>-961102</v>
      </c>
      <c r="E1121" s="255"/>
      <c r="F1121" s="256"/>
      <c r="G1121" s="256"/>
      <c r="H1121" s="255"/>
      <c r="I1121" s="254"/>
      <c r="J1121" s="255"/>
      <c r="K1121" s="254">
        <f t="shared" si="93"/>
        <v>-961102</v>
      </c>
      <c r="L1121" s="257" t="e">
        <f>#REF!+C1121</f>
        <v>#REF!</v>
      </c>
      <c r="M1121" s="254"/>
      <c r="N1121" s="229" t="e">
        <v>#VALUE!</v>
      </c>
      <c r="O1121" s="65">
        <v>0</v>
      </c>
      <c r="Q1121" s="258">
        <v>-961102</v>
      </c>
      <c r="R1121" s="259">
        <f t="shared" si="91"/>
        <v>0</v>
      </c>
    </row>
    <row r="1122" spans="1:18" outlineLevel="2">
      <c r="A1122" s="272" t="s">
        <v>5238</v>
      </c>
      <c r="B1122" s="196" t="s">
        <v>4033</v>
      </c>
      <c r="C1122" s="230">
        <v>19308</v>
      </c>
      <c r="D1122" s="230">
        <f t="shared" si="92"/>
        <v>-19308</v>
      </c>
      <c r="E1122" s="255"/>
      <c r="F1122" s="256"/>
      <c r="G1122" s="256"/>
      <c r="H1122" s="255"/>
      <c r="I1122" s="230"/>
      <c r="J1122" s="255"/>
      <c r="K1122" s="230">
        <f t="shared" si="93"/>
        <v>-19308</v>
      </c>
      <c r="L1122" s="252"/>
      <c r="M1122" s="230"/>
      <c r="N1122" s="229">
        <v>0</v>
      </c>
      <c r="O1122" s="65" t="s">
        <v>4032</v>
      </c>
      <c r="P1122" s="242" t="b">
        <f>EXACT($A$1121,O1122)</f>
        <v>1</v>
      </c>
      <c r="Q1122" s="258">
        <v>0</v>
      </c>
      <c r="R1122" s="259">
        <f t="shared" si="91"/>
        <v>-19308</v>
      </c>
    </row>
    <row r="1123" spans="1:18" outlineLevel="2">
      <c r="A1123" s="272" t="s">
        <v>5239</v>
      </c>
      <c r="B1123" s="196" t="s">
        <v>4034</v>
      </c>
      <c r="C1123" s="230">
        <v>93288</v>
      </c>
      <c r="D1123" s="230">
        <f t="shared" si="92"/>
        <v>-93288</v>
      </c>
      <c r="E1123" s="255"/>
      <c r="F1123" s="256"/>
      <c r="G1123" s="256"/>
      <c r="H1123" s="255"/>
      <c r="I1123" s="230"/>
      <c r="J1123" s="255"/>
      <c r="K1123" s="230">
        <f t="shared" si="93"/>
        <v>-93288</v>
      </c>
      <c r="L1123" s="252"/>
      <c r="M1123" s="230"/>
      <c r="N1123" s="229">
        <v>0</v>
      </c>
      <c r="O1123" s="65" t="s">
        <v>4032</v>
      </c>
      <c r="P1123" s="242" t="b">
        <f t="shared" ref="P1123:P1130" si="94">EXACT($A$1121,O1123)</f>
        <v>1</v>
      </c>
      <c r="Q1123" s="258">
        <v>0</v>
      </c>
      <c r="R1123" s="259">
        <f t="shared" si="91"/>
        <v>-93288</v>
      </c>
    </row>
    <row r="1124" spans="1:18" outlineLevel="2">
      <c r="A1124" s="272" t="s">
        <v>5240</v>
      </c>
      <c r="B1124" s="196" t="s">
        <v>4035</v>
      </c>
      <c r="C1124" s="230">
        <v>77874</v>
      </c>
      <c r="D1124" s="230">
        <f t="shared" si="92"/>
        <v>-77874</v>
      </c>
      <c r="E1124" s="255"/>
      <c r="F1124" s="256"/>
      <c r="G1124" s="256"/>
      <c r="H1124" s="255"/>
      <c r="I1124" s="230"/>
      <c r="J1124" s="255"/>
      <c r="K1124" s="230">
        <f t="shared" si="93"/>
        <v>-77874</v>
      </c>
      <c r="L1124" s="252"/>
      <c r="M1124" s="230"/>
      <c r="N1124" s="229">
        <v>0</v>
      </c>
      <c r="O1124" s="65" t="s">
        <v>4032</v>
      </c>
      <c r="P1124" s="242" t="b">
        <f t="shared" si="94"/>
        <v>1</v>
      </c>
      <c r="Q1124" s="258">
        <v>0</v>
      </c>
      <c r="R1124" s="259">
        <f t="shared" si="91"/>
        <v>-77874</v>
      </c>
    </row>
    <row r="1125" spans="1:18" outlineLevel="2">
      <c r="A1125" s="272" t="s">
        <v>5241</v>
      </c>
      <c r="B1125" s="196" t="s">
        <v>4036</v>
      </c>
      <c r="C1125" s="230">
        <v>0</v>
      </c>
      <c r="D1125" s="230">
        <f t="shared" si="92"/>
        <v>0</v>
      </c>
      <c r="E1125" s="255"/>
      <c r="F1125" s="256"/>
      <c r="G1125" s="256"/>
      <c r="H1125" s="255"/>
      <c r="I1125" s="230"/>
      <c r="J1125" s="255"/>
      <c r="K1125" s="230">
        <f t="shared" si="93"/>
        <v>0</v>
      </c>
      <c r="L1125" s="252"/>
      <c r="M1125" s="230"/>
      <c r="N1125" s="229">
        <v>0</v>
      </c>
      <c r="O1125" s="65" t="s">
        <v>4032</v>
      </c>
      <c r="P1125" s="242" t="b">
        <f t="shared" si="94"/>
        <v>1</v>
      </c>
      <c r="Q1125" s="258">
        <v>0</v>
      </c>
      <c r="R1125" s="259">
        <f t="shared" si="91"/>
        <v>0</v>
      </c>
    </row>
    <row r="1126" spans="1:18" outlineLevel="2">
      <c r="A1126" s="272" t="s">
        <v>5242</v>
      </c>
      <c r="B1126" s="196" t="s">
        <v>4037</v>
      </c>
      <c r="C1126" s="230">
        <v>15428</v>
      </c>
      <c r="D1126" s="230">
        <f t="shared" si="92"/>
        <v>-15428</v>
      </c>
      <c r="E1126" s="255"/>
      <c r="F1126" s="256"/>
      <c r="G1126" s="256"/>
      <c r="H1126" s="255"/>
      <c r="I1126" s="230"/>
      <c r="J1126" s="255"/>
      <c r="K1126" s="230">
        <f t="shared" si="93"/>
        <v>-15428</v>
      </c>
      <c r="L1126" s="252"/>
      <c r="M1126" s="230"/>
      <c r="N1126" s="229">
        <v>0</v>
      </c>
      <c r="O1126" s="65" t="s">
        <v>4032</v>
      </c>
      <c r="P1126" s="242" t="b">
        <f t="shared" si="94"/>
        <v>1</v>
      </c>
      <c r="Q1126" s="258">
        <v>0</v>
      </c>
      <c r="R1126" s="259">
        <f t="shared" si="91"/>
        <v>-15428</v>
      </c>
    </row>
    <row r="1127" spans="1:18" outlineLevel="2">
      <c r="A1127" s="272" t="s">
        <v>5243</v>
      </c>
      <c r="B1127" s="196" t="s">
        <v>4040</v>
      </c>
      <c r="C1127" s="230">
        <v>29196</v>
      </c>
      <c r="D1127" s="230">
        <f t="shared" si="92"/>
        <v>-29196</v>
      </c>
      <c r="E1127" s="255"/>
      <c r="F1127" s="256"/>
      <c r="G1127" s="256"/>
      <c r="H1127" s="255"/>
      <c r="I1127" s="230"/>
      <c r="J1127" s="255"/>
      <c r="K1127" s="230">
        <f>D1127+I1127</f>
        <v>-29196</v>
      </c>
      <c r="L1127" s="252"/>
      <c r="M1127" s="230"/>
      <c r="N1127" s="229">
        <v>0</v>
      </c>
      <c r="O1127" s="65" t="s">
        <v>4032</v>
      </c>
      <c r="P1127" s="242" t="b">
        <f t="shared" si="94"/>
        <v>1</v>
      </c>
      <c r="Q1127" s="258">
        <v>0</v>
      </c>
      <c r="R1127" s="259">
        <f t="shared" si="91"/>
        <v>-29196</v>
      </c>
    </row>
    <row r="1128" spans="1:18" outlineLevel="2">
      <c r="A1128" s="401" t="s">
        <v>5244</v>
      </c>
      <c r="B1128" s="45" t="s">
        <v>4041</v>
      </c>
      <c r="C1128" s="230">
        <v>1008</v>
      </c>
      <c r="D1128" s="230">
        <f t="shared" si="92"/>
        <v>-1008</v>
      </c>
      <c r="E1128" s="255"/>
      <c r="F1128" s="256"/>
      <c r="G1128" s="256"/>
      <c r="H1128" s="255"/>
      <c r="I1128" s="230"/>
      <c r="J1128" s="255"/>
      <c r="K1128" s="230">
        <f t="shared" si="93"/>
        <v>-1008</v>
      </c>
      <c r="L1128" s="252"/>
      <c r="M1128" s="230"/>
      <c r="N1128" s="229">
        <v>0</v>
      </c>
      <c r="O1128" s="65" t="s">
        <v>4032</v>
      </c>
      <c r="P1128" s="242" t="b">
        <f t="shared" si="94"/>
        <v>1</v>
      </c>
      <c r="Q1128" s="258">
        <v>0</v>
      </c>
      <c r="R1128" s="259">
        <f t="shared" si="91"/>
        <v>-1008</v>
      </c>
    </row>
    <row r="1129" spans="1:18" outlineLevel="2">
      <c r="A1129" s="272" t="s">
        <v>5245</v>
      </c>
      <c r="B1129" s="196" t="s">
        <v>4042</v>
      </c>
      <c r="C1129" s="230">
        <v>0</v>
      </c>
      <c r="D1129" s="230">
        <f t="shared" si="92"/>
        <v>0</v>
      </c>
      <c r="E1129" s="255"/>
      <c r="F1129" s="256"/>
      <c r="G1129" s="256"/>
      <c r="H1129" s="255"/>
      <c r="I1129" s="230"/>
      <c r="J1129" s="255"/>
      <c r="K1129" s="230">
        <f t="shared" si="93"/>
        <v>0</v>
      </c>
      <c r="L1129" s="252"/>
      <c r="M1129" s="230"/>
      <c r="N1129" s="229">
        <v>0</v>
      </c>
      <c r="O1129" s="65" t="s">
        <v>4032</v>
      </c>
      <c r="P1129" s="242" t="b">
        <f t="shared" si="94"/>
        <v>1</v>
      </c>
      <c r="Q1129" s="258">
        <v>0</v>
      </c>
      <c r="R1129" s="259">
        <f t="shared" si="91"/>
        <v>0</v>
      </c>
    </row>
    <row r="1130" spans="1:18" outlineLevel="2">
      <c r="A1130" s="272" t="s">
        <v>5246</v>
      </c>
      <c r="B1130" s="196" t="s">
        <v>4043</v>
      </c>
      <c r="C1130" s="230">
        <v>725000</v>
      </c>
      <c r="D1130" s="230">
        <f t="shared" si="92"/>
        <v>-725000</v>
      </c>
      <c r="E1130" s="255"/>
      <c r="F1130" s="256"/>
      <c r="G1130" s="256"/>
      <c r="H1130" s="255"/>
      <c r="I1130" s="230"/>
      <c r="J1130" s="255"/>
      <c r="K1130" s="230">
        <f t="shared" si="93"/>
        <v>-725000</v>
      </c>
      <c r="L1130" s="252"/>
      <c r="M1130" s="230"/>
      <c r="N1130" s="229">
        <v>0</v>
      </c>
      <c r="O1130" s="65" t="s">
        <v>4032</v>
      </c>
      <c r="P1130" s="242" t="b">
        <f t="shared" si="94"/>
        <v>1</v>
      </c>
      <c r="Q1130" s="258">
        <v>0</v>
      </c>
      <c r="R1130" s="259">
        <f t="shared" si="91"/>
        <v>-725000</v>
      </c>
    </row>
    <row r="1131" spans="1:18" outlineLevel="1">
      <c r="A1131" s="400" t="s">
        <v>4044</v>
      </c>
      <c r="B1131" s="301"/>
      <c r="C1131" s="254">
        <f>C1132+C1133</f>
        <v>158.33000000000001</v>
      </c>
      <c r="D1131" s="254">
        <f t="shared" si="92"/>
        <v>-158.33000000000001</v>
      </c>
      <c r="E1131" s="255"/>
      <c r="F1131" s="256"/>
      <c r="G1131" s="256"/>
      <c r="H1131" s="255"/>
      <c r="I1131" s="230"/>
      <c r="J1131" s="255"/>
      <c r="K1131" s="254">
        <f t="shared" si="93"/>
        <v>-158.33000000000001</v>
      </c>
      <c r="L1131" s="252"/>
      <c r="M1131" s="230"/>
      <c r="N1131" s="229" t="e">
        <v>#VALUE!</v>
      </c>
      <c r="O1131" s="65">
        <v>0</v>
      </c>
      <c r="Q1131" s="258">
        <v>-158.33000000000001</v>
      </c>
      <c r="R1131" s="259">
        <f t="shared" si="91"/>
        <v>0</v>
      </c>
    </row>
    <row r="1132" spans="1:18" outlineLevel="2">
      <c r="A1132" s="272" t="s">
        <v>5247</v>
      </c>
      <c r="B1132" s="196" t="s">
        <v>4045</v>
      </c>
      <c r="C1132" s="230">
        <v>0</v>
      </c>
      <c r="D1132" s="230">
        <f t="shared" si="92"/>
        <v>0</v>
      </c>
      <c r="E1132" s="255"/>
      <c r="F1132" s="256"/>
      <c r="G1132" s="256"/>
      <c r="H1132" s="255"/>
      <c r="I1132" s="230"/>
      <c r="J1132" s="255"/>
      <c r="K1132" s="230">
        <f>D1132+I1132</f>
        <v>0</v>
      </c>
      <c r="L1132" s="252"/>
      <c r="M1132" s="230"/>
      <c r="N1132" s="229">
        <v>0</v>
      </c>
      <c r="O1132" s="65" t="s">
        <v>4044</v>
      </c>
      <c r="P1132" s="242" t="b">
        <f>EXACT($A$1131,O1132)</f>
        <v>1</v>
      </c>
      <c r="Q1132" s="258">
        <v>0</v>
      </c>
      <c r="R1132" s="259">
        <f t="shared" si="91"/>
        <v>0</v>
      </c>
    </row>
    <row r="1133" spans="1:18" outlineLevel="2">
      <c r="A1133" s="420" t="s">
        <v>5248</v>
      </c>
      <c r="B1133" s="196" t="s">
        <v>4046</v>
      </c>
      <c r="C1133" s="230">
        <v>158.33000000000001</v>
      </c>
      <c r="D1133" s="230">
        <f t="shared" si="92"/>
        <v>-158.33000000000001</v>
      </c>
      <c r="E1133" s="255"/>
      <c r="F1133" s="256"/>
      <c r="G1133" s="256"/>
      <c r="H1133" s="255"/>
      <c r="I1133" s="230"/>
      <c r="J1133" s="255"/>
      <c r="K1133" s="230">
        <f>D1133+I1133</f>
        <v>-158.33000000000001</v>
      </c>
      <c r="L1133" s="252"/>
      <c r="M1133" s="230"/>
      <c r="N1133" s="229">
        <v>0</v>
      </c>
      <c r="O1133" s="65" t="s">
        <v>4044</v>
      </c>
      <c r="P1133" s="242" t="b">
        <f>EXACT($A$1131,O1133)</f>
        <v>1</v>
      </c>
      <c r="Q1133" s="258">
        <v>0</v>
      </c>
      <c r="R1133" s="259">
        <f t="shared" si="91"/>
        <v>-158.33000000000001</v>
      </c>
    </row>
    <row r="1134" spans="1:18" outlineLevel="1">
      <c r="A1134" s="400" t="s">
        <v>4047</v>
      </c>
      <c r="C1134" s="254">
        <f>SUM(C1135:C1138)</f>
        <v>24000421.460000001</v>
      </c>
      <c r="D1134" s="254">
        <f t="shared" si="92"/>
        <v>-24000421.460000001</v>
      </c>
      <c r="E1134" s="255"/>
      <c r="F1134" s="256"/>
      <c r="G1134" s="256"/>
      <c r="H1134" s="255"/>
      <c r="I1134" s="254">
        <f>SUM(I1135:I1138)</f>
        <v>23995000</v>
      </c>
      <c r="J1134" s="255"/>
      <c r="K1134" s="254">
        <f t="shared" si="93"/>
        <v>-5421.4600000008941</v>
      </c>
      <c r="L1134" s="257" t="e">
        <f>#REF!+C1134</f>
        <v>#REF!</v>
      </c>
      <c r="M1134" s="254"/>
      <c r="N1134" s="229" t="e">
        <v>#VALUE!</v>
      </c>
      <c r="O1134" s="65">
        <v>0</v>
      </c>
      <c r="Q1134" s="258">
        <v>-5421.4600000008904</v>
      </c>
      <c r="R1134" s="259">
        <f t="shared" si="91"/>
        <v>0</v>
      </c>
    </row>
    <row r="1135" spans="1:18" outlineLevel="2">
      <c r="A1135" s="401" t="s">
        <v>5249</v>
      </c>
      <c r="B1135" s="45" t="s">
        <v>4048</v>
      </c>
      <c r="C1135" s="230">
        <v>0</v>
      </c>
      <c r="D1135" s="230">
        <f t="shared" si="92"/>
        <v>0</v>
      </c>
      <c r="E1135" s="255"/>
      <c r="F1135" s="256"/>
      <c r="G1135" s="256"/>
      <c r="H1135" s="255"/>
      <c r="I1135" s="230"/>
      <c r="J1135" s="255"/>
      <c r="K1135" s="230">
        <f t="shared" si="93"/>
        <v>0</v>
      </c>
      <c r="L1135" s="252"/>
      <c r="M1135" s="230"/>
      <c r="N1135" s="229">
        <v>0</v>
      </c>
      <c r="O1135" s="65" t="s">
        <v>4047</v>
      </c>
      <c r="P1135" s="242" t="b">
        <f>EXACT($A$1134,O1135)</f>
        <v>1</v>
      </c>
      <c r="Q1135" s="258">
        <v>0</v>
      </c>
      <c r="R1135" s="259">
        <f t="shared" si="91"/>
        <v>0</v>
      </c>
    </row>
    <row r="1136" spans="1:18" outlineLevel="2">
      <c r="A1136" s="401" t="s">
        <v>5250</v>
      </c>
      <c r="B1136" s="45" t="s">
        <v>4049</v>
      </c>
      <c r="C1136" s="230">
        <v>0</v>
      </c>
      <c r="D1136" s="230">
        <f t="shared" si="92"/>
        <v>0</v>
      </c>
      <c r="E1136" s="255"/>
      <c r="F1136" s="256"/>
      <c r="G1136" s="256"/>
      <c r="H1136" s="255"/>
      <c r="I1136" s="230"/>
      <c r="J1136" s="255"/>
      <c r="K1136" s="230">
        <f t="shared" si="93"/>
        <v>0</v>
      </c>
      <c r="L1136" s="252"/>
      <c r="M1136" s="230"/>
      <c r="N1136" s="229">
        <v>0</v>
      </c>
      <c r="O1136" s="65" t="s">
        <v>4047</v>
      </c>
      <c r="P1136" s="242" t="b">
        <f>EXACT($A$1134,O1136)</f>
        <v>1</v>
      </c>
      <c r="Q1136" s="258">
        <v>0</v>
      </c>
      <c r="R1136" s="259">
        <f t="shared" si="91"/>
        <v>0</v>
      </c>
    </row>
    <row r="1137" spans="1:18" outlineLevel="2">
      <c r="A1137" s="401" t="s">
        <v>5251</v>
      </c>
      <c r="B1137" s="45" t="s">
        <v>4050</v>
      </c>
      <c r="C1137" s="230">
        <v>23935000</v>
      </c>
      <c r="D1137" s="230">
        <f t="shared" si="92"/>
        <v>-23935000</v>
      </c>
      <c r="E1137" s="255"/>
      <c r="F1137" s="256"/>
      <c r="G1137" s="256"/>
      <c r="H1137" s="255"/>
      <c r="I1137" s="230">
        <v>23935000</v>
      </c>
      <c r="J1137" s="255"/>
      <c r="K1137" s="230">
        <f t="shared" si="93"/>
        <v>0</v>
      </c>
      <c r="L1137" s="252"/>
      <c r="M1137" s="230"/>
      <c r="N1137" s="229">
        <v>0</v>
      </c>
      <c r="O1137" s="65" t="s">
        <v>4047</v>
      </c>
      <c r="P1137" s="242" t="b">
        <f>EXACT($A$1134,O1137)</f>
        <v>1</v>
      </c>
      <c r="Q1137" s="258">
        <v>0</v>
      </c>
      <c r="R1137" s="259">
        <f t="shared" si="91"/>
        <v>0</v>
      </c>
    </row>
    <row r="1138" spans="1:18" outlineLevel="2">
      <c r="A1138" s="272" t="s">
        <v>5252</v>
      </c>
      <c r="B1138" s="196" t="s">
        <v>4052</v>
      </c>
      <c r="C1138" s="230">
        <v>65421.459999999897</v>
      </c>
      <c r="D1138" s="230">
        <f t="shared" si="92"/>
        <v>-65421.459999999897</v>
      </c>
      <c r="E1138" s="255"/>
      <c r="F1138" s="256"/>
      <c r="G1138" s="256"/>
      <c r="H1138" s="255"/>
      <c r="I1138" s="230">
        <v>60000</v>
      </c>
      <c r="J1138" s="255"/>
      <c r="K1138" s="230">
        <f t="shared" si="93"/>
        <v>-5421.4599999998973</v>
      </c>
      <c r="L1138" s="252"/>
      <c r="M1138" s="230"/>
      <c r="N1138" s="229">
        <v>0</v>
      </c>
      <c r="O1138" s="65" t="s">
        <v>4047</v>
      </c>
      <c r="P1138" s="242" t="b">
        <f>EXACT($A$1134,O1138)</f>
        <v>1</v>
      </c>
      <c r="Q1138" s="258">
        <v>0</v>
      </c>
      <c r="R1138" s="259">
        <f t="shared" si="91"/>
        <v>-5421.4599999998973</v>
      </c>
    </row>
    <row r="1139" spans="1:18" outlineLevel="1">
      <c r="A1139" s="400" t="s">
        <v>4053</v>
      </c>
      <c r="C1139" s="254">
        <f>SUM(C1140:C1154)</f>
        <v>1205101.42</v>
      </c>
      <c r="D1139" s="254">
        <f t="shared" si="92"/>
        <v>-1205101.42</v>
      </c>
      <c r="E1139" s="255"/>
      <c r="F1139" s="256"/>
      <c r="G1139" s="256"/>
      <c r="H1139" s="255"/>
      <c r="I1139" s="254"/>
      <c r="J1139" s="255"/>
      <c r="K1139" s="254">
        <f t="shared" si="93"/>
        <v>-1205101.42</v>
      </c>
      <c r="L1139" s="257" t="e">
        <f>#REF!+C1139</f>
        <v>#REF!</v>
      </c>
      <c r="M1139" s="254"/>
      <c r="N1139" s="229" t="e">
        <v>#VALUE!</v>
      </c>
      <c r="O1139" s="65">
        <v>0</v>
      </c>
      <c r="Q1139" s="258">
        <v>-1205101.92</v>
      </c>
      <c r="R1139" s="259">
        <f t="shared" si="91"/>
        <v>0.5</v>
      </c>
    </row>
    <row r="1140" spans="1:18" outlineLevel="2">
      <c r="A1140" s="421" t="s">
        <v>5253</v>
      </c>
      <c r="B1140" s="294" t="s">
        <v>4054</v>
      </c>
      <c r="C1140" s="230">
        <v>0</v>
      </c>
      <c r="D1140" s="230">
        <f t="shared" si="92"/>
        <v>0</v>
      </c>
      <c r="E1140" s="255"/>
      <c r="F1140" s="256"/>
      <c r="G1140" s="256"/>
      <c r="H1140" s="255"/>
      <c r="I1140" s="230"/>
      <c r="J1140" s="255"/>
      <c r="K1140" s="230">
        <f t="shared" si="93"/>
        <v>0</v>
      </c>
      <c r="L1140" s="252"/>
      <c r="M1140" s="230"/>
      <c r="N1140" s="229">
        <v>0</v>
      </c>
      <c r="O1140" s="65" t="s">
        <v>4053</v>
      </c>
      <c r="P1140" s="242" t="b">
        <f>EXACT($A$1139,O1140)</f>
        <v>1</v>
      </c>
      <c r="Q1140" s="258">
        <v>0</v>
      </c>
      <c r="R1140" s="259">
        <f t="shared" si="91"/>
        <v>0</v>
      </c>
    </row>
    <row r="1141" spans="1:18" outlineLevel="2">
      <c r="A1141" s="421" t="s">
        <v>5254</v>
      </c>
      <c r="B1141" s="294" t="s">
        <v>4055</v>
      </c>
      <c r="C1141" s="230">
        <v>0</v>
      </c>
      <c r="D1141" s="230">
        <f t="shared" si="92"/>
        <v>0</v>
      </c>
      <c r="E1141" s="255"/>
      <c r="F1141" s="256"/>
      <c r="G1141" s="256"/>
      <c r="H1141" s="255"/>
      <c r="I1141" s="230"/>
      <c r="J1141" s="255"/>
      <c r="K1141" s="230">
        <f t="shared" si="93"/>
        <v>0</v>
      </c>
      <c r="L1141" s="252"/>
      <c r="M1141" s="230"/>
      <c r="N1141" s="229">
        <v>0</v>
      </c>
      <c r="O1141" s="65" t="s">
        <v>4053</v>
      </c>
      <c r="P1141" s="242" t="b">
        <f t="shared" ref="P1141:P1154" si="95">EXACT($A$1139,O1141)</f>
        <v>1</v>
      </c>
      <c r="Q1141" s="258">
        <v>0</v>
      </c>
      <c r="R1141" s="259">
        <f t="shared" si="91"/>
        <v>0</v>
      </c>
    </row>
    <row r="1142" spans="1:18" outlineLevel="2">
      <c r="A1142" s="421" t="s">
        <v>5255</v>
      </c>
      <c r="B1142" s="294" t="s">
        <v>4056</v>
      </c>
      <c r="C1142" s="230">
        <v>828926.14</v>
      </c>
      <c r="D1142" s="230">
        <f t="shared" si="92"/>
        <v>-828926.14</v>
      </c>
      <c r="E1142" s="255"/>
      <c r="F1142" s="256"/>
      <c r="G1142" s="256"/>
      <c r="H1142" s="255"/>
      <c r="I1142" s="230"/>
      <c r="J1142" s="255"/>
      <c r="K1142" s="230">
        <f t="shared" si="93"/>
        <v>-828926.14</v>
      </c>
      <c r="L1142" s="252"/>
      <c r="M1142" s="230"/>
      <c r="N1142" s="229">
        <v>0</v>
      </c>
      <c r="O1142" s="65" t="s">
        <v>4053</v>
      </c>
      <c r="P1142" s="242" t="b">
        <f t="shared" si="95"/>
        <v>1</v>
      </c>
      <c r="Q1142" s="258">
        <v>0</v>
      </c>
      <c r="R1142" s="259">
        <f t="shared" si="91"/>
        <v>-828926.14</v>
      </c>
    </row>
    <row r="1143" spans="1:18" outlineLevel="2">
      <c r="A1143" s="421" t="s">
        <v>5256</v>
      </c>
      <c r="B1143" s="294" t="s">
        <v>4057</v>
      </c>
      <c r="C1143" s="230">
        <v>0</v>
      </c>
      <c r="D1143" s="230">
        <f t="shared" si="92"/>
        <v>0</v>
      </c>
      <c r="E1143" s="255"/>
      <c r="F1143" s="256"/>
      <c r="G1143" s="256"/>
      <c r="H1143" s="255"/>
      <c r="I1143" s="230"/>
      <c r="J1143" s="255"/>
      <c r="K1143" s="230">
        <f t="shared" si="93"/>
        <v>0</v>
      </c>
      <c r="L1143" s="252"/>
      <c r="M1143" s="230"/>
      <c r="N1143" s="229">
        <v>0</v>
      </c>
      <c r="O1143" s="65" t="s">
        <v>4053</v>
      </c>
      <c r="P1143" s="242" t="b">
        <f t="shared" si="95"/>
        <v>1</v>
      </c>
      <c r="Q1143" s="258">
        <v>0</v>
      </c>
      <c r="R1143" s="259">
        <f t="shared" si="91"/>
        <v>0</v>
      </c>
    </row>
    <row r="1144" spans="1:18" outlineLevel="2">
      <c r="A1144" s="421" t="s">
        <v>5257</v>
      </c>
      <c r="B1144" s="294" t="s">
        <v>4058</v>
      </c>
      <c r="C1144" s="230">
        <v>111992.91</v>
      </c>
      <c r="D1144" s="230">
        <f t="shared" si="92"/>
        <v>-111992.91</v>
      </c>
      <c r="E1144" s="266"/>
      <c r="F1144" s="256"/>
      <c r="G1144" s="256"/>
      <c r="H1144" s="255"/>
      <c r="I1144" s="230"/>
      <c r="J1144" s="255"/>
      <c r="K1144" s="230">
        <f t="shared" si="93"/>
        <v>-111992.91</v>
      </c>
      <c r="L1144" s="252"/>
      <c r="M1144" s="230"/>
      <c r="N1144" s="229">
        <v>0</v>
      </c>
      <c r="O1144" s="65" t="s">
        <v>4053</v>
      </c>
      <c r="P1144" s="242" t="b">
        <f t="shared" si="95"/>
        <v>1</v>
      </c>
      <c r="Q1144" s="258">
        <v>0</v>
      </c>
      <c r="R1144" s="259">
        <f t="shared" si="91"/>
        <v>-111992.91</v>
      </c>
    </row>
    <row r="1145" spans="1:18" outlineLevel="2">
      <c r="A1145" s="421" t="s">
        <v>5258</v>
      </c>
      <c r="B1145" s="294" t="s">
        <v>4059</v>
      </c>
      <c r="C1145" s="230">
        <v>0</v>
      </c>
      <c r="D1145" s="230">
        <f t="shared" si="92"/>
        <v>0</v>
      </c>
      <c r="E1145" s="255"/>
      <c r="F1145" s="256"/>
      <c r="G1145" s="256"/>
      <c r="H1145" s="255"/>
      <c r="I1145" s="230"/>
      <c r="J1145" s="255"/>
      <c r="K1145" s="230">
        <f t="shared" si="93"/>
        <v>0</v>
      </c>
      <c r="L1145" s="252"/>
      <c r="M1145" s="230"/>
      <c r="N1145" s="229">
        <v>0</v>
      </c>
      <c r="O1145" s="65" t="s">
        <v>4053</v>
      </c>
      <c r="P1145" s="242" t="b">
        <f t="shared" si="95"/>
        <v>1</v>
      </c>
      <c r="Q1145" s="258">
        <v>0</v>
      </c>
      <c r="R1145" s="259">
        <f t="shared" si="91"/>
        <v>0</v>
      </c>
    </row>
    <row r="1146" spans="1:18" outlineLevel="2">
      <c r="A1146" s="421" t="s">
        <v>5259</v>
      </c>
      <c r="B1146" s="294" t="s">
        <v>4060</v>
      </c>
      <c r="C1146" s="230">
        <v>0</v>
      </c>
      <c r="D1146" s="230">
        <f t="shared" si="92"/>
        <v>0</v>
      </c>
      <c r="E1146" s="255"/>
      <c r="F1146" s="256"/>
      <c r="G1146" s="256"/>
      <c r="H1146" s="255"/>
      <c r="I1146" s="230"/>
      <c r="J1146" s="255"/>
      <c r="K1146" s="230">
        <f t="shared" si="93"/>
        <v>0</v>
      </c>
      <c r="L1146" s="252"/>
      <c r="M1146" s="230"/>
      <c r="N1146" s="229">
        <v>0</v>
      </c>
      <c r="O1146" s="65" t="s">
        <v>4053</v>
      </c>
      <c r="P1146" s="242" t="b">
        <f t="shared" si="95"/>
        <v>1</v>
      </c>
      <c r="Q1146" s="258">
        <v>0</v>
      </c>
      <c r="R1146" s="259">
        <f t="shared" si="91"/>
        <v>0</v>
      </c>
    </row>
    <row r="1147" spans="1:18" outlineLevel="2">
      <c r="A1147" s="421" t="s">
        <v>5260</v>
      </c>
      <c r="B1147" s="294" t="s">
        <v>4061</v>
      </c>
      <c r="C1147" s="230">
        <v>264182.37</v>
      </c>
      <c r="D1147" s="230">
        <f t="shared" si="92"/>
        <v>-264182.37</v>
      </c>
      <c r="E1147" s="255"/>
      <c r="F1147" s="256"/>
      <c r="G1147" s="256"/>
      <c r="H1147" s="255"/>
      <c r="I1147" s="230"/>
      <c r="J1147" s="255"/>
      <c r="K1147" s="230">
        <f t="shared" si="93"/>
        <v>-264182.37</v>
      </c>
      <c r="L1147" s="252"/>
      <c r="M1147" s="230"/>
      <c r="N1147" s="229">
        <v>0</v>
      </c>
      <c r="O1147" s="65" t="s">
        <v>4053</v>
      </c>
      <c r="P1147" s="242" t="b">
        <f t="shared" si="95"/>
        <v>1</v>
      </c>
      <c r="Q1147" s="258">
        <v>0</v>
      </c>
      <c r="R1147" s="259">
        <f t="shared" si="91"/>
        <v>-264182.37</v>
      </c>
    </row>
    <row r="1148" spans="1:18" outlineLevel="2">
      <c r="A1148" s="407" t="s">
        <v>5261</v>
      </c>
      <c r="B1148" s="274" t="s">
        <v>4062</v>
      </c>
      <c r="C1148" s="230">
        <v>0</v>
      </c>
      <c r="D1148" s="230">
        <f t="shared" si="92"/>
        <v>0</v>
      </c>
      <c r="E1148" s="255"/>
      <c r="F1148" s="256"/>
      <c r="G1148" s="256"/>
      <c r="H1148" s="255"/>
      <c r="I1148" s="230"/>
      <c r="J1148" s="255"/>
      <c r="K1148" s="230">
        <f t="shared" si="93"/>
        <v>0</v>
      </c>
      <c r="L1148" s="252"/>
      <c r="M1148" s="230"/>
      <c r="N1148" s="229">
        <v>0</v>
      </c>
      <c r="O1148" s="65" t="s">
        <v>4053</v>
      </c>
      <c r="P1148" s="242" t="b">
        <f t="shared" si="95"/>
        <v>1</v>
      </c>
      <c r="Q1148" s="258">
        <v>0</v>
      </c>
      <c r="R1148" s="259">
        <f t="shared" si="91"/>
        <v>0</v>
      </c>
    </row>
    <row r="1149" spans="1:18" outlineLevel="2">
      <c r="A1149" s="407" t="s">
        <v>5262</v>
      </c>
      <c r="B1149" s="274" t="s">
        <v>4063</v>
      </c>
      <c r="C1149" s="230">
        <v>0</v>
      </c>
      <c r="D1149" s="230">
        <f t="shared" si="92"/>
        <v>0</v>
      </c>
      <c r="E1149" s="255"/>
      <c r="F1149" s="256"/>
      <c r="G1149" s="256"/>
      <c r="H1149" s="255"/>
      <c r="I1149" s="230"/>
      <c r="J1149" s="255"/>
      <c r="K1149" s="230">
        <f t="shared" si="93"/>
        <v>0</v>
      </c>
      <c r="L1149" s="252"/>
      <c r="M1149" s="230"/>
      <c r="N1149" s="229">
        <v>0</v>
      </c>
      <c r="O1149" s="65" t="s">
        <v>4053</v>
      </c>
      <c r="P1149" s="242" t="b">
        <f t="shared" si="95"/>
        <v>1</v>
      </c>
      <c r="Q1149" s="258">
        <v>0</v>
      </c>
      <c r="R1149" s="259">
        <f t="shared" si="91"/>
        <v>0</v>
      </c>
    </row>
    <row r="1150" spans="1:18" outlineLevel="2">
      <c r="A1150" s="407" t="s">
        <v>5263</v>
      </c>
      <c r="B1150" s="274" t="s">
        <v>4064</v>
      </c>
      <c r="C1150" s="230">
        <v>0</v>
      </c>
      <c r="D1150" s="230">
        <f t="shared" si="92"/>
        <v>0</v>
      </c>
      <c r="E1150" s="255"/>
      <c r="F1150" s="256"/>
      <c r="G1150" s="256"/>
      <c r="H1150" s="255"/>
      <c r="I1150" s="230"/>
      <c r="J1150" s="255"/>
      <c r="K1150" s="230">
        <f t="shared" si="93"/>
        <v>0</v>
      </c>
      <c r="L1150" s="252"/>
      <c r="M1150" s="230"/>
      <c r="N1150" s="229">
        <v>0</v>
      </c>
      <c r="O1150" s="65" t="s">
        <v>4053</v>
      </c>
      <c r="P1150" s="242" t="b">
        <f t="shared" si="95"/>
        <v>1</v>
      </c>
      <c r="Q1150" s="258">
        <v>0</v>
      </c>
      <c r="R1150" s="259">
        <f t="shared" si="91"/>
        <v>0</v>
      </c>
    </row>
    <row r="1151" spans="1:18" outlineLevel="2">
      <c r="A1151" s="407" t="s">
        <v>5264</v>
      </c>
      <c r="B1151" s="274" t="s">
        <v>4065</v>
      </c>
      <c r="C1151" s="230">
        <v>0</v>
      </c>
      <c r="D1151" s="230">
        <f t="shared" si="92"/>
        <v>0</v>
      </c>
      <c r="E1151" s="255"/>
      <c r="F1151" s="256"/>
      <c r="G1151" s="256"/>
      <c r="H1151" s="255"/>
      <c r="I1151" s="230"/>
      <c r="J1151" s="255"/>
      <c r="K1151" s="230">
        <f t="shared" si="93"/>
        <v>0</v>
      </c>
      <c r="L1151" s="252"/>
      <c r="M1151" s="230"/>
      <c r="N1151" s="229">
        <v>0</v>
      </c>
      <c r="O1151" s="65" t="s">
        <v>4053</v>
      </c>
      <c r="P1151" s="242" t="b">
        <f t="shared" si="95"/>
        <v>1</v>
      </c>
      <c r="Q1151" s="258">
        <v>0</v>
      </c>
      <c r="R1151" s="259">
        <f t="shared" si="91"/>
        <v>0</v>
      </c>
    </row>
    <row r="1152" spans="1:18" outlineLevel="2">
      <c r="A1152" s="407" t="s">
        <v>5265</v>
      </c>
      <c r="B1152" s="274" t="s">
        <v>4066</v>
      </c>
      <c r="C1152" s="230">
        <v>0</v>
      </c>
      <c r="D1152" s="230">
        <f t="shared" si="92"/>
        <v>0</v>
      </c>
      <c r="E1152" s="255"/>
      <c r="F1152" s="256"/>
      <c r="G1152" s="256"/>
      <c r="H1152" s="255"/>
      <c r="I1152" s="230"/>
      <c r="J1152" s="255"/>
      <c r="K1152" s="230">
        <f t="shared" si="93"/>
        <v>0</v>
      </c>
      <c r="L1152" s="252"/>
      <c r="M1152" s="230"/>
      <c r="N1152" s="229">
        <v>0</v>
      </c>
      <c r="O1152" s="65" t="s">
        <v>4053</v>
      </c>
      <c r="P1152" s="242" t="b">
        <f t="shared" si="95"/>
        <v>1</v>
      </c>
      <c r="Q1152" s="258">
        <v>0</v>
      </c>
      <c r="R1152" s="259">
        <f t="shared" si="91"/>
        <v>0</v>
      </c>
    </row>
    <row r="1153" spans="1:18" outlineLevel="2">
      <c r="A1153" s="407" t="s">
        <v>5266</v>
      </c>
      <c r="B1153" s="274" t="s">
        <v>4067</v>
      </c>
      <c r="C1153" s="230">
        <v>0</v>
      </c>
      <c r="D1153" s="230">
        <f t="shared" si="92"/>
        <v>0</v>
      </c>
      <c r="E1153" s="266"/>
      <c r="F1153" s="256"/>
      <c r="G1153" s="256"/>
      <c r="H1153" s="255"/>
      <c r="I1153" s="230"/>
      <c r="J1153" s="255"/>
      <c r="K1153" s="230">
        <f t="shared" si="93"/>
        <v>0</v>
      </c>
      <c r="L1153" s="252"/>
      <c r="M1153" s="230"/>
      <c r="N1153" s="229">
        <v>0</v>
      </c>
      <c r="O1153" s="65" t="s">
        <v>4053</v>
      </c>
      <c r="P1153" s="242" t="b">
        <f t="shared" si="95"/>
        <v>1</v>
      </c>
      <c r="Q1153" s="258">
        <v>0</v>
      </c>
      <c r="R1153" s="259">
        <f t="shared" si="91"/>
        <v>0</v>
      </c>
    </row>
    <row r="1154" spans="1:18" outlineLevel="2">
      <c r="A1154" s="407" t="s">
        <v>5267</v>
      </c>
      <c r="B1154" s="274" t="s">
        <v>4068</v>
      </c>
      <c r="C1154" s="230">
        <v>0</v>
      </c>
      <c r="D1154" s="230">
        <f t="shared" si="92"/>
        <v>0</v>
      </c>
      <c r="E1154" s="255"/>
      <c r="F1154" s="256"/>
      <c r="G1154" s="256"/>
      <c r="H1154" s="255"/>
      <c r="I1154" s="230"/>
      <c r="J1154" s="255"/>
      <c r="K1154" s="230">
        <f t="shared" si="93"/>
        <v>0</v>
      </c>
      <c r="L1154" s="252"/>
      <c r="M1154" s="230"/>
      <c r="N1154" s="229">
        <v>0</v>
      </c>
      <c r="O1154" s="65" t="s">
        <v>4053</v>
      </c>
      <c r="P1154" s="242" t="b">
        <f t="shared" si="95"/>
        <v>1</v>
      </c>
      <c r="Q1154" s="258">
        <v>0</v>
      </c>
      <c r="R1154" s="259">
        <f t="shared" si="91"/>
        <v>0</v>
      </c>
    </row>
    <row r="1155" spans="1:18" outlineLevel="1">
      <c r="A1155" s="400" t="s">
        <v>4069</v>
      </c>
      <c r="C1155" s="254">
        <f>SUM(C1156:C1157)</f>
        <v>940883.53</v>
      </c>
      <c r="D1155" s="254">
        <f t="shared" si="92"/>
        <v>-940883.53</v>
      </c>
      <c r="E1155" s="297"/>
      <c r="F1155" s="256"/>
      <c r="G1155" s="256"/>
      <c r="H1155" s="255"/>
      <c r="I1155" s="254"/>
      <c r="J1155" s="255"/>
      <c r="K1155" s="254">
        <f t="shared" si="93"/>
        <v>-940883.53</v>
      </c>
      <c r="L1155" s="257" t="e">
        <f>#REF!+C1155</f>
        <v>#REF!</v>
      </c>
      <c r="M1155" s="254"/>
      <c r="N1155" s="229" t="e">
        <v>#VALUE!</v>
      </c>
      <c r="O1155" s="65">
        <v>0</v>
      </c>
      <c r="Q1155" s="258">
        <v>-940883.03</v>
      </c>
      <c r="R1155" s="259">
        <f t="shared" ref="R1155:R1209" si="96">K1155-Q1155</f>
        <v>-0.5</v>
      </c>
    </row>
    <row r="1156" spans="1:18" outlineLevel="2">
      <c r="A1156" s="421" t="s">
        <v>5268</v>
      </c>
      <c r="B1156" s="294" t="s">
        <v>4070</v>
      </c>
      <c r="C1156" s="230">
        <v>940883.53</v>
      </c>
      <c r="D1156" s="230">
        <f t="shared" si="92"/>
        <v>-940883.53</v>
      </c>
      <c r="E1156" s="255"/>
      <c r="F1156" s="256"/>
      <c r="G1156" s="256"/>
      <c r="H1156" s="255"/>
      <c r="I1156" s="230"/>
      <c r="J1156" s="255"/>
      <c r="K1156" s="230">
        <f t="shared" si="93"/>
        <v>-940883.53</v>
      </c>
      <c r="L1156" s="252"/>
      <c r="M1156" s="230"/>
      <c r="N1156" s="229">
        <v>0</v>
      </c>
      <c r="O1156" s="65" t="s">
        <v>4069</v>
      </c>
      <c r="P1156" s="242" t="b">
        <f>EXACT($A$1155,O1156)</f>
        <v>1</v>
      </c>
      <c r="Q1156" s="258">
        <v>0</v>
      </c>
      <c r="R1156" s="259">
        <f t="shared" si="96"/>
        <v>-940883.53</v>
      </c>
    </row>
    <row r="1157" spans="1:18" outlineLevel="2">
      <c r="A1157" s="407" t="s">
        <v>5269</v>
      </c>
      <c r="B1157" s="274" t="s">
        <v>4071</v>
      </c>
      <c r="C1157" s="230">
        <v>0</v>
      </c>
      <c r="D1157" s="230">
        <f t="shared" si="92"/>
        <v>0</v>
      </c>
      <c r="E1157" s="255"/>
      <c r="F1157" s="256"/>
      <c r="G1157" s="256"/>
      <c r="H1157" s="255"/>
      <c r="I1157" s="230"/>
      <c r="J1157" s="255"/>
      <c r="K1157" s="230">
        <f t="shared" si="93"/>
        <v>0</v>
      </c>
      <c r="L1157" s="252"/>
      <c r="M1157" s="230"/>
      <c r="N1157" s="229">
        <v>0</v>
      </c>
      <c r="O1157" s="65" t="s">
        <v>4069</v>
      </c>
      <c r="P1157" s="242" t="b">
        <f>EXACT($A$1155,O1157)</f>
        <v>1</v>
      </c>
      <c r="Q1157" s="258">
        <v>0</v>
      </c>
      <c r="R1157" s="259">
        <f t="shared" si="96"/>
        <v>0</v>
      </c>
    </row>
    <row r="1158" spans="1:18" outlineLevel="1">
      <c r="A1158" s="400" t="s">
        <v>4072</v>
      </c>
      <c r="C1158" s="254">
        <f>SUM(C1159:C1164)</f>
        <v>2277568.9599999897</v>
      </c>
      <c r="D1158" s="254">
        <f t="shared" si="92"/>
        <v>-2277568.9599999897</v>
      </c>
      <c r="E1158" s="255"/>
      <c r="F1158" s="256"/>
      <c r="G1158" s="256"/>
      <c r="H1158" s="255"/>
      <c r="I1158" s="254"/>
      <c r="J1158" s="255"/>
      <c r="K1158" s="254">
        <f t="shared" si="93"/>
        <v>-2277568.9599999897</v>
      </c>
      <c r="L1158" s="257" t="e">
        <f>#REF!+C1158</f>
        <v>#REF!</v>
      </c>
      <c r="M1158" s="254"/>
      <c r="N1158" s="229" t="e">
        <v>#VALUE!</v>
      </c>
      <c r="O1158" s="65">
        <v>0</v>
      </c>
      <c r="Q1158" s="258">
        <v>-2277568.96</v>
      </c>
      <c r="R1158" s="259">
        <f t="shared" si="96"/>
        <v>1.0244548320770264E-8</v>
      </c>
    </row>
    <row r="1159" spans="1:18" outlineLevel="2">
      <c r="A1159" s="272" t="s">
        <v>5270</v>
      </c>
      <c r="B1159" s="196" t="s">
        <v>4073</v>
      </c>
      <c r="C1159" s="230">
        <v>0</v>
      </c>
      <c r="D1159" s="230">
        <f t="shared" si="92"/>
        <v>0</v>
      </c>
      <c r="E1159" s="255"/>
      <c r="F1159" s="256"/>
      <c r="G1159" s="256"/>
      <c r="H1159" s="255"/>
      <c r="I1159" s="230"/>
      <c r="J1159" s="255"/>
      <c r="K1159" s="230">
        <f t="shared" si="93"/>
        <v>0</v>
      </c>
      <c r="L1159" s="252"/>
      <c r="M1159" s="230"/>
      <c r="N1159" s="229">
        <v>0</v>
      </c>
      <c r="O1159" s="65" t="s">
        <v>4072</v>
      </c>
      <c r="P1159" s="242" t="b">
        <f t="shared" ref="P1159:P1164" si="97">EXACT($A$1158,O1159)</f>
        <v>1</v>
      </c>
      <c r="Q1159" s="258">
        <v>0</v>
      </c>
      <c r="R1159" s="259">
        <f t="shared" si="96"/>
        <v>0</v>
      </c>
    </row>
    <row r="1160" spans="1:18" outlineLevel="2">
      <c r="A1160" s="272" t="s">
        <v>5271</v>
      </c>
      <c r="B1160" s="196" t="s">
        <v>4074</v>
      </c>
      <c r="C1160" s="230">
        <v>20000</v>
      </c>
      <c r="D1160" s="230">
        <f t="shared" si="92"/>
        <v>-20000</v>
      </c>
      <c r="E1160" s="255"/>
      <c r="F1160" s="256"/>
      <c r="G1160" s="256"/>
      <c r="H1160" s="255"/>
      <c r="I1160" s="230"/>
      <c r="J1160" s="255"/>
      <c r="K1160" s="230">
        <f t="shared" si="93"/>
        <v>-20000</v>
      </c>
      <c r="L1160" s="252"/>
      <c r="M1160" s="230"/>
      <c r="N1160" s="229">
        <v>0</v>
      </c>
      <c r="O1160" s="65" t="s">
        <v>4072</v>
      </c>
      <c r="P1160" s="242" t="b">
        <f t="shared" si="97"/>
        <v>1</v>
      </c>
      <c r="Q1160" s="258">
        <v>0</v>
      </c>
      <c r="R1160" s="259">
        <f t="shared" si="96"/>
        <v>-20000</v>
      </c>
    </row>
    <row r="1161" spans="1:18" outlineLevel="2">
      <c r="A1161" s="272" t="s">
        <v>5272</v>
      </c>
      <c r="B1161" s="196" t="s">
        <v>4075</v>
      </c>
      <c r="C1161" s="230">
        <v>2217194.5699999901</v>
      </c>
      <c r="D1161" s="230">
        <f t="shared" si="92"/>
        <v>-2217194.5699999901</v>
      </c>
      <c r="E1161" s="255"/>
      <c r="F1161" s="256"/>
      <c r="G1161" s="256"/>
      <c r="H1161" s="255"/>
      <c r="I1161" s="230"/>
      <c r="J1161" s="255"/>
      <c r="K1161" s="230">
        <f t="shared" si="93"/>
        <v>-2217194.5699999901</v>
      </c>
      <c r="L1161" s="252"/>
      <c r="M1161" s="230"/>
      <c r="N1161" s="229">
        <v>0</v>
      </c>
      <c r="O1161" s="65" t="s">
        <v>4072</v>
      </c>
      <c r="P1161" s="242" t="b">
        <f t="shared" si="97"/>
        <v>1</v>
      </c>
      <c r="Q1161" s="258">
        <v>0</v>
      </c>
      <c r="R1161" s="259">
        <f t="shared" si="96"/>
        <v>-2217194.5699999901</v>
      </c>
    </row>
    <row r="1162" spans="1:18" outlineLevel="2">
      <c r="A1162" s="272" t="s">
        <v>5273</v>
      </c>
      <c r="B1162" s="196" t="s">
        <v>4076</v>
      </c>
      <c r="C1162" s="230">
        <v>0</v>
      </c>
      <c r="D1162" s="230">
        <f t="shared" si="92"/>
        <v>0</v>
      </c>
      <c r="E1162" s="255"/>
      <c r="F1162" s="256"/>
      <c r="G1162" s="256"/>
      <c r="H1162" s="255"/>
      <c r="I1162" s="230"/>
      <c r="J1162" s="255"/>
      <c r="K1162" s="230">
        <f t="shared" si="93"/>
        <v>0</v>
      </c>
      <c r="L1162" s="252"/>
      <c r="M1162" s="230"/>
      <c r="N1162" s="229">
        <v>0</v>
      </c>
      <c r="O1162" s="65" t="s">
        <v>4072</v>
      </c>
      <c r="P1162" s="242" t="b">
        <f t="shared" si="97"/>
        <v>1</v>
      </c>
      <c r="Q1162" s="258">
        <v>0</v>
      </c>
      <c r="R1162" s="259">
        <f t="shared" si="96"/>
        <v>0</v>
      </c>
    </row>
    <row r="1163" spans="1:18" outlineLevel="2">
      <c r="A1163" s="272" t="s">
        <v>5274</v>
      </c>
      <c r="B1163" s="196" t="s">
        <v>4077</v>
      </c>
      <c r="C1163" s="230">
        <v>40374.389999999898</v>
      </c>
      <c r="D1163" s="230">
        <f t="shared" si="92"/>
        <v>-40374.389999999898</v>
      </c>
      <c r="E1163" s="255"/>
      <c r="F1163" s="256"/>
      <c r="G1163" s="256"/>
      <c r="H1163" s="255"/>
      <c r="I1163" s="230"/>
      <c r="J1163" s="255"/>
      <c r="K1163" s="230">
        <f t="shared" si="93"/>
        <v>-40374.389999999898</v>
      </c>
      <c r="L1163" s="252"/>
      <c r="M1163" s="230"/>
      <c r="N1163" s="229">
        <v>0</v>
      </c>
      <c r="O1163" s="65" t="s">
        <v>4072</v>
      </c>
      <c r="P1163" s="242" t="b">
        <f t="shared" si="97"/>
        <v>1</v>
      </c>
      <c r="Q1163" s="258">
        <v>0</v>
      </c>
      <c r="R1163" s="259">
        <f t="shared" si="96"/>
        <v>-40374.389999999898</v>
      </c>
    </row>
    <row r="1164" spans="1:18" outlineLevel="2">
      <c r="A1164" s="272" t="s">
        <v>5275</v>
      </c>
      <c r="B1164" s="196" t="s">
        <v>4078</v>
      </c>
      <c r="C1164" s="230">
        <v>0</v>
      </c>
      <c r="D1164" s="230">
        <f t="shared" si="92"/>
        <v>0</v>
      </c>
      <c r="E1164" s="255"/>
      <c r="F1164" s="256"/>
      <c r="G1164" s="256"/>
      <c r="H1164" s="255"/>
      <c r="I1164" s="230"/>
      <c r="J1164" s="255"/>
      <c r="K1164" s="230">
        <f t="shared" si="93"/>
        <v>0</v>
      </c>
      <c r="L1164" s="252"/>
      <c r="M1164" s="230"/>
      <c r="N1164" s="229">
        <v>0</v>
      </c>
      <c r="O1164" s="65" t="s">
        <v>4072</v>
      </c>
      <c r="P1164" s="242" t="b">
        <f t="shared" si="97"/>
        <v>1</v>
      </c>
      <c r="Q1164" s="258">
        <v>0</v>
      </c>
      <c r="R1164" s="259">
        <f t="shared" si="96"/>
        <v>0</v>
      </c>
    </row>
    <row r="1165" spans="1:18" outlineLevel="1">
      <c r="A1165" s="400" t="s">
        <v>4079</v>
      </c>
      <c r="C1165" s="254">
        <f>SUM(C1166)</f>
        <v>14583.809999999899</v>
      </c>
      <c r="D1165" s="254">
        <f t="shared" si="92"/>
        <v>-14583.809999999899</v>
      </c>
      <c r="E1165" s="255"/>
      <c r="F1165" s="256"/>
      <c r="G1165" s="256"/>
      <c r="H1165" s="255"/>
      <c r="I1165" s="254"/>
      <c r="J1165" s="255"/>
      <c r="K1165" s="254">
        <f t="shared" si="93"/>
        <v>-14583.809999999899</v>
      </c>
      <c r="L1165" s="257" t="e">
        <f>#REF!+C1165</f>
        <v>#REF!</v>
      </c>
      <c r="M1165" s="254"/>
      <c r="N1165" s="229" t="e">
        <v>#VALUE!</v>
      </c>
      <c r="O1165" s="65">
        <v>0</v>
      </c>
      <c r="Q1165" s="258">
        <v>-14583.81</v>
      </c>
      <c r="R1165" s="259">
        <f t="shared" si="96"/>
        <v>1.0004441719502211E-10</v>
      </c>
    </row>
    <row r="1166" spans="1:18" outlineLevel="2">
      <c r="A1166" s="272" t="s">
        <v>5276</v>
      </c>
      <c r="B1166" s="196" t="s">
        <v>4080</v>
      </c>
      <c r="C1166" s="230">
        <v>14583.809999999899</v>
      </c>
      <c r="D1166" s="230">
        <f t="shared" si="92"/>
        <v>-14583.809999999899</v>
      </c>
      <c r="E1166" s="255"/>
      <c r="F1166" s="256"/>
      <c r="G1166" s="256"/>
      <c r="H1166" s="255"/>
      <c r="I1166" s="230"/>
      <c r="J1166" s="255"/>
      <c r="K1166" s="230">
        <f t="shared" si="93"/>
        <v>-14583.809999999899</v>
      </c>
      <c r="L1166" s="252"/>
      <c r="M1166" s="230"/>
      <c r="N1166" s="229">
        <v>0</v>
      </c>
      <c r="O1166" s="65" t="s">
        <v>4079</v>
      </c>
      <c r="P1166" s="242" t="b">
        <f>EXACT($A1165,O1166)</f>
        <v>1</v>
      </c>
      <c r="Q1166" s="258">
        <v>0</v>
      </c>
      <c r="R1166" s="259">
        <f t="shared" si="96"/>
        <v>-14583.809999999899</v>
      </c>
    </row>
    <row r="1167" spans="1:18" outlineLevel="1">
      <c r="A1167" s="400" t="s">
        <v>4081</v>
      </c>
      <c r="C1167" s="254">
        <f>SUM(C1168)</f>
        <v>243419.17</v>
      </c>
      <c r="D1167" s="254">
        <f t="shared" si="92"/>
        <v>-243419.17</v>
      </c>
      <c r="E1167" s="255"/>
      <c r="F1167" s="256"/>
      <c r="G1167" s="256"/>
      <c r="H1167" s="255"/>
      <c r="I1167" s="254"/>
      <c r="J1167" s="255"/>
      <c r="K1167" s="254">
        <f t="shared" si="93"/>
        <v>-243419.17</v>
      </c>
      <c r="L1167" s="257" t="e">
        <f>#REF!+C1167</f>
        <v>#REF!</v>
      </c>
      <c r="M1167" s="254"/>
      <c r="N1167" s="229" t="e">
        <v>#VALUE!</v>
      </c>
      <c r="O1167" s="65">
        <v>0</v>
      </c>
      <c r="Q1167" s="258">
        <v>-243419.17</v>
      </c>
      <c r="R1167" s="259">
        <f t="shared" si="96"/>
        <v>0</v>
      </c>
    </row>
    <row r="1168" spans="1:18" outlineLevel="2">
      <c r="A1168" s="272" t="s">
        <v>5277</v>
      </c>
      <c r="B1168" s="196" t="s">
        <v>4082</v>
      </c>
      <c r="C1168" s="230">
        <v>243419.17</v>
      </c>
      <c r="D1168" s="230">
        <f t="shared" si="92"/>
        <v>-243419.17</v>
      </c>
      <c r="E1168" s="255"/>
      <c r="F1168" s="256"/>
      <c r="G1168" s="256"/>
      <c r="H1168" s="255"/>
      <c r="I1168" s="230"/>
      <c r="J1168" s="255"/>
      <c r="K1168" s="230">
        <f t="shared" si="93"/>
        <v>-243419.17</v>
      </c>
      <c r="L1168" s="252"/>
      <c r="M1168" s="230"/>
      <c r="N1168" s="229">
        <v>0</v>
      </c>
      <c r="O1168" s="65" t="s">
        <v>4081</v>
      </c>
      <c r="P1168" s="242" t="b">
        <f>EXACT($A1167,O1168)</f>
        <v>1</v>
      </c>
      <c r="Q1168" s="258">
        <v>0</v>
      </c>
      <c r="R1168" s="259">
        <f t="shared" si="96"/>
        <v>-243419.17</v>
      </c>
    </row>
    <row r="1169" spans="1:19" outlineLevel="1">
      <c r="A1169" s="400" t="s">
        <v>4083</v>
      </c>
      <c r="C1169" s="254">
        <f>SUM(C1170)</f>
        <v>-100631.929999999</v>
      </c>
      <c r="D1169" s="254">
        <f t="shared" si="92"/>
        <v>100631.929999999</v>
      </c>
      <c r="E1169" s="255"/>
      <c r="F1169" s="256"/>
      <c r="G1169" s="256"/>
      <c r="H1169" s="255"/>
      <c r="I1169" s="254"/>
      <c r="J1169" s="255"/>
      <c r="K1169" s="254">
        <f t="shared" si="93"/>
        <v>100631.929999999</v>
      </c>
      <c r="L1169" s="257" t="e">
        <f>#REF!+C1169</f>
        <v>#REF!</v>
      </c>
      <c r="M1169" s="254"/>
      <c r="N1169" s="229" t="e">
        <v>#VALUE!</v>
      </c>
      <c r="O1169" s="65">
        <v>0</v>
      </c>
      <c r="Q1169" s="258">
        <v>100631.93</v>
      </c>
      <c r="R1169" s="259">
        <f t="shared" si="96"/>
        <v>-9.8953023552894592E-10</v>
      </c>
    </row>
    <row r="1170" spans="1:19" outlineLevel="2">
      <c r="A1170" s="272" t="s">
        <v>5278</v>
      </c>
      <c r="B1170" s="196" t="s">
        <v>4084</v>
      </c>
      <c r="C1170" s="230">
        <v>-100631.929999999</v>
      </c>
      <c r="D1170" s="230">
        <f t="shared" si="92"/>
        <v>100631.929999999</v>
      </c>
      <c r="E1170" s="255"/>
      <c r="F1170" s="256"/>
      <c r="G1170" s="256"/>
      <c r="H1170" s="255"/>
      <c r="I1170" s="230"/>
      <c r="J1170" s="255"/>
      <c r="K1170" s="230">
        <f t="shared" si="93"/>
        <v>100631.929999999</v>
      </c>
      <c r="L1170" s="252"/>
      <c r="M1170" s="230"/>
      <c r="N1170" s="229">
        <v>0</v>
      </c>
      <c r="O1170" s="65" t="s">
        <v>4083</v>
      </c>
      <c r="P1170" s="242" t="b">
        <f>EXACT($A1169,O1170)</f>
        <v>1</v>
      </c>
      <c r="Q1170" s="258">
        <v>0</v>
      </c>
      <c r="R1170" s="259">
        <f t="shared" si="96"/>
        <v>100631.929999999</v>
      </c>
    </row>
    <row r="1171" spans="1:19" outlineLevel="1">
      <c r="A1171" s="400" t="s">
        <v>4085</v>
      </c>
      <c r="C1171" s="254">
        <f>SUM(C1172)</f>
        <v>-95441.72</v>
      </c>
      <c r="D1171" s="254">
        <f t="shared" si="92"/>
        <v>95441.72</v>
      </c>
      <c r="E1171" s="255"/>
      <c r="F1171" s="256"/>
      <c r="G1171" s="256"/>
      <c r="H1171" s="255"/>
      <c r="I1171" s="254"/>
      <c r="J1171" s="255"/>
      <c r="K1171" s="254">
        <f t="shared" si="93"/>
        <v>95441.72</v>
      </c>
      <c r="L1171" s="257" t="e">
        <f>#REF!+C1171</f>
        <v>#REF!</v>
      </c>
      <c r="M1171" s="254"/>
      <c r="N1171" s="229" t="e">
        <v>#VALUE!</v>
      </c>
      <c r="O1171" s="65">
        <v>0</v>
      </c>
      <c r="Q1171" s="258">
        <v>95441.72</v>
      </c>
      <c r="R1171" s="259">
        <f t="shared" si="96"/>
        <v>0</v>
      </c>
    </row>
    <row r="1172" spans="1:19" outlineLevel="2">
      <c r="A1172" s="272" t="s">
        <v>5279</v>
      </c>
      <c r="B1172" s="196" t="s">
        <v>4086</v>
      </c>
      <c r="C1172" s="230">
        <v>-95441.72</v>
      </c>
      <c r="D1172" s="230">
        <f t="shared" si="92"/>
        <v>95441.72</v>
      </c>
      <c r="E1172" s="255"/>
      <c r="F1172" s="256"/>
      <c r="G1172" s="256"/>
      <c r="H1172" s="255"/>
      <c r="I1172" s="230"/>
      <c r="J1172" s="255"/>
      <c r="K1172" s="230">
        <f t="shared" si="93"/>
        <v>95441.72</v>
      </c>
      <c r="L1172" s="252"/>
      <c r="M1172" s="230"/>
      <c r="N1172" s="229">
        <v>0</v>
      </c>
      <c r="O1172" s="65" t="s">
        <v>4085</v>
      </c>
      <c r="P1172" s="242" t="b">
        <f>EXACT($A1171,O1172)</f>
        <v>1</v>
      </c>
      <c r="Q1172" s="258">
        <v>0</v>
      </c>
      <c r="R1172" s="259">
        <f t="shared" si="96"/>
        <v>95441.72</v>
      </c>
    </row>
    <row r="1173" spans="1:19" outlineLevel="1">
      <c r="A1173" s="400" t="s">
        <v>4087</v>
      </c>
      <c r="B1173" s="196"/>
      <c r="C1173" s="254">
        <f>SUM(C1174)</f>
        <v>820000</v>
      </c>
      <c r="D1173" s="254">
        <f t="shared" si="92"/>
        <v>-820000</v>
      </c>
      <c r="E1173" s="255"/>
      <c r="F1173" s="256"/>
      <c r="G1173" s="256"/>
      <c r="H1173" s="255"/>
      <c r="I1173" s="254"/>
      <c r="J1173" s="255"/>
      <c r="K1173" s="254">
        <f t="shared" si="93"/>
        <v>-820000</v>
      </c>
      <c r="L1173" s="257" t="e">
        <f>#REF!+C1173</f>
        <v>#REF!</v>
      </c>
      <c r="M1173" s="254"/>
      <c r="N1173" s="229" t="e">
        <v>#VALUE!</v>
      </c>
      <c r="O1173" s="65">
        <v>0</v>
      </c>
      <c r="Q1173" s="258">
        <v>-820000</v>
      </c>
      <c r="R1173" s="259">
        <f t="shared" si="96"/>
        <v>0</v>
      </c>
      <c r="S1173" s="295"/>
    </row>
    <row r="1174" spans="1:19" outlineLevel="2">
      <c r="A1174" s="272" t="s">
        <v>5280</v>
      </c>
      <c r="B1174" s="196" t="s">
        <v>4088</v>
      </c>
      <c r="C1174" s="230">
        <v>820000</v>
      </c>
      <c r="D1174" s="230">
        <f t="shared" si="92"/>
        <v>-820000</v>
      </c>
      <c r="E1174" s="255"/>
      <c r="F1174" s="256"/>
      <c r="G1174" s="256"/>
      <c r="H1174" s="255"/>
      <c r="I1174" s="230"/>
      <c r="J1174" s="255"/>
      <c r="K1174" s="230">
        <f t="shared" si="93"/>
        <v>-820000</v>
      </c>
      <c r="L1174" s="252"/>
      <c r="M1174" s="230"/>
      <c r="N1174" s="229">
        <v>0</v>
      </c>
      <c r="O1174" s="65" t="s">
        <v>4087</v>
      </c>
      <c r="P1174" s="242" t="b">
        <f>EXACT($A1173,O1174)</f>
        <v>1</v>
      </c>
      <c r="Q1174" s="258">
        <v>0</v>
      </c>
      <c r="R1174" s="259">
        <f t="shared" si="96"/>
        <v>-820000</v>
      </c>
    </row>
    <row r="1175" spans="1:19" outlineLevel="1">
      <c r="A1175" s="410" t="s">
        <v>4089</v>
      </c>
      <c r="B1175" s="196"/>
      <c r="C1175" s="254">
        <f>SUM(C1176)</f>
        <v>1036374.38</v>
      </c>
      <c r="D1175" s="254">
        <f t="shared" si="92"/>
        <v>-1036374.38</v>
      </c>
      <c r="E1175" s="255"/>
      <c r="F1175" s="256"/>
      <c r="G1175" s="256"/>
      <c r="H1175" s="255"/>
      <c r="I1175" s="254"/>
      <c r="J1175" s="255"/>
      <c r="K1175" s="254">
        <f t="shared" si="93"/>
        <v>-1036374.38</v>
      </c>
      <c r="L1175" s="252"/>
      <c r="M1175" s="230"/>
      <c r="N1175" s="229" t="e">
        <v>#VALUE!</v>
      </c>
      <c r="O1175" s="65">
        <v>0</v>
      </c>
      <c r="Q1175" s="258">
        <v>-1036374.38</v>
      </c>
      <c r="R1175" s="259">
        <f t="shared" si="96"/>
        <v>0</v>
      </c>
    </row>
    <row r="1176" spans="1:19" outlineLevel="2">
      <c r="A1176" s="272" t="s">
        <v>5281</v>
      </c>
      <c r="B1176" s="196" t="s">
        <v>4090</v>
      </c>
      <c r="C1176" s="230">
        <v>1036374.38</v>
      </c>
      <c r="D1176" s="230">
        <f t="shared" si="92"/>
        <v>-1036374.38</v>
      </c>
      <c r="E1176" s="255"/>
      <c r="F1176" s="256"/>
      <c r="G1176" s="256"/>
      <c r="H1176" s="255"/>
      <c r="I1176" s="230"/>
      <c r="J1176" s="255"/>
      <c r="K1176" s="230">
        <f t="shared" si="93"/>
        <v>-1036374.38</v>
      </c>
      <c r="L1176" s="252"/>
      <c r="M1176" s="230"/>
      <c r="N1176" s="229">
        <v>0</v>
      </c>
      <c r="O1176" s="65" t="s">
        <v>4089</v>
      </c>
      <c r="P1176" s="242" t="b">
        <f>EXACT($A1175,O1176)</f>
        <v>1</v>
      </c>
      <c r="Q1176" s="258">
        <v>0</v>
      </c>
      <c r="R1176" s="259">
        <f t="shared" si="96"/>
        <v>-1036374.38</v>
      </c>
    </row>
    <row r="1177" spans="1:19" outlineLevel="1">
      <c r="A1177" s="410" t="s">
        <v>4091</v>
      </c>
      <c r="B1177" s="196"/>
      <c r="C1177" s="254">
        <f>SUM(C1178)</f>
        <v>-985013.70999999903</v>
      </c>
      <c r="D1177" s="254">
        <f t="shared" si="92"/>
        <v>985013.70999999903</v>
      </c>
      <c r="E1177" s="255"/>
      <c r="F1177" s="256"/>
      <c r="G1177" s="256"/>
      <c r="H1177" s="255"/>
      <c r="I1177" s="254"/>
      <c r="J1177" s="255"/>
      <c r="K1177" s="254">
        <f t="shared" si="93"/>
        <v>985013.70999999903</v>
      </c>
      <c r="L1177" s="252"/>
      <c r="M1177" s="230"/>
      <c r="N1177" s="229" t="e">
        <v>#VALUE!</v>
      </c>
      <c r="O1177" s="65">
        <v>0</v>
      </c>
      <c r="Q1177" s="258">
        <v>985013.71</v>
      </c>
      <c r="R1177" s="259">
        <f t="shared" si="96"/>
        <v>-9.3132257461547852E-10</v>
      </c>
    </row>
    <row r="1178" spans="1:19" outlineLevel="2">
      <c r="A1178" s="272" t="s">
        <v>5282</v>
      </c>
      <c r="B1178" s="196" t="s">
        <v>4092</v>
      </c>
      <c r="C1178" s="230">
        <v>-985013.70999999903</v>
      </c>
      <c r="D1178" s="230">
        <f t="shared" si="92"/>
        <v>985013.70999999903</v>
      </c>
      <c r="E1178" s="255"/>
      <c r="F1178" s="256"/>
      <c r="G1178" s="256"/>
      <c r="H1178" s="255"/>
      <c r="I1178" s="230"/>
      <c r="J1178" s="255"/>
      <c r="K1178" s="230">
        <f t="shared" si="93"/>
        <v>985013.70999999903</v>
      </c>
      <c r="L1178" s="252"/>
      <c r="M1178" s="230"/>
      <c r="N1178" s="229">
        <v>0</v>
      </c>
      <c r="O1178" s="65" t="s">
        <v>4091</v>
      </c>
      <c r="P1178" s="242" t="b">
        <f>EXACT($A1177,O1178)</f>
        <v>1</v>
      </c>
      <c r="Q1178" s="258">
        <v>0</v>
      </c>
      <c r="R1178" s="259">
        <f t="shared" si="96"/>
        <v>985013.70999999903</v>
      </c>
    </row>
    <row r="1179" spans="1:19" outlineLevel="1">
      <c r="A1179" s="410" t="s">
        <v>4093</v>
      </c>
      <c r="B1179" s="196"/>
      <c r="C1179" s="254">
        <f>SUM(C1180)</f>
        <v>550774.95999999903</v>
      </c>
      <c r="D1179" s="254">
        <f t="shared" si="92"/>
        <v>-550774.95999999903</v>
      </c>
      <c r="E1179" s="255"/>
      <c r="F1179" s="256"/>
      <c r="G1179" s="256"/>
      <c r="H1179" s="255"/>
      <c r="I1179" s="254"/>
      <c r="J1179" s="255"/>
      <c r="K1179" s="254">
        <f t="shared" si="93"/>
        <v>-550774.95999999903</v>
      </c>
      <c r="L1179" s="252"/>
      <c r="M1179" s="230"/>
      <c r="N1179" s="229" t="e">
        <v>#VALUE!</v>
      </c>
      <c r="O1179" s="65">
        <v>0</v>
      </c>
      <c r="Q1179" s="258">
        <v>-550774.96</v>
      </c>
      <c r="R1179" s="259">
        <f t="shared" si="96"/>
        <v>9.3132257461547852E-10</v>
      </c>
    </row>
    <row r="1180" spans="1:19" outlineLevel="2">
      <c r="A1180" s="272" t="s">
        <v>5283</v>
      </c>
      <c r="B1180" s="196" t="s">
        <v>4094</v>
      </c>
      <c r="C1180" s="230">
        <v>550774.95999999903</v>
      </c>
      <c r="D1180" s="230">
        <f t="shared" si="92"/>
        <v>-550774.95999999903</v>
      </c>
      <c r="E1180" s="255"/>
      <c r="F1180" s="256"/>
      <c r="G1180" s="256"/>
      <c r="H1180" s="255"/>
      <c r="I1180" s="230"/>
      <c r="J1180" s="255"/>
      <c r="K1180" s="230">
        <f t="shared" si="93"/>
        <v>-550774.95999999903</v>
      </c>
      <c r="L1180" s="252"/>
      <c r="M1180" s="230"/>
      <c r="N1180" s="229">
        <v>0</v>
      </c>
      <c r="O1180" s="65" t="s">
        <v>4093</v>
      </c>
      <c r="P1180" s="242" t="b">
        <f>EXACT($A1179,O1180)</f>
        <v>1</v>
      </c>
      <c r="Q1180" s="258">
        <v>0</v>
      </c>
      <c r="R1180" s="259">
        <f t="shared" si="96"/>
        <v>-550774.95999999903</v>
      </c>
    </row>
    <row r="1181" spans="1:19" outlineLevel="1">
      <c r="A1181" s="410" t="s">
        <v>4095</v>
      </c>
      <c r="B1181" s="196"/>
      <c r="C1181" s="254">
        <f>SUM(C1182)</f>
        <v>-429772.78999999899</v>
      </c>
      <c r="D1181" s="254">
        <f t="shared" si="92"/>
        <v>429772.78999999899</v>
      </c>
      <c r="E1181" s="255"/>
      <c r="F1181" s="256"/>
      <c r="G1181" s="256"/>
      <c r="H1181" s="255"/>
      <c r="I1181" s="254"/>
      <c r="J1181" s="255"/>
      <c r="K1181" s="254">
        <f t="shared" si="93"/>
        <v>429772.78999999899</v>
      </c>
      <c r="L1181" s="252"/>
      <c r="M1181" s="230"/>
      <c r="N1181" s="229" t="e">
        <v>#VALUE!</v>
      </c>
      <c r="O1181" s="65">
        <v>0</v>
      </c>
      <c r="Q1181" s="258">
        <v>429772.79</v>
      </c>
      <c r="R1181" s="259">
        <f t="shared" si="96"/>
        <v>-9.8953023552894592E-10</v>
      </c>
    </row>
    <row r="1182" spans="1:19" outlineLevel="2">
      <c r="A1182" s="272" t="s">
        <v>5284</v>
      </c>
      <c r="B1182" s="196" t="s">
        <v>4096</v>
      </c>
      <c r="C1182" s="230">
        <v>-429772.78999999899</v>
      </c>
      <c r="D1182" s="230">
        <f t="shared" si="92"/>
        <v>429772.78999999899</v>
      </c>
      <c r="E1182" s="255"/>
      <c r="F1182" s="256"/>
      <c r="G1182" s="256"/>
      <c r="H1182" s="255"/>
      <c r="I1182" s="230"/>
      <c r="J1182" s="255"/>
      <c r="K1182" s="230">
        <f t="shared" si="93"/>
        <v>429772.78999999899</v>
      </c>
      <c r="L1182" s="252"/>
      <c r="M1182" s="230"/>
      <c r="N1182" s="229">
        <v>0</v>
      </c>
      <c r="O1182" s="65" t="s">
        <v>4095</v>
      </c>
      <c r="P1182" s="242" t="b">
        <f>EXACT($A1181,O1182)</f>
        <v>1</v>
      </c>
      <c r="Q1182" s="258">
        <v>0</v>
      </c>
      <c r="R1182" s="259">
        <f t="shared" si="96"/>
        <v>429772.78999999899</v>
      </c>
    </row>
    <row r="1183" spans="1:19" outlineLevel="1">
      <c r="A1183" s="410" t="s">
        <v>4097</v>
      </c>
      <c r="B1183" s="196"/>
      <c r="C1183" s="254">
        <f>SUM(C1184)</f>
        <v>-44066.459999999897</v>
      </c>
      <c r="D1183" s="254">
        <f t="shared" si="92"/>
        <v>44066.459999999897</v>
      </c>
      <c r="E1183" s="255"/>
      <c r="F1183" s="256"/>
      <c r="G1183" s="256"/>
      <c r="H1183" s="255"/>
      <c r="I1183" s="254"/>
      <c r="J1183" s="255"/>
      <c r="K1183" s="254">
        <f t="shared" si="93"/>
        <v>44066.459999999897</v>
      </c>
      <c r="L1183" s="252"/>
      <c r="M1183" s="230"/>
      <c r="N1183" s="229" t="e">
        <v>#VALUE!</v>
      </c>
      <c r="O1183" s="65">
        <v>0</v>
      </c>
      <c r="Q1183" s="258">
        <v>44066.46</v>
      </c>
      <c r="R1183" s="259">
        <f t="shared" si="96"/>
        <v>-1.0186340659856796E-10</v>
      </c>
    </row>
    <row r="1184" spans="1:19" outlineLevel="2">
      <c r="A1184" s="272" t="s">
        <v>5285</v>
      </c>
      <c r="B1184" s="196" t="s">
        <v>4098</v>
      </c>
      <c r="C1184" s="230">
        <v>-44066.459999999897</v>
      </c>
      <c r="D1184" s="230">
        <f t="shared" si="92"/>
        <v>44066.459999999897</v>
      </c>
      <c r="E1184" s="255"/>
      <c r="F1184" s="256"/>
      <c r="G1184" s="256"/>
      <c r="H1184" s="255"/>
      <c r="I1184" s="230"/>
      <c r="J1184" s="255"/>
      <c r="K1184" s="230">
        <f t="shared" si="93"/>
        <v>44066.459999999897</v>
      </c>
      <c r="L1184" s="252"/>
      <c r="M1184" s="230"/>
      <c r="N1184" s="229">
        <v>0</v>
      </c>
      <c r="O1184" s="65" t="s">
        <v>4097</v>
      </c>
      <c r="P1184" s="242" t="b">
        <f>EXACT($A1183,O1184)</f>
        <v>1</v>
      </c>
      <c r="Q1184" s="258">
        <v>0</v>
      </c>
      <c r="R1184" s="259">
        <f t="shared" si="96"/>
        <v>44066.459999999897</v>
      </c>
    </row>
    <row r="1185" spans="1:19" outlineLevel="1">
      <c r="A1185" s="400" t="s">
        <v>4101</v>
      </c>
      <c r="B1185" s="229"/>
      <c r="C1185" s="254">
        <f>SUM(C1186:C1190)</f>
        <v>35388.179999999993</v>
      </c>
      <c r="D1185" s="254">
        <f t="shared" si="92"/>
        <v>-35388.179999999993</v>
      </c>
      <c r="E1185" s="255"/>
      <c r="F1185" s="256"/>
      <c r="G1185" s="256"/>
      <c r="H1185" s="255"/>
      <c r="I1185" s="254"/>
      <c r="J1185" s="255"/>
      <c r="K1185" s="254">
        <f t="shared" si="93"/>
        <v>-35388.179999999993</v>
      </c>
      <c r="L1185" s="257" t="e">
        <f>#REF!+C1185</f>
        <v>#REF!</v>
      </c>
      <c r="M1185" s="254"/>
      <c r="N1185" s="229" t="e">
        <v>#VALUE!</v>
      </c>
      <c r="O1185" s="65">
        <v>0</v>
      </c>
      <c r="Q1185" s="258">
        <v>-35388.18</v>
      </c>
      <c r="R1185" s="259">
        <f t="shared" si="96"/>
        <v>0</v>
      </c>
    </row>
    <row r="1186" spans="1:19" outlineLevel="2">
      <c r="A1186" s="272" t="s">
        <v>5286</v>
      </c>
      <c r="B1186" s="196" t="s">
        <v>4102</v>
      </c>
      <c r="C1186" s="230">
        <v>6011.4799999999896</v>
      </c>
      <c r="D1186" s="230">
        <f t="shared" si="92"/>
        <v>-6011.4799999999896</v>
      </c>
      <c r="E1186" s="255"/>
      <c r="F1186" s="256"/>
      <c r="G1186" s="256"/>
      <c r="H1186" s="255"/>
      <c r="I1186" s="230"/>
      <c r="J1186" s="255"/>
      <c r="K1186" s="230">
        <f t="shared" si="93"/>
        <v>-6011.4799999999896</v>
      </c>
      <c r="L1186" s="252"/>
      <c r="M1186" s="230"/>
      <c r="N1186" s="229">
        <v>0</v>
      </c>
      <c r="O1186" s="65" t="s">
        <v>4101</v>
      </c>
      <c r="P1186" s="242" t="b">
        <f>EXACT($A$1185,O1186)</f>
        <v>1</v>
      </c>
      <c r="Q1186" s="258">
        <v>0</v>
      </c>
      <c r="R1186" s="259">
        <f t="shared" si="96"/>
        <v>-6011.4799999999896</v>
      </c>
    </row>
    <row r="1187" spans="1:19" outlineLevel="2">
      <c r="A1187" s="272" t="s">
        <v>5287</v>
      </c>
      <c r="B1187" s="196" t="s">
        <v>4103</v>
      </c>
      <c r="C1187" s="230">
        <v>2705</v>
      </c>
      <c r="D1187" s="230">
        <f t="shared" si="92"/>
        <v>-2705</v>
      </c>
      <c r="E1187" s="255"/>
      <c r="F1187" s="256"/>
      <c r="G1187" s="256"/>
      <c r="H1187" s="255"/>
      <c r="I1187" s="230"/>
      <c r="J1187" s="255"/>
      <c r="K1187" s="230">
        <f t="shared" si="93"/>
        <v>-2705</v>
      </c>
      <c r="L1187" s="252"/>
      <c r="M1187" s="230"/>
      <c r="N1187" s="229">
        <v>0</v>
      </c>
      <c r="O1187" s="65" t="s">
        <v>4101</v>
      </c>
      <c r="P1187" s="242" t="b">
        <f>EXACT($A$1185,O1187)</f>
        <v>1</v>
      </c>
      <c r="Q1187" s="258">
        <v>0</v>
      </c>
      <c r="R1187" s="259">
        <f t="shared" si="96"/>
        <v>-2705</v>
      </c>
    </row>
    <row r="1188" spans="1:19" outlineLevel="2">
      <c r="A1188" s="272" t="s">
        <v>5288</v>
      </c>
      <c r="B1188" s="196" t="s">
        <v>4104</v>
      </c>
      <c r="C1188" s="230">
        <v>0</v>
      </c>
      <c r="D1188" s="230">
        <f t="shared" si="92"/>
        <v>0</v>
      </c>
      <c r="E1188" s="255"/>
      <c r="F1188" s="256"/>
      <c r="G1188" s="256"/>
      <c r="H1188" s="255"/>
      <c r="I1188" s="230"/>
      <c r="J1188" s="255"/>
      <c r="K1188" s="230">
        <f t="shared" si="93"/>
        <v>0</v>
      </c>
      <c r="L1188" s="252"/>
      <c r="M1188" s="230"/>
      <c r="N1188" s="229">
        <v>0</v>
      </c>
      <c r="O1188" s="65" t="s">
        <v>4101</v>
      </c>
      <c r="P1188" s="242" t="b">
        <f>EXACT($A$1185,O1188)</f>
        <v>1</v>
      </c>
      <c r="Q1188" s="258">
        <v>0</v>
      </c>
      <c r="R1188" s="259">
        <f t="shared" si="96"/>
        <v>0</v>
      </c>
    </row>
    <row r="1189" spans="1:19" outlineLevel="2">
      <c r="A1189" s="401" t="s">
        <v>5289</v>
      </c>
      <c r="B1189" s="45" t="s">
        <v>4105</v>
      </c>
      <c r="C1189" s="230">
        <v>26671.7</v>
      </c>
      <c r="D1189" s="230">
        <f t="shared" si="92"/>
        <v>-26671.7</v>
      </c>
      <c r="E1189" s="255"/>
      <c r="F1189" s="256"/>
      <c r="G1189" s="256"/>
      <c r="H1189" s="255"/>
      <c r="I1189" s="230"/>
      <c r="J1189" s="255"/>
      <c r="K1189" s="230">
        <f t="shared" si="93"/>
        <v>-26671.7</v>
      </c>
      <c r="L1189" s="252"/>
      <c r="M1189" s="230"/>
      <c r="N1189" s="229">
        <v>0</v>
      </c>
      <c r="O1189" s="65" t="s">
        <v>4101</v>
      </c>
      <c r="P1189" s="242" t="b">
        <f>EXACT($A$1185,O1189)</f>
        <v>1</v>
      </c>
      <c r="Q1189" s="258">
        <v>0</v>
      </c>
      <c r="R1189" s="259">
        <f t="shared" si="96"/>
        <v>-26671.7</v>
      </c>
    </row>
    <row r="1190" spans="1:19" outlineLevel="2">
      <c r="A1190" s="401" t="s">
        <v>5290</v>
      </c>
      <c r="B1190" s="45" t="s">
        <v>4106</v>
      </c>
      <c r="C1190" s="230">
        <v>0</v>
      </c>
      <c r="D1190" s="230">
        <f t="shared" si="92"/>
        <v>0</v>
      </c>
      <c r="E1190" s="255"/>
      <c r="F1190" s="256"/>
      <c r="G1190" s="256"/>
      <c r="H1190" s="255"/>
      <c r="I1190" s="230"/>
      <c r="J1190" s="255"/>
      <c r="K1190" s="230">
        <f t="shared" si="93"/>
        <v>0</v>
      </c>
      <c r="L1190" s="252"/>
      <c r="M1190" s="230"/>
      <c r="N1190" s="229">
        <v>0</v>
      </c>
      <c r="O1190" s="65" t="s">
        <v>4101</v>
      </c>
      <c r="P1190" s="242" t="b">
        <f>EXACT($A$1185,O1190)</f>
        <v>1</v>
      </c>
      <c r="Q1190" s="258">
        <v>0</v>
      </c>
      <c r="R1190" s="259">
        <f t="shared" si="96"/>
        <v>0</v>
      </c>
    </row>
    <row r="1191" spans="1:19" outlineLevel="1">
      <c r="A1191" s="400" t="s">
        <v>4107</v>
      </c>
      <c r="B1191" s="198"/>
      <c r="C1191" s="254">
        <f>SUM(C1192)</f>
        <v>142701.94</v>
      </c>
      <c r="D1191" s="254">
        <f>C1191*-1</f>
        <v>-142701.94</v>
      </c>
      <c r="E1191" s="255"/>
      <c r="F1191" s="229"/>
      <c r="G1191" s="229"/>
      <c r="H1191" s="255"/>
      <c r="I1191" s="254"/>
      <c r="J1191" s="255"/>
      <c r="K1191" s="254">
        <f>D1191+I1191</f>
        <v>-142701.94</v>
      </c>
      <c r="L1191" s="257"/>
      <c r="M1191" s="218"/>
      <c r="N1191" s="229" t="e">
        <v>#VALUE!</v>
      </c>
      <c r="O1191" s="65">
        <v>0</v>
      </c>
      <c r="P1191" s="218"/>
      <c r="Q1191" s="258">
        <v>-142701.94</v>
      </c>
      <c r="R1191" s="259">
        <f t="shared" si="96"/>
        <v>0</v>
      </c>
    </row>
    <row r="1192" spans="1:19" outlineLevel="2">
      <c r="A1192" s="272" t="s">
        <v>5291</v>
      </c>
      <c r="B1192" s="196" t="s">
        <v>4108</v>
      </c>
      <c r="C1192" s="230">
        <v>142701.94</v>
      </c>
      <c r="D1192" s="230">
        <f>C1192*-1</f>
        <v>-142701.94</v>
      </c>
      <c r="E1192" s="255"/>
      <c r="F1192" s="229"/>
      <c r="G1192" s="229"/>
      <c r="H1192" s="255"/>
      <c r="I1192" s="230"/>
      <c r="J1192" s="255"/>
      <c r="K1192" s="230">
        <f>D1192+I1192</f>
        <v>-142701.94</v>
      </c>
      <c r="L1192" s="252"/>
      <c r="M1192" s="236"/>
      <c r="N1192" s="229">
        <v>0</v>
      </c>
      <c r="O1192" s="65" t="s">
        <v>4107</v>
      </c>
      <c r="P1192" s="242" t="b">
        <f>EXACT($A1191,O1192)</f>
        <v>1</v>
      </c>
      <c r="Q1192" s="258">
        <v>0</v>
      </c>
      <c r="R1192" s="259">
        <f t="shared" si="96"/>
        <v>-142701.94</v>
      </c>
    </row>
    <row r="1193" spans="1:19" outlineLevel="1">
      <c r="A1193" s="400" t="s">
        <v>4109</v>
      </c>
      <c r="C1193" s="254">
        <f>SUM(C1194)</f>
        <v>785.64999999999895</v>
      </c>
      <c r="D1193" s="254">
        <f t="shared" si="92"/>
        <v>-785.64999999999895</v>
      </c>
      <c r="E1193" s="255"/>
      <c r="F1193" s="256"/>
      <c r="G1193" s="256"/>
      <c r="H1193" s="255"/>
      <c r="I1193" s="254"/>
      <c r="J1193" s="255"/>
      <c r="K1193" s="254">
        <f t="shared" si="93"/>
        <v>-785.64999999999895</v>
      </c>
      <c r="L1193" s="257" t="e">
        <f>#REF!+C1193</f>
        <v>#REF!</v>
      </c>
      <c r="M1193" s="254"/>
      <c r="N1193" s="229" t="e">
        <v>#VALUE!</v>
      </c>
      <c r="O1193" s="65">
        <v>0</v>
      </c>
      <c r="Q1193" s="258">
        <v>-785.65</v>
      </c>
      <c r="R1193" s="259">
        <f t="shared" si="96"/>
        <v>1.0231815394945443E-12</v>
      </c>
    </row>
    <row r="1194" spans="1:19" outlineLevel="2">
      <c r="A1194" s="272" t="s">
        <v>5292</v>
      </c>
      <c r="B1194" s="196" t="s">
        <v>4110</v>
      </c>
      <c r="C1194" s="230">
        <v>785.64999999999895</v>
      </c>
      <c r="D1194" s="230">
        <f t="shared" si="92"/>
        <v>-785.64999999999895</v>
      </c>
      <c r="E1194" s="255"/>
      <c r="F1194" s="256"/>
      <c r="G1194" s="256"/>
      <c r="H1194" s="255"/>
      <c r="I1194" s="230"/>
      <c r="J1194" s="255"/>
      <c r="K1194" s="230">
        <f t="shared" si="93"/>
        <v>-785.64999999999895</v>
      </c>
      <c r="L1194" s="252"/>
      <c r="M1194" s="230"/>
      <c r="N1194" s="229">
        <v>0</v>
      </c>
      <c r="O1194" s="65" t="s">
        <v>4109</v>
      </c>
      <c r="P1194" s="242" t="b">
        <f>EXACT($A1193,O1194)</f>
        <v>1</v>
      </c>
      <c r="Q1194" s="258">
        <v>0</v>
      </c>
      <c r="R1194" s="259">
        <f t="shared" si="96"/>
        <v>-785.64999999999895</v>
      </c>
    </row>
    <row r="1195" spans="1:19" outlineLevel="1">
      <c r="A1195" s="400" t="s">
        <v>4111</v>
      </c>
      <c r="C1195" s="254">
        <f>SUM(C1196:C1204)</f>
        <v>9800165.5300000012</v>
      </c>
      <c r="D1195" s="254">
        <f t="shared" ref="D1195:D1275" si="98">C1195*-1</f>
        <v>-9800165.5300000012</v>
      </c>
      <c r="E1195" s="255"/>
      <c r="F1195" s="256"/>
      <c r="G1195" s="256"/>
      <c r="H1195" s="255"/>
      <c r="I1195" s="254">
        <f>I1204</f>
        <v>7274425.4800000004</v>
      </c>
      <c r="J1195" s="255"/>
      <c r="K1195" s="254">
        <f t="shared" ref="K1195:K1275" si="99">D1195+I1195</f>
        <v>-2525740.0500000007</v>
      </c>
      <c r="L1195" s="257" t="e">
        <f>#REF!+C1195</f>
        <v>#REF!</v>
      </c>
      <c r="M1195" s="254"/>
      <c r="N1195" s="229" t="e">
        <v>#VALUE!</v>
      </c>
      <c r="O1195" s="65">
        <v>0</v>
      </c>
      <c r="Q1195" s="258">
        <v>-2525740.5299999998</v>
      </c>
      <c r="R1195" s="259">
        <f t="shared" si="96"/>
        <v>0.47999999905005097</v>
      </c>
      <c r="S1195" s="295"/>
    </row>
    <row r="1196" spans="1:19" outlineLevel="2">
      <c r="A1196" s="272" t="s">
        <v>5293</v>
      </c>
      <c r="B1196" s="196" t="s">
        <v>4112</v>
      </c>
      <c r="C1196" s="230">
        <v>0</v>
      </c>
      <c r="D1196" s="230">
        <f t="shared" si="98"/>
        <v>0</v>
      </c>
      <c r="E1196" s="255"/>
      <c r="F1196" s="256"/>
      <c r="G1196" s="256"/>
      <c r="H1196" s="255"/>
      <c r="I1196" s="230"/>
      <c r="J1196" s="255"/>
      <c r="K1196" s="230">
        <f t="shared" si="99"/>
        <v>0</v>
      </c>
      <c r="L1196" s="252"/>
      <c r="M1196" s="230"/>
      <c r="N1196" s="229">
        <v>0</v>
      </c>
      <c r="O1196" s="65" t="s">
        <v>4111</v>
      </c>
      <c r="P1196" s="242" t="b">
        <f>EXACT($A$1195,O1196)</f>
        <v>1</v>
      </c>
      <c r="Q1196" s="258">
        <v>0</v>
      </c>
      <c r="R1196" s="259">
        <f t="shared" si="96"/>
        <v>0</v>
      </c>
    </row>
    <row r="1197" spans="1:19" outlineLevel="2">
      <c r="A1197" s="272" t="s">
        <v>5294</v>
      </c>
      <c r="B1197" s="45" t="s">
        <v>4113</v>
      </c>
      <c r="C1197" s="230">
        <v>0</v>
      </c>
      <c r="D1197" s="230">
        <f t="shared" si="98"/>
        <v>0</v>
      </c>
      <c r="E1197" s="255"/>
      <c r="F1197" s="256"/>
      <c r="G1197" s="256"/>
      <c r="H1197" s="255"/>
      <c r="I1197" s="230"/>
      <c r="J1197" s="255"/>
      <c r="K1197" s="230">
        <f t="shared" si="99"/>
        <v>0</v>
      </c>
      <c r="L1197" s="252"/>
      <c r="M1197" s="230"/>
      <c r="N1197" s="229">
        <v>0</v>
      </c>
      <c r="O1197" s="65" t="s">
        <v>4111</v>
      </c>
      <c r="P1197" s="242" t="b">
        <f t="shared" ref="P1197:P1204" si="100">EXACT($A$1195,O1197)</f>
        <v>1</v>
      </c>
      <c r="Q1197" s="258">
        <v>0</v>
      </c>
      <c r="R1197" s="259">
        <f t="shared" si="96"/>
        <v>0</v>
      </c>
    </row>
    <row r="1198" spans="1:19" outlineLevel="2">
      <c r="A1198" s="272" t="s">
        <v>5295</v>
      </c>
      <c r="B1198" s="196" t="s">
        <v>4114</v>
      </c>
      <c r="C1198" s="230">
        <v>0</v>
      </c>
      <c r="D1198" s="230">
        <f t="shared" si="98"/>
        <v>0</v>
      </c>
      <c r="E1198" s="255"/>
      <c r="F1198" s="256"/>
      <c r="G1198" s="256"/>
      <c r="H1198" s="255"/>
      <c r="I1198" s="230"/>
      <c r="J1198" s="255"/>
      <c r="K1198" s="230">
        <f t="shared" si="99"/>
        <v>0</v>
      </c>
      <c r="L1198" s="252"/>
      <c r="M1198" s="230"/>
      <c r="N1198" s="229">
        <v>0</v>
      </c>
      <c r="O1198" s="65" t="s">
        <v>4111</v>
      </c>
      <c r="P1198" s="242" t="b">
        <f t="shared" si="100"/>
        <v>1</v>
      </c>
      <c r="Q1198" s="258">
        <v>0</v>
      </c>
      <c r="R1198" s="259">
        <f t="shared" si="96"/>
        <v>0</v>
      </c>
    </row>
    <row r="1199" spans="1:19" outlineLevel="2">
      <c r="A1199" s="272" t="s">
        <v>5296</v>
      </c>
      <c r="B1199" s="45" t="s">
        <v>4115</v>
      </c>
      <c r="C1199" s="230">
        <v>0</v>
      </c>
      <c r="D1199" s="230">
        <f t="shared" si="98"/>
        <v>0</v>
      </c>
      <c r="E1199" s="255"/>
      <c r="F1199" s="256"/>
      <c r="G1199" s="256"/>
      <c r="H1199" s="255"/>
      <c r="I1199" s="230"/>
      <c r="J1199" s="255"/>
      <c r="K1199" s="230">
        <f t="shared" si="99"/>
        <v>0</v>
      </c>
      <c r="L1199" s="252"/>
      <c r="M1199" s="230"/>
      <c r="N1199" s="229">
        <v>0</v>
      </c>
      <c r="O1199" s="65" t="s">
        <v>4111</v>
      </c>
      <c r="P1199" s="242" t="b">
        <f t="shared" si="100"/>
        <v>1</v>
      </c>
      <c r="Q1199" s="258">
        <v>0</v>
      </c>
      <c r="R1199" s="259">
        <f t="shared" si="96"/>
        <v>0</v>
      </c>
    </row>
    <row r="1200" spans="1:19" outlineLevel="2">
      <c r="A1200" s="272" t="s">
        <v>5297</v>
      </c>
      <c r="B1200" s="45" t="s">
        <v>4116</v>
      </c>
      <c r="C1200" s="230">
        <v>0</v>
      </c>
      <c r="D1200" s="230">
        <f t="shared" si="98"/>
        <v>0</v>
      </c>
      <c r="E1200" s="255"/>
      <c r="F1200" s="256"/>
      <c r="G1200" s="256"/>
      <c r="H1200" s="255"/>
      <c r="I1200" s="230"/>
      <c r="J1200" s="255"/>
      <c r="K1200" s="230">
        <f t="shared" si="99"/>
        <v>0</v>
      </c>
      <c r="L1200" s="252"/>
      <c r="M1200" s="230"/>
      <c r="N1200" s="229">
        <v>0</v>
      </c>
      <c r="O1200" s="65" t="s">
        <v>4111</v>
      </c>
      <c r="P1200" s="242" t="b">
        <f t="shared" si="100"/>
        <v>1</v>
      </c>
      <c r="Q1200" s="258">
        <v>0</v>
      </c>
      <c r="R1200" s="259">
        <f t="shared" si="96"/>
        <v>0</v>
      </c>
    </row>
    <row r="1201" spans="1:18" outlineLevel="2">
      <c r="A1201" s="272" t="s">
        <v>5298</v>
      </c>
      <c r="B1201" s="196" t="s">
        <v>4117</v>
      </c>
      <c r="C1201" s="230">
        <v>0</v>
      </c>
      <c r="D1201" s="230">
        <f t="shared" si="98"/>
        <v>0</v>
      </c>
      <c r="E1201" s="255"/>
      <c r="F1201" s="256"/>
      <c r="G1201" s="256"/>
      <c r="H1201" s="255"/>
      <c r="I1201" s="230"/>
      <c r="J1201" s="255"/>
      <c r="K1201" s="230">
        <f t="shared" si="99"/>
        <v>0</v>
      </c>
      <c r="L1201" s="252"/>
      <c r="M1201" s="230"/>
      <c r="N1201" s="229">
        <v>0</v>
      </c>
      <c r="O1201" s="65" t="s">
        <v>4111</v>
      </c>
      <c r="P1201" s="242" t="b">
        <f t="shared" si="100"/>
        <v>1</v>
      </c>
      <c r="Q1201" s="258">
        <v>0</v>
      </c>
      <c r="R1201" s="259">
        <f t="shared" si="96"/>
        <v>0</v>
      </c>
    </row>
    <row r="1202" spans="1:18" outlineLevel="2">
      <c r="A1202" s="272" t="s">
        <v>5299</v>
      </c>
      <c r="B1202" s="45" t="s">
        <v>4118</v>
      </c>
      <c r="C1202" s="230">
        <v>0</v>
      </c>
      <c r="D1202" s="230">
        <f t="shared" si="98"/>
        <v>0</v>
      </c>
      <c r="E1202" s="255"/>
      <c r="F1202" s="256"/>
      <c r="G1202" s="256"/>
      <c r="H1202" s="255"/>
      <c r="I1202" s="230"/>
      <c r="J1202" s="255"/>
      <c r="K1202" s="230">
        <f t="shared" si="99"/>
        <v>0</v>
      </c>
      <c r="L1202" s="252"/>
      <c r="M1202" s="230"/>
      <c r="N1202" s="229">
        <v>0</v>
      </c>
      <c r="O1202" s="65" t="s">
        <v>4111</v>
      </c>
      <c r="P1202" s="242" t="b">
        <f t="shared" si="100"/>
        <v>1</v>
      </c>
      <c r="Q1202" s="258">
        <v>0</v>
      </c>
      <c r="R1202" s="259">
        <f t="shared" si="96"/>
        <v>0</v>
      </c>
    </row>
    <row r="1203" spans="1:18" outlineLevel="2">
      <c r="A1203" s="272" t="s">
        <v>5300</v>
      </c>
      <c r="B1203" s="196" t="s">
        <v>4119</v>
      </c>
      <c r="C1203" s="230">
        <v>2.8199999999999901</v>
      </c>
      <c r="D1203" s="230">
        <f t="shared" si="98"/>
        <v>-2.8199999999999901</v>
      </c>
      <c r="E1203" s="255"/>
      <c r="F1203" s="256"/>
      <c r="G1203" s="256"/>
      <c r="H1203" s="255"/>
      <c r="I1203" s="230"/>
      <c r="J1203" s="255"/>
      <c r="K1203" s="230">
        <f t="shared" si="99"/>
        <v>-2.8199999999999901</v>
      </c>
      <c r="L1203" s="252"/>
      <c r="M1203" s="230"/>
      <c r="N1203" s="229">
        <v>0</v>
      </c>
      <c r="O1203" s="65" t="s">
        <v>4111</v>
      </c>
      <c r="P1203" s="242" t="b">
        <f t="shared" si="100"/>
        <v>1</v>
      </c>
      <c r="Q1203" s="258">
        <v>0</v>
      </c>
      <c r="R1203" s="259">
        <f t="shared" si="96"/>
        <v>-2.8199999999999901</v>
      </c>
    </row>
    <row r="1204" spans="1:18" outlineLevel="2">
      <c r="A1204" s="272" t="s">
        <v>5301</v>
      </c>
      <c r="B1204" s="196" t="s">
        <v>4120</v>
      </c>
      <c r="C1204" s="230">
        <v>9800162.7100000009</v>
      </c>
      <c r="D1204" s="230">
        <f t="shared" si="98"/>
        <v>-9800162.7100000009</v>
      </c>
      <c r="E1204" s="255"/>
      <c r="F1204" s="256"/>
      <c r="G1204" s="256"/>
      <c r="H1204" s="255"/>
      <c r="I1204" s="230">
        <v>7274425.4800000004</v>
      </c>
      <c r="J1204" s="255"/>
      <c r="K1204" s="230">
        <f t="shared" si="99"/>
        <v>-2525737.2300000004</v>
      </c>
      <c r="L1204" s="252"/>
      <c r="M1204" s="230"/>
      <c r="N1204" s="229">
        <v>0</v>
      </c>
      <c r="O1204" s="65" t="s">
        <v>4111</v>
      </c>
      <c r="P1204" s="242" t="b">
        <f t="shared" si="100"/>
        <v>1</v>
      </c>
      <c r="Q1204" s="258">
        <v>0</v>
      </c>
      <c r="R1204" s="259">
        <f t="shared" si="96"/>
        <v>-2525737.2300000004</v>
      </c>
    </row>
    <row r="1205" spans="1:18" outlineLevel="1">
      <c r="A1205" s="400" t="s">
        <v>4121</v>
      </c>
      <c r="B1205" s="196"/>
      <c r="C1205" s="254">
        <f>C1206</f>
        <v>0</v>
      </c>
      <c r="D1205" s="254">
        <f t="shared" si="98"/>
        <v>0</v>
      </c>
      <c r="E1205" s="255"/>
      <c r="F1205" s="256"/>
      <c r="G1205" s="256"/>
      <c r="H1205" s="255"/>
      <c r="I1205" s="254"/>
      <c r="J1205" s="255"/>
      <c r="K1205" s="254">
        <f t="shared" si="99"/>
        <v>0</v>
      </c>
      <c r="L1205" s="252"/>
      <c r="M1205" s="229"/>
      <c r="N1205" s="229" t="e">
        <v>#VALUE!</v>
      </c>
      <c r="O1205" s="65">
        <v>0</v>
      </c>
      <c r="Q1205" s="258">
        <v>0</v>
      </c>
      <c r="R1205" s="259">
        <f t="shared" si="96"/>
        <v>0</v>
      </c>
    </row>
    <row r="1206" spans="1:18" outlineLevel="2">
      <c r="A1206" s="272" t="s">
        <v>5302</v>
      </c>
      <c r="B1206" s="196" t="s">
        <v>4122</v>
      </c>
      <c r="C1206" s="284">
        <v>0</v>
      </c>
      <c r="D1206" s="230">
        <f t="shared" si="98"/>
        <v>0</v>
      </c>
      <c r="E1206" s="255"/>
      <c r="F1206" s="256"/>
      <c r="G1206" s="256"/>
      <c r="H1206" s="255"/>
      <c r="I1206" s="230"/>
      <c r="J1206" s="255"/>
      <c r="K1206" s="230">
        <f t="shared" si="99"/>
        <v>0</v>
      </c>
      <c r="L1206" s="252"/>
      <c r="M1206" s="229"/>
      <c r="N1206" s="229">
        <v>0</v>
      </c>
      <c r="O1206" s="65" t="s">
        <v>4121</v>
      </c>
      <c r="P1206" s="242" t="b">
        <f>EXACT($A1205,O1206)</f>
        <v>1</v>
      </c>
      <c r="Q1206" s="258">
        <v>0</v>
      </c>
      <c r="R1206" s="259">
        <f t="shared" si="96"/>
        <v>0</v>
      </c>
    </row>
    <row r="1207" spans="1:18" outlineLevel="1">
      <c r="A1207" s="400" t="s">
        <v>4123</v>
      </c>
      <c r="B1207" s="138"/>
      <c r="C1207" s="302">
        <f>C1208</f>
        <v>-351262</v>
      </c>
      <c r="D1207" s="254">
        <f t="shared" si="98"/>
        <v>351262</v>
      </c>
      <c r="E1207" s="255"/>
      <c r="F1207" s="256"/>
      <c r="G1207" s="256"/>
      <c r="H1207" s="255"/>
      <c r="I1207" s="254"/>
      <c r="J1207" s="255"/>
      <c r="K1207" s="254">
        <f t="shared" si="99"/>
        <v>351262</v>
      </c>
      <c r="L1207" s="252"/>
      <c r="M1207" s="229"/>
      <c r="N1207" s="229" t="e">
        <v>#VALUE!</v>
      </c>
      <c r="O1207" s="65">
        <v>0</v>
      </c>
      <c r="Q1207" s="258">
        <v>351262</v>
      </c>
      <c r="R1207" s="259">
        <f t="shared" si="96"/>
        <v>0</v>
      </c>
    </row>
    <row r="1208" spans="1:18" outlineLevel="2">
      <c r="A1208" s="272" t="s">
        <v>5303</v>
      </c>
      <c r="B1208" s="196" t="s">
        <v>4124</v>
      </c>
      <c r="C1208" s="284">
        <v>-351262</v>
      </c>
      <c r="D1208" s="284">
        <f t="shared" si="98"/>
        <v>351262</v>
      </c>
      <c r="E1208" s="255"/>
      <c r="F1208" s="256"/>
      <c r="G1208" s="256"/>
      <c r="H1208" s="255"/>
      <c r="I1208" s="284"/>
      <c r="J1208" s="255"/>
      <c r="K1208" s="230">
        <f t="shared" si="99"/>
        <v>351262</v>
      </c>
      <c r="L1208" s="252"/>
      <c r="M1208" s="229"/>
      <c r="N1208" s="229">
        <v>0</v>
      </c>
      <c r="O1208" s="65" t="s">
        <v>4123</v>
      </c>
      <c r="P1208" s="242" t="b">
        <f>EXACT($A1207,O1208)</f>
        <v>1</v>
      </c>
      <c r="Q1208" s="258">
        <v>0</v>
      </c>
      <c r="R1208" s="259">
        <f t="shared" si="96"/>
        <v>351262</v>
      </c>
    </row>
    <row r="1209" spans="1:18" outlineLevel="1">
      <c r="A1209" s="400" t="s">
        <v>4125</v>
      </c>
      <c r="B1209" s="196"/>
      <c r="C1209" s="302">
        <f>C1210</f>
        <v>0</v>
      </c>
      <c r="D1209" s="302">
        <f t="shared" si="98"/>
        <v>0</v>
      </c>
      <c r="E1209" s="255"/>
      <c r="F1209" s="256"/>
      <c r="G1209" s="256"/>
      <c r="H1209" s="255"/>
      <c r="I1209" s="302"/>
      <c r="J1209" s="255"/>
      <c r="K1209" s="254">
        <f t="shared" si="99"/>
        <v>0</v>
      </c>
      <c r="L1209" s="252"/>
      <c r="M1209" s="229"/>
      <c r="N1209" s="229" t="e">
        <v>#VALUE!</v>
      </c>
      <c r="O1209" s="65">
        <v>0</v>
      </c>
      <c r="Q1209" s="258">
        <v>0</v>
      </c>
      <c r="R1209" s="259">
        <f t="shared" si="96"/>
        <v>0</v>
      </c>
    </row>
    <row r="1210" spans="1:18" outlineLevel="2">
      <c r="A1210" s="272" t="s">
        <v>5304</v>
      </c>
      <c r="B1210" s="196" t="s">
        <v>4126</v>
      </c>
      <c r="C1210" s="284">
        <v>0</v>
      </c>
      <c r="D1210" s="284">
        <f t="shared" si="98"/>
        <v>0</v>
      </c>
      <c r="E1210" s="255"/>
      <c r="F1210" s="256"/>
      <c r="G1210" s="256"/>
      <c r="H1210" s="255"/>
      <c r="I1210" s="284"/>
      <c r="J1210" s="255"/>
      <c r="K1210" s="284">
        <f t="shared" si="99"/>
        <v>0</v>
      </c>
      <c r="L1210" s="252"/>
      <c r="M1210" s="229"/>
      <c r="N1210" s="229">
        <v>0</v>
      </c>
      <c r="O1210" s="65" t="s">
        <v>4125</v>
      </c>
      <c r="P1210" s="242" t="b">
        <f>EXACT($A$1209,O1210)</f>
        <v>1</v>
      </c>
      <c r="Q1210" s="258">
        <v>0</v>
      </c>
      <c r="R1210" s="259">
        <f>K1210-Q1210</f>
        <v>0</v>
      </c>
    </row>
    <row r="1211" spans="1:18" outlineLevel="1">
      <c r="A1211" s="300"/>
      <c r="B1211" s="198"/>
      <c r="C1211" s="288"/>
      <c r="D1211" s="288"/>
      <c r="E1211" s="255"/>
      <c r="F1211" s="256"/>
      <c r="G1211" s="256"/>
      <c r="H1211" s="255"/>
      <c r="I1211" s="288"/>
      <c r="J1211" s="255"/>
      <c r="K1211" s="288"/>
      <c r="L1211" s="252"/>
      <c r="M1211" s="229"/>
      <c r="N1211" s="229"/>
      <c r="O1211" s="65"/>
      <c r="Q1211" s="258"/>
      <c r="R1211" s="259"/>
    </row>
    <row r="1212" spans="1:18">
      <c r="A1212" s="419" t="s">
        <v>4127</v>
      </c>
      <c r="B1212" s="249"/>
      <c r="C1212" s="288">
        <f>C1090+C1093+C1097+C1099+C1104+C1106+C1109+C1111+C1113+C1115+C1117+C1119+C1121+C1131+C1134+C1139+C1155+C1158+C1165+C1167+C1169+C1171+C1173+C1175+C1177+C1179+C1181+C1183+C1185+C1191+C1193+C1195+C1205+C1207+C1209</f>
        <v>43889918.939999983</v>
      </c>
      <c r="D1212" s="288">
        <f t="shared" si="98"/>
        <v>-43889918.939999983</v>
      </c>
      <c r="E1212" s="255"/>
      <c r="F1212" s="256"/>
      <c r="G1212" s="256"/>
      <c r="H1212" s="255"/>
      <c r="I1212" s="288">
        <f>I1099+I1134+I1106+I1195</f>
        <v>31419008.969999999</v>
      </c>
      <c r="J1212" s="266"/>
      <c r="K1212" s="288">
        <f t="shared" si="99"/>
        <v>-12470909.969999984</v>
      </c>
      <c r="L1212" s="257" t="e">
        <f>#REF!+C1212</f>
        <v>#REF!</v>
      </c>
      <c r="M1212" s="219"/>
      <c r="N1212" s="229"/>
      <c r="O1212" s="65"/>
      <c r="Q1212" s="258"/>
      <c r="R1212" s="259"/>
    </row>
    <row r="1213" spans="1:18">
      <c r="A1213" s="249"/>
      <c r="B1213" s="249"/>
      <c r="C1213" s="219"/>
      <c r="D1213" s="219"/>
      <c r="E1213" s="255"/>
      <c r="F1213" s="256"/>
      <c r="G1213" s="256"/>
      <c r="H1213" s="255"/>
      <c r="I1213" s="219"/>
      <c r="J1213" s="266"/>
      <c r="K1213" s="219"/>
      <c r="L1213" s="257"/>
      <c r="M1213" s="219"/>
      <c r="N1213" s="229"/>
      <c r="O1213" s="65"/>
      <c r="Q1213" s="258"/>
      <c r="R1213" s="259"/>
    </row>
    <row r="1214" spans="1:18">
      <c r="A1214" s="400" t="s">
        <v>4128</v>
      </c>
      <c r="B1214" s="249"/>
      <c r="C1214" s="299">
        <f>C1089+C1212</f>
        <v>-82830615.799999863</v>
      </c>
      <c r="D1214" s="299">
        <f t="shared" si="98"/>
        <v>82830615.799999863</v>
      </c>
      <c r="E1214" s="255"/>
      <c r="F1214" s="256"/>
      <c r="G1214" s="256"/>
      <c r="H1214" s="255"/>
      <c r="I1214" s="299">
        <f>I1089+I1212</f>
        <v>-49478791.407499969</v>
      </c>
      <c r="J1214" s="266"/>
      <c r="K1214" s="299">
        <f t="shared" si="99"/>
        <v>33351824.392499894</v>
      </c>
      <c r="L1214" s="252"/>
      <c r="M1214" s="219"/>
      <c r="N1214" s="229"/>
      <c r="O1214" s="65"/>
      <c r="Q1214" s="258"/>
      <c r="R1214" s="259"/>
    </row>
    <row r="1215" spans="1:18">
      <c r="B1215" s="219"/>
      <c r="C1215" s="219"/>
      <c r="D1215" s="219"/>
      <c r="E1215" s="255"/>
      <c r="F1215" s="256"/>
      <c r="G1215" s="256"/>
      <c r="H1215" s="255"/>
      <c r="I1215" s="219"/>
      <c r="J1215" s="266"/>
      <c r="K1215" s="219"/>
      <c r="L1215" s="252"/>
      <c r="M1215" s="219"/>
      <c r="N1215" s="229"/>
      <c r="O1215" s="65"/>
      <c r="Q1215" s="258"/>
      <c r="R1215" s="259"/>
    </row>
    <row r="1216" spans="1:18">
      <c r="A1216" s="398" t="s">
        <v>3461</v>
      </c>
      <c r="B1216" s="249"/>
      <c r="C1216" s="219">
        <f>C990+C1214</f>
        <v>156705775.48000014</v>
      </c>
      <c r="D1216" s="219">
        <f t="shared" si="98"/>
        <v>-156705775.48000014</v>
      </c>
      <c r="E1216" s="255"/>
      <c r="F1216" s="256"/>
      <c r="G1216" s="256"/>
      <c r="H1216" s="255"/>
      <c r="I1216" s="219">
        <f>I1214</f>
        <v>-49478791.407499969</v>
      </c>
      <c r="J1216" s="255"/>
      <c r="K1216" s="219">
        <f t="shared" si="99"/>
        <v>-206184566.88750011</v>
      </c>
      <c r="L1216" s="303" t="e">
        <f>#REF!+C1216</f>
        <v>#REF!</v>
      </c>
      <c r="M1216" s="219"/>
      <c r="N1216" s="229"/>
      <c r="O1216" s="65"/>
      <c r="Q1216" s="258"/>
      <c r="R1216" s="259"/>
    </row>
    <row r="1217" spans="1:19">
      <c r="A1217" s="249"/>
      <c r="B1217" s="249"/>
      <c r="C1217" s="219"/>
      <c r="D1217" s="219"/>
      <c r="E1217" s="255"/>
      <c r="F1217" s="256"/>
      <c r="G1217" s="256"/>
      <c r="H1217" s="255"/>
      <c r="I1217" s="219"/>
      <c r="J1217" s="255"/>
      <c r="K1217" s="219"/>
      <c r="L1217" s="252"/>
      <c r="M1217" s="219"/>
      <c r="N1217" s="229"/>
      <c r="O1217" s="65"/>
      <c r="Q1217" s="258">
        <f>I1224-Q1222</f>
        <v>-6610809.4900000002</v>
      </c>
      <c r="R1217" s="259"/>
    </row>
    <row r="1218" spans="1:19">
      <c r="A1218" s="422" t="s">
        <v>4129</v>
      </c>
      <c r="B1218" s="249"/>
      <c r="C1218" s="276">
        <f>C532+C981+C1216</f>
        <v>-555911688.40999937</v>
      </c>
      <c r="D1218" s="276">
        <f t="shared" si="98"/>
        <v>555911688.40999937</v>
      </c>
      <c r="E1218" s="255"/>
      <c r="F1218" s="256"/>
      <c r="G1218" s="256"/>
      <c r="H1218" s="255"/>
      <c r="I1218" s="276">
        <f>I532+I981+I1214</f>
        <v>12781915.502500206</v>
      </c>
      <c r="J1218" s="297"/>
      <c r="K1218" s="276">
        <f t="shared" si="99"/>
        <v>568693603.91249955</v>
      </c>
      <c r="L1218" s="303" t="e">
        <f>#REF!+C1218</f>
        <v>#REF!</v>
      </c>
      <c r="M1218" s="276"/>
      <c r="N1218" s="229"/>
      <c r="O1218" s="65"/>
      <c r="Q1218" s="258"/>
      <c r="R1218" s="259"/>
    </row>
    <row r="1219" spans="1:19">
      <c r="B1219" s="304"/>
      <c r="C1219" s="276"/>
      <c r="D1219" s="276"/>
      <c r="E1219" s="255"/>
      <c r="F1219" s="256"/>
      <c r="G1219" s="256"/>
      <c r="H1219" s="255"/>
      <c r="I1219" s="276"/>
      <c r="J1219" s="297"/>
      <c r="K1219" s="305"/>
      <c r="L1219" s="270"/>
      <c r="M1219" s="276"/>
      <c r="N1219" s="229"/>
      <c r="O1219" s="65"/>
      <c r="Q1219" s="258"/>
      <c r="R1219" s="259"/>
    </row>
    <row r="1220" spans="1:19" outlineLevel="1">
      <c r="A1220" s="400" t="s">
        <v>4130</v>
      </c>
      <c r="C1220" s="302">
        <f>SUM(C1221)</f>
        <v>4709992.25</v>
      </c>
      <c r="D1220" s="302">
        <f t="shared" ref="D1220:D1233" si="101">C1220*-1</f>
        <v>-4709992.25</v>
      </c>
      <c r="E1220" s="255"/>
      <c r="F1220" s="256"/>
      <c r="G1220" s="256"/>
      <c r="H1220" s="255"/>
      <c r="I1220" s="254"/>
      <c r="J1220" s="255"/>
      <c r="K1220" s="302">
        <f t="shared" ref="K1220:K1233" si="102">D1220+I1220</f>
        <v>-4709992.25</v>
      </c>
      <c r="L1220" s="257" t="e">
        <f>#REF!+C1220</f>
        <v>#REF!</v>
      </c>
      <c r="M1220" s="254"/>
      <c r="N1220" s="229" t="e">
        <v>#VALUE!</v>
      </c>
      <c r="O1220" s="65">
        <v>0</v>
      </c>
      <c r="Q1220" s="258">
        <v>-4709992.25</v>
      </c>
      <c r="R1220" s="259">
        <f>K1220-Q1220</f>
        <v>0</v>
      </c>
    </row>
    <row r="1221" spans="1:19" outlineLevel="2">
      <c r="A1221" s="272" t="s">
        <v>5305</v>
      </c>
      <c r="B1221" s="196" t="s">
        <v>4131</v>
      </c>
      <c r="C1221" s="284">
        <v>4709992.25</v>
      </c>
      <c r="D1221" s="284">
        <f t="shared" si="101"/>
        <v>-4709992.25</v>
      </c>
      <c r="E1221" s="255"/>
      <c r="F1221" s="256"/>
      <c r="G1221" s="256"/>
      <c r="H1221" s="255"/>
      <c r="I1221" s="230"/>
      <c r="J1221" s="255"/>
      <c r="K1221" s="284">
        <f t="shared" si="102"/>
        <v>-4709992.25</v>
      </c>
      <c r="L1221" s="252"/>
      <c r="M1221" s="230"/>
      <c r="N1221" s="229">
        <v>0</v>
      </c>
      <c r="O1221" s="65" t="s">
        <v>4130</v>
      </c>
      <c r="P1221" s="242" t="b">
        <f>EXACT($A1220,O1221)</f>
        <v>1</v>
      </c>
      <c r="Q1221" s="258">
        <v>0</v>
      </c>
      <c r="R1221" s="259">
        <f t="shared" ref="R1221:R1232" si="103">K1221-Q1221</f>
        <v>-4709992.25</v>
      </c>
    </row>
    <row r="1222" spans="1:19" outlineLevel="1">
      <c r="A1222" s="400" t="s">
        <v>2787</v>
      </c>
      <c r="C1222" s="302">
        <f>SUM(C1223:C1228)</f>
        <v>-6656321.2299999902</v>
      </c>
      <c r="D1222" s="302">
        <f t="shared" si="101"/>
        <v>6656321.2299999902</v>
      </c>
      <c r="E1222" s="255"/>
      <c r="F1222" s="256"/>
      <c r="G1222" s="256"/>
      <c r="H1222" s="255"/>
      <c r="I1222" s="254">
        <f>I1225+I1224+I1228</f>
        <v>-8214521.5800000001</v>
      </c>
      <c r="J1222" s="255"/>
      <c r="K1222" s="302">
        <f t="shared" si="102"/>
        <v>-1558200.3500000099</v>
      </c>
      <c r="L1222" s="257" t="e">
        <f>#REF!+C1222</f>
        <v>#REF!</v>
      </c>
      <c r="M1222" s="254"/>
      <c r="N1222" s="229" t="e">
        <v>#VALUE!</v>
      </c>
      <c r="O1222" s="65">
        <v>0</v>
      </c>
      <c r="Q1222" s="258">
        <v>-1558200.09</v>
      </c>
      <c r="R1222" s="259">
        <f t="shared" si="103"/>
        <v>-0.26000000978820026</v>
      </c>
      <c r="S1222" s="259"/>
    </row>
    <row r="1223" spans="1:19" outlineLevel="2">
      <c r="A1223" s="401" t="s">
        <v>5306</v>
      </c>
      <c r="B1223" s="45" t="s">
        <v>4132</v>
      </c>
      <c r="C1223" s="284">
        <v>0</v>
      </c>
      <c r="D1223" s="284">
        <f t="shared" si="101"/>
        <v>0</v>
      </c>
      <c r="E1223" s="255"/>
      <c r="F1223" s="256"/>
      <c r="G1223" s="256"/>
      <c r="H1223" s="255"/>
      <c r="I1223" s="230"/>
      <c r="J1223" s="255"/>
      <c r="K1223" s="284">
        <f t="shared" si="102"/>
        <v>0</v>
      </c>
      <c r="L1223" s="252"/>
      <c r="M1223" s="230"/>
      <c r="N1223" s="229">
        <v>0</v>
      </c>
      <c r="O1223" s="65" t="s">
        <v>2787</v>
      </c>
      <c r="P1223" s="242" t="b">
        <f t="shared" ref="P1223:P1228" si="104">EXACT($A$1222,O1223)</f>
        <v>1</v>
      </c>
      <c r="Q1223" s="258">
        <v>0</v>
      </c>
      <c r="R1223" s="259">
        <f t="shared" si="103"/>
        <v>0</v>
      </c>
    </row>
    <row r="1224" spans="1:19" outlineLevel="2">
      <c r="A1224" s="401" t="s">
        <v>5307</v>
      </c>
      <c r="B1224" s="45" t="s">
        <v>2792</v>
      </c>
      <c r="C1224" s="284">
        <v>2580603.04</v>
      </c>
      <c r="D1224" s="284">
        <f t="shared" si="101"/>
        <v>-2580603.04</v>
      </c>
      <c r="E1224" s="255"/>
      <c r="F1224" s="256"/>
      <c r="G1224" s="256"/>
      <c r="H1224" s="255"/>
      <c r="I1224" s="230">
        <v>-8169009.5800000001</v>
      </c>
      <c r="J1224" s="255"/>
      <c r="K1224" s="284">
        <f t="shared" si="102"/>
        <v>-10749612.620000001</v>
      </c>
      <c r="L1224" s="252"/>
      <c r="M1224" s="230"/>
      <c r="N1224" s="229">
        <v>0</v>
      </c>
      <c r="O1224" s="65" t="s">
        <v>2787</v>
      </c>
      <c r="P1224" s="242" t="b">
        <f t="shared" si="104"/>
        <v>1</v>
      </c>
      <c r="Q1224" s="258">
        <v>0</v>
      </c>
      <c r="R1224" s="259">
        <f t="shared" si="103"/>
        <v>-10749612.620000001</v>
      </c>
    </row>
    <row r="1225" spans="1:19" outlineLevel="2">
      <c r="A1225" s="415" t="s">
        <v>5308</v>
      </c>
      <c r="B1225" s="45" t="s">
        <v>4133</v>
      </c>
      <c r="C1225" s="284">
        <v>0</v>
      </c>
      <c r="D1225" s="284">
        <f t="shared" si="101"/>
        <v>0</v>
      </c>
      <c r="E1225" s="255"/>
      <c r="F1225" s="256"/>
      <c r="G1225" s="256"/>
      <c r="H1225" s="255"/>
      <c r="I1225" s="230"/>
      <c r="J1225" s="255"/>
      <c r="K1225" s="284">
        <f t="shared" si="102"/>
        <v>0</v>
      </c>
      <c r="L1225" s="252"/>
      <c r="M1225" s="230"/>
      <c r="N1225" s="229">
        <v>0</v>
      </c>
      <c r="O1225" s="65" t="s">
        <v>2787</v>
      </c>
      <c r="P1225" s="242" t="b">
        <f t="shared" si="104"/>
        <v>1</v>
      </c>
      <c r="Q1225" s="258">
        <v>0</v>
      </c>
      <c r="R1225" s="259">
        <f t="shared" si="103"/>
        <v>0</v>
      </c>
    </row>
    <row r="1226" spans="1:19" outlineLevel="2">
      <c r="A1226" s="423" t="s">
        <v>5309</v>
      </c>
      <c r="B1226" s="306" t="s">
        <v>3449</v>
      </c>
      <c r="C1226" s="284">
        <v>0</v>
      </c>
      <c r="D1226" s="284">
        <f>C1226*-1</f>
        <v>0</v>
      </c>
      <c r="E1226" s="255"/>
      <c r="F1226" s="256"/>
      <c r="G1226" s="256"/>
      <c r="H1226" s="255"/>
      <c r="I1226" s="230"/>
      <c r="J1226" s="255"/>
      <c r="K1226" s="284">
        <f t="shared" si="102"/>
        <v>0</v>
      </c>
      <c r="L1226" s="252"/>
      <c r="M1226" s="230"/>
      <c r="N1226" s="229">
        <v>7723001000</v>
      </c>
      <c r="O1226" s="65">
        <v>0</v>
      </c>
      <c r="P1226" s="242" t="b">
        <f t="shared" si="104"/>
        <v>0</v>
      </c>
      <c r="Q1226" s="258">
        <v>0</v>
      </c>
      <c r="R1226" s="259">
        <f t="shared" si="103"/>
        <v>0</v>
      </c>
    </row>
    <row r="1227" spans="1:19" outlineLevel="2">
      <c r="A1227" s="415" t="s">
        <v>5310</v>
      </c>
      <c r="B1227" s="45" t="s">
        <v>4134</v>
      </c>
      <c r="C1227" s="284">
        <v>0</v>
      </c>
      <c r="D1227" s="284">
        <f>C1227*-1</f>
        <v>0</v>
      </c>
      <c r="E1227" s="255"/>
      <c r="F1227" s="256"/>
      <c r="G1227" s="256"/>
      <c r="H1227" s="255"/>
      <c r="I1227" s="230"/>
      <c r="J1227" s="255"/>
      <c r="K1227" s="284">
        <f t="shared" si="102"/>
        <v>0</v>
      </c>
      <c r="L1227" s="252"/>
      <c r="M1227" s="230"/>
      <c r="N1227" s="229">
        <v>0</v>
      </c>
      <c r="O1227" s="65" t="s">
        <v>2787</v>
      </c>
      <c r="P1227" s="242" t="b">
        <f t="shared" si="104"/>
        <v>1</v>
      </c>
      <c r="Q1227" s="258">
        <v>0</v>
      </c>
      <c r="R1227" s="259">
        <f t="shared" si="103"/>
        <v>0</v>
      </c>
    </row>
    <row r="1228" spans="1:19" outlineLevel="2">
      <c r="A1228" s="424" t="s">
        <v>5311</v>
      </c>
      <c r="B1228" s="307" t="s">
        <v>2866</v>
      </c>
      <c r="C1228" s="284">
        <v>-9236924.2699999902</v>
      </c>
      <c r="D1228" s="284">
        <f>C1228*-1</f>
        <v>9236924.2699999902</v>
      </c>
      <c r="E1228" s="255"/>
      <c r="F1228" s="256"/>
      <c r="G1228" s="256"/>
      <c r="H1228" s="255"/>
      <c r="I1228" s="230">
        <v>-45512</v>
      </c>
      <c r="J1228" s="255"/>
      <c r="K1228" s="284">
        <f t="shared" si="102"/>
        <v>9191412.2699999902</v>
      </c>
      <c r="L1228" s="252"/>
      <c r="M1228" s="230"/>
      <c r="N1228" s="229">
        <v>0</v>
      </c>
      <c r="O1228" s="65" t="s">
        <v>2787</v>
      </c>
      <c r="P1228" s="242" t="b">
        <f t="shared" si="104"/>
        <v>1</v>
      </c>
      <c r="Q1228" s="258">
        <v>0</v>
      </c>
      <c r="R1228" s="259">
        <f t="shared" si="103"/>
        <v>9191412.2699999902</v>
      </c>
    </row>
    <row r="1229" spans="1:19" outlineLevel="1">
      <c r="A1229" s="400" t="s">
        <v>4135</v>
      </c>
      <c r="C1229" s="302">
        <f>SUM(C1230)</f>
        <v>-212167.049999999</v>
      </c>
      <c r="D1229" s="302">
        <f>C1229*-1</f>
        <v>212167.049999999</v>
      </c>
      <c r="E1229" s="255"/>
      <c r="F1229" s="256"/>
      <c r="G1229" s="256"/>
      <c r="H1229" s="255"/>
      <c r="I1229" s="254"/>
      <c r="J1229" s="255"/>
      <c r="K1229" s="302">
        <f t="shared" si="102"/>
        <v>212167.049999999</v>
      </c>
      <c r="L1229" s="257" t="e">
        <f>#REF!+C1229</f>
        <v>#REF!</v>
      </c>
      <c r="M1229" s="254"/>
      <c r="N1229" s="229" t="e">
        <v>#VALUE!</v>
      </c>
      <c r="O1229" s="65">
        <v>0</v>
      </c>
      <c r="Q1229" s="258">
        <v>212167.05</v>
      </c>
      <c r="R1229" s="259">
        <f t="shared" si="103"/>
        <v>-9.8953023552894592E-10</v>
      </c>
    </row>
    <row r="1230" spans="1:19" outlineLevel="2">
      <c r="A1230" s="401" t="s">
        <v>5312</v>
      </c>
      <c r="B1230" s="45" t="s">
        <v>4136</v>
      </c>
      <c r="C1230" s="284">
        <v>-212167.049999999</v>
      </c>
      <c r="D1230" s="284">
        <f>C1230*-1</f>
        <v>212167.049999999</v>
      </c>
      <c r="E1230" s="255"/>
      <c r="F1230" s="256"/>
      <c r="G1230" s="256"/>
      <c r="H1230" s="255"/>
      <c r="I1230" s="230"/>
      <c r="J1230" s="255"/>
      <c r="K1230" s="284">
        <f t="shared" si="102"/>
        <v>212167.049999999</v>
      </c>
      <c r="L1230" s="252"/>
      <c r="M1230" s="230"/>
      <c r="N1230" s="229">
        <v>0</v>
      </c>
      <c r="O1230" s="65" t="s">
        <v>4135</v>
      </c>
      <c r="P1230" s="242" t="b">
        <f>EXACT($A1229,O1230)</f>
        <v>1</v>
      </c>
      <c r="Q1230" s="258">
        <v>0</v>
      </c>
      <c r="R1230" s="259">
        <f t="shared" si="103"/>
        <v>212167.049999999</v>
      </c>
    </row>
    <row r="1231" spans="1:19" outlineLevel="1">
      <c r="A1231" s="400" t="s">
        <v>2865</v>
      </c>
      <c r="C1231" s="302">
        <v>0</v>
      </c>
      <c r="D1231" s="302">
        <f t="shared" si="101"/>
        <v>0</v>
      </c>
      <c r="E1231" s="255"/>
      <c r="F1231" s="256"/>
      <c r="G1231" s="256"/>
      <c r="H1231" s="255"/>
      <c r="I1231" s="254">
        <v>0</v>
      </c>
      <c r="J1231" s="255"/>
      <c r="K1231" s="302">
        <f t="shared" si="102"/>
        <v>0</v>
      </c>
      <c r="L1231" s="252"/>
      <c r="M1231" s="230"/>
      <c r="N1231" s="229" t="e">
        <v>#VALUE!</v>
      </c>
      <c r="O1231" s="65">
        <v>0</v>
      </c>
      <c r="Q1231" s="258">
        <v>0</v>
      </c>
      <c r="R1231" s="259">
        <f t="shared" si="103"/>
        <v>0</v>
      </c>
      <c r="S1231" s="295"/>
    </row>
    <row r="1232" spans="1:19" outlineLevel="1">
      <c r="A1232" s="400" t="s">
        <v>4137</v>
      </c>
      <c r="C1232" s="302">
        <f>SUM(C1233)</f>
        <v>0</v>
      </c>
      <c r="D1232" s="302">
        <f t="shared" si="101"/>
        <v>0</v>
      </c>
      <c r="E1232" s="255"/>
      <c r="F1232" s="256"/>
      <c r="G1232" s="256"/>
      <c r="H1232" s="255"/>
      <c r="I1232" s="254">
        <f>I1233</f>
        <v>0</v>
      </c>
      <c r="J1232" s="255"/>
      <c r="K1232" s="302">
        <f t="shared" si="102"/>
        <v>0</v>
      </c>
      <c r="L1232" s="252"/>
      <c r="M1232" s="230"/>
      <c r="N1232" s="229" t="e">
        <v>#VALUE!</v>
      </c>
      <c r="O1232" s="65">
        <v>0</v>
      </c>
      <c r="Q1232" s="258">
        <v>0</v>
      </c>
      <c r="R1232" s="259">
        <f t="shared" si="103"/>
        <v>0</v>
      </c>
    </row>
    <row r="1233" spans="1:18" outlineLevel="2">
      <c r="A1233" s="425" t="s">
        <v>5313</v>
      </c>
      <c r="B1233" s="308" t="s">
        <v>2918</v>
      </c>
      <c r="C1233" s="284">
        <v>0</v>
      </c>
      <c r="D1233" s="284">
        <f t="shared" si="101"/>
        <v>0</v>
      </c>
      <c r="E1233" s="255"/>
      <c r="F1233" s="256"/>
      <c r="G1233" s="256"/>
      <c r="H1233" s="255"/>
      <c r="I1233" s="230"/>
      <c r="J1233" s="255"/>
      <c r="K1233" s="284">
        <f t="shared" si="102"/>
        <v>0</v>
      </c>
      <c r="L1233" s="252"/>
      <c r="M1233" s="230"/>
      <c r="N1233" s="229">
        <v>0</v>
      </c>
      <c r="O1233" s="65" t="s">
        <v>4137</v>
      </c>
      <c r="P1233" s="242" t="b">
        <f>EXACT($A$1232,O1233)</f>
        <v>1</v>
      </c>
      <c r="Q1233" s="258">
        <v>0</v>
      </c>
      <c r="R1233" s="259">
        <f>K1233+Q1233</f>
        <v>0</v>
      </c>
    </row>
    <row r="1234" spans="1:18" outlineLevel="1">
      <c r="A1234" s="210"/>
      <c r="C1234" s="284"/>
      <c r="D1234" s="284"/>
      <c r="E1234" s="255"/>
      <c r="F1234" s="256"/>
      <c r="G1234" s="256"/>
      <c r="H1234" s="255"/>
      <c r="I1234" s="230"/>
      <c r="J1234" s="255"/>
      <c r="K1234" s="284"/>
      <c r="L1234" s="252"/>
      <c r="M1234" s="230"/>
      <c r="N1234" s="229"/>
      <c r="O1234" s="65">
        <v>0</v>
      </c>
      <c r="Q1234" s="258"/>
      <c r="R1234" s="259"/>
    </row>
    <row r="1235" spans="1:18">
      <c r="A1235" s="419" t="s">
        <v>4138</v>
      </c>
      <c r="C1235" s="288">
        <f>C1222+C1229+C1220+C1231+C1232</f>
        <v>-2158496.0299999891</v>
      </c>
      <c r="D1235" s="288">
        <f>C1235*-1</f>
        <v>2158496.0299999891</v>
      </c>
      <c r="E1235" s="255"/>
      <c r="F1235" s="256"/>
      <c r="G1235" s="256"/>
      <c r="H1235" s="255"/>
      <c r="I1235" s="288">
        <f>I1222+I1231+I1232</f>
        <v>-8214521.5800000001</v>
      </c>
      <c r="J1235" s="255"/>
      <c r="K1235" s="288">
        <f>D1235+I1235</f>
        <v>-6056025.550000011</v>
      </c>
      <c r="L1235" s="252"/>
      <c r="M1235" s="229"/>
      <c r="N1235" s="229" t="e">
        <v>#VALUE!</v>
      </c>
      <c r="O1235" s="65">
        <v>0</v>
      </c>
      <c r="Q1235" s="258"/>
      <c r="R1235" s="259"/>
    </row>
    <row r="1236" spans="1:18" outlineLevel="1">
      <c r="A1236" s="400" t="s">
        <v>4139</v>
      </c>
      <c r="C1236" s="254">
        <f>SUM(C1237)</f>
        <v>213321.739999999</v>
      </c>
      <c r="D1236" s="254">
        <f t="shared" si="98"/>
        <v>-213321.739999999</v>
      </c>
      <c r="E1236" s="255"/>
      <c r="F1236" s="256"/>
      <c r="G1236" s="256"/>
      <c r="H1236" s="255"/>
      <c r="I1236" s="254"/>
      <c r="J1236" s="255"/>
      <c r="K1236" s="254">
        <f t="shared" si="99"/>
        <v>-213321.739999999</v>
      </c>
      <c r="L1236" s="257" t="e">
        <f>#REF!+C1236</f>
        <v>#REF!</v>
      </c>
      <c r="M1236" s="254"/>
      <c r="N1236" s="229" t="e">
        <v>#VALUE!</v>
      </c>
      <c r="O1236" s="65">
        <v>0</v>
      </c>
      <c r="Q1236" s="258">
        <v>-213321.74</v>
      </c>
      <c r="R1236" s="259">
        <f>K1236-Q1236</f>
        <v>9.8953023552894592E-10</v>
      </c>
    </row>
    <row r="1237" spans="1:18" outlineLevel="2">
      <c r="A1237" s="272" t="s">
        <v>5314</v>
      </c>
      <c r="B1237" s="196" t="s">
        <v>4140</v>
      </c>
      <c r="C1237" s="230">
        <v>213321.739999999</v>
      </c>
      <c r="D1237" s="230">
        <f t="shared" si="98"/>
        <v>-213321.739999999</v>
      </c>
      <c r="E1237" s="255"/>
      <c r="F1237" s="256"/>
      <c r="G1237" s="256"/>
      <c r="H1237" s="255"/>
      <c r="I1237" s="230"/>
      <c r="J1237" s="255"/>
      <c r="K1237" s="230">
        <f t="shared" si="99"/>
        <v>-213321.739999999</v>
      </c>
      <c r="L1237" s="252"/>
      <c r="M1237" s="230"/>
      <c r="N1237" s="229">
        <v>0</v>
      </c>
      <c r="O1237" s="65" t="s">
        <v>4139</v>
      </c>
      <c r="P1237" s="242" t="b">
        <f>EXACT($A1236,O1237)</f>
        <v>1</v>
      </c>
      <c r="Q1237" s="258">
        <v>0</v>
      </c>
      <c r="R1237" s="259">
        <f t="shared" ref="R1237:R1281" si="105">K1237-Q1237</f>
        <v>-213321.739999999</v>
      </c>
    </row>
    <row r="1238" spans="1:18" outlineLevel="1">
      <c r="A1238" s="400" t="s">
        <v>4141</v>
      </c>
      <c r="C1238" s="254">
        <f>SUM(C1239)</f>
        <v>41851.139999999898</v>
      </c>
      <c r="D1238" s="254">
        <f t="shared" si="98"/>
        <v>-41851.139999999898</v>
      </c>
      <c r="E1238" s="255"/>
      <c r="F1238" s="256"/>
      <c r="G1238" s="256"/>
      <c r="H1238" s="255"/>
      <c r="I1238" s="254"/>
      <c r="J1238" s="255"/>
      <c r="K1238" s="254">
        <f t="shared" si="99"/>
        <v>-41851.139999999898</v>
      </c>
      <c r="L1238" s="257" t="e">
        <f>#REF!+C1238</f>
        <v>#REF!</v>
      </c>
      <c r="M1238" s="254"/>
      <c r="N1238" s="229" t="e">
        <v>#VALUE!</v>
      </c>
      <c r="O1238" s="65">
        <v>0</v>
      </c>
      <c r="Q1238" s="258">
        <v>-41851.14</v>
      </c>
      <c r="R1238" s="259">
        <f t="shared" si="105"/>
        <v>1.0186340659856796E-10</v>
      </c>
    </row>
    <row r="1239" spans="1:18" outlineLevel="2">
      <c r="A1239" s="272" t="s">
        <v>5315</v>
      </c>
      <c r="B1239" s="196" t="s">
        <v>4142</v>
      </c>
      <c r="C1239" s="230">
        <v>41851.139999999898</v>
      </c>
      <c r="D1239" s="230">
        <f t="shared" si="98"/>
        <v>-41851.139999999898</v>
      </c>
      <c r="E1239" s="255"/>
      <c r="F1239" s="256"/>
      <c r="G1239" s="256"/>
      <c r="H1239" s="255"/>
      <c r="I1239" s="230"/>
      <c r="J1239" s="255"/>
      <c r="K1239" s="230">
        <f t="shared" si="99"/>
        <v>-41851.139999999898</v>
      </c>
      <c r="L1239" s="252"/>
      <c r="M1239" s="230"/>
      <c r="N1239" s="229">
        <v>0</v>
      </c>
      <c r="O1239" s="65" t="s">
        <v>4141</v>
      </c>
      <c r="P1239" s="242" t="b">
        <f>EXACT($A1238,O1239)</f>
        <v>1</v>
      </c>
      <c r="Q1239" s="258">
        <v>0</v>
      </c>
      <c r="R1239" s="259">
        <f t="shared" si="105"/>
        <v>-41851.139999999898</v>
      </c>
    </row>
    <row r="1240" spans="1:18" outlineLevel="1">
      <c r="A1240" s="400" t="s">
        <v>4143</v>
      </c>
      <c r="C1240" s="254">
        <f>SUM(C1241)</f>
        <v>2860677.9399999902</v>
      </c>
      <c r="D1240" s="254">
        <f t="shared" si="98"/>
        <v>-2860677.9399999902</v>
      </c>
      <c r="E1240" s="255"/>
      <c r="F1240" s="256"/>
      <c r="G1240" s="256"/>
      <c r="H1240" s="255"/>
      <c r="I1240" s="254"/>
      <c r="J1240" s="255"/>
      <c r="K1240" s="254">
        <f t="shared" si="99"/>
        <v>-2860677.9399999902</v>
      </c>
      <c r="L1240" s="257" t="e">
        <f>#REF!+C1240</f>
        <v>#REF!</v>
      </c>
      <c r="M1240" s="254"/>
      <c r="N1240" s="229" t="e">
        <v>#VALUE!</v>
      </c>
      <c r="O1240" s="65">
        <v>0</v>
      </c>
      <c r="Q1240" s="258">
        <v>-2860677.94</v>
      </c>
      <c r="R1240" s="259">
        <f t="shared" si="105"/>
        <v>9.7788870334625244E-9</v>
      </c>
    </row>
    <row r="1241" spans="1:18" outlineLevel="2">
      <c r="A1241" s="272" t="s">
        <v>5316</v>
      </c>
      <c r="B1241" s="196" t="s">
        <v>4144</v>
      </c>
      <c r="C1241" s="230">
        <v>2860677.9399999902</v>
      </c>
      <c r="D1241" s="230">
        <f t="shared" si="98"/>
        <v>-2860677.9399999902</v>
      </c>
      <c r="E1241" s="255"/>
      <c r="F1241" s="270"/>
      <c r="G1241" s="270"/>
      <c r="H1241" s="266"/>
      <c r="I1241" s="230"/>
      <c r="J1241" s="255"/>
      <c r="K1241" s="230">
        <f t="shared" si="99"/>
        <v>-2860677.9399999902</v>
      </c>
      <c r="L1241" s="252"/>
      <c r="M1241" s="230"/>
      <c r="N1241" s="229">
        <v>0</v>
      </c>
      <c r="O1241" s="65" t="s">
        <v>4143</v>
      </c>
      <c r="P1241" s="242" t="b">
        <f>EXACT($A1240,O1241)</f>
        <v>1</v>
      </c>
      <c r="Q1241" s="258">
        <v>0</v>
      </c>
      <c r="R1241" s="259">
        <f t="shared" si="105"/>
        <v>-2860677.9399999902</v>
      </c>
    </row>
    <row r="1242" spans="1:18" outlineLevel="1">
      <c r="A1242" s="400" t="s">
        <v>4145</v>
      </c>
      <c r="C1242" s="254">
        <f>SUM(C1243:C1248)</f>
        <v>347496249.58999997</v>
      </c>
      <c r="D1242" s="254">
        <f t="shared" si="98"/>
        <v>-347496249.58999997</v>
      </c>
      <c r="E1242" s="255"/>
      <c r="F1242" s="270"/>
      <c r="G1242" s="270"/>
      <c r="H1242" s="266"/>
      <c r="I1242" s="254">
        <f>SUM(I1243:I1248)</f>
        <v>34918327.323039196</v>
      </c>
      <c r="J1242" s="255"/>
      <c r="K1242" s="254">
        <f t="shared" si="99"/>
        <v>-312577922.2669608</v>
      </c>
      <c r="L1242" s="257" t="e">
        <f>#REF!+C1242</f>
        <v>#REF!</v>
      </c>
      <c r="M1242" s="254"/>
      <c r="N1242" s="229" t="e">
        <v>#VALUE!</v>
      </c>
      <c r="O1242" s="65">
        <v>0</v>
      </c>
      <c r="Q1242" s="258">
        <v>-312577922.49000001</v>
      </c>
      <c r="R1242" s="259">
        <f t="shared" si="105"/>
        <v>0.22303920984268188</v>
      </c>
    </row>
    <row r="1243" spans="1:18" ht="12.75" customHeight="1" outlineLevel="2">
      <c r="A1243" s="272" t="s">
        <v>5317</v>
      </c>
      <c r="B1243" s="196" t="s">
        <v>4146</v>
      </c>
      <c r="C1243" s="230">
        <v>57163302.590000004</v>
      </c>
      <c r="D1243" s="230">
        <f t="shared" si="98"/>
        <v>-57163302.590000004</v>
      </c>
      <c r="E1243" s="255"/>
      <c r="F1243" s="270"/>
      <c r="G1243" s="270"/>
      <c r="H1243" s="266"/>
      <c r="I1243" s="230"/>
      <c r="J1243" s="255"/>
      <c r="K1243" s="230">
        <f t="shared" si="99"/>
        <v>-57163302.590000004</v>
      </c>
      <c r="L1243" s="252"/>
      <c r="M1243" s="230"/>
      <c r="N1243" s="229">
        <v>0</v>
      </c>
      <c r="O1243" s="65" t="s">
        <v>4145</v>
      </c>
      <c r="P1243" s="242" t="b">
        <f t="shared" ref="P1243:P1248" si="106">EXACT($A$1242,O1243)</f>
        <v>1</v>
      </c>
      <c r="Q1243" s="258">
        <v>0</v>
      </c>
      <c r="R1243" s="259">
        <f t="shared" si="105"/>
        <v>-57163302.590000004</v>
      </c>
    </row>
    <row r="1244" spans="1:18" ht="12.75" customHeight="1" outlineLevel="2">
      <c r="A1244" s="272" t="s">
        <v>5318</v>
      </c>
      <c r="B1244" s="196" t="s">
        <v>4147</v>
      </c>
      <c r="C1244" s="230">
        <v>79124072.280000001</v>
      </c>
      <c r="D1244" s="230">
        <f t="shared" si="98"/>
        <v>-79124072.280000001</v>
      </c>
      <c r="E1244" s="255"/>
      <c r="F1244" s="270"/>
      <c r="G1244" s="270"/>
      <c r="H1244" s="266"/>
      <c r="I1244" s="230"/>
      <c r="J1244" s="255"/>
      <c r="K1244" s="230">
        <f t="shared" si="99"/>
        <v>-79124072.280000001</v>
      </c>
      <c r="L1244" s="252"/>
      <c r="M1244" s="230"/>
      <c r="N1244" s="229">
        <v>0</v>
      </c>
      <c r="O1244" s="65" t="s">
        <v>4145</v>
      </c>
      <c r="P1244" s="242" t="b">
        <f t="shared" si="106"/>
        <v>1</v>
      </c>
      <c r="Q1244" s="258">
        <v>0</v>
      </c>
      <c r="R1244" s="259">
        <f t="shared" si="105"/>
        <v>-79124072.280000001</v>
      </c>
    </row>
    <row r="1245" spans="1:18" ht="12.75" customHeight="1" outlineLevel="2">
      <c r="A1245" s="272" t="s">
        <v>5319</v>
      </c>
      <c r="B1245" s="196" t="s">
        <v>4148</v>
      </c>
      <c r="C1245" s="230">
        <v>167912878.36000001</v>
      </c>
      <c r="D1245" s="230">
        <f t="shared" si="98"/>
        <v>-167912878.36000001</v>
      </c>
      <c r="E1245" s="255"/>
      <c r="F1245" s="256"/>
      <c r="G1245" s="256"/>
      <c r="H1245" s="255"/>
      <c r="I1245" s="230">
        <v>34622013.223039195</v>
      </c>
      <c r="J1245" s="255"/>
      <c r="K1245" s="230">
        <f t="shared" si="99"/>
        <v>-133290865.13696082</v>
      </c>
      <c r="L1245" s="252"/>
      <c r="M1245" s="230"/>
      <c r="N1245" s="229">
        <v>0</v>
      </c>
      <c r="O1245" s="65" t="s">
        <v>4145</v>
      </c>
      <c r="P1245" s="242" t="b">
        <f t="shared" si="106"/>
        <v>1</v>
      </c>
      <c r="Q1245" s="258">
        <v>0</v>
      </c>
      <c r="R1245" s="259">
        <f t="shared" si="105"/>
        <v>-133290865.13696082</v>
      </c>
    </row>
    <row r="1246" spans="1:18" ht="12.75" customHeight="1" outlineLevel="2">
      <c r="A1246" s="272" t="s">
        <v>5320</v>
      </c>
      <c r="B1246" s="196" t="s">
        <v>4149</v>
      </c>
      <c r="C1246" s="230">
        <v>22373376</v>
      </c>
      <c r="D1246" s="230">
        <f t="shared" si="98"/>
        <v>-22373376</v>
      </c>
      <c r="E1246" s="255"/>
      <c r="F1246" s="256"/>
      <c r="G1246" s="256"/>
      <c r="H1246" s="255"/>
      <c r="I1246" s="230"/>
      <c r="J1246" s="255"/>
      <c r="K1246" s="230">
        <f t="shared" si="99"/>
        <v>-22373376</v>
      </c>
      <c r="L1246" s="252"/>
      <c r="M1246" s="230"/>
      <c r="N1246" s="229">
        <v>0</v>
      </c>
      <c r="O1246" s="65" t="s">
        <v>4145</v>
      </c>
      <c r="P1246" s="242" t="b">
        <f t="shared" si="106"/>
        <v>1</v>
      </c>
      <c r="Q1246" s="258">
        <v>0</v>
      </c>
      <c r="R1246" s="259">
        <f t="shared" si="105"/>
        <v>-22373376</v>
      </c>
    </row>
    <row r="1247" spans="1:18" ht="12.75" customHeight="1" outlineLevel="2">
      <c r="A1247" s="272" t="s">
        <v>5321</v>
      </c>
      <c r="B1247" s="196" t="s">
        <v>4150</v>
      </c>
      <c r="C1247" s="230">
        <v>20898164.02</v>
      </c>
      <c r="D1247" s="230">
        <f t="shared" si="98"/>
        <v>-20898164.02</v>
      </c>
      <c r="E1247" s="255"/>
      <c r="F1247" s="309"/>
      <c r="G1247" s="309"/>
      <c r="H1247" s="297"/>
      <c r="I1247" s="230">
        <v>296314.10000000009</v>
      </c>
      <c r="J1247" s="255"/>
      <c r="K1247" s="230">
        <f t="shared" si="99"/>
        <v>-20601849.919999998</v>
      </c>
      <c r="L1247" s="252"/>
      <c r="M1247" s="230"/>
      <c r="N1247" s="229">
        <v>0</v>
      </c>
      <c r="O1247" s="65" t="s">
        <v>4145</v>
      </c>
      <c r="P1247" s="242" t="b">
        <f t="shared" si="106"/>
        <v>1</v>
      </c>
      <c r="Q1247" s="258">
        <v>0</v>
      </c>
      <c r="R1247" s="259">
        <f t="shared" si="105"/>
        <v>-20601849.919999998</v>
      </c>
    </row>
    <row r="1248" spans="1:18" ht="12.75" customHeight="1" outlineLevel="2">
      <c r="A1248" s="272" t="s">
        <v>5322</v>
      </c>
      <c r="B1248" s="196" t="s">
        <v>4151</v>
      </c>
      <c r="C1248" s="230">
        <v>24456.34</v>
      </c>
      <c r="D1248" s="230">
        <f t="shared" si="98"/>
        <v>-24456.34</v>
      </c>
      <c r="E1248" s="255"/>
      <c r="F1248" s="309"/>
      <c r="G1248" s="309"/>
      <c r="H1248" s="297"/>
      <c r="I1248" s="230"/>
      <c r="J1248" s="255"/>
      <c r="K1248" s="230">
        <f t="shared" si="99"/>
        <v>-24456.34</v>
      </c>
      <c r="L1248" s="252"/>
      <c r="M1248" s="230"/>
      <c r="N1248" s="229">
        <v>0</v>
      </c>
      <c r="O1248" s="65" t="s">
        <v>4145</v>
      </c>
      <c r="P1248" s="242" t="b">
        <f t="shared" si="106"/>
        <v>1</v>
      </c>
      <c r="Q1248" s="258">
        <v>0</v>
      </c>
      <c r="R1248" s="259">
        <f t="shared" si="105"/>
        <v>-24456.34</v>
      </c>
    </row>
    <row r="1249" spans="1:18" outlineLevel="1">
      <c r="A1249" s="400" t="s">
        <v>4152</v>
      </c>
      <c r="C1249" s="254">
        <f>SUM(C1250:C1251)</f>
        <v>295603.59999999899</v>
      </c>
      <c r="D1249" s="254">
        <f t="shared" si="98"/>
        <v>-295603.59999999899</v>
      </c>
      <c r="E1249" s="255"/>
      <c r="F1249" s="256"/>
      <c r="G1249" s="256"/>
      <c r="H1249" s="255"/>
      <c r="I1249" s="254"/>
      <c r="J1249" s="255"/>
      <c r="K1249" s="254">
        <f t="shared" si="99"/>
        <v>-295603.59999999899</v>
      </c>
      <c r="L1249" s="257" t="e">
        <f>#REF!+C1249</f>
        <v>#REF!</v>
      </c>
      <c r="M1249" s="254"/>
      <c r="N1249" s="229" t="e">
        <v>#VALUE!</v>
      </c>
      <c r="O1249" s="65">
        <v>0</v>
      </c>
      <c r="Q1249" s="258">
        <v>-295603.59999999998</v>
      </c>
      <c r="R1249" s="259">
        <f t="shared" si="105"/>
        <v>9.8953023552894592E-10</v>
      </c>
    </row>
    <row r="1250" spans="1:18" outlineLevel="2">
      <c r="A1250" s="272" t="s">
        <v>5323</v>
      </c>
      <c r="B1250" s="196" t="s">
        <v>4153</v>
      </c>
      <c r="C1250" s="230">
        <v>0</v>
      </c>
      <c r="D1250" s="230">
        <f t="shared" si="98"/>
        <v>0</v>
      </c>
      <c r="E1250" s="255"/>
      <c r="F1250" s="256"/>
      <c r="G1250" s="256"/>
      <c r="H1250" s="255"/>
      <c r="I1250" s="230"/>
      <c r="J1250" s="255"/>
      <c r="K1250" s="230">
        <f t="shared" si="99"/>
        <v>0</v>
      </c>
      <c r="L1250" s="252"/>
      <c r="M1250" s="230"/>
      <c r="N1250" s="229">
        <v>0</v>
      </c>
      <c r="O1250" s="65" t="s">
        <v>4152</v>
      </c>
      <c r="P1250" s="242" t="b">
        <f>EXACT($A$1249,O1250)</f>
        <v>1</v>
      </c>
      <c r="Q1250" s="258">
        <v>0</v>
      </c>
      <c r="R1250" s="259">
        <f t="shared" si="105"/>
        <v>0</v>
      </c>
    </row>
    <row r="1251" spans="1:18" outlineLevel="2">
      <c r="A1251" s="272" t="s">
        <v>5324</v>
      </c>
      <c r="B1251" s="196" t="s">
        <v>4154</v>
      </c>
      <c r="C1251" s="230">
        <v>295603.59999999899</v>
      </c>
      <c r="D1251" s="230">
        <f t="shared" si="98"/>
        <v>-295603.59999999899</v>
      </c>
      <c r="E1251" s="255"/>
      <c r="F1251" s="256"/>
      <c r="G1251" s="256"/>
      <c r="H1251" s="255"/>
      <c r="I1251" s="230"/>
      <c r="J1251" s="255"/>
      <c r="K1251" s="230">
        <f t="shared" si="99"/>
        <v>-295603.59999999899</v>
      </c>
      <c r="L1251" s="252"/>
      <c r="M1251" s="230"/>
      <c r="N1251" s="229">
        <v>0</v>
      </c>
      <c r="O1251" s="65" t="s">
        <v>4152</v>
      </c>
      <c r="P1251" s="242" t="b">
        <f>EXACT($A$1249,O1251)</f>
        <v>1</v>
      </c>
      <c r="Q1251" s="258">
        <v>0</v>
      </c>
      <c r="R1251" s="259">
        <f t="shared" si="105"/>
        <v>-295603.59999999899</v>
      </c>
    </row>
    <row r="1252" spans="1:18" outlineLevel="1">
      <c r="A1252" s="400" t="s">
        <v>4155</v>
      </c>
      <c r="C1252" s="254">
        <f>SUM(C1253:C1257)</f>
        <v>4240714.8799999887</v>
      </c>
      <c r="D1252" s="254">
        <f t="shared" si="98"/>
        <v>-4240714.8799999887</v>
      </c>
      <c r="E1252" s="255"/>
      <c r="F1252" s="256"/>
      <c r="G1252" s="256"/>
      <c r="H1252" s="255"/>
      <c r="I1252" s="254"/>
      <c r="J1252" s="255"/>
      <c r="K1252" s="254">
        <f t="shared" si="99"/>
        <v>-4240714.8799999887</v>
      </c>
      <c r="L1252" s="257" t="e">
        <f>#REF!+C1252</f>
        <v>#REF!</v>
      </c>
      <c r="M1252" s="254"/>
      <c r="N1252" s="229" t="e">
        <v>#VALUE!</v>
      </c>
      <c r="O1252" s="65">
        <v>0</v>
      </c>
      <c r="Q1252" s="258">
        <v>-4240714.88</v>
      </c>
      <c r="R1252" s="259">
        <f t="shared" si="105"/>
        <v>1.1175870895385742E-8</v>
      </c>
    </row>
    <row r="1253" spans="1:18" outlineLevel="2">
      <c r="A1253" s="272" t="s">
        <v>5325</v>
      </c>
      <c r="B1253" s="196" t="s">
        <v>4156</v>
      </c>
      <c r="C1253" s="230">
        <v>3439152.8799999901</v>
      </c>
      <c r="D1253" s="230">
        <f t="shared" si="98"/>
        <v>-3439152.8799999901</v>
      </c>
      <c r="E1253" s="255"/>
      <c r="F1253" s="256"/>
      <c r="G1253" s="256"/>
      <c r="H1253" s="255"/>
      <c r="I1253" s="230"/>
      <c r="J1253" s="255"/>
      <c r="K1253" s="230">
        <f t="shared" si="99"/>
        <v>-3439152.8799999901</v>
      </c>
      <c r="L1253" s="252"/>
      <c r="M1253" s="230"/>
      <c r="N1253" s="229">
        <v>0</v>
      </c>
      <c r="O1253" s="65" t="s">
        <v>4155</v>
      </c>
      <c r="P1253" s="242" t="b">
        <f>EXACT($A$1252,O1253)</f>
        <v>1</v>
      </c>
      <c r="Q1253" s="258">
        <v>0</v>
      </c>
      <c r="R1253" s="259">
        <f t="shared" si="105"/>
        <v>-3439152.8799999901</v>
      </c>
    </row>
    <row r="1254" spans="1:18" outlineLevel="2">
      <c r="A1254" s="272" t="s">
        <v>5326</v>
      </c>
      <c r="B1254" s="196" t="s">
        <v>4157</v>
      </c>
      <c r="C1254" s="230">
        <v>184087.73</v>
      </c>
      <c r="D1254" s="230">
        <f t="shared" si="98"/>
        <v>-184087.73</v>
      </c>
      <c r="E1254" s="255"/>
      <c r="F1254" s="256"/>
      <c r="G1254" s="256"/>
      <c r="H1254" s="255"/>
      <c r="I1254" s="230"/>
      <c r="J1254" s="255"/>
      <c r="K1254" s="230">
        <f t="shared" si="99"/>
        <v>-184087.73</v>
      </c>
      <c r="L1254" s="252"/>
      <c r="M1254" s="230"/>
      <c r="N1254" s="229">
        <v>0</v>
      </c>
      <c r="O1254" s="65" t="s">
        <v>4155</v>
      </c>
      <c r="P1254" s="242" t="b">
        <f>EXACT($A$1252,O1254)</f>
        <v>1</v>
      </c>
      <c r="Q1254" s="258">
        <v>0</v>
      </c>
      <c r="R1254" s="259">
        <f t="shared" si="105"/>
        <v>-184087.73</v>
      </c>
    </row>
    <row r="1255" spans="1:18" outlineLevel="2">
      <c r="A1255" s="272" t="s">
        <v>5327</v>
      </c>
      <c r="B1255" s="196" t="s">
        <v>4158</v>
      </c>
      <c r="C1255" s="230">
        <v>12151.92</v>
      </c>
      <c r="D1255" s="230">
        <f t="shared" si="98"/>
        <v>-12151.92</v>
      </c>
      <c r="E1255" s="255"/>
      <c r="F1255" s="256"/>
      <c r="G1255" s="256"/>
      <c r="H1255" s="255"/>
      <c r="I1255" s="230"/>
      <c r="J1255" s="255"/>
      <c r="K1255" s="230">
        <f t="shared" si="99"/>
        <v>-12151.92</v>
      </c>
      <c r="L1255" s="252"/>
      <c r="M1255" s="230"/>
      <c r="N1255" s="229">
        <v>0</v>
      </c>
      <c r="O1255" s="65" t="s">
        <v>4155</v>
      </c>
      <c r="P1255" s="242" t="b">
        <f>EXACT($A$1252,O1255)</f>
        <v>1</v>
      </c>
      <c r="Q1255" s="258">
        <v>0</v>
      </c>
      <c r="R1255" s="259">
        <f t="shared" si="105"/>
        <v>-12151.92</v>
      </c>
    </row>
    <row r="1256" spans="1:18" outlineLevel="2">
      <c r="A1256" s="272" t="s">
        <v>5328</v>
      </c>
      <c r="B1256" s="196" t="s">
        <v>4159</v>
      </c>
      <c r="C1256" s="230">
        <v>605322.34999999905</v>
      </c>
      <c r="D1256" s="230">
        <f t="shared" si="98"/>
        <v>-605322.34999999905</v>
      </c>
      <c r="E1256" s="255"/>
      <c r="F1256" s="256"/>
      <c r="G1256" s="256"/>
      <c r="H1256" s="255"/>
      <c r="I1256" s="230"/>
      <c r="J1256" s="255"/>
      <c r="K1256" s="230">
        <f t="shared" si="99"/>
        <v>-605322.34999999905</v>
      </c>
      <c r="L1256" s="252"/>
      <c r="M1256" s="230"/>
      <c r="N1256" s="229">
        <v>0</v>
      </c>
      <c r="O1256" s="65" t="s">
        <v>4155</v>
      </c>
      <c r="P1256" s="242" t="b">
        <f>EXACT($A$1252,O1256)</f>
        <v>1</v>
      </c>
      <c r="Q1256" s="258">
        <v>0</v>
      </c>
      <c r="R1256" s="259">
        <f t="shared" si="105"/>
        <v>-605322.34999999905</v>
      </c>
    </row>
    <row r="1257" spans="1:18" outlineLevel="2">
      <c r="A1257" s="401" t="s">
        <v>5329</v>
      </c>
      <c r="B1257" s="45" t="s">
        <v>4160</v>
      </c>
      <c r="C1257" s="230">
        <v>0</v>
      </c>
      <c r="D1257" s="230">
        <f t="shared" si="98"/>
        <v>0</v>
      </c>
      <c r="E1257" s="255"/>
      <c r="F1257" s="256"/>
      <c r="G1257" s="256"/>
      <c r="H1257" s="255"/>
      <c r="I1257" s="230"/>
      <c r="J1257" s="255"/>
      <c r="K1257" s="230">
        <f t="shared" si="99"/>
        <v>0</v>
      </c>
      <c r="L1257" s="252"/>
      <c r="M1257" s="230"/>
      <c r="N1257" s="229">
        <v>0</v>
      </c>
      <c r="O1257" s="65" t="s">
        <v>4155</v>
      </c>
      <c r="P1257" s="242" t="b">
        <f>EXACT($A$1252,O1257)</f>
        <v>1</v>
      </c>
      <c r="Q1257" s="258">
        <v>0</v>
      </c>
      <c r="R1257" s="259">
        <f t="shared" si="105"/>
        <v>0</v>
      </c>
    </row>
    <row r="1258" spans="1:18" outlineLevel="1">
      <c r="A1258" s="400" t="s">
        <v>4161</v>
      </c>
      <c r="C1258" s="254">
        <f>SUM(C1259)</f>
        <v>282254.75</v>
      </c>
      <c r="D1258" s="254">
        <f t="shared" si="98"/>
        <v>-282254.75</v>
      </c>
      <c r="E1258" s="266"/>
      <c r="F1258" s="256"/>
      <c r="G1258" s="256"/>
      <c r="H1258" s="255"/>
      <c r="I1258" s="254"/>
      <c r="J1258" s="255"/>
      <c r="K1258" s="254">
        <f t="shared" si="99"/>
        <v>-282254.75</v>
      </c>
      <c r="L1258" s="257" t="e">
        <f>#REF!+C1258</f>
        <v>#REF!</v>
      </c>
      <c r="M1258" s="254"/>
      <c r="N1258" s="229" t="e">
        <v>#VALUE!</v>
      </c>
      <c r="O1258" s="65">
        <v>0</v>
      </c>
      <c r="Q1258" s="258">
        <v>-282254.75</v>
      </c>
      <c r="R1258" s="259">
        <f t="shared" si="105"/>
        <v>0</v>
      </c>
    </row>
    <row r="1259" spans="1:18" outlineLevel="2">
      <c r="A1259" s="272" t="s">
        <v>5330</v>
      </c>
      <c r="B1259" s="196" t="s">
        <v>4162</v>
      </c>
      <c r="C1259" s="230">
        <v>282254.75</v>
      </c>
      <c r="D1259" s="230">
        <f t="shared" si="98"/>
        <v>-282254.75</v>
      </c>
      <c r="E1259" s="255"/>
      <c r="F1259" s="256"/>
      <c r="G1259" s="256"/>
      <c r="H1259" s="255"/>
      <c r="I1259" s="230"/>
      <c r="J1259" s="255"/>
      <c r="K1259" s="230">
        <f t="shared" si="99"/>
        <v>-282254.75</v>
      </c>
      <c r="L1259" s="252"/>
      <c r="M1259" s="230"/>
      <c r="N1259" s="229">
        <v>0</v>
      </c>
      <c r="O1259" s="65" t="s">
        <v>4161</v>
      </c>
      <c r="P1259" s="242" t="b">
        <f>EXACT($A1258,O1259)</f>
        <v>1</v>
      </c>
      <c r="Q1259" s="258">
        <v>0</v>
      </c>
      <c r="R1259" s="259">
        <f t="shared" si="105"/>
        <v>-282254.75</v>
      </c>
    </row>
    <row r="1260" spans="1:18" outlineLevel="1">
      <c r="A1260" s="400" t="s">
        <v>4163</v>
      </c>
      <c r="C1260" s="254">
        <f>SUM(C1261)</f>
        <v>7883252.9699999904</v>
      </c>
      <c r="D1260" s="254">
        <f t="shared" si="98"/>
        <v>-7883252.9699999904</v>
      </c>
      <c r="E1260" s="297"/>
      <c r="F1260" s="256"/>
      <c r="G1260" s="256"/>
      <c r="H1260" s="255"/>
      <c r="I1260" s="254"/>
      <c r="J1260" s="255"/>
      <c r="K1260" s="254">
        <f t="shared" si="99"/>
        <v>-7883252.9699999904</v>
      </c>
      <c r="L1260" s="257" t="e">
        <f>#REF!+C1260</f>
        <v>#REF!</v>
      </c>
      <c r="M1260" s="254"/>
      <c r="N1260" s="229" t="e">
        <v>#VALUE!</v>
      </c>
      <c r="O1260" s="65">
        <v>0</v>
      </c>
      <c r="Q1260" s="258">
        <v>-7883252.9699999997</v>
      </c>
      <c r="R1260" s="259">
        <f t="shared" si="105"/>
        <v>9.3132257461547852E-9</v>
      </c>
    </row>
    <row r="1261" spans="1:18" outlineLevel="2">
      <c r="A1261" s="272" t="s">
        <v>5331</v>
      </c>
      <c r="B1261" s="196" t="s">
        <v>4164</v>
      </c>
      <c r="C1261" s="230">
        <v>7883252.9699999904</v>
      </c>
      <c r="D1261" s="230">
        <f t="shared" si="98"/>
        <v>-7883252.9699999904</v>
      </c>
      <c r="E1261" s="297"/>
      <c r="F1261" s="256"/>
      <c r="G1261" s="256"/>
      <c r="H1261" s="255"/>
      <c r="I1261" s="230"/>
      <c r="J1261" s="255"/>
      <c r="K1261" s="230">
        <f t="shared" si="99"/>
        <v>-7883252.9699999904</v>
      </c>
      <c r="L1261" s="252"/>
      <c r="M1261" s="230"/>
      <c r="N1261" s="229">
        <v>0</v>
      </c>
      <c r="O1261" s="65" t="s">
        <v>4163</v>
      </c>
      <c r="P1261" s="242" t="b">
        <f>EXACT($A1260,O1261)</f>
        <v>1</v>
      </c>
      <c r="Q1261" s="258">
        <v>0</v>
      </c>
      <c r="R1261" s="259">
        <f t="shared" si="105"/>
        <v>-7883252.9699999904</v>
      </c>
    </row>
    <row r="1262" spans="1:18" outlineLevel="1">
      <c r="A1262" s="400" t="s">
        <v>4165</v>
      </c>
      <c r="C1262" s="254">
        <f>SUM(C1263:C1264)</f>
        <v>210032.84</v>
      </c>
      <c r="D1262" s="254">
        <f t="shared" si="98"/>
        <v>-210032.84</v>
      </c>
      <c r="E1262" s="255"/>
      <c r="F1262" s="256"/>
      <c r="G1262" s="256"/>
      <c r="H1262" s="255"/>
      <c r="I1262" s="254"/>
      <c r="J1262" s="255"/>
      <c r="K1262" s="254">
        <f t="shared" si="99"/>
        <v>-210032.84</v>
      </c>
      <c r="L1262" s="257" t="e">
        <f>#REF!+C1262</f>
        <v>#REF!</v>
      </c>
      <c r="M1262" s="254"/>
      <c r="N1262" s="229" t="e">
        <v>#VALUE!</v>
      </c>
      <c r="O1262" s="65">
        <v>0</v>
      </c>
      <c r="Q1262" s="258">
        <v>-210032.84</v>
      </c>
      <c r="R1262" s="259">
        <f t="shared" si="105"/>
        <v>0</v>
      </c>
    </row>
    <row r="1263" spans="1:18" outlineLevel="2">
      <c r="A1263" s="272" t="s">
        <v>5332</v>
      </c>
      <c r="B1263" s="196" t="s">
        <v>4166</v>
      </c>
      <c r="C1263" s="230">
        <v>210032.84</v>
      </c>
      <c r="D1263" s="230">
        <f t="shared" si="98"/>
        <v>-210032.84</v>
      </c>
      <c r="E1263" s="255"/>
      <c r="F1263" s="256"/>
      <c r="G1263" s="256"/>
      <c r="H1263" s="255"/>
      <c r="I1263" s="230"/>
      <c r="J1263" s="255"/>
      <c r="K1263" s="230">
        <f t="shared" si="99"/>
        <v>-210032.84</v>
      </c>
      <c r="L1263" s="252"/>
      <c r="M1263" s="230"/>
      <c r="N1263" s="229">
        <v>0</v>
      </c>
      <c r="O1263" s="65" t="s">
        <v>4165</v>
      </c>
      <c r="P1263" s="242" t="b">
        <f>EXACT($A$1262,O1263)</f>
        <v>1</v>
      </c>
      <c r="Q1263" s="258">
        <v>0</v>
      </c>
      <c r="R1263" s="259">
        <f t="shared" si="105"/>
        <v>-210032.84</v>
      </c>
    </row>
    <row r="1264" spans="1:18" outlineLevel="2">
      <c r="A1264" s="401" t="s">
        <v>5333</v>
      </c>
      <c r="B1264" s="45" t="s">
        <v>4167</v>
      </c>
      <c r="C1264" s="230">
        <v>0</v>
      </c>
      <c r="D1264" s="230">
        <f t="shared" si="98"/>
        <v>0</v>
      </c>
      <c r="E1264" s="255"/>
      <c r="F1264" s="256"/>
      <c r="G1264" s="256"/>
      <c r="H1264" s="255"/>
      <c r="I1264" s="230"/>
      <c r="J1264" s="255"/>
      <c r="K1264" s="230">
        <f t="shared" si="99"/>
        <v>0</v>
      </c>
      <c r="L1264" s="252"/>
      <c r="M1264" s="230"/>
      <c r="N1264" s="229">
        <v>0</v>
      </c>
      <c r="O1264" s="65" t="s">
        <v>4165</v>
      </c>
      <c r="P1264" s="242" t="b">
        <f>EXACT($A$1262,O1264)</f>
        <v>1</v>
      </c>
      <c r="Q1264" s="258">
        <v>0</v>
      </c>
      <c r="R1264" s="259">
        <f t="shared" si="105"/>
        <v>0</v>
      </c>
    </row>
    <row r="1265" spans="1:18" outlineLevel="1">
      <c r="A1265" s="400" t="s">
        <v>4168</v>
      </c>
      <c r="C1265" s="254">
        <f>SUM(C1266)</f>
        <v>360154.88</v>
      </c>
      <c r="D1265" s="254">
        <f t="shared" si="98"/>
        <v>-360154.88</v>
      </c>
      <c r="E1265" s="255"/>
      <c r="F1265" s="256"/>
      <c r="G1265" s="256"/>
      <c r="H1265" s="255"/>
      <c r="I1265" s="254"/>
      <c r="J1265" s="255"/>
      <c r="K1265" s="254">
        <f t="shared" si="99"/>
        <v>-360154.88</v>
      </c>
      <c r="L1265" s="257" t="e">
        <f>#REF!+C1265</f>
        <v>#REF!</v>
      </c>
      <c r="M1265" s="254"/>
      <c r="N1265" s="229" t="e">
        <v>#VALUE!</v>
      </c>
      <c r="O1265" s="65">
        <v>0</v>
      </c>
      <c r="Q1265" s="258">
        <v>-360154.88</v>
      </c>
      <c r="R1265" s="259">
        <f t="shared" si="105"/>
        <v>0</v>
      </c>
    </row>
    <row r="1266" spans="1:18" outlineLevel="2">
      <c r="A1266" s="272" t="s">
        <v>5334</v>
      </c>
      <c r="B1266" s="196" t="s">
        <v>4169</v>
      </c>
      <c r="C1266" s="230">
        <v>360154.88</v>
      </c>
      <c r="D1266" s="230">
        <f t="shared" si="98"/>
        <v>-360154.88</v>
      </c>
      <c r="E1266" s="255"/>
      <c r="F1266" s="256"/>
      <c r="G1266" s="256"/>
      <c r="H1266" s="255"/>
      <c r="I1266" s="230"/>
      <c r="J1266" s="255"/>
      <c r="K1266" s="230">
        <f t="shared" si="99"/>
        <v>-360154.88</v>
      </c>
      <c r="L1266" s="252"/>
      <c r="M1266" s="230"/>
      <c r="N1266" s="229">
        <v>0</v>
      </c>
      <c r="O1266" s="65" t="s">
        <v>4168</v>
      </c>
      <c r="P1266" s="242" t="b">
        <f>EXACT($A1265,O1266)</f>
        <v>1</v>
      </c>
      <c r="Q1266" s="258">
        <v>0</v>
      </c>
      <c r="R1266" s="259">
        <f t="shared" si="105"/>
        <v>-360154.88</v>
      </c>
    </row>
    <row r="1267" spans="1:18" outlineLevel="1">
      <c r="A1267" s="400" t="s">
        <v>4170</v>
      </c>
      <c r="C1267" s="254">
        <f>SUM(C1268)</f>
        <v>17458.29</v>
      </c>
      <c r="D1267" s="254">
        <f t="shared" si="98"/>
        <v>-17458.29</v>
      </c>
      <c r="E1267" s="255"/>
      <c r="F1267" s="256"/>
      <c r="G1267" s="256"/>
      <c r="H1267" s="255"/>
      <c r="I1267" s="254"/>
      <c r="J1267" s="255"/>
      <c r="K1267" s="254">
        <f t="shared" si="99"/>
        <v>-17458.29</v>
      </c>
      <c r="L1267" s="257" t="e">
        <f>#REF!+C1267</f>
        <v>#REF!</v>
      </c>
      <c r="M1267" s="254"/>
      <c r="N1267" s="229" t="e">
        <v>#VALUE!</v>
      </c>
      <c r="O1267" s="65">
        <v>0</v>
      </c>
      <c r="Q1267" s="258">
        <v>-17458.29</v>
      </c>
      <c r="R1267" s="259">
        <f t="shared" si="105"/>
        <v>0</v>
      </c>
    </row>
    <row r="1268" spans="1:18" outlineLevel="2">
      <c r="A1268" s="272" t="s">
        <v>5335</v>
      </c>
      <c r="B1268" s="196" t="s">
        <v>4171</v>
      </c>
      <c r="C1268" s="230">
        <v>17458.29</v>
      </c>
      <c r="D1268" s="230">
        <f t="shared" si="98"/>
        <v>-17458.29</v>
      </c>
      <c r="E1268" s="255"/>
      <c r="F1268" s="256"/>
      <c r="G1268" s="256"/>
      <c r="H1268" s="255"/>
      <c r="I1268" s="230"/>
      <c r="J1268" s="255"/>
      <c r="K1268" s="230">
        <f t="shared" si="99"/>
        <v>-17458.29</v>
      </c>
      <c r="L1268" s="252"/>
      <c r="M1268" s="230"/>
      <c r="N1268" s="229">
        <v>0</v>
      </c>
      <c r="O1268" s="65" t="s">
        <v>4170</v>
      </c>
      <c r="P1268" s="242" t="b">
        <f>EXACT($A1267,O1268)</f>
        <v>1</v>
      </c>
      <c r="Q1268" s="258">
        <v>0</v>
      </c>
      <c r="R1268" s="259">
        <f t="shared" si="105"/>
        <v>-17458.29</v>
      </c>
    </row>
    <row r="1269" spans="1:18" outlineLevel="1">
      <c r="A1269" s="400" t="s">
        <v>4172</v>
      </c>
      <c r="C1269" s="254">
        <f>SUM(C1270)</f>
        <v>391351.96</v>
      </c>
      <c r="D1269" s="254">
        <f t="shared" si="98"/>
        <v>-391351.96</v>
      </c>
      <c r="E1269" s="255"/>
      <c r="F1269" s="256"/>
      <c r="G1269" s="256"/>
      <c r="H1269" s="255"/>
      <c r="I1269" s="254"/>
      <c r="J1269" s="255"/>
      <c r="K1269" s="254">
        <f t="shared" si="99"/>
        <v>-391351.96</v>
      </c>
      <c r="L1269" s="257" t="e">
        <f>#REF!+C1269</f>
        <v>#REF!</v>
      </c>
      <c r="M1269" s="254"/>
      <c r="N1269" s="229" t="e">
        <v>#VALUE!</v>
      </c>
      <c r="O1269" s="65">
        <v>0</v>
      </c>
      <c r="Q1269" s="258">
        <v>-391351.96</v>
      </c>
      <c r="R1269" s="259">
        <f t="shared" si="105"/>
        <v>0</v>
      </c>
    </row>
    <row r="1270" spans="1:18" outlineLevel="2">
      <c r="A1270" s="272" t="s">
        <v>5336</v>
      </c>
      <c r="B1270" s="196" t="s">
        <v>4173</v>
      </c>
      <c r="C1270" s="230">
        <v>391351.96</v>
      </c>
      <c r="D1270" s="230">
        <f t="shared" si="98"/>
        <v>-391351.96</v>
      </c>
      <c r="E1270" s="255"/>
      <c r="F1270" s="256"/>
      <c r="G1270" s="256"/>
      <c r="H1270" s="255"/>
      <c r="I1270" s="230"/>
      <c r="J1270" s="255"/>
      <c r="K1270" s="230">
        <f t="shared" si="99"/>
        <v>-391351.96</v>
      </c>
      <c r="L1270" s="252"/>
      <c r="M1270" s="230"/>
      <c r="N1270" s="229">
        <v>0</v>
      </c>
      <c r="O1270" s="65" t="s">
        <v>4172</v>
      </c>
      <c r="P1270" s="242" t="b">
        <f>EXACT($A1269,O1270)</f>
        <v>1</v>
      </c>
      <c r="Q1270" s="258">
        <v>0</v>
      </c>
      <c r="R1270" s="259">
        <f t="shared" si="105"/>
        <v>-391351.96</v>
      </c>
    </row>
    <row r="1271" spans="1:18" outlineLevel="1">
      <c r="A1271" s="400" t="s">
        <v>4174</v>
      </c>
      <c r="C1271" s="254">
        <f>SUM(C1272)</f>
        <v>2980.9699999999898</v>
      </c>
      <c r="D1271" s="254">
        <f t="shared" si="98"/>
        <v>-2980.9699999999898</v>
      </c>
      <c r="E1271" s="266"/>
      <c r="F1271" s="256"/>
      <c r="G1271" s="256"/>
      <c r="H1271" s="255"/>
      <c r="I1271" s="254">
        <f>I1272</f>
        <v>2980.9699999999898</v>
      </c>
      <c r="J1271" s="255"/>
      <c r="K1271" s="254">
        <f t="shared" si="99"/>
        <v>0</v>
      </c>
      <c r="L1271" s="257" t="e">
        <f>#REF!+C1271</f>
        <v>#REF!</v>
      </c>
      <c r="M1271" s="254"/>
      <c r="N1271" s="229" t="e">
        <v>#VALUE!</v>
      </c>
      <c r="O1271" s="65">
        <v>0</v>
      </c>
      <c r="Q1271" s="258">
        <v>3.0000000000200099E-2</v>
      </c>
      <c r="R1271" s="259">
        <f t="shared" si="105"/>
        <v>-3.0000000000200099E-2</v>
      </c>
    </row>
    <row r="1272" spans="1:18" outlineLevel="2">
      <c r="A1272" s="272" t="s">
        <v>5337</v>
      </c>
      <c r="B1272" s="196" t="s">
        <v>4175</v>
      </c>
      <c r="C1272" s="230">
        <v>2980.9699999999898</v>
      </c>
      <c r="D1272" s="230">
        <f t="shared" si="98"/>
        <v>-2980.9699999999898</v>
      </c>
      <c r="E1272" s="255"/>
      <c r="F1272" s="256"/>
      <c r="G1272" s="256"/>
      <c r="H1272" s="255"/>
      <c r="I1272" s="230">
        <v>2980.9699999999898</v>
      </c>
      <c r="J1272" s="255"/>
      <c r="K1272" s="230">
        <f t="shared" si="99"/>
        <v>0</v>
      </c>
      <c r="L1272" s="252"/>
      <c r="M1272" s="230"/>
      <c r="N1272" s="229">
        <v>0</v>
      </c>
      <c r="O1272" s="65" t="s">
        <v>4174</v>
      </c>
      <c r="P1272" s="242" t="b">
        <f>EXACT($A1271,O1272)</f>
        <v>1</v>
      </c>
      <c r="Q1272" s="258">
        <v>0</v>
      </c>
      <c r="R1272" s="259">
        <f t="shared" si="105"/>
        <v>0</v>
      </c>
    </row>
    <row r="1273" spans="1:18" outlineLevel="1">
      <c r="A1273" s="400" t="s">
        <v>4176</v>
      </c>
      <c r="C1273" s="254">
        <f>SUM(C1274)</f>
        <v>341212.66999999899</v>
      </c>
      <c r="D1273" s="254">
        <f t="shared" si="98"/>
        <v>-341212.66999999899</v>
      </c>
      <c r="E1273" s="255"/>
      <c r="F1273" s="256"/>
      <c r="G1273" s="256"/>
      <c r="H1273" s="255"/>
      <c r="I1273" s="254">
        <f>I1274</f>
        <v>341212.66999999899</v>
      </c>
      <c r="J1273" s="255"/>
      <c r="K1273" s="254">
        <f t="shared" si="99"/>
        <v>0</v>
      </c>
      <c r="L1273" s="257" t="e">
        <f>#REF!+C1273</f>
        <v>#REF!</v>
      </c>
      <c r="M1273" s="254"/>
      <c r="N1273" s="229" t="e">
        <v>#VALUE!</v>
      </c>
      <c r="O1273" s="65">
        <v>0</v>
      </c>
      <c r="Q1273" s="258">
        <v>0.33000000001629798</v>
      </c>
      <c r="R1273" s="259">
        <f t="shared" si="105"/>
        <v>-0.33000000001629798</v>
      </c>
    </row>
    <row r="1274" spans="1:18" outlineLevel="2">
      <c r="A1274" s="272" t="s">
        <v>5338</v>
      </c>
      <c r="B1274" s="196" t="s">
        <v>4177</v>
      </c>
      <c r="C1274" s="230">
        <v>341212.66999999899</v>
      </c>
      <c r="D1274" s="230">
        <f t="shared" si="98"/>
        <v>-341212.66999999899</v>
      </c>
      <c r="E1274" s="255"/>
      <c r="F1274" s="256"/>
      <c r="G1274" s="256"/>
      <c r="H1274" s="255"/>
      <c r="I1274" s="230">
        <v>341212.66999999899</v>
      </c>
      <c r="J1274" s="255"/>
      <c r="K1274" s="230">
        <f t="shared" si="99"/>
        <v>0</v>
      </c>
      <c r="L1274" s="252"/>
      <c r="M1274" s="230"/>
      <c r="N1274" s="229">
        <v>0</v>
      </c>
      <c r="O1274" s="65" t="s">
        <v>4176</v>
      </c>
      <c r="P1274" s="242" t="b">
        <f>EXACT($A1273,O1274)</f>
        <v>1</v>
      </c>
      <c r="Q1274" s="258">
        <v>0</v>
      </c>
      <c r="R1274" s="259">
        <f t="shared" si="105"/>
        <v>0</v>
      </c>
    </row>
    <row r="1275" spans="1:18" outlineLevel="1">
      <c r="A1275" s="400" t="s">
        <v>4178</v>
      </c>
      <c r="C1275" s="254">
        <f>SUM(C1276)</f>
        <v>1215320.24</v>
      </c>
      <c r="D1275" s="254">
        <f t="shared" si="98"/>
        <v>-1215320.24</v>
      </c>
      <c r="E1275" s="255"/>
      <c r="F1275" s="256"/>
      <c r="G1275" s="256"/>
      <c r="H1275" s="255"/>
      <c r="I1275" s="254">
        <f>I1276</f>
        <v>0</v>
      </c>
      <c r="J1275" s="255"/>
      <c r="K1275" s="254">
        <f t="shared" si="99"/>
        <v>-1215320.24</v>
      </c>
      <c r="L1275" s="257" t="e">
        <f>#REF!+C1275</f>
        <v>#REF!</v>
      </c>
      <c r="M1275" s="254"/>
      <c r="N1275" s="229" t="e">
        <v>#VALUE!</v>
      </c>
      <c r="O1275" s="65">
        <v>0</v>
      </c>
      <c r="Q1275" s="258">
        <v>-1215320.24</v>
      </c>
      <c r="R1275" s="259">
        <f t="shared" si="105"/>
        <v>0</v>
      </c>
    </row>
    <row r="1276" spans="1:18" outlineLevel="2">
      <c r="A1276" s="272" t="s">
        <v>5339</v>
      </c>
      <c r="B1276" s="196" t="s">
        <v>4179</v>
      </c>
      <c r="C1276" s="230">
        <v>1215320.24</v>
      </c>
      <c r="D1276" s="230">
        <f t="shared" ref="D1276:D1363" si="107">C1276*-1</f>
        <v>-1215320.24</v>
      </c>
      <c r="E1276" s="255"/>
      <c r="F1276" s="256"/>
      <c r="G1276" s="256"/>
      <c r="H1276" s="255"/>
      <c r="I1276" s="230">
        <v>0</v>
      </c>
      <c r="J1276" s="255"/>
      <c r="K1276" s="230">
        <f t="shared" ref="K1276:K1363" si="108">D1276+I1276</f>
        <v>-1215320.24</v>
      </c>
      <c r="L1276" s="252"/>
      <c r="M1276" s="230"/>
      <c r="N1276" s="229">
        <v>0</v>
      </c>
      <c r="O1276" s="65" t="s">
        <v>4178</v>
      </c>
      <c r="P1276" s="242" t="b">
        <f>EXACT($A1275,O1276)</f>
        <v>1</v>
      </c>
      <c r="Q1276" s="258">
        <v>0</v>
      </c>
      <c r="R1276" s="259">
        <f t="shared" si="105"/>
        <v>-1215320.24</v>
      </c>
    </row>
    <row r="1277" spans="1:18" outlineLevel="1">
      <c r="A1277" s="400" t="s">
        <v>4180</v>
      </c>
      <c r="C1277" s="254">
        <f>SUM(C1278)</f>
        <v>0</v>
      </c>
      <c r="D1277" s="254">
        <f t="shared" si="107"/>
        <v>0</v>
      </c>
      <c r="E1277" s="266"/>
      <c r="F1277" s="256"/>
      <c r="G1277" s="256"/>
      <c r="H1277" s="255"/>
      <c r="I1277" s="254">
        <f>I1278</f>
        <v>0</v>
      </c>
      <c r="J1277" s="255"/>
      <c r="K1277" s="254">
        <f t="shared" si="108"/>
        <v>0</v>
      </c>
      <c r="L1277" s="257" t="e">
        <f>#REF!+C1277</f>
        <v>#REF!</v>
      </c>
      <c r="M1277" s="254"/>
      <c r="N1277" s="229" t="e">
        <v>#VALUE!</v>
      </c>
      <c r="O1277" s="65">
        <v>0</v>
      </c>
      <c r="Q1277" s="258">
        <v>0</v>
      </c>
      <c r="R1277" s="259">
        <f t="shared" si="105"/>
        <v>0</v>
      </c>
    </row>
    <row r="1278" spans="1:18" outlineLevel="2">
      <c r="A1278" s="272" t="s">
        <v>5340</v>
      </c>
      <c r="B1278" s="196" t="s">
        <v>4181</v>
      </c>
      <c r="C1278" s="230">
        <v>0</v>
      </c>
      <c r="D1278" s="230">
        <f t="shared" si="107"/>
        <v>0</v>
      </c>
      <c r="E1278" s="255"/>
      <c r="F1278" s="256"/>
      <c r="G1278" s="256"/>
      <c r="H1278" s="255"/>
      <c r="I1278" s="230">
        <v>0</v>
      </c>
      <c r="J1278" s="255"/>
      <c r="K1278" s="230">
        <f t="shared" si="108"/>
        <v>0</v>
      </c>
      <c r="L1278" s="252"/>
      <c r="M1278" s="230"/>
      <c r="N1278" s="229">
        <v>0</v>
      </c>
      <c r="O1278" s="65" t="s">
        <v>4180</v>
      </c>
      <c r="P1278" s="242" t="b">
        <f>EXACT($A1277,O1278)</f>
        <v>1</v>
      </c>
      <c r="Q1278" s="258">
        <v>0</v>
      </c>
      <c r="R1278" s="259">
        <f t="shared" si="105"/>
        <v>0</v>
      </c>
    </row>
    <row r="1279" spans="1:18" outlineLevel="1">
      <c r="A1279" s="400" t="s">
        <v>4182</v>
      </c>
      <c r="C1279" s="254">
        <f>SUM(C1280)</f>
        <v>162306.26</v>
      </c>
      <c r="D1279" s="254">
        <f t="shared" si="107"/>
        <v>-162306.26</v>
      </c>
      <c r="E1279" s="297"/>
      <c r="F1279" s="256"/>
      <c r="G1279" s="256"/>
      <c r="H1279" s="255"/>
      <c r="I1279" s="254">
        <f>I1280</f>
        <v>162306.26</v>
      </c>
      <c r="J1279" s="255"/>
      <c r="K1279" s="254">
        <f t="shared" si="108"/>
        <v>0</v>
      </c>
      <c r="L1279" s="257" t="e">
        <f>#REF!+C1279</f>
        <v>#REF!</v>
      </c>
      <c r="M1279" s="254"/>
      <c r="N1279" s="229" t="e">
        <v>#VALUE!</v>
      </c>
      <c r="O1279" s="65">
        <v>0</v>
      </c>
      <c r="Q1279" s="258">
        <v>-0.260000000009313</v>
      </c>
      <c r="R1279" s="259">
        <f t="shared" si="105"/>
        <v>0.260000000009313</v>
      </c>
    </row>
    <row r="1280" spans="1:18" outlineLevel="2">
      <c r="A1280" s="272" t="s">
        <v>5341</v>
      </c>
      <c r="B1280" s="196" t="s">
        <v>4183</v>
      </c>
      <c r="C1280" s="230">
        <v>162306.26</v>
      </c>
      <c r="D1280" s="230">
        <f t="shared" si="107"/>
        <v>-162306.26</v>
      </c>
      <c r="E1280" s="255"/>
      <c r="F1280" s="256"/>
      <c r="G1280" s="256"/>
      <c r="H1280" s="255"/>
      <c r="I1280" s="230">
        <v>162306.26</v>
      </c>
      <c r="J1280" s="255"/>
      <c r="K1280" s="230">
        <f t="shared" si="108"/>
        <v>0</v>
      </c>
      <c r="L1280" s="252"/>
      <c r="M1280" s="230"/>
      <c r="N1280" s="229">
        <v>0</v>
      </c>
      <c r="O1280" s="65" t="s">
        <v>4182</v>
      </c>
      <c r="P1280" s="242" t="b">
        <f>EXACT($A1279,O1280)</f>
        <v>1</v>
      </c>
      <c r="Q1280" s="258">
        <v>0</v>
      </c>
      <c r="R1280" s="259">
        <f t="shared" si="105"/>
        <v>0</v>
      </c>
    </row>
    <row r="1281" spans="1:18" outlineLevel="1">
      <c r="A1281" s="400" t="s">
        <v>4399</v>
      </c>
      <c r="C1281" s="254">
        <f>SUM(C1282)</f>
        <v>0</v>
      </c>
      <c r="D1281" s="254">
        <f t="shared" si="107"/>
        <v>0</v>
      </c>
      <c r="E1281" s="255"/>
      <c r="F1281" s="256"/>
      <c r="G1281" s="256"/>
      <c r="H1281" s="255"/>
      <c r="I1281" s="254"/>
      <c r="J1281" s="255"/>
      <c r="K1281" s="254">
        <f>D1281+I1281</f>
        <v>0</v>
      </c>
      <c r="L1281" s="252"/>
      <c r="M1281" s="230"/>
      <c r="N1281" s="229" t="e">
        <v>#VALUE!</v>
      </c>
      <c r="O1281" s="65">
        <v>0</v>
      </c>
      <c r="Q1281" s="258">
        <v>0</v>
      </c>
      <c r="R1281" s="259">
        <f t="shared" si="105"/>
        <v>0</v>
      </c>
    </row>
    <row r="1282" spans="1:18" outlineLevel="2">
      <c r="A1282" s="33"/>
      <c r="B1282" s="46"/>
      <c r="C1282" s="284"/>
      <c r="D1282" s="284"/>
      <c r="E1282" s="255"/>
      <c r="F1282" s="251"/>
      <c r="G1282" s="251"/>
      <c r="H1282" s="250"/>
      <c r="I1282" s="230"/>
      <c r="J1282" s="255"/>
      <c r="K1282" s="284"/>
      <c r="L1282" s="257"/>
      <c r="M1282" s="230"/>
      <c r="N1282" s="229"/>
      <c r="O1282" s="65">
        <v>0</v>
      </c>
      <c r="Q1282" s="258">
        <v>0</v>
      </c>
      <c r="R1282" s="259">
        <f>K1282+Q1282</f>
        <v>0</v>
      </c>
    </row>
    <row r="1283" spans="1:18" outlineLevel="1">
      <c r="C1283" s="229"/>
      <c r="D1283" s="229"/>
      <c r="E1283" s="266"/>
      <c r="F1283" s="256"/>
      <c r="G1283" s="256"/>
      <c r="H1283" s="255"/>
      <c r="I1283" s="229"/>
      <c r="J1283" s="255"/>
      <c r="K1283" s="229"/>
      <c r="L1283" s="252"/>
      <c r="M1283" s="229"/>
      <c r="N1283" s="229"/>
      <c r="O1283" s="65"/>
      <c r="Q1283" s="258"/>
      <c r="R1283" s="259"/>
    </row>
    <row r="1284" spans="1:18">
      <c r="A1284" s="400" t="s">
        <v>4186</v>
      </c>
      <c r="B1284" s="249"/>
      <c r="C1284" s="229">
        <f>C1236+C1238+C1240+C1242+C1249+C1252+C1258+C1260+C1262+C1265+C1267+C1269+C1271+C1273+C1275+C1277+C1279+C1281</f>
        <v>366014744.71999997</v>
      </c>
      <c r="D1284" s="229">
        <f t="shared" si="107"/>
        <v>-366014744.71999997</v>
      </c>
      <c r="E1284" s="255"/>
      <c r="F1284" s="256"/>
      <c r="G1284" s="256"/>
      <c r="H1284" s="255"/>
      <c r="I1284" s="282">
        <f>I1236+I1238+I1240+I1242+I1249+I1252+I1258+I1260+I1262+I1265+I1267+I1269+I1271+I1273+I1275+I1277+I1279</f>
        <v>35424827.223039195</v>
      </c>
      <c r="J1284" s="255"/>
      <c r="K1284" s="229">
        <f t="shared" si="108"/>
        <v>-330589917.49696076</v>
      </c>
      <c r="L1284" s="257" t="e">
        <f>#REF!+C1284</f>
        <v>#REF!</v>
      </c>
      <c r="M1284" s="219"/>
      <c r="N1284" s="229" t="e">
        <v>#VALUE!</v>
      </c>
      <c r="O1284" s="65"/>
      <c r="Q1284" s="258"/>
      <c r="R1284" s="259"/>
    </row>
    <row r="1285" spans="1:18" outlineLevel="1">
      <c r="A1285" s="400" t="s">
        <v>2885</v>
      </c>
      <c r="C1285" s="254">
        <f>SUM(C1286)</f>
        <v>-88434815.739999905</v>
      </c>
      <c r="D1285" s="254">
        <f t="shared" si="107"/>
        <v>88434815.739999905</v>
      </c>
      <c r="E1285" s="255"/>
      <c r="F1285" s="256"/>
      <c r="G1285" s="256"/>
      <c r="H1285" s="255"/>
      <c r="I1285" s="254">
        <f>I1286</f>
        <v>-30888.41</v>
      </c>
      <c r="J1285" s="255"/>
      <c r="K1285" s="254">
        <f t="shared" si="108"/>
        <v>88403927.329999909</v>
      </c>
      <c r="L1285" s="257" t="e">
        <f>#REF!+C1285</f>
        <v>#REF!</v>
      </c>
      <c r="M1285" s="229"/>
      <c r="N1285" s="229" t="e">
        <v>#VALUE!</v>
      </c>
      <c r="O1285" s="65">
        <v>0</v>
      </c>
      <c r="Q1285" s="258">
        <v>88403927.739999995</v>
      </c>
      <c r="R1285" s="259">
        <f t="shared" ref="R1285:R1291" si="109">K1285-Q1285</f>
        <v>-0.41000008583068848</v>
      </c>
    </row>
    <row r="1286" spans="1:18" outlineLevel="2">
      <c r="A1286" s="401" t="s">
        <v>5342</v>
      </c>
      <c r="B1286" s="196" t="s">
        <v>2886</v>
      </c>
      <c r="C1286" s="230">
        <v>-88434815.739999905</v>
      </c>
      <c r="D1286" s="230">
        <f t="shared" si="107"/>
        <v>88434815.739999905</v>
      </c>
      <c r="E1286" s="255"/>
      <c r="F1286" s="256"/>
      <c r="G1286" s="256"/>
      <c r="H1286" s="255"/>
      <c r="I1286" s="230">
        <v>-30888.41</v>
      </c>
      <c r="J1286" s="255"/>
      <c r="K1286" s="230">
        <f t="shared" si="108"/>
        <v>88403927.329999909</v>
      </c>
      <c r="L1286" s="252"/>
      <c r="M1286" s="230"/>
      <c r="N1286" s="229">
        <v>0</v>
      </c>
      <c r="O1286" s="65" t="s">
        <v>2885</v>
      </c>
      <c r="P1286" s="242" t="b">
        <f>EXACT($A1285,O1286)</f>
        <v>1</v>
      </c>
      <c r="Q1286" s="258">
        <v>0</v>
      </c>
      <c r="R1286" s="259">
        <f t="shared" si="109"/>
        <v>88403927.329999909</v>
      </c>
    </row>
    <row r="1287" spans="1:18" outlineLevel="1">
      <c r="A1287" s="400" t="s">
        <v>4187</v>
      </c>
      <c r="C1287" s="254">
        <f>SUM(C1288:C1289)</f>
        <v>-199.52</v>
      </c>
      <c r="D1287" s="254">
        <f t="shared" si="107"/>
        <v>199.52</v>
      </c>
      <c r="E1287" s="255"/>
      <c r="F1287" s="256"/>
      <c r="G1287" s="256"/>
      <c r="H1287" s="255"/>
      <c r="I1287" s="230"/>
      <c r="J1287" s="255"/>
      <c r="K1287" s="254">
        <f t="shared" si="108"/>
        <v>199.52</v>
      </c>
      <c r="L1287" s="252"/>
      <c r="M1287" s="230"/>
      <c r="N1287" s="229" t="e">
        <v>#VALUE!</v>
      </c>
      <c r="O1287" s="65">
        <v>0</v>
      </c>
      <c r="Q1287" s="258">
        <v>199.52</v>
      </c>
      <c r="R1287" s="259">
        <f t="shared" si="109"/>
        <v>0</v>
      </c>
    </row>
    <row r="1288" spans="1:18" outlineLevel="2">
      <c r="A1288" s="401" t="s">
        <v>5343</v>
      </c>
      <c r="B1288" s="196" t="s">
        <v>4188</v>
      </c>
      <c r="C1288" s="273">
        <v>-199.52</v>
      </c>
      <c r="D1288" s="230">
        <f t="shared" si="107"/>
        <v>199.52</v>
      </c>
      <c r="E1288" s="255"/>
      <c r="F1288" s="256"/>
      <c r="G1288" s="256"/>
      <c r="H1288" s="255"/>
      <c r="I1288" s="230"/>
      <c r="J1288" s="255"/>
      <c r="K1288" s="230">
        <f t="shared" si="108"/>
        <v>199.52</v>
      </c>
      <c r="L1288" s="252"/>
      <c r="M1288" s="230"/>
      <c r="N1288" s="229">
        <v>0</v>
      </c>
      <c r="O1288" s="65" t="s">
        <v>4187</v>
      </c>
      <c r="P1288" s="242" t="b">
        <f>EXACT($A$1287,O1288)</f>
        <v>1</v>
      </c>
      <c r="Q1288" s="258">
        <v>0</v>
      </c>
      <c r="R1288" s="259">
        <f t="shared" si="109"/>
        <v>199.52</v>
      </c>
    </row>
    <row r="1289" spans="1:18" outlineLevel="2">
      <c r="A1289" s="401" t="s">
        <v>5344</v>
      </c>
      <c r="B1289" s="196" t="s">
        <v>2665</v>
      </c>
      <c r="C1289" s="273">
        <v>0</v>
      </c>
      <c r="D1289" s="230">
        <f t="shared" si="107"/>
        <v>0</v>
      </c>
      <c r="E1289" s="255"/>
      <c r="F1289" s="256"/>
      <c r="G1289" s="256"/>
      <c r="H1289" s="255"/>
      <c r="I1289" s="230"/>
      <c r="J1289" s="255"/>
      <c r="K1289" s="230">
        <f t="shared" si="108"/>
        <v>0</v>
      </c>
      <c r="L1289" s="252"/>
      <c r="M1289" s="230"/>
      <c r="N1289" s="229">
        <v>0</v>
      </c>
      <c r="O1289" s="65" t="s">
        <v>4187</v>
      </c>
      <c r="P1289" s="242" t="b">
        <f>EXACT($A$1287,O1289)</f>
        <v>1</v>
      </c>
      <c r="Q1289" s="258">
        <v>0</v>
      </c>
      <c r="R1289" s="259">
        <f t="shared" si="109"/>
        <v>0</v>
      </c>
    </row>
    <row r="1290" spans="1:18" outlineLevel="1">
      <c r="A1290" s="400" t="s">
        <v>4189</v>
      </c>
      <c r="C1290" s="254">
        <f>SUM(C1291)</f>
        <v>-255172.88</v>
      </c>
      <c r="D1290" s="254">
        <f t="shared" si="107"/>
        <v>255172.88</v>
      </c>
      <c r="E1290" s="255"/>
      <c r="F1290" s="256"/>
      <c r="G1290" s="256"/>
      <c r="H1290" s="255"/>
      <c r="I1290" s="229"/>
      <c r="J1290" s="255"/>
      <c r="K1290" s="254">
        <f t="shared" si="108"/>
        <v>255172.88</v>
      </c>
      <c r="L1290" s="257" t="e">
        <f>#REF!+C1290</f>
        <v>#REF!</v>
      </c>
      <c r="M1290" s="229"/>
      <c r="N1290" s="229" t="e">
        <v>#VALUE!</v>
      </c>
      <c r="O1290" s="65">
        <v>0</v>
      </c>
      <c r="Q1290" s="258">
        <v>255172.88</v>
      </c>
      <c r="R1290" s="259">
        <f t="shared" si="109"/>
        <v>0</v>
      </c>
    </row>
    <row r="1291" spans="1:18" ht="12.75" customHeight="1" outlineLevel="2">
      <c r="A1291" s="401" t="s">
        <v>5345</v>
      </c>
      <c r="B1291" s="196" t="s">
        <v>4190</v>
      </c>
      <c r="C1291" s="230">
        <v>-255172.88</v>
      </c>
      <c r="D1291" s="230">
        <f t="shared" si="107"/>
        <v>255172.88</v>
      </c>
      <c r="E1291" s="255"/>
      <c r="F1291" s="256"/>
      <c r="G1291" s="256"/>
      <c r="H1291" s="255"/>
      <c r="I1291" s="230"/>
      <c r="J1291" s="255"/>
      <c r="K1291" s="230">
        <f t="shared" si="108"/>
        <v>255172.88</v>
      </c>
      <c r="L1291" s="252"/>
      <c r="M1291" s="230"/>
      <c r="N1291" s="229">
        <v>0</v>
      </c>
      <c r="O1291" s="65" t="s">
        <v>4189</v>
      </c>
      <c r="P1291" s="242" t="b">
        <f>EXACT($A1290,O1291)</f>
        <v>1</v>
      </c>
      <c r="Q1291" s="258">
        <v>0</v>
      </c>
      <c r="R1291" s="259">
        <f t="shared" si="109"/>
        <v>255172.88</v>
      </c>
    </row>
    <row r="1292" spans="1:18" outlineLevel="1">
      <c r="C1292" s="229"/>
      <c r="D1292" s="229"/>
      <c r="E1292" s="255"/>
      <c r="F1292" s="256"/>
      <c r="G1292" s="256"/>
      <c r="H1292" s="255"/>
      <c r="I1292" s="229"/>
      <c r="J1292" s="255"/>
      <c r="K1292" s="229"/>
      <c r="L1292" s="252"/>
      <c r="M1292" s="229"/>
      <c r="N1292" s="229"/>
      <c r="O1292" s="65"/>
      <c r="Q1292" s="258"/>
      <c r="R1292" s="259"/>
    </row>
    <row r="1293" spans="1:18">
      <c r="A1293" s="400" t="s">
        <v>4191</v>
      </c>
      <c r="B1293" s="249"/>
      <c r="C1293" s="229">
        <f>C1285+C1290+C1287</f>
        <v>-88690188.139999896</v>
      </c>
      <c r="D1293" s="229">
        <f t="shared" si="107"/>
        <v>88690188.139999896</v>
      </c>
      <c r="E1293" s="255"/>
      <c r="F1293" s="256"/>
      <c r="G1293" s="256"/>
      <c r="H1293" s="255"/>
      <c r="I1293" s="229">
        <f>I1285+I1287+I1290</f>
        <v>-30888.41</v>
      </c>
      <c r="J1293" s="255"/>
      <c r="K1293" s="229">
        <f t="shared" si="108"/>
        <v>88659299.7299999</v>
      </c>
      <c r="L1293" s="257" t="e">
        <f>#REF!+C1293</f>
        <v>#REF!</v>
      </c>
      <c r="M1293" s="219"/>
      <c r="N1293" s="229" t="e">
        <v>#VALUE!</v>
      </c>
      <c r="O1293" s="65"/>
      <c r="Q1293" s="258"/>
      <c r="R1293" s="259"/>
    </row>
    <row r="1294" spans="1:18">
      <c r="A1294" s="249"/>
      <c r="B1294" s="249"/>
      <c r="C1294" s="219"/>
      <c r="D1294" s="219"/>
      <c r="E1294" s="255"/>
      <c r="F1294" s="256"/>
      <c r="G1294" s="256"/>
      <c r="H1294" s="255"/>
      <c r="I1294" s="219"/>
      <c r="J1294" s="255"/>
      <c r="K1294" s="219"/>
      <c r="L1294" s="252"/>
      <c r="M1294" s="219"/>
      <c r="N1294" s="229"/>
      <c r="O1294" s="65"/>
      <c r="Q1294" s="258"/>
      <c r="R1294" s="259"/>
    </row>
    <row r="1295" spans="1:18">
      <c r="A1295" s="422" t="s">
        <v>4192</v>
      </c>
      <c r="B1295" s="249"/>
      <c r="C1295" s="276">
        <f>C1218+C1284+C1293+C1235</f>
        <v>-280745627.8599993</v>
      </c>
      <c r="D1295" s="276">
        <f t="shared" si="107"/>
        <v>280745627.8599993</v>
      </c>
      <c r="E1295" s="255"/>
      <c r="F1295" s="256"/>
      <c r="G1295" s="256"/>
      <c r="H1295" s="255"/>
      <c r="I1295" s="276">
        <f>I1218+I1284+I1293+I1235</f>
        <v>39961332.735539407</v>
      </c>
      <c r="J1295" s="297"/>
      <c r="K1295" s="276">
        <f t="shared" si="108"/>
        <v>320706960.59553874</v>
      </c>
      <c r="L1295" s="303" t="e">
        <f>#REF!+C1295</f>
        <v>#REF!</v>
      </c>
      <c r="M1295" s="276"/>
      <c r="N1295" s="229" t="e">
        <v>#VALUE!</v>
      </c>
      <c r="O1295" s="65"/>
      <c r="Q1295" s="258"/>
      <c r="R1295" s="259"/>
    </row>
    <row r="1296" spans="1:18">
      <c r="C1296" s="229"/>
      <c r="D1296" s="229"/>
      <c r="E1296" s="255"/>
      <c r="F1296" s="256"/>
      <c r="G1296" s="256"/>
      <c r="H1296" s="255"/>
      <c r="I1296" s="229"/>
      <c r="J1296" s="255"/>
      <c r="K1296" s="229"/>
      <c r="L1296" s="252"/>
      <c r="M1296" s="229"/>
      <c r="N1296" s="229"/>
      <c r="O1296" s="65"/>
      <c r="Q1296" s="258"/>
      <c r="R1296" s="259"/>
    </row>
    <row r="1297" spans="1:18" outlineLevel="1">
      <c r="A1297" s="400" t="s">
        <v>4193</v>
      </c>
      <c r="C1297" s="254">
        <f>SUM(C1298)</f>
        <v>70299364.900000006</v>
      </c>
      <c r="D1297" s="254">
        <f t="shared" si="107"/>
        <v>-70299364.900000006</v>
      </c>
      <c r="E1297" s="255"/>
      <c r="F1297" s="229"/>
      <c r="G1297" s="229"/>
      <c r="H1297" s="255"/>
      <c r="I1297" s="254"/>
      <c r="J1297" s="255"/>
      <c r="K1297" s="254">
        <f t="shared" si="108"/>
        <v>-70299364.900000006</v>
      </c>
      <c r="L1297" s="257" t="e">
        <f>#REF!+C1297</f>
        <v>#REF!</v>
      </c>
      <c r="M1297" s="254"/>
      <c r="N1297" s="229" t="e">
        <v>#VALUE!</v>
      </c>
      <c r="O1297" s="65">
        <v>0</v>
      </c>
      <c r="Q1297" s="258">
        <v>-70299364.900000006</v>
      </c>
      <c r="R1297" s="259">
        <f>K1297-Q1297</f>
        <v>0</v>
      </c>
    </row>
    <row r="1298" spans="1:18" outlineLevel="2">
      <c r="A1298" s="272" t="s">
        <v>5346</v>
      </c>
      <c r="B1298" s="196" t="s">
        <v>4194</v>
      </c>
      <c r="C1298" s="230">
        <v>70299364.900000006</v>
      </c>
      <c r="D1298" s="230">
        <f t="shared" si="107"/>
        <v>-70299364.900000006</v>
      </c>
      <c r="E1298" s="255"/>
      <c r="F1298" s="229"/>
      <c r="G1298" s="229"/>
      <c r="H1298" s="255"/>
      <c r="I1298" s="230"/>
      <c r="J1298" s="255"/>
      <c r="K1298" s="230">
        <f t="shared" si="108"/>
        <v>-70299364.900000006</v>
      </c>
      <c r="L1298" s="252"/>
      <c r="M1298" s="230"/>
      <c r="N1298" s="229">
        <v>0</v>
      </c>
      <c r="O1298" s="65" t="s">
        <v>4193</v>
      </c>
      <c r="P1298" s="242" t="b">
        <f>EXACT($A1297,O1298)</f>
        <v>1</v>
      </c>
      <c r="Q1298" s="258">
        <v>0</v>
      </c>
      <c r="R1298" s="259">
        <f t="shared" ref="R1298:R1361" si="110">K1298-Q1298</f>
        <v>-70299364.900000006</v>
      </c>
    </row>
    <row r="1299" spans="1:18" outlineLevel="1">
      <c r="A1299" s="400" t="s">
        <v>4195</v>
      </c>
      <c r="C1299" s="254">
        <f>SUM(C1300)</f>
        <v>8564525.7899999898</v>
      </c>
      <c r="D1299" s="254">
        <f t="shared" si="107"/>
        <v>-8564525.7899999898</v>
      </c>
      <c r="E1299" s="255"/>
      <c r="F1299" s="229"/>
      <c r="G1299" s="229"/>
      <c r="H1299" s="255"/>
      <c r="I1299" s="254"/>
      <c r="J1299" s="255"/>
      <c r="K1299" s="254">
        <f t="shared" si="108"/>
        <v>-8564525.7899999898</v>
      </c>
      <c r="L1299" s="257" t="e">
        <f>#REF!+C1299</f>
        <v>#REF!</v>
      </c>
      <c r="M1299" s="254"/>
      <c r="N1299" s="229" t="e">
        <v>#VALUE!</v>
      </c>
      <c r="O1299" s="65">
        <v>0</v>
      </c>
      <c r="Q1299" s="258">
        <v>-8564525.7899999991</v>
      </c>
      <c r="R1299" s="259">
        <f t="shared" si="110"/>
        <v>0</v>
      </c>
    </row>
    <row r="1300" spans="1:18" outlineLevel="2">
      <c r="A1300" s="272" t="s">
        <v>5347</v>
      </c>
      <c r="B1300" s="196" t="s">
        <v>4196</v>
      </c>
      <c r="C1300" s="230">
        <v>8564525.7899999898</v>
      </c>
      <c r="D1300" s="230">
        <f t="shared" si="107"/>
        <v>-8564525.7899999898</v>
      </c>
      <c r="E1300" s="255"/>
      <c r="F1300" s="229"/>
      <c r="G1300" s="229"/>
      <c r="H1300" s="255"/>
      <c r="I1300" s="230"/>
      <c r="J1300" s="255"/>
      <c r="K1300" s="230">
        <f t="shared" si="108"/>
        <v>-8564525.7899999898</v>
      </c>
      <c r="L1300" s="252"/>
      <c r="M1300" s="230"/>
      <c r="N1300" s="229">
        <v>0</v>
      </c>
      <c r="O1300" s="65" t="s">
        <v>4195</v>
      </c>
      <c r="P1300" s="242" t="b">
        <f>EXACT($A1299,O1300)</f>
        <v>1</v>
      </c>
      <c r="Q1300" s="258">
        <v>0</v>
      </c>
      <c r="R1300" s="259">
        <f t="shared" si="110"/>
        <v>-8564525.7899999898</v>
      </c>
    </row>
    <row r="1301" spans="1:18" outlineLevel="1">
      <c r="A1301" s="400" t="s">
        <v>4197</v>
      </c>
      <c r="C1301" s="254">
        <f>SUM(C1302:C1304)</f>
        <v>18646.379999999899</v>
      </c>
      <c r="D1301" s="254">
        <f t="shared" si="107"/>
        <v>-18646.379999999899</v>
      </c>
      <c r="E1301" s="255"/>
      <c r="F1301" s="229"/>
      <c r="G1301" s="229"/>
      <c r="H1301" s="255"/>
      <c r="I1301" s="254"/>
      <c r="J1301" s="255"/>
      <c r="K1301" s="254">
        <f t="shared" si="108"/>
        <v>-18646.379999999899</v>
      </c>
      <c r="L1301" s="257" t="e">
        <f>#REF!+C1301</f>
        <v>#REF!</v>
      </c>
      <c r="M1301" s="254"/>
      <c r="N1301" s="229" t="e">
        <v>#VALUE!</v>
      </c>
      <c r="O1301" s="65">
        <v>0</v>
      </c>
      <c r="Q1301" s="258">
        <v>-18646.38</v>
      </c>
      <c r="R1301" s="259">
        <f t="shared" si="110"/>
        <v>1.0186340659856796E-10</v>
      </c>
    </row>
    <row r="1302" spans="1:18" outlineLevel="2">
      <c r="A1302" s="401" t="s">
        <v>5348</v>
      </c>
      <c r="B1302" s="45" t="s">
        <v>4198</v>
      </c>
      <c r="C1302" s="230">
        <v>0</v>
      </c>
      <c r="D1302" s="230">
        <f t="shared" si="107"/>
        <v>0</v>
      </c>
      <c r="E1302" s="255"/>
      <c r="F1302" s="229"/>
      <c r="G1302" s="229"/>
      <c r="H1302" s="255"/>
      <c r="I1302" s="230"/>
      <c r="J1302" s="255"/>
      <c r="K1302" s="230">
        <f t="shared" si="108"/>
        <v>0</v>
      </c>
      <c r="L1302" s="252"/>
      <c r="M1302" s="230"/>
      <c r="N1302" s="229">
        <v>0</v>
      </c>
      <c r="O1302" s="65" t="s">
        <v>4197</v>
      </c>
      <c r="P1302" s="242" t="b">
        <f>EXACT($A$1301,O1302)</f>
        <v>1</v>
      </c>
      <c r="Q1302" s="258">
        <v>0</v>
      </c>
      <c r="R1302" s="259">
        <f t="shared" si="110"/>
        <v>0</v>
      </c>
    </row>
    <row r="1303" spans="1:18" outlineLevel="2">
      <c r="A1303" s="272" t="s">
        <v>5349</v>
      </c>
      <c r="B1303" s="196" t="s">
        <v>4199</v>
      </c>
      <c r="C1303" s="230">
        <v>110.28</v>
      </c>
      <c r="D1303" s="230">
        <f t="shared" si="107"/>
        <v>-110.28</v>
      </c>
      <c r="E1303" s="255"/>
      <c r="F1303" s="229"/>
      <c r="G1303" s="229"/>
      <c r="H1303" s="255"/>
      <c r="I1303" s="230"/>
      <c r="J1303" s="255"/>
      <c r="K1303" s="230">
        <f t="shared" si="108"/>
        <v>-110.28</v>
      </c>
      <c r="L1303" s="252"/>
      <c r="M1303" s="230"/>
      <c r="N1303" s="229">
        <v>0</v>
      </c>
      <c r="O1303" s="65" t="s">
        <v>4197</v>
      </c>
      <c r="P1303" s="242" t="b">
        <f>EXACT($A$1301,O1303)</f>
        <v>1</v>
      </c>
      <c r="Q1303" s="258">
        <v>0</v>
      </c>
      <c r="R1303" s="259">
        <f t="shared" si="110"/>
        <v>-110.28</v>
      </c>
    </row>
    <row r="1304" spans="1:18" outlineLevel="2">
      <c r="A1304" s="272" t="s">
        <v>5350</v>
      </c>
      <c r="B1304" s="196" t="s">
        <v>4200</v>
      </c>
      <c r="C1304" s="230">
        <v>18536.0999999999</v>
      </c>
      <c r="D1304" s="230">
        <f t="shared" si="107"/>
        <v>-18536.0999999999</v>
      </c>
      <c r="E1304" s="255"/>
      <c r="F1304" s="229"/>
      <c r="G1304" s="229"/>
      <c r="H1304" s="255"/>
      <c r="I1304" s="230"/>
      <c r="J1304" s="255"/>
      <c r="K1304" s="230">
        <f t="shared" si="108"/>
        <v>-18536.0999999999</v>
      </c>
      <c r="L1304" s="252"/>
      <c r="M1304" s="230"/>
      <c r="N1304" s="229">
        <v>0</v>
      </c>
      <c r="O1304" s="65" t="s">
        <v>4197</v>
      </c>
      <c r="P1304" s="242" t="b">
        <f>EXACT($A$1301,O1304)</f>
        <v>1</v>
      </c>
      <c r="Q1304" s="258">
        <v>0</v>
      </c>
      <c r="R1304" s="259">
        <f t="shared" si="110"/>
        <v>-18536.0999999999</v>
      </c>
    </row>
    <row r="1305" spans="1:18" outlineLevel="1">
      <c r="A1305" s="400" t="s">
        <v>4201</v>
      </c>
      <c r="C1305" s="254">
        <f>SUM(C1306)</f>
        <v>0.52</v>
      </c>
      <c r="D1305" s="254">
        <f t="shared" si="107"/>
        <v>-0.52</v>
      </c>
      <c r="E1305" s="255"/>
      <c r="F1305" s="229"/>
      <c r="G1305" s="229"/>
      <c r="H1305" s="255"/>
      <c r="I1305" s="254"/>
      <c r="J1305" s="255"/>
      <c r="K1305" s="254">
        <f t="shared" si="108"/>
        <v>-0.52</v>
      </c>
      <c r="L1305" s="257" t="e">
        <f>#REF!+C1305</f>
        <v>#REF!</v>
      </c>
      <c r="M1305" s="254"/>
      <c r="N1305" s="229" t="e">
        <v>#VALUE!</v>
      </c>
      <c r="O1305" s="65">
        <v>0</v>
      </c>
      <c r="Q1305" s="258">
        <v>-0.52</v>
      </c>
      <c r="R1305" s="259">
        <f t="shared" si="110"/>
        <v>0</v>
      </c>
    </row>
    <row r="1306" spans="1:18" outlineLevel="2">
      <c r="A1306" s="272" t="s">
        <v>5351</v>
      </c>
      <c r="B1306" s="196" t="s">
        <v>4202</v>
      </c>
      <c r="C1306" s="230">
        <v>0.52</v>
      </c>
      <c r="D1306" s="230">
        <f t="shared" si="107"/>
        <v>-0.52</v>
      </c>
      <c r="E1306" s="255"/>
      <c r="F1306" s="229"/>
      <c r="G1306" s="229"/>
      <c r="H1306" s="255"/>
      <c r="I1306" s="230"/>
      <c r="J1306" s="255"/>
      <c r="K1306" s="230">
        <f t="shared" si="108"/>
        <v>-0.52</v>
      </c>
      <c r="L1306" s="252"/>
      <c r="M1306" s="230"/>
      <c r="N1306" s="229">
        <v>0</v>
      </c>
      <c r="O1306" s="65" t="s">
        <v>4201</v>
      </c>
      <c r="P1306" s="242" t="b">
        <f>EXACT($A1305,O1306)</f>
        <v>1</v>
      </c>
      <c r="Q1306" s="258">
        <v>0</v>
      </c>
      <c r="R1306" s="259">
        <f t="shared" si="110"/>
        <v>-0.52</v>
      </c>
    </row>
    <row r="1307" spans="1:18" outlineLevel="1">
      <c r="A1307" s="400" t="s">
        <v>4203</v>
      </c>
      <c r="C1307" s="254">
        <f>SUM(C1308)</f>
        <v>0</v>
      </c>
      <c r="D1307" s="254">
        <f t="shared" si="107"/>
        <v>0</v>
      </c>
      <c r="E1307" s="255"/>
      <c r="F1307" s="229"/>
      <c r="G1307" s="229"/>
      <c r="H1307" s="255"/>
      <c r="I1307" s="254"/>
      <c r="J1307" s="255"/>
      <c r="K1307" s="254">
        <f t="shared" si="108"/>
        <v>0</v>
      </c>
      <c r="L1307" s="257" t="e">
        <f>#REF!+C1307</f>
        <v>#REF!</v>
      </c>
      <c r="M1307" s="254"/>
      <c r="N1307" s="229" t="e">
        <v>#VALUE!</v>
      </c>
      <c r="O1307" s="65">
        <v>0</v>
      </c>
      <c r="Q1307" s="258">
        <v>0</v>
      </c>
      <c r="R1307" s="259">
        <f t="shared" si="110"/>
        <v>0</v>
      </c>
    </row>
    <row r="1308" spans="1:18" outlineLevel="2">
      <c r="A1308" s="272" t="s">
        <v>5352</v>
      </c>
      <c r="B1308" s="196" t="s">
        <v>4204</v>
      </c>
      <c r="C1308" s="230">
        <v>0</v>
      </c>
      <c r="D1308" s="230">
        <f t="shared" si="107"/>
        <v>0</v>
      </c>
      <c r="E1308" s="255"/>
      <c r="F1308" s="229"/>
      <c r="G1308" s="229"/>
      <c r="H1308" s="255"/>
      <c r="I1308" s="230"/>
      <c r="J1308" s="255"/>
      <c r="K1308" s="230">
        <f t="shared" si="108"/>
        <v>0</v>
      </c>
      <c r="L1308" s="252"/>
      <c r="M1308" s="230"/>
      <c r="N1308" s="229">
        <v>0</v>
      </c>
      <c r="O1308" s="65" t="s">
        <v>4203</v>
      </c>
      <c r="P1308" s="242" t="b">
        <f>EXACT($A1307,O1308)</f>
        <v>1</v>
      </c>
      <c r="Q1308" s="258">
        <v>0</v>
      </c>
      <c r="R1308" s="259">
        <f t="shared" si="110"/>
        <v>0</v>
      </c>
    </row>
    <row r="1309" spans="1:18" outlineLevel="1">
      <c r="A1309" s="400" t="s">
        <v>4205</v>
      </c>
      <c r="C1309" s="254">
        <f>SUM(C1310:C1312)</f>
        <v>41209.980000000003</v>
      </c>
      <c r="D1309" s="254">
        <f t="shared" si="107"/>
        <v>-41209.980000000003</v>
      </c>
      <c r="E1309" s="255"/>
      <c r="F1309" s="229"/>
      <c r="G1309" s="229"/>
      <c r="H1309" s="255"/>
      <c r="I1309" s="254"/>
      <c r="J1309" s="255"/>
      <c r="K1309" s="254">
        <f t="shared" si="108"/>
        <v>-41209.980000000003</v>
      </c>
      <c r="L1309" s="257" t="e">
        <f>#REF!+C1309</f>
        <v>#REF!</v>
      </c>
      <c r="M1309" s="254"/>
      <c r="N1309" s="229" t="e">
        <v>#VALUE!</v>
      </c>
      <c r="O1309" s="65">
        <v>0</v>
      </c>
      <c r="Q1309" s="258">
        <v>-41209.980000000003</v>
      </c>
      <c r="R1309" s="259">
        <f t="shared" si="110"/>
        <v>0</v>
      </c>
    </row>
    <row r="1310" spans="1:18" ht="12.75" customHeight="1" outlineLevel="2">
      <c r="A1310" s="272" t="s">
        <v>5353</v>
      </c>
      <c r="B1310" s="196" t="s">
        <v>4206</v>
      </c>
      <c r="C1310" s="230">
        <v>41209.980000000003</v>
      </c>
      <c r="D1310" s="230">
        <f t="shared" si="107"/>
        <v>-41209.980000000003</v>
      </c>
      <c r="E1310" s="255"/>
      <c r="F1310" s="229"/>
      <c r="G1310" s="229"/>
      <c r="H1310" s="255"/>
      <c r="I1310" s="230"/>
      <c r="J1310" s="255"/>
      <c r="K1310" s="230">
        <f t="shared" si="108"/>
        <v>-41209.980000000003</v>
      </c>
      <c r="L1310" s="252"/>
      <c r="M1310" s="230"/>
      <c r="N1310" s="229">
        <v>0</v>
      </c>
      <c r="O1310" s="65" t="s">
        <v>4205</v>
      </c>
      <c r="P1310" s="242" t="b">
        <f>EXACT($A$1309,O1310)</f>
        <v>1</v>
      </c>
      <c r="Q1310" s="258">
        <v>0</v>
      </c>
      <c r="R1310" s="259">
        <f t="shared" si="110"/>
        <v>-41209.980000000003</v>
      </c>
    </row>
    <row r="1311" spans="1:18" ht="12.75" customHeight="1" outlineLevel="2">
      <c r="A1311" s="272" t="s">
        <v>5354</v>
      </c>
      <c r="B1311" s="196" t="s">
        <v>4207</v>
      </c>
      <c r="C1311" s="230">
        <v>0</v>
      </c>
      <c r="D1311" s="230">
        <f t="shared" si="107"/>
        <v>0</v>
      </c>
      <c r="E1311" s="255"/>
      <c r="F1311" s="229"/>
      <c r="G1311" s="229"/>
      <c r="H1311" s="255"/>
      <c r="I1311" s="230"/>
      <c r="J1311" s="255"/>
      <c r="K1311" s="230">
        <f t="shared" si="108"/>
        <v>0</v>
      </c>
      <c r="L1311" s="252"/>
      <c r="M1311" s="230"/>
      <c r="N1311" s="229">
        <v>0</v>
      </c>
      <c r="O1311" s="65" t="s">
        <v>4205</v>
      </c>
      <c r="P1311" s="242" t="b">
        <f>EXACT($A$1309,O1311)</f>
        <v>1</v>
      </c>
      <c r="Q1311" s="258">
        <v>0</v>
      </c>
      <c r="R1311" s="259">
        <f t="shared" si="110"/>
        <v>0</v>
      </c>
    </row>
    <row r="1312" spans="1:18" ht="12.75" customHeight="1" outlineLevel="2">
      <c r="A1312" s="272" t="s">
        <v>5355</v>
      </c>
      <c r="B1312" s="196" t="s">
        <v>4208</v>
      </c>
      <c r="C1312" s="230">
        <v>0</v>
      </c>
      <c r="D1312" s="230">
        <f t="shared" si="107"/>
        <v>0</v>
      </c>
      <c r="E1312" s="255"/>
      <c r="F1312" s="229"/>
      <c r="G1312" s="229"/>
      <c r="H1312" s="255"/>
      <c r="I1312" s="230"/>
      <c r="J1312" s="255"/>
      <c r="K1312" s="230">
        <f t="shared" si="108"/>
        <v>0</v>
      </c>
      <c r="L1312" s="252"/>
      <c r="M1312" s="230"/>
      <c r="N1312" s="229">
        <v>0</v>
      </c>
      <c r="O1312" s="65" t="s">
        <v>4205</v>
      </c>
      <c r="P1312" s="242" t="b">
        <f>EXACT($A$1309,O1312)</f>
        <v>1</v>
      </c>
      <c r="Q1312" s="258">
        <v>0</v>
      </c>
      <c r="R1312" s="259">
        <f t="shared" si="110"/>
        <v>0</v>
      </c>
    </row>
    <row r="1313" spans="1:18" ht="12.75" customHeight="1" outlineLevel="1">
      <c r="A1313" s="400" t="s">
        <v>4209</v>
      </c>
      <c r="B1313" s="271"/>
      <c r="C1313" s="254">
        <f>SUM(C1314)</f>
        <v>892000</v>
      </c>
      <c r="D1313" s="254">
        <f t="shared" si="107"/>
        <v>-892000</v>
      </c>
      <c r="E1313" s="255"/>
      <c r="F1313" s="229"/>
      <c r="G1313" s="229"/>
      <c r="H1313" s="255"/>
      <c r="I1313" s="254"/>
      <c r="J1313" s="255"/>
      <c r="K1313" s="254">
        <f t="shared" si="108"/>
        <v>-892000</v>
      </c>
      <c r="L1313" s="257" t="e">
        <f>#REF!+C1313</f>
        <v>#REF!</v>
      </c>
      <c r="M1313" s="254"/>
      <c r="N1313" s="229" t="e">
        <v>#VALUE!</v>
      </c>
      <c r="O1313" s="65">
        <v>0</v>
      </c>
      <c r="Q1313" s="258">
        <v>-892000</v>
      </c>
      <c r="R1313" s="259">
        <f t="shared" si="110"/>
        <v>0</v>
      </c>
    </row>
    <row r="1314" spans="1:18" ht="12.75" customHeight="1" outlineLevel="2">
      <c r="A1314" s="272" t="s">
        <v>5356</v>
      </c>
      <c r="B1314" s="196" t="s">
        <v>4210</v>
      </c>
      <c r="C1314" s="230">
        <v>892000</v>
      </c>
      <c r="D1314" s="230">
        <f t="shared" si="107"/>
        <v>-892000</v>
      </c>
      <c r="E1314" s="255"/>
      <c r="F1314" s="229"/>
      <c r="G1314" s="229"/>
      <c r="H1314" s="255"/>
      <c r="I1314" s="230"/>
      <c r="J1314" s="255"/>
      <c r="K1314" s="230">
        <f t="shared" si="108"/>
        <v>-892000</v>
      </c>
      <c r="L1314" s="252"/>
      <c r="M1314" s="230"/>
      <c r="N1314" s="229">
        <v>0</v>
      </c>
      <c r="O1314" s="65" t="s">
        <v>4209</v>
      </c>
      <c r="P1314" s="242" t="b">
        <f>EXACT($A1313,O1314)</f>
        <v>1</v>
      </c>
      <c r="Q1314" s="258">
        <v>0</v>
      </c>
      <c r="R1314" s="259">
        <f t="shared" si="110"/>
        <v>-892000</v>
      </c>
    </row>
    <row r="1315" spans="1:18" outlineLevel="1">
      <c r="A1315" s="400" t="s">
        <v>4211</v>
      </c>
      <c r="C1315" s="254">
        <f>SUM(C1316)</f>
        <v>988.62</v>
      </c>
      <c r="D1315" s="254">
        <f t="shared" si="107"/>
        <v>-988.62</v>
      </c>
      <c r="E1315" s="255"/>
      <c r="F1315" s="229"/>
      <c r="G1315" s="229"/>
      <c r="H1315" s="255"/>
      <c r="I1315" s="254"/>
      <c r="J1315" s="255"/>
      <c r="K1315" s="254">
        <f t="shared" si="108"/>
        <v>-988.62</v>
      </c>
      <c r="L1315" s="257" t="e">
        <f>#REF!+C1315</f>
        <v>#REF!</v>
      </c>
      <c r="M1315" s="254"/>
      <c r="N1315" s="229" t="e">
        <v>#VALUE!</v>
      </c>
      <c r="O1315" s="65">
        <v>0</v>
      </c>
      <c r="Q1315" s="258">
        <v>-988.62</v>
      </c>
      <c r="R1315" s="259">
        <f t="shared" si="110"/>
        <v>0</v>
      </c>
    </row>
    <row r="1316" spans="1:18" outlineLevel="2">
      <c r="A1316" s="272" t="s">
        <v>5357</v>
      </c>
      <c r="B1316" s="196" t="s">
        <v>4212</v>
      </c>
      <c r="C1316" s="230">
        <v>988.62</v>
      </c>
      <c r="D1316" s="230">
        <f t="shared" si="107"/>
        <v>-988.62</v>
      </c>
      <c r="E1316" s="255"/>
      <c r="F1316" s="229"/>
      <c r="G1316" s="229"/>
      <c r="H1316" s="255"/>
      <c r="I1316" s="230"/>
      <c r="J1316" s="255"/>
      <c r="K1316" s="230">
        <f t="shared" si="108"/>
        <v>-988.62</v>
      </c>
      <c r="L1316" s="252"/>
      <c r="M1316" s="230"/>
      <c r="N1316" s="229">
        <v>0</v>
      </c>
      <c r="O1316" s="65" t="s">
        <v>4211</v>
      </c>
      <c r="P1316" s="242" t="b">
        <f>EXACT($A1315,O1316)</f>
        <v>1</v>
      </c>
      <c r="Q1316" s="258">
        <v>0</v>
      </c>
      <c r="R1316" s="259">
        <f t="shared" si="110"/>
        <v>-988.62</v>
      </c>
    </row>
    <row r="1317" spans="1:18" outlineLevel="1">
      <c r="A1317" s="400" t="s">
        <v>4213</v>
      </c>
      <c r="C1317" s="254">
        <f>SUM(C1318)</f>
        <v>42.99</v>
      </c>
      <c r="D1317" s="254">
        <f t="shared" si="107"/>
        <v>-42.99</v>
      </c>
      <c r="E1317" s="255"/>
      <c r="F1317" s="229"/>
      <c r="G1317" s="229"/>
      <c r="H1317" s="255"/>
      <c r="I1317" s="254"/>
      <c r="J1317" s="255"/>
      <c r="K1317" s="254">
        <f t="shared" si="108"/>
        <v>-42.99</v>
      </c>
      <c r="L1317" s="257" t="e">
        <f>#REF!+C1317</f>
        <v>#REF!</v>
      </c>
      <c r="M1317" s="254"/>
      <c r="N1317" s="229" t="e">
        <v>#VALUE!</v>
      </c>
      <c r="O1317" s="65">
        <v>0</v>
      </c>
      <c r="Q1317" s="258">
        <v>-42.99</v>
      </c>
      <c r="R1317" s="259">
        <f t="shared" si="110"/>
        <v>0</v>
      </c>
    </row>
    <row r="1318" spans="1:18" outlineLevel="2">
      <c r="A1318" s="272" t="s">
        <v>5358</v>
      </c>
      <c r="B1318" s="196" t="s">
        <v>4214</v>
      </c>
      <c r="C1318" s="230">
        <v>42.99</v>
      </c>
      <c r="D1318" s="230">
        <f t="shared" si="107"/>
        <v>-42.99</v>
      </c>
      <c r="E1318" s="255"/>
      <c r="F1318" s="229"/>
      <c r="G1318" s="229"/>
      <c r="H1318" s="255"/>
      <c r="I1318" s="230"/>
      <c r="J1318" s="255"/>
      <c r="K1318" s="230">
        <f t="shared" si="108"/>
        <v>-42.99</v>
      </c>
      <c r="L1318" s="252"/>
      <c r="M1318" s="230"/>
      <c r="N1318" s="229">
        <v>0</v>
      </c>
      <c r="O1318" s="65" t="s">
        <v>4213</v>
      </c>
      <c r="P1318" s="242" t="b">
        <f>EXACT($A1317,O1318)</f>
        <v>1</v>
      </c>
      <c r="Q1318" s="258">
        <v>0</v>
      </c>
      <c r="R1318" s="259">
        <f t="shared" si="110"/>
        <v>-42.99</v>
      </c>
    </row>
    <row r="1319" spans="1:18" outlineLevel="1">
      <c r="A1319" s="400" t="s">
        <v>4215</v>
      </c>
      <c r="B1319" s="196"/>
      <c r="C1319" s="254">
        <f>SUM(C1320)</f>
        <v>0</v>
      </c>
      <c r="D1319" s="254">
        <f t="shared" si="107"/>
        <v>0</v>
      </c>
      <c r="E1319" s="255"/>
      <c r="F1319" s="229"/>
      <c r="G1319" s="229"/>
      <c r="H1319" s="255"/>
      <c r="I1319" s="254"/>
      <c r="J1319" s="255"/>
      <c r="K1319" s="254">
        <f>D1319+I1319</f>
        <v>0</v>
      </c>
      <c r="L1319" s="257" t="e">
        <f>#REF!+C1319</f>
        <v>#REF!</v>
      </c>
      <c r="M1319" s="254"/>
      <c r="N1319" s="229" t="e">
        <v>#VALUE!</v>
      </c>
      <c r="O1319" s="65">
        <v>0</v>
      </c>
      <c r="Q1319" s="258">
        <v>0</v>
      </c>
      <c r="R1319" s="259">
        <f t="shared" si="110"/>
        <v>0</v>
      </c>
    </row>
    <row r="1320" spans="1:18" outlineLevel="2">
      <c r="A1320" s="272" t="s">
        <v>5359</v>
      </c>
      <c r="B1320" s="196" t="s">
        <v>4216</v>
      </c>
      <c r="C1320" s="230">
        <v>0</v>
      </c>
      <c r="D1320" s="230">
        <f t="shared" si="107"/>
        <v>0</v>
      </c>
      <c r="E1320" s="255"/>
      <c r="F1320" s="229"/>
      <c r="G1320" s="229"/>
      <c r="H1320" s="255"/>
      <c r="I1320" s="230"/>
      <c r="J1320" s="255"/>
      <c r="K1320" s="230">
        <f>D1320+I1320</f>
        <v>0</v>
      </c>
      <c r="L1320" s="252"/>
      <c r="M1320" s="230"/>
      <c r="N1320" s="229">
        <v>0</v>
      </c>
      <c r="O1320" s="65" t="s">
        <v>4215</v>
      </c>
      <c r="P1320" s="242" t="b">
        <f>EXACT($A1319,O1320)</f>
        <v>1</v>
      </c>
      <c r="Q1320" s="258">
        <v>0</v>
      </c>
      <c r="R1320" s="259">
        <f t="shared" si="110"/>
        <v>0</v>
      </c>
    </row>
    <row r="1321" spans="1:18" outlineLevel="1">
      <c r="A1321" s="400" t="s">
        <v>4217</v>
      </c>
      <c r="C1321" s="254">
        <f>SUM(C1322)</f>
        <v>1708.27</v>
      </c>
      <c r="D1321" s="254">
        <f t="shared" si="107"/>
        <v>-1708.27</v>
      </c>
      <c r="E1321" s="255"/>
      <c r="F1321" s="229"/>
      <c r="G1321" s="229"/>
      <c r="H1321" s="255"/>
      <c r="I1321" s="254"/>
      <c r="J1321" s="255"/>
      <c r="K1321" s="254">
        <f t="shared" si="108"/>
        <v>-1708.27</v>
      </c>
      <c r="L1321" s="257" t="e">
        <f>#REF!+C1321</f>
        <v>#REF!</v>
      </c>
      <c r="M1321" s="254"/>
      <c r="N1321" s="229" t="e">
        <v>#VALUE!</v>
      </c>
      <c r="O1321" s="65">
        <v>0</v>
      </c>
      <c r="Q1321" s="258">
        <v>-1708.27</v>
      </c>
      <c r="R1321" s="259">
        <f t="shared" si="110"/>
        <v>0</v>
      </c>
    </row>
    <row r="1322" spans="1:18" outlineLevel="2">
      <c r="A1322" s="272" t="s">
        <v>5360</v>
      </c>
      <c r="B1322" s="196" t="s">
        <v>4218</v>
      </c>
      <c r="C1322" s="230">
        <v>1708.27</v>
      </c>
      <c r="D1322" s="230">
        <f t="shared" si="107"/>
        <v>-1708.27</v>
      </c>
      <c r="E1322" s="255"/>
      <c r="F1322" s="229"/>
      <c r="G1322" s="229"/>
      <c r="H1322" s="255"/>
      <c r="I1322" s="230"/>
      <c r="J1322" s="255"/>
      <c r="K1322" s="230">
        <f t="shared" si="108"/>
        <v>-1708.27</v>
      </c>
      <c r="L1322" s="252"/>
      <c r="M1322" s="230"/>
      <c r="N1322" s="229">
        <v>0</v>
      </c>
      <c r="O1322" s="65" t="s">
        <v>4217</v>
      </c>
      <c r="P1322" s="242" t="b">
        <f>EXACT($A1321,O1322)</f>
        <v>1</v>
      </c>
      <c r="Q1322" s="258">
        <v>0</v>
      </c>
      <c r="R1322" s="259">
        <f t="shared" si="110"/>
        <v>-1708.27</v>
      </c>
    </row>
    <row r="1323" spans="1:18" outlineLevel="1">
      <c r="A1323" s="400" t="s">
        <v>4219</v>
      </c>
      <c r="C1323" s="254">
        <f>SUM(C1324:C1325)</f>
        <v>18858.84</v>
      </c>
      <c r="D1323" s="254">
        <f t="shared" si="107"/>
        <v>-18858.84</v>
      </c>
      <c r="E1323" s="255"/>
      <c r="F1323" s="229"/>
      <c r="G1323" s="229"/>
      <c r="H1323" s="255"/>
      <c r="I1323" s="254"/>
      <c r="J1323" s="255"/>
      <c r="K1323" s="254">
        <f t="shared" si="108"/>
        <v>-18858.84</v>
      </c>
      <c r="L1323" s="257" t="e">
        <f>#REF!+C1323</f>
        <v>#REF!</v>
      </c>
      <c r="M1323" s="254"/>
      <c r="N1323" s="229" t="e">
        <v>#VALUE!</v>
      </c>
      <c r="O1323" s="65">
        <v>0</v>
      </c>
      <c r="Q1323" s="258">
        <v>-18858.84</v>
      </c>
      <c r="R1323" s="259">
        <f t="shared" si="110"/>
        <v>0</v>
      </c>
    </row>
    <row r="1324" spans="1:18" outlineLevel="2">
      <c r="A1324" s="401" t="s">
        <v>5361</v>
      </c>
      <c r="B1324" s="45" t="s">
        <v>4220</v>
      </c>
      <c r="C1324" s="230">
        <v>0</v>
      </c>
      <c r="D1324" s="230">
        <f t="shared" si="107"/>
        <v>0</v>
      </c>
      <c r="E1324" s="255"/>
      <c r="F1324" s="229"/>
      <c r="G1324" s="229"/>
      <c r="H1324" s="255"/>
      <c r="I1324" s="230"/>
      <c r="J1324" s="255"/>
      <c r="K1324" s="230">
        <f t="shared" si="108"/>
        <v>0</v>
      </c>
      <c r="L1324" s="252"/>
      <c r="M1324" s="230"/>
      <c r="N1324" s="229">
        <v>0</v>
      </c>
      <c r="O1324" s="65" t="s">
        <v>4219</v>
      </c>
      <c r="P1324" s="242" t="b">
        <f>EXACT($A$1323,O1324)</f>
        <v>1</v>
      </c>
      <c r="Q1324" s="258">
        <v>0</v>
      </c>
      <c r="R1324" s="259">
        <f t="shared" si="110"/>
        <v>0</v>
      </c>
    </row>
    <row r="1325" spans="1:18" outlineLevel="2">
      <c r="A1325" s="272" t="s">
        <v>5362</v>
      </c>
      <c r="B1325" s="196" t="s">
        <v>4221</v>
      </c>
      <c r="C1325" s="230">
        <v>18858.84</v>
      </c>
      <c r="D1325" s="230">
        <f t="shared" si="107"/>
        <v>-18858.84</v>
      </c>
      <c r="E1325" s="255"/>
      <c r="F1325" s="229"/>
      <c r="G1325" s="229"/>
      <c r="H1325" s="255"/>
      <c r="I1325" s="230"/>
      <c r="J1325" s="255"/>
      <c r="K1325" s="230">
        <f t="shared" si="108"/>
        <v>-18858.84</v>
      </c>
      <c r="L1325" s="252"/>
      <c r="M1325" s="230"/>
      <c r="N1325" s="229">
        <v>0</v>
      </c>
      <c r="O1325" s="65" t="s">
        <v>4219</v>
      </c>
      <c r="P1325" s="242" t="b">
        <f>EXACT($A$1323,O1325)</f>
        <v>1</v>
      </c>
      <c r="Q1325" s="258">
        <v>0</v>
      </c>
      <c r="R1325" s="259">
        <f t="shared" si="110"/>
        <v>-18858.84</v>
      </c>
    </row>
    <row r="1326" spans="1:18" outlineLevel="1">
      <c r="A1326" s="400" t="s">
        <v>4222</v>
      </c>
      <c r="B1326" s="196"/>
      <c r="C1326" s="254">
        <f>C1327+C1328</f>
        <v>0</v>
      </c>
      <c r="D1326" s="254">
        <f t="shared" si="107"/>
        <v>0</v>
      </c>
      <c r="E1326" s="255"/>
      <c r="F1326" s="229"/>
      <c r="G1326" s="229"/>
      <c r="H1326" s="255"/>
      <c r="I1326" s="254"/>
      <c r="J1326" s="255"/>
      <c r="K1326" s="254">
        <f t="shared" si="108"/>
        <v>0</v>
      </c>
      <c r="L1326" s="257" t="e">
        <f>#REF!+C1326</f>
        <v>#REF!</v>
      </c>
      <c r="M1326" s="254"/>
      <c r="N1326" s="229" t="e">
        <v>#VALUE!</v>
      </c>
      <c r="O1326" s="65">
        <v>0</v>
      </c>
      <c r="Q1326" s="258">
        <v>0</v>
      </c>
      <c r="R1326" s="259">
        <f t="shared" si="110"/>
        <v>0</v>
      </c>
    </row>
    <row r="1327" spans="1:18" outlineLevel="2">
      <c r="A1327" s="401" t="s">
        <v>5363</v>
      </c>
      <c r="B1327" s="45" t="s">
        <v>4223</v>
      </c>
      <c r="C1327" s="230">
        <v>0</v>
      </c>
      <c r="D1327" s="230">
        <f t="shared" si="107"/>
        <v>0</v>
      </c>
      <c r="E1327" s="255"/>
      <c r="F1327" s="229"/>
      <c r="G1327" s="229"/>
      <c r="H1327" s="255"/>
      <c r="I1327" s="230"/>
      <c r="J1327" s="255"/>
      <c r="K1327" s="230">
        <f t="shared" si="108"/>
        <v>0</v>
      </c>
      <c r="L1327" s="252"/>
      <c r="M1327" s="230"/>
      <c r="N1327" s="229">
        <v>0</v>
      </c>
      <c r="O1327" s="65" t="s">
        <v>4222</v>
      </c>
      <c r="P1327" s="242" t="b">
        <f>EXACT($A$1326,O1327)</f>
        <v>1</v>
      </c>
      <c r="Q1327" s="258">
        <v>0</v>
      </c>
      <c r="R1327" s="259">
        <f t="shared" si="110"/>
        <v>0</v>
      </c>
    </row>
    <row r="1328" spans="1:18" outlineLevel="2">
      <c r="A1328" s="401" t="s">
        <v>5364</v>
      </c>
      <c r="B1328" s="45" t="s">
        <v>4224</v>
      </c>
      <c r="C1328" s="230">
        <v>0</v>
      </c>
      <c r="D1328" s="230">
        <f t="shared" si="107"/>
        <v>0</v>
      </c>
      <c r="E1328" s="255"/>
      <c r="F1328" s="229"/>
      <c r="G1328" s="229"/>
      <c r="H1328" s="255"/>
      <c r="I1328" s="230"/>
      <c r="J1328" s="255"/>
      <c r="K1328" s="230">
        <f t="shared" si="108"/>
        <v>0</v>
      </c>
      <c r="L1328" s="252"/>
      <c r="M1328" s="230"/>
      <c r="N1328" s="229">
        <v>0</v>
      </c>
      <c r="O1328" s="65" t="s">
        <v>4222</v>
      </c>
      <c r="P1328" s="242" t="b">
        <f>EXACT($A$1326,O1328)</f>
        <v>1</v>
      </c>
      <c r="Q1328" s="258">
        <v>0</v>
      </c>
      <c r="R1328" s="259">
        <f t="shared" si="110"/>
        <v>0</v>
      </c>
    </row>
    <row r="1329" spans="1:18" outlineLevel="1">
      <c r="A1329" s="400" t="s">
        <v>4225</v>
      </c>
      <c r="B1329" s="45"/>
      <c r="C1329" s="254">
        <f>SUM(C1330)</f>
        <v>0</v>
      </c>
      <c r="D1329" s="254">
        <f t="shared" si="107"/>
        <v>0</v>
      </c>
      <c r="E1329" s="255"/>
      <c r="F1329" s="229"/>
      <c r="G1329" s="229"/>
      <c r="H1329" s="255"/>
      <c r="I1329" s="254"/>
      <c r="J1329" s="255"/>
      <c r="K1329" s="254">
        <f t="shared" si="108"/>
        <v>0</v>
      </c>
      <c r="L1329" s="257" t="e">
        <f>#REF!+C1329</f>
        <v>#REF!</v>
      </c>
      <c r="M1329" s="254"/>
      <c r="N1329" s="229" t="e">
        <v>#VALUE!</v>
      </c>
      <c r="O1329" s="65">
        <v>0</v>
      </c>
      <c r="Q1329" s="258">
        <v>0</v>
      </c>
      <c r="R1329" s="259">
        <f t="shared" si="110"/>
        <v>0</v>
      </c>
    </row>
    <row r="1330" spans="1:18" outlineLevel="2">
      <c r="A1330" s="401" t="s">
        <v>5365</v>
      </c>
      <c r="B1330" s="45" t="s">
        <v>4226</v>
      </c>
      <c r="C1330" s="230">
        <v>0</v>
      </c>
      <c r="D1330" s="230">
        <f t="shared" si="107"/>
        <v>0</v>
      </c>
      <c r="E1330" s="255"/>
      <c r="F1330" s="229"/>
      <c r="G1330" s="229"/>
      <c r="H1330" s="255"/>
      <c r="I1330" s="230"/>
      <c r="J1330" s="255"/>
      <c r="K1330" s="230">
        <f t="shared" si="108"/>
        <v>0</v>
      </c>
      <c r="L1330" s="252"/>
      <c r="M1330" s="230"/>
      <c r="N1330" s="229">
        <v>0</v>
      </c>
      <c r="O1330" s="91" t="s">
        <v>4225</v>
      </c>
      <c r="P1330" s="242" t="b">
        <f>EXACT(A1329,O1330)</f>
        <v>1</v>
      </c>
      <c r="Q1330" s="258">
        <v>0</v>
      </c>
      <c r="R1330" s="259">
        <f t="shared" si="110"/>
        <v>0</v>
      </c>
    </row>
    <row r="1331" spans="1:18" outlineLevel="1">
      <c r="A1331" s="400" t="s">
        <v>4227</v>
      </c>
      <c r="B1331" s="45"/>
      <c r="C1331" s="254">
        <f>SUM(C1332)</f>
        <v>0</v>
      </c>
      <c r="D1331" s="254">
        <f t="shared" si="107"/>
        <v>0</v>
      </c>
      <c r="E1331" s="255"/>
      <c r="F1331" s="229"/>
      <c r="G1331" s="229"/>
      <c r="H1331" s="255"/>
      <c r="I1331" s="254"/>
      <c r="J1331" s="255"/>
      <c r="K1331" s="254">
        <f t="shared" si="108"/>
        <v>0</v>
      </c>
      <c r="L1331" s="257" t="e">
        <f>#REF!+C1331</f>
        <v>#REF!</v>
      </c>
      <c r="M1331" s="254"/>
      <c r="N1331" s="229" t="e">
        <v>#VALUE!</v>
      </c>
      <c r="O1331" s="65">
        <v>0</v>
      </c>
      <c r="Q1331" s="258">
        <v>0</v>
      </c>
      <c r="R1331" s="259">
        <f t="shared" si="110"/>
        <v>0</v>
      </c>
    </row>
    <row r="1332" spans="1:18" outlineLevel="2">
      <c r="A1332" s="401" t="s">
        <v>5366</v>
      </c>
      <c r="B1332" s="45" t="s">
        <v>4228</v>
      </c>
      <c r="C1332" s="230">
        <v>0</v>
      </c>
      <c r="D1332" s="230">
        <f t="shared" si="107"/>
        <v>0</v>
      </c>
      <c r="E1332" s="255"/>
      <c r="F1332" s="229"/>
      <c r="G1332" s="229"/>
      <c r="H1332" s="255"/>
      <c r="I1332" s="230"/>
      <c r="J1332" s="255"/>
      <c r="K1332" s="230">
        <f t="shared" si="108"/>
        <v>0</v>
      </c>
      <c r="L1332" s="252"/>
      <c r="M1332" s="230"/>
      <c r="N1332" s="229">
        <v>0</v>
      </c>
      <c r="O1332" s="91" t="s">
        <v>4227</v>
      </c>
      <c r="P1332" s="242" t="b">
        <f>EXACT(A1331,O1332)</f>
        <v>1</v>
      </c>
      <c r="Q1332" s="258">
        <v>0</v>
      </c>
      <c r="R1332" s="259">
        <f t="shared" si="110"/>
        <v>0</v>
      </c>
    </row>
    <row r="1333" spans="1:18" outlineLevel="1">
      <c r="A1333" s="400" t="s">
        <v>4229</v>
      </c>
      <c r="C1333" s="254">
        <f>SUM(C1334:C1343)</f>
        <v>161483.1</v>
      </c>
      <c r="D1333" s="254">
        <f t="shared" si="107"/>
        <v>-161483.1</v>
      </c>
      <c r="E1333" s="255"/>
      <c r="F1333" s="229"/>
      <c r="G1333" s="229"/>
      <c r="H1333" s="255"/>
      <c r="I1333" s="254"/>
      <c r="J1333" s="255"/>
      <c r="K1333" s="254">
        <f t="shared" si="108"/>
        <v>-161483.1</v>
      </c>
      <c r="L1333" s="257" t="e">
        <f>#REF!+C1333</f>
        <v>#REF!</v>
      </c>
      <c r="M1333" s="254"/>
      <c r="N1333" s="229" t="e">
        <v>#VALUE!</v>
      </c>
      <c r="O1333" s="65">
        <v>0</v>
      </c>
      <c r="Q1333" s="258">
        <v>-161483.1</v>
      </c>
      <c r="R1333" s="259">
        <f t="shared" si="110"/>
        <v>0</v>
      </c>
    </row>
    <row r="1334" spans="1:18" outlineLevel="2">
      <c r="A1334" s="401" t="s">
        <v>5367</v>
      </c>
      <c r="B1334" s="45" t="s">
        <v>4230</v>
      </c>
      <c r="C1334" s="230">
        <v>0</v>
      </c>
      <c r="D1334" s="230">
        <f t="shared" si="107"/>
        <v>0</v>
      </c>
      <c r="E1334" s="255"/>
      <c r="F1334" s="229"/>
      <c r="G1334" s="229"/>
      <c r="H1334" s="255"/>
      <c r="I1334" s="230"/>
      <c r="J1334" s="255"/>
      <c r="K1334" s="230">
        <f t="shared" si="108"/>
        <v>0</v>
      </c>
      <c r="L1334" s="252"/>
      <c r="M1334" s="230"/>
      <c r="N1334" s="229">
        <v>0</v>
      </c>
      <c r="O1334" s="65" t="s">
        <v>4229</v>
      </c>
      <c r="P1334" s="242" t="b">
        <f>EXACT($A$1333,O1334)</f>
        <v>1</v>
      </c>
      <c r="Q1334" s="258">
        <v>0</v>
      </c>
      <c r="R1334" s="259">
        <f t="shared" si="110"/>
        <v>0</v>
      </c>
    </row>
    <row r="1335" spans="1:18" outlineLevel="2">
      <c r="A1335" s="401" t="s">
        <v>5368</v>
      </c>
      <c r="B1335" s="45" t="s">
        <v>4231</v>
      </c>
      <c r="C1335" s="230">
        <v>0</v>
      </c>
      <c r="D1335" s="230">
        <f t="shared" si="107"/>
        <v>0</v>
      </c>
      <c r="E1335" s="255"/>
      <c r="F1335" s="229"/>
      <c r="G1335" s="229"/>
      <c r="H1335" s="255"/>
      <c r="I1335" s="230"/>
      <c r="J1335" s="255"/>
      <c r="K1335" s="230">
        <f t="shared" si="108"/>
        <v>0</v>
      </c>
      <c r="L1335" s="252"/>
      <c r="M1335" s="230"/>
      <c r="N1335" s="229">
        <v>0</v>
      </c>
      <c r="O1335" s="65" t="s">
        <v>4229</v>
      </c>
      <c r="P1335" s="242" t="b">
        <f t="shared" ref="P1335:P1343" si="111">EXACT($A$1333,O1335)</f>
        <v>1</v>
      </c>
      <c r="Q1335" s="258">
        <v>0</v>
      </c>
      <c r="R1335" s="259">
        <f t="shared" si="110"/>
        <v>0</v>
      </c>
    </row>
    <row r="1336" spans="1:18" outlineLevel="2">
      <c r="A1336" s="272" t="s">
        <v>5369</v>
      </c>
      <c r="B1336" s="196" t="s">
        <v>4232</v>
      </c>
      <c r="C1336" s="230">
        <v>0</v>
      </c>
      <c r="D1336" s="230">
        <f t="shared" si="107"/>
        <v>0</v>
      </c>
      <c r="E1336" s="255"/>
      <c r="F1336" s="229"/>
      <c r="G1336" s="229"/>
      <c r="H1336" s="255"/>
      <c r="I1336" s="230"/>
      <c r="J1336" s="255"/>
      <c r="K1336" s="230">
        <f t="shared" si="108"/>
        <v>0</v>
      </c>
      <c r="L1336" s="252"/>
      <c r="M1336" s="230"/>
      <c r="N1336" s="229">
        <v>0</v>
      </c>
      <c r="O1336" s="65" t="s">
        <v>4229</v>
      </c>
      <c r="P1336" s="242" t="b">
        <f t="shared" si="111"/>
        <v>1</v>
      </c>
      <c r="Q1336" s="258">
        <v>0</v>
      </c>
      <c r="R1336" s="259">
        <f t="shared" si="110"/>
        <v>0</v>
      </c>
    </row>
    <row r="1337" spans="1:18" outlineLevel="2">
      <c r="A1337" s="272" t="s">
        <v>5370</v>
      </c>
      <c r="B1337" s="196" t="s">
        <v>4233</v>
      </c>
      <c r="C1337" s="230">
        <v>0</v>
      </c>
      <c r="D1337" s="230">
        <f t="shared" si="107"/>
        <v>0</v>
      </c>
      <c r="E1337" s="255"/>
      <c r="F1337" s="229"/>
      <c r="G1337" s="229"/>
      <c r="H1337" s="255"/>
      <c r="I1337" s="230"/>
      <c r="J1337" s="255"/>
      <c r="K1337" s="230">
        <f t="shared" si="108"/>
        <v>0</v>
      </c>
      <c r="L1337" s="252"/>
      <c r="M1337" s="230"/>
      <c r="N1337" s="229">
        <v>0</v>
      </c>
      <c r="O1337" s="65" t="s">
        <v>4229</v>
      </c>
      <c r="P1337" s="242" t="b">
        <f t="shared" si="111"/>
        <v>1</v>
      </c>
      <c r="Q1337" s="258">
        <v>0</v>
      </c>
      <c r="R1337" s="259">
        <f t="shared" si="110"/>
        <v>0</v>
      </c>
    </row>
    <row r="1338" spans="1:18" outlineLevel="2">
      <c r="A1338" s="401" t="s">
        <v>5371</v>
      </c>
      <c r="B1338" s="45" t="s">
        <v>4234</v>
      </c>
      <c r="C1338" s="230">
        <v>0</v>
      </c>
      <c r="D1338" s="230">
        <f t="shared" si="107"/>
        <v>0</v>
      </c>
      <c r="E1338" s="255"/>
      <c r="F1338" s="229"/>
      <c r="G1338" s="229"/>
      <c r="H1338" s="255"/>
      <c r="I1338" s="230"/>
      <c r="J1338" s="255"/>
      <c r="K1338" s="230">
        <f t="shared" si="108"/>
        <v>0</v>
      </c>
      <c r="L1338" s="252"/>
      <c r="M1338" s="230"/>
      <c r="N1338" s="229">
        <v>0</v>
      </c>
      <c r="O1338" s="65" t="s">
        <v>4229</v>
      </c>
      <c r="P1338" s="242" t="b">
        <f t="shared" si="111"/>
        <v>1</v>
      </c>
      <c r="Q1338" s="258">
        <v>0</v>
      </c>
      <c r="R1338" s="259">
        <f t="shared" si="110"/>
        <v>0</v>
      </c>
    </row>
    <row r="1339" spans="1:18" outlineLevel="2">
      <c r="A1339" s="401" t="s">
        <v>5372</v>
      </c>
      <c r="B1339" s="45" t="s">
        <v>4235</v>
      </c>
      <c r="C1339" s="230">
        <v>0</v>
      </c>
      <c r="D1339" s="230">
        <f t="shared" si="107"/>
        <v>0</v>
      </c>
      <c r="E1339" s="255"/>
      <c r="F1339" s="229"/>
      <c r="G1339" s="229"/>
      <c r="H1339" s="255"/>
      <c r="I1339" s="230"/>
      <c r="J1339" s="255"/>
      <c r="K1339" s="230">
        <f t="shared" si="108"/>
        <v>0</v>
      </c>
      <c r="L1339" s="252"/>
      <c r="M1339" s="230"/>
      <c r="N1339" s="229">
        <v>0</v>
      </c>
      <c r="O1339" s="65" t="s">
        <v>4229</v>
      </c>
      <c r="P1339" s="242" t="b">
        <f t="shared" si="111"/>
        <v>1</v>
      </c>
      <c r="Q1339" s="258">
        <v>0</v>
      </c>
      <c r="R1339" s="259">
        <f t="shared" si="110"/>
        <v>0</v>
      </c>
    </row>
    <row r="1340" spans="1:18" outlineLevel="2">
      <c r="A1340" s="401" t="s">
        <v>5373</v>
      </c>
      <c r="B1340" s="45" t="s">
        <v>4236</v>
      </c>
      <c r="C1340" s="230">
        <v>0</v>
      </c>
      <c r="D1340" s="230">
        <f t="shared" si="107"/>
        <v>0</v>
      </c>
      <c r="E1340" s="255"/>
      <c r="F1340" s="229"/>
      <c r="G1340" s="229"/>
      <c r="H1340" s="255"/>
      <c r="I1340" s="230"/>
      <c r="J1340" s="255"/>
      <c r="K1340" s="230">
        <f t="shared" si="108"/>
        <v>0</v>
      </c>
      <c r="L1340" s="252"/>
      <c r="M1340" s="230"/>
      <c r="N1340" s="229">
        <v>0</v>
      </c>
      <c r="O1340" s="65" t="s">
        <v>4229</v>
      </c>
      <c r="P1340" s="242" t="b">
        <f t="shared" si="111"/>
        <v>1</v>
      </c>
      <c r="Q1340" s="258">
        <v>0</v>
      </c>
      <c r="R1340" s="259">
        <f t="shared" si="110"/>
        <v>0</v>
      </c>
    </row>
    <row r="1341" spans="1:18" outlineLevel="2">
      <c r="A1341" s="401" t="s">
        <v>5374</v>
      </c>
      <c r="B1341" s="45" t="s">
        <v>4237</v>
      </c>
      <c r="C1341" s="230">
        <v>0</v>
      </c>
      <c r="D1341" s="230">
        <f t="shared" si="107"/>
        <v>0</v>
      </c>
      <c r="E1341" s="255"/>
      <c r="F1341" s="229"/>
      <c r="G1341" s="229"/>
      <c r="H1341" s="255"/>
      <c r="I1341" s="230"/>
      <c r="J1341" s="255"/>
      <c r="K1341" s="230">
        <f t="shared" si="108"/>
        <v>0</v>
      </c>
      <c r="L1341" s="252"/>
      <c r="M1341" s="230"/>
      <c r="N1341" s="229">
        <v>0</v>
      </c>
      <c r="O1341" s="65" t="s">
        <v>4229</v>
      </c>
      <c r="P1341" s="242" t="b">
        <f t="shared" si="111"/>
        <v>1</v>
      </c>
      <c r="Q1341" s="258">
        <v>0</v>
      </c>
      <c r="R1341" s="259">
        <f t="shared" si="110"/>
        <v>0</v>
      </c>
    </row>
    <row r="1342" spans="1:18" outlineLevel="2">
      <c r="A1342" s="272" t="s">
        <v>5375</v>
      </c>
      <c r="B1342" s="196" t="s">
        <v>4238</v>
      </c>
      <c r="C1342" s="230">
        <v>0</v>
      </c>
      <c r="D1342" s="230">
        <f t="shared" si="107"/>
        <v>0</v>
      </c>
      <c r="E1342" s="255"/>
      <c r="F1342" s="229"/>
      <c r="G1342" s="229"/>
      <c r="H1342" s="255"/>
      <c r="I1342" s="230"/>
      <c r="J1342" s="255"/>
      <c r="K1342" s="230">
        <f t="shared" si="108"/>
        <v>0</v>
      </c>
      <c r="L1342" s="252"/>
      <c r="M1342" s="230"/>
      <c r="N1342" s="229">
        <v>0</v>
      </c>
      <c r="O1342" s="65" t="s">
        <v>4229</v>
      </c>
      <c r="P1342" s="242" t="b">
        <f t="shared" si="111"/>
        <v>1</v>
      </c>
      <c r="Q1342" s="258">
        <v>0</v>
      </c>
      <c r="R1342" s="259">
        <f t="shared" si="110"/>
        <v>0</v>
      </c>
    </row>
    <row r="1343" spans="1:18" outlineLevel="2">
      <c r="A1343" s="272" t="s">
        <v>5376</v>
      </c>
      <c r="B1343" s="196" t="s">
        <v>4239</v>
      </c>
      <c r="C1343" s="230">
        <v>161483.1</v>
      </c>
      <c r="D1343" s="230">
        <f t="shared" si="107"/>
        <v>-161483.1</v>
      </c>
      <c r="E1343" s="255"/>
      <c r="F1343" s="229"/>
      <c r="G1343" s="229"/>
      <c r="H1343" s="255"/>
      <c r="I1343" s="230"/>
      <c r="J1343" s="255"/>
      <c r="K1343" s="230">
        <f t="shared" si="108"/>
        <v>-161483.1</v>
      </c>
      <c r="L1343" s="252"/>
      <c r="M1343" s="230"/>
      <c r="N1343" s="229">
        <v>0</v>
      </c>
      <c r="O1343" s="65" t="s">
        <v>4229</v>
      </c>
      <c r="P1343" s="242" t="b">
        <f t="shared" si="111"/>
        <v>1</v>
      </c>
      <c r="Q1343" s="258">
        <v>0</v>
      </c>
      <c r="R1343" s="259">
        <f t="shared" si="110"/>
        <v>-161483.1</v>
      </c>
    </row>
    <row r="1344" spans="1:18" outlineLevel="1">
      <c r="A1344" s="426" t="s">
        <v>4240</v>
      </c>
      <c r="B1344" s="196"/>
      <c r="C1344" s="254">
        <f>SUM(C1345:C1346)</f>
        <v>4999000</v>
      </c>
      <c r="D1344" s="254">
        <f>C1344*-1</f>
        <v>-4999000</v>
      </c>
      <c r="E1344" s="255"/>
      <c r="F1344" s="256"/>
      <c r="G1344" s="256"/>
      <c r="H1344" s="255"/>
      <c r="I1344" s="254"/>
      <c r="J1344" s="255"/>
      <c r="K1344" s="254">
        <f t="shared" si="108"/>
        <v>-4999000</v>
      </c>
      <c r="L1344" s="257" t="e">
        <f>#REF!+C1344</f>
        <v>#REF!</v>
      </c>
      <c r="M1344" s="254"/>
      <c r="N1344" s="229" t="e">
        <v>#VALUE!</v>
      </c>
      <c r="O1344" s="65">
        <v>0</v>
      </c>
      <c r="Q1344" s="258">
        <v>-4999000</v>
      </c>
      <c r="R1344" s="259">
        <f t="shared" si="110"/>
        <v>0</v>
      </c>
    </row>
    <row r="1345" spans="1:18" outlineLevel="2">
      <c r="A1345" s="272" t="s">
        <v>5377</v>
      </c>
      <c r="B1345" s="196" t="s">
        <v>4241</v>
      </c>
      <c r="C1345" s="230">
        <v>4999000</v>
      </c>
      <c r="D1345" s="230">
        <f>C1345*-1</f>
        <v>-4999000</v>
      </c>
      <c r="E1345" s="255"/>
      <c r="F1345" s="256"/>
      <c r="G1345" s="256"/>
      <c r="H1345" s="255"/>
      <c r="I1345" s="230"/>
      <c r="J1345" s="255"/>
      <c r="K1345" s="230">
        <f t="shared" si="108"/>
        <v>-4999000</v>
      </c>
      <c r="L1345" s="252"/>
      <c r="M1345" s="230"/>
      <c r="N1345" s="229">
        <v>0</v>
      </c>
      <c r="O1345" s="65" t="s">
        <v>4240</v>
      </c>
      <c r="P1345" s="242" t="b">
        <f>EXACT($A1343,O1345)</f>
        <v>0</v>
      </c>
      <c r="Q1345" s="258">
        <v>0</v>
      </c>
      <c r="R1345" s="259">
        <f t="shared" si="110"/>
        <v>-4999000</v>
      </c>
    </row>
    <row r="1346" spans="1:18" outlineLevel="2">
      <c r="A1346" s="272" t="s">
        <v>5378</v>
      </c>
      <c r="B1346" s="196" t="s">
        <v>4242</v>
      </c>
      <c r="C1346" s="230">
        <v>0</v>
      </c>
      <c r="D1346" s="230">
        <f>C1346*-1</f>
        <v>0</v>
      </c>
      <c r="E1346" s="255"/>
      <c r="F1346" s="256"/>
      <c r="G1346" s="256"/>
      <c r="H1346" s="255"/>
      <c r="I1346" s="230"/>
      <c r="J1346" s="255"/>
      <c r="K1346" s="230">
        <f t="shared" si="108"/>
        <v>0</v>
      </c>
      <c r="L1346" s="252"/>
      <c r="M1346" s="230"/>
      <c r="N1346" s="229">
        <v>0</v>
      </c>
      <c r="O1346" s="65" t="s">
        <v>4301</v>
      </c>
      <c r="P1346" s="242" t="b">
        <f>EXACT($A1344,O1346)</f>
        <v>0</v>
      </c>
      <c r="Q1346" s="258">
        <v>0</v>
      </c>
      <c r="R1346" s="259">
        <f t="shared" si="110"/>
        <v>0</v>
      </c>
    </row>
    <row r="1347" spans="1:18" outlineLevel="1">
      <c r="A1347" s="400" t="s">
        <v>4243</v>
      </c>
      <c r="C1347" s="254">
        <f>SUM(C1348:C1349)</f>
        <v>-11221828.09</v>
      </c>
      <c r="D1347" s="254">
        <f t="shared" si="107"/>
        <v>11221828.09</v>
      </c>
      <c r="E1347" s="255"/>
      <c r="F1347" s="229"/>
      <c r="G1347" s="229"/>
      <c r="H1347" s="255"/>
      <c r="I1347" s="254"/>
      <c r="J1347" s="255"/>
      <c r="K1347" s="254">
        <f t="shared" si="108"/>
        <v>11221828.09</v>
      </c>
      <c r="L1347" s="257" t="e">
        <f>#REF!+C1347</f>
        <v>#REF!</v>
      </c>
      <c r="M1347" s="254"/>
      <c r="N1347" s="229" t="e">
        <v>#VALUE!</v>
      </c>
      <c r="O1347" s="65">
        <v>0</v>
      </c>
      <c r="Q1347" s="258">
        <v>11221828.09</v>
      </c>
      <c r="R1347" s="259">
        <f t="shared" si="110"/>
        <v>0</v>
      </c>
    </row>
    <row r="1348" spans="1:18" outlineLevel="2">
      <c r="A1348" s="272" t="s">
        <v>5379</v>
      </c>
      <c r="B1348" s="196" t="s">
        <v>4244</v>
      </c>
      <c r="C1348" s="230">
        <v>-11221828.09</v>
      </c>
      <c r="D1348" s="230">
        <f t="shared" si="107"/>
        <v>11221828.09</v>
      </c>
      <c r="E1348" s="255"/>
      <c r="F1348" s="229"/>
      <c r="G1348" s="229"/>
      <c r="H1348" s="255"/>
      <c r="I1348" s="230"/>
      <c r="J1348" s="255"/>
      <c r="K1348" s="230">
        <f t="shared" si="108"/>
        <v>11221828.09</v>
      </c>
      <c r="L1348" s="252"/>
      <c r="M1348" s="230"/>
      <c r="N1348" s="229">
        <v>0</v>
      </c>
      <c r="O1348" s="65" t="s">
        <v>4243</v>
      </c>
      <c r="P1348" s="242" t="b">
        <f>EXACT($A$1347,O1348)</f>
        <v>1</v>
      </c>
      <c r="Q1348" s="258">
        <v>0</v>
      </c>
      <c r="R1348" s="259">
        <f t="shared" si="110"/>
        <v>11221828.09</v>
      </c>
    </row>
    <row r="1349" spans="1:18" outlineLevel="2">
      <c r="A1349" s="401" t="s">
        <v>4245</v>
      </c>
      <c r="B1349" s="45" t="s">
        <v>4244</v>
      </c>
      <c r="C1349" s="230">
        <v>0</v>
      </c>
      <c r="D1349" s="230">
        <f t="shared" si="107"/>
        <v>0</v>
      </c>
      <c r="E1349" s="255"/>
      <c r="F1349" s="229"/>
      <c r="G1349" s="229"/>
      <c r="H1349" s="255"/>
      <c r="I1349" s="230"/>
      <c r="J1349" s="255"/>
      <c r="K1349" s="230">
        <f t="shared" si="108"/>
        <v>0</v>
      </c>
      <c r="L1349" s="252"/>
      <c r="M1349" s="230"/>
      <c r="N1349" s="229" t="e">
        <v>#VALUE!</v>
      </c>
      <c r="O1349" s="65" t="s">
        <v>4243</v>
      </c>
      <c r="P1349" s="242" t="b">
        <f>EXACT($A$1347,O1349)</f>
        <v>1</v>
      </c>
      <c r="Q1349" s="258">
        <v>0</v>
      </c>
      <c r="R1349" s="259">
        <f t="shared" si="110"/>
        <v>0</v>
      </c>
    </row>
    <row r="1350" spans="1:18" outlineLevel="1">
      <c r="A1350" s="400" t="s">
        <v>4246</v>
      </c>
      <c r="B1350" s="138"/>
      <c r="C1350" s="302">
        <f>C1351</f>
        <v>0</v>
      </c>
      <c r="D1350" s="302">
        <f t="shared" si="107"/>
        <v>0</v>
      </c>
      <c r="E1350" s="255"/>
      <c r="F1350" s="256"/>
      <c r="G1350" s="256"/>
      <c r="H1350" s="255"/>
      <c r="I1350" s="302"/>
      <c r="J1350" s="255"/>
      <c r="K1350" s="302">
        <f t="shared" si="108"/>
        <v>0</v>
      </c>
      <c r="L1350" s="252"/>
      <c r="M1350" s="229"/>
      <c r="N1350" s="229" t="e">
        <v>#VALUE!</v>
      </c>
      <c r="O1350" s="65">
        <v>0</v>
      </c>
      <c r="Q1350" s="258">
        <v>0</v>
      </c>
      <c r="R1350" s="259">
        <f t="shared" si="110"/>
        <v>0</v>
      </c>
    </row>
    <row r="1351" spans="1:18" outlineLevel="2">
      <c r="A1351" s="272" t="s">
        <v>5380</v>
      </c>
      <c r="B1351" s="196" t="s">
        <v>4247</v>
      </c>
      <c r="C1351" s="284">
        <v>0</v>
      </c>
      <c r="D1351" s="284">
        <f t="shared" si="107"/>
        <v>0</v>
      </c>
      <c r="E1351" s="255"/>
      <c r="F1351" s="256"/>
      <c r="G1351" s="256"/>
      <c r="H1351" s="255"/>
      <c r="I1351" s="284"/>
      <c r="J1351" s="255"/>
      <c r="K1351" s="284">
        <f t="shared" si="108"/>
        <v>0</v>
      </c>
      <c r="L1351" s="252"/>
      <c r="M1351" s="229"/>
      <c r="N1351" s="229">
        <v>0</v>
      </c>
      <c r="O1351" s="65" t="s">
        <v>4246</v>
      </c>
      <c r="P1351" s="242" t="b">
        <f>EXACT($A$1350,O1351)</f>
        <v>1</v>
      </c>
      <c r="Q1351" s="258">
        <v>0</v>
      </c>
      <c r="R1351" s="259">
        <f t="shared" si="110"/>
        <v>0</v>
      </c>
    </row>
    <row r="1352" spans="1:18" outlineLevel="1">
      <c r="A1352" s="190"/>
      <c r="B1352" s="196"/>
      <c r="C1352" s="230"/>
      <c r="D1352" s="230"/>
      <c r="E1352" s="255"/>
      <c r="F1352" s="229"/>
      <c r="G1352" s="229"/>
      <c r="H1352" s="255"/>
      <c r="I1352" s="230"/>
      <c r="J1352" s="255"/>
      <c r="K1352" s="230"/>
      <c r="L1352" s="252"/>
      <c r="M1352" s="230"/>
      <c r="N1352" s="229"/>
      <c r="O1352" s="65"/>
      <c r="Q1352" s="258"/>
      <c r="R1352" s="259"/>
    </row>
    <row r="1353" spans="1:18">
      <c r="A1353" s="419" t="s">
        <v>4248</v>
      </c>
      <c r="B1353" s="196"/>
      <c r="C1353" s="288">
        <f>C1297+C1299+C1301+C1305+C1307+C1309+C1313+C1315+C1317+C1319+C1321+C1323+C1326+C1329+C1331+C1333+C1344+C1347+C1350</f>
        <v>73776001.299999982</v>
      </c>
      <c r="D1353" s="288">
        <f>C1353*-1</f>
        <v>-73776001.299999982</v>
      </c>
      <c r="E1353" s="310"/>
      <c r="F1353" s="288"/>
      <c r="G1353" s="288"/>
      <c r="H1353" s="310"/>
      <c r="I1353" s="288"/>
      <c r="J1353" s="310"/>
      <c r="K1353" s="288">
        <f t="shared" ref="K1353:K1359" si="112">D1353+I1353</f>
        <v>-73776001.299999982</v>
      </c>
      <c r="L1353" s="311" t="e">
        <f>#REF!+C1353</f>
        <v>#REF!</v>
      </c>
      <c r="M1353" s="299"/>
      <c r="N1353" s="288" t="e">
        <v>#VALUE!</v>
      </c>
      <c r="O1353" s="65">
        <v>0</v>
      </c>
      <c r="Q1353" s="258"/>
      <c r="R1353" s="259"/>
    </row>
    <row r="1354" spans="1:18" outlineLevel="1">
      <c r="A1354" s="400" t="s">
        <v>4249</v>
      </c>
      <c r="B1354" s="45"/>
      <c r="C1354" s="254">
        <f>C1355</f>
        <v>0</v>
      </c>
      <c r="D1354" s="254">
        <f t="shared" si="107"/>
        <v>0</v>
      </c>
      <c r="E1354" s="255"/>
      <c r="F1354" s="229"/>
      <c r="G1354" s="229"/>
      <c r="H1354" s="255"/>
      <c r="I1354" s="254"/>
      <c r="J1354" s="255"/>
      <c r="K1354" s="254">
        <f t="shared" si="112"/>
        <v>0</v>
      </c>
      <c r="L1354" s="252"/>
      <c r="M1354" s="230"/>
      <c r="N1354" s="229" t="e">
        <v>#VALUE!</v>
      </c>
      <c r="O1354" s="65">
        <v>0</v>
      </c>
      <c r="Q1354" s="258">
        <v>0</v>
      </c>
      <c r="R1354" s="259">
        <f t="shared" si="110"/>
        <v>0</v>
      </c>
    </row>
    <row r="1355" spans="1:18" outlineLevel="2">
      <c r="A1355" s="401" t="s">
        <v>5381</v>
      </c>
      <c r="B1355" s="45" t="s">
        <v>4250</v>
      </c>
      <c r="C1355" s="230">
        <v>0</v>
      </c>
      <c r="D1355" s="230">
        <f t="shared" si="107"/>
        <v>0</v>
      </c>
      <c r="E1355" s="255"/>
      <c r="F1355" s="229"/>
      <c r="G1355" s="229"/>
      <c r="H1355" s="255"/>
      <c r="I1355" s="230"/>
      <c r="J1355" s="255"/>
      <c r="K1355" s="230">
        <f t="shared" si="112"/>
        <v>0</v>
      </c>
      <c r="L1355" s="252"/>
      <c r="M1355" s="230"/>
      <c r="N1355" s="229">
        <v>0</v>
      </c>
      <c r="O1355" s="65" t="s">
        <v>4201</v>
      </c>
      <c r="P1355" s="242" t="b">
        <f>EXACT($A1354,O1355)</f>
        <v>0</v>
      </c>
      <c r="Q1355" s="258">
        <v>0</v>
      </c>
      <c r="R1355" s="259">
        <f t="shared" si="110"/>
        <v>0</v>
      </c>
    </row>
    <row r="1356" spans="1:18" outlineLevel="1">
      <c r="A1356" s="400" t="s">
        <v>4251</v>
      </c>
      <c r="B1356" s="45"/>
      <c r="C1356" s="254">
        <f>C1357</f>
        <v>-2103905.25</v>
      </c>
      <c r="D1356" s="254">
        <f t="shared" si="107"/>
        <v>2103905.25</v>
      </c>
      <c r="E1356" s="255"/>
      <c r="F1356" s="229"/>
      <c r="G1356" s="229"/>
      <c r="H1356" s="255"/>
      <c r="I1356" s="254"/>
      <c r="J1356" s="255"/>
      <c r="K1356" s="254">
        <f t="shared" si="112"/>
        <v>2103905.25</v>
      </c>
      <c r="L1356" s="252"/>
      <c r="M1356" s="230"/>
      <c r="N1356" s="229" t="e">
        <v>#VALUE!</v>
      </c>
      <c r="O1356" s="65">
        <v>0</v>
      </c>
      <c r="Q1356" s="258">
        <v>2103905.25</v>
      </c>
      <c r="R1356" s="259">
        <f t="shared" si="110"/>
        <v>0</v>
      </c>
    </row>
    <row r="1357" spans="1:18" outlineLevel="2">
      <c r="A1357" s="401" t="s">
        <v>5382</v>
      </c>
      <c r="B1357" s="45" t="s">
        <v>4252</v>
      </c>
      <c r="C1357" s="230">
        <v>-2103905.25</v>
      </c>
      <c r="D1357" s="230">
        <f t="shared" si="107"/>
        <v>2103905.25</v>
      </c>
      <c r="E1357" s="255"/>
      <c r="F1357" s="229"/>
      <c r="G1357" s="229"/>
      <c r="H1357" s="255"/>
      <c r="I1357" s="230"/>
      <c r="J1357" s="255"/>
      <c r="K1357" s="230">
        <f t="shared" si="112"/>
        <v>2103905.25</v>
      </c>
      <c r="L1357" s="252"/>
      <c r="M1357" s="230"/>
      <c r="N1357" s="229">
        <v>0</v>
      </c>
      <c r="O1357" s="65">
        <v>0</v>
      </c>
      <c r="P1357" s="242" t="b">
        <f>EXACT($A1356,O1357)</f>
        <v>0</v>
      </c>
      <c r="Q1357" s="258">
        <v>0</v>
      </c>
      <c r="R1357" s="259">
        <f t="shared" si="110"/>
        <v>2103905.25</v>
      </c>
    </row>
    <row r="1358" spans="1:18" outlineLevel="1">
      <c r="A1358" s="400" t="s">
        <v>4253</v>
      </c>
      <c r="B1358" s="45"/>
      <c r="C1358" s="254">
        <f>C1359</f>
        <v>-6326494.3600000003</v>
      </c>
      <c r="D1358" s="254">
        <f t="shared" si="107"/>
        <v>6326494.3600000003</v>
      </c>
      <c r="E1358" s="255"/>
      <c r="F1358" s="229"/>
      <c r="G1358" s="229"/>
      <c r="H1358" s="255"/>
      <c r="I1358" s="254"/>
      <c r="J1358" s="255"/>
      <c r="K1358" s="254">
        <f t="shared" si="112"/>
        <v>6326494.3600000003</v>
      </c>
      <c r="L1358" s="252"/>
      <c r="M1358" s="230"/>
      <c r="N1358" s="229" t="e">
        <v>#VALUE!</v>
      </c>
      <c r="O1358" s="65">
        <v>0</v>
      </c>
      <c r="Q1358" s="258">
        <v>6326494.3600000003</v>
      </c>
      <c r="R1358" s="259">
        <f t="shared" si="110"/>
        <v>0</v>
      </c>
    </row>
    <row r="1359" spans="1:18" outlineLevel="2">
      <c r="A1359" s="427" t="s">
        <v>5383</v>
      </c>
      <c r="B1359" s="312" t="s">
        <v>4196</v>
      </c>
      <c r="C1359" s="230">
        <v>-6326494.3600000003</v>
      </c>
      <c r="D1359" s="230">
        <f t="shared" si="107"/>
        <v>6326494.3600000003</v>
      </c>
      <c r="E1359" s="255"/>
      <c r="F1359" s="229"/>
      <c r="G1359" s="229"/>
      <c r="H1359" s="255"/>
      <c r="I1359" s="230"/>
      <c r="J1359" s="255"/>
      <c r="K1359" s="230">
        <f t="shared" si="112"/>
        <v>6326494.3600000003</v>
      </c>
      <c r="L1359" s="252"/>
      <c r="M1359" s="230"/>
      <c r="N1359" s="229">
        <v>0</v>
      </c>
      <c r="O1359" s="65">
        <v>0</v>
      </c>
      <c r="P1359" s="242" t="b">
        <f>EXACT($A1358,O1359)</f>
        <v>0</v>
      </c>
      <c r="Q1359" s="258">
        <v>0</v>
      </c>
      <c r="R1359" s="259">
        <f t="shared" si="110"/>
        <v>6326494.3600000003</v>
      </c>
    </row>
    <row r="1360" spans="1:18" outlineLevel="1">
      <c r="A1360" s="400" t="s">
        <v>4254</v>
      </c>
      <c r="C1360" s="254">
        <f>SUM(C1361)</f>
        <v>0</v>
      </c>
      <c r="D1360" s="254">
        <f t="shared" si="107"/>
        <v>0</v>
      </c>
      <c r="E1360" s="255"/>
      <c r="F1360" s="229"/>
      <c r="G1360" s="229"/>
      <c r="H1360" s="255"/>
      <c r="I1360" s="254"/>
      <c r="J1360" s="255"/>
      <c r="K1360" s="254">
        <f t="shared" si="108"/>
        <v>0</v>
      </c>
      <c r="L1360" s="257" t="e">
        <f>#REF!+C1360</f>
        <v>#REF!</v>
      </c>
      <c r="M1360" s="254"/>
      <c r="N1360" s="229" t="e">
        <v>#VALUE!</v>
      </c>
      <c r="O1360" s="65">
        <v>0</v>
      </c>
      <c r="Q1360" s="258">
        <v>0</v>
      </c>
      <c r="R1360" s="259">
        <f t="shared" si="110"/>
        <v>0</v>
      </c>
    </row>
    <row r="1361" spans="1:18" outlineLevel="2">
      <c r="A1361" s="272" t="s">
        <v>5384</v>
      </c>
      <c r="B1361" s="196" t="s">
        <v>4255</v>
      </c>
      <c r="C1361" s="230">
        <v>0</v>
      </c>
      <c r="D1361" s="230">
        <f t="shared" si="107"/>
        <v>0</v>
      </c>
      <c r="E1361" s="255"/>
      <c r="F1361" s="229"/>
      <c r="G1361" s="229"/>
      <c r="H1361" s="255"/>
      <c r="I1361" s="230"/>
      <c r="J1361" s="255"/>
      <c r="K1361" s="230">
        <f t="shared" si="108"/>
        <v>0</v>
      </c>
      <c r="L1361" s="252"/>
      <c r="M1361" s="230"/>
      <c r="N1361" s="229">
        <v>0</v>
      </c>
      <c r="O1361" s="65">
        <v>0</v>
      </c>
      <c r="P1361" s="242" t="b">
        <f>EXACT($A1360,O1361)</f>
        <v>0</v>
      </c>
      <c r="Q1361" s="258">
        <v>0</v>
      </c>
      <c r="R1361" s="259">
        <f t="shared" si="110"/>
        <v>0</v>
      </c>
    </row>
    <row r="1362" spans="1:18" outlineLevel="1">
      <c r="A1362" s="400" t="s">
        <v>4256</v>
      </c>
      <c r="C1362" s="254">
        <f>SUM(C1363:C1365)</f>
        <v>0</v>
      </c>
      <c r="D1362" s="254">
        <f t="shared" si="107"/>
        <v>0</v>
      </c>
      <c r="E1362" s="255"/>
      <c r="F1362" s="229"/>
      <c r="G1362" s="229"/>
      <c r="H1362" s="255"/>
      <c r="I1362" s="254"/>
      <c r="J1362" s="255"/>
      <c r="K1362" s="254">
        <f t="shared" si="108"/>
        <v>0</v>
      </c>
      <c r="L1362" s="257" t="e">
        <f>#REF!+C1362</f>
        <v>#REF!</v>
      </c>
      <c r="M1362" s="254"/>
      <c r="N1362" s="229" t="e">
        <v>#VALUE!</v>
      </c>
      <c r="O1362" s="65">
        <v>0</v>
      </c>
      <c r="Q1362" s="258">
        <v>0</v>
      </c>
      <c r="R1362" s="259">
        <f t="shared" ref="R1362:R1425" si="113">K1362-Q1362</f>
        <v>0</v>
      </c>
    </row>
    <row r="1363" spans="1:18" outlineLevel="2">
      <c r="A1363" s="401" t="s">
        <v>5385</v>
      </c>
      <c r="B1363" s="45" t="s">
        <v>4257</v>
      </c>
      <c r="C1363" s="230">
        <v>0</v>
      </c>
      <c r="D1363" s="230">
        <f t="shared" si="107"/>
        <v>0</v>
      </c>
      <c r="E1363" s="255"/>
      <c r="F1363" s="229"/>
      <c r="G1363" s="229"/>
      <c r="H1363" s="255"/>
      <c r="I1363" s="230"/>
      <c r="J1363" s="255"/>
      <c r="K1363" s="230">
        <f t="shared" si="108"/>
        <v>0</v>
      </c>
      <c r="L1363" s="252"/>
      <c r="M1363" s="230"/>
      <c r="N1363" s="229">
        <v>0</v>
      </c>
      <c r="O1363" s="65">
        <v>0</v>
      </c>
      <c r="P1363" s="242" t="b">
        <f>EXACT($A$1362,O1363)</f>
        <v>0</v>
      </c>
      <c r="Q1363" s="258">
        <v>0</v>
      </c>
      <c r="R1363" s="259">
        <f t="shared" si="113"/>
        <v>0</v>
      </c>
    </row>
    <row r="1364" spans="1:18" outlineLevel="2">
      <c r="A1364" s="401" t="s">
        <v>5386</v>
      </c>
      <c r="B1364" s="45" t="s">
        <v>4258</v>
      </c>
      <c r="C1364" s="230">
        <v>0</v>
      </c>
      <c r="D1364" s="230">
        <f t="shared" ref="D1364:D1454" si="114">C1364*-1</f>
        <v>0</v>
      </c>
      <c r="E1364" s="255"/>
      <c r="F1364" s="229"/>
      <c r="G1364" s="229"/>
      <c r="H1364" s="255"/>
      <c r="I1364" s="230"/>
      <c r="J1364" s="255"/>
      <c r="K1364" s="230">
        <f t="shared" ref="K1364:K1454" si="115">D1364+I1364</f>
        <v>0</v>
      </c>
      <c r="L1364" s="252"/>
      <c r="M1364" s="230"/>
      <c r="N1364" s="229">
        <v>0</v>
      </c>
      <c r="O1364" s="65">
        <v>0</v>
      </c>
      <c r="P1364" s="242" t="b">
        <f>EXACT($A$1362,O1364)</f>
        <v>0</v>
      </c>
      <c r="Q1364" s="258">
        <v>0</v>
      </c>
      <c r="R1364" s="259">
        <f t="shared" si="113"/>
        <v>0</v>
      </c>
    </row>
    <row r="1365" spans="1:18" outlineLevel="2">
      <c r="A1365" s="272" t="s">
        <v>5387</v>
      </c>
      <c r="B1365" s="196" t="s">
        <v>4259</v>
      </c>
      <c r="C1365" s="230">
        <v>0</v>
      </c>
      <c r="D1365" s="230">
        <f t="shared" si="114"/>
        <v>0</v>
      </c>
      <c r="E1365" s="255"/>
      <c r="F1365" s="229"/>
      <c r="G1365" s="229"/>
      <c r="H1365" s="255"/>
      <c r="I1365" s="230"/>
      <c r="J1365" s="255"/>
      <c r="K1365" s="230">
        <f t="shared" si="115"/>
        <v>0</v>
      </c>
      <c r="L1365" s="252"/>
      <c r="M1365" s="230"/>
      <c r="N1365" s="229">
        <v>0</v>
      </c>
      <c r="O1365" s="65">
        <v>0</v>
      </c>
      <c r="P1365" s="242" t="b">
        <f>EXACT($A$1362,O1365)</f>
        <v>0</v>
      </c>
      <c r="Q1365" s="258">
        <v>0</v>
      </c>
      <c r="R1365" s="259">
        <f t="shared" si="113"/>
        <v>0</v>
      </c>
    </row>
    <row r="1366" spans="1:18" outlineLevel="1">
      <c r="A1366" s="400" t="s">
        <v>4260</v>
      </c>
      <c r="C1366" s="254">
        <f>SUM(C1367:C1369)</f>
        <v>0</v>
      </c>
      <c r="D1366" s="254">
        <f t="shared" si="114"/>
        <v>0</v>
      </c>
      <c r="E1366" s="255"/>
      <c r="F1366" s="229"/>
      <c r="G1366" s="229"/>
      <c r="H1366" s="255"/>
      <c r="I1366" s="254"/>
      <c r="J1366" s="255"/>
      <c r="K1366" s="254">
        <f t="shared" si="115"/>
        <v>0</v>
      </c>
      <c r="L1366" s="257" t="e">
        <f>#REF!+C1366</f>
        <v>#REF!</v>
      </c>
      <c r="M1366" s="254"/>
      <c r="N1366" s="229" t="e">
        <v>#VALUE!</v>
      </c>
      <c r="O1366" s="65">
        <v>0</v>
      </c>
      <c r="Q1366" s="258">
        <v>0</v>
      </c>
      <c r="R1366" s="259">
        <f t="shared" si="113"/>
        <v>0</v>
      </c>
    </row>
    <row r="1367" spans="1:18" outlineLevel="2">
      <c r="A1367" s="272" t="s">
        <v>5388</v>
      </c>
      <c r="B1367" s="196" t="s">
        <v>4261</v>
      </c>
      <c r="C1367" s="230">
        <v>0</v>
      </c>
      <c r="D1367" s="230">
        <f t="shared" si="114"/>
        <v>0</v>
      </c>
      <c r="E1367" s="255"/>
      <c r="F1367" s="229"/>
      <c r="G1367" s="229"/>
      <c r="H1367" s="255"/>
      <c r="I1367" s="230"/>
      <c r="J1367" s="255"/>
      <c r="K1367" s="230">
        <f t="shared" si="115"/>
        <v>0</v>
      </c>
      <c r="L1367" s="252"/>
      <c r="M1367" s="230"/>
      <c r="N1367" s="229">
        <v>0</v>
      </c>
      <c r="O1367" s="65">
        <v>0</v>
      </c>
      <c r="P1367" s="242" t="b">
        <f>EXACT($A$1366,O1367)</f>
        <v>0</v>
      </c>
      <c r="Q1367" s="258">
        <v>0</v>
      </c>
      <c r="R1367" s="259">
        <f t="shared" si="113"/>
        <v>0</v>
      </c>
    </row>
    <row r="1368" spans="1:18" outlineLevel="2">
      <c r="A1368" s="272" t="s">
        <v>5389</v>
      </c>
      <c r="B1368" s="196" t="s">
        <v>4262</v>
      </c>
      <c r="C1368" s="230">
        <v>0</v>
      </c>
      <c r="D1368" s="230">
        <f t="shared" si="114"/>
        <v>0</v>
      </c>
      <c r="E1368" s="255"/>
      <c r="F1368" s="229"/>
      <c r="G1368" s="229"/>
      <c r="H1368" s="255"/>
      <c r="I1368" s="230"/>
      <c r="J1368" s="255"/>
      <c r="K1368" s="230">
        <f t="shared" si="115"/>
        <v>0</v>
      </c>
      <c r="L1368" s="252"/>
      <c r="M1368" s="230"/>
      <c r="N1368" s="229">
        <v>0</v>
      </c>
      <c r="O1368" s="65" t="s">
        <v>4260</v>
      </c>
      <c r="P1368" s="242" t="b">
        <f>EXACT($A$1366,O1368)</f>
        <v>1</v>
      </c>
      <c r="Q1368" s="258">
        <v>0</v>
      </c>
      <c r="R1368" s="259">
        <f t="shared" si="113"/>
        <v>0</v>
      </c>
    </row>
    <row r="1369" spans="1:18" outlineLevel="2">
      <c r="A1369" s="272" t="s">
        <v>5390</v>
      </c>
      <c r="B1369" s="196" t="s">
        <v>4263</v>
      </c>
      <c r="C1369" s="230">
        <v>0</v>
      </c>
      <c r="D1369" s="230">
        <f t="shared" si="114"/>
        <v>0</v>
      </c>
      <c r="E1369" s="255"/>
      <c r="F1369" s="229"/>
      <c r="G1369" s="229"/>
      <c r="H1369" s="255"/>
      <c r="I1369" s="230"/>
      <c r="J1369" s="255"/>
      <c r="K1369" s="230">
        <f t="shared" si="115"/>
        <v>0</v>
      </c>
      <c r="L1369" s="252"/>
      <c r="M1369" s="230"/>
      <c r="N1369" s="229">
        <v>0</v>
      </c>
      <c r="O1369" s="65" t="s">
        <v>4260</v>
      </c>
      <c r="P1369" s="242" t="b">
        <f>EXACT($A$1366,O1369)</f>
        <v>1</v>
      </c>
      <c r="Q1369" s="258">
        <v>0</v>
      </c>
      <c r="R1369" s="259">
        <f t="shared" si="113"/>
        <v>0</v>
      </c>
    </row>
    <row r="1370" spans="1:18" outlineLevel="1">
      <c r="A1370" s="400" t="s">
        <v>4264</v>
      </c>
      <c r="C1370" s="254">
        <f>SUM(C1371:C1373)</f>
        <v>0</v>
      </c>
      <c r="D1370" s="254">
        <f t="shared" si="114"/>
        <v>0</v>
      </c>
      <c r="E1370" s="255"/>
      <c r="F1370" s="229"/>
      <c r="G1370" s="229"/>
      <c r="H1370" s="255"/>
      <c r="I1370" s="254"/>
      <c r="J1370" s="255"/>
      <c r="K1370" s="254">
        <f t="shared" si="115"/>
        <v>0</v>
      </c>
      <c r="L1370" s="257" t="e">
        <f>#REF!+C1370</f>
        <v>#REF!</v>
      </c>
      <c r="M1370" s="254"/>
      <c r="N1370" s="229" t="e">
        <v>#VALUE!</v>
      </c>
      <c r="O1370" s="65">
        <v>0</v>
      </c>
      <c r="Q1370" s="258">
        <v>0</v>
      </c>
      <c r="R1370" s="259">
        <f t="shared" si="113"/>
        <v>0</v>
      </c>
    </row>
    <row r="1371" spans="1:18" outlineLevel="2">
      <c r="A1371" s="272" t="s">
        <v>5391</v>
      </c>
      <c r="B1371" s="196" t="s">
        <v>4265</v>
      </c>
      <c r="C1371" s="230">
        <v>0</v>
      </c>
      <c r="D1371" s="230">
        <f t="shared" si="114"/>
        <v>0</v>
      </c>
      <c r="E1371" s="255"/>
      <c r="F1371" s="229"/>
      <c r="G1371" s="229"/>
      <c r="H1371" s="255"/>
      <c r="I1371" s="230"/>
      <c r="J1371" s="255"/>
      <c r="K1371" s="230">
        <f t="shared" si="115"/>
        <v>0</v>
      </c>
      <c r="L1371" s="252"/>
      <c r="M1371" s="230"/>
      <c r="N1371" s="229">
        <v>0</v>
      </c>
      <c r="O1371" s="65" t="s">
        <v>4264</v>
      </c>
      <c r="P1371" s="242" t="b">
        <f>EXACT($A$1370,O1371)</f>
        <v>1</v>
      </c>
      <c r="Q1371" s="258">
        <v>0</v>
      </c>
      <c r="R1371" s="259">
        <f t="shared" si="113"/>
        <v>0</v>
      </c>
    </row>
    <row r="1372" spans="1:18" outlineLevel="2">
      <c r="A1372" s="272" t="s">
        <v>5392</v>
      </c>
      <c r="B1372" s="196" t="s">
        <v>4266</v>
      </c>
      <c r="C1372" s="230">
        <v>0</v>
      </c>
      <c r="D1372" s="230">
        <f t="shared" si="114"/>
        <v>0</v>
      </c>
      <c r="E1372" s="255"/>
      <c r="F1372" s="229"/>
      <c r="G1372" s="229"/>
      <c r="H1372" s="255"/>
      <c r="I1372" s="230"/>
      <c r="J1372" s="255"/>
      <c r="K1372" s="230">
        <f t="shared" si="115"/>
        <v>0</v>
      </c>
      <c r="L1372" s="252"/>
      <c r="M1372" s="230"/>
      <c r="N1372" s="229">
        <v>0</v>
      </c>
      <c r="O1372" s="65" t="s">
        <v>4264</v>
      </c>
      <c r="P1372" s="242" t="b">
        <f>EXACT($A$1370,O1372)</f>
        <v>1</v>
      </c>
      <c r="Q1372" s="258">
        <v>0</v>
      </c>
      <c r="R1372" s="259">
        <f t="shared" si="113"/>
        <v>0</v>
      </c>
    </row>
    <row r="1373" spans="1:18" outlineLevel="2">
      <c r="A1373" s="272" t="s">
        <v>5393</v>
      </c>
      <c r="B1373" s="196" t="s">
        <v>4267</v>
      </c>
      <c r="C1373" s="230">
        <v>0</v>
      </c>
      <c r="D1373" s="230">
        <f t="shared" si="114"/>
        <v>0</v>
      </c>
      <c r="E1373" s="255"/>
      <c r="F1373" s="229"/>
      <c r="G1373" s="229"/>
      <c r="H1373" s="255"/>
      <c r="I1373" s="230"/>
      <c r="J1373" s="255"/>
      <c r="K1373" s="230">
        <f t="shared" si="115"/>
        <v>0</v>
      </c>
      <c r="L1373" s="252"/>
      <c r="M1373" s="230"/>
      <c r="N1373" s="229">
        <v>0</v>
      </c>
      <c r="O1373" s="65" t="s">
        <v>4264</v>
      </c>
      <c r="P1373" s="242" t="b">
        <f>EXACT($A$1370,O1373)</f>
        <v>1</v>
      </c>
      <c r="Q1373" s="258">
        <v>0</v>
      </c>
      <c r="R1373" s="259">
        <f t="shared" si="113"/>
        <v>0</v>
      </c>
    </row>
    <row r="1374" spans="1:18" outlineLevel="1">
      <c r="A1374" s="400" t="s">
        <v>4268</v>
      </c>
      <c r="C1374" s="254">
        <f>SUM(C1375:C1377)</f>
        <v>95.990000000000009</v>
      </c>
      <c r="D1374" s="254">
        <f t="shared" si="114"/>
        <v>-95.990000000000009</v>
      </c>
      <c r="E1374" s="255"/>
      <c r="F1374" s="229"/>
      <c r="G1374" s="229"/>
      <c r="H1374" s="255"/>
      <c r="I1374" s="254"/>
      <c r="J1374" s="255"/>
      <c r="K1374" s="254">
        <f t="shared" si="115"/>
        <v>-95.990000000000009</v>
      </c>
      <c r="L1374" s="257" t="e">
        <f>#REF!+C1374</f>
        <v>#REF!</v>
      </c>
      <c r="M1374" s="254"/>
      <c r="N1374" s="229" t="e">
        <v>#VALUE!</v>
      </c>
      <c r="O1374" s="65">
        <v>0</v>
      </c>
      <c r="Q1374" s="258">
        <v>-95.99</v>
      </c>
      <c r="R1374" s="259">
        <f t="shared" si="113"/>
        <v>0</v>
      </c>
    </row>
    <row r="1375" spans="1:18" outlineLevel="2">
      <c r="A1375" s="272" t="s">
        <v>5394</v>
      </c>
      <c r="B1375" s="196" t="s">
        <v>4269</v>
      </c>
      <c r="C1375" s="230">
        <v>-1.85</v>
      </c>
      <c r="D1375" s="230">
        <f t="shared" si="114"/>
        <v>1.85</v>
      </c>
      <c r="E1375" s="255"/>
      <c r="F1375" s="229"/>
      <c r="G1375" s="229"/>
      <c r="H1375" s="255"/>
      <c r="I1375" s="230"/>
      <c r="J1375" s="255"/>
      <c r="K1375" s="230">
        <f t="shared" si="115"/>
        <v>1.85</v>
      </c>
      <c r="L1375" s="252"/>
      <c r="M1375" s="230"/>
      <c r="N1375" s="229">
        <v>0</v>
      </c>
      <c r="O1375" s="65" t="s">
        <v>4268</v>
      </c>
      <c r="P1375" s="242" t="b">
        <f>EXACT($A$1374,O1375)</f>
        <v>1</v>
      </c>
      <c r="Q1375" s="258">
        <v>0</v>
      </c>
      <c r="R1375" s="259">
        <f t="shared" si="113"/>
        <v>1.85</v>
      </c>
    </row>
    <row r="1376" spans="1:18" outlineLevel="2">
      <c r="A1376" s="272" t="s">
        <v>5395</v>
      </c>
      <c r="B1376" s="196" t="s">
        <v>4270</v>
      </c>
      <c r="C1376" s="230">
        <v>0</v>
      </c>
      <c r="D1376" s="230">
        <f t="shared" si="114"/>
        <v>0</v>
      </c>
      <c r="E1376" s="255"/>
      <c r="F1376" s="229"/>
      <c r="G1376" s="229"/>
      <c r="H1376" s="255"/>
      <c r="I1376" s="230"/>
      <c r="J1376" s="255"/>
      <c r="K1376" s="230">
        <f t="shared" si="115"/>
        <v>0</v>
      </c>
      <c r="L1376" s="252"/>
      <c r="M1376" s="230"/>
      <c r="N1376" s="229">
        <v>0</v>
      </c>
      <c r="O1376" s="65" t="s">
        <v>4268</v>
      </c>
      <c r="P1376" s="242" t="b">
        <f>EXACT($A$1374,O1376)</f>
        <v>1</v>
      </c>
      <c r="Q1376" s="258">
        <v>0</v>
      </c>
      <c r="R1376" s="259">
        <f t="shared" si="113"/>
        <v>0</v>
      </c>
    </row>
    <row r="1377" spans="1:18" outlineLevel="2">
      <c r="A1377" s="272" t="s">
        <v>5396</v>
      </c>
      <c r="B1377" s="196" t="s">
        <v>4271</v>
      </c>
      <c r="C1377" s="230">
        <v>97.84</v>
      </c>
      <c r="D1377" s="230">
        <f t="shared" si="114"/>
        <v>-97.84</v>
      </c>
      <c r="E1377" s="255"/>
      <c r="F1377" s="229"/>
      <c r="G1377" s="229"/>
      <c r="H1377" s="255"/>
      <c r="I1377" s="230"/>
      <c r="J1377" s="255"/>
      <c r="K1377" s="230">
        <f t="shared" si="115"/>
        <v>-97.84</v>
      </c>
      <c r="L1377" s="252"/>
      <c r="M1377" s="230"/>
      <c r="N1377" s="229">
        <v>0</v>
      </c>
      <c r="O1377" s="65" t="s">
        <v>4268</v>
      </c>
      <c r="P1377" s="242" t="b">
        <f>EXACT($A$1374,O1377)</f>
        <v>1</v>
      </c>
      <c r="Q1377" s="258">
        <v>0</v>
      </c>
      <c r="R1377" s="259">
        <f t="shared" si="113"/>
        <v>-97.84</v>
      </c>
    </row>
    <row r="1378" spans="1:18" outlineLevel="1">
      <c r="A1378" s="400" t="s">
        <v>4272</v>
      </c>
      <c r="C1378" s="254">
        <f>SUM(C1379)</f>
        <v>0</v>
      </c>
      <c r="D1378" s="254">
        <f t="shared" si="114"/>
        <v>0</v>
      </c>
      <c r="E1378" s="255"/>
      <c r="F1378" s="229"/>
      <c r="G1378" s="229"/>
      <c r="H1378" s="255"/>
      <c r="I1378" s="254"/>
      <c r="J1378" s="255"/>
      <c r="K1378" s="254">
        <f t="shared" si="115"/>
        <v>0</v>
      </c>
      <c r="L1378" s="257" t="e">
        <f>#REF!+C1378</f>
        <v>#REF!</v>
      </c>
      <c r="M1378" s="254"/>
      <c r="N1378" s="229" t="e">
        <v>#VALUE!</v>
      </c>
      <c r="O1378" s="65">
        <v>0</v>
      </c>
      <c r="Q1378" s="258">
        <v>0</v>
      </c>
      <c r="R1378" s="259">
        <f t="shared" si="113"/>
        <v>0</v>
      </c>
    </row>
    <row r="1379" spans="1:18" outlineLevel="2">
      <c r="A1379" s="272" t="s">
        <v>5397</v>
      </c>
      <c r="B1379" s="196" t="s">
        <v>4273</v>
      </c>
      <c r="C1379" s="230">
        <v>0</v>
      </c>
      <c r="D1379" s="230">
        <f t="shared" si="114"/>
        <v>0</v>
      </c>
      <c r="E1379" s="255"/>
      <c r="F1379" s="229"/>
      <c r="G1379" s="229"/>
      <c r="H1379" s="255"/>
      <c r="I1379" s="230"/>
      <c r="J1379" s="255"/>
      <c r="K1379" s="230">
        <f t="shared" si="115"/>
        <v>0</v>
      </c>
      <c r="L1379" s="252"/>
      <c r="M1379" s="230"/>
      <c r="N1379" s="229">
        <v>0</v>
      </c>
      <c r="O1379" s="65" t="s">
        <v>4272</v>
      </c>
      <c r="P1379" s="242" t="b">
        <f>EXACT($A1378,O1379)</f>
        <v>1</v>
      </c>
      <c r="Q1379" s="258">
        <v>0</v>
      </c>
      <c r="R1379" s="259">
        <f t="shared" si="113"/>
        <v>0</v>
      </c>
    </row>
    <row r="1380" spans="1:18" outlineLevel="1">
      <c r="A1380" s="410" t="s">
        <v>4274</v>
      </c>
      <c r="B1380" s="196"/>
      <c r="C1380" s="254">
        <f>SUM(C1381)</f>
        <v>0</v>
      </c>
      <c r="D1380" s="254">
        <f t="shared" si="114"/>
        <v>0</v>
      </c>
      <c r="E1380" s="255"/>
      <c r="F1380" s="229"/>
      <c r="G1380" s="229"/>
      <c r="H1380" s="255"/>
      <c r="I1380" s="254"/>
      <c r="J1380" s="255"/>
      <c r="K1380" s="254">
        <f>D1380+I1380</f>
        <v>0</v>
      </c>
      <c r="L1380" s="252"/>
      <c r="M1380" s="230"/>
      <c r="N1380" s="229" t="e">
        <v>#VALUE!</v>
      </c>
      <c r="O1380" s="65">
        <v>0</v>
      </c>
      <c r="Q1380" s="258">
        <v>0</v>
      </c>
      <c r="R1380" s="259">
        <f t="shared" si="113"/>
        <v>0</v>
      </c>
    </row>
    <row r="1381" spans="1:18" outlineLevel="2">
      <c r="A1381" s="272" t="s">
        <v>5398</v>
      </c>
      <c r="B1381" s="196" t="s">
        <v>4275</v>
      </c>
      <c r="C1381" s="230">
        <v>0</v>
      </c>
      <c r="D1381" s="230">
        <f t="shared" si="114"/>
        <v>0</v>
      </c>
      <c r="E1381" s="255"/>
      <c r="F1381" s="229"/>
      <c r="G1381" s="229"/>
      <c r="H1381" s="255"/>
      <c r="I1381" s="230"/>
      <c r="J1381" s="255"/>
      <c r="K1381" s="230">
        <f>D1381+I1381</f>
        <v>0</v>
      </c>
      <c r="L1381" s="252"/>
      <c r="M1381" s="230"/>
      <c r="N1381" s="229">
        <v>0</v>
      </c>
      <c r="O1381" s="65" t="s">
        <v>4274</v>
      </c>
      <c r="P1381" s="242" t="b">
        <f>EXACT($A1380,O1381)</f>
        <v>1</v>
      </c>
      <c r="Q1381" s="258">
        <v>0</v>
      </c>
      <c r="R1381" s="259">
        <f t="shared" si="113"/>
        <v>0</v>
      </c>
    </row>
    <row r="1382" spans="1:18" outlineLevel="1">
      <c r="A1382" s="400" t="s">
        <v>4276</v>
      </c>
      <c r="B1382" s="196"/>
      <c r="C1382" s="254">
        <f>SUM(C1383)</f>
        <v>-5720899.5999999903</v>
      </c>
      <c r="D1382" s="254">
        <f>C1382*-1</f>
        <v>5720899.5999999903</v>
      </c>
      <c r="E1382" s="255"/>
      <c r="F1382" s="229"/>
      <c r="G1382" s="229"/>
      <c r="H1382" s="255"/>
      <c r="I1382" s="254"/>
      <c r="J1382" s="255"/>
      <c r="K1382" s="254">
        <f>D1382+I1382</f>
        <v>5720899.5999999903</v>
      </c>
      <c r="L1382" s="252"/>
      <c r="M1382" s="230"/>
      <c r="N1382" s="229" t="e">
        <v>#VALUE!</v>
      </c>
      <c r="O1382" s="65">
        <v>0</v>
      </c>
      <c r="Q1382" s="258">
        <v>5720899.5999999996</v>
      </c>
      <c r="R1382" s="259">
        <f>K1382-Q1382</f>
        <v>-9.3132257461547852E-9</v>
      </c>
    </row>
    <row r="1383" spans="1:18" outlineLevel="2">
      <c r="A1383" s="272" t="s">
        <v>5399</v>
      </c>
      <c r="B1383" s="196" t="s">
        <v>4210</v>
      </c>
      <c r="C1383" s="230">
        <v>-5720899.5999999903</v>
      </c>
      <c r="D1383" s="230">
        <f>C1383*-1</f>
        <v>5720899.5999999903</v>
      </c>
      <c r="E1383" s="255"/>
      <c r="F1383" s="229"/>
      <c r="G1383" s="229"/>
      <c r="H1383" s="255"/>
      <c r="I1383" s="230"/>
      <c r="J1383" s="255"/>
      <c r="K1383" s="230">
        <f>D1383+I1383</f>
        <v>5720899.5999999903</v>
      </c>
      <c r="L1383" s="252"/>
      <c r="M1383" s="230"/>
      <c r="N1383" s="229">
        <v>0</v>
      </c>
      <c r="O1383" s="65" t="s">
        <v>4276</v>
      </c>
      <c r="P1383" s="242" t="b">
        <f>EXACT($A1382,O1383)</f>
        <v>1</v>
      </c>
      <c r="Q1383" s="258">
        <v>0</v>
      </c>
      <c r="R1383" s="259">
        <f>K1383-Q1383</f>
        <v>5720899.5999999903</v>
      </c>
    </row>
    <row r="1384" spans="1:18" outlineLevel="1">
      <c r="A1384" s="400" t="s">
        <v>4277</v>
      </c>
      <c r="C1384" s="254">
        <f>SUM(C1385)</f>
        <v>0</v>
      </c>
      <c r="D1384" s="254">
        <f t="shared" si="114"/>
        <v>0</v>
      </c>
      <c r="E1384" s="255"/>
      <c r="F1384" s="229"/>
      <c r="G1384" s="229"/>
      <c r="H1384" s="255"/>
      <c r="I1384" s="254"/>
      <c r="J1384" s="255"/>
      <c r="K1384" s="254">
        <f t="shared" si="115"/>
        <v>0</v>
      </c>
      <c r="L1384" s="257" t="e">
        <f>#REF!+C1384</f>
        <v>#REF!</v>
      </c>
      <c r="M1384" s="254"/>
      <c r="N1384" s="229" t="e">
        <v>#VALUE!</v>
      </c>
      <c r="O1384" s="65">
        <v>0</v>
      </c>
      <c r="Q1384" s="258">
        <v>0</v>
      </c>
      <c r="R1384" s="259">
        <f t="shared" si="113"/>
        <v>0</v>
      </c>
    </row>
    <row r="1385" spans="1:18" outlineLevel="2">
      <c r="A1385" s="272" t="s">
        <v>5400</v>
      </c>
      <c r="B1385" s="196" t="s">
        <v>4278</v>
      </c>
      <c r="C1385" s="230">
        <v>0</v>
      </c>
      <c r="D1385" s="230">
        <f t="shared" si="114"/>
        <v>0</v>
      </c>
      <c r="E1385" s="255"/>
      <c r="F1385" s="229"/>
      <c r="G1385" s="229"/>
      <c r="H1385" s="255"/>
      <c r="I1385" s="230"/>
      <c r="J1385" s="255"/>
      <c r="K1385" s="230">
        <f t="shared" si="115"/>
        <v>0</v>
      </c>
      <c r="L1385" s="252"/>
      <c r="M1385" s="230"/>
      <c r="N1385" s="229">
        <v>0</v>
      </c>
      <c r="O1385" s="65" t="s">
        <v>4277</v>
      </c>
      <c r="P1385" s="242" t="b">
        <f>EXACT($A1384,O1385)</f>
        <v>1</v>
      </c>
      <c r="Q1385" s="258">
        <v>0</v>
      </c>
      <c r="R1385" s="259">
        <f t="shared" si="113"/>
        <v>0</v>
      </c>
    </row>
    <row r="1386" spans="1:18" outlineLevel="1">
      <c r="A1386" s="400" t="s">
        <v>4279</v>
      </c>
      <c r="C1386" s="254">
        <f>SUM(C1387)</f>
        <v>0</v>
      </c>
      <c r="D1386" s="254">
        <f t="shared" si="114"/>
        <v>0</v>
      </c>
      <c r="E1386" s="255"/>
      <c r="F1386" s="229"/>
      <c r="G1386" s="229"/>
      <c r="H1386" s="255"/>
      <c r="I1386" s="254"/>
      <c r="J1386" s="255"/>
      <c r="K1386" s="254">
        <f t="shared" si="115"/>
        <v>0</v>
      </c>
      <c r="L1386" s="257" t="e">
        <f>#REF!+C1386</f>
        <v>#REF!</v>
      </c>
      <c r="M1386" s="254"/>
      <c r="N1386" s="229" t="e">
        <v>#VALUE!</v>
      </c>
      <c r="O1386" s="65">
        <v>0</v>
      </c>
      <c r="Q1386" s="258">
        <v>0</v>
      </c>
      <c r="R1386" s="259">
        <f t="shared" si="113"/>
        <v>0</v>
      </c>
    </row>
    <row r="1387" spans="1:18" outlineLevel="2">
      <c r="A1387" s="272" t="s">
        <v>5401</v>
      </c>
      <c r="B1387" s="196" t="s">
        <v>4280</v>
      </c>
      <c r="C1387" s="230">
        <v>0</v>
      </c>
      <c r="D1387" s="230">
        <f t="shared" si="114"/>
        <v>0</v>
      </c>
      <c r="E1387" s="255"/>
      <c r="F1387" s="229"/>
      <c r="G1387" s="229"/>
      <c r="H1387" s="255"/>
      <c r="I1387" s="230"/>
      <c r="J1387" s="255"/>
      <c r="K1387" s="230">
        <f t="shared" si="115"/>
        <v>0</v>
      </c>
      <c r="L1387" s="252"/>
      <c r="M1387" s="230"/>
      <c r="N1387" s="229">
        <v>0</v>
      </c>
      <c r="O1387" s="65" t="s">
        <v>4279</v>
      </c>
      <c r="P1387" s="242" t="b">
        <f>EXACT($A1386,O1387)</f>
        <v>1</v>
      </c>
      <c r="Q1387" s="258">
        <v>0</v>
      </c>
      <c r="R1387" s="259">
        <f t="shared" si="113"/>
        <v>0</v>
      </c>
    </row>
    <row r="1388" spans="1:18" outlineLevel="1">
      <c r="A1388" s="400" t="s">
        <v>4281</v>
      </c>
      <c r="B1388" s="196"/>
      <c r="C1388" s="254">
        <f>SUM(C1389)</f>
        <v>0</v>
      </c>
      <c r="D1388" s="254">
        <f t="shared" si="114"/>
        <v>0</v>
      </c>
      <c r="E1388" s="255"/>
      <c r="F1388" s="229"/>
      <c r="G1388" s="229"/>
      <c r="H1388" s="255"/>
      <c r="I1388" s="254"/>
      <c r="J1388" s="255"/>
      <c r="K1388" s="254">
        <f>D1388+I1388</f>
        <v>0</v>
      </c>
      <c r="L1388" s="257" t="e">
        <f>#REF!+C1388</f>
        <v>#REF!</v>
      </c>
      <c r="M1388" s="254"/>
      <c r="N1388" s="229" t="e">
        <v>#VALUE!</v>
      </c>
      <c r="O1388" s="65">
        <v>0</v>
      </c>
      <c r="Q1388" s="258">
        <v>0</v>
      </c>
      <c r="R1388" s="259">
        <f>K1388-Q1388</f>
        <v>0</v>
      </c>
    </row>
    <row r="1389" spans="1:18" outlineLevel="2">
      <c r="A1389" s="272" t="s">
        <v>5402</v>
      </c>
      <c r="B1389" s="196" t="s">
        <v>4282</v>
      </c>
      <c r="C1389" s="230">
        <v>0</v>
      </c>
      <c r="D1389" s="230">
        <f t="shared" si="114"/>
        <v>0</v>
      </c>
      <c r="E1389" s="255"/>
      <c r="F1389" s="229"/>
      <c r="G1389" s="229"/>
      <c r="H1389" s="255"/>
      <c r="I1389" s="230"/>
      <c r="J1389" s="255"/>
      <c r="K1389" s="230">
        <f>D1389+I1389</f>
        <v>0</v>
      </c>
      <c r="L1389" s="252"/>
      <c r="M1389" s="230"/>
      <c r="N1389" s="229">
        <v>0</v>
      </c>
      <c r="O1389" s="65" t="s">
        <v>4281</v>
      </c>
      <c r="P1389" s="242" t="b">
        <f>EXACT($A1388,O1389)</f>
        <v>1</v>
      </c>
      <c r="Q1389" s="258">
        <v>0</v>
      </c>
      <c r="R1389" s="259">
        <f>K1389-Q1389</f>
        <v>0</v>
      </c>
    </row>
    <row r="1390" spans="1:18" outlineLevel="1">
      <c r="A1390" s="400" t="s">
        <v>4283</v>
      </c>
      <c r="C1390" s="254">
        <f>SUM(C1391)</f>
        <v>-617.26999999999896</v>
      </c>
      <c r="D1390" s="254">
        <f t="shared" si="114"/>
        <v>617.26999999999896</v>
      </c>
      <c r="E1390" s="255"/>
      <c r="F1390" s="229"/>
      <c r="G1390" s="229"/>
      <c r="H1390" s="255"/>
      <c r="I1390" s="254"/>
      <c r="J1390" s="255"/>
      <c r="K1390" s="254">
        <f t="shared" si="115"/>
        <v>617.26999999999896</v>
      </c>
      <c r="L1390" s="257" t="e">
        <f>#REF!+C1390</f>
        <v>#REF!</v>
      </c>
      <c r="M1390" s="254"/>
      <c r="N1390" s="229" t="e">
        <v>#VALUE!</v>
      </c>
      <c r="O1390" s="65">
        <v>0</v>
      </c>
      <c r="Q1390" s="258">
        <v>617.27</v>
      </c>
      <c r="R1390" s="259">
        <f t="shared" si="113"/>
        <v>-1.0231815394945443E-12</v>
      </c>
    </row>
    <row r="1391" spans="1:18" outlineLevel="2">
      <c r="A1391" s="272" t="s">
        <v>5403</v>
      </c>
      <c r="B1391" s="196" t="s">
        <v>4284</v>
      </c>
      <c r="C1391" s="230">
        <v>-617.26999999999896</v>
      </c>
      <c r="D1391" s="230">
        <f t="shared" si="114"/>
        <v>617.26999999999896</v>
      </c>
      <c r="E1391" s="255"/>
      <c r="F1391" s="229"/>
      <c r="G1391" s="229"/>
      <c r="H1391" s="255"/>
      <c r="I1391" s="230"/>
      <c r="J1391" s="255"/>
      <c r="K1391" s="230">
        <f t="shared" si="115"/>
        <v>617.26999999999896</v>
      </c>
      <c r="L1391" s="252"/>
      <c r="M1391" s="230"/>
      <c r="N1391" s="229">
        <v>0</v>
      </c>
      <c r="O1391" s="65" t="s">
        <v>4283</v>
      </c>
      <c r="P1391" s="242" t="b">
        <f>EXACT($A1390,O1391)</f>
        <v>1</v>
      </c>
      <c r="Q1391" s="258">
        <v>0</v>
      </c>
      <c r="R1391" s="259">
        <f t="shared" si="113"/>
        <v>617.26999999999896</v>
      </c>
    </row>
    <row r="1392" spans="1:18" outlineLevel="1">
      <c r="A1392" s="400" t="s">
        <v>4285</v>
      </c>
      <c r="C1392" s="254">
        <f>SUM(C1393:C1394)</f>
        <v>-361383.96</v>
      </c>
      <c r="D1392" s="254">
        <f t="shared" si="114"/>
        <v>361383.96</v>
      </c>
      <c r="E1392" s="255"/>
      <c r="F1392" s="229"/>
      <c r="G1392" s="229"/>
      <c r="H1392" s="255"/>
      <c r="I1392" s="254"/>
      <c r="J1392" s="255"/>
      <c r="K1392" s="254">
        <f t="shared" si="115"/>
        <v>361383.96</v>
      </c>
      <c r="L1392" s="257" t="e">
        <f>#REF!+C1392</f>
        <v>#REF!</v>
      </c>
      <c r="M1392" s="254"/>
      <c r="N1392" s="229" t="e">
        <v>#VALUE!</v>
      </c>
      <c r="O1392" s="65">
        <v>0</v>
      </c>
      <c r="Q1392" s="258">
        <v>361383.96</v>
      </c>
      <c r="R1392" s="259">
        <f t="shared" si="113"/>
        <v>0</v>
      </c>
    </row>
    <row r="1393" spans="1:18" outlineLevel="2">
      <c r="A1393" s="272" t="s">
        <v>5404</v>
      </c>
      <c r="B1393" s="196" t="s">
        <v>4286</v>
      </c>
      <c r="C1393" s="230">
        <v>-361383.96</v>
      </c>
      <c r="D1393" s="230">
        <f t="shared" si="114"/>
        <v>361383.96</v>
      </c>
      <c r="E1393" s="255"/>
      <c r="F1393" s="229"/>
      <c r="G1393" s="229"/>
      <c r="H1393" s="255"/>
      <c r="I1393" s="230"/>
      <c r="J1393" s="255"/>
      <c r="K1393" s="230">
        <f t="shared" si="115"/>
        <v>361383.96</v>
      </c>
      <c r="L1393" s="252"/>
      <c r="M1393" s="230"/>
      <c r="N1393" s="229">
        <v>0</v>
      </c>
      <c r="O1393" s="65" t="s">
        <v>4285</v>
      </c>
      <c r="P1393" s="242" t="b">
        <f>EXACT($A1392,O1393)</f>
        <v>1</v>
      </c>
      <c r="Q1393" s="258">
        <v>0</v>
      </c>
      <c r="R1393" s="259">
        <f t="shared" si="113"/>
        <v>361383.96</v>
      </c>
    </row>
    <row r="1394" spans="1:18" outlineLevel="2">
      <c r="A1394" s="401" t="s">
        <v>5405</v>
      </c>
      <c r="B1394" s="45" t="s">
        <v>4287</v>
      </c>
      <c r="C1394" s="230">
        <v>0</v>
      </c>
      <c r="D1394" s="230">
        <f t="shared" si="114"/>
        <v>0</v>
      </c>
      <c r="E1394" s="255"/>
      <c r="F1394" s="229"/>
      <c r="G1394" s="229"/>
      <c r="H1394" s="255"/>
      <c r="I1394" s="230"/>
      <c r="J1394" s="255"/>
      <c r="K1394" s="230">
        <f t="shared" si="115"/>
        <v>0</v>
      </c>
      <c r="L1394" s="252"/>
      <c r="M1394" s="230"/>
      <c r="N1394" s="229">
        <v>0</v>
      </c>
      <c r="O1394" s="65" t="s">
        <v>4285</v>
      </c>
      <c r="Q1394" s="258">
        <v>0</v>
      </c>
      <c r="R1394" s="259">
        <f t="shared" si="113"/>
        <v>0</v>
      </c>
    </row>
    <row r="1395" spans="1:18" outlineLevel="1">
      <c r="A1395" s="400" t="s">
        <v>4288</v>
      </c>
      <c r="B1395" s="45"/>
      <c r="C1395" s="254">
        <f>C1396+C1397</f>
        <v>0</v>
      </c>
      <c r="D1395" s="254">
        <f t="shared" si="114"/>
        <v>0</v>
      </c>
      <c r="E1395" s="255"/>
      <c r="F1395" s="229"/>
      <c r="G1395" s="229"/>
      <c r="H1395" s="255"/>
      <c r="I1395" s="254"/>
      <c r="J1395" s="255"/>
      <c r="K1395" s="254">
        <f>D1395+I1395</f>
        <v>0</v>
      </c>
      <c r="L1395" s="257" t="e">
        <f>#REF!+C1395</f>
        <v>#REF!</v>
      </c>
      <c r="M1395" s="254"/>
      <c r="N1395" s="229" t="e">
        <v>#VALUE!</v>
      </c>
      <c r="O1395" s="65">
        <v>0</v>
      </c>
      <c r="Q1395" s="258">
        <v>0</v>
      </c>
      <c r="R1395" s="259">
        <f t="shared" si="113"/>
        <v>0</v>
      </c>
    </row>
    <row r="1396" spans="1:18" outlineLevel="2">
      <c r="A1396" s="401" t="s">
        <v>5406</v>
      </c>
      <c r="B1396" s="45" t="s">
        <v>4289</v>
      </c>
      <c r="C1396" s="230">
        <v>0</v>
      </c>
      <c r="D1396" s="230">
        <f t="shared" si="114"/>
        <v>0</v>
      </c>
      <c r="E1396" s="255"/>
      <c r="F1396" s="229"/>
      <c r="G1396" s="229"/>
      <c r="H1396" s="255"/>
      <c r="I1396" s="230"/>
      <c r="J1396" s="255"/>
      <c r="K1396" s="230">
        <f>D1396+I1396</f>
        <v>0</v>
      </c>
      <c r="L1396" s="252"/>
      <c r="M1396" s="230"/>
      <c r="N1396" s="229">
        <v>0</v>
      </c>
      <c r="O1396" s="65" t="s">
        <v>4288</v>
      </c>
      <c r="P1396" s="242" t="b">
        <f>EXACT($A$1395,O1396)</f>
        <v>1</v>
      </c>
      <c r="Q1396" s="258">
        <v>0</v>
      </c>
      <c r="R1396" s="259">
        <f t="shared" si="113"/>
        <v>0</v>
      </c>
    </row>
    <row r="1397" spans="1:18" outlineLevel="2">
      <c r="A1397" s="401" t="s">
        <v>5407</v>
      </c>
      <c r="B1397" s="45" t="s">
        <v>4290</v>
      </c>
      <c r="C1397" s="230">
        <v>0</v>
      </c>
      <c r="D1397" s="230">
        <f t="shared" si="114"/>
        <v>0</v>
      </c>
      <c r="E1397" s="255"/>
      <c r="F1397" s="229"/>
      <c r="G1397" s="229"/>
      <c r="H1397" s="255"/>
      <c r="I1397" s="230"/>
      <c r="J1397" s="255"/>
      <c r="K1397" s="230">
        <f>D1397+I1397</f>
        <v>0</v>
      </c>
      <c r="L1397" s="252"/>
      <c r="M1397" s="230"/>
      <c r="N1397" s="229">
        <v>0</v>
      </c>
      <c r="O1397" s="65" t="s">
        <v>4288</v>
      </c>
      <c r="P1397" s="242" t="b">
        <f>EXACT($A$1395,O1397)</f>
        <v>1</v>
      </c>
      <c r="Q1397" s="258">
        <v>0</v>
      </c>
      <c r="R1397" s="259">
        <f t="shared" si="113"/>
        <v>0</v>
      </c>
    </row>
    <row r="1398" spans="1:18" outlineLevel="1">
      <c r="A1398" s="400" t="s">
        <v>4291</v>
      </c>
      <c r="C1398" s="254">
        <f>SUM(C1399:C1405)</f>
        <v>-89771.059999999896</v>
      </c>
      <c r="D1398" s="254">
        <f t="shared" si="114"/>
        <v>89771.059999999896</v>
      </c>
      <c r="E1398" s="255"/>
      <c r="F1398" s="229"/>
      <c r="G1398" s="229"/>
      <c r="H1398" s="255"/>
      <c r="I1398" s="254"/>
      <c r="J1398" s="255"/>
      <c r="K1398" s="254">
        <f t="shared" si="115"/>
        <v>89771.059999999896</v>
      </c>
      <c r="L1398" s="257" t="e">
        <f>#REF!+C1398</f>
        <v>#REF!</v>
      </c>
      <c r="M1398" s="254"/>
      <c r="N1398" s="229" t="e">
        <v>#VALUE!</v>
      </c>
      <c r="O1398" s="65">
        <v>0</v>
      </c>
      <c r="Q1398" s="258">
        <v>89771.06</v>
      </c>
      <c r="R1398" s="259">
        <f t="shared" si="113"/>
        <v>0</v>
      </c>
    </row>
    <row r="1399" spans="1:18" outlineLevel="2">
      <c r="A1399" s="401" t="s">
        <v>5408</v>
      </c>
      <c r="B1399" s="45" t="s">
        <v>4292</v>
      </c>
      <c r="C1399" s="230">
        <v>0</v>
      </c>
      <c r="D1399" s="230">
        <f t="shared" si="114"/>
        <v>0</v>
      </c>
      <c r="E1399" s="255"/>
      <c r="F1399" s="229"/>
      <c r="G1399" s="229"/>
      <c r="H1399" s="255"/>
      <c r="I1399" s="230"/>
      <c r="J1399" s="255"/>
      <c r="K1399" s="230">
        <f t="shared" si="115"/>
        <v>0</v>
      </c>
      <c r="L1399" s="252"/>
      <c r="M1399" s="230"/>
      <c r="N1399" s="229">
        <v>0</v>
      </c>
      <c r="O1399" s="65" t="s">
        <v>4291</v>
      </c>
      <c r="P1399" s="242" t="b">
        <f>EXACT($A$1398,O1399)</f>
        <v>1</v>
      </c>
      <c r="Q1399" s="258">
        <v>0</v>
      </c>
      <c r="R1399" s="259">
        <f t="shared" si="113"/>
        <v>0</v>
      </c>
    </row>
    <row r="1400" spans="1:18" outlineLevel="2">
      <c r="A1400" s="401" t="s">
        <v>5409</v>
      </c>
      <c r="B1400" s="45" t="s">
        <v>4293</v>
      </c>
      <c r="C1400" s="230">
        <v>0</v>
      </c>
      <c r="D1400" s="230">
        <f t="shared" si="114"/>
        <v>0</v>
      </c>
      <c r="E1400" s="255"/>
      <c r="F1400" s="229"/>
      <c r="G1400" s="229"/>
      <c r="H1400" s="255"/>
      <c r="I1400" s="230"/>
      <c r="J1400" s="255"/>
      <c r="K1400" s="230">
        <f t="shared" si="115"/>
        <v>0</v>
      </c>
      <c r="L1400" s="252"/>
      <c r="M1400" s="230"/>
      <c r="N1400" s="229">
        <v>0</v>
      </c>
      <c r="O1400" s="65" t="s">
        <v>4291</v>
      </c>
      <c r="P1400" s="242" t="b">
        <f t="shared" ref="P1400:P1405" si="116">EXACT($A$1398,O1400)</f>
        <v>1</v>
      </c>
      <c r="Q1400" s="258">
        <v>0</v>
      </c>
      <c r="R1400" s="259">
        <f t="shared" si="113"/>
        <v>0</v>
      </c>
    </row>
    <row r="1401" spans="1:18" outlineLevel="2">
      <c r="A1401" s="401" t="s">
        <v>5410</v>
      </c>
      <c r="B1401" s="45" t="s">
        <v>4294</v>
      </c>
      <c r="C1401" s="230">
        <v>0</v>
      </c>
      <c r="D1401" s="230">
        <f t="shared" si="114"/>
        <v>0</v>
      </c>
      <c r="E1401" s="255"/>
      <c r="F1401" s="229"/>
      <c r="G1401" s="229"/>
      <c r="H1401" s="255"/>
      <c r="I1401" s="230"/>
      <c r="J1401" s="255"/>
      <c r="K1401" s="230">
        <f t="shared" si="115"/>
        <v>0</v>
      </c>
      <c r="L1401" s="252"/>
      <c r="M1401" s="230"/>
      <c r="N1401" s="229">
        <v>0</v>
      </c>
      <c r="O1401" s="65" t="s">
        <v>4291</v>
      </c>
      <c r="P1401" s="242" t="b">
        <f t="shared" si="116"/>
        <v>1</v>
      </c>
      <c r="Q1401" s="258">
        <v>0</v>
      </c>
      <c r="R1401" s="259">
        <f t="shared" si="113"/>
        <v>0</v>
      </c>
    </row>
    <row r="1402" spans="1:18" outlineLevel="2">
      <c r="A1402" s="272" t="s">
        <v>5411</v>
      </c>
      <c r="B1402" s="196" t="s">
        <v>4295</v>
      </c>
      <c r="C1402" s="230">
        <v>0</v>
      </c>
      <c r="D1402" s="230">
        <f t="shared" si="114"/>
        <v>0</v>
      </c>
      <c r="E1402" s="255"/>
      <c r="F1402" s="229"/>
      <c r="G1402" s="229"/>
      <c r="H1402" s="255"/>
      <c r="I1402" s="230"/>
      <c r="J1402" s="255"/>
      <c r="K1402" s="230">
        <f t="shared" si="115"/>
        <v>0</v>
      </c>
      <c r="L1402" s="252"/>
      <c r="M1402" s="230"/>
      <c r="N1402" s="229">
        <v>0</v>
      </c>
      <c r="O1402" s="65" t="s">
        <v>4291</v>
      </c>
      <c r="P1402" s="242" t="b">
        <f t="shared" si="116"/>
        <v>1</v>
      </c>
      <c r="Q1402" s="258">
        <v>0</v>
      </c>
      <c r="R1402" s="259">
        <f t="shared" si="113"/>
        <v>0</v>
      </c>
    </row>
    <row r="1403" spans="1:18" outlineLevel="2">
      <c r="A1403" s="401" t="s">
        <v>5412</v>
      </c>
      <c r="B1403" s="45" t="s">
        <v>4296</v>
      </c>
      <c r="C1403" s="230">
        <v>0</v>
      </c>
      <c r="D1403" s="230">
        <f t="shared" si="114"/>
        <v>0</v>
      </c>
      <c r="E1403" s="255"/>
      <c r="F1403" s="229"/>
      <c r="G1403" s="229"/>
      <c r="H1403" s="255"/>
      <c r="I1403" s="230"/>
      <c r="J1403" s="255"/>
      <c r="K1403" s="230">
        <f t="shared" si="115"/>
        <v>0</v>
      </c>
      <c r="L1403" s="252"/>
      <c r="M1403" s="230"/>
      <c r="N1403" s="229">
        <v>0</v>
      </c>
      <c r="O1403" s="65" t="s">
        <v>4291</v>
      </c>
      <c r="P1403" s="242" t="b">
        <f t="shared" si="116"/>
        <v>1</v>
      </c>
      <c r="Q1403" s="258">
        <v>0</v>
      </c>
      <c r="R1403" s="259">
        <f t="shared" si="113"/>
        <v>0</v>
      </c>
    </row>
    <row r="1404" spans="1:18" outlineLevel="2">
      <c r="A1404" s="401" t="s">
        <v>5413</v>
      </c>
      <c r="B1404" s="45" t="s">
        <v>4297</v>
      </c>
      <c r="C1404" s="230">
        <v>0</v>
      </c>
      <c r="D1404" s="230">
        <f t="shared" si="114"/>
        <v>0</v>
      </c>
      <c r="E1404" s="255"/>
      <c r="F1404" s="229"/>
      <c r="G1404" s="229"/>
      <c r="H1404" s="255"/>
      <c r="I1404" s="230"/>
      <c r="J1404" s="255"/>
      <c r="K1404" s="230">
        <f t="shared" si="115"/>
        <v>0</v>
      </c>
      <c r="L1404" s="252"/>
      <c r="M1404" s="230"/>
      <c r="N1404" s="229">
        <v>0</v>
      </c>
      <c r="O1404" s="65" t="s">
        <v>4291</v>
      </c>
      <c r="P1404" s="242" t="b">
        <f t="shared" si="116"/>
        <v>1</v>
      </c>
      <c r="Q1404" s="258">
        <v>0</v>
      </c>
      <c r="R1404" s="259">
        <f t="shared" si="113"/>
        <v>0</v>
      </c>
    </row>
    <row r="1405" spans="1:18" outlineLevel="2">
      <c r="A1405" s="272" t="s">
        <v>5414</v>
      </c>
      <c r="B1405" s="196" t="s">
        <v>4298</v>
      </c>
      <c r="C1405" s="230">
        <v>-89771.059999999896</v>
      </c>
      <c r="D1405" s="230">
        <f t="shared" si="114"/>
        <v>89771.059999999896</v>
      </c>
      <c r="E1405" s="255"/>
      <c r="F1405" s="229"/>
      <c r="G1405" s="229"/>
      <c r="H1405" s="255"/>
      <c r="I1405" s="230"/>
      <c r="J1405" s="255"/>
      <c r="K1405" s="230">
        <f t="shared" si="115"/>
        <v>89771.059999999896</v>
      </c>
      <c r="L1405" s="252"/>
      <c r="M1405" s="230"/>
      <c r="N1405" s="229">
        <v>0</v>
      </c>
      <c r="O1405" s="65" t="s">
        <v>4291</v>
      </c>
      <c r="P1405" s="242" t="b">
        <f t="shared" si="116"/>
        <v>1</v>
      </c>
      <c r="Q1405" s="258">
        <v>0</v>
      </c>
      <c r="R1405" s="259">
        <f t="shared" si="113"/>
        <v>89771.059999999896</v>
      </c>
    </row>
    <row r="1406" spans="1:18" outlineLevel="1">
      <c r="B1406" s="196"/>
      <c r="C1406" s="302"/>
      <c r="D1406" s="302"/>
      <c r="E1406" s="255"/>
      <c r="F1406" s="256"/>
      <c r="G1406" s="256"/>
      <c r="H1406" s="255"/>
      <c r="I1406" s="302"/>
      <c r="J1406" s="255"/>
      <c r="K1406" s="302"/>
      <c r="L1406" s="252"/>
      <c r="M1406" s="229"/>
      <c r="N1406" s="229"/>
      <c r="O1406" s="65"/>
      <c r="Q1406" s="258"/>
      <c r="R1406" s="259"/>
    </row>
    <row r="1407" spans="1:18">
      <c r="A1407" s="419" t="s">
        <v>4299</v>
      </c>
      <c r="B1407" s="196"/>
      <c r="C1407" s="288">
        <f>+C1354+C1356+C1358+C1360+C1362+C1366+C1370+C1374+C1378+C1380+C1382+C1384+C1386+C1388+C1390+C1392+C1395+C1398</f>
        <v>-14602975.50999999</v>
      </c>
      <c r="D1407" s="288">
        <f t="shared" si="114"/>
        <v>14602975.50999999</v>
      </c>
      <c r="E1407" s="310"/>
      <c r="F1407" s="288"/>
      <c r="G1407" s="288"/>
      <c r="H1407" s="310"/>
      <c r="I1407" s="288"/>
      <c r="J1407" s="310"/>
      <c r="K1407" s="288">
        <f>D1407+I1407</f>
        <v>14602975.50999999</v>
      </c>
      <c r="L1407" s="311" t="e">
        <f>#REF!+C1407</f>
        <v>#REF!</v>
      </c>
      <c r="M1407" s="299"/>
      <c r="N1407" s="288" t="e">
        <v>#VALUE!</v>
      </c>
      <c r="O1407" s="65">
        <v>0</v>
      </c>
      <c r="Q1407" s="258"/>
      <c r="R1407" s="259"/>
    </row>
    <row r="1408" spans="1:18">
      <c r="C1408" s="229"/>
      <c r="D1408" s="229"/>
      <c r="E1408" s="255"/>
      <c r="F1408" s="229"/>
      <c r="G1408" s="229"/>
      <c r="H1408" s="255"/>
      <c r="I1408" s="229"/>
      <c r="J1408" s="255"/>
      <c r="K1408" s="229"/>
      <c r="L1408" s="252"/>
      <c r="M1408" s="229"/>
      <c r="N1408" s="229"/>
      <c r="O1408" s="65">
        <v>0</v>
      </c>
      <c r="Q1408" s="258"/>
      <c r="R1408" s="259"/>
    </row>
    <row r="1409" spans="1:18">
      <c r="A1409" s="400" t="s">
        <v>4300</v>
      </c>
      <c r="B1409" s="249"/>
      <c r="C1409" s="229">
        <f>C1353+C1407</f>
        <v>59173025.789999992</v>
      </c>
      <c r="D1409" s="229">
        <f t="shared" si="114"/>
        <v>-59173025.789999992</v>
      </c>
      <c r="E1409" s="255"/>
      <c r="F1409" s="229"/>
      <c r="G1409" s="229"/>
      <c r="H1409" s="255"/>
      <c r="I1409" s="229">
        <f>I1297+I1299+I1301+I1305+I1307+I1309+I1315+I1317+I1321+I1323+I1333+I1360+I1362+I1366+I1370+I1374+I1378+I1384+I1386+I1390+I1392+I1398</f>
        <v>0</v>
      </c>
      <c r="J1409" s="255"/>
      <c r="K1409" s="229">
        <f t="shared" si="115"/>
        <v>-59173025.789999992</v>
      </c>
      <c r="L1409" s="303" t="e">
        <f>#REF!+C1409</f>
        <v>#REF!</v>
      </c>
      <c r="M1409" s="219"/>
      <c r="N1409" s="229" t="e">
        <v>#VALUE!</v>
      </c>
      <c r="O1409" s="65">
        <v>0</v>
      </c>
      <c r="Q1409" s="258"/>
      <c r="R1409" s="259"/>
    </row>
    <row r="1410" spans="1:18">
      <c r="B1410" s="249"/>
      <c r="C1410" s="229"/>
      <c r="D1410" s="229"/>
      <c r="E1410" s="255"/>
      <c r="F1410" s="229"/>
      <c r="G1410" s="229"/>
      <c r="H1410" s="255"/>
      <c r="I1410" s="229"/>
      <c r="J1410" s="255"/>
      <c r="K1410" s="229"/>
      <c r="L1410" s="303"/>
      <c r="M1410" s="219"/>
      <c r="N1410" s="229"/>
      <c r="O1410" s="65"/>
      <c r="Q1410" s="258"/>
      <c r="R1410" s="259"/>
    </row>
    <row r="1411" spans="1:18" outlineLevel="1">
      <c r="A1411" s="400" t="s">
        <v>4301</v>
      </c>
      <c r="B1411" s="249"/>
      <c r="C1411" s="302">
        <f>SUM(C1412)</f>
        <v>0</v>
      </c>
      <c r="D1411" s="302">
        <f>C1411*-1</f>
        <v>0</v>
      </c>
      <c r="E1411" s="255"/>
      <c r="F1411" s="256"/>
      <c r="G1411" s="256"/>
      <c r="H1411" s="255"/>
      <c r="I1411" s="254"/>
      <c r="J1411" s="255"/>
      <c r="K1411" s="302">
        <f>D1411+I1411</f>
        <v>0</v>
      </c>
      <c r="L1411" s="257" t="e">
        <f>#REF!+C1411</f>
        <v>#REF!</v>
      </c>
      <c r="M1411" s="229"/>
      <c r="N1411" s="229" t="e">
        <v>#VALUE!</v>
      </c>
      <c r="O1411" s="65">
        <v>0</v>
      </c>
      <c r="Q1411" s="258">
        <v>0</v>
      </c>
      <c r="R1411" s="259">
        <f>K1411+Q1411</f>
        <v>0</v>
      </c>
    </row>
    <row r="1412" spans="1:18" outlineLevel="2">
      <c r="A1412" s="272" t="s">
        <v>5415</v>
      </c>
      <c r="B1412" s="196" t="s">
        <v>4242</v>
      </c>
      <c r="C1412" s="230">
        <v>0</v>
      </c>
      <c r="D1412" s="230">
        <f>C1412*-1</f>
        <v>0</v>
      </c>
      <c r="E1412" s="255"/>
      <c r="F1412" s="256"/>
      <c r="G1412" s="256"/>
      <c r="H1412" s="255"/>
      <c r="I1412" s="230"/>
      <c r="J1412" s="255"/>
      <c r="K1412" s="230">
        <f>D1412+I1412</f>
        <v>0</v>
      </c>
      <c r="L1412" s="252"/>
      <c r="M1412" s="230"/>
      <c r="N1412" s="229">
        <v>0</v>
      </c>
      <c r="O1412" s="65">
        <v>0</v>
      </c>
      <c r="P1412" s="242" t="b">
        <f>EXACT($A1411,O1412)</f>
        <v>0</v>
      </c>
      <c r="Q1412" s="258">
        <v>0</v>
      </c>
      <c r="R1412" s="259">
        <f>K1412+Q1412</f>
        <v>0</v>
      </c>
    </row>
    <row r="1413" spans="1:18" outlineLevel="1">
      <c r="A1413" s="400" t="s">
        <v>4302</v>
      </c>
      <c r="B1413" s="196"/>
      <c r="C1413" s="302">
        <f>SUM(C1414)</f>
        <v>0</v>
      </c>
      <c r="D1413" s="302">
        <f t="shared" ref="D1413:D1418" si="117">C1413*-1</f>
        <v>0</v>
      </c>
      <c r="E1413" s="255"/>
      <c r="F1413" s="256"/>
      <c r="G1413" s="256"/>
      <c r="H1413" s="255"/>
      <c r="I1413" s="254"/>
      <c r="J1413" s="255"/>
      <c r="K1413" s="302">
        <f t="shared" ref="K1413:K1418" si="118">D1413+I1413</f>
        <v>0</v>
      </c>
      <c r="L1413" s="257" t="e">
        <f>#REF!+C1413</f>
        <v>#REF!</v>
      </c>
      <c r="M1413" s="229"/>
      <c r="N1413" s="229" t="e">
        <v>#VALUE!</v>
      </c>
      <c r="O1413" s="65">
        <v>0</v>
      </c>
      <c r="Q1413" s="258">
        <v>0</v>
      </c>
      <c r="R1413" s="259">
        <f t="shared" ref="R1413:R1418" si="119">K1413-Q1413</f>
        <v>0</v>
      </c>
    </row>
    <row r="1414" spans="1:18" outlineLevel="2">
      <c r="A1414" s="272" t="s">
        <v>5416</v>
      </c>
      <c r="B1414" s="196" t="s">
        <v>4303</v>
      </c>
      <c r="C1414" s="284">
        <v>0</v>
      </c>
      <c r="D1414" s="284">
        <f t="shared" si="117"/>
        <v>0</v>
      </c>
      <c r="E1414" s="255"/>
      <c r="F1414" s="256"/>
      <c r="G1414" s="256"/>
      <c r="H1414" s="255"/>
      <c r="I1414" s="230"/>
      <c r="J1414" s="255"/>
      <c r="K1414" s="284">
        <f t="shared" si="118"/>
        <v>0</v>
      </c>
      <c r="L1414" s="257"/>
      <c r="M1414" s="230"/>
      <c r="N1414" s="229">
        <v>0</v>
      </c>
      <c r="O1414" s="65" t="s">
        <v>4302</v>
      </c>
      <c r="P1414" s="242" t="b">
        <f>EXACT($A1413,O1414)</f>
        <v>1</v>
      </c>
      <c r="Q1414" s="258">
        <v>0</v>
      </c>
      <c r="R1414" s="259">
        <f t="shared" si="119"/>
        <v>0</v>
      </c>
    </row>
    <row r="1415" spans="1:18" outlineLevel="1">
      <c r="A1415" s="400" t="s">
        <v>4304</v>
      </c>
      <c r="B1415" s="196"/>
      <c r="C1415" s="302">
        <f>SUM(C1416)</f>
        <v>0</v>
      </c>
      <c r="D1415" s="302">
        <f t="shared" si="117"/>
        <v>0</v>
      </c>
      <c r="E1415" s="255"/>
      <c r="F1415" s="256"/>
      <c r="G1415" s="256"/>
      <c r="H1415" s="255"/>
      <c r="I1415" s="254"/>
      <c r="J1415" s="255"/>
      <c r="K1415" s="302">
        <f t="shared" si="118"/>
        <v>0</v>
      </c>
      <c r="L1415" s="257" t="e">
        <f>#REF!+C1415</f>
        <v>#REF!</v>
      </c>
      <c r="M1415" s="229"/>
      <c r="N1415" s="229" t="e">
        <v>#VALUE!</v>
      </c>
      <c r="O1415" s="65">
        <v>0</v>
      </c>
      <c r="Q1415" s="258">
        <v>0</v>
      </c>
      <c r="R1415" s="259">
        <f t="shared" si="119"/>
        <v>0</v>
      </c>
    </row>
    <row r="1416" spans="1:18" outlineLevel="2">
      <c r="A1416" s="272" t="s">
        <v>5417</v>
      </c>
      <c r="B1416" s="196" t="s">
        <v>4305</v>
      </c>
      <c r="C1416" s="284">
        <v>0</v>
      </c>
      <c r="D1416" s="284">
        <f t="shared" si="117"/>
        <v>0</v>
      </c>
      <c r="E1416" s="255"/>
      <c r="F1416" s="256"/>
      <c r="G1416" s="256"/>
      <c r="H1416" s="255"/>
      <c r="I1416" s="230"/>
      <c r="J1416" s="255"/>
      <c r="K1416" s="284">
        <f t="shared" si="118"/>
        <v>0</v>
      </c>
      <c r="L1416" s="257"/>
      <c r="M1416" s="230"/>
      <c r="N1416" s="229">
        <v>0</v>
      </c>
      <c r="O1416" s="65" t="s">
        <v>4304</v>
      </c>
      <c r="P1416" s="242" t="b">
        <f>EXACT($A1415,O1416)</f>
        <v>1</v>
      </c>
      <c r="Q1416" s="258">
        <v>0</v>
      </c>
      <c r="R1416" s="259">
        <f t="shared" si="119"/>
        <v>0</v>
      </c>
    </row>
    <row r="1417" spans="1:18" outlineLevel="1">
      <c r="A1417" s="400" t="s">
        <v>4306</v>
      </c>
      <c r="B1417" s="196"/>
      <c r="C1417" s="302">
        <f>SUM(C1418)</f>
        <v>0</v>
      </c>
      <c r="D1417" s="302">
        <f t="shared" si="117"/>
        <v>0</v>
      </c>
      <c r="E1417" s="255"/>
      <c r="F1417" s="256"/>
      <c r="G1417" s="256"/>
      <c r="H1417" s="255"/>
      <c r="I1417" s="254"/>
      <c r="J1417" s="255"/>
      <c r="K1417" s="302">
        <f t="shared" si="118"/>
        <v>0</v>
      </c>
      <c r="L1417" s="257" t="e">
        <f>#REF!+C1417</f>
        <v>#REF!</v>
      </c>
      <c r="M1417" s="229"/>
      <c r="N1417" s="229" t="e">
        <v>#VALUE!</v>
      </c>
      <c r="O1417" s="65">
        <v>0</v>
      </c>
      <c r="Q1417" s="258">
        <v>0</v>
      </c>
      <c r="R1417" s="259">
        <f t="shared" si="119"/>
        <v>0</v>
      </c>
    </row>
    <row r="1418" spans="1:18" outlineLevel="2">
      <c r="A1418" s="272" t="s">
        <v>5418</v>
      </c>
      <c r="B1418" s="196" t="s">
        <v>4307</v>
      </c>
      <c r="C1418" s="284">
        <v>0</v>
      </c>
      <c r="D1418" s="284">
        <f t="shared" si="117"/>
        <v>0</v>
      </c>
      <c r="E1418" s="255"/>
      <c r="F1418" s="256"/>
      <c r="G1418" s="256"/>
      <c r="H1418" s="255"/>
      <c r="I1418" s="230"/>
      <c r="J1418" s="255"/>
      <c r="K1418" s="284">
        <f t="shared" si="118"/>
        <v>0</v>
      </c>
      <c r="L1418" s="257"/>
      <c r="M1418" s="230"/>
      <c r="N1418" s="229">
        <v>0</v>
      </c>
      <c r="O1418" s="65" t="s">
        <v>4306</v>
      </c>
      <c r="P1418" s="242" t="b">
        <f>EXACT($A1417,O1418)</f>
        <v>1</v>
      </c>
      <c r="Q1418" s="258">
        <v>0</v>
      </c>
      <c r="R1418" s="259">
        <f t="shared" si="119"/>
        <v>0</v>
      </c>
    </row>
    <row r="1419" spans="1:18" outlineLevel="1">
      <c r="B1419" s="249"/>
      <c r="C1419" s="229"/>
      <c r="D1419" s="229"/>
      <c r="E1419" s="255"/>
      <c r="F1419" s="229"/>
      <c r="G1419" s="229"/>
      <c r="H1419" s="255"/>
      <c r="I1419" s="229"/>
      <c r="J1419" s="255"/>
      <c r="K1419" s="229"/>
      <c r="L1419" s="303"/>
      <c r="M1419" s="219"/>
      <c r="N1419" s="229"/>
      <c r="O1419" s="65"/>
      <c r="Q1419" s="258"/>
      <c r="R1419" s="259"/>
    </row>
    <row r="1420" spans="1:18">
      <c r="A1420" s="400" t="s">
        <v>4308</v>
      </c>
      <c r="B1420" s="249"/>
      <c r="C1420" s="229">
        <f>+C1411+C1413+C1415+C1417</f>
        <v>0</v>
      </c>
      <c r="D1420" s="288">
        <f t="shared" si="114"/>
        <v>0</v>
      </c>
      <c r="E1420" s="310"/>
      <c r="F1420" s="288"/>
      <c r="G1420" s="288"/>
      <c r="H1420" s="310"/>
      <c r="I1420" s="288"/>
      <c r="J1420" s="310"/>
      <c r="K1420" s="288">
        <f>D1420+I1420</f>
        <v>0</v>
      </c>
      <c r="L1420" s="311" t="e">
        <f>#REF!+C1420</f>
        <v>#REF!</v>
      </c>
      <c r="M1420" s="299"/>
      <c r="N1420" s="288" t="e">
        <v>#VALUE!</v>
      </c>
      <c r="O1420" s="65">
        <v>0</v>
      </c>
      <c r="Q1420" s="258"/>
      <c r="R1420" s="259"/>
    </row>
    <row r="1421" spans="1:18">
      <c r="A1421" s="249"/>
      <c r="B1421" s="219"/>
      <c r="C1421" s="230"/>
      <c r="D1421" s="230"/>
      <c r="E1421" s="255"/>
      <c r="F1421" s="229"/>
      <c r="G1421" s="229"/>
      <c r="H1421" s="255"/>
      <c r="I1421" s="230"/>
      <c r="J1421" s="255"/>
      <c r="K1421" s="230"/>
      <c r="L1421" s="252"/>
      <c r="M1421" s="230"/>
      <c r="N1421" s="229"/>
      <c r="O1421" s="65">
        <v>0</v>
      </c>
      <c r="Q1421" s="258"/>
      <c r="R1421" s="259"/>
    </row>
    <row r="1422" spans="1:18">
      <c r="A1422" s="422" t="s">
        <v>4309</v>
      </c>
      <c r="B1422" s="249"/>
      <c r="C1422" s="276">
        <f>C1295+C1409+C1420</f>
        <v>-221572602.06999931</v>
      </c>
      <c r="D1422" s="276">
        <f t="shared" si="114"/>
        <v>221572602.06999931</v>
      </c>
      <c r="E1422" s="255"/>
      <c r="F1422" s="229"/>
      <c r="G1422" s="229"/>
      <c r="H1422" s="255"/>
      <c r="I1422" s="276">
        <f>I1295+I1409</f>
        <v>39961332.735539407</v>
      </c>
      <c r="J1422" s="297"/>
      <c r="K1422" s="276">
        <f t="shared" si="115"/>
        <v>261533934.80553871</v>
      </c>
      <c r="L1422" s="303" t="e">
        <f>#REF!+C1422</f>
        <v>#REF!</v>
      </c>
      <c r="M1422" s="276"/>
      <c r="N1422" s="229" t="e">
        <v>#VALUE!</v>
      </c>
      <c r="O1422" s="65">
        <v>0</v>
      </c>
      <c r="Q1422" s="258"/>
      <c r="R1422" s="259"/>
    </row>
    <row r="1423" spans="1:18">
      <c r="A1423" s="148"/>
      <c r="B1423" s="198"/>
      <c r="C1423" s="276"/>
      <c r="D1423" s="276"/>
      <c r="E1423" s="255"/>
      <c r="F1423" s="229"/>
      <c r="G1423" s="229"/>
      <c r="H1423" s="255"/>
      <c r="I1423" s="276"/>
      <c r="J1423" s="297"/>
      <c r="K1423" s="276"/>
      <c r="L1423" s="303"/>
      <c r="M1423" s="218"/>
      <c r="N1423" s="229"/>
      <c r="O1423" s="65">
        <v>0</v>
      </c>
      <c r="P1423" s="218"/>
      <c r="Q1423" s="258"/>
      <c r="R1423" s="259"/>
    </row>
    <row r="1424" spans="1:18" outlineLevel="1">
      <c r="A1424" s="400" t="s">
        <v>4310</v>
      </c>
      <c r="C1424" s="254">
        <f>SUM(C1425)</f>
        <v>570307.33999999904</v>
      </c>
      <c r="D1424" s="254">
        <f>C1424*-1</f>
        <v>-570307.33999999904</v>
      </c>
      <c r="E1424" s="255"/>
      <c r="F1424" s="229"/>
      <c r="G1424" s="229"/>
      <c r="H1424" s="255"/>
      <c r="I1424" s="254"/>
      <c r="J1424" s="255"/>
      <c r="K1424" s="254">
        <f>D1424+I1424</f>
        <v>-570307.33999999904</v>
      </c>
      <c r="L1424" s="257"/>
      <c r="M1424" s="218"/>
      <c r="N1424" s="229" t="e">
        <v>#VALUE!</v>
      </c>
      <c r="O1424" s="65">
        <v>0</v>
      </c>
      <c r="P1424" s="218"/>
      <c r="Q1424" s="258">
        <v>-570307.34</v>
      </c>
      <c r="R1424" s="259">
        <f>K1424-Q1424</f>
        <v>9.3132257461547852E-10</v>
      </c>
    </row>
    <row r="1425" spans="1:19" outlineLevel="2">
      <c r="A1425" s="272" t="s">
        <v>5419</v>
      </c>
      <c r="B1425" s="196" t="s">
        <v>4311</v>
      </c>
      <c r="C1425" s="230">
        <v>570307.33999999904</v>
      </c>
      <c r="D1425" s="230">
        <f>C1425*-1</f>
        <v>-570307.33999999904</v>
      </c>
      <c r="E1425" s="255"/>
      <c r="F1425" s="229"/>
      <c r="G1425" s="229"/>
      <c r="H1425" s="255"/>
      <c r="I1425" s="230"/>
      <c r="J1425" s="255"/>
      <c r="K1425" s="230">
        <f>D1425+I1425</f>
        <v>-570307.33999999904</v>
      </c>
      <c r="L1425" s="252"/>
      <c r="M1425" s="236"/>
      <c r="N1425" s="229">
        <v>0</v>
      </c>
      <c r="O1425" s="65" t="s">
        <v>4310</v>
      </c>
      <c r="P1425" s="242" t="b">
        <f>EXACT($A1424,O1425)</f>
        <v>1</v>
      </c>
      <c r="Q1425" s="258">
        <v>0</v>
      </c>
      <c r="R1425" s="259">
        <f t="shared" si="113"/>
        <v>-570307.33999999904</v>
      </c>
    </row>
    <row r="1426" spans="1:19" outlineLevel="1">
      <c r="A1426" s="400" t="s">
        <v>4312</v>
      </c>
      <c r="C1426" s="254">
        <f>SUM(C1427)</f>
        <v>-2230.11</v>
      </c>
      <c r="D1426" s="254">
        <f t="shared" si="114"/>
        <v>2230.11</v>
      </c>
      <c r="E1426" s="255"/>
      <c r="F1426" s="229"/>
      <c r="G1426" s="229"/>
      <c r="H1426" s="255"/>
      <c r="I1426" s="254"/>
      <c r="J1426" s="255"/>
      <c r="K1426" s="254">
        <f t="shared" si="115"/>
        <v>2230.11</v>
      </c>
      <c r="L1426" s="257" t="e">
        <f>#REF!+C1426</f>
        <v>#REF!</v>
      </c>
      <c r="M1426" s="281"/>
      <c r="N1426" s="229" t="e">
        <v>#VALUE!</v>
      </c>
      <c r="O1426" s="65">
        <v>0</v>
      </c>
      <c r="P1426" s="281"/>
      <c r="Q1426" s="258">
        <v>2230.11</v>
      </c>
      <c r="R1426" s="259">
        <f t="shared" ref="R1426:R1446" si="120">K1426-Q1426</f>
        <v>0</v>
      </c>
    </row>
    <row r="1427" spans="1:19" outlineLevel="2">
      <c r="A1427" s="272" t="s">
        <v>5420</v>
      </c>
      <c r="B1427" s="196" t="s">
        <v>4313</v>
      </c>
      <c r="C1427" s="230">
        <v>-2230.11</v>
      </c>
      <c r="D1427" s="230">
        <f t="shared" si="114"/>
        <v>2230.11</v>
      </c>
      <c r="E1427" s="255"/>
      <c r="F1427" s="229"/>
      <c r="G1427" s="229"/>
      <c r="H1427" s="255"/>
      <c r="I1427" s="230"/>
      <c r="J1427" s="255"/>
      <c r="K1427" s="230">
        <f t="shared" si="115"/>
        <v>2230.11</v>
      </c>
      <c r="L1427" s="252"/>
      <c r="M1427" s="282"/>
      <c r="N1427" s="229">
        <v>0</v>
      </c>
      <c r="O1427" s="65" t="s">
        <v>4312</v>
      </c>
      <c r="P1427" s="242" t="b">
        <f>EXACT($A1426,O1427)</f>
        <v>1</v>
      </c>
      <c r="Q1427" s="258">
        <v>0</v>
      </c>
      <c r="R1427" s="259">
        <f t="shared" si="120"/>
        <v>2230.11</v>
      </c>
    </row>
    <row r="1428" spans="1:19" outlineLevel="1">
      <c r="A1428" s="400" t="s">
        <v>2913</v>
      </c>
      <c r="B1428" s="145"/>
      <c r="C1428" s="254">
        <f>SUM(C1429)</f>
        <v>0</v>
      </c>
      <c r="D1428" s="254">
        <f t="shared" si="114"/>
        <v>0</v>
      </c>
      <c r="E1428" s="255"/>
      <c r="F1428" s="229"/>
      <c r="G1428" s="229"/>
      <c r="H1428" s="255"/>
      <c r="I1428" s="254"/>
      <c r="J1428" s="255"/>
      <c r="K1428" s="254">
        <f t="shared" si="115"/>
        <v>0</v>
      </c>
      <c r="L1428" s="257" t="e">
        <f>#REF!+C1428</f>
        <v>#REF!</v>
      </c>
      <c r="M1428" s="218"/>
      <c r="N1428" s="229" t="e">
        <v>#VALUE!</v>
      </c>
      <c r="O1428" s="65">
        <v>0</v>
      </c>
      <c r="P1428" s="218"/>
      <c r="Q1428" s="258">
        <v>0</v>
      </c>
      <c r="R1428" s="259">
        <f t="shared" si="120"/>
        <v>0</v>
      </c>
      <c r="S1428" s="292"/>
    </row>
    <row r="1429" spans="1:19" outlineLevel="2">
      <c r="A1429" s="272" t="s">
        <v>5421</v>
      </c>
      <c r="B1429" s="196" t="s">
        <v>4314</v>
      </c>
      <c r="C1429" s="293">
        <v>0</v>
      </c>
      <c r="D1429" s="230">
        <f t="shared" si="114"/>
        <v>0</v>
      </c>
      <c r="E1429" s="255"/>
      <c r="F1429" s="229"/>
      <c r="G1429" s="229"/>
      <c r="H1429" s="255"/>
      <c r="I1429" s="230"/>
      <c r="J1429" s="255"/>
      <c r="K1429" s="230">
        <f t="shared" si="115"/>
        <v>0</v>
      </c>
      <c r="L1429" s="252"/>
      <c r="M1429" s="230"/>
      <c r="N1429" s="229">
        <v>0</v>
      </c>
      <c r="O1429" s="65" t="s">
        <v>2913</v>
      </c>
      <c r="P1429" s="242" t="b">
        <f>EXACT($A1428,O1429)</f>
        <v>1</v>
      </c>
      <c r="Q1429" s="258">
        <v>0</v>
      </c>
      <c r="R1429" s="259">
        <f t="shared" si="120"/>
        <v>0</v>
      </c>
    </row>
    <row r="1430" spans="1:19" outlineLevel="1">
      <c r="A1430" s="400" t="s">
        <v>4315</v>
      </c>
      <c r="C1430" s="254">
        <f>SUM(C1431)</f>
        <v>154426.13</v>
      </c>
      <c r="D1430" s="254">
        <f t="shared" si="114"/>
        <v>-154426.13</v>
      </c>
      <c r="E1430" s="255"/>
      <c r="F1430" s="229"/>
      <c r="G1430" s="229"/>
      <c r="H1430" s="255"/>
      <c r="I1430" s="254"/>
      <c r="J1430" s="255"/>
      <c r="K1430" s="254">
        <f t="shared" si="115"/>
        <v>-154426.13</v>
      </c>
      <c r="L1430" s="257" t="e">
        <f>#REF!+C1430</f>
        <v>#REF!</v>
      </c>
      <c r="M1430" s="254"/>
      <c r="N1430" s="229" t="e">
        <v>#VALUE!</v>
      </c>
      <c r="O1430" s="65">
        <v>0</v>
      </c>
      <c r="Q1430" s="258">
        <v>-154426.13</v>
      </c>
      <c r="R1430" s="259">
        <f t="shared" si="120"/>
        <v>0</v>
      </c>
    </row>
    <row r="1431" spans="1:19" outlineLevel="2">
      <c r="A1431" s="272" t="s">
        <v>5422</v>
      </c>
      <c r="B1431" s="196" t="s">
        <v>4316</v>
      </c>
      <c r="C1431" s="230">
        <v>154426.13</v>
      </c>
      <c r="D1431" s="230">
        <f t="shared" si="114"/>
        <v>-154426.13</v>
      </c>
      <c r="E1431" s="255"/>
      <c r="F1431" s="229"/>
      <c r="G1431" s="229"/>
      <c r="H1431" s="255"/>
      <c r="I1431" s="230"/>
      <c r="J1431" s="255"/>
      <c r="K1431" s="230">
        <f t="shared" si="115"/>
        <v>-154426.13</v>
      </c>
      <c r="L1431" s="252"/>
      <c r="M1431" s="230"/>
      <c r="N1431" s="229">
        <v>0</v>
      </c>
      <c r="O1431" s="65" t="s">
        <v>4315</v>
      </c>
      <c r="P1431" s="242" t="b">
        <f>EXACT($A1430,O1431)</f>
        <v>1</v>
      </c>
      <c r="Q1431" s="258">
        <v>0</v>
      </c>
      <c r="R1431" s="259">
        <f t="shared" si="120"/>
        <v>-154426.13</v>
      </c>
    </row>
    <row r="1432" spans="1:19" outlineLevel="1">
      <c r="B1432" s="313"/>
      <c r="C1432" s="229"/>
      <c r="D1432" s="229"/>
      <c r="E1432" s="255"/>
      <c r="F1432" s="229"/>
      <c r="G1432" s="229"/>
      <c r="H1432" s="255"/>
      <c r="I1432" s="229"/>
      <c r="J1432" s="255"/>
      <c r="K1432" s="229"/>
      <c r="L1432" s="252"/>
      <c r="M1432" s="229"/>
      <c r="N1432" s="229"/>
      <c r="O1432" s="65"/>
      <c r="Q1432" s="258"/>
      <c r="R1432" s="259"/>
    </row>
    <row r="1433" spans="1:19">
      <c r="A1433" s="400" t="s">
        <v>4317</v>
      </c>
      <c r="B1433" s="249"/>
      <c r="C1433" s="282">
        <f>+C1426+C1428+C1430+C1424</f>
        <v>722503.35999999905</v>
      </c>
      <c r="D1433" s="282">
        <f t="shared" si="114"/>
        <v>-722503.35999999905</v>
      </c>
      <c r="E1433" s="255"/>
      <c r="F1433" s="229"/>
      <c r="G1433" s="229"/>
      <c r="H1433" s="255"/>
      <c r="I1433" s="282">
        <f>I1426+I1428+I1430+I1424</f>
        <v>0</v>
      </c>
      <c r="J1433" s="314"/>
      <c r="K1433" s="282">
        <f t="shared" si="115"/>
        <v>-722503.35999999905</v>
      </c>
      <c r="L1433" s="303" t="e">
        <f>#REF!+C1433</f>
        <v>#REF!</v>
      </c>
      <c r="M1433" s="219"/>
      <c r="N1433" s="229" t="e">
        <v>#VALUE!</v>
      </c>
      <c r="O1433" s="65"/>
      <c r="Q1433" s="258"/>
      <c r="R1433" s="259"/>
    </row>
    <row r="1434" spans="1:19" outlineLevel="1">
      <c r="A1434" s="410" t="s">
        <v>4318</v>
      </c>
      <c r="C1434" s="254">
        <f>SUM(C1435)</f>
        <v>56079698.2299999</v>
      </c>
      <c r="D1434" s="254">
        <f t="shared" si="114"/>
        <v>-56079698.2299999</v>
      </c>
      <c r="E1434" s="255"/>
      <c r="F1434" s="229"/>
      <c r="G1434" s="229"/>
      <c r="H1434" s="255"/>
      <c r="I1434" s="254"/>
      <c r="J1434" s="255"/>
      <c r="K1434" s="254">
        <f>D1434+I1434</f>
        <v>-56079698.2299999</v>
      </c>
      <c r="L1434" s="303"/>
      <c r="M1434" s="219"/>
      <c r="N1434" s="229" t="e">
        <v>#VALUE!</v>
      </c>
      <c r="O1434" s="65">
        <v>0</v>
      </c>
      <c r="Q1434" s="258">
        <v>-56079698.229999997</v>
      </c>
      <c r="R1434" s="259">
        <f t="shared" si="120"/>
        <v>9.6857547760009766E-8</v>
      </c>
    </row>
    <row r="1435" spans="1:19" outlineLevel="2">
      <c r="A1435" s="315" t="s">
        <v>5423</v>
      </c>
      <c r="B1435" s="260" t="s">
        <v>4319</v>
      </c>
      <c r="C1435" s="281">
        <v>56079698.2299999</v>
      </c>
      <c r="D1435" s="281">
        <f t="shared" si="114"/>
        <v>-56079698.2299999</v>
      </c>
      <c r="E1435" s="255"/>
      <c r="F1435" s="229"/>
      <c r="G1435" s="229"/>
      <c r="H1435" s="255"/>
      <c r="I1435" s="281"/>
      <c r="J1435" s="314"/>
      <c r="K1435" s="281">
        <f>D1435+I1435</f>
        <v>-56079698.2299999</v>
      </c>
      <c r="L1435" s="303"/>
      <c r="M1435" s="219"/>
      <c r="N1435" s="229">
        <v>0</v>
      </c>
      <c r="O1435" s="65" t="s">
        <v>4318</v>
      </c>
      <c r="P1435" s="242" t="b">
        <f>EXACT($A1434,O1435)</f>
        <v>1</v>
      </c>
      <c r="Q1435" s="258">
        <v>0</v>
      </c>
      <c r="R1435" s="259">
        <f t="shared" si="120"/>
        <v>-56079698.2299999</v>
      </c>
    </row>
    <row r="1436" spans="1:19" outlineLevel="1">
      <c r="A1436" s="400" t="s">
        <v>4320</v>
      </c>
      <c r="C1436" s="254">
        <f>SUM(C1437:C1446)</f>
        <v>8952105.2799999993</v>
      </c>
      <c r="D1436" s="236">
        <f t="shared" si="114"/>
        <v>-8952105.2799999993</v>
      </c>
      <c r="E1436" s="255"/>
      <c r="F1436" s="229"/>
      <c r="G1436" s="229"/>
      <c r="H1436" s="255"/>
      <c r="I1436" s="236">
        <f>I1437</f>
        <v>16180756.101232108</v>
      </c>
      <c r="J1436" s="314"/>
      <c r="K1436" s="236">
        <f t="shared" si="115"/>
        <v>7228650.8212321084</v>
      </c>
      <c r="L1436" s="257" t="e">
        <f>#REF!+C1436</f>
        <v>#REF!</v>
      </c>
      <c r="M1436" s="254"/>
      <c r="N1436" s="229" t="e">
        <v>#VALUE!</v>
      </c>
      <c r="O1436" s="65">
        <v>0</v>
      </c>
      <c r="Q1436" s="258">
        <v>7228650.7199999997</v>
      </c>
      <c r="R1436" s="292">
        <f t="shared" si="120"/>
        <v>0.10123210866004229</v>
      </c>
      <c r="S1436" s="295"/>
    </row>
    <row r="1437" spans="1:19" outlineLevel="2">
      <c r="A1437" s="315" t="s">
        <v>5424</v>
      </c>
      <c r="B1437" s="260" t="s">
        <v>4321</v>
      </c>
      <c r="C1437" s="281">
        <v>0</v>
      </c>
      <c r="D1437" s="281">
        <f t="shared" si="114"/>
        <v>0</v>
      </c>
      <c r="E1437" s="255"/>
      <c r="F1437" s="229"/>
      <c r="G1437" s="229"/>
      <c r="H1437" s="255"/>
      <c r="I1437" s="316">
        <v>16180756.101232108</v>
      </c>
      <c r="J1437" s="314"/>
      <c r="K1437" s="281">
        <f t="shared" si="115"/>
        <v>16180756.101232108</v>
      </c>
      <c r="L1437" s="252"/>
      <c r="M1437" s="230"/>
      <c r="N1437" s="229">
        <v>0</v>
      </c>
      <c r="O1437" s="65" t="s">
        <v>4320</v>
      </c>
      <c r="P1437" s="242" t="b">
        <f t="shared" ref="P1437:P1446" si="121">EXACT($A$1436,O1437)</f>
        <v>1</v>
      </c>
      <c r="Q1437" s="258">
        <v>0</v>
      </c>
      <c r="R1437" s="259">
        <f t="shared" si="120"/>
        <v>16180756.101232108</v>
      </c>
    </row>
    <row r="1438" spans="1:19" outlineLevel="2">
      <c r="A1438" s="315" t="s">
        <v>5425</v>
      </c>
      <c r="B1438" s="260" t="s">
        <v>4322</v>
      </c>
      <c r="C1438" s="281">
        <v>5145102.04</v>
      </c>
      <c r="D1438" s="281">
        <f t="shared" si="114"/>
        <v>-5145102.04</v>
      </c>
      <c r="E1438" s="255"/>
      <c r="F1438" s="229"/>
      <c r="G1438" s="229"/>
      <c r="H1438" s="255"/>
      <c r="I1438" s="281"/>
      <c r="J1438" s="314"/>
      <c r="K1438" s="281">
        <f t="shared" si="115"/>
        <v>-5145102.04</v>
      </c>
      <c r="L1438" s="252"/>
      <c r="M1438" s="230"/>
      <c r="N1438" s="229">
        <v>0</v>
      </c>
      <c r="O1438" s="65" t="s">
        <v>4320</v>
      </c>
      <c r="P1438" s="242" t="b">
        <f t="shared" si="121"/>
        <v>1</v>
      </c>
      <c r="Q1438" s="258">
        <v>0</v>
      </c>
      <c r="R1438" s="259">
        <f t="shared" si="120"/>
        <v>-5145102.04</v>
      </c>
    </row>
    <row r="1439" spans="1:19" outlineLevel="2">
      <c r="A1439" s="315" t="s">
        <v>5426</v>
      </c>
      <c r="B1439" s="260" t="s">
        <v>4323</v>
      </c>
      <c r="C1439" s="281">
        <v>2249462.2200000002</v>
      </c>
      <c r="D1439" s="281">
        <f t="shared" si="114"/>
        <v>-2249462.2200000002</v>
      </c>
      <c r="E1439" s="255"/>
      <c r="F1439" s="229"/>
      <c r="G1439" s="229"/>
      <c r="H1439" s="255"/>
      <c r="I1439" s="281"/>
      <c r="J1439" s="314"/>
      <c r="K1439" s="281">
        <f t="shared" si="115"/>
        <v>-2249462.2200000002</v>
      </c>
      <c r="L1439" s="252"/>
      <c r="M1439" s="230"/>
      <c r="N1439" s="229">
        <v>0</v>
      </c>
      <c r="O1439" s="65" t="s">
        <v>4320</v>
      </c>
      <c r="P1439" s="242" t="b">
        <f t="shared" si="121"/>
        <v>1</v>
      </c>
      <c r="Q1439" s="258">
        <v>0</v>
      </c>
      <c r="R1439" s="259">
        <f t="shared" si="120"/>
        <v>-2249462.2200000002</v>
      </c>
    </row>
    <row r="1440" spans="1:19" outlineLevel="2">
      <c r="A1440" s="315" t="s">
        <v>5427</v>
      </c>
      <c r="B1440" s="260" t="s">
        <v>4324</v>
      </c>
      <c r="C1440" s="281">
        <v>-5436703.1100000003</v>
      </c>
      <c r="D1440" s="281">
        <f t="shared" si="114"/>
        <v>5436703.1100000003</v>
      </c>
      <c r="E1440" s="255"/>
      <c r="F1440" s="229"/>
      <c r="G1440" s="229"/>
      <c r="H1440" s="255"/>
      <c r="I1440" s="281"/>
      <c r="J1440" s="314"/>
      <c r="K1440" s="281">
        <f t="shared" si="115"/>
        <v>5436703.1100000003</v>
      </c>
      <c r="L1440" s="252"/>
      <c r="M1440" s="230"/>
      <c r="N1440" s="229">
        <v>0</v>
      </c>
      <c r="O1440" s="65" t="s">
        <v>4320</v>
      </c>
      <c r="P1440" s="242" t="b">
        <f t="shared" si="121"/>
        <v>1</v>
      </c>
      <c r="Q1440" s="258">
        <v>0</v>
      </c>
      <c r="R1440" s="259">
        <f t="shared" si="120"/>
        <v>5436703.1100000003</v>
      </c>
    </row>
    <row r="1441" spans="1:18" outlineLevel="2">
      <c r="A1441" s="315" t="s">
        <v>5428</v>
      </c>
      <c r="B1441" s="260" t="s">
        <v>4325</v>
      </c>
      <c r="C1441" s="281">
        <v>0</v>
      </c>
      <c r="D1441" s="281">
        <f t="shared" si="114"/>
        <v>0</v>
      </c>
      <c r="E1441" s="255"/>
      <c r="F1441" s="229"/>
      <c r="G1441" s="229"/>
      <c r="H1441" s="255"/>
      <c r="I1441" s="281"/>
      <c r="J1441" s="314"/>
      <c r="K1441" s="281">
        <f t="shared" si="115"/>
        <v>0</v>
      </c>
      <c r="L1441" s="252"/>
      <c r="M1441" s="230"/>
      <c r="N1441" s="229">
        <v>0</v>
      </c>
      <c r="O1441" s="65" t="s">
        <v>4320</v>
      </c>
      <c r="P1441" s="242" t="b">
        <f t="shared" si="121"/>
        <v>1</v>
      </c>
      <c r="Q1441" s="258">
        <v>0</v>
      </c>
      <c r="R1441" s="259">
        <f t="shared" si="120"/>
        <v>0</v>
      </c>
    </row>
    <row r="1442" spans="1:18" outlineLevel="2">
      <c r="A1442" s="315" t="s">
        <v>5429</v>
      </c>
      <c r="B1442" s="260" t="s">
        <v>4326</v>
      </c>
      <c r="C1442" s="281">
        <v>-198707.76</v>
      </c>
      <c r="D1442" s="281">
        <f t="shared" si="114"/>
        <v>198707.76</v>
      </c>
      <c r="E1442" s="255"/>
      <c r="F1442" s="229"/>
      <c r="G1442" s="229"/>
      <c r="H1442" s="255"/>
      <c r="I1442" s="281"/>
      <c r="J1442" s="314"/>
      <c r="K1442" s="281">
        <f>D1442+I1442</f>
        <v>198707.76</v>
      </c>
      <c r="L1442" s="252"/>
      <c r="M1442" s="230"/>
      <c r="N1442" s="229">
        <v>0</v>
      </c>
      <c r="O1442" s="65" t="s">
        <v>4320</v>
      </c>
      <c r="P1442" s="242" t="b">
        <f t="shared" si="121"/>
        <v>1</v>
      </c>
      <c r="Q1442" s="258">
        <v>0</v>
      </c>
      <c r="R1442" s="259">
        <f t="shared" si="120"/>
        <v>198707.76</v>
      </c>
    </row>
    <row r="1443" spans="1:18" outlineLevel="2">
      <c r="A1443" s="315" t="s">
        <v>5430</v>
      </c>
      <c r="B1443" s="260" t="s">
        <v>4327</v>
      </c>
      <c r="C1443" s="281">
        <v>2703073.52</v>
      </c>
      <c r="D1443" s="281">
        <f t="shared" si="114"/>
        <v>-2703073.52</v>
      </c>
      <c r="E1443" s="255"/>
      <c r="F1443" s="229"/>
      <c r="G1443" s="229"/>
      <c r="H1443" s="255"/>
      <c r="I1443" s="281"/>
      <c r="J1443" s="314"/>
      <c r="K1443" s="281">
        <f t="shared" si="115"/>
        <v>-2703073.52</v>
      </c>
      <c r="L1443" s="252"/>
      <c r="M1443" s="230"/>
      <c r="N1443" s="229">
        <v>0</v>
      </c>
      <c r="O1443" s="65" t="s">
        <v>4320</v>
      </c>
      <c r="P1443" s="242" t="b">
        <f t="shared" si="121"/>
        <v>1</v>
      </c>
      <c r="Q1443" s="258">
        <v>0</v>
      </c>
      <c r="R1443" s="259">
        <f t="shared" si="120"/>
        <v>-2703073.52</v>
      </c>
    </row>
    <row r="1444" spans="1:18" outlineLevel="2">
      <c r="A1444" s="315" t="s">
        <v>5431</v>
      </c>
      <c r="B1444" s="260" t="s">
        <v>4321</v>
      </c>
      <c r="C1444" s="281">
        <v>-2.9999999999999898E-2</v>
      </c>
      <c r="D1444" s="281">
        <f t="shared" si="114"/>
        <v>2.9999999999999898E-2</v>
      </c>
      <c r="E1444" s="255"/>
      <c r="F1444" s="229"/>
      <c r="G1444" s="229"/>
      <c r="H1444" s="255"/>
      <c r="I1444" s="281"/>
      <c r="J1444" s="314"/>
      <c r="K1444" s="281">
        <f t="shared" si="115"/>
        <v>2.9999999999999898E-2</v>
      </c>
      <c r="L1444" s="252"/>
      <c r="M1444" s="230"/>
      <c r="N1444" s="229">
        <v>0</v>
      </c>
      <c r="O1444" s="65" t="s">
        <v>4320</v>
      </c>
      <c r="P1444" s="242" t="b">
        <f t="shared" si="121"/>
        <v>1</v>
      </c>
      <c r="Q1444" s="258">
        <v>0</v>
      </c>
      <c r="R1444" s="259">
        <f t="shared" si="120"/>
        <v>2.9999999999999898E-2</v>
      </c>
    </row>
    <row r="1445" spans="1:18" outlineLevel="2">
      <c r="A1445" s="315" t="s">
        <v>5432</v>
      </c>
      <c r="B1445" s="260" t="s">
        <v>4328</v>
      </c>
      <c r="C1445" s="281">
        <v>0</v>
      </c>
      <c r="D1445" s="281">
        <f t="shared" si="114"/>
        <v>0</v>
      </c>
      <c r="E1445" s="255"/>
      <c r="F1445" s="229"/>
      <c r="G1445" s="229"/>
      <c r="H1445" s="255"/>
      <c r="I1445" s="281"/>
      <c r="J1445" s="314"/>
      <c r="K1445" s="281">
        <f>D1445+I1445</f>
        <v>0</v>
      </c>
      <c r="L1445" s="252"/>
      <c r="M1445" s="230"/>
      <c r="N1445" s="229">
        <v>0</v>
      </c>
      <c r="O1445" s="65" t="s">
        <v>4320</v>
      </c>
      <c r="P1445" s="242" t="b">
        <f t="shared" si="121"/>
        <v>1</v>
      </c>
      <c r="Q1445" s="258">
        <v>0</v>
      </c>
      <c r="R1445" s="259">
        <f>K1445-Q1445</f>
        <v>0</v>
      </c>
    </row>
    <row r="1446" spans="1:18" outlineLevel="2">
      <c r="A1446" s="315" t="s">
        <v>5433</v>
      </c>
      <c r="B1446" s="260" t="s">
        <v>4329</v>
      </c>
      <c r="C1446" s="281">
        <v>4489878.4000000004</v>
      </c>
      <c r="D1446" s="281">
        <f t="shared" si="114"/>
        <v>-4489878.4000000004</v>
      </c>
      <c r="E1446" s="255"/>
      <c r="F1446" s="229"/>
      <c r="G1446" s="229"/>
      <c r="H1446" s="255"/>
      <c r="I1446" s="281"/>
      <c r="J1446" s="314"/>
      <c r="K1446" s="281">
        <f>D1446+I1446</f>
        <v>-4489878.4000000004</v>
      </c>
      <c r="L1446" s="252"/>
      <c r="M1446" s="230"/>
      <c r="N1446" s="229">
        <v>0</v>
      </c>
      <c r="O1446" s="65" t="s">
        <v>4320</v>
      </c>
      <c r="P1446" s="242" t="b">
        <f t="shared" si="121"/>
        <v>1</v>
      </c>
      <c r="Q1446" s="258">
        <v>0</v>
      </c>
      <c r="R1446" s="259">
        <f t="shared" si="120"/>
        <v>-4489878.4000000004</v>
      </c>
    </row>
    <row r="1447" spans="1:18" outlineLevel="1">
      <c r="C1447" s="229"/>
      <c r="D1447" s="282"/>
      <c r="E1447" s="255"/>
      <c r="F1447" s="229"/>
      <c r="G1447" s="229"/>
      <c r="H1447" s="255"/>
      <c r="I1447" s="282"/>
      <c r="J1447" s="314"/>
      <c r="K1447" s="282"/>
      <c r="L1447" s="252"/>
      <c r="M1447" s="229"/>
      <c r="N1447" s="229"/>
      <c r="O1447" s="65"/>
      <c r="Q1447" s="258"/>
      <c r="R1447" s="259"/>
    </row>
    <row r="1448" spans="1:18">
      <c r="A1448" s="400" t="s">
        <v>4331</v>
      </c>
      <c r="B1448" s="249"/>
      <c r="C1448" s="282">
        <f>C1436+C1434</f>
        <v>65031803.509999901</v>
      </c>
      <c r="D1448" s="282">
        <f t="shared" si="114"/>
        <v>-65031803.509999901</v>
      </c>
      <c r="E1448" s="255"/>
      <c r="F1448" s="229"/>
      <c r="G1448" s="229"/>
      <c r="H1448" s="255"/>
      <c r="I1448" s="282">
        <f>I1436</f>
        <v>16180756.101232108</v>
      </c>
      <c r="J1448" s="314"/>
      <c r="K1448" s="282">
        <f t="shared" si="115"/>
        <v>-48851047.40876779</v>
      </c>
      <c r="L1448" s="303" t="e">
        <f>#REF!+C1448</f>
        <v>#REF!</v>
      </c>
      <c r="M1448" s="219"/>
      <c r="N1448" s="229" t="e">
        <v>#VALUE!</v>
      </c>
      <c r="O1448" s="65"/>
      <c r="Q1448" s="258"/>
      <c r="R1448" s="259"/>
    </row>
    <row r="1449" spans="1:18">
      <c r="C1449" s="229"/>
      <c r="D1449" s="229"/>
      <c r="E1449" s="255"/>
      <c r="F1449" s="229"/>
      <c r="G1449" s="229"/>
      <c r="H1449" s="255"/>
      <c r="I1449" s="229"/>
      <c r="J1449" s="255"/>
      <c r="K1449" s="229"/>
      <c r="L1449" s="252"/>
      <c r="M1449" s="229"/>
      <c r="N1449" s="229"/>
      <c r="O1449" s="65"/>
      <c r="Q1449" s="258"/>
      <c r="R1449" s="259"/>
    </row>
    <row r="1450" spans="1:18">
      <c r="A1450" s="422" t="s">
        <v>4332</v>
      </c>
      <c r="B1450" s="249"/>
      <c r="C1450" s="276">
        <f>C1422+C1433+C1448</f>
        <v>-155818295.19999942</v>
      </c>
      <c r="D1450" s="276">
        <f t="shared" si="114"/>
        <v>155818295.19999942</v>
      </c>
      <c r="E1450" s="255"/>
      <c r="F1450" s="229"/>
      <c r="G1450" s="229"/>
      <c r="H1450" s="255"/>
      <c r="I1450" s="276">
        <f>I1422+I1433+I1448</f>
        <v>56142088.836771518</v>
      </c>
      <c r="J1450" s="297"/>
      <c r="K1450" s="276">
        <f t="shared" si="115"/>
        <v>211960384.03677094</v>
      </c>
      <c r="L1450" s="303" t="e">
        <f>#REF!+C1450</f>
        <v>#REF!</v>
      </c>
      <c r="M1450" s="276"/>
      <c r="N1450" s="229" t="e">
        <v>#VALUE!</v>
      </c>
      <c r="O1450" s="65"/>
      <c r="Q1450" s="258"/>
      <c r="R1450" s="259"/>
    </row>
    <row r="1451" spans="1:18">
      <c r="C1451" s="229"/>
      <c r="D1451" s="229"/>
      <c r="E1451" s="255"/>
      <c r="F1451" s="229"/>
      <c r="G1451" s="229"/>
      <c r="H1451" s="255"/>
      <c r="I1451" s="229"/>
      <c r="J1451" s="255"/>
      <c r="K1451" s="229"/>
      <c r="L1451" s="252"/>
      <c r="M1451" s="229"/>
      <c r="N1451" s="229"/>
      <c r="O1451" s="65"/>
      <c r="Q1451" s="258"/>
      <c r="R1451" s="259"/>
    </row>
    <row r="1452" spans="1:18">
      <c r="A1452" s="400" t="s">
        <v>4333</v>
      </c>
      <c r="C1452" s="229"/>
      <c r="D1452" s="229"/>
      <c r="E1452" s="255"/>
      <c r="F1452" s="229"/>
      <c r="G1452" s="229"/>
      <c r="H1452" s="255"/>
      <c r="I1452" s="229"/>
      <c r="J1452" s="255"/>
      <c r="K1452" s="229"/>
      <c r="L1452" s="252"/>
      <c r="M1452" s="229"/>
      <c r="N1452" s="229" t="e">
        <v>#VALUE!</v>
      </c>
      <c r="O1452" s="65"/>
      <c r="Q1452" s="258"/>
      <c r="R1452" s="259"/>
    </row>
    <row r="1453" spans="1:18">
      <c r="C1453" s="229"/>
      <c r="D1453" s="229"/>
      <c r="E1453" s="255"/>
      <c r="F1453" s="229"/>
      <c r="G1453" s="229"/>
      <c r="H1453" s="255"/>
      <c r="I1453" s="229"/>
      <c r="J1453" s="255"/>
      <c r="K1453" s="229"/>
      <c r="L1453" s="252"/>
      <c r="M1453" s="229"/>
      <c r="N1453" s="229"/>
      <c r="O1453" s="65"/>
      <c r="Q1453" s="258"/>
      <c r="R1453" s="259"/>
    </row>
    <row r="1454" spans="1:18">
      <c r="A1454" s="398" t="s">
        <v>4334</v>
      </c>
      <c r="B1454" s="315"/>
      <c r="C1454" s="317">
        <f>C1450</f>
        <v>-155818295.19999942</v>
      </c>
      <c r="D1454" s="219">
        <f t="shared" si="114"/>
        <v>155818295.19999942</v>
      </c>
      <c r="E1454" s="255"/>
      <c r="F1454" s="229"/>
      <c r="G1454" s="229"/>
      <c r="H1454" s="255"/>
      <c r="I1454" s="219">
        <f>I1450</f>
        <v>56142088.836771518</v>
      </c>
      <c r="J1454" s="266"/>
      <c r="K1454" s="219">
        <f t="shared" si="115"/>
        <v>211960384.03677094</v>
      </c>
      <c r="L1454" s="303" t="e">
        <f>#REF!+C1454</f>
        <v>#REF!</v>
      </c>
      <c r="M1454" s="219"/>
      <c r="N1454" s="229" t="e">
        <v>#VALUE!</v>
      </c>
      <c r="O1454" s="65"/>
      <c r="Q1454" s="258"/>
      <c r="R1454" s="259"/>
    </row>
    <row r="1455" spans="1:18">
      <c r="B1455" s="315"/>
      <c r="C1455" s="229"/>
      <c r="D1455" s="229"/>
      <c r="E1455" s="255"/>
      <c r="F1455" s="229"/>
      <c r="G1455" s="229"/>
      <c r="H1455" s="255"/>
      <c r="I1455" s="229"/>
      <c r="J1455" s="255"/>
      <c r="K1455" s="305">
        <f>K1454</f>
        <v>211960384.03677094</v>
      </c>
      <c r="M1455" s="229"/>
      <c r="O1455" s="65"/>
    </row>
    <row r="1456" spans="1:18">
      <c r="B1456" s="318"/>
      <c r="C1456" s="229"/>
      <c r="D1456" s="229"/>
      <c r="E1456" s="255"/>
      <c r="F1456" s="229"/>
      <c r="G1456" s="229"/>
      <c r="H1456" s="255"/>
      <c r="I1456" s="229"/>
      <c r="J1456" s="255"/>
      <c r="K1456" s="229" t="s">
        <v>4335</v>
      </c>
      <c r="M1456" s="229"/>
    </row>
    <row r="1457" spans="2:15">
      <c r="B1457" s="208" t="s">
        <v>4336</v>
      </c>
      <c r="C1457" s="319">
        <v>-155818295.19999999</v>
      </c>
      <c r="D1457" s="229"/>
      <c r="E1457" s="255"/>
      <c r="F1457" s="229"/>
      <c r="G1457" s="229"/>
      <c r="H1457" s="255"/>
      <c r="I1457" s="229"/>
      <c r="J1457" s="255"/>
      <c r="K1457" s="229"/>
      <c r="M1457" s="229"/>
    </row>
    <row r="1458" spans="2:15">
      <c r="C1458" s="229"/>
      <c r="D1458" s="229"/>
      <c r="E1458" s="255"/>
      <c r="F1458" s="229"/>
      <c r="G1458" s="229"/>
      <c r="H1458" s="255"/>
      <c r="I1458" s="229"/>
      <c r="J1458" s="255"/>
      <c r="K1458" s="229"/>
      <c r="M1458" s="229"/>
    </row>
    <row r="1459" spans="2:15" ht="13.8">
      <c r="C1459" s="320">
        <f>C1454-C1457</f>
        <v>5.6624412536621094E-7</v>
      </c>
      <c r="D1459" s="229"/>
      <c r="E1459" s="255"/>
      <c r="F1459" s="229"/>
      <c r="G1459" s="229"/>
      <c r="H1459" s="255"/>
      <c r="I1459" s="229"/>
      <c r="J1459" s="255"/>
      <c r="K1459" s="321"/>
      <c r="M1459" s="229"/>
    </row>
    <row r="1460" spans="2:15">
      <c r="C1460" s="229"/>
      <c r="D1460" s="229"/>
      <c r="E1460" s="255"/>
      <c r="F1460" s="229"/>
      <c r="G1460" s="229"/>
      <c r="H1460" s="255"/>
      <c r="I1460" s="229"/>
      <c r="J1460" s="255"/>
      <c r="K1460" s="229"/>
      <c r="M1460" s="229"/>
    </row>
    <row r="1461" spans="2:15">
      <c r="C1461" s="229">
        <v>-2.9802322387695313E-7</v>
      </c>
      <c r="D1461" s="229"/>
      <c r="E1461" s="229"/>
      <c r="F1461" s="229"/>
      <c r="G1461" s="229"/>
      <c r="H1461" s="229"/>
      <c r="I1461" s="229"/>
      <c r="J1461" s="229"/>
      <c r="K1461" s="229"/>
      <c r="M1461" s="229"/>
      <c r="O1461" s="242"/>
    </row>
    <row r="1462" spans="2:15">
      <c r="C1462" s="229"/>
      <c r="D1462" s="229"/>
      <c r="E1462" s="229"/>
      <c r="F1462" s="229"/>
      <c r="G1462" s="229"/>
      <c r="H1462" s="229"/>
      <c r="I1462" s="229"/>
      <c r="J1462" s="229"/>
      <c r="K1462" s="229"/>
      <c r="M1462" s="229"/>
      <c r="O1462" s="242"/>
    </row>
    <row r="1463" spans="2:15">
      <c r="C1463" s="229"/>
      <c r="D1463" s="229"/>
      <c r="E1463" s="229"/>
      <c r="F1463" s="229"/>
      <c r="G1463" s="229"/>
      <c r="H1463" s="229"/>
      <c r="I1463" s="229"/>
      <c r="J1463" s="229"/>
      <c r="K1463" s="229"/>
      <c r="M1463" s="229"/>
      <c r="O1463" s="242"/>
    </row>
    <row r="1464" spans="2:15">
      <c r="C1464" s="229"/>
      <c r="D1464" s="229"/>
      <c r="E1464" s="229"/>
      <c r="F1464" s="229"/>
      <c r="G1464" s="229"/>
      <c r="H1464" s="229"/>
      <c r="I1464" s="229"/>
      <c r="J1464" s="229"/>
      <c r="K1464" s="229"/>
      <c r="M1464" s="229"/>
      <c r="O1464" s="242"/>
    </row>
    <row r="1465" spans="2:15">
      <c r="C1465" s="229"/>
      <c r="D1465" s="229"/>
      <c r="E1465" s="229"/>
      <c r="F1465" s="229"/>
      <c r="G1465" s="229"/>
      <c r="H1465" s="229"/>
      <c r="I1465" s="229"/>
      <c r="J1465" s="229"/>
      <c r="K1465" s="229"/>
      <c r="M1465" s="229"/>
      <c r="O1465" s="242"/>
    </row>
    <row r="1466" spans="2:15">
      <c r="C1466" s="229"/>
      <c r="D1466" s="229"/>
      <c r="E1466" s="229"/>
      <c r="F1466" s="229"/>
      <c r="G1466" s="229"/>
      <c r="H1466" s="229"/>
      <c r="I1466" s="229"/>
      <c r="J1466" s="229"/>
      <c r="K1466" s="229"/>
      <c r="M1466" s="229"/>
      <c r="O1466" s="242"/>
    </row>
    <row r="1467" spans="2:15">
      <c r="C1467" s="229"/>
      <c r="D1467" s="229"/>
      <c r="E1467" s="229"/>
      <c r="F1467" s="229"/>
      <c r="G1467" s="229"/>
      <c r="H1467" s="229"/>
      <c r="I1467" s="229"/>
      <c r="J1467" s="229"/>
      <c r="K1467" s="229"/>
      <c r="M1467" s="229"/>
      <c r="O1467" s="242"/>
    </row>
    <row r="1468" spans="2:15">
      <c r="C1468" s="229"/>
      <c r="D1468" s="229"/>
      <c r="E1468" s="229"/>
      <c r="F1468" s="229"/>
      <c r="G1468" s="229"/>
      <c r="H1468" s="229"/>
      <c r="I1468" s="229"/>
      <c r="J1468" s="229"/>
      <c r="K1468" s="229"/>
      <c r="M1468" s="229"/>
      <c r="O1468" s="242"/>
    </row>
    <row r="1469" spans="2:15">
      <c r="C1469" s="229"/>
      <c r="D1469" s="229"/>
      <c r="E1469" s="229"/>
      <c r="F1469" s="229"/>
      <c r="G1469" s="229"/>
      <c r="H1469" s="229"/>
      <c r="I1469" s="229"/>
      <c r="J1469" s="229"/>
      <c r="K1469" s="229"/>
      <c r="M1469" s="229"/>
      <c r="O1469" s="242"/>
    </row>
    <row r="1470" spans="2:15">
      <c r="C1470" s="229"/>
      <c r="D1470" s="229"/>
      <c r="E1470" s="229"/>
      <c r="F1470" s="229"/>
      <c r="G1470" s="229"/>
      <c r="H1470" s="229"/>
      <c r="I1470" s="229"/>
      <c r="J1470" s="229"/>
      <c r="K1470" s="229"/>
      <c r="M1470" s="229"/>
      <c r="O1470" s="242"/>
    </row>
    <row r="1471" spans="2:15">
      <c r="C1471" s="229"/>
      <c r="D1471" s="229"/>
      <c r="E1471" s="229"/>
      <c r="F1471" s="229"/>
      <c r="G1471" s="229"/>
      <c r="H1471" s="229"/>
      <c r="I1471" s="229"/>
      <c r="J1471" s="229"/>
      <c r="K1471" s="229"/>
      <c r="M1471" s="229"/>
      <c r="O1471" s="242"/>
    </row>
    <row r="1472" spans="2:15">
      <c r="C1472" s="229"/>
      <c r="D1472" s="229"/>
      <c r="E1472" s="229"/>
      <c r="F1472" s="229"/>
      <c r="G1472" s="229"/>
      <c r="H1472" s="229"/>
      <c r="I1472" s="229"/>
      <c r="J1472" s="229"/>
      <c r="K1472" s="229"/>
      <c r="M1472" s="229"/>
      <c r="O1472" s="242"/>
    </row>
    <row r="1473" spans="3:15">
      <c r="C1473" s="229"/>
      <c r="D1473" s="229"/>
      <c r="E1473" s="229"/>
      <c r="F1473" s="229"/>
      <c r="G1473" s="229"/>
      <c r="H1473" s="229"/>
      <c r="I1473" s="229"/>
      <c r="J1473" s="229"/>
      <c r="K1473" s="229"/>
      <c r="M1473" s="229"/>
      <c r="O1473" s="242"/>
    </row>
    <row r="1474" spans="3:15">
      <c r="C1474" s="229"/>
      <c r="D1474" s="229"/>
      <c r="E1474" s="229"/>
      <c r="F1474" s="229"/>
      <c r="G1474" s="229"/>
      <c r="H1474" s="229"/>
      <c r="I1474" s="229"/>
      <c r="J1474" s="229"/>
      <c r="K1474" s="229"/>
      <c r="M1474" s="229"/>
      <c r="O1474" s="242"/>
    </row>
    <row r="1475" spans="3:15">
      <c r="C1475" s="229"/>
      <c r="D1475" s="229"/>
      <c r="E1475" s="229"/>
      <c r="F1475" s="229"/>
      <c r="G1475" s="229"/>
      <c r="H1475" s="229"/>
      <c r="I1475" s="229"/>
      <c r="J1475" s="229"/>
      <c r="K1475" s="229"/>
      <c r="M1475" s="229"/>
      <c r="O1475" s="242"/>
    </row>
    <row r="1476" spans="3:15">
      <c r="C1476" s="229"/>
      <c r="D1476" s="229"/>
      <c r="E1476" s="229"/>
      <c r="F1476" s="229"/>
      <c r="G1476" s="229"/>
      <c r="H1476" s="229"/>
      <c r="I1476" s="229"/>
      <c r="J1476" s="229"/>
      <c r="K1476" s="229"/>
      <c r="M1476" s="229"/>
      <c r="O1476" s="242"/>
    </row>
    <row r="1477" spans="3:15">
      <c r="C1477" s="229"/>
      <c r="D1477" s="229"/>
      <c r="E1477" s="229"/>
      <c r="F1477" s="229"/>
      <c r="G1477" s="229"/>
      <c r="H1477" s="229"/>
      <c r="I1477" s="229"/>
      <c r="J1477" s="229"/>
      <c r="K1477" s="229"/>
      <c r="M1477" s="229"/>
      <c r="O1477" s="242"/>
    </row>
    <row r="1478" spans="3:15">
      <c r="C1478" s="229"/>
      <c r="D1478" s="229"/>
      <c r="E1478" s="229"/>
      <c r="F1478" s="229"/>
      <c r="G1478" s="229"/>
      <c r="H1478" s="229"/>
      <c r="I1478" s="229"/>
      <c r="J1478" s="229"/>
      <c r="K1478" s="229"/>
      <c r="M1478" s="229"/>
      <c r="O1478" s="242"/>
    </row>
    <row r="1479" spans="3:15">
      <c r="C1479" s="229"/>
      <c r="D1479" s="229"/>
      <c r="E1479" s="229"/>
      <c r="F1479" s="229"/>
      <c r="G1479" s="229"/>
      <c r="H1479" s="229"/>
      <c r="I1479" s="229"/>
      <c r="J1479" s="229"/>
      <c r="K1479" s="229"/>
      <c r="M1479" s="229"/>
      <c r="O1479" s="242"/>
    </row>
    <row r="1480" spans="3:15">
      <c r="C1480" s="229"/>
      <c r="D1480" s="229"/>
      <c r="E1480" s="229"/>
      <c r="F1480" s="229"/>
      <c r="G1480" s="229"/>
      <c r="H1480" s="229"/>
      <c r="I1480" s="229"/>
      <c r="J1480" s="229"/>
      <c r="K1480" s="229"/>
      <c r="M1480" s="229"/>
      <c r="O1480" s="242"/>
    </row>
    <row r="1481" spans="3:15">
      <c r="C1481" s="229"/>
      <c r="D1481" s="229"/>
      <c r="E1481" s="229"/>
      <c r="F1481" s="229"/>
      <c r="G1481" s="229"/>
      <c r="H1481" s="229"/>
      <c r="I1481" s="229"/>
      <c r="J1481" s="229"/>
      <c r="K1481" s="229"/>
      <c r="M1481" s="229"/>
      <c r="O1481" s="242"/>
    </row>
    <row r="1482" spans="3:15">
      <c r="C1482" s="229"/>
      <c r="D1482" s="229"/>
      <c r="E1482" s="229"/>
      <c r="F1482" s="229"/>
      <c r="G1482" s="229"/>
      <c r="H1482" s="229"/>
      <c r="I1482" s="229"/>
      <c r="J1482" s="229"/>
      <c r="K1482" s="229"/>
      <c r="M1482" s="229"/>
      <c r="O1482" s="242"/>
    </row>
    <row r="1483" spans="3:15">
      <c r="C1483" s="229"/>
      <c r="D1483" s="229"/>
      <c r="E1483" s="229"/>
      <c r="F1483" s="229"/>
      <c r="G1483" s="229"/>
      <c r="H1483" s="229"/>
      <c r="I1483" s="229"/>
      <c r="J1483" s="229"/>
      <c r="K1483" s="229"/>
      <c r="M1483" s="229"/>
      <c r="O1483" s="242"/>
    </row>
    <row r="1484" spans="3:15">
      <c r="C1484" s="229"/>
      <c r="D1484" s="229"/>
      <c r="E1484" s="229"/>
      <c r="F1484" s="229"/>
      <c r="G1484" s="229"/>
      <c r="H1484" s="229"/>
      <c r="I1484" s="229"/>
      <c r="J1484" s="229"/>
      <c r="K1484" s="229"/>
      <c r="M1484" s="229"/>
      <c r="O1484" s="242"/>
    </row>
    <row r="1485" spans="3:15">
      <c r="C1485" s="229"/>
      <c r="D1485" s="229"/>
      <c r="E1485" s="229"/>
      <c r="F1485" s="229"/>
      <c r="G1485" s="229"/>
      <c r="H1485" s="229"/>
      <c r="I1485" s="229"/>
      <c r="J1485" s="229"/>
      <c r="K1485" s="229"/>
      <c r="M1485" s="229"/>
      <c r="O1485" s="242"/>
    </row>
    <row r="1486" spans="3:15">
      <c r="C1486" s="229"/>
      <c r="D1486" s="229"/>
      <c r="E1486" s="229"/>
      <c r="F1486" s="229"/>
      <c r="G1486" s="229"/>
      <c r="H1486" s="229"/>
      <c r="I1486" s="229"/>
      <c r="J1486" s="229"/>
      <c r="K1486" s="229"/>
      <c r="M1486" s="229"/>
      <c r="O1486" s="242"/>
    </row>
    <row r="1487" spans="3:15">
      <c r="C1487" s="229"/>
      <c r="D1487" s="229"/>
      <c r="E1487" s="229"/>
      <c r="F1487" s="229"/>
      <c r="G1487" s="229"/>
      <c r="H1487" s="229"/>
      <c r="I1487" s="229"/>
      <c r="J1487" s="229"/>
      <c r="K1487" s="229"/>
      <c r="M1487" s="229"/>
      <c r="O1487" s="242"/>
    </row>
    <row r="1488" spans="3:15">
      <c r="C1488" s="229"/>
      <c r="D1488" s="229"/>
      <c r="E1488" s="229"/>
      <c r="F1488" s="229"/>
      <c r="G1488" s="229"/>
      <c r="H1488" s="229"/>
      <c r="I1488" s="229"/>
      <c r="J1488" s="229"/>
      <c r="K1488" s="229"/>
      <c r="M1488" s="229"/>
      <c r="O1488" s="242"/>
    </row>
    <row r="1489" spans="3:15">
      <c r="C1489" s="229"/>
      <c r="D1489" s="229"/>
      <c r="E1489" s="229"/>
      <c r="F1489" s="229"/>
      <c r="G1489" s="229"/>
      <c r="H1489" s="229"/>
      <c r="I1489" s="229"/>
      <c r="J1489" s="229"/>
      <c r="K1489" s="229"/>
      <c r="M1489" s="229"/>
      <c r="O1489" s="242"/>
    </row>
    <row r="1490" spans="3:15">
      <c r="C1490" s="229"/>
      <c r="D1490" s="229"/>
      <c r="E1490" s="229"/>
      <c r="F1490" s="229"/>
      <c r="G1490" s="229"/>
      <c r="H1490" s="229"/>
      <c r="I1490" s="229"/>
      <c r="J1490" s="229"/>
      <c r="K1490" s="229"/>
      <c r="M1490" s="229"/>
      <c r="O1490" s="242"/>
    </row>
    <row r="1491" spans="3:15">
      <c r="C1491" s="229"/>
      <c r="D1491" s="229"/>
      <c r="E1491" s="229"/>
      <c r="F1491" s="229"/>
      <c r="G1491" s="229"/>
      <c r="H1491" s="229"/>
      <c r="I1491" s="229"/>
      <c r="J1491" s="229"/>
      <c r="K1491" s="229"/>
      <c r="M1491" s="229"/>
      <c r="O1491" s="242"/>
    </row>
    <row r="1492" spans="3:15">
      <c r="C1492" s="229"/>
      <c r="D1492" s="229"/>
      <c r="E1492" s="229"/>
      <c r="F1492" s="229"/>
      <c r="G1492" s="229"/>
      <c r="H1492" s="229"/>
      <c r="I1492" s="229"/>
      <c r="J1492" s="229"/>
      <c r="K1492" s="229"/>
      <c r="M1492" s="229"/>
      <c r="O1492" s="242"/>
    </row>
    <row r="1493" spans="3:15">
      <c r="C1493" s="229"/>
      <c r="D1493" s="229"/>
      <c r="E1493" s="229"/>
      <c r="F1493" s="229"/>
      <c r="G1493" s="229"/>
      <c r="H1493" s="229"/>
      <c r="I1493" s="229"/>
      <c r="J1493" s="229"/>
      <c r="K1493" s="229"/>
      <c r="M1493" s="229"/>
      <c r="O1493" s="242"/>
    </row>
    <row r="1494" spans="3:15">
      <c r="C1494" s="229"/>
      <c r="D1494" s="229"/>
      <c r="E1494" s="229"/>
      <c r="F1494" s="229"/>
      <c r="G1494" s="229"/>
      <c r="H1494" s="229"/>
      <c r="I1494" s="229"/>
      <c r="J1494" s="229"/>
      <c r="K1494" s="229"/>
      <c r="M1494" s="229"/>
      <c r="O1494" s="242"/>
    </row>
    <row r="1495" spans="3:15">
      <c r="C1495" s="229"/>
      <c r="D1495" s="229"/>
      <c r="E1495" s="229"/>
      <c r="F1495" s="229"/>
      <c r="G1495" s="229"/>
      <c r="H1495" s="229"/>
      <c r="I1495" s="229"/>
      <c r="J1495" s="229"/>
      <c r="K1495" s="229"/>
      <c r="M1495" s="229"/>
      <c r="O1495" s="242"/>
    </row>
    <row r="1496" spans="3:15">
      <c r="C1496" s="229"/>
      <c r="D1496" s="229"/>
      <c r="E1496" s="229"/>
      <c r="F1496" s="229"/>
      <c r="G1496" s="229"/>
      <c r="H1496" s="229"/>
      <c r="I1496" s="229"/>
      <c r="J1496" s="229"/>
      <c r="K1496" s="229"/>
      <c r="M1496" s="229"/>
      <c r="O1496" s="242"/>
    </row>
    <row r="1497" spans="3:15">
      <c r="C1497" s="229"/>
      <c r="D1497" s="229"/>
      <c r="E1497" s="229"/>
      <c r="F1497" s="229"/>
      <c r="G1497" s="229"/>
      <c r="H1497" s="229"/>
      <c r="I1497" s="229"/>
      <c r="J1497" s="229"/>
      <c r="K1497" s="229"/>
      <c r="M1497" s="229"/>
      <c r="O1497" s="242"/>
    </row>
    <row r="1498" spans="3:15">
      <c r="C1498" s="229"/>
      <c r="D1498" s="229"/>
      <c r="E1498" s="229"/>
      <c r="F1498" s="229"/>
      <c r="G1498" s="229"/>
      <c r="H1498" s="229"/>
      <c r="I1498" s="229"/>
      <c r="J1498" s="229"/>
      <c r="K1498" s="229"/>
      <c r="M1498" s="229"/>
      <c r="O1498" s="242"/>
    </row>
    <row r="1499" spans="3:15">
      <c r="C1499" s="229"/>
      <c r="D1499" s="229"/>
      <c r="E1499" s="229"/>
      <c r="F1499" s="229"/>
      <c r="G1499" s="229"/>
      <c r="H1499" s="229"/>
      <c r="I1499" s="229"/>
      <c r="J1499" s="229"/>
      <c r="K1499" s="229"/>
      <c r="M1499" s="229"/>
      <c r="O1499" s="242"/>
    </row>
    <row r="1500" spans="3:15">
      <c r="C1500" s="229"/>
      <c r="D1500" s="229"/>
      <c r="E1500" s="229"/>
      <c r="F1500" s="229"/>
      <c r="G1500" s="229"/>
      <c r="H1500" s="229"/>
      <c r="I1500" s="229"/>
      <c r="J1500" s="229"/>
      <c r="K1500" s="229"/>
      <c r="M1500" s="229"/>
      <c r="O1500" s="242"/>
    </row>
    <row r="1501" spans="3:15">
      <c r="C1501" s="229"/>
      <c r="D1501" s="229"/>
      <c r="E1501" s="229"/>
      <c r="F1501" s="229"/>
      <c r="G1501" s="229"/>
      <c r="H1501" s="229"/>
      <c r="I1501" s="229"/>
      <c r="J1501" s="229"/>
      <c r="K1501" s="229"/>
      <c r="M1501" s="229"/>
      <c r="O1501" s="242"/>
    </row>
    <row r="1502" spans="3:15">
      <c r="C1502" s="229"/>
      <c r="D1502" s="229"/>
      <c r="E1502" s="229"/>
      <c r="F1502" s="229"/>
      <c r="G1502" s="229"/>
      <c r="H1502" s="229"/>
      <c r="I1502" s="229"/>
      <c r="J1502" s="229"/>
      <c r="K1502" s="229"/>
      <c r="M1502" s="229"/>
      <c r="O1502" s="242"/>
    </row>
    <row r="1503" spans="3:15">
      <c r="C1503" s="229"/>
      <c r="D1503" s="229"/>
      <c r="E1503" s="229"/>
      <c r="F1503" s="229"/>
      <c r="G1503" s="229"/>
      <c r="H1503" s="229"/>
      <c r="I1503" s="229"/>
      <c r="J1503" s="229"/>
      <c r="K1503" s="229"/>
      <c r="M1503" s="229"/>
      <c r="O1503" s="242"/>
    </row>
    <row r="1504" spans="3:15">
      <c r="C1504" s="229"/>
      <c r="D1504" s="229"/>
      <c r="E1504" s="229"/>
      <c r="F1504" s="229"/>
      <c r="G1504" s="229"/>
      <c r="H1504" s="229"/>
      <c r="I1504" s="229"/>
      <c r="J1504" s="229"/>
      <c r="K1504" s="229"/>
      <c r="M1504" s="229"/>
      <c r="O1504" s="242"/>
    </row>
    <row r="1505" spans="3:15">
      <c r="C1505" s="229"/>
      <c r="D1505" s="229"/>
      <c r="I1505" s="229"/>
      <c r="J1505" s="229"/>
      <c r="K1505" s="229"/>
      <c r="M1505" s="229"/>
      <c r="O1505" s="242"/>
    </row>
    <row r="1506" spans="3:15">
      <c r="C1506" s="229"/>
      <c r="D1506" s="229"/>
      <c r="I1506" s="229"/>
      <c r="J1506" s="229"/>
      <c r="K1506" s="229"/>
      <c r="M1506" s="229"/>
      <c r="O1506" s="242"/>
    </row>
    <row r="1507" spans="3:15">
      <c r="C1507" s="229"/>
      <c r="D1507" s="229"/>
      <c r="I1507" s="229"/>
      <c r="J1507" s="229"/>
      <c r="K1507" s="229"/>
      <c r="M1507" s="229"/>
      <c r="O1507" s="242"/>
    </row>
    <row r="1508" spans="3:15">
      <c r="C1508" s="229"/>
      <c r="D1508" s="229"/>
      <c r="I1508" s="229"/>
      <c r="J1508" s="229"/>
      <c r="K1508" s="229"/>
      <c r="M1508" s="229"/>
      <c r="O1508" s="242"/>
    </row>
    <row r="1509" spans="3:15">
      <c r="C1509" s="229"/>
      <c r="D1509" s="229"/>
      <c r="I1509" s="229"/>
      <c r="J1509" s="229"/>
      <c r="K1509" s="229"/>
      <c r="M1509" s="229"/>
      <c r="O1509" s="242"/>
    </row>
    <row r="1510" spans="3:15">
      <c r="C1510" s="229"/>
      <c r="D1510" s="229"/>
      <c r="I1510" s="229"/>
      <c r="J1510" s="229"/>
      <c r="K1510" s="229"/>
      <c r="M1510" s="229"/>
      <c r="O1510" s="242"/>
    </row>
    <row r="1511" spans="3:15">
      <c r="C1511" s="229"/>
      <c r="D1511" s="229"/>
      <c r="I1511" s="229"/>
      <c r="J1511" s="229"/>
      <c r="K1511" s="229"/>
      <c r="M1511" s="229"/>
      <c r="O1511" s="242"/>
    </row>
    <row r="1512" spans="3:15">
      <c r="C1512" s="229"/>
      <c r="D1512" s="229"/>
      <c r="I1512" s="229"/>
      <c r="J1512" s="229"/>
      <c r="K1512" s="229"/>
      <c r="M1512" s="229"/>
      <c r="O1512" s="242"/>
    </row>
    <row r="1513" spans="3:15">
      <c r="C1513" s="229"/>
      <c r="D1513" s="229"/>
      <c r="I1513" s="229"/>
      <c r="J1513" s="229"/>
      <c r="K1513" s="229"/>
      <c r="M1513" s="229"/>
      <c r="O1513" s="242"/>
    </row>
    <row r="1514" spans="3:15">
      <c r="C1514" s="229"/>
      <c r="D1514" s="229"/>
      <c r="I1514" s="229"/>
      <c r="J1514" s="229"/>
      <c r="K1514" s="229"/>
      <c r="M1514" s="229"/>
      <c r="O1514" s="242"/>
    </row>
    <row r="1515" spans="3:15">
      <c r="C1515" s="229"/>
      <c r="D1515" s="229"/>
      <c r="I1515" s="229"/>
      <c r="J1515" s="229"/>
      <c r="K1515" s="229"/>
      <c r="M1515" s="229"/>
      <c r="O1515" s="242"/>
    </row>
    <row r="1516" spans="3:15">
      <c r="C1516" s="229"/>
      <c r="D1516" s="229"/>
      <c r="I1516" s="229"/>
      <c r="J1516" s="229"/>
      <c r="K1516" s="229"/>
      <c r="M1516" s="229"/>
      <c r="O1516" s="242"/>
    </row>
    <row r="1517" spans="3:15">
      <c r="C1517" s="229"/>
      <c r="D1517" s="229"/>
      <c r="I1517" s="229"/>
      <c r="J1517" s="229"/>
      <c r="K1517" s="229"/>
      <c r="M1517" s="229"/>
      <c r="O1517" s="242"/>
    </row>
    <row r="1518" spans="3:15">
      <c r="C1518" s="229"/>
      <c r="D1518" s="229"/>
      <c r="I1518" s="229"/>
      <c r="J1518" s="229"/>
      <c r="K1518" s="229"/>
      <c r="M1518" s="229"/>
      <c r="O1518" s="242"/>
    </row>
    <row r="1519" spans="3:15">
      <c r="C1519" s="229"/>
      <c r="D1519" s="229"/>
      <c r="I1519" s="229"/>
      <c r="J1519" s="229"/>
      <c r="K1519" s="229"/>
      <c r="M1519" s="229"/>
      <c r="O1519" s="242"/>
    </row>
    <row r="1520" spans="3:15">
      <c r="C1520" s="229"/>
      <c r="D1520" s="229"/>
      <c r="I1520" s="229"/>
      <c r="J1520" s="229"/>
      <c r="K1520" s="229"/>
      <c r="M1520" s="229"/>
      <c r="O1520" s="242"/>
    </row>
    <row r="1521" spans="3:15">
      <c r="C1521" s="229"/>
      <c r="D1521" s="229"/>
      <c r="I1521" s="229"/>
      <c r="J1521" s="229"/>
      <c r="K1521" s="229"/>
      <c r="M1521" s="229"/>
      <c r="O1521" s="242"/>
    </row>
    <row r="1522" spans="3:15">
      <c r="C1522" s="229"/>
      <c r="D1522" s="229"/>
      <c r="I1522" s="229"/>
      <c r="J1522" s="229"/>
      <c r="K1522" s="229"/>
      <c r="M1522" s="229"/>
      <c r="O1522" s="242"/>
    </row>
    <row r="1523" spans="3:15">
      <c r="C1523" s="229"/>
      <c r="D1523" s="229"/>
      <c r="I1523" s="229"/>
      <c r="J1523" s="229"/>
      <c r="K1523" s="229"/>
      <c r="M1523" s="229"/>
      <c r="O1523" s="242"/>
    </row>
    <row r="1524" spans="3:15">
      <c r="C1524" s="229"/>
      <c r="D1524" s="229"/>
      <c r="I1524" s="229"/>
      <c r="J1524" s="229"/>
      <c r="K1524" s="229"/>
      <c r="M1524" s="229"/>
      <c r="O1524" s="242"/>
    </row>
    <row r="1525" spans="3:15">
      <c r="C1525" s="229"/>
      <c r="D1525" s="229"/>
      <c r="I1525" s="229"/>
      <c r="J1525" s="229"/>
      <c r="K1525" s="229"/>
      <c r="M1525" s="229"/>
      <c r="O1525" s="242"/>
    </row>
    <row r="1526" spans="3:15">
      <c r="C1526" s="229"/>
      <c r="D1526" s="229"/>
      <c r="I1526" s="229"/>
      <c r="J1526" s="229"/>
      <c r="K1526" s="229"/>
      <c r="M1526" s="229"/>
      <c r="O1526" s="242"/>
    </row>
    <row r="1527" spans="3:15">
      <c r="C1527" s="229"/>
      <c r="D1527" s="229"/>
      <c r="I1527" s="229"/>
      <c r="J1527" s="229"/>
      <c r="K1527" s="229"/>
      <c r="M1527" s="229"/>
      <c r="O1527" s="242"/>
    </row>
    <row r="1528" spans="3:15">
      <c r="C1528" s="229"/>
      <c r="D1528" s="229"/>
      <c r="I1528" s="229"/>
      <c r="J1528" s="229"/>
      <c r="K1528" s="229"/>
      <c r="M1528" s="229"/>
      <c r="O1528" s="242"/>
    </row>
    <row r="1529" spans="3:15">
      <c r="C1529" s="229"/>
      <c r="D1529" s="229"/>
      <c r="I1529" s="229"/>
      <c r="J1529" s="229"/>
      <c r="K1529" s="229"/>
      <c r="M1529" s="229"/>
      <c r="O1529" s="242"/>
    </row>
    <row r="1530" spans="3:15">
      <c r="C1530" s="229"/>
      <c r="D1530" s="229"/>
      <c r="I1530" s="229"/>
      <c r="J1530" s="229"/>
      <c r="K1530" s="229"/>
      <c r="M1530" s="229"/>
      <c r="O1530" s="242"/>
    </row>
    <row r="1531" spans="3:15">
      <c r="C1531" s="229"/>
      <c r="D1531" s="229"/>
      <c r="I1531" s="229"/>
      <c r="J1531" s="229"/>
      <c r="K1531" s="229"/>
      <c r="M1531" s="229"/>
      <c r="O1531" s="242"/>
    </row>
    <row r="1532" spans="3:15">
      <c r="C1532" s="229"/>
      <c r="D1532" s="229"/>
      <c r="I1532" s="229"/>
      <c r="J1532" s="229"/>
      <c r="K1532" s="229"/>
      <c r="M1532" s="229"/>
      <c r="O1532" s="242"/>
    </row>
    <row r="1533" spans="3:15">
      <c r="C1533" s="229"/>
      <c r="D1533" s="229"/>
      <c r="I1533" s="229"/>
      <c r="J1533" s="229"/>
      <c r="K1533" s="229"/>
      <c r="M1533" s="229"/>
      <c r="O1533" s="242"/>
    </row>
    <row r="1534" spans="3:15">
      <c r="C1534" s="229"/>
      <c r="D1534" s="229"/>
      <c r="I1534" s="229"/>
      <c r="J1534" s="229"/>
      <c r="K1534" s="229"/>
      <c r="M1534" s="229"/>
      <c r="O1534" s="242"/>
    </row>
    <row r="1535" spans="3:15">
      <c r="C1535" s="229"/>
      <c r="D1535" s="229"/>
      <c r="I1535" s="229"/>
      <c r="J1535" s="229"/>
      <c r="K1535" s="229"/>
      <c r="M1535" s="229"/>
      <c r="O1535" s="242"/>
    </row>
    <row r="1536" spans="3:15">
      <c r="C1536" s="229"/>
      <c r="D1536" s="229"/>
      <c r="I1536" s="229"/>
      <c r="J1536" s="229"/>
      <c r="K1536" s="229"/>
      <c r="M1536" s="229"/>
      <c r="O1536" s="242"/>
    </row>
    <row r="1537" spans="3:15">
      <c r="C1537" s="229"/>
      <c r="D1537" s="229"/>
      <c r="I1537" s="229"/>
      <c r="J1537" s="229"/>
      <c r="K1537" s="229"/>
      <c r="M1537" s="229"/>
      <c r="O1537" s="242"/>
    </row>
    <row r="1538" spans="3:15">
      <c r="C1538" s="229"/>
      <c r="D1538" s="229"/>
      <c r="I1538" s="229"/>
      <c r="J1538" s="229"/>
      <c r="K1538" s="229"/>
      <c r="M1538" s="229"/>
      <c r="O1538" s="242"/>
    </row>
    <row r="1539" spans="3:15">
      <c r="C1539" s="229"/>
      <c r="D1539" s="229"/>
      <c r="I1539" s="229"/>
      <c r="J1539" s="229"/>
      <c r="K1539" s="229"/>
      <c r="M1539" s="229"/>
      <c r="O1539" s="242"/>
    </row>
    <row r="1540" spans="3:15">
      <c r="C1540" s="229"/>
      <c r="D1540" s="229"/>
      <c r="I1540" s="229"/>
      <c r="J1540" s="229"/>
      <c r="K1540" s="229"/>
      <c r="M1540" s="229"/>
      <c r="O1540" s="242"/>
    </row>
    <row r="1541" spans="3:15">
      <c r="C1541" s="229"/>
      <c r="D1541" s="229"/>
      <c r="I1541" s="229"/>
      <c r="J1541" s="229"/>
      <c r="K1541" s="229"/>
      <c r="M1541" s="229"/>
      <c r="O1541" s="242"/>
    </row>
    <row r="1542" spans="3:15">
      <c r="C1542" s="229"/>
      <c r="D1542" s="229"/>
      <c r="I1542" s="229"/>
      <c r="J1542" s="229"/>
      <c r="K1542" s="229"/>
      <c r="M1542" s="229"/>
      <c r="O1542" s="242"/>
    </row>
    <row r="1543" spans="3:15">
      <c r="C1543" s="229"/>
      <c r="D1543" s="229"/>
      <c r="I1543" s="229"/>
      <c r="J1543" s="229"/>
      <c r="K1543" s="229"/>
      <c r="M1543" s="229"/>
      <c r="O1543" s="242"/>
    </row>
    <row r="1544" spans="3:15">
      <c r="C1544" s="229"/>
      <c r="D1544" s="229"/>
      <c r="I1544" s="229"/>
      <c r="J1544" s="229"/>
      <c r="K1544" s="229"/>
      <c r="M1544" s="229"/>
      <c r="O1544" s="242"/>
    </row>
    <row r="1545" spans="3:15">
      <c r="C1545" s="229"/>
      <c r="D1545" s="229"/>
      <c r="I1545" s="229"/>
      <c r="J1545" s="229"/>
      <c r="K1545" s="229"/>
      <c r="M1545" s="229"/>
      <c r="O1545" s="242"/>
    </row>
    <row r="1546" spans="3:15">
      <c r="C1546" s="229"/>
      <c r="D1546" s="229"/>
      <c r="I1546" s="229"/>
      <c r="J1546" s="229"/>
      <c r="K1546" s="229"/>
      <c r="M1546" s="229"/>
      <c r="O1546" s="242"/>
    </row>
    <row r="1547" spans="3:15">
      <c r="C1547" s="229"/>
      <c r="D1547" s="229"/>
      <c r="I1547" s="229"/>
      <c r="J1547" s="229"/>
      <c r="K1547" s="229"/>
      <c r="M1547" s="229"/>
      <c r="O1547" s="242"/>
    </row>
    <row r="1548" spans="3:15">
      <c r="C1548" s="229"/>
      <c r="D1548" s="229"/>
      <c r="I1548" s="229"/>
      <c r="J1548" s="229"/>
      <c r="K1548" s="229"/>
      <c r="M1548" s="229"/>
      <c r="O1548" s="242"/>
    </row>
    <row r="1549" spans="3:15">
      <c r="C1549" s="229"/>
      <c r="D1549" s="229"/>
      <c r="I1549" s="229"/>
      <c r="J1549" s="229"/>
      <c r="K1549" s="229"/>
      <c r="M1549" s="229"/>
      <c r="O1549" s="242"/>
    </row>
    <row r="1550" spans="3:15">
      <c r="C1550" s="229"/>
      <c r="D1550" s="229"/>
      <c r="I1550" s="229"/>
      <c r="J1550" s="229"/>
      <c r="K1550" s="229"/>
      <c r="M1550" s="229"/>
      <c r="O1550" s="242"/>
    </row>
    <row r="1551" spans="3:15">
      <c r="C1551" s="229"/>
      <c r="D1551" s="229"/>
      <c r="I1551" s="229"/>
      <c r="J1551" s="229"/>
      <c r="K1551" s="229"/>
      <c r="M1551" s="229"/>
      <c r="O1551" s="242"/>
    </row>
    <row r="1552" spans="3:15">
      <c r="C1552" s="229"/>
      <c r="D1552" s="229"/>
      <c r="I1552" s="229"/>
      <c r="J1552" s="229"/>
      <c r="K1552" s="229"/>
      <c r="M1552" s="229"/>
      <c r="O1552" s="242"/>
    </row>
    <row r="1553" spans="3:15">
      <c r="C1553" s="229"/>
      <c r="D1553" s="229"/>
      <c r="I1553" s="229"/>
      <c r="J1553" s="229"/>
      <c r="K1553" s="229"/>
      <c r="M1553" s="229"/>
      <c r="O1553" s="242"/>
    </row>
    <row r="1554" spans="3:15">
      <c r="C1554" s="229"/>
      <c r="D1554" s="229"/>
      <c r="I1554" s="229"/>
      <c r="J1554" s="229"/>
      <c r="K1554" s="229"/>
      <c r="M1554" s="229"/>
      <c r="O1554" s="242"/>
    </row>
    <row r="1555" spans="3:15">
      <c r="C1555" s="229"/>
      <c r="D1555" s="229"/>
      <c r="I1555" s="229"/>
      <c r="J1555" s="229"/>
      <c r="K1555" s="229"/>
      <c r="M1555" s="229"/>
      <c r="O1555" s="242"/>
    </row>
    <row r="1556" spans="3:15">
      <c r="C1556" s="229"/>
      <c r="D1556" s="229"/>
      <c r="I1556" s="229"/>
      <c r="J1556" s="229"/>
      <c r="K1556" s="229"/>
      <c r="M1556" s="229"/>
      <c r="O1556" s="242"/>
    </row>
    <row r="1557" spans="3:15">
      <c r="C1557" s="229"/>
      <c r="D1557" s="229"/>
      <c r="I1557" s="229"/>
      <c r="J1557" s="229"/>
      <c r="K1557" s="229"/>
      <c r="M1557" s="229"/>
      <c r="O1557" s="242"/>
    </row>
    <row r="1558" spans="3:15">
      <c r="C1558" s="229"/>
      <c r="D1558" s="229"/>
      <c r="I1558" s="229"/>
      <c r="J1558" s="229"/>
      <c r="K1558" s="229"/>
      <c r="M1558" s="229"/>
      <c r="O1558" s="242"/>
    </row>
    <row r="1559" spans="3:15">
      <c r="C1559" s="229"/>
      <c r="D1559" s="229"/>
      <c r="I1559" s="229"/>
      <c r="J1559" s="229"/>
      <c r="K1559" s="229"/>
      <c r="M1559" s="229"/>
      <c r="O1559" s="242"/>
    </row>
    <row r="1560" spans="3:15">
      <c r="C1560" s="229"/>
      <c r="D1560" s="229"/>
      <c r="I1560" s="229"/>
      <c r="J1560" s="229"/>
      <c r="K1560" s="229"/>
      <c r="M1560" s="229"/>
      <c r="O1560" s="242"/>
    </row>
    <row r="1561" spans="3:15">
      <c r="C1561" s="229"/>
      <c r="D1561" s="229"/>
      <c r="I1561" s="229"/>
      <c r="J1561" s="229"/>
      <c r="K1561" s="229"/>
      <c r="M1561" s="229"/>
      <c r="O1561" s="242"/>
    </row>
    <row r="1562" spans="3:15">
      <c r="C1562" s="229"/>
      <c r="D1562" s="229"/>
      <c r="I1562" s="229"/>
      <c r="J1562" s="229"/>
      <c r="K1562" s="229"/>
      <c r="M1562" s="229"/>
      <c r="O1562" s="242"/>
    </row>
    <row r="1563" spans="3:15">
      <c r="C1563" s="229"/>
      <c r="D1563" s="229"/>
      <c r="I1563" s="229"/>
      <c r="J1563" s="229"/>
      <c r="K1563" s="229"/>
      <c r="M1563" s="229"/>
      <c r="O1563" s="242"/>
    </row>
    <row r="1564" spans="3:15">
      <c r="C1564" s="229"/>
      <c r="D1564" s="229"/>
      <c r="I1564" s="229"/>
      <c r="J1564" s="229"/>
      <c r="K1564" s="229"/>
      <c r="M1564" s="229"/>
      <c r="O1564" s="242"/>
    </row>
    <row r="1565" spans="3:15">
      <c r="C1565" s="229"/>
      <c r="D1565" s="229"/>
      <c r="I1565" s="229"/>
      <c r="J1565" s="229"/>
      <c r="K1565" s="229"/>
      <c r="M1565" s="229"/>
      <c r="O1565" s="242"/>
    </row>
    <row r="1566" spans="3:15">
      <c r="C1566" s="229"/>
      <c r="D1566" s="229"/>
      <c r="I1566" s="229"/>
      <c r="J1566" s="229"/>
      <c r="K1566" s="229"/>
      <c r="M1566" s="229"/>
      <c r="O1566" s="242"/>
    </row>
    <row r="1567" spans="3:15">
      <c r="C1567" s="229"/>
      <c r="D1567" s="229"/>
      <c r="I1567" s="229"/>
      <c r="J1567" s="229"/>
      <c r="K1567" s="229"/>
      <c r="M1567" s="229"/>
      <c r="O1567" s="242"/>
    </row>
    <row r="1568" spans="3:15">
      <c r="C1568" s="229"/>
      <c r="D1568" s="229"/>
      <c r="I1568" s="229"/>
      <c r="J1568" s="229"/>
      <c r="K1568" s="229"/>
      <c r="M1568" s="229"/>
      <c r="O1568" s="242"/>
    </row>
    <row r="1569" spans="3:15">
      <c r="C1569" s="229"/>
      <c r="D1569" s="229"/>
      <c r="I1569" s="229"/>
      <c r="J1569" s="229"/>
      <c r="K1569" s="229"/>
      <c r="M1569" s="229"/>
      <c r="O1569" s="242"/>
    </row>
    <row r="1570" spans="3:15">
      <c r="C1570" s="229"/>
      <c r="D1570" s="229"/>
      <c r="I1570" s="229"/>
      <c r="J1570" s="229"/>
      <c r="K1570" s="229"/>
      <c r="M1570" s="229"/>
      <c r="O1570" s="242"/>
    </row>
    <row r="1571" spans="3:15">
      <c r="C1571" s="229"/>
      <c r="D1571" s="229"/>
      <c r="I1571" s="229"/>
      <c r="J1571" s="229"/>
      <c r="K1571" s="229"/>
      <c r="M1571" s="229"/>
      <c r="O1571" s="242"/>
    </row>
    <row r="1572" spans="3:15">
      <c r="C1572" s="229"/>
      <c r="D1572" s="229"/>
      <c r="I1572" s="229"/>
      <c r="J1572" s="229"/>
      <c r="K1572" s="229"/>
      <c r="M1572" s="229"/>
      <c r="O1572" s="242"/>
    </row>
    <row r="1573" spans="3:15">
      <c r="C1573" s="229"/>
      <c r="D1573" s="229"/>
      <c r="I1573" s="229"/>
      <c r="J1573" s="229"/>
      <c r="K1573" s="229"/>
      <c r="M1573" s="229"/>
      <c r="O1573" s="242"/>
    </row>
    <row r="1574" spans="3:15">
      <c r="C1574" s="229"/>
      <c r="D1574" s="229"/>
      <c r="I1574" s="229"/>
      <c r="J1574" s="229"/>
      <c r="K1574" s="229"/>
      <c r="M1574" s="229"/>
      <c r="O1574" s="242"/>
    </row>
    <row r="1575" spans="3:15">
      <c r="C1575" s="229"/>
      <c r="D1575" s="229"/>
      <c r="I1575" s="229"/>
      <c r="J1575" s="229"/>
      <c r="K1575" s="229"/>
      <c r="M1575" s="229"/>
      <c r="O1575" s="242"/>
    </row>
    <row r="1576" spans="3:15">
      <c r="C1576" s="229"/>
      <c r="D1576" s="229"/>
      <c r="I1576" s="229"/>
      <c r="J1576" s="229"/>
      <c r="K1576" s="229"/>
      <c r="M1576" s="229"/>
      <c r="O1576" s="242"/>
    </row>
    <row r="1577" spans="3:15">
      <c r="C1577" s="229"/>
      <c r="D1577" s="229"/>
      <c r="I1577" s="229"/>
      <c r="J1577" s="229"/>
      <c r="K1577" s="229"/>
      <c r="M1577" s="229"/>
      <c r="O1577" s="242"/>
    </row>
    <row r="1578" spans="3:15">
      <c r="C1578" s="229"/>
      <c r="D1578" s="229"/>
      <c r="I1578" s="229"/>
      <c r="J1578" s="229"/>
      <c r="K1578" s="229"/>
      <c r="M1578" s="229"/>
      <c r="O1578" s="242"/>
    </row>
    <row r="1579" spans="3:15">
      <c r="C1579" s="229"/>
      <c r="D1579" s="229"/>
      <c r="I1579" s="229"/>
      <c r="J1579" s="229"/>
      <c r="K1579" s="229"/>
      <c r="M1579" s="229"/>
      <c r="O1579" s="242"/>
    </row>
    <row r="1580" spans="3:15">
      <c r="C1580" s="229"/>
      <c r="D1580" s="229"/>
      <c r="I1580" s="229"/>
      <c r="J1580" s="229"/>
      <c r="K1580" s="229"/>
      <c r="M1580" s="229"/>
      <c r="O1580" s="242"/>
    </row>
    <row r="1581" spans="3:15">
      <c r="C1581" s="229"/>
      <c r="D1581" s="229"/>
      <c r="I1581" s="229"/>
      <c r="J1581" s="229"/>
      <c r="K1581" s="229"/>
      <c r="M1581" s="229"/>
      <c r="O1581" s="242"/>
    </row>
    <row r="1582" spans="3:15">
      <c r="C1582" s="229"/>
      <c r="D1582" s="229"/>
      <c r="I1582" s="229"/>
      <c r="J1582" s="229"/>
      <c r="K1582" s="229"/>
      <c r="M1582" s="229"/>
      <c r="O1582" s="242"/>
    </row>
    <row r="1583" spans="3:15">
      <c r="C1583" s="229"/>
      <c r="D1583" s="229"/>
      <c r="I1583" s="229"/>
      <c r="J1583" s="229"/>
      <c r="K1583" s="229"/>
      <c r="M1583" s="229"/>
      <c r="O1583" s="242"/>
    </row>
    <row r="1584" spans="3:15">
      <c r="C1584" s="229"/>
      <c r="D1584" s="229"/>
      <c r="I1584" s="229"/>
      <c r="J1584" s="229"/>
      <c r="K1584" s="229"/>
      <c r="M1584" s="229"/>
      <c r="O1584" s="242"/>
    </row>
    <row r="1585" spans="3:15">
      <c r="C1585" s="229"/>
      <c r="D1585" s="229"/>
      <c r="I1585" s="229"/>
      <c r="J1585" s="229"/>
      <c r="K1585" s="229"/>
      <c r="M1585" s="229"/>
      <c r="O1585" s="242"/>
    </row>
    <row r="1586" spans="3:15">
      <c r="C1586" s="229"/>
      <c r="D1586" s="229"/>
      <c r="I1586" s="229"/>
      <c r="J1586" s="229"/>
      <c r="K1586" s="229"/>
      <c r="M1586" s="229"/>
      <c r="O1586" s="242"/>
    </row>
    <row r="1587" spans="3:15">
      <c r="C1587" s="229"/>
      <c r="D1587" s="229"/>
      <c r="I1587" s="229"/>
      <c r="J1587" s="229"/>
      <c r="K1587" s="229"/>
      <c r="M1587" s="229"/>
      <c r="O1587" s="242"/>
    </row>
    <row r="1588" spans="3:15">
      <c r="C1588" s="229"/>
      <c r="D1588" s="229"/>
      <c r="I1588" s="229"/>
      <c r="J1588" s="229"/>
      <c r="K1588" s="229"/>
      <c r="M1588" s="229"/>
      <c r="O1588" s="242"/>
    </row>
    <row r="1589" spans="3:15">
      <c r="C1589" s="229"/>
      <c r="D1589" s="229"/>
      <c r="I1589" s="229"/>
      <c r="J1589" s="229"/>
      <c r="K1589" s="229"/>
      <c r="M1589" s="229"/>
      <c r="O1589" s="242"/>
    </row>
    <row r="1590" spans="3:15">
      <c r="C1590" s="229"/>
      <c r="D1590" s="229"/>
      <c r="I1590" s="229"/>
      <c r="J1590" s="229"/>
      <c r="K1590" s="229"/>
      <c r="M1590" s="229"/>
      <c r="O1590" s="242"/>
    </row>
    <row r="1591" spans="3:15">
      <c r="C1591" s="229"/>
      <c r="D1591" s="229"/>
      <c r="I1591" s="229"/>
      <c r="J1591" s="229"/>
      <c r="K1591" s="229"/>
      <c r="M1591" s="229"/>
      <c r="O1591" s="242"/>
    </row>
    <row r="1592" spans="3:15">
      <c r="C1592" s="229"/>
      <c r="D1592" s="229"/>
      <c r="I1592" s="229"/>
      <c r="J1592" s="229"/>
      <c r="K1592" s="229"/>
      <c r="M1592" s="229"/>
      <c r="O1592" s="242"/>
    </row>
    <row r="1593" spans="3:15">
      <c r="C1593" s="229"/>
      <c r="D1593" s="229"/>
      <c r="I1593" s="229"/>
      <c r="J1593" s="229"/>
      <c r="K1593" s="229"/>
      <c r="M1593" s="229"/>
      <c r="O1593" s="242"/>
    </row>
    <row r="1594" spans="3:15">
      <c r="C1594" s="229"/>
      <c r="D1594" s="229"/>
      <c r="I1594" s="229"/>
      <c r="J1594" s="229"/>
      <c r="K1594" s="229"/>
      <c r="M1594" s="229"/>
      <c r="O1594" s="242"/>
    </row>
    <row r="1595" spans="3:15">
      <c r="C1595" s="229"/>
      <c r="D1595" s="229"/>
      <c r="I1595" s="229"/>
      <c r="J1595" s="229"/>
      <c r="K1595" s="229"/>
      <c r="M1595" s="229"/>
      <c r="O1595" s="242"/>
    </row>
    <row r="1596" spans="3:15">
      <c r="C1596" s="229"/>
      <c r="D1596" s="229"/>
      <c r="I1596" s="229"/>
      <c r="J1596" s="229"/>
      <c r="K1596" s="229"/>
      <c r="M1596" s="229"/>
      <c r="O1596" s="242"/>
    </row>
    <row r="1597" spans="3:15">
      <c r="C1597" s="229"/>
      <c r="D1597" s="229"/>
      <c r="I1597" s="229"/>
      <c r="J1597" s="229"/>
      <c r="K1597" s="229"/>
      <c r="M1597" s="229"/>
      <c r="O1597" s="242"/>
    </row>
    <row r="1598" spans="3:15">
      <c r="C1598" s="229"/>
      <c r="D1598" s="229"/>
      <c r="I1598" s="229"/>
      <c r="J1598" s="229"/>
      <c r="K1598" s="229"/>
      <c r="M1598" s="229"/>
      <c r="O1598" s="242"/>
    </row>
    <row r="1599" spans="3:15">
      <c r="C1599" s="229"/>
      <c r="D1599" s="229"/>
      <c r="I1599" s="229"/>
      <c r="J1599" s="229"/>
      <c r="K1599" s="229"/>
      <c r="M1599" s="229"/>
      <c r="O1599" s="242"/>
    </row>
    <row r="1600" spans="3:15">
      <c r="C1600" s="229"/>
      <c r="D1600" s="229"/>
      <c r="I1600" s="229"/>
      <c r="J1600" s="229"/>
      <c r="K1600" s="229"/>
      <c r="M1600" s="229"/>
      <c r="O1600" s="242"/>
    </row>
    <row r="1601" spans="3:15">
      <c r="C1601" s="229"/>
      <c r="D1601" s="229"/>
      <c r="I1601" s="229"/>
      <c r="J1601" s="229"/>
      <c r="K1601" s="229"/>
      <c r="M1601" s="229"/>
      <c r="O1601" s="242"/>
    </row>
    <row r="1602" spans="3:15">
      <c r="C1602" s="229"/>
      <c r="D1602" s="229"/>
      <c r="I1602" s="229"/>
      <c r="J1602" s="229"/>
      <c r="K1602" s="229"/>
      <c r="M1602" s="229"/>
      <c r="O1602" s="242"/>
    </row>
    <row r="1603" spans="3:15">
      <c r="C1603" s="229"/>
      <c r="D1603" s="229"/>
      <c r="I1603" s="229"/>
      <c r="J1603" s="229"/>
      <c r="K1603" s="229"/>
      <c r="M1603" s="229"/>
      <c r="O1603" s="242"/>
    </row>
    <row r="1604" spans="3:15">
      <c r="C1604" s="229"/>
      <c r="D1604" s="229"/>
      <c r="I1604" s="229"/>
      <c r="J1604" s="229"/>
      <c r="K1604" s="229"/>
      <c r="M1604" s="229"/>
      <c r="O1604" s="242"/>
    </row>
    <row r="1605" spans="3:15">
      <c r="C1605" s="229"/>
      <c r="D1605" s="229"/>
      <c r="I1605" s="229"/>
      <c r="J1605" s="229"/>
      <c r="K1605" s="229"/>
      <c r="M1605" s="229"/>
      <c r="O1605" s="242"/>
    </row>
    <row r="1606" spans="3:15">
      <c r="C1606" s="229"/>
      <c r="D1606" s="229"/>
      <c r="I1606" s="229"/>
      <c r="J1606" s="229"/>
      <c r="K1606" s="229"/>
      <c r="M1606" s="229"/>
      <c r="O1606" s="242"/>
    </row>
    <row r="1607" spans="3:15">
      <c r="C1607" s="229"/>
      <c r="D1607" s="229"/>
      <c r="I1607" s="229"/>
      <c r="J1607" s="229"/>
      <c r="K1607" s="229"/>
      <c r="M1607" s="229"/>
      <c r="O1607" s="242"/>
    </row>
    <row r="1608" spans="3:15">
      <c r="C1608" s="229"/>
      <c r="D1608" s="229"/>
      <c r="I1608" s="229"/>
      <c r="J1608" s="229"/>
      <c r="K1608" s="229"/>
      <c r="M1608" s="229"/>
      <c r="O1608" s="242"/>
    </row>
    <row r="1609" spans="3:15">
      <c r="C1609" s="229"/>
      <c r="D1609" s="229"/>
      <c r="I1609" s="229"/>
      <c r="J1609" s="229"/>
      <c r="K1609" s="229"/>
      <c r="M1609" s="229"/>
      <c r="O1609" s="242"/>
    </row>
    <row r="1610" spans="3:15">
      <c r="C1610" s="229"/>
      <c r="D1610" s="229"/>
      <c r="I1610" s="229"/>
      <c r="J1610" s="229"/>
      <c r="K1610" s="229"/>
      <c r="M1610" s="229"/>
      <c r="O1610" s="242"/>
    </row>
    <row r="1611" spans="3:15">
      <c r="C1611" s="229"/>
      <c r="D1611" s="229"/>
      <c r="I1611" s="229"/>
      <c r="J1611" s="229"/>
      <c r="K1611" s="229"/>
      <c r="M1611" s="229"/>
      <c r="O1611" s="242"/>
    </row>
    <row r="1612" spans="3:15">
      <c r="C1612" s="229"/>
      <c r="D1612" s="229"/>
      <c r="I1612" s="229"/>
      <c r="J1612" s="229"/>
      <c r="K1612" s="229"/>
      <c r="M1612" s="229"/>
      <c r="O1612" s="242"/>
    </row>
    <row r="1613" spans="3:15">
      <c r="C1613" s="229"/>
      <c r="D1613" s="229"/>
      <c r="I1613" s="229"/>
      <c r="J1613" s="229"/>
      <c r="K1613" s="229"/>
      <c r="M1613" s="229"/>
      <c r="O1613" s="242"/>
    </row>
    <row r="1614" spans="3:15">
      <c r="C1614" s="229"/>
      <c r="D1614" s="229"/>
      <c r="I1614" s="229"/>
      <c r="J1614" s="229"/>
      <c r="K1614" s="229"/>
      <c r="M1614" s="229"/>
      <c r="O1614" s="242"/>
    </row>
    <row r="1615" spans="3:15">
      <c r="C1615" s="229"/>
      <c r="D1615" s="229"/>
      <c r="I1615" s="229"/>
      <c r="J1615" s="229"/>
      <c r="K1615" s="229"/>
      <c r="M1615" s="229"/>
      <c r="O1615" s="242"/>
    </row>
    <row r="1616" spans="3:15">
      <c r="C1616" s="229"/>
      <c r="D1616" s="229"/>
      <c r="I1616" s="229"/>
      <c r="J1616" s="229"/>
      <c r="K1616" s="229"/>
      <c r="M1616" s="229"/>
      <c r="O1616" s="242"/>
    </row>
    <row r="1617" spans="3:15">
      <c r="C1617" s="229"/>
      <c r="D1617" s="229"/>
      <c r="I1617" s="229"/>
      <c r="J1617" s="229"/>
      <c r="K1617" s="229"/>
      <c r="M1617" s="229"/>
      <c r="O1617" s="242"/>
    </row>
    <row r="1618" spans="3:15">
      <c r="C1618" s="229"/>
      <c r="D1618" s="229"/>
      <c r="I1618" s="229"/>
      <c r="J1618" s="229"/>
      <c r="K1618" s="229"/>
      <c r="M1618" s="229"/>
      <c r="O1618" s="242"/>
    </row>
    <row r="1619" spans="3:15">
      <c r="C1619" s="229"/>
      <c r="D1619" s="229"/>
      <c r="I1619" s="229"/>
      <c r="J1619" s="229"/>
      <c r="K1619" s="229"/>
      <c r="M1619" s="229"/>
      <c r="O1619" s="242"/>
    </row>
    <row r="1620" spans="3:15">
      <c r="C1620" s="229"/>
      <c r="D1620" s="229"/>
      <c r="I1620" s="229"/>
      <c r="J1620" s="229"/>
      <c r="K1620" s="229"/>
      <c r="M1620" s="229"/>
      <c r="O1620" s="242"/>
    </row>
    <row r="1621" spans="3:15">
      <c r="C1621" s="229"/>
      <c r="D1621" s="229"/>
      <c r="I1621" s="229"/>
      <c r="J1621" s="229"/>
      <c r="K1621" s="229"/>
      <c r="M1621" s="229"/>
      <c r="O1621" s="242"/>
    </row>
    <row r="1622" spans="3:15">
      <c r="C1622" s="229"/>
      <c r="D1622" s="229"/>
      <c r="I1622" s="229"/>
      <c r="J1622" s="229"/>
      <c r="K1622" s="229"/>
      <c r="M1622" s="229"/>
      <c r="O1622" s="242"/>
    </row>
    <row r="1623" spans="3:15">
      <c r="C1623" s="229"/>
      <c r="D1623" s="229"/>
      <c r="I1623" s="229"/>
      <c r="J1623" s="229"/>
      <c r="K1623" s="229"/>
      <c r="M1623" s="229"/>
      <c r="O1623" s="242"/>
    </row>
    <row r="1624" spans="3:15">
      <c r="C1624" s="229"/>
      <c r="D1624" s="229"/>
      <c r="I1624" s="229"/>
      <c r="J1624" s="229"/>
      <c r="K1624" s="229"/>
      <c r="M1624" s="229"/>
      <c r="O1624" s="242"/>
    </row>
    <row r="1625" spans="3:15">
      <c r="C1625" s="229"/>
      <c r="D1625" s="229"/>
      <c r="I1625" s="229"/>
      <c r="J1625" s="229"/>
      <c r="K1625" s="229"/>
      <c r="M1625" s="229"/>
      <c r="O1625" s="242"/>
    </row>
    <row r="1626" spans="3:15">
      <c r="C1626" s="229"/>
      <c r="D1626" s="229"/>
      <c r="I1626" s="229"/>
      <c r="J1626" s="229"/>
      <c r="K1626" s="229"/>
      <c r="M1626" s="229"/>
      <c r="O1626" s="242"/>
    </row>
    <row r="1627" spans="3:15">
      <c r="C1627" s="229"/>
      <c r="D1627" s="229"/>
      <c r="I1627" s="229"/>
      <c r="J1627" s="229"/>
      <c r="K1627" s="229"/>
      <c r="M1627" s="229"/>
      <c r="O1627" s="242"/>
    </row>
    <row r="1628" spans="3:15">
      <c r="C1628" s="229"/>
      <c r="D1628" s="229"/>
      <c r="I1628" s="229"/>
      <c r="J1628" s="229"/>
      <c r="K1628" s="229"/>
      <c r="M1628" s="229"/>
      <c r="O1628" s="242"/>
    </row>
    <row r="1629" spans="3:15">
      <c r="C1629" s="229"/>
      <c r="D1629" s="229"/>
      <c r="I1629" s="229"/>
      <c r="J1629" s="229"/>
      <c r="K1629" s="229"/>
      <c r="M1629" s="229"/>
      <c r="O1629" s="242"/>
    </row>
    <row r="1630" spans="3:15">
      <c r="C1630" s="229"/>
      <c r="D1630" s="229"/>
      <c r="I1630" s="229"/>
      <c r="J1630" s="229"/>
      <c r="K1630" s="229"/>
      <c r="M1630" s="229"/>
      <c r="O1630" s="242"/>
    </row>
    <row r="1631" spans="3:15">
      <c r="C1631" s="229"/>
      <c r="D1631" s="229"/>
      <c r="I1631" s="229"/>
      <c r="J1631" s="229"/>
      <c r="K1631" s="229"/>
      <c r="M1631" s="229"/>
      <c r="O1631" s="242"/>
    </row>
    <row r="1632" spans="3:15">
      <c r="C1632" s="229"/>
      <c r="D1632" s="229"/>
      <c r="I1632" s="229"/>
      <c r="J1632" s="229"/>
      <c r="K1632" s="229"/>
      <c r="M1632" s="229"/>
      <c r="O1632" s="242"/>
    </row>
    <row r="1633" spans="3:15">
      <c r="C1633" s="229"/>
      <c r="D1633" s="229"/>
      <c r="I1633" s="229"/>
      <c r="J1633" s="229"/>
      <c r="K1633" s="229"/>
      <c r="M1633" s="229"/>
      <c r="O1633" s="242"/>
    </row>
    <row r="1634" spans="3:15">
      <c r="C1634" s="229"/>
      <c r="D1634" s="229"/>
      <c r="I1634" s="229"/>
      <c r="J1634" s="229"/>
      <c r="K1634" s="229"/>
      <c r="M1634" s="229"/>
      <c r="O1634" s="242"/>
    </row>
    <row r="1635" spans="3:15">
      <c r="C1635" s="229"/>
      <c r="D1635" s="229"/>
      <c r="I1635" s="229"/>
      <c r="J1635" s="229"/>
      <c r="K1635" s="229"/>
      <c r="M1635" s="229"/>
      <c r="O1635" s="242"/>
    </row>
    <row r="1636" spans="3:15">
      <c r="C1636" s="229"/>
      <c r="D1636" s="229"/>
      <c r="I1636" s="229"/>
      <c r="J1636" s="229"/>
      <c r="K1636" s="229"/>
      <c r="M1636" s="229"/>
      <c r="O1636" s="242"/>
    </row>
    <row r="1637" spans="3:15">
      <c r="C1637" s="229"/>
      <c r="D1637" s="229"/>
      <c r="I1637" s="229"/>
      <c r="J1637" s="229"/>
      <c r="K1637" s="229"/>
      <c r="M1637" s="229"/>
      <c r="O1637" s="242"/>
    </row>
    <row r="1638" spans="3:15">
      <c r="C1638" s="229"/>
      <c r="D1638" s="229"/>
      <c r="I1638" s="229"/>
      <c r="J1638" s="229"/>
      <c r="K1638" s="229"/>
      <c r="M1638" s="229"/>
      <c r="O1638" s="242"/>
    </row>
  </sheetData>
  <conditionalFormatting sqref="L1454 L1450 L1448 L1426 L1428 L1430 L1433:L1436 L1422:L1424 L1407 L1360 L1362 L1366 L1370 L1374 L1378 L1384 L1386 L1390 L1392 L1398 L1395 L1353 L1315 L1317 L1321 L1323 L1333 L1326 L1331 L1329 L1319 L1388 L1409:L1420 L1344:L1347 L1290 L1293 L1295 L1297 L1299 L1301 L1305 L1307 L1309 L1236 L1238 L1240 L1242 L1249 L1252 L1258 L1260 L1262 L1265 L1267 L1269 L1271 L1273 L1275 L1277 L1279 L1284:L1285 L1282 L1222 L1216 L1218:L1220 L1212:L1213 L1195 L1229 L1167 L1169 L1171 L1185 L1193 L1191 L1158 L1165 L1134 L1139 L1155 L1115 L1119 L1121 L1093 L1099 L1106 L1111 L1083:L1090 L1113 L1081 L987 L985 L979 L981 L1016:L1079 L991:L1014 L966 L972 L974 L954 L957 L959 L938:L939 L927:L929 L948 L950 L894 L891 L907 L909 L911 L913 L915 L917 L919 L931 L943 L888 L862 L864 L854:L856 L410:L449 L4:L179 L181:L393 L452:L851">
    <cfRule type="cellIs" dxfId="11" priority="5" stopIfTrue="1" operator="notEqual">
      <formula>0</formula>
    </cfRule>
  </conditionalFormatting>
  <conditionalFormatting sqref="L180">
    <cfRule type="cellIs" dxfId="10" priority="4" stopIfTrue="1" operator="greaterThan">
      <formula>0</formula>
    </cfRule>
  </conditionalFormatting>
  <conditionalFormatting sqref="P1:P1048576">
    <cfRule type="cellIs" dxfId="9" priority="3" stopIfTrue="1" operator="equal">
      <formula>FALSE</formula>
    </cfRule>
  </conditionalFormatting>
  <conditionalFormatting sqref="L1313">
    <cfRule type="cellIs" dxfId="8" priority="2" stopIfTrue="1" operator="notEqual">
      <formula>0</formula>
    </cfRule>
  </conditionalFormatting>
  <conditionalFormatting sqref="L1173">
    <cfRule type="cellIs" dxfId="7" priority="1" stopIfTrue="1" operator="notEqual">
      <formula>0</formula>
    </cfRule>
  </conditionalFormatting>
  <pageMargins left="0.56000000000000005" right="0.3" top="0.3" bottom="0.25" header="0.25" footer="0.17"/>
  <pageSetup paperSize="9" scale="52" fitToHeight="12" orientation="portrait" r:id="rId1"/>
  <headerFooter alignWithMargins="0">
    <oddFooter>&amp;C&amp;P/&amp;N&amp;R&amp;D &amp;T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K35"/>
  <sheetViews>
    <sheetView showGridLines="0" zoomScaleNormal="100" workbookViewId="0">
      <selection activeCell="I31" sqref="I31"/>
    </sheetView>
  </sheetViews>
  <sheetFormatPr defaultColWidth="9.109375" defaultRowHeight="13.8" outlineLevelRow="1" outlineLevelCol="2"/>
  <cols>
    <col min="1" max="1" width="9.109375" style="10"/>
    <col min="2" max="2" width="64.44140625" style="10" customWidth="1"/>
    <col min="3" max="3" width="10.6640625" style="10" customWidth="1" outlineLevel="2"/>
    <col min="4" max="4" width="10.6640625" style="10" customWidth="1" outlineLevel="1"/>
    <col min="5" max="5" width="10.6640625" style="10" customWidth="1" outlineLevel="2"/>
    <col min="6" max="6" width="10.6640625" style="10" customWidth="1" outlineLevel="1"/>
    <col min="7" max="7" width="10.6640625" style="10" customWidth="1" outlineLevel="2"/>
    <col min="8" max="10" width="10.6640625" style="10" customWidth="1" outlineLevel="1"/>
    <col min="11" max="11" width="2.44140625" style="463" customWidth="1"/>
    <col min="12" max="16384" width="9.109375" style="10"/>
  </cols>
  <sheetData>
    <row r="1" spans="1:11" ht="15.6">
      <c r="B1" s="1442"/>
      <c r="C1" s="1442"/>
      <c r="D1" s="1442"/>
    </row>
    <row r="2" spans="1:11" s="749" customFormat="1" ht="16.5" customHeight="1" thickBot="1">
      <c r="A2" s="1069"/>
      <c r="B2" s="1442" t="s">
        <v>6062</v>
      </c>
      <c r="C2" s="1442"/>
      <c r="D2" s="1442"/>
      <c r="E2" s="1442"/>
      <c r="F2" s="1442"/>
      <c r="G2" s="1442"/>
      <c r="H2" s="1442"/>
      <c r="I2" s="1442"/>
      <c r="J2" s="1442"/>
      <c r="K2" s="1076"/>
    </row>
    <row r="3" spans="1:11" s="2" customFormat="1" ht="12.75" customHeight="1" thickBot="1">
      <c r="B3" s="998"/>
      <c r="C3" s="999"/>
      <c r="D3" s="999"/>
      <c r="E3" s="999"/>
      <c r="F3" s="999"/>
      <c r="G3" s="999"/>
      <c r="H3" s="999"/>
      <c r="I3" s="999"/>
      <c r="J3" s="1000"/>
      <c r="K3" s="463"/>
    </row>
    <row r="4" spans="1:11" ht="14.4">
      <c r="B4" s="626" t="s">
        <v>5859</v>
      </c>
      <c r="C4" s="526"/>
      <c r="D4" s="526"/>
      <c r="E4" s="526"/>
      <c r="F4" s="526"/>
      <c r="G4" s="526"/>
      <c r="H4" s="526"/>
      <c r="I4" s="526"/>
      <c r="J4" s="526"/>
    </row>
    <row r="5" spans="1:11" ht="14.4">
      <c r="B5" s="529"/>
      <c r="C5" s="529"/>
      <c r="D5" s="529"/>
      <c r="E5" s="529"/>
      <c r="F5" s="529"/>
      <c r="G5" s="529"/>
      <c r="H5" s="529"/>
      <c r="I5" s="529"/>
      <c r="J5" s="752" t="s">
        <v>6017</v>
      </c>
    </row>
    <row r="6" spans="1:11" ht="14.4">
      <c r="B6" s="753"/>
      <c r="C6" s="1525" t="s">
        <v>25</v>
      </c>
      <c r="D6" s="1525"/>
      <c r="E6" s="1525" t="s">
        <v>26</v>
      </c>
      <c r="F6" s="1525"/>
      <c r="G6" s="1525" t="s">
        <v>23</v>
      </c>
      <c r="H6" s="1525"/>
      <c r="I6" s="1526" t="s">
        <v>118</v>
      </c>
      <c r="J6" s="1527"/>
    </row>
    <row r="7" spans="1:11" ht="14.4">
      <c r="B7" s="529"/>
      <c r="C7" s="754" t="s">
        <v>5946</v>
      </c>
      <c r="D7" s="754" t="s">
        <v>5947</v>
      </c>
      <c r="E7" s="754" t="s">
        <v>5946</v>
      </c>
      <c r="F7" s="754" t="s">
        <v>5947</v>
      </c>
      <c r="G7" s="754" t="s">
        <v>5946</v>
      </c>
      <c r="H7" s="754" t="s">
        <v>5947</v>
      </c>
      <c r="I7" s="754" t="s">
        <v>5946</v>
      </c>
      <c r="J7" s="754" t="s">
        <v>5947</v>
      </c>
    </row>
    <row r="8" spans="1:11" ht="14.4">
      <c r="B8" s="755" t="s">
        <v>73</v>
      </c>
      <c r="C8" s="756"/>
      <c r="D8" s="756"/>
      <c r="E8" s="756"/>
      <c r="F8" s="756"/>
      <c r="G8" s="756"/>
      <c r="H8" s="756"/>
      <c r="I8" s="757"/>
      <c r="J8" s="757"/>
    </row>
    <row r="9" spans="1:11" ht="14.4">
      <c r="B9" s="758" t="s">
        <v>50</v>
      </c>
      <c r="C9" s="759"/>
      <c r="D9" s="759"/>
      <c r="E9" s="759"/>
      <c r="F9" s="759"/>
      <c r="G9" s="759"/>
      <c r="H9" s="759"/>
      <c r="I9" s="760"/>
      <c r="J9" s="760"/>
    </row>
    <row r="10" spans="1:11" ht="16.5" hidden="1" customHeight="1" outlineLevel="1">
      <c r="B10" s="758" t="s">
        <v>22</v>
      </c>
      <c r="C10" s="759"/>
      <c r="D10" s="759"/>
      <c r="E10" s="759"/>
      <c r="F10" s="759"/>
      <c r="G10" s="759"/>
      <c r="H10" s="759"/>
      <c r="I10" s="760"/>
      <c r="J10" s="760"/>
    </row>
    <row r="11" spans="1:11" ht="14.4" collapsed="1">
      <c r="B11" s="761" t="s">
        <v>5843</v>
      </c>
      <c r="C11" s="762"/>
      <c r="D11" s="762"/>
      <c r="E11" s="762"/>
      <c r="F11" s="762"/>
      <c r="G11" s="762"/>
      <c r="H11" s="762"/>
      <c r="I11" s="763"/>
      <c r="J11" s="763"/>
    </row>
    <row r="12" spans="1:11" ht="15">
      <c r="B12" s="527" t="s">
        <v>5971</v>
      </c>
      <c r="C12" s="764"/>
      <c r="D12" s="764"/>
      <c r="E12" s="764"/>
      <c r="F12" s="764"/>
      <c r="G12" s="764"/>
      <c r="H12" s="764"/>
      <c r="I12" s="764"/>
      <c r="J12" s="764"/>
    </row>
    <row r="13" spans="1:11" ht="6.75" customHeight="1">
      <c r="B13" s="529"/>
      <c r="C13" s="529"/>
      <c r="D13" s="529"/>
      <c r="E13" s="529"/>
      <c r="F13" s="529"/>
      <c r="G13" s="529"/>
      <c r="H13" s="529"/>
      <c r="I13" s="529"/>
      <c r="J13" s="529"/>
    </row>
    <row r="14" spans="1:11" ht="15">
      <c r="B14" s="765" t="s">
        <v>5972</v>
      </c>
      <c r="C14" s="765"/>
      <c r="D14" s="765"/>
      <c r="E14" s="765"/>
      <c r="F14" s="765"/>
      <c r="G14" s="765"/>
      <c r="H14" s="765"/>
      <c r="I14" s="529"/>
      <c r="J14" s="529"/>
    </row>
    <row r="15" spans="1:11" ht="13.5" customHeight="1">
      <c r="B15" s="655"/>
      <c r="C15" s="528"/>
      <c r="D15" s="526"/>
      <c r="E15" s="526"/>
      <c r="F15" s="526"/>
      <c r="G15" s="526"/>
      <c r="H15" s="526"/>
      <c r="I15" s="526"/>
      <c r="J15" s="526"/>
    </row>
    <row r="16" spans="1:11" ht="14.4">
      <c r="B16" s="685"/>
      <c r="C16" s="526"/>
      <c r="D16" s="526"/>
      <c r="E16" s="526"/>
      <c r="F16" s="526"/>
      <c r="G16" s="526"/>
      <c r="H16" s="526"/>
      <c r="I16" s="526"/>
      <c r="J16" s="526"/>
    </row>
    <row r="17" spans="2:10">
      <c r="B17" s="22"/>
    </row>
    <row r="18" spans="2:10">
      <c r="B18" s="22"/>
    </row>
    <row r="19" spans="2:10">
      <c r="B19" s="22"/>
    </row>
    <row r="20" spans="2:10">
      <c r="B20" s="22"/>
    </row>
    <row r="21" spans="2:10">
      <c r="B21" s="22"/>
    </row>
    <row r="22" spans="2:10">
      <c r="B22" s="22"/>
    </row>
    <row r="23" spans="2:10">
      <c r="B23" s="22"/>
    </row>
    <row r="24" spans="2:10">
      <c r="B24" s="22"/>
    </row>
    <row r="25" spans="2:10">
      <c r="B25" s="22"/>
    </row>
    <row r="26" spans="2:10">
      <c r="B26" s="22"/>
    </row>
    <row r="27" spans="2:10">
      <c r="B27" s="22"/>
    </row>
    <row r="28" spans="2:10">
      <c r="B28" s="22"/>
    </row>
    <row r="29" spans="2:10">
      <c r="B29" s="22"/>
    </row>
    <row r="30" spans="2:10">
      <c r="B30" s="463"/>
      <c r="C30" s="463"/>
      <c r="D30" s="463"/>
      <c r="E30" s="463"/>
      <c r="F30" s="463"/>
      <c r="G30" s="463"/>
      <c r="H30" s="463"/>
      <c r="I30" s="463"/>
      <c r="J30" s="463"/>
    </row>
    <row r="31" spans="2:10">
      <c r="B31" s="463"/>
      <c r="C31" s="463"/>
      <c r="D31" s="463"/>
      <c r="E31" s="463"/>
      <c r="F31" s="463"/>
      <c r="G31" s="463"/>
      <c r="H31" s="463"/>
      <c r="I31" s="463"/>
      <c r="J31" s="463"/>
    </row>
    <row r="32" spans="2:10">
      <c r="B32" s="463"/>
      <c r="C32" s="463"/>
      <c r="D32" s="463"/>
      <c r="E32" s="463"/>
      <c r="F32" s="463"/>
      <c r="G32" s="463"/>
      <c r="H32" s="463"/>
      <c r="I32" s="463"/>
      <c r="J32" s="463"/>
    </row>
    <row r="33" spans="2:10">
      <c r="B33" s="463"/>
      <c r="C33" s="463"/>
      <c r="D33" s="463"/>
      <c r="E33" s="463"/>
      <c r="F33" s="463"/>
      <c r="G33" s="463"/>
      <c r="H33" s="463"/>
      <c r="I33" s="463"/>
      <c r="J33" s="463"/>
    </row>
    <row r="34" spans="2:10">
      <c r="B34" s="463"/>
      <c r="C34" s="463"/>
      <c r="D34" s="463"/>
      <c r="E34" s="463"/>
      <c r="F34" s="463"/>
      <c r="G34" s="463"/>
      <c r="H34" s="463"/>
      <c r="I34" s="463"/>
      <c r="J34" s="463"/>
    </row>
    <row r="35" spans="2:10">
      <c r="B35" s="463"/>
      <c r="C35" s="463"/>
      <c r="D35" s="463"/>
      <c r="E35" s="463"/>
      <c r="F35" s="463"/>
      <c r="G35" s="463"/>
      <c r="H35" s="463"/>
      <c r="I35" s="463"/>
      <c r="J35" s="463"/>
    </row>
  </sheetData>
  <mergeCells count="8">
    <mergeCell ref="B1:D1"/>
    <mergeCell ref="B2:D2"/>
    <mergeCell ref="E2:G2"/>
    <mergeCell ref="H2:J2"/>
    <mergeCell ref="C6:D6"/>
    <mergeCell ref="E6:F6"/>
    <mergeCell ref="G6:H6"/>
    <mergeCell ref="I6:J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landscape" r:id="rId1"/>
  <headerFooter>
    <oddFooter>&amp;R&amp;P/&amp;N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2:K106"/>
  <sheetViews>
    <sheetView showGridLines="0" zoomScale="85" zoomScaleNormal="85" workbookViewId="0">
      <pane ySplit="7" topLeftCell="A17" activePane="bottomLeft" state="frozen"/>
      <selection activeCell="V98" sqref="V98"/>
      <selection pane="bottomLeft" activeCell="A106" sqref="A106:B106"/>
    </sheetView>
  </sheetViews>
  <sheetFormatPr defaultColWidth="9.109375" defaultRowHeight="14.4" outlineLevelCol="1"/>
  <cols>
    <col min="1" max="1" width="8.88671875" customWidth="1"/>
    <col min="2" max="2" width="62.109375" style="10" customWidth="1"/>
    <col min="3" max="3" width="9.88671875" style="10" bestFit="1" customWidth="1" outlineLevel="1"/>
    <col min="4" max="6" width="9.33203125" style="10" customWidth="1" outlineLevel="1"/>
    <col min="7" max="7" width="9.88671875" style="10" bestFit="1" customWidth="1" outlineLevel="1"/>
    <col min="8" max="10" width="9.33203125" style="10" customWidth="1" outlineLevel="1"/>
    <col min="11" max="11" width="3.109375" style="10" customWidth="1"/>
    <col min="12" max="16384" width="9.109375" style="10"/>
  </cols>
  <sheetData>
    <row r="2" spans="1:11" s="749" customFormat="1" ht="16.5" customHeight="1" thickBot="1">
      <c r="A2"/>
      <c r="B2" s="1442" t="s">
        <v>6063</v>
      </c>
      <c r="C2" s="1442"/>
      <c r="D2" s="1442"/>
      <c r="E2" s="1442"/>
      <c r="F2" s="748"/>
      <c r="G2" s="748"/>
      <c r="H2" s="748"/>
      <c r="I2" s="748"/>
      <c r="J2" s="748"/>
    </row>
    <row r="3" spans="1:11" s="2" customFormat="1" ht="12.75" customHeight="1" thickBot="1">
      <c r="A3"/>
      <c r="B3" s="998"/>
      <c r="C3" s="999"/>
      <c r="D3" s="999"/>
      <c r="E3" s="999"/>
      <c r="F3" s="999"/>
      <c r="G3" s="999"/>
      <c r="H3" s="999"/>
      <c r="I3" s="999"/>
      <c r="J3" s="1000"/>
      <c r="K3" s="463"/>
    </row>
    <row r="4" spans="1:11" ht="15" customHeight="1">
      <c r="B4" s="525" t="s">
        <v>5854</v>
      </c>
      <c r="C4" s="526"/>
      <c r="D4" s="526"/>
      <c r="E4" s="526"/>
      <c r="F4" s="526"/>
      <c r="G4" s="526"/>
      <c r="H4" s="526"/>
      <c r="I4" s="526"/>
      <c r="J4" s="526"/>
    </row>
    <row r="5" spans="1:11" ht="12.75" customHeight="1">
      <c r="B5" s="526"/>
      <c r="C5" s="526"/>
      <c r="D5" s="526"/>
      <c r="E5" s="526"/>
      <c r="F5" s="555"/>
      <c r="G5" s="526"/>
      <c r="H5" s="526"/>
      <c r="I5" s="526"/>
      <c r="J5" s="555" t="s">
        <v>6015</v>
      </c>
    </row>
    <row r="6" spans="1:11" s="801" customFormat="1" ht="16.5" customHeight="1">
      <c r="A6"/>
      <c r="B6" s="1528" t="s">
        <v>6383</v>
      </c>
      <c r="C6" s="1530" t="s">
        <v>5946</v>
      </c>
      <c r="D6" s="1531"/>
      <c r="E6" s="1531"/>
      <c r="F6" s="1532"/>
      <c r="G6" s="1530" t="s">
        <v>5947</v>
      </c>
      <c r="H6" s="1531"/>
      <c r="I6" s="1531"/>
      <c r="J6" s="1532"/>
    </row>
    <row r="7" spans="1:11" s="801" customFormat="1" ht="43.2">
      <c r="A7"/>
      <c r="B7" s="1529"/>
      <c r="C7" s="802" t="s">
        <v>137</v>
      </c>
      <c r="D7" s="802" t="s">
        <v>161</v>
      </c>
      <c r="E7" s="802" t="s">
        <v>160</v>
      </c>
      <c r="F7" s="802" t="s">
        <v>138</v>
      </c>
      <c r="G7" s="802" t="s">
        <v>137</v>
      </c>
      <c r="H7" s="802" t="s">
        <v>161</v>
      </c>
      <c r="I7" s="802" t="s">
        <v>160</v>
      </c>
      <c r="J7" s="802" t="s">
        <v>138</v>
      </c>
    </row>
    <row r="8" spans="1:11" s="834" customFormat="1">
      <c r="A8"/>
      <c r="B8" s="804" t="s">
        <v>18</v>
      </c>
      <c r="C8" s="805"/>
      <c r="D8" s="805"/>
      <c r="E8" s="805"/>
      <c r="F8" s="805"/>
      <c r="G8" s="805"/>
      <c r="H8" s="805"/>
      <c r="I8" s="805"/>
      <c r="J8" s="805"/>
    </row>
    <row r="9" spans="1:11" s="811" customFormat="1">
      <c r="A9"/>
      <c r="B9" s="808"/>
      <c r="C9" s="835"/>
      <c r="D9" s="835"/>
      <c r="E9" s="835"/>
      <c r="F9" s="835"/>
      <c r="G9" s="835"/>
      <c r="H9" s="835"/>
      <c r="I9" s="835"/>
      <c r="J9" s="835"/>
    </row>
    <row r="10" spans="1:11" s="834" customFormat="1">
      <c r="A10"/>
      <c r="B10" s="1183" t="s">
        <v>6308</v>
      </c>
      <c r="C10" s="809"/>
      <c r="D10" s="809"/>
      <c r="E10" s="809"/>
      <c r="F10" s="809"/>
      <c r="G10" s="809"/>
      <c r="H10" s="809"/>
      <c r="I10" s="809"/>
      <c r="J10" s="809"/>
    </row>
    <row r="11" spans="1:11" s="811" customFormat="1">
      <c r="A11"/>
      <c r="B11" s="1171"/>
      <c r="C11" s="821"/>
      <c r="D11" s="821"/>
      <c r="E11" s="821"/>
      <c r="F11" s="821"/>
      <c r="G11" s="821"/>
      <c r="H11" s="821"/>
      <c r="I11" s="821"/>
      <c r="J11" s="821"/>
    </row>
    <row r="12" spans="1:11" s="811" customFormat="1">
      <c r="A12"/>
      <c r="B12" s="808" t="s">
        <v>6307</v>
      </c>
      <c r="C12" s="821"/>
      <c r="D12" s="821"/>
      <c r="E12" s="821"/>
      <c r="F12" s="821"/>
      <c r="G12" s="821"/>
      <c r="H12" s="821"/>
      <c r="I12" s="821"/>
      <c r="J12" s="821"/>
    </row>
    <row r="13" spans="1:11" s="811" customFormat="1">
      <c r="A13"/>
      <c r="B13" s="807" t="s">
        <v>162</v>
      </c>
      <c r="C13" s="821"/>
      <c r="D13" s="821"/>
      <c r="E13" s="821"/>
      <c r="F13" s="821"/>
      <c r="G13" s="821"/>
      <c r="H13" s="821"/>
      <c r="I13" s="821"/>
      <c r="J13" s="821"/>
    </row>
    <row r="14" spans="1:11" s="811" customFormat="1">
      <c r="A14"/>
      <c r="B14" s="807" t="s">
        <v>163</v>
      </c>
      <c r="C14" s="821"/>
      <c r="D14" s="821"/>
      <c r="E14" s="821"/>
      <c r="F14" s="821"/>
      <c r="G14" s="821"/>
      <c r="H14" s="821"/>
      <c r="I14" s="821"/>
      <c r="J14" s="821"/>
    </row>
    <row r="15" spans="1:11" s="834" customFormat="1">
      <c r="A15"/>
      <c r="B15" s="807" t="s">
        <v>164</v>
      </c>
      <c r="C15" s="836"/>
      <c r="D15" s="836"/>
      <c r="E15" s="836"/>
      <c r="F15" s="836"/>
      <c r="G15" s="836"/>
      <c r="H15" s="836"/>
      <c r="I15" s="836"/>
      <c r="J15" s="836"/>
    </row>
    <row r="16" spans="1:11" s="811" customFormat="1">
      <c r="A16"/>
      <c r="B16" s="1185"/>
      <c r="C16" s="823"/>
      <c r="D16" s="823"/>
      <c r="E16" s="823"/>
      <c r="F16" s="823"/>
      <c r="G16" s="823"/>
      <c r="H16" s="823"/>
      <c r="I16" s="823"/>
      <c r="J16" s="823"/>
    </row>
    <row r="17" spans="1:10" s="811" customFormat="1">
      <c r="A17"/>
      <c r="B17" s="1304" t="s">
        <v>6309</v>
      </c>
      <c r="C17" s="823"/>
      <c r="D17" s="823"/>
      <c r="E17" s="823"/>
      <c r="F17" s="823"/>
      <c r="G17" s="823"/>
      <c r="H17" s="823"/>
      <c r="I17" s="823"/>
      <c r="J17" s="823"/>
    </row>
    <row r="18" spans="1:10" s="811" customFormat="1">
      <c r="A18"/>
      <c r="B18" s="1174" t="s">
        <v>162</v>
      </c>
      <c r="C18" s="823"/>
      <c r="D18" s="823"/>
      <c r="E18" s="823"/>
      <c r="F18" s="823"/>
      <c r="G18" s="823"/>
      <c r="H18" s="823"/>
      <c r="I18" s="823"/>
      <c r="J18" s="823"/>
    </row>
    <row r="19" spans="1:10" s="811" customFormat="1">
      <c r="A19"/>
      <c r="B19" s="1174" t="s">
        <v>163</v>
      </c>
      <c r="C19" s="826"/>
      <c r="D19" s="826"/>
      <c r="E19" s="826"/>
      <c r="F19" s="826"/>
      <c r="G19" s="826"/>
      <c r="H19" s="826"/>
      <c r="I19" s="826"/>
      <c r="J19" s="826"/>
    </row>
    <row r="20" spans="1:10" s="811" customFormat="1">
      <c r="A20"/>
      <c r="B20" s="1174" t="s">
        <v>164</v>
      </c>
      <c r="C20" s="826"/>
      <c r="D20" s="826"/>
      <c r="E20" s="826"/>
      <c r="F20" s="826"/>
      <c r="G20" s="826"/>
      <c r="H20" s="826"/>
      <c r="I20" s="826"/>
      <c r="J20" s="826"/>
    </row>
    <row r="21" spans="1:10" s="811" customFormat="1">
      <c r="A21"/>
      <c r="B21" s="1174"/>
      <c r="C21" s="826"/>
      <c r="D21" s="826"/>
      <c r="E21" s="826"/>
      <c r="F21" s="826"/>
      <c r="G21" s="826"/>
      <c r="H21" s="826"/>
      <c r="I21" s="826"/>
      <c r="J21" s="826"/>
    </row>
    <row r="22" spans="1:10" s="811" customFormat="1">
      <c r="A22"/>
      <c r="B22" s="1305" t="s">
        <v>155</v>
      </c>
      <c r="C22" s="826"/>
      <c r="D22" s="826"/>
      <c r="E22" s="826"/>
      <c r="F22" s="826"/>
      <c r="G22" s="826"/>
      <c r="H22" s="826"/>
      <c r="I22" s="826"/>
      <c r="J22" s="826"/>
    </row>
    <row r="23" spans="1:10" s="811" customFormat="1">
      <c r="A23"/>
      <c r="B23" s="1306" t="s">
        <v>6310</v>
      </c>
      <c r="C23" s="826"/>
      <c r="D23" s="826"/>
      <c r="E23" s="826"/>
      <c r="F23" s="826"/>
      <c r="G23" s="826"/>
      <c r="H23" s="826"/>
      <c r="I23" s="826"/>
      <c r="J23" s="826"/>
    </row>
    <row r="24" spans="1:10" s="811" customFormat="1">
      <c r="A24"/>
      <c r="B24" s="1306" t="s">
        <v>6311</v>
      </c>
      <c r="C24" s="826"/>
      <c r="D24" s="826"/>
      <c r="E24" s="826"/>
      <c r="F24" s="826"/>
      <c r="G24" s="826"/>
      <c r="H24" s="826"/>
      <c r="I24" s="826"/>
      <c r="J24" s="826"/>
    </row>
    <row r="25" spans="1:10" s="811" customFormat="1">
      <c r="A25"/>
      <c r="B25" s="1307"/>
      <c r="C25" s="826"/>
      <c r="D25" s="826"/>
      <c r="E25" s="826"/>
      <c r="F25" s="826"/>
      <c r="G25" s="826"/>
      <c r="H25" s="826"/>
      <c r="I25" s="826"/>
      <c r="J25" s="826"/>
    </row>
    <row r="26" spans="1:10" s="811" customFormat="1" ht="14.25" customHeight="1">
      <c r="A26"/>
      <c r="B26" s="1308" t="s">
        <v>140</v>
      </c>
      <c r="C26" s="826"/>
      <c r="D26" s="826"/>
      <c r="E26" s="826"/>
      <c r="F26" s="823"/>
      <c r="G26" s="826"/>
      <c r="H26" s="826"/>
      <c r="I26" s="826"/>
      <c r="J26" s="823"/>
    </row>
    <row r="27" spans="1:10" s="811" customFormat="1">
      <c r="A27"/>
      <c r="B27" s="1309" t="s">
        <v>129</v>
      </c>
      <c r="C27" s="823"/>
      <c r="D27" s="823"/>
      <c r="E27" s="823"/>
      <c r="F27" s="823"/>
      <c r="G27" s="823"/>
      <c r="H27" s="823"/>
      <c r="I27" s="823"/>
      <c r="J27" s="823"/>
    </row>
    <row r="28" spans="1:10" s="811" customFormat="1">
      <c r="A28"/>
      <c r="B28" s="1309" t="s">
        <v>130</v>
      </c>
      <c r="C28" s="823"/>
      <c r="D28" s="823"/>
      <c r="E28" s="823"/>
      <c r="F28" s="823"/>
      <c r="G28" s="823"/>
      <c r="H28" s="823"/>
      <c r="I28" s="823"/>
      <c r="J28" s="823"/>
    </row>
    <row r="29" spans="1:10" s="811" customFormat="1">
      <c r="A29"/>
      <c r="B29" s="1309" t="s">
        <v>104</v>
      </c>
      <c r="C29" s="823"/>
      <c r="D29" s="823"/>
      <c r="E29" s="823"/>
      <c r="F29" s="823"/>
      <c r="G29" s="823"/>
      <c r="H29" s="823"/>
      <c r="I29" s="823"/>
      <c r="J29" s="823"/>
    </row>
    <row r="30" spans="1:10" s="811" customFormat="1">
      <c r="A30"/>
      <c r="B30" s="1309" t="s">
        <v>131</v>
      </c>
      <c r="C30" s="826"/>
      <c r="D30" s="826"/>
      <c r="E30" s="826"/>
      <c r="F30" s="826"/>
      <c r="G30" s="826"/>
      <c r="H30" s="826"/>
      <c r="I30" s="826"/>
      <c r="J30" s="826"/>
    </row>
    <row r="31" spans="1:10" s="811" customFormat="1">
      <c r="A31"/>
      <c r="B31" s="1309" t="s">
        <v>132</v>
      </c>
      <c r="C31" s="826"/>
      <c r="D31" s="826"/>
      <c r="E31" s="826"/>
      <c r="F31" s="826"/>
      <c r="G31" s="826"/>
      <c r="H31" s="826"/>
      <c r="I31" s="826"/>
      <c r="J31" s="826"/>
    </row>
    <row r="32" spans="1:10" s="811" customFormat="1">
      <c r="A32"/>
      <c r="B32" s="1310" t="s">
        <v>6353</v>
      </c>
      <c r="C32" s="826"/>
      <c r="D32" s="826"/>
      <c r="E32" s="826"/>
      <c r="F32" s="826"/>
      <c r="G32" s="826"/>
      <c r="H32" s="826"/>
      <c r="I32" s="826"/>
      <c r="J32" s="826"/>
    </row>
    <row r="33" spans="1:10" s="811" customFormat="1">
      <c r="A33"/>
      <c r="B33" s="1311" t="s">
        <v>133</v>
      </c>
      <c r="C33" s="826"/>
      <c r="D33" s="826"/>
      <c r="E33" s="826"/>
      <c r="F33" s="826"/>
      <c r="G33" s="826"/>
      <c r="H33" s="826"/>
      <c r="I33" s="826"/>
      <c r="J33" s="826"/>
    </row>
    <row r="34" spans="1:10" s="811" customFormat="1">
      <c r="A34"/>
      <c r="B34" s="1309" t="s">
        <v>128</v>
      </c>
      <c r="C34" s="826"/>
      <c r="D34" s="826"/>
      <c r="E34" s="826"/>
      <c r="F34" s="826"/>
      <c r="G34" s="826"/>
      <c r="H34" s="826"/>
      <c r="I34" s="826"/>
      <c r="J34" s="826"/>
    </row>
    <row r="35" spans="1:10" s="1184" customFormat="1" ht="29.4">
      <c r="A35"/>
      <c r="B35" s="1406" t="s">
        <v>6381</v>
      </c>
      <c r="C35" s="1244"/>
      <c r="D35" s="1244"/>
      <c r="E35" s="1244"/>
      <c r="F35" s="1244"/>
      <c r="G35" s="1244"/>
      <c r="H35" s="1244"/>
      <c r="I35" s="1244"/>
      <c r="J35" s="1244"/>
    </row>
    <row r="36" spans="1:10" s="811" customFormat="1">
      <c r="A36"/>
      <c r="B36" s="1312"/>
      <c r="C36" s="826"/>
      <c r="D36" s="826"/>
      <c r="E36" s="826"/>
      <c r="F36" s="826"/>
      <c r="G36" s="826"/>
      <c r="H36" s="826"/>
      <c r="I36" s="826"/>
      <c r="J36" s="826"/>
    </row>
    <row r="37" spans="1:10" s="811" customFormat="1">
      <c r="A37"/>
      <c r="B37" s="1313" t="s">
        <v>6327</v>
      </c>
      <c r="C37" s="826"/>
      <c r="D37" s="826"/>
      <c r="E37" s="826"/>
      <c r="F37" s="826"/>
      <c r="G37" s="826"/>
      <c r="H37" s="826"/>
      <c r="I37" s="826"/>
      <c r="J37" s="826"/>
    </row>
    <row r="38" spans="1:10" s="811" customFormat="1" ht="16.5" customHeight="1">
      <c r="A38"/>
      <c r="B38" s="1313" t="s">
        <v>6328</v>
      </c>
      <c r="C38" s="826"/>
      <c r="D38" s="826"/>
      <c r="E38" s="826"/>
      <c r="F38" s="826"/>
      <c r="G38" s="826"/>
      <c r="H38" s="826"/>
      <c r="I38" s="826"/>
      <c r="J38" s="826"/>
    </row>
    <row r="39" spans="1:10" s="811" customFormat="1">
      <c r="A39"/>
      <c r="B39" s="1312"/>
      <c r="C39" s="826"/>
      <c r="D39" s="826"/>
      <c r="E39" s="826"/>
      <c r="F39" s="826"/>
      <c r="G39" s="826"/>
      <c r="H39" s="826"/>
      <c r="I39" s="826"/>
      <c r="J39" s="826"/>
    </row>
    <row r="40" spans="1:10" s="811" customFormat="1" ht="15" customHeight="1">
      <c r="A40"/>
      <c r="B40" s="1308" t="s">
        <v>6343</v>
      </c>
      <c r="C40" s="826"/>
      <c r="D40" s="826"/>
      <c r="E40" s="826"/>
      <c r="F40" s="826"/>
      <c r="G40" s="826"/>
      <c r="H40" s="826"/>
      <c r="I40" s="826"/>
      <c r="J40" s="826"/>
    </row>
    <row r="41" spans="1:10" s="811" customFormat="1">
      <c r="A41"/>
      <c r="B41" s="1313" t="s">
        <v>6329</v>
      </c>
      <c r="C41" s="826"/>
      <c r="D41" s="826"/>
      <c r="E41" s="826"/>
      <c r="F41" s="826"/>
      <c r="G41" s="826"/>
      <c r="H41" s="826"/>
      <c r="I41" s="826"/>
      <c r="J41" s="826"/>
    </row>
    <row r="42" spans="1:10" s="811" customFormat="1">
      <c r="A42"/>
      <c r="B42" s="1314"/>
      <c r="C42" s="826"/>
      <c r="D42" s="826"/>
      <c r="E42" s="826"/>
      <c r="F42" s="826"/>
      <c r="G42" s="826"/>
      <c r="H42" s="826"/>
      <c r="I42" s="826"/>
      <c r="J42" s="826"/>
    </row>
    <row r="43" spans="1:10" s="811" customFormat="1">
      <c r="A43"/>
      <c r="B43" s="1308" t="s">
        <v>141</v>
      </c>
      <c r="C43" s="826"/>
      <c r="D43" s="826"/>
      <c r="E43" s="826"/>
      <c r="F43" s="826"/>
      <c r="G43" s="826"/>
      <c r="H43" s="826"/>
      <c r="I43" s="826"/>
      <c r="J43" s="826"/>
    </row>
    <row r="44" spans="1:10" s="811" customFormat="1">
      <c r="A44"/>
      <c r="B44" s="1309" t="s">
        <v>129</v>
      </c>
      <c r="C44" s="826"/>
      <c r="D44" s="826"/>
      <c r="E44" s="826"/>
      <c r="F44" s="826"/>
      <c r="G44" s="826"/>
      <c r="H44" s="826"/>
      <c r="I44" s="826"/>
      <c r="J44" s="826"/>
    </row>
    <row r="45" spans="1:10" s="811" customFormat="1">
      <c r="A45"/>
      <c r="B45" s="1309" t="s">
        <v>130</v>
      </c>
      <c r="C45" s="826"/>
      <c r="D45" s="826"/>
      <c r="E45" s="826"/>
      <c r="F45" s="826"/>
      <c r="G45" s="826"/>
      <c r="H45" s="826"/>
      <c r="I45" s="826"/>
      <c r="J45" s="826"/>
    </row>
    <row r="46" spans="1:10" s="811" customFormat="1">
      <c r="A46"/>
      <c r="B46" s="1312" t="s">
        <v>6122</v>
      </c>
      <c r="C46" s="826"/>
      <c r="D46" s="826"/>
      <c r="E46" s="826"/>
      <c r="F46" s="826"/>
      <c r="G46" s="826"/>
      <c r="H46" s="826"/>
      <c r="I46" s="826"/>
      <c r="J46" s="826"/>
    </row>
    <row r="47" spans="1:10" s="811" customFormat="1">
      <c r="A47"/>
      <c r="B47" s="1312" t="s">
        <v>6123</v>
      </c>
      <c r="C47" s="826"/>
      <c r="D47" s="826"/>
      <c r="E47" s="826"/>
      <c r="F47" s="826"/>
      <c r="G47" s="826"/>
      <c r="H47" s="826"/>
      <c r="I47" s="826"/>
      <c r="J47" s="826"/>
    </row>
    <row r="48" spans="1:10" s="811" customFormat="1">
      <c r="A48"/>
      <c r="B48" s="1309" t="s">
        <v>131</v>
      </c>
      <c r="C48" s="826"/>
      <c r="D48" s="826"/>
      <c r="E48" s="826"/>
      <c r="F48" s="826"/>
      <c r="G48" s="826"/>
      <c r="H48" s="826"/>
      <c r="I48" s="826"/>
      <c r="J48" s="826"/>
    </row>
    <row r="49" spans="1:10" s="811" customFormat="1" ht="15">
      <c r="A49"/>
      <c r="B49" s="1309" t="s">
        <v>132</v>
      </c>
      <c r="C49" s="826"/>
      <c r="D49" s="826"/>
      <c r="E49" s="826"/>
      <c r="F49" s="826"/>
      <c r="G49" s="826"/>
      <c r="H49" s="826"/>
      <c r="I49" s="826"/>
      <c r="J49" s="826"/>
    </row>
    <row r="50" spans="1:10" s="811" customFormat="1" ht="15">
      <c r="A50"/>
      <c r="B50" s="1310" t="s">
        <v>6002</v>
      </c>
      <c r="C50" s="826"/>
      <c r="D50" s="826"/>
      <c r="E50" s="826"/>
      <c r="F50" s="826"/>
      <c r="G50" s="826"/>
      <c r="H50" s="826"/>
      <c r="I50" s="826"/>
      <c r="J50" s="826"/>
    </row>
    <row r="51" spans="1:10" s="1184" customFormat="1" ht="15">
      <c r="A51"/>
      <c r="B51" s="1311" t="s">
        <v>133</v>
      </c>
      <c r="C51" s="1244"/>
      <c r="D51" s="1244"/>
      <c r="E51" s="1244"/>
      <c r="F51" s="1244"/>
      <c r="G51" s="1244"/>
      <c r="H51" s="1244"/>
      <c r="I51" s="1244"/>
      <c r="J51" s="1244"/>
    </row>
    <row r="52" spans="1:10" s="1184" customFormat="1" ht="15">
      <c r="A52"/>
      <c r="B52" s="1309" t="s">
        <v>6003</v>
      </c>
      <c r="C52" s="1244"/>
      <c r="D52" s="1244"/>
      <c r="E52" s="1244"/>
      <c r="F52" s="1244"/>
      <c r="G52" s="1244"/>
      <c r="H52" s="1244"/>
      <c r="I52" s="1244"/>
      <c r="J52" s="1244"/>
    </row>
    <row r="53" spans="1:10" s="1184" customFormat="1" ht="30">
      <c r="A53"/>
      <c r="B53" s="1406" t="s">
        <v>6384</v>
      </c>
      <c r="C53" s="1244"/>
      <c r="D53" s="1244"/>
      <c r="E53" s="1244"/>
      <c r="F53" s="1244"/>
      <c r="G53" s="1244"/>
      <c r="H53" s="1244"/>
      <c r="I53" s="1244"/>
      <c r="J53" s="1244"/>
    </row>
    <row r="54" spans="1:10" s="1184" customFormat="1" ht="15">
      <c r="A54"/>
      <c r="B54" s="1313"/>
      <c r="C54" s="1244"/>
      <c r="D54" s="1244"/>
      <c r="E54" s="1244"/>
      <c r="F54" s="1244"/>
      <c r="G54" s="1244"/>
      <c r="H54" s="1244"/>
      <c r="I54" s="1244"/>
      <c r="J54" s="1244"/>
    </row>
    <row r="55" spans="1:10" s="1184" customFormat="1" ht="15">
      <c r="A55"/>
      <c r="B55" s="1313" t="s">
        <v>6330</v>
      </c>
      <c r="C55" s="1244"/>
      <c r="D55" s="1244"/>
      <c r="E55" s="1244"/>
      <c r="F55" s="1244"/>
      <c r="G55" s="1244"/>
      <c r="H55" s="1244"/>
      <c r="I55" s="1244"/>
      <c r="J55" s="1244"/>
    </row>
    <row r="56" spans="1:10" s="1184" customFormat="1" ht="15">
      <c r="A56"/>
      <c r="B56" s="1313" t="s">
        <v>6331</v>
      </c>
      <c r="C56" s="1244"/>
      <c r="D56" s="1244"/>
      <c r="E56" s="1244"/>
      <c r="F56" s="1244"/>
      <c r="G56" s="1244"/>
      <c r="H56" s="1244"/>
      <c r="I56" s="1244"/>
      <c r="J56" s="1244"/>
    </row>
    <row r="57" spans="1:10" s="1184" customFormat="1" ht="15">
      <c r="A57"/>
      <c r="B57" s="1312"/>
      <c r="C57" s="1244"/>
      <c r="D57" s="1244"/>
      <c r="E57" s="1244"/>
      <c r="F57" s="1244"/>
      <c r="G57" s="1244"/>
      <c r="H57" s="1244"/>
      <c r="I57" s="1244"/>
      <c r="J57" s="1244"/>
    </row>
    <row r="58" spans="1:10" s="1184" customFormat="1" ht="15">
      <c r="A58"/>
      <c r="B58" s="1313" t="s">
        <v>6332</v>
      </c>
      <c r="C58" s="1244"/>
      <c r="D58" s="1244"/>
      <c r="E58" s="1244"/>
      <c r="F58" s="1244"/>
      <c r="G58" s="1244"/>
      <c r="H58" s="1244"/>
      <c r="I58" s="1244"/>
      <c r="J58" s="1244"/>
    </row>
    <row r="59" spans="1:10" s="1184" customFormat="1" ht="15">
      <c r="A59"/>
      <c r="B59" s="1313" t="s">
        <v>6333</v>
      </c>
      <c r="C59" s="1244"/>
      <c r="D59" s="1244"/>
      <c r="E59" s="1244"/>
      <c r="F59" s="1244"/>
      <c r="G59" s="1244"/>
      <c r="H59" s="1244"/>
      <c r="I59" s="1244"/>
      <c r="J59" s="1244"/>
    </row>
    <row r="60" spans="1:10" s="1184" customFormat="1" ht="15">
      <c r="A60"/>
      <c r="B60" s="1314"/>
      <c r="C60" s="1244"/>
      <c r="D60" s="1244"/>
      <c r="E60" s="1244"/>
      <c r="F60" s="1244"/>
      <c r="G60" s="1244"/>
      <c r="H60" s="1244"/>
      <c r="I60" s="1244"/>
      <c r="J60" s="1244"/>
    </row>
    <row r="61" spans="1:10" s="1184" customFormat="1" ht="15">
      <c r="A61"/>
      <c r="B61" s="1308" t="s">
        <v>142</v>
      </c>
      <c r="C61" s="1244"/>
      <c r="D61" s="1244"/>
      <c r="E61" s="1244"/>
      <c r="F61" s="1244"/>
      <c r="G61" s="1244"/>
      <c r="H61" s="1244"/>
      <c r="I61" s="1244"/>
      <c r="J61" s="1244"/>
    </row>
    <row r="62" spans="1:10" s="1184" customFormat="1" ht="15">
      <c r="A62"/>
      <c r="B62" s="1309" t="s">
        <v>134</v>
      </c>
      <c r="C62" s="1244"/>
      <c r="D62" s="1244"/>
      <c r="E62" s="1244"/>
      <c r="F62" s="1244"/>
      <c r="G62" s="1244"/>
      <c r="H62" s="1244"/>
      <c r="I62" s="1244"/>
      <c r="J62" s="1244"/>
    </row>
    <row r="63" spans="1:10" s="1184" customFormat="1" ht="15">
      <c r="A63"/>
      <c r="B63" s="1312" t="s">
        <v>6237</v>
      </c>
      <c r="C63" s="1244"/>
      <c r="D63" s="1244"/>
      <c r="E63" s="1244"/>
      <c r="F63" s="1244"/>
      <c r="G63" s="1244"/>
      <c r="H63" s="1244"/>
      <c r="I63" s="1244"/>
      <c r="J63" s="1244"/>
    </row>
    <row r="64" spans="1:10" s="1184" customFormat="1" ht="15">
      <c r="A64"/>
      <c r="B64" s="1312" t="s">
        <v>6238</v>
      </c>
      <c r="C64" s="1244"/>
      <c r="D64" s="1244"/>
      <c r="E64" s="1244"/>
      <c r="F64" s="1244"/>
      <c r="G64" s="1244"/>
      <c r="H64" s="1244"/>
      <c r="I64" s="1244"/>
      <c r="J64" s="1244"/>
    </row>
    <row r="65" spans="1:10" s="1184" customFormat="1" ht="15">
      <c r="A65"/>
      <c r="B65" s="1312" t="s">
        <v>6124</v>
      </c>
      <c r="C65" s="1244"/>
      <c r="D65" s="1244"/>
      <c r="E65" s="1244"/>
      <c r="F65" s="1244"/>
      <c r="G65" s="1244"/>
      <c r="H65" s="1244"/>
      <c r="I65" s="1244"/>
      <c r="J65" s="1244"/>
    </row>
    <row r="66" spans="1:10" s="1184" customFormat="1" ht="15">
      <c r="A66"/>
      <c r="B66" s="1312" t="s">
        <v>6125</v>
      </c>
      <c r="C66" s="1244"/>
      <c r="D66" s="1244"/>
      <c r="E66" s="1244"/>
      <c r="F66" s="1244"/>
      <c r="G66" s="1244"/>
      <c r="H66" s="1244"/>
      <c r="I66" s="1244"/>
      <c r="J66" s="1244"/>
    </row>
    <row r="67" spans="1:10" s="1184" customFormat="1" ht="15">
      <c r="A67"/>
      <c r="B67" s="1309" t="s">
        <v>105</v>
      </c>
      <c r="C67" s="1244"/>
      <c r="D67" s="1244"/>
      <c r="E67" s="1244"/>
      <c r="F67" s="1244"/>
      <c r="G67" s="1244"/>
      <c r="H67" s="1244"/>
      <c r="I67" s="1244"/>
      <c r="J67" s="1244"/>
    </row>
    <row r="68" spans="1:10" s="1184" customFormat="1" ht="15">
      <c r="A68"/>
      <c r="B68" s="1310" t="s">
        <v>6353</v>
      </c>
      <c r="C68" s="1244"/>
      <c r="D68" s="1244"/>
      <c r="E68" s="1244"/>
      <c r="F68" s="1244"/>
      <c r="G68" s="1244"/>
      <c r="H68" s="1244"/>
      <c r="I68" s="1244"/>
      <c r="J68" s="1244"/>
    </row>
    <row r="69" spans="1:10" s="1184" customFormat="1" ht="15">
      <c r="A69"/>
      <c r="B69" s="1311" t="s">
        <v>133</v>
      </c>
      <c r="C69" s="1244"/>
      <c r="D69" s="1244"/>
      <c r="E69" s="1244"/>
      <c r="F69" s="1244"/>
      <c r="G69" s="1244"/>
      <c r="H69" s="1244"/>
      <c r="I69" s="1244"/>
      <c r="J69" s="1244"/>
    </row>
    <row r="70" spans="1:10" s="1184" customFormat="1" ht="15">
      <c r="A70"/>
      <c r="B70" s="1309" t="s">
        <v>6003</v>
      </c>
      <c r="C70" s="1244"/>
      <c r="D70" s="1244"/>
      <c r="E70" s="1244"/>
      <c r="F70" s="1244"/>
      <c r="G70" s="1244"/>
      <c r="H70" s="1244"/>
      <c r="I70" s="1244"/>
      <c r="J70" s="1244"/>
    </row>
    <row r="71" spans="1:10" s="1184" customFormat="1" ht="15">
      <c r="A71"/>
      <c r="B71" s="1309" t="s">
        <v>135</v>
      </c>
      <c r="C71" s="1244"/>
      <c r="D71" s="1244"/>
      <c r="E71" s="1244"/>
      <c r="F71" s="1244"/>
      <c r="G71" s="1244"/>
      <c r="H71" s="1244"/>
      <c r="I71" s="1244"/>
      <c r="J71" s="1244"/>
    </row>
    <row r="72" spans="1:10" s="1184" customFormat="1" ht="15">
      <c r="A72"/>
      <c r="B72" s="1309" t="s">
        <v>6334</v>
      </c>
      <c r="C72" s="1244"/>
      <c r="D72" s="1244"/>
      <c r="E72" s="1244"/>
      <c r="F72" s="1244"/>
      <c r="G72" s="1244"/>
      <c r="H72" s="1244"/>
      <c r="I72" s="1244"/>
      <c r="J72" s="1244"/>
    </row>
    <row r="73" spans="1:10" s="1184" customFormat="1" ht="15">
      <c r="A73"/>
      <c r="B73" s="1311" t="s">
        <v>5888</v>
      </c>
      <c r="C73" s="1244"/>
      <c r="D73" s="1244"/>
      <c r="E73" s="1244"/>
      <c r="F73" s="1244"/>
      <c r="G73" s="1244"/>
      <c r="H73" s="1244"/>
      <c r="I73" s="1244"/>
      <c r="J73" s="1244"/>
    </row>
    <row r="74" spans="1:10" s="1184" customFormat="1" ht="15">
      <c r="A74"/>
      <c r="B74" s="1310" t="s">
        <v>6239</v>
      </c>
      <c r="C74" s="1244"/>
      <c r="D74" s="1244"/>
      <c r="E74" s="1244"/>
      <c r="F74" s="1244"/>
      <c r="G74" s="1244"/>
      <c r="H74" s="1244"/>
      <c r="I74" s="1244"/>
      <c r="J74" s="1244"/>
    </row>
    <row r="75" spans="1:10" s="1184" customFormat="1" ht="15">
      <c r="A75"/>
      <c r="B75" s="1312" t="s">
        <v>6356</v>
      </c>
      <c r="C75" s="1244"/>
      <c r="D75" s="1244"/>
      <c r="E75" s="1244"/>
      <c r="F75" s="1244"/>
      <c r="G75" s="1244"/>
      <c r="H75" s="1244"/>
      <c r="I75" s="1244"/>
      <c r="J75" s="1244"/>
    </row>
    <row r="76" spans="1:10" s="1184" customFormat="1" ht="30">
      <c r="A76"/>
      <c r="B76" s="1406" t="s">
        <v>6385</v>
      </c>
      <c r="C76" s="1244"/>
      <c r="D76" s="1244"/>
      <c r="E76" s="1244"/>
      <c r="F76" s="1244"/>
      <c r="G76" s="1244"/>
      <c r="H76" s="1244"/>
      <c r="I76" s="1244"/>
      <c r="J76" s="1244"/>
    </row>
    <row r="77" spans="1:10" s="1184" customFormat="1" ht="15">
      <c r="A77"/>
      <c r="B77" s="1312"/>
      <c r="C77" s="1244"/>
      <c r="D77" s="1244"/>
      <c r="E77" s="1244"/>
      <c r="F77" s="1244"/>
      <c r="G77" s="1244"/>
      <c r="H77" s="1244"/>
      <c r="I77" s="1244"/>
      <c r="J77" s="1244"/>
    </row>
    <row r="78" spans="1:10" s="1184" customFormat="1" ht="15">
      <c r="A78"/>
      <c r="B78" s="1313" t="s">
        <v>6335</v>
      </c>
      <c r="C78" s="1244"/>
      <c r="D78" s="1244"/>
      <c r="E78" s="1244"/>
      <c r="F78" s="1244"/>
      <c r="G78" s="1244"/>
      <c r="H78" s="1244"/>
      <c r="I78" s="1244"/>
      <c r="J78" s="1244"/>
    </row>
    <row r="79" spans="1:10" s="1184" customFormat="1" ht="15">
      <c r="A79"/>
      <c r="B79" s="1313" t="s">
        <v>6336</v>
      </c>
      <c r="C79" s="1244"/>
      <c r="D79" s="1244"/>
      <c r="E79" s="1244"/>
      <c r="F79" s="1244"/>
      <c r="G79" s="1244"/>
      <c r="H79" s="1244"/>
      <c r="I79" s="1244"/>
      <c r="J79" s="1244"/>
    </row>
    <row r="80" spans="1:10" s="1184" customFormat="1" ht="15">
      <c r="A80"/>
      <c r="B80" s="1312"/>
      <c r="C80" s="1244"/>
      <c r="D80" s="1244"/>
      <c r="E80" s="1244"/>
      <c r="F80" s="1244"/>
      <c r="G80" s="1244"/>
      <c r="H80" s="1244"/>
      <c r="I80" s="1244"/>
      <c r="J80" s="1244"/>
    </row>
    <row r="81" spans="1:10" s="1184" customFormat="1" ht="15">
      <c r="A81"/>
      <c r="B81" s="1313" t="s">
        <v>6337</v>
      </c>
      <c r="C81" s="1244"/>
      <c r="D81" s="1244"/>
      <c r="E81" s="1244"/>
      <c r="F81" s="1244"/>
      <c r="G81" s="1244"/>
      <c r="H81" s="1244"/>
      <c r="I81" s="1244"/>
      <c r="J81" s="1244"/>
    </row>
    <row r="82" spans="1:10" s="1184" customFormat="1" ht="15">
      <c r="A82"/>
      <c r="B82" s="1313" t="s">
        <v>6338</v>
      </c>
      <c r="C82" s="1244"/>
      <c r="D82" s="1244"/>
      <c r="E82" s="1244"/>
      <c r="F82" s="1244"/>
      <c r="G82" s="1244"/>
      <c r="H82" s="1244"/>
      <c r="I82" s="1244"/>
      <c r="J82" s="1244"/>
    </row>
    <row r="83" spans="1:10" s="1184" customFormat="1" ht="15">
      <c r="A83"/>
      <c r="B83" s="1312"/>
      <c r="C83" s="1244"/>
      <c r="D83" s="1244"/>
      <c r="E83" s="1244"/>
      <c r="F83" s="1244"/>
      <c r="G83" s="1244"/>
      <c r="H83" s="1244"/>
      <c r="I83" s="1244"/>
      <c r="J83" s="1244"/>
    </row>
    <row r="84" spans="1:10" s="811" customFormat="1" ht="15">
      <c r="A84"/>
      <c r="B84" s="1315" t="s">
        <v>139</v>
      </c>
      <c r="C84" s="836"/>
      <c r="D84" s="836"/>
      <c r="E84" s="836"/>
      <c r="F84" s="836"/>
      <c r="G84" s="836"/>
      <c r="H84" s="836"/>
      <c r="I84" s="836"/>
      <c r="J84" s="836"/>
    </row>
    <row r="85" spans="1:10" s="811" customFormat="1" ht="15">
      <c r="A85"/>
      <c r="B85" s="1314"/>
      <c r="C85" s="823"/>
      <c r="D85" s="823"/>
      <c r="E85" s="823"/>
      <c r="F85" s="823"/>
      <c r="G85" s="823"/>
      <c r="H85" s="823"/>
      <c r="I85" s="823"/>
      <c r="J85" s="823"/>
    </row>
    <row r="86" spans="1:10" s="811" customFormat="1" ht="15">
      <c r="A86"/>
      <c r="B86" s="1308" t="s">
        <v>154</v>
      </c>
      <c r="C86" s="823"/>
      <c r="D86" s="823"/>
      <c r="E86" s="823"/>
      <c r="F86" s="823"/>
      <c r="G86" s="823"/>
      <c r="H86" s="823"/>
      <c r="I86" s="823"/>
      <c r="J86" s="823"/>
    </row>
    <row r="87" spans="1:10" s="811" customFormat="1" ht="15">
      <c r="A87"/>
      <c r="B87" s="1309" t="s">
        <v>162</v>
      </c>
      <c r="C87" s="826"/>
      <c r="D87" s="826"/>
      <c r="E87" s="826"/>
      <c r="F87" s="826"/>
      <c r="G87" s="826"/>
      <c r="H87" s="826"/>
      <c r="I87" s="826"/>
      <c r="J87" s="826"/>
    </row>
    <row r="88" spans="1:10" s="811" customFormat="1" ht="15">
      <c r="A88"/>
      <c r="B88" s="1309" t="s">
        <v>163</v>
      </c>
      <c r="C88" s="826"/>
      <c r="D88" s="826"/>
      <c r="E88" s="826"/>
      <c r="F88" s="826"/>
      <c r="G88" s="826"/>
      <c r="H88" s="826"/>
      <c r="I88" s="826"/>
      <c r="J88" s="826"/>
    </row>
    <row r="89" spans="1:10" s="811" customFormat="1" ht="15">
      <c r="A89"/>
      <c r="B89" s="1309" t="s">
        <v>5833</v>
      </c>
      <c r="C89" s="826"/>
      <c r="D89" s="826"/>
      <c r="E89" s="826"/>
      <c r="F89" s="826"/>
      <c r="G89" s="826"/>
      <c r="H89" s="826"/>
      <c r="I89" s="826"/>
      <c r="J89" s="826"/>
    </row>
    <row r="90" spans="1:10" s="811" customFormat="1" ht="15">
      <c r="A90"/>
      <c r="B90" s="1309"/>
      <c r="C90" s="826"/>
      <c r="D90" s="826"/>
      <c r="E90" s="826"/>
      <c r="F90" s="826"/>
      <c r="G90" s="826"/>
      <c r="H90" s="826"/>
      <c r="I90" s="826"/>
      <c r="J90" s="826"/>
    </row>
    <row r="91" spans="1:10" s="811" customFormat="1" ht="15">
      <c r="A91"/>
      <c r="B91" s="1308" t="s">
        <v>155</v>
      </c>
      <c r="C91" s="826"/>
      <c r="D91" s="826"/>
      <c r="E91" s="826"/>
      <c r="F91" s="826"/>
      <c r="G91" s="826"/>
      <c r="H91" s="826"/>
      <c r="I91" s="826"/>
      <c r="J91" s="826"/>
    </row>
    <row r="92" spans="1:10" s="811" customFormat="1" ht="15">
      <c r="A92"/>
      <c r="B92" s="1309" t="s">
        <v>162</v>
      </c>
      <c r="C92" s="826"/>
      <c r="D92" s="826"/>
      <c r="E92" s="826"/>
      <c r="F92" s="826"/>
      <c r="G92" s="826"/>
      <c r="H92" s="826"/>
      <c r="I92" s="826"/>
      <c r="J92" s="826"/>
    </row>
    <row r="93" spans="1:10" s="811" customFormat="1" ht="15">
      <c r="A93"/>
      <c r="B93" s="1309" t="s">
        <v>163</v>
      </c>
      <c r="C93" s="826"/>
      <c r="D93" s="826"/>
      <c r="E93" s="826"/>
      <c r="F93" s="826"/>
      <c r="G93" s="826"/>
      <c r="H93" s="826"/>
      <c r="I93" s="826"/>
      <c r="J93" s="826"/>
    </row>
    <row r="94" spans="1:10" s="811" customFormat="1" ht="15">
      <c r="A94"/>
      <c r="B94" s="1309" t="s">
        <v>5833</v>
      </c>
      <c r="C94" s="826"/>
      <c r="D94" s="826"/>
      <c r="E94" s="826"/>
      <c r="F94" s="826"/>
      <c r="G94" s="826"/>
      <c r="H94" s="826"/>
      <c r="I94" s="826"/>
      <c r="J94" s="826"/>
    </row>
    <row r="95" spans="1:10" s="811" customFormat="1" ht="15">
      <c r="A95"/>
      <c r="B95" s="1314"/>
      <c r="C95" s="823"/>
      <c r="D95" s="823"/>
      <c r="E95" s="823"/>
      <c r="F95" s="823"/>
      <c r="G95" s="823"/>
      <c r="H95" s="823"/>
      <c r="I95" s="823"/>
      <c r="J95" s="823"/>
    </row>
    <row r="96" spans="1:10" s="834" customFormat="1" ht="15">
      <c r="A96"/>
      <c r="B96" s="1316" t="s">
        <v>127</v>
      </c>
      <c r="C96" s="827"/>
      <c r="D96" s="827"/>
      <c r="E96" s="827"/>
      <c r="F96" s="827"/>
      <c r="G96" s="827"/>
      <c r="H96" s="827"/>
      <c r="I96" s="827"/>
      <c r="J96" s="827"/>
    </row>
    <row r="97" spans="1:10" s="834" customFormat="1" ht="15">
      <c r="A97"/>
      <c r="B97" s="837" t="s">
        <v>25</v>
      </c>
      <c r="C97" s="828"/>
      <c r="D97" s="828"/>
      <c r="E97" s="828"/>
      <c r="F97" s="828"/>
      <c r="G97" s="828"/>
      <c r="H97" s="828"/>
      <c r="I97" s="828"/>
      <c r="J97" s="828"/>
    </row>
    <row r="98" spans="1:10" s="834" customFormat="1" ht="15">
      <c r="A98"/>
      <c r="B98" s="837" t="s">
        <v>26</v>
      </c>
      <c r="C98" s="828"/>
      <c r="D98" s="828"/>
      <c r="E98" s="828"/>
      <c r="F98" s="828"/>
      <c r="G98" s="828"/>
      <c r="H98" s="828"/>
      <c r="I98" s="828"/>
      <c r="J98" s="828"/>
    </row>
    <row r="99" spans="1:10" s="834" customFormat="1" ht="15">
      <c r="A99"/>
      <c r="B99" s="837" t="s">
        <v>23</v>
      </c>
      <c r="C99" s="828"/>
      <c r="D99" s="828"/>
      <c r="E99" s="828"/>
      <c r="F99" s="828"/>
      <c r="G99" s="828"/>
      <c r="H99" s="828"/>
      <c r="I99" s="828"/>
      <c r="J99" s="828"/>
    </row>
    <row r="100" spans="1:10" s="834" customFormat="1" ht="15">
      <c r="A100"/>
      <c r="B100" s="816"/>
      <c r="C100" s="836"/>
      <c r="D100" s="836"/>
      <c r="E100" s="836"/>
      <c r="F100" s="836"/>
      <c r="G100" s="836"/>
      <c r="H100" s="836"/>
      <c r="I100" s="836"/>
      <c r="J100" s="836"/>
    </row>
    <row r="101" spans="1:10" s="811" customFormat="1" ht="15">
      <c r="A101"/>
      <c r="B101" s="817" t="s">
        <v>156</v>
      </c>
      <c r="C101" s="826"/>
      <c r="D101" s="826"/>
      <c r="E101" s="826"/>
      <c r="F101" s="826"/>
      <c r="G101" s="826"/>
      <c r="H101" s="826"/>
      <c r="I101" s="826"/>
      <c r="J101" s="826"/>
    </row>
    <row r="102" spans="1:10" s="811" customFormat="1" ht="15">
      <c r="A102"/>
      <c r="B102" s="817" t="s">
        <v>182</v>
      </c>
      <c r="C102" s="826"/>
      <c r="D102" s="826"/>
      <c r="E102" s="826"/>
      <c r="F102" s="826"/>
      <c r="G102" s="826"/>
      <c r="H102" s="826"/>
      <c r="I102" s="826"/>
      <c r="J102" s="826"/>
    </row>
    <row r="103" spans="1:10" s="811" customFormat="1" ht="15">
      <c r="A103"/>
      <c r="B103" s="818"/>
      <c r="C103" s="823"/>
      <c r="D103" s="823"/>
      <c r="E103" s="823"/>
      <c r="F103" s="823"/>
      <c r="G103" s="823"/>
      <c r="H103" s="823"/>
      <c r="I103" s="823"/>
      <c r="J103" s="823"/>
    </row>
    <row r="104" spans="1:10" s="834" customFormat="1" ht="15">
      <c r="A104"/>
      <c r="B104" s="819" t="s">
        <v>136</v>
      </c>
      <c r="C104" s="828"/>
      <c r="D104" s="828"/>
      <c r="E104" s="828"/>
      <c r="F104" s="828"/>
      <c r="G104" s="828"/>
      <c r="H104" s="828"/>
      <c r="I104" s="828"/>
      <c r="J104" s="828"/>
    </row>
    <row r="105" spans="1:10" s="811" customFormat="1" ht="9.75" customHeight="1">
      <c r="A105"/>
      <c r="B105" s="801"/>
    </row>
    <row r="106" spans="1:10">
      <c r="B106" s="1417" t="s">
        <v>6382</v>
      </c>
    </row>
  </sheetData>
  <mergeCells count="4">
    <mergeCell ref="B6:B7"/>
    <mergeCell ref="C6:F6"/>
    <mergeCell ref="G6:J6"/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&amp;R&amp;P/&amp;N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AC101"/>
  <sheetViews>
    <sheetView showGridLines="0" zoomScale="70" zoomScaleNormal="70" workbookViewId="0">
      <pane xSplit="2" ySplit="8" topLeftCell="C63" activePane="bottomRight" state="frozen"/>
      <selection activeCell="F97" sqref="F97"/>
      <selection pane="topRight" activeCell="F97" sqref="F97"/>
      <selection pane="bottomLeft" activeCell="F97" sqref="F97"/>
      <selection pane="bottomRight" activeCell="M8" sqref="M8"/>
    </sheetView>
  </sheetViews>
  <sheetFormatPr defaultColWidth="9.109375" defaultRowHeight="14.4" outlineLevelCol="1"/>
  <cols>
    <col min="1" max="1" width="27.6640625" customWidth="1"/>
    <col min="2" max="2" width="56" style="10" customWidth="1"/>
    <col min="3" max="3" width="11.6640625" style="10" customWidth="1" outlineLevel="1"/>
    <col min="4" max="4" width="13.33203125" style="10" customWidth="1" outlineLevel="1"/>
    <col min="5" max="5" width="11.6640625" style="10" customWidth="1" outlineLevel="1"/>
    <col min="6" max="6" width="13.6640625" style="10" customWidth="1" outlineLevel="1"/>
    <col min="7" max="7" width="18.88671875" style="10" customWidth="1" outlineLevel="1"/>
    <col min="8" max="8" width="19.5546875" style="10" customWidth="1" outlineLevel="1"/>
    <col min="9" max="10" width="11.6640625" style="10" customWidth="1" outlineLevel="1"/>
    <col min="11" max="12" width="19.44140625" style="10" customWidth="1" outlineLevel="1"/>
    <col min="13" max="13" width="17.5546875" style="10" customWidth="1" outlineLevel="1"/>
    <col min="14" max="15" width="11.6640625" style="10" customWidth="1" outlineLevel="1"/>
    <col min="16" max="16" width="12.88671875" style="10" customWidth="1" outlineLevel="1"/>
    <col min="17" max="18" width="11.6640625" style="10" customWidth="1" outlineLevel="1"/>
    <col min="19" max="19" width="12.88671875" style="10" customWidth="1" outlineLevel="1"/>
    <col min="20" max="20" width="11.6640625" style="10" customWidth="1" outlineLevel="1"/>
    <col min="21" max="21" width="3.5546875" style="10" customWidth="1"/>
    <col min="22" max="16384" width="9.109375" style="10"/>
  </cols>
  <sheetData>
    <row r="2" spans="1:29" s="749" customFormat="1" ht="16.5" customHeight="1">
      <c r="A2"/>
      <c r="B2" s="748" t="s">
        <v>6064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37"/>
    </row>
    <row r="3" spans="1:29" ht="16.2" thickBot="1">
      <c r="B3" s="566" t="s">
        <v>5854</v>
      </c>
    </row>
    <row r="4" spans="1:29" ht="15" thickBot="1">
      <c r="B4" s="998"/>
      <c r="C4" s="999"/>
      <c r="D4" s="999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1000"/>
    </row>
    <row r="5" spans="1:29" ht="13.5" customHeight="1">
      <c r="B5" s="526" t="s">
        <v>5949</v>
      </c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</row>
    <row r="6" spans="1:29" ht="12.75" customHeight="1">
      <c r="B6" s="526"/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6"/>
      <c r="R6" s="526"/>
      <c r="S6" s="526"/>
      <c r="T6" s="555" t="s">
        <v>6015</v>
      </c>
      <c r="U6" s="526"/>
    </row>
    <row r="7" spans="1:29" s="801" customFormat="1" ht="15" customHeight="1">
      <c r="A7"/>
      <c r="B7" s="1528" t="s">
        <v>29</v>
      </c>
      <c r="C7" s="1530" t="s">
        <v>43</v>
      </c>
      <c r="D7" s="1531"/>
      <c r="E7" s="1532"/>
      <c r="F7" s="1528" t="s">
        <v>5928</v>
      </c>
      <c r="G7" s="1530" t="s">
        <v>158</v>
      </c>
      <c r="H7" s="1531"/>
      <c r="I7" s="1532"/>
      <c r="J7" s="1530" t="s">
        <v>157</v>
      </c>
      <c r="K7" s="1531"/>
      <c r="L7" s="1531"/>
      <c r="M7" s="1531"/>
      <c r="N7" s="1532"/>
      <c r="O7" s="1530" t="s">
        <v>148</v>
      </c>
      <c r="P7" s="1531"/>
      <c r="Q7" s="1532"/>
      <c r="R7" s="1530" t="s">
        <v>44</v>
      </c>
      <c r="S7" s="1531"/>
      <c r="T7" s="1532"/>
      <c r="U7"/>
      <c r="V7"/>
      <c r="W7"/>
      <c r="X7"/>
      <c r="Y7"/>
      <c r="Z7"/>
      <c r="AA7"/>
      <c r="AB7"/>
      <c r="AC7"/>
    </row>
    <row r="8" spans="1:29" s="801" customFormat="1" ht="57.6">
      <c r="A8"/>
      <c r="B8" s="1529"/>
      <c r="C8" s="803" t="s">
        <v>147</v>
      </c>
      <c r="D8" s="802" t="s">
        <v>6001</v>
      </c>
      <c r="E8" s="802" t="s">
        <v>84</v>
      </c>
      <c r="F8" s="1529"/>
      <c r="G8" s="1419" t="s">
        <v>6352</v>
      </c>
      <c r="H8" s="1420" t="s">
        <v>6364</v>
      </c>
      <c r="I8" s="1419" t="s">
        <v>183</v>
      </c>
      <c r="J8" s="1419" t="s">
        <v>147</v>
      </c>
      <c r="K8" s="1419" t="s">
        <v>6352</v>
      </c>
      <c r="L8" s="1420" t="s">
        <v>6365</v>
      </c>
      <c r="M8" s="1419" t="s">
        <v>6366</v>
      </c>
      <c r="N8" s="802" t="s">
        <v>84</v>
      </c>
      <c r="O8" s="802" t="s">
        <v>147</v>
      </c>
      <c r="P8" s="802" t="s">
        <v>6001</v>
      </c>
      <c r="Q8" s="802" t="s">
        <v>84</v>
      </c>
      <c r="R8" s="802" t="s">
        <v>147</v>
      </c>
      <c r="S8" s="802" t="s">
        <v>6001</v>
      </c>
      <c r="T8" s="802" t="s">
        <v>84</v>
      </c>
      <c r="U8"/>
      <c r="V8"/>
      <c r="W8"/>
      <c r="X8"/>
      <c r="Y8"/>
      <c r="Z8"/>
      <c r="AA8"/>
      <c r="AB8"/>
      <c r="AC8"/>
    </row>
    <row r="9" spans="1:29" s="801" customFormat="1">
      <c r="A9"/>
      <c r="B9" s="1183" t="s">
        <v>6308</v>
      </c>
      <c r="C9" s="1172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/>
      <c r="V9"/>
      <c r="W9"/>
      <c r="X9"/>
      <c r="Y9"/>
      <c r="Z9"/>
      <c r="AA9"/>
      <c r="AB9"/>
      <c r="AC9"/>
    </row>
    <row r="10" spans="1:29" s="801" customFormat="1">
      <c r="A10"/>
      <c r="B10" s="1171"/>
      <c r="C10" s="1172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/>
      <c r="V10"/>
      <c r="W10"/>
      <c r="X10"/>
      <c r="Y10"/>
      <c r="Z10"/>
      <c r="AA10"/>
      <c r="AB10"/>
      <c r="AC10"/>
    </row>
    <row r="11" spans="1:29" s="801" customFormat="1">
      <c r="A11"/>
      <c r="B11" s="808" t="s">
        <v>6307</v>
      </c>
      <c r="C11" s="809"/>
      <c r="D11" s="809"/>
      <c r="E11" s="805"/>
      <c r="F11" s="805"/>
      <c r="G11" s="805"/>
      <c r="H11" s="1178"/>
      <c r="I11" s="805"/>
      <c r="J11" s="805"/>
      <c r="K11" s="1178"/>
      <c r="L11" s="1178"/>
      <c r="M11" s="805"/>
      <c r="N11" s="805"/>
      <c r="O11" s="805"/>
      <c r="P11" s="805"/>
      <c r="Q11" s="805"/>
      <c r="R11" s="805"/>
      <c r="S11" s="805"/>
      <c r="T11" s="805"/>
      <c r="U11"/>
      <c r="V11"/>
      <c r="W11"/>
      <c r="X11"/>
      <c r="Y11"/>
      <c r="Z11"/>
      <c r="AA11"/>
      <c r="AB11"/>
      <c r="AC11"/>
    </row>
    <row r="12" spans="1:29" s="801" customFormat="1">
      <c r="A12"/>
      <c r="B12" s="807" t="s">
        <v>162</v>
      </c>
      <c r="C12" s="821"/>
      <c r="D12" s="822"/>
      <c r="E12" s="822"/>
      <c r="F12" s="823"/>
      <c r="G12" s="823"/>
      <c r="H12" s="1170"/>
      <c r="I12" s="823"/>
      <c r="J12" s="823"/>
      <c r="K12" s="1170"/>
      <c r="L12" s="1170"/>
      <c r="M12" s="823"/>
      <c r="N12" s="823"/>
      <c r="O12" s="823"/>
      <c r="P12" s="823"/>
      <c r="Q12" s="823"/>
      <c r="R12" s="823"/>
      <c r="S12" s="822"/>
      <c r="T12" s="822"/>
      <c r="U12" s="820"/>
    </row>
    <row r="13" spans="1:29" s="801" customFormat="1">
      <c r="A13"/>
      <c r="B13" s="807" t="s">
        <v>163</v>
      </c>
      <c r="C13" s="821"/>
      <c r="D13" s="822"/>
      <c r="E13" s="822"/>
      <c r="F13" s="823"/>
      <c r="G13" s="823"/>
      <c r="H13" s="1170"/>
      <c r="I13" s="823"/>
      <c r="J13" s="823"/>
      <c r="K13" s="1170"/>
      <c r="L13" s="1170"/>
      <c r="M13" s="823"/>
      <c r="N13" s="823"/>
      <c r="O13" s="823"/>
      <c r="P13" s="823"/>
      <c r="Q13" s="823"/>
      <c r="R13" s="823"/>
      <c r="S13" s="822"/>
      <c r="T13" s="822"/>
      <c r="U13" s="820"/>
    </row>
    <row r="14" spans="1:29" s="801" customFormat="1">
      <c r="A14"/>
      <c r="B14" s="807" t="s">
        <v>164</v>
      </c>
      <c r="C14" s="821"/>
      <c r="D14" s="822"/>
      <c r="E14" s="822"/>
      <c r="F14" s="823"/>
      <c r="G14" s="823"/>
      <c r="H14" s="1170"/>
      <c r="I14" s="823"/>
      <c r="J14" s="823"/>
      <c r="K14" s="1170"/>
      <c r="L14" s="1170"/>
      <c r="M14" s="823"/>
      <c r="N14" s="823"/>
      <c r="O14" s="823"/>
      <c r="P14" s="823"/>
      <c r="Q14" s="823"/>
      <c r="R14" s="823"/>
      <c r="S14" s="822"/>
      <c r="T14" s="822"/>
      <c r="U14" s="820"/>
    </row>
    <row r="15" spans="1:29" s="801" customFormat="1">
      <c r="A15"/>
      <c r="B15" s="1185"/>
      <c r="C15" s="1168"/>
      <c r="D15" s="1168"/>
      <c r="E15" s="1168"/>
      <c r="F15" s="1168"/>
      <c r="G15" s="1168"/>
      <c r="H15" s="1168"/>
      <c r="I15" s="1168"/>
      <c r="J15" s="1168"/>
      <c r="K15" s="1168"/>
      <c r="L15" s="1168"/>
      <c r="M15" s="1168"/>
      <c r="N15" s="1168"/>
      <c r="O15" s="1168"/>
      <c r="P15" s="1168"/>
      <c r="Q15" s="1168"/>
      <c r="R15" s="1168"/>
      <c r="S15" s="1168"/>
      <c r="T15" s="1168"/>
      <c r="U15" s="820"/>
    </row>
    <row r="16" spans="1:29" s="801" customFormat="1">
      <c r="A16"/>
      <c r="B16" s="1304" t="s">
        <v>6309</v>
      </c>
      <c r="C16" s="1168"/>
      <c r="D16" s="809"/>
      <c r="E16" s="805"/>
      <c r="F16" s="805"/>
      <c r="G16" s="805"/>
      <c r="H16" s="1178"/>
      <c r="I16" s="805"/>
      <c r="J16" s="805"/>
      <c r="K16" s="1178"/>
      <c r="L16" s="1178"/>
      <c r="M16" s="805"/>
      <c r="N16" s="805"/>
      <c r="O16" s="805"/>
      <c r="P16" s="805"/>
      <c r="Q16" s="805"/>
      <c r="R16" s="805"/>
      <c r="S16" s="805"/>
      <c r="T16" s="805"/>
      <c r="U16" s="820"/>
    </row>
    <row r="17" spans="1:21" s="801" customFormat="1">
      <c r="A17"/>
      <c r="B17" s="1174" t="s">
        <v>162</v>
      </c>
      <c r="C17" s="1168"/>
      <c r="D17" s="1169"/>
      <c r="E17" s="1169"/>
      <c r="F17" s="1170"/>
      <c r="G17" s="1170"/>
      <c r="H17" s="1170"/>
      <c r="I17" s="1170"/>
      <c r="J17" s="1170"/>
      <c r="K17" s="1170"/>
      <c r="L17" s="1170"/>
      <c r="M17" s="1170"/>
      <c r="N17" s="1170"/>
      <c r="O17" s="1170"/>
      <c r="P17" s="1170"/>
      <c r="Q17" s="1170"/>
      <c r="R17" s="1170"/>
      <c r="S17" s="1169"/>
      <c r="T17" s="1169"/>
      <c r="U17" s="820"/>
    </row>
    <row r="18" spans="1:21" s="801" customFormat="1">
      <c r="A18"/>
      <c r="B18" s="1174" t="s">
        <v>163</v>
      </c>
      <c r="C18" s="1168"/>
      <c r="D18" s="1169"/>
      <c r="E18" s="1169"/>
      <c r="F18" s="1170"/>
      <c r="G18" s="1170"/>
      <c r="H18" s="1170"/>
      <c r="I18" s="1170"/>
      <c r="J18" s="1170"/>
      <c r="K18" s="1170"/>
      <c r="L18" s="1170"/>
      <c r="M18" s="1170"/>
      <c r="N18" s="1170"/>
      <c r="O18" s="1170"/>
      <c r="P18" s="1170"/>
      <c r="Q18" s="1170"/>
      <c r="R18" s="1170"/>
      <c r="S18" s="1169"/>
      <c r="T18" s="1169"/>
      <c r="U18" s="820"/>
    </row>
    <row r="19" spans="1:21" s="801" customFormat="1">
      <c r="A19"/>
      <c r="B19" s="1174" t="s">
        <v>164</v>
      </c>
      <c r="C19" s="821"/>
      <c r="D19" s="1169"/>
      <c r="E19" s="1169"/>
      <c r="F19" s="823"/>
      <c r="G19" s="823"/>
      <c r="H19" s="1170"/>
      <c r="I19" s="806"/>
      <c r="J19" s="823"/>
      <c r="K19" s="1170"/>
      <c r="L19" s="1170"/>
      <c r="M19" s="823"/>
      <c r="N19" s="823"/>
      <c r="O19" s="806"/>
      <c r="P19" s="806"/>
      <c r="Q19" s="806"/>
      <c r="R19" s="806"/>
      <c r="S19" s="1169"/>
      <c r="T19" s="1169"/>
      <c r="U19" s="820"/>
    </row>
    <row r="20" spans="1:21" s="1179" customFormat="1">
      <c r="A20"/>
      <c r="B20" s="1174"/>
      <c r="C20" s="1168"/>
      <c r="D20" s="1178"/>
      <c r="E20" s="1178"/>
      <c r="F20" s="1170"/>
      <c r="G20" s="1170"/>
      <c r="H20" s="1170"/>
      <c r="I20" s="1176"/>
      <c r="J20" s="1170"/>
      <c r="K20" s="1170"/>
      <c r="L20" s="1170"/>
      <c r="M20" s="1170"/>
      <c r="N20" s="1170"/>
      <c r="O20" s="1176"/>
      <c r="P20" s="1176"/>
      <c r="Q20" s="1176"/>
      <c r="R20" s="1176"/>
      <c r="S20" s="1178"/>
      <c r="T20" s="1178"/>
      <c r="U20" s="820"/>
    </row>
    <row r="21" spans="1:21" s="801" customFormat="1">
      <c r="A21"/>
      <c r="B21" s="1305" t="s">
        <v>155</v>
      </c>
      <c r="C21" s="805"/>
      <c r="D21" s="809"/>
      <c r="E21" s="805"/>
      <c r="F21" s="805"/>
      <c r="G21" s="805"/>
      <c r="H21" s="1178"/>
      <c r="I21" s="805"/>
      <c r="J21" s="805"/>
      <c r="K21" s="1178"/>
      <c r="L21" s="1178"/>
      <c r="M21" s="805"/>
      <c r="N21" s="805"/>
      <c r="O21" s="805"/>
      <c r="P21" s="805"/>
      <c r="Q21" s="805"/>
      <c r="R21" s="805"/>
      <c r="S21" s="805"/>
      <c r="T21" s="805"/>
      <c r="U21" s="820"/>
    </row>
    <row r="22" spans="1:21" s="1181" customFormat="1">
      <c r="A22"/>
      <c r="B22" s="1306" t="s">
        <v>6310</v>
      </c>
      <c r="C22" s="1178"/>
      <c r="D22" s="1177"/>
      <c r="E22" s="1178"/>
      <c r="F22" s="1178"/>
      <c r="G22" s="1178"/>
      <c r="H22" s="1178"/>
      <c r="I22" s="1178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820"/>
    </row>
    <row r="23" spans="1:21" s="1181" customFormat="1">
      <c r="A23"/>
      <c r="B23" s="1306" t="s">
        <v>6311</v>
      </c>
      <c r="C23" s="1178"/>
      <c r="D23" s="1177"/>
      <c r="E23" s="1178"/>
      <c r="F23" s="1178"/>
      <c r="G23" s="1178"/>
      <c r="H23" s="1178"/>
      <c r="I23" s="1178"/>
      <c r="J23" s="1178"/>
      <c r="K23" s="1178"/>
      <c r="L23" s="1178"/>
      <c r="M23" s="1178"/>
      <c r="N23" s="1178"/>
      <c r="O23" s="1178"/>
      <c r="P23" s="1178"/>
      <c r="Q23" s="1178"/>
      <c r="R23" s="1178"/>
      <c r="S23" s="1178"/>
      <c r="T23" s="1178"/>
      <c r="U23" s="820"/>
    </row>
    <row r="24" spans="1:21" s="801" customFormat="1">
      <c r="A24"/>
      <c r="B24" s="1307"/>
      <c r="C24" s="805"/>
      <c r="D24" s="809"/>
      <c r="E24" s="805"/>
      <c r="F24" s="805"/>
      <c r="G24" s="805"/>
      <c r="H24" s="1178"/>
      <c r="I24" s="805"/>
      <c r="J24" s="805"/>
      <c r="K24" s="1178"/>
      <c r="L24" s="1178"/>
      <c r="M24" s="805"/>
      <c r="N24" s="805"/>
      <c r="O24" s="805"/>
      <c r="P24" s="805"/>
      <c r="Q24" s="805"/>
      <c r="R24" s="805"/>
      <c r="S24" s="805"/>
      <c r="T24" s="805"/>
      <c r="U24" s="820"/>
    </row>
    <row r="25" spans="1:21" s="801" customFormat="1">
      <c r="A25"/>
      <c r="B25" s="1308" t="s">
        <v>140</v>
      </c>
      <c r="C25" s="810"/>
      <c r="D25" s="824"/>
      <c r="E25" s="824"/>
      <c r="F25" s="810"/>
      <c r="G25" s="810"/>
      <c r="H25" s="1245"/>
      <c r="I25" s="810"/>
      <c r="J25" s="810"/>
      <c r="K25" s="1245"/>
      <c r="L25" s="1245"/>
      <c r="M25" s="810"/>
      <c r="N25" s="810"/>
      <c r="O25" s="810"/>
      <c r="P25" s="810"/>
      <c r="Q25" s="810"/>
      <c r="R25" s="810"/>
      <c r="S25" s="824"/>
      <c r="T25" s="824"/>
      <c r="U25" s="820"/>
    </row>
    <row r="26" spans="1:21" s="801" customFormat="1">
      <c r="A26"/>
      <c r="B26" s="1309" t="s">
        <v>129</v>
      </c>
      <c r="C26" s="821"/>
      <c r="D26" s="825"/>
      <c r="E26" s="825"/>
      <c r="F26" s="823"/>
      <c r="G26" s="823"/>
      <c r="H26" s="1170"/>
      <c r="I26" s="823"/>
      <c r="J26" s="823"/>
      <c r="K26" s="1170"/>
      <c r="L26" s="1170"/>
      <c r="M26" s="823"/>
      <c r="N26" s="823"/>
      <c r="O26" s="823"/>
      <c r="P26" s="823"/>
      <c r="Q26" s="823"/>
      <c r="R26" s="823"/>
      <c r="S26" s="825"/>
      <c r="T26" s="825"/>
      <c r="U26" s="820"/>
    </row>
    <row r="27" spans="1:21" s="801" customFormat="1">
      <c r="A27"/>
      <c r="B27" s="1309" t="s">
        <v>130</v>
      </c>
      <c r="C27" s="821"/>
      <c r="D27" s="825"/>
      <c r="E27" s="825"/>
      <c r="F27" s="823"/>
      <c r="G27" s="823"/>
      <c r="H27" s="1170"/>
      <c r="I27" s="823"/>
      <c r="J27" s="823"/>
      <c r="K27" s="1170"/>
      <c r="L27" s="1170"/>
      <c r="M27" s="823"/>
      <c r="N27" s="823"/>
      <c r="O27" s="823"/>
      <c r="P27" s="823"/>
      <c r="Q27" s="823"/>
      <c r="R27" s="823"/>
      <c r="S27" s="825"/>
      <c r="T27" s="825"/>
      <c r="U27" s="820"/>
    </row>
    <row r="28" spans="1:21" s="801" customFormat="1">
      <c r="A28"/>
      <c r="B28" s="1309" t="s">
        <v>104</v>
      </c>
      <c r="C28" s="821"/>
      <c r="D28" s="825"/>
      <c r="E28" s="825"/>
      <c r="F28" s="823"/>
      <c r="G28" s="823"/>
      <c r="H28" s="1170"/>
      <c r="I28" s="823"/>
      <c r="J28" s="823"/>
      <c r="K28" s="1170"/>
      <c r="L28" s="1170"/>
      <c r="M28" s="823"/>
      <c r="N28" s="823"/>
      <c r="O28" s="823"/>
      <c r="P28" s="823"/>
      <c r="Q28" s="823"/>
      <c r="R28" s="823"/>
      <c r="S28" s="825"/>
      <c r="T28" s="825"/>
      <c r="U28" s="820"/>
    </row>
    <row r="29" spans="1:21" s="801" customFormat="1">
      <c r="A29"/>
      <c r="B29" s="1309" t="s">
        <v>131</v>
      </c>
      <c r="C29" s="821"/>
      <c r="D29" s="825"/>
      <c r="E29" s="825"/>
      <c r="F29" s="823"/>
      <c r="G29" s="823"/>
      <c r="H29" s="1170"/>
      <c r="I29" s="823"/>
      <c r="J29" s="823"/>
      <c r="K29" s="1170"/>
      <c r="L29" s="1170"/>
      <c r="M29" s="823"/>
      <c r="N29" s="823"/>
      <c r="O29" s="823"/>
      <c r="P29" s="823"/>
      <c r="Q29" s="823"/>
      <c r="R29" s="823"/>
      <c r="S29" s="825"/>
      <c r="T29" s="825"/>
      <c r="U29" s="820"/>
    </row>
    <row r="30" spans="1:21" s="801" customFormat="1">
      <c r="A30"/>
      <c r="B30" s="1309" t="s">
        <v>132</v>
      </c>
      <c r="C30" s="821"/>
      <c r="D30" s="825"/>
      <c r="E30" s="825"/>
      <c r="F30" s="823"/>
      <c r="G30" s="823"/>
      <c r="H30" s="1170"/>
      <c r="I30" s="823"/>
      <c r="J30" s="823"/>
      <c r="K30" s="1170"/>
      <c r="L30" s="1170"/>
      <c r="M30" s="823"/>
      <c r="N30" s="823"/>
      <c r="O30" s="823"/>
      <c r="P30" s="823"/>
      <c r="Q30" s="823"/>
      <c r="R30" s="823"/>
      <c r="S30" s="825"/>
      <c r="T30" s="825"/>
      <c r="U30" s="820"/>
    </row>
    <row r="31" spans="1:21" s="801" customFormat="1">
      <c r="A31"/>
      <c r="B31" s="1310" t="s">
        <v>6353</v>
      </c>
      <c r="C31" s="821"/>
      <c r="D31" s="825"/>
      <c r="E31" s="825"/>
      <c r="F31" s="823"/>
      <c r="G31" s="823"/>
      <c r="H31" s="1170"/>
      <c r="I31" s="823"/>
      <c r="J31" s="823"/>
      <c r="K31" s="1170"/>
      <c r="L31" s="1170"/>
      <c r="M31" s="823"/>
      <c r="N31" s="823"/>
      <c r="O31" s="823"/>
      <c r="P31" s="823"/>
      <c r="Q31" s="823"/>
      <c r="R31" s="823"/>
      <c r="S31" s="825"/>
      <c r="T31" s="825"/>
      <c r="U31" s="820"/>
    </row>
    <row r="32" spans="1:21" s="801" customFormat="1">
      <c r="A32"/>
      <c r="B32" s="1311" t="s">
        <v>133</v>
      </c>
      <c r="C32" s="821"/>
      <c r="D32" s="825"/>
      <c r="E32" s="825"/>
      <c r="F32" s="823"/>
      <c r="G32" s="823"/>
      <c r="H32" s="1170"/>
      <c r="I32" s="823"/>
      <c r="J32" s="823"/>
      <c r="K32" s="1170"/>
      <c r="L32" s="1170"/>
      <c r="M32" s="823"/>
      <c r="N32" s="823"/>
      <c r="O32" s="823"/>
      <c r="P32" s="823"/>
      <c r="Q32" s="823"/>
      <c r="R32" s="823"/>
      <c r="S32" s="825"/>
      <c r="T32" s="825"/>
      <c r="U32" s="820"/>
    </row>
    <row r="33" spans="1:21" s="801" customFormat="1">
      <c r="A33"/>
      <c r="B33" s="1309" t="s">
        <v>128</v>
      </c>
      <c r="C33" s="821"/>
      <c r="D33" s="825"/>
      <c r="E33" s="825"/>
      <c r="F33" s="823"/>
      <c r="G33" s="823"/>
      <c r="H33" s="1170"/>
      <c r="I33" s="823"/>
      <c r="J33" s="823"/>
      <c r="K33" s="1170"/>
      <c r="L33" s="1170"/>
      <c r="M33" s="823"/>
      <c r="N33" s="823"/>
      <c r="O33" s="823"/>
      <c r="P33" s="823"/>
      <c r="Q33" s="823"/>
      <c r="R33" s="823"/>
      <c r="S33" s="825"/>
      <c r="T33" s="825"/>
      <c r="U33" s="820"/>
    </row>
    <row r="34" spans="1:21" s="1182" customFormat="1" ht="28.8">
      <c r="A34"/>
      <c r="B34" s="1406" t="s">
        <v>6386</v>
      </c>
      <c r="C34" s="1168"/>
      <c r="D34" s="1180"/>
      <c r="E34" s="1180"/>
      <c r="F34" s="1170"/>
      <c r="G34" s="1170"/>
      <c r="H34" s="1170"/>
      <c r="I34" s="1170"/>
      <c r="J34" s="1170"/>
      <c r="K34" s="1170"/>
      <c r="L34" s="1170"/>
      <c r="M34" s="1170"/>
      <c r="N34" s="1170"/>
      <c r="O34" s="1170"/>
      <c r="P34" s="1170"/>
      <c r="Q34" s="1170"/>
      <c r="R34" s="1170"/>
      <c r="S34" s="1180"/>
      <c r="T34" s="1180"/>
      <c r="U34" s="820"/>
    </row>
    <row r="35" spans="1:21" s="1182" customFormat="1">
      <c r="A35"/>
      <c r="B35" s="1312"/>
      <c r="C35" s="1168"/>
      <c r="D35" s="1180"/>
      <c r="E35" s="1180"/>
      <c r="F35" s="1170"/>
      <c r="G35" s="1170"/>
      <c r="H35" s="1170"/>
      <c r="I35" s="1170"/>
      <c r="J35" s="1170"/>
      <c r="K35" s="1170"/>
      <c r="L35" s="1170"/>
      <c r="M35" s="1170"/>
      <c r="N35" s="1170"/>
      <c r="O35" s="1170"/>
      <c r="P35" s="1170"/>
      <c r="Q35" s="1170"/>
      <c r="R35" s="1170"/>
      <c r="S35" s="1180"/>
      <c r="T35" s="1180"/>
      <c r="U35" s="820"/>
    </row>
    <row r="36" spans="1:21" s="1182" customFormat="1">
      <c r="A36"/>
      <c r="B36" s="1313" t="s">
        <v>6327</v>
      </c>
      <c r="C36" s="821"/>
      <c r="D36" s="825"/>
      <c r="E36" s="825"/>
      <c r="F36" s="823"/>
      <c r="G36" s="823"/>
      <c r="H36" s="1170"/>
      <c r="I36" s="823"/>
      <c r="J36" s="823"/>
      <c r="K36" s="1170"/>
      <c r="L36" s="1170"/>
      <c r="M36" s="823"/>
      <c r="N36" s="823"/>
      <c r="O36" s="823"/>
      <c r="P36" s="823"/>
      <c r="Q36" s="823"/>
      <c r="R36" s="823"/>
      <c r="S36" s="825"/>
      <c r="T36" s="825"/>
      <c r="U36" s="820"/>
    </row>
    <row r="37" spans="1:21" s="1182" customFormat="1">
      <c r="A37"/>
      <c r="B37" s="1313" t="s">
        <v>6328</v>
      </c>
      <c r="C37" s="1168"/>
      <c r="D37" s="1180"/>
      <c r="E37" s="1180"/>
      <c r="F37" s="1170"/>
      <c r="G37" s="1170"/>
      <c r="H37" s="1170"/>
      <c r="I37" s="1170"/>
      <c r="J37" s="1170"/>
      <c r="K37" s="1170"/>
      <c r="L37" s="1170"/>
      <c r="M37" s="1170"/>
      <c r="N37" s="1170"/>
      <c r="O37" s="1170"/>
      <c r="P37" s="1170"/>
      <c r="Q37" s="1170"/>
      <c r="R37" s="1170"/>
      <c r="S37" s="1180"/>
      <c r="T37" s="1180"/>
      <c r="U37" s="820"/>
    </row>
    <row r="38" spans="1:21" s="1182" customFormat="1">
      <c r="A38"/>
      <c r="B38" s="1312"/>
      <c r="C38" s="1168"/>
      <c r="D38" s="1180"/>
      <c r="E38" s="118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80"/>
      <c r="T38" s="1180"/>
      <c r="U38" s="820"/>
    </row>
    <row r="39" spans="1:21" s="801" customFormat="1">
      <c r="A39"/>
      <c r="B39" s="1308" t="s">
        <v>6343</v>
      </c>
      <c r="C39" s="821"/>
      <c r="D39" s="825"/>
      <c r="E39" s="825"/>
      <c r="F39" s="823"/>
      <c r="G39" s="823"/>
      <c r="H39" s="1170"/>
      <c r="I39" s="823"/>
      <c r="J39" s="823"/>
      <c r="K39" s="1170"/>
      <c r="L39" s="1170"/>
      <c r="M39" s="823"/>
      <c r="N39" s="823"/>
      <c r="O39" s="823"/>
      <c r="P39" s="823"/>
      <c r="Q39" s="823"/>
      <c r="R39" s="823"/>
      <c r="S39" s="825"/>
      <c r="T39" s="825"/>
      <c r="U39" s="820"/>
    </row>
    <row r="40" spans="1:21" s="1182" customFormat="1">
      <c r="A40"/>
      <c r="B40" s="1313" t="s">
        <v>6329</v>
      </c>
      <c r="C40" s="1168"/>
      <c r="D40" s="1180"/>
      <c r="E40" s="1180"/>
      <c r="F40" s="1170"/>
      <c r="G40" s="1170"/>
      <c r="H40" s="1170"/>
      <c r="I40" s="1170"/>
      <c r="J40" s="1170"/>
      <c r="K40" s="1170"/>
      <c r="L40" s="1170"/>
      <c r="M40" s="1170"/>
      <c r="N40" s="1170"/>
      <c r="O40" s="1170"/>
      <c r="P40" s="1170"/>
      <c r="Q40" s="1170"/>
      <c r="R40" s="1170"/>
      <c r="S40" s="1180"/>
      <c r="T40" s="1180"/>
      <c r="U40" s="820"/>
    </row>
    <row r="41" spans="1:21" s="801" customFormat="1">
      <c r="A41"/>
      <c r="B41" s="1314"/>
      <c r="C41" s="826"/>
      <c r="D41" s="825"/>
      <c r="E41" s="825"/>
      <c r="F41" s="823"/>
      <c r="G41" s="823"/>
      <c r="H41" s="1170"/>
      <c r="I41" s="823"/>
      <c r="J41" s="823"/>
      <c r="K41" s="1170"/>
      <c r="L41" s="1170"/>
      <c r="M41" s="823"/>
      <c r="N41" s="823"/>
      <c r="O41" s="823"/>
      <c r="P41" s="823"/>
      <c r="Q41" s="823"/>
      <c r="R41" s="823"/>
      <c r="S41" s="825"/>
      <c r="T41" s="825"/>
      <c r="U41" s="820"/>
    </row>
    <row r="42" spans="1:21" s="801" customFormat="1">
      <c r="A42"/>
      <c r="B42" s="1308" t="s">
        <v>141</v>
      </c>
      <c r="C42" s="823"/>
      <c r="D42" s="825"/>
      <c r="E42" s="825"/>
      <c r="F42" s="823"/>
      <c r="G42" s="823"/>
      <c r="H42" s="1170"/>
      <c r="I42" s="823"/>
      <c r="J42" s="823"/>
      <c r="K42" s="1170"/>
      <c r="L42" s="1170"/>
      <c r="M42" s="823"/>
      <c r="N42" s="823"/>
      <c r="O42" s="823"/>
      <c r="P42" s="823"/>
      <c r="Q42" s="823"/>
      <c r="R42" s="823"/>
      <c r="S42" s="825"/>
      <c r="T42" s="825"/>
      <c r="U42" s="820"/>
    </row>
    <row r="43" spans="1:21" s="801" customFormat="1">
      <c r="A43"/>
      <c r="B43" s="1309" t="s">
        <v>129</v>
      </c>
      <c r="C43" s="821"/>
      <c r="D43" s="825"/>
      <c r="E43" s="825"/>
      <c r="F43" s="823"/>
      <c r="G43" s="823"/>
      <c r="H43" s="1170"/>
      <c r="I43" s="823"/>
      <c r="J43" s="823"/>
      <c r="K43" s="1170"/>
      <c r="L43" s="1170"/>
      <c r="M43" s="823"/>
      <c r="N43" s="823"/>
      <c r="O43" s="823"/>
      <c r="P43" s="823"/>
      <c r="Q43" s="823"/>
      <c r="R43" s="823"/>
      <c r="S43" s="825"/>
      <c r="T43" s="825"/>
      <c r="U43" s="820"/>
    </row>
    <row r="44" spans="1:21" s="801" customFormat="1">
      <c r="A44"/>
      <c r="B44" s="1309" t="s">
        <v>130</v>
      </c>
      <c r="C44" s="821"/>
      <c r="D44" s="825"/>
      <c r="E44" s="825"/>
      <c r="F44" s="823"/>
      <c r="G44" s="823"/>
      <c r="H44" s="1170"/>
      <c r="I44" s="823"/>
      <c r="J44" s="823"/>
      <c r="K44" s="1170"/>
      <c r="L44" s="1170"/>
      <c r="M44" s="823"/>
      <c r="N44" s="823"/>
      <c r="O44" s="823"/>
      <c r="P44" s="823"/>
      <c r="Q44" s="823"/>
      <c r="R44" s="823"/>
      <c r="S44" s="825"/>
      <c r="T44" s="825"/>
      <c r="U44" s="820"/>
    </row>
    <row r="45" spans="1:21" s="1182" customFormat="1">
      <c r="A45"/>
      <c r="B45" s="1312" t="s">
        <v>6122</v>
      </c>
      <c r="C45" s="1168"/>
      <c r="D45" s="1180"/>
      <c r="E45" s="1180"/>
      <c r="F45" s="1170"/>
      <c r="G45" s="1170"/>
      <c r="H45" s="1170"/>
      <c r="I45" s="1170"/>
      <c r="J45" s="1170"/>
      <c r="K45" s="1170"/>
      <c r="L45" s="1170"/>
      <c r="M45" s="1170"/>
      <c r="N45" s="1170"/>
      <c r="O45" s="1170"/>
      <c r="P45" s="1170"/>
      <c r="Q45" s="1170"/>
      <c r="R45" s="1170"/>
      <c r="S45" s="1180"/>
      <c r="T45" s="1180"/>
      <c r="U45" s="820"/>
    </row>
    <row r="46" spans="1:21" s="1182" customFormat="1">
      <c r="A46"/>
      <c r="B46" s="1312" t="s">
        <v>6123</v>
      </c>
      <c r="C46" s="1168"/>
      <c r="D46" s="1180"/>
      <c r="E46" s="1180"/>
      <c r="F46" s="1170"/>
      <c r="G46" s="1170"/>
      <c r="H46" s="1170"/>
      <c r="I46" s="1170"/>
      <c r="J46" s="1170"/>
      <c r="K46" s="1170"/>
      <c r="L46" s="1170"/>
      <c r="M46" s="1170"/>
      <c r="N46" s="1170"/>
      <c r="O46" s="1170"/>
      <c r="P46" s="1170"/>
      <c r="Q46" s="1170"/>
      <c r="R46" s="1170"/>
      <c r="S46" s="1180"/>
      <c r="T46" s="1180"/>
      <c r="U46" s="820"/>
    </row>
    <row r="47" spans="1:21" s="801" customFormat="1">
      <c r="A47"/>
      <c r="B47" s="1309" t="s">
        <v>131</v>
      </c>
      <c r="C47" s="821"/>
      <c r="D47" s="825"/>
      <c r="E47" s="825"/>
      <c r="F47" s="823"/>
      <c r="G47" s="823"/>
      <c r="H47" s="1170"/>
      <c r="I47" s="823"/>
      <c r="J47" s="823"/>
      <c r="K47" s="1170"/>
      <c r="L47" s="1170"/>
      <c r="M47" s="823"/>
      <c r="N47" s="823"/>
      <c r="O47" s="823"/>
      <c r="P47" s="823"/>
      <c r="Q47" s="823"/>
      <c r="R47" s="823"/>
      <c r="S47" s="825"/>
      <c r="T47" s="825"/>
      <c r="U47" s="820"/>
    </row>
    <row r="48" spans="1:21" s="801" customFormat="1">
      <c r="A48"/>
      <c r="B48" s="1309" t="s">
        <v>132</v>
      </c>
      <c r="C48" s="823"/>
      <c r="D48" s="825"/>
      <c r="E48" s="825"/>
      <c r="F48" s="823"/>
      <c r="G48" s="823"/>
      <c r="H48" s="1170"/>
      <c r="I48" s="823"/>
      <c r="J48" s="823"/>
      <c r="K48" s="1170"/>
      <c r="L48" s="1170"/>
      <c r="M48" s="823"/>
      <c r="N48" s="823"/>
      <c r="O48" s="823"/>
      <c r="P48" s="823"/>
      <c r="Q48" s="823"/>
      <c r="R48" s="823"/>
      <c r="S48" s="825"/>
      <c r="T48" s="825"/>
      <c r="U48" s="820"/>
    </row>
    <row r="49" spans="1:21" s="801" customFormat="1">
      <c r="A49"/>
      <c r="B49" s="1310" t="s">
        <v>6002</v>
      </c>
      <c r="C49" s="821"/>
      <c r="D49" s="825"/>
      <c r="E49" s="825"/>
      <c r="F49" s="823"/>
      <c r="G49" s="823"/>
      <c r="H49" s="1170"/>
      <c r="I49" s="823"/>
      <c r="J49" s="823"/>
      <c r="K49" s="1170"/>
      <c r="L49" s="1170"/>
      <c r="M49" s="823"/>
      <c r="N49" s="823"/>
      <c r="O49" s="823"/>
      <c r="P49" s="823"/>
      <c r="Q49" s="823"/>
      <c r="R49" s="823"/>
      <c r="S49" s="825"/>
      <c r="T49" s="825"/>
      <c r="U49" s="820"/>
    </row>
    <row r="50" spans="1:21" s="801" customFormat="1">
      <c r="A50"/>
      <c r="B50" s="1311" t="s">
        <v>133</v>
      </c>
      <c r="C50" s="821"/>
      <c r="D50" s="825"/>
      <c r="E50" s="825"/>
      <c r="F50" s="823"/>
      <c r="G50" s="823"/>
      <c r="H50" s="1170"/>
      <c r="I50" s="823"/>
      <c r="J50" s="823"/>
      <c r="K50" s="1170"/>
      <c r="L50" s="1170"/>
      <c r="M50" s="823"/>
      <c r="N50" s="823"/>
      <c r="O50" s="823"/>
      <c r="P50" s="823"/>
      <c r="Q50" s="823"/>
      <c r="R50" s="823"/>
      <c r="S50" s="825"/>
      <c r="T50" s="825"/>
      <c r="U50" s="820"/>
    </row>
    <row r="51" spans="1:21" s="801" customFormat="1">
      <c r="A51"/>
      <c r="B51" s="1309" t="s">
        <v>6003</v>
      </c>
      <c r="C51" s="821"/>
      <c r="D51" s="825"/>
      <c r="E51" s="825"/>
      <c r="F51" s="823"/>
      <c r="G51" s="823"/>
      <c r="H51" s="1170"/>
      <c r="I51" s="823"/>
      <c r="J51" s="823"/>
      <c r="K51" s="1170"/>
      <c r="L51" s="1170"/>
      <c r="M51" s="823"/>
      <c r="N51" s="823"/>
      <c r="O51" s="823"/>
      <c r="P51" s="823"/>
      <c r="Q51" s="823"/>
      <c r="R51" s="823"/>
      <c r="S51" s="825"/>
      <c r="T51" s="825"/>
      <c r="U51" s="820"/>
    </row>
    <row r="52" spans="1:21" s="801" customFormat="1" ht="28.8">
      <c r="A52"/>
      <c r="B52" s="1406" t="s">
        <v>6387</v>
      </c>
      <c r="C52" s="821"/>
      <c r="D52" s="825"/>
      <c r="E52" s="825"/>
      <c r="F52" s="823"/>
      <c r="G52" s="823"/>
      <c r="H52" s="1170"/>
      <c r="I52" s="823"/>
      <c r="J52" s="823"/>
      <c r="K52" s="1170"/>
      <c r="L52" s="1170"/>
      <c r="M52" s="823"/>
      <c r="N52" s="823"/>
      <c r="O52" s="823"/>
      <c r="P52" s="823"/>
      <c r="Q52" s="823"/>
      <c r="R52" s="823"/>
      <c r="S52" s="825"/>
      <c r="T52" s="825"/>
      <c r="U52" s="820"/>
    </row>
    <row r="53" spans="1:21" s="1182" customFormat="1">
      <c r="A53"/>
      <c r="B53" s="1313"/>
      <c r="C53" s="1168"/>
      <c r="D53" s="1180"/>
      <c r="E53" s="1180"/>
      <c r="F53" s="1170"/>
      <c r="G53" s="1170"/>
      <c r="H53" s="1170"/>
      <c r="I53" s="1170"/>
      <c r="J53" s="1170"/>
      <c r="K53" s="1170"/>
      <c r="L53" s="1170"/>
      <c r="M53" s="1170"/>
      <c r="N53" s="1170"/>
      <c r="O53" s="1170"/>
      <c r="P53" s="1170"/>
      <c r="Q53" s="1170"/>
      <c r="R53" s="1170"/>
      <c r="S53" s="1180"/>
      <c r="T53" s="1180"/>
      <c r="U53" s="820"/>
    </row>
    <row r="54" spans="1:21" s="1182" customFormat="1">
      <c r="A54"/>
      <c r="B54" s="1313" t="s">
        <v>6330</v>
      </c>
      <c r="C54" s="1168"/>
      <c r="D54" s="1180"/>
      <c r="E54" s="1180"/>
      <c r="F54" s="1170"/>
      <c r="G54" s="1170"/>
      <c r="H54" s="1170"/>
      <c r="I54" s="1170"/>
      <c r="J54" s="1170"/>
      <c r="K54" s="1170"/>
      <c r="L54" s="1170"/>
      <c r="M54" s="1170"/>
      <c r="N54" s="1170"/>
      <c r="O54" s="1170"/>
      <c r="P54" s="1170"/>
      <c r="Q54" s="1170"/>
      <c r="R54" s="1170"/>
      <c r="S54" s="1180"/>
      <c r="T54" s="1180"/>
      <c r="U54" s="820"/>
    </row>
    <row r="55" spans="1:21" s="1182" customFormat="1">
      <c r="A55"/>
      <c r="B55" s="1313" t="s">
        <v>6331</v>
      </c>
      <c r="C55" s="1168"/>
      <c r="D55" s="1180"/>
      <c r="E55" s="1180"/>
      <c r="F55" s="1170"/>
      <c r="G55" s="1170"/>
      <c r="H55" s="1170"/>
      <c r="I55" s="1170"/>
      <c r="J55" s="1170"/>
      <c r="K55" s="1170"/>
      <c r="L55" s="1170"/>
      <c r="M55" s="1170"/>
      <c r="N55" s="1170"/>
      <c r="O55" s="1170"/>
      <c r="P55" s="1170"/>
      <c r="Q55" s="1170"/>
      <c r="R55" s="1170"/>
      <c r="S55" s="1180"/>
      <c r="T55" s="1180"/>
      <c r="U55" s="820"/>
    </row>
    <row r="56" spans="1:21" s="1182" customFormat="1">
      <c r="A56"/>
      <c r="B56" s="1312"/>
      <c r="C56" s="1168"/>
      <c r="D56" s="1180"/>
      <c r="E56" s="1180"/>
      <c r="F56" s="1170"/>
      <c r="G56" s="1170"/>
      <c r="H56" s="1170"/>
      <c r="I56" s="1170"/>
      <c r="J56" s="1170"/>
      <c r="K56" s="1170"/>
      <c r="L56" s="1170"/>
      <c r="M56" s="1170"/>
      <c r="N56" s="1170"/>
      <c r="O56" s="1170"/>
      <c r="P56" s="1170"/>
      <c r="Q56" s="1170"/>
      <c r="R56" s="1170"/>
      <c r="S56" s="1180"/>
      <c r="T56" s="1180"/>
      <c r="U56" s="820"/>
    </row>
    <row r="57" spans="1:21" s="1182" customFormat="1">
      <c r="A57"/>
      <c r="B57" s="1313" t="s">
        <v>6332</v>
      </c>
      <c r="C57" s="1168"/>
      <c r="D57" s="1180"/>
      <c r="E57" s="1180"/>
      <c r="F57" s="1170"/>
      <c r="G57" s="1170"/>
      <c r="H57" s="1170"/>
      <c r="I57" s="1170"/>
      <c r="J57" s="1170"/>
      <c r="K57" s="1170"/>
      <c r="L57" s="1170"/>
      <c r="M57" s="1170"/>
      <c r="N57" s="1170"/>
      <c r="O57" s="1170"/>
      <c r="P57" s="1170"/>
      <c r="Q57" s="1170"/>
      <c r="R57" s="1170"/>
      <c r="S57" s="1180"/>
      <c r="T57" s="1180"/>
      <c r="U57" s="820"/>
    </row>
    <row r="58" spans="1:21" s="1182" customFormat="1">
      <c r="A58"/>
      <c r="B58" s="1313" t="s">
        <v>6333</v>
      </c>
      <c r="C58" s="1168"/>
      <c r="D58" s="1180"/>
      <c r="E58" s="1180"/>
      <c r="F58" s="1170"/>
      <c r="G58" s="1170"/>
      <c r="H58" s="1170"/>
      <c r="I58" s="1170"/>
      <c r="J58" s="1170"/>
      <c r="K58" s="1170"/>
      <c r="L58" s="1170"/>
      <c r="M58" s="1170"/>
      <c r="N58" s="1170"/>
      <c r="O58" s="1170"/>
      <c r="P58" s="1170"/>
      <c r="Q58" s="1170"/>
      <c r="R58" s="1170"/>
      <c r="S58" s="1180"/>
      <c r="T58" s="1180"/>
      <c r="U58" s="820"/>
    </row>
    <row r="59" spans="1:21" s="801" customFormat="1">
      <c r="A59"/>
      <c r="B59" s="1314"/>
      <c r="C59" s="826"/>
      <c r="D59" s="825"/>
      <c r="E59" s="825"/>
      <c r="F59" s="823"/>
      <c r="G59" s="823"/>
      <c r="H59" s="1170"/>
      <c r="I59" s="823"/>
      <c r="J59" s="823"/>
      <c r="K59" s="1170"/>
      <c r="L59" s="1170"/>
      <c r="M59" s="823"/>
      <c r="N59" s="823"/>
      <c r="O59" s="823"/>
      <c r="P59" s="823"/>
      <c r="Q59" s="823"/>
      <c r="R59" s="823"/>
      <c r="S59" s="825"/>
      <c r="T59" s="825"/>
      <c r="U59" s="820"/>
    </row>
    <row r="60" spans="1:21" s="801" customFormat="1">
      <c r="A60"/>
      <c r="B60" s="1308" t="s">
        <v>142</v>
      </c>
      <c r="C60" s="823"/>
      <c r="D60" s="825"/>
      <c r="E60" s="825"/>
      <c r="F60" s="823"/>
      <c r="G60" s="823"/>
      <c r="H60" s="1170"/>
      <c r="I60" s="823"/>
      <c r="J60" s="823"/>
      <c r="K60" s="1170"/>
      <c r="L60" s="1170"/>
      <c r="M60" s="823"/>
      <c r="N60" s="823"/>
      <c r="O60" s="823"/>
      <c r="P60" s="823"/>
      <c r="Q60" s="823"/>
      <c r="R60" s="823"/>
      <c r="S60" s="825"/>
      <c r="T60" s="825"/>
      <c r="U60" s="820"/>
    </row>
    <row r="61" spans="1:21" s="801" customFormat="1">
      <c r="A61"/>
      <c r="B61" s="1309" t="s">
        <v>134</v>
      </c>
      <c r="C61" s="821"/>
      <c r="D61" s="825"/>
      <c r="E61" s="825"/>
      <c r="F61" s="823"/>
      <c r="G61" s="823"/>
      <c r="H61" s="1170"/>
      <c r="I61" s="823"/>
      <c r="J61" s="823"/>
      <c r="K61" s="1170"/>
      <c r="L61" s="1170"/>
      <c r="M61" s="823"/>
      <c r="N61" s="823"/>
      <c r="O61" s="823"/>
      <c r="P61" s="823"/>
      <c r="Q61" s="823"/>
      <c r="R61" s="823"/>
      <c r="S61" s="825"/>
      <c r="T61" s="825"/>
      <c r="U61" s="820"/>
    </row>
    <row r="62" spans="1:21" s="1182" customFormat="1">
      <c r="A62"/>
      <c r="B62" s="1312" t="s">
        <v>6237</v>
      </c>
      <c r="C62" s="1168"/>
      <c r="D62" s="1180"/>
      <c r="E62" s="1180"/>
      <c r="F62" s="1170"/>
      <c r="G62" s="1170"/>
      <c r="H62" s="1170"/>
      <c r="I62" s="1170"/>
      <c r="J62" s="1170"/>
      <c r="K62" s="1170"/>
      <c r="L62" s="1170"/>
      <c r="M62" s="1170"/>
      <c r="N62" s="1170"/>
      <c r="O62" s="1170"/>
      <c r="P62" s="1170"/>
      <c r="Q62" s="1170"/>
      <c r="R62" s="1170"/>
      <c r="S62" s="1180"/>
      <c r="T62" s="1180"/>
      <c r="U62" s="820"/>
    </row>
    <row r="63" spans="1:21" s="1182" customFormat="1">
      <c r="A63"/>
      <c r="B63" s="1312" t="s">
        <v>6238</v>
      </c>
      <c r="C63" s="1168"/>
      <c r="D63" s="1180"/>
      <c r="E63" s="1180"/>
      <c r="F63" s="1170"/>
      <c r="G63" s="1170"/>
      <c r="H63" s="1170"/>
      <c r="I63" s="1170"/>
      <c r="J63" s="1170"/>
      <c r="K63" s="1170"/>
      <c r="L63" s="1170"/>
      <c r="M63" s="1170"/>
      <c r="N63" s="1170"/>
      <c r="O63" s="1170"/>
      <c r="P63" s="1170"/>
      <c r="Q63" s="1170"/>
      <c r="R63" s="1170"/>
      <c r="S63" s="1180"/>
      <c r="T63" s="1180"/>
      <c r="U63" s="820"/>
    </row>
    <row r="64" spans="1:21" s="1182" customFormat="1">
      <c r="A64"/>
      <c r="B64" s="1312" t="s">
        <v>6124</v>
      </c>
      <c r="C64" s="1168"/>
      <c r="D64" s="1180"/>
      <c r="E64" s="1180"/>
      <c r="F64" s="1170"/>
      <c r="G64" s="1170"/>
      <c r="H64" s="1170"/>
      <c r="I64" s="1170"/>
      <c r="J64" s="1170"/>
      <c r="K64" s="1170"/>
      <c r="L64" s="1170"/>
      <c r="M64" s="1170"/>
      <c r="N64" s="1170"/>
      <c r="O64" s="1170"/>
      <c r="P64" s="1170"/>
      <c r="Q64" s="1170"/>
      <c r="R64" s="1170"/>
      <c r="S64" s="1180"/>
      <c r="T64" s="1180"/>
      <c r="U64" s="820"/>
    </row>
    <row r="65" spans="1:21" s="1182" customFormat="1">
      <c r="A65"/>
      <c r="B65" s="1312" t="s">
        <v>6125</v>
      </c>
      <c r="C65" s="1168"/>
      <c r="D65" s="1180"/>
      <c r="E65" s="1180"/>
      <c r="F65" s="1170"/>
      <c r="G65" s="1170"/>
      <c r="H65" s="1170"/>
      <c r="I65" s="1170"/>
      <c r="J65" s="1170"/>
      <c r="K65" s="1170"/>
      <c r="L65" s="1170"/>
      <c r="M65" s="1170"/>
      <c r="N65" s="1170"/>
      <c r="O65" s="1170"/>
      <c r="P65" s="1170"/>
      <c r="Q65" s="1170"/>
      <c r="R65" s="1170"/>
      <c r="S65" s="1180"/>
      <c r="T65" s="1180"/>
      <c r="U65" s="820"/>
    </row>
    <row r="66" spans="1:21" s="801" customFormat="1">
      <c r="A66"/>
      <c r="B66" s="1309" t="s">
        <v>105</v>
      </c>
      <c r="C66" s="821"/>
      <c r="D66" s="825"/>
      <c r="E66" s="825"/>
      <c r="F66" s="823"/>
      <c r="G66" s="823"/>
      <c r="H66" s="1170"/>
      <c r="I66" s="823"/>
      <c r="J66" s="823"/>
      <c r="K66" s="1170"/>
      <c r="L66" s="1170"/>
      <c r="M66" s="823"/>
      <c r="N66" s="823"/>
      <c r="O66" s="823"/>
      <c r="P66" s="823"/>
      <c r="Q66" s="823"/>
      <c r="R66" s="823"/>
      <c r="S66" s="825"/>
      <c r="T66" s="825"/>
      <c r="U66" s="820"/>
    </row>
    <row r="67" spans="1:21" s="801" customFormat="1">
      <c r="A67"/>
      <c r="B67" s="1310" t="s">
        <v>6353</v>
      </c>
      <c r="C67" s="821"/>
      <c r="D67" s="825"/>
      <c r="E67" s="825"/>
      <c r="F67" s="823"/>
      <c r="G67" s="823"/>
      <c r="H67" s="1170"/>
      <c r="I67" s="823"/>
      <c r="J67" s="823"/>
      <c r="K67" s="1170"/>
      <c r="L67" s="1170"/>
      <c r="M67" s="823"/>
      <c r="N67" s="823"/>
      <c r="O67" s="823"/>
      <c r="P67" s="823"/>
      <c r="Q67" s="823"/>
      <c r="R67" s="823"/>
      <c r="S67" s="825"/>
      <c r="T67" s="825"/>
      <c r="U67" s="820"/>
    </row>
    <row r="68" spans="1:21" s="801" customFormat="1">
      <c r="A68"/>
      <c r="B68" s="1311" t="s">
        <v>133</v>
      </c>
      <c r="C68" s="821"/>
      <c r="D68" s="825"/>
      <c r="E68" s="825"/>
      <c r="F68" s="823"/>
      <c r="G68" s="823"/>
      <c r="H68" s="1170"/>
      <c r="I68" s="823"/>
      <c r="J68" s="823"/>
      <c r="K68" s="1170"/>
      <c r="L68" s="1170"/>
      <c r="M68" s="823"/>
      <c r="N68" s="823"/>
      <c r="O68" s="823"/>
      <c r="P68" s="823"/>
      <c r="Q68" s="823"/>
      <c r="R68" s="823"/>
      <c r="S68" s="825"/>
      <c r="T68" s="825"/>
      <c r="U68" s="820"/>
    </row>
    <row r="69" spans="1:21" s="801" customFormat="1">
      <c r="A69"/>
      <c r="B69" s="1309" t="s">
        <v>6003</v>
      </c>
      <c r="C69" s="821"/>
      <c r="D69" s="825"/>
      <c r="E69" s="825"/>
      <c r="F69" s="823"/>
      <c r="G69" s="823"/>
      <c r="H69" s="1170"/>
      <c r="I69" s="823"/>
      <c r="J69" s="823"/>
      <c r="K69" s="1170"/>
      <c r="L69" s="1170"/>
      <c r="M69" s="823"/>
      <c r="N69" s="823"/>
      <c r="O69" s="823"/>
      <c r="P69" s="823"/>
      <c r="Q69" s="823"/>
      <c r="R69" s="823"/>
      <c r="S69" s="825"/>
      <c r="T69" s="825"/>
      <c r="U69" s="820"/>
    </row>
    <row r="70" spans="1:21" s="801" customFormat="1">
      <c r="A70"/>
      <c r="B70" s="1309" t="s">
        <v>135</v>
      </c>
      <c r="C70" s="821"/>
      <c r="D70" s="825"/>
      <c r="E70" s="825"/>
      <c r="F70" s="823"/>
      <c r="G70" s="823"/>
      <c r="H70" s="1170"/>
      <c r="I70" s="823"/>
      <c r="J70" s="823"/>
      <c r="K70" s="1170"/>
      <c r="L70" s="1170"/>
      <c r="M70" s="823"/>
      <c r="N70" s="823"/>
      <c r="O70" s="823"/>
      <c r="P70" s="823"/>
      <c r="Q70" s="823"/>
      <c r="R70" s="823"/>
      <c r="S70" s="825"/>
      <c r="T70" s="825"/>
      <c r="U70" s="820"/>
    </row>
    <row r="71" spans="1:21" s="801" customFormat="1">
      <c r="A71"/>
      <c r="B71" s="1309" t="s">
        <v>6334</v>
      </c>
      <c r="C71" s="821"/>
      <c r="D71" s="825"/>
      <c r="E71" s="825"/>
      <c r="F71" s="823"/>
      <c r="G71" s="823"/>
      <c r="H71" s="1170"/>
      <c r="I71" s="823"/>
      <c r="J71" s="823"/>
      <c r="K71" s="1170"/>
      <c r="L71" s="1170"/>
      <c r="M71" s="823"/>
      <c r="N71" s="823"/>
      <c r="O71" s="823"/>
      <c r="P71" s="823"/>
      <c r="Q71" s="823"/>
      <c r="R71" s="823"/>
      <c r="S71" s="825"/>
      <c r="T71" s="825"/>
      <c r="U71" s="820"/>
    </row>
    <row r="72" spans="1:21" s="801" customFormat="1">
      <c r="A72"/>
      <c r="B72" s="1311" t="s">
        <v>5888</v>
      </c>
      <c r="C72" s="821"/>
      <c r="D72" s="825"/>
      <c r="E72" s="825"/>
      <c r="F72" s="823"/>
      <c r="G72" s="823"/>
      <c r="H72" s="1170"/>
      <c r="I72" s="823"/>
      <c r="J72" s="823"/>
      <c r="K72" s="1170"/>
      <c r="L72" s="1170"/>
      <c r="M72" s="823"/>
      <c r="N72" s="823"/>
      <c r="O72" s="823"/>
      <c r="P72" s="823"/>
      <c r="Q72" s="823"/>
      <c r="R72" s="823"/>
      <c r="S72" s="825"/>
      <c r="T72" s="825"/>
      <c r="U72" s="820"/>
    </row>
    <row r="73" spans="1:21" s="801" customFormat="1">
      <c r="A73"/>
      <c r="B73" s="1310" t="s">
        <v>6239</v>
      </c>
      <c r="C73" s="821"/>
      <c r="D73" s="825"/>
      <c r="E73" s="825"/>
      <c r="F73" s="823"/>
      <c r="G73" s="823"/>
      <c r="H73" s="1170"/>
      <c r="I73" s="823"/>
      <c r="J73" s="823"/>
      <c r="K73" s="1170"/>
      <c r="L73" s="1170"/>
      <c r="M73" s="823"/>
      <c r="N73" s="823"/>
      <c r="O73" s="823"/>
      <c r="P73" s="823"/>
      <c r="Q73" s="823"/>
      <c r="R73" s="823"/>
      <c r="S73" s="825"/>
      <c r="T73" s="825"/>
      <c r="U73" s="820"/>
    </row>
    <row r="74" spans="1:21" s="1182" customFormat="1">
      <c r="A74"/>
      <c r="B74" s="1312" t="s">
        <v>6356</v>
      </c>
      <c r="C74" s="1168"/>
      <c r="D74" s="1180"/>
      <c r="E74" s="1180"/>
      <c r="F74" s="1170"/>
      <c r="G74" s="1170"/>
      <c r="H74" s="1170"/>
      <c r="I74" s="1170"/>
      <c r="J74" s="1170"/>
      <c r="K74" s="1170"/>
      <c r="L74" s="1170"/>
      <c r="M74" s="1170"/>
      <c r="N74" s="1170"/>
      <c r="O74" s="1170"/>
      <c r="P74" s="1170"/>
      <c r="Q74" s="1170"/>
      <c r="R74" s="1170"/>
      <c r="S74" s="1180"/>
      <c r="T74" s="1180"/>
      <c r="U74" s="820"/>
    </row>
    <row r="75" spans="1:21" s="1182" customFormat="1" ht="43.2">
      <c r="A75"/>
      <c r="B75" s="1406" t="s">
        <v>6388</v>
      </c>
      <c r="C75" s="1168"/>
      <c r="D75" s="1180"/>
      <c r="E75" s="1180"/>
      <c r="F75" s="1170"/>
      <c r="G75" s="1170"/>
      <c r="H75" s="1170"/>
      <c r="I75" s="1170"/>
      <c r="J75" s="1170"/>
      <c r="K75" s="1170"/>
      <c r="L75" s="1170"/>
      <c r="M75" s="1170"/>
      <c r="N75" s="1170"/>
      <c r="O75" s="1170"/>
      <c r="P75" s="1170"/>
      <c r="Q75" s="1170"/>
      <c r="R75" s="1170"/>
      <c r="S75" s="1180"/>
      <c r="T75" s="1180"/>
      <c r="U75" s="820"/>
    </row>
    <row r="76" spans="1:21" s="1182" customFormat="1">
      <c r="A76"/>
      <c r="B76" s="1312"/>
      <c r="C76" s="1168"/>
      <c r="D76" s="1180"/>
      <c r="E76" s="1180"/>
      <c r="F76" s="1170"/>
      <c r="G76" s="1170"/>
      <c r="H76" s="1170"/>
      <c r="I76" s="1170"/>
      <c r="J76" s="1170"/>
      <c r="K76" s="1170"/>
      <c r="L76" s="1170"/>
      <c r="M76" s="1170"/>
      <c r="N76" s="1170"/>
      <c r="O76" s="1170"/>
      <c r="P76" s="1170"/>
      <c r="Q76" s="1170"/>
      <c r="R76" s="1170"/>
      <c r="S76" s="1180"/>
      <c r="T76" s="1180"/>
      <c r="U76" s="820"/>
    </row>
    <row r="77" spans="1:21" s="1182" customFormat="1">
      <c r="A77"/>
      <c r="B77" s="1313" t="s">
        <v>6335</v>
      </c>
      <c r="C77" s="1168"/>
      <c r="D77" s="1180"/>
      <c r="E77" s="1180"/>
      <c r="F77" s="1170"/>
      <c r="G77" s="1170"/>
      <c r="H77" s="1170"/>
      <c r="I77" s="1170"/>
      <c r="J77" s="1170"/>
      <c r="K77" s="1170"/>
      <c r="L77" s="1170"/>
      <c r="M77" s="1170"/>
      <c r="N77" s="1170"/>
      <c r="O77" s="1170"/>
      <c r="P77" s="1170"/>
      <c r="Q77" s="1170"/>
      <c r="R77" s="1170"/>
      <c r="S77" s="1180"/>
      <c r="T77" s="1180"/>
      <c r="U77" s="820"/>
    </row>
    <row r="78" spans="1:21" s="1182" customFormat="1">
      <c r="A78"/>
      <c r="B78" s="1313" t="s">
        <v>6336</v>
      </c>
      <c r="C78" s="1168"/>
      <c r="D78" s="1180"/>
      <c r="E78" s="1180"/>
      <c r="F78" s="1170"/>
      <c r="G78" s="1170"/>
      <c r="H78" s="1170"/>
      <c r="I78" s="1170"/>
      <c r="J78" s="1170"/>
      <c r="K78" s="1170"/>
      <c r="L78" s="1170"/>
      <c r="M78" s="1170"/>
      <c r="N78" s="1170"/>
      <c r="O78" s="1170"/>
      <c r="P78" s="1170"/>
      <c r="Q78" s="1170"/>
      <c r="R78" s="1170"/>
      <c r="S78" s="1180"/>
      <c r="T78" s="1180"/>
      <c r="U78" s="820"/>
    </row>
    <row r="79" spans="1:21" s="1182" customFormat="1">
      <c r="A79"/>
      <c r="B79" s="1312"/>
      <c r="C79" s="1168"/>
      <c r="D79" s="1180"/>
      <c r="E79" s="1180"/>
      <c r="F79" s="1170"/>
      <c r="G79" s="1170"/>
      <c r="H79" s="1170"/>
      <c r="I79" s="1170"/>
      <c r="J79" s="1170"/>
      <c r="K79" s="1170"/>
      <c r="L79" s="1170"/>
      <c r="M79" s="1170"/>
      <c r="N79" s="1170"/>
      <c r="O79" s="1170"/>
      <c r="P79" s="1170"/>
      <c r="Q79" s="1170"/>
      <c r="R79" s="1170"/>
      <c r="S79" s="1180"/>
      <c r="T79" s="1180"/>
      <c r="U79" s="820"/>
    </row>
    <row r="80" spans="1:21" s="1182" customFormat="1">
      <c r="A80"/>
      <c r="B80" s="1313" t="s">
        <v>6337</v>
      </c>
      <c r="C80" s="1168"/>
      <c r="D80" s="1180"/>
      <c r="E80" s="1180"/>
      <c r="F80" s="1170"/>
      <c r="G80" s="1170"/>
      <c r="H80" s="1170"/>
      <c r="I80" s="1170"/>
      <c r="J80" s="1170"/>
      <c r="K80" s="1170"/>
      <c r="L80" s="1170"/>
      <c r="M80" s="1170"/>
      <c r="N80" s="1170"/>
      <c r="O80" s="1170"/>
      <c r="P80" s="1170"/>
      <c r="Q80" s="1170"/>
      <c r="R80" s="1170"/>
      <c r="S80" s="1180"/>
      <c r="T80" s="1180"/>
      <c r="U80" s="820"/>
    </row>
    <row r="81" spans="1:21" s="801" customFormat="1">
      <c r="A81"/>
      <c r="B81" s="1313" t="s">
        <v>6338</v>
      </c>
      <c r="C81" s="821"/>
      <c r="D81" s="825"/>
      <c r="E81" s="825"/>
      <c r="F81" s="823"/>
      <c r="G81" s="823"/>
      <c r="H81" s="1170"/>
      <c r="I81" s="823"/>
      <c r="J81" s="823"/>
      <c r="K81" s="1170"/>
      <c r="L81" s="1170"/>
      <c r="M81" s="823"/>
      <c r="N81" s="823"/>
      <c r="O81" s="823"/>
      <c r="P81" s="823"/>
      <c r="Q81" s="823"/>
      <c r="R81" s="823"/>
      <c r="S81" s="825"/>
      <c r="T81" s="825"/>
      <c r="U81" s="820"/>
    </row>
    <row r="82" spans="1:21" s="1182" customFormat="1">
      <c r="A82"/>
      <c r="B82" s="1174"/>
      <c r="C82" s="1168"/>
      <c r="D82" s="1180"/>
      <c r="E82" s="1180"/>
      <c r="F82" s="1170"/>
      <c r="G82" s="1170"/>
      <c r="H82" s="1170"/>
      <c r="I82" s="1170"/>
      <c r="J82" s="1170"/>
      <c r="K82" s="1170"/>
      <c r="L82" s="1170"/>
      <c r="M82" s="1170"/>
      <c r="N82" s="1170"/>
      <c r="O82" s="1170"/>
      <c r="P82" s="1170"/>
      <c r="Q82" s="1170"/>
      <c r="R82" s="1170"/>
      <c r="S82" s="1180"/>
      <c r="T82" s="1180"/>
      <c r="U82" s="820"/>
    </row>
    <row r="83" spans="1:21" s="801" customFormat="1">
      <c r="A83"/>
      <c r="B83" s="812" t="s">
        <v>127</v>
      </c>
      <c r="C83" s="827"/>
      <c r="D83" s="827"/>
      <c r="E83" s="827"/>
      <c r="F83" s="827"/>
      <c r="G83" s="827"/>
      <c r="H83" s="827"/>
      <c r="I83" s="827"/>
      <c r="J83" s="827"/>
      <c r="K83" s="827"/>
      <c r="L83" s="827"/>
      <c r="M83" s="827"/>
      <c r="N83" s="827"/>
      <c r="O83" s="827"/>
      <c r="P83" s="827"/>
      <c r="Q83" s="827"/>
      <c r="R83" s="827"/>
      <c r="S83" s="828"/>
      <c r="T83" s="827"/>
      <c r="U83" s="820"/>
    </row>
    <row r="84" spans="1:21" s="801" customFormat="1">
      <c r="A84"/>
      <c r="B84" s="814" t="s">
        <v>25</v>
      </c>
      <c r="C84" s="829"/>
      <c r="D84" s="830"/>
      <c r="E84" s="830"/>
      <c r="F84" s="829"/>
      <c r="G84" s="829"/>
      <c r="H84" s="829"/>
      <c r="I84" s="829"/>
      <c r="J84" s="829"/>
      <c r="K84" s="829"/>
      <c r="L84" s="829"/>
      <c r="M84" s="829"/>
      <c r="N84" s="829"/>
      <c r="O84" s="829"/>
      <c r="P84" s="829"/>
      <c r="Q84" s="829"/>
      <c r="R84" s="829"/>
      <c r="S84" s="830"/>
      <c r="T84" s="830"/>
      <c r="U84" s="820"/>
    </row>
    <row r="85" spans="1:21" s="801" customFormat="1">
      <c r="A85"/>
      <c r="B85" s="814" t="s">
        <v>26</v>
      </c>
      <c r="C85" s="829"/>
      <c r="D85" s="830"/>
      <c r="E85" s="830"/>
      <c r="F85" s="829"/>
      <c r="G85" s="829"/>
      <c r="H85" s="829"/>
      <c r="I85" s="829"/>
      <c r="J85" s="829"/>
      <c r="K85" s="829"/>
      <c r="L85" s="829"/>
      <c r="M85" s="829"/>
      <c r="N85" s="829"/>
      <c r="O85" s="829"/>
      <c r="P85" s="829"/>
      <c r="Q85" s="829"/>
      <c r="R85" s="829"/>
      <c r="S85" s="830"/>
      <c r="T85" s="830"/>
      <c r="U85" s="820"/>
    </row>
    <row r="86" spans="1:21" s="801" customFormat="1">
      <c r="A86"/>
      <c r="B86" s="814" t="s">
        <v>23</v>
      </c>
      <c r="C86" s="829"/>
      <c r="D86" s="830"/>
      <c r="E86" s="830"/>
      <c r="F86" s="829"/>
      <c r="G86" s="829"/>
      <c r="H86" s="829"/>
      <c r="I86" s="829"/>
      <c r="J86" s="829"/>
      <c r="K86" s="829"/>
      <c r="L86" s="829"/>
      <c r="M86" s="829"/>
      <c r="N86" s="829"/>
      <c r="O86" s="829"/>
      <c r="P86" s="829"/>
      <c r="Q86" s="829"/>
      <c r="R86" s="829"/>
      <c r="S86" s="830"/>
      <c r="T86" s="830"/>
      <c r="U86" s="820"/>
    </row>
    <row r="87" spans="1:21" s="801" customFormat="1">
      <c r="A87"/>
      <c r="B87" s="816"/>
      <c r="C87" s="823"/>
      <c r="D87" s="823"/>
      <c r="E87" s="823"/>
      <c r="F87" s="823"/>
      <c r="G87" s="823"/>
      <c r="H87" s="1170"/>
      <c r="I87" s="823"/>
      <c r="J87" s="823"/>
      <c r="K87" s="1170"/>
      <c r="L87" s="1170"/>
      <c r="M87" s="823"/>
      <c r="N87" s="823"/>
      <c r="O87" s="823"/>
      <c r="P87" s="823"/>
      <c r="Q87" s="823"/>
      <c r="R87" s="823"/>
      <c r="S87" s="823"/>
      <c r="T87" s="823"/>
      <c r="U87" s="820"/>
    </row>
    <row r="88" spans="1:21" s="801" customFormat="1">
      <c r="A88"/>
      <c r="B88" s="817" t="s">
        <v>156</v>
      </c>
      <c r="C88" s="823"/>
      <c r="D88" s="823"/>
      <c r="E88" s="823"/>
      <c r="F88" s="823"/>
      <c r="G88" s="823"/>
      <c r="H88" s="1170"/>
      <c r="I88" s="823"/>
      <c r="J88" s="823"/>
      <c r="K88" s="1170"/>
      <c r="L88" s="1170"/>
      <c r="M88" s="823"/>
      <c r="N88" s="823"/>
      <c r="O88" s="823"/>
      <c r="P88" s="823"/>
      <c r="Q88" s="823"/>
      <c r="R88" s="823"/>
      <c r="S88" s="823"/>
      <c r="T88" s="823"/>
      <c r="U88" s="820"/>
    </row>
    <row r="89" spans="1:21" s="801" customFormat="1">
      <c r="A89"/>
      <c r="B89" s="817" t="s">
        <v>182</v>
      </c>
      <c r="C89" s="823"/>
      <c r="D89" s="823"/>
      <c r="E89" s="823"/>
      <c r="F89" s="823"/>
      <c r="G89" s="823"/>
      <c r="H89" s="1170"/>
      <c r="I89" s="823"/>
      <c r="J89" s="823"/>
      <c r="K89" s="1170"/>
      <c r="L89" s="1170"/>
      <c r="M89" s="823"/>
      <c r="N89" s="823"/>
      <c r="O89" s="823"/>
      <c r="P89" s="823"/>
      <c r="Q89" s="823"/>
      <c r="R89" s="823"/>
      <c r="S89" s="823"/>
      <c r="T89" s="823"/>
      <c r="U89" s="820"/>
    </row>
    <row r="90" spans="1:21" s="801" customFormat="1">
      <c r="A90"/>
      <c r="B90" s="818"/>
      <c r="C90" s="823"/>
      <c r="D90" s="823"/>
      <c r="E90" s="823"/>
      <c r="F90" s="823"/>
      <c r="G90" s="823"/>
      <c r="H90" s="1170"/>
      <c r="I90" s="823"/>
      <c r="J90" s="823"/>
      <c r="K90" s="1170"/>
      <c r="L90" s="1170"/>
      <c r="M90" s="823"/>
      <c r="N90" s="823"/>
      <c r="O90" s="823"/>
      <c r="P90" s="823"/>
      <c r="Q90" s="823"/>
      <c r="R90" s="823"/>
      <c r="S90" s="823"/>
      <c r="T90" s="823"/>
      <c r="U90" s="820"/>
    </row>
    <row r="91" spans="1:21" s="801" customFormat="1">
      <c r="A91"/>
      <c r="B91" s="819" t="s">
        <v>136</v>
      </c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8"/>
      <c r="O91" s="828"/>
      <c r="P91" s="828"/>
      <c r="Q91" s="828"/>
      <c r="R91" s="828"/>
      <c r="S91" s="828"/>
      <c r="T91" s="828"/>
      <c r="U91" s="820"/>
    </row>
    <row r="92" spans="1:21" s="801" customFormat="1">
      <c r="A92"/>
      <c r="C92" s="831"/>
      <c r="H92" s="1182"/>
      <c r="K92" s="1182"/>
      <c r="L92" s="1182"/>
    </row>
    <row r="93" spans="1:21" s="801" customFormat="1">
      <c r="A93"/>
      <c r="B93" s="1417" t="s">
        <v>6382</v>
      </c>
      <c r="C93" s="833"/>
      <c r="D93" s="833"/>
      <c r="E93" s="833"/>
      <c r="F93" s="833"/>
      <c r="G93" s="833"/>
      <c r="H93" s="833"/>
      <c r="I93" s="833"/>
      <c r="J93" s="833"/>
      <c r="K93" s="833"/>
      <c r="L93" s="833"/>
      <c r="M93" s="833"/>
      <c r="N93" s="833"/>
      <c r="O93" s="833"/>
      <c r="P93" s="833"/>
      <c r="Q93" s="833"/>
      <c r="R93" s="833"/>
      <c r="S93" s="833"/>
      <c r="T93" s="833"/>
    </row>
    <row r="94" spans="1:21" s="801" customFormat="1">
      <c r="A94"/>
      <c r="B94" s="832"/>
      <c r="C94" s="831"/>
      <c r="H94" s="1182"/>
      <c r="K94" s="1182"/>
      <c r="L94" s="1182"/>
    </row>
    <row r="95" spans="1:21" s="801" customFormat="1">
      <c r="A95"/>
      <c r="B95" s="832"/>
      <c r="C95" s="831"/>
      <c r="H95" s="1182"/>
      <c r="K95" s="1182"/>
      <c r="L95" s="1182"/>
    </row>
    <row r="96" spans="1:21" s="801" customFormat="1">
      <c r="A96"/>
      <c r="B96" s="832"/>
      <c r="C96" s="831"/>
      <c r="H96" s="1182"/>
      <c r="K96" s="1182"/>
      <c r="L96" s="1182"/>
    </row>
    <row r="97" spans="1:21" customFormat="1" ht="5.25" customHeight="1"/>
    <row r="98" spans="1:21" s="463" customFormat="1">
      <c r="A98"/>
      <c r="B98" s="528"/>
      <c r="C98" s="530"/>
      <c r="D98" s="530"/>
      <c r="E98" s="530"/>
      <c r="F98" s="530"/>
      <c r="G98" s="530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/>
      <c r="U98" s="530"/>
    </row>
    <row r="99" spans="1:21" s="463" customFormat="1">
      <c r="A99"/>
      <c r="B99" s="528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</row>
    <row r="100" spans="1:21" s="463" customFormat="1">
      <c r="A100"/>
      <c r="B100" s="528"/>
      <c r="C100" s="528"/>
      <c r="D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</row>
    <row r="101" spans="1:21" s="463" customFormat="1">
      <c r="A101"/>
      <c r="B101" s="528"/>
      <c r="C101" s="528"/>
      <c r="D101" s="528"/>
      <c r="E101" s="528"/>
      <c r="F101" s="528"/>
      <c r="G101" s="528"/>
      <c r="H101" s="528"/>
      <c r="I101" s="528"/>
      <c r="J101" s="528"/>
      <c r="K101" s="528"/>
      <c r="L101" s="528"/>
      <c r="M101" s="528"/>
      <c r="N101" s="528"/>
      <c r="O101" s="528"/>
      <c r="P101" s="528"/>
      <c r="Q101" s="528"/>
      <c r="R101" s="528"/>
      <c r="S101" s="528"/>
      <c r="T101" s="528"/>
      <c r="U101" s="528"/>
    </row>
  </sheetData>
  <mergeCells count="7">
    <mergeCell ref="R7:T7"/>
    <mergeCell ref="G7:I7"/>
    <mergeCell ref="B7:B8"/>
    <mergeCell ref="C7:E7"/>
    <mergeCell ref="F7:F8"/>
    <mergeCell ref="J7:N7"/>
    <mergeCell ref="O7:Q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Footer>&amp;R&amp;P/&amp;N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2:V121"/>
  <sheetViews>
    <sheetView showGridLines="0" zoomScale="85" zoomScaleNormal="85" workbookViewId="0">
      <pane ySplit="8" topLeftCell="A68" activePane="bottomLeft" state="frozen"/>
      <selection activeCell="N91" sqref="N91"/>
      <selection pane="bottomLeft" activeCell="B75" sqref="B75"/>
    </sheetView>
  </sheetViews>
  <sheetFormatPr defaultColWidth="9.109375" defaultRowHeight="14.4" outlineLevelCol="1"/>
  <cols>
    <col min="1" max="1" width="8.88671875" customWidth="1"/>
    <col min="2" max="2" width="61.109375" style="10" customWidth="1"/>
    <col min="3" max="3" width="11.6640625" style="10" customWidth="1" outlineLevel="1"/>
    <col min="4" max="4" width="12.44140625" style="10" customWidth="1" outlineLevel="1"/>
    <col min="5" max="5" width="11.6640625" style="10" customWidth="1" outlineLevel="1"/>
    <col min="6" max="6" width="14.5546875" style="10" customWidth="1" outlineLevel="1"/>
    <col min="7" max="7" width="18" style="10" customWidth="1" outlineLevel="1"/>
    <col min="8" max="8" width="11.6640625" style="10" customWidth="1" outlineLevel="1"/>
    <col min="9" max="9" width="18.44140625" style="10" customWidth="1" outlineLevel="1"/>
    <col min="10" max="10" width="19" style="10" customWidth="1" outlineLevel="1"/>
    <col min="11" max="11" width="16.6640625" style="10" customWidth="1" outlineLevel="1"/>
    <col min="12" max="16" width="11.6640625" style="10" customWidth="1" outlineLevel="1"/>
    <col min="17" max="17" width="12.44140625" style="10" customWidth="1" outlineLevel="1"/>
    <col min="18" max="19" width="11.6640625" style="10" customWidth="1" outlineLevel="1"/>
    <col min="20" max="20" width="12.6640625" style="10" customWidth="1" outlineLevel="1"/>
    <col min="21" max="21" width="11.6640625" style="10" customWidth="1" outlineLevel="1"/>
    <col min="22" max="22" width="1.44140625" style="10" customWidth="1"/>
    <col min="23" max="16384" width="9.109375" style="10"/>
  </cols>
  <sheetData>
    <row r="2" spans="1:22" s="749" customFormat="1" ht="16.5" customHeight="1">
      <c r="A2"/>
      <c r="B2" s="1442" t="s">
        <v>6065</v>
      </c>
      <c r="C2" s="1442"/>
      <c r="D2" s="1442"/>
      <c r="E2" s="1442"/>
      <c r="F2" s="1442"/>
      <c r="G2" s="748"/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48"/>
      <c r="V2" s="737"/>
    </row>
    <row r="3" spans="1:22" ht="16.2" thickBot="1">
      <c r="B3" s="566" t="s">
        <v>5854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</row>
    <row r="4" spans="1:22" ht="15" thickBot="1">
      <c r="B4" s="998"/>
      <c r="C4" s="999"/>
      <c r="D4" s="999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1000"/>
      <c r="V4" s="526"/>
    </row>
    <row r="5" spans="1:22" ht="15" customHeight="1">
      <c r="B5" s="526" t="s">
        <v>5949</v>
      </c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</row>
    <row r="6" spans="1:22" ht="13.5" customHeight="1">
      <c r="B6" s="526"/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6"/>
      <c r="R6" s="526"/>
      <c r="S6" s="526"/>
      <c r="T6" s="526"/>
      <c r="U6" s="555" t="s">
        <v>6016</v>
      </c>
      <c r="V6" s="555"/>
    </row>
    <row r="7" spans="1:22" s="801" customFormat="1" ht="35.25" customHeight="1">
      <c r="A7"/>
      <c r="B7" s="1528" t="s">
        <v>6383</v>
      </c>
      <c r="C7" s="1530" t="s">
        <v>43</v>
      </c>
      <c r="D7" s="1531"/>
      <c r="E7" s="1532"/>
      <c r="F7" s="1528" t="s">
        <v>5908</v>
      </c>
      <c r="G7" s="1528" t="s">
        <v>6004</v>
      </c>
      <c r="H7" s="1530" t="s">
        <v>170</v>
      </c>
      <c r="I7" s="1531"/>
      <c r="J7" s="1531"/>
      <c r="K7" s="1531"/>
      <c r="L7" s="1532"/>
      <c r="M7" s="1530" t="s">
        <v>6071</v>
      </c>
      <c r="N7" s="1531"/>
      <c r="O7" s="1532"/>
      <c r="P7" s="1530" t="s">
        <v>148</v>
      </c>
      <c r="Q7" s="1531"/>
      <c r="R7" s="1532"/>
      <c r="S7" s="1530" t="s">
        <v>44</v>
      </c>
      <c r="T7" s="1531"/>
      <c r="U7" s="1532"/>
    </row>
    <row r="8" spans="1:22" s="801" customFormat="1" ht="69.75" customHeight="1">
      <c r="A8"/>
      <c r="B8" s="1529"/>
      <c r="C8" s="802" t="s">
        <v>147</v>
      </c>
      <c r="D8" s="802" t="s">
        <v>6001</v>
      </c>
      <c r="E8" s="802" t="s">
        <v>84</v>
      </c>
      <c r="F8" s="1529"/>
      <c r="G8" s="1533"/>
      <c r="H8" s="802" t="s">
        <v>147</v>
      </c>
      <c r="I8" s="1419" t="s">
        <v>6352</v>
      </c>
      <c r="J8" s="1420" t="s">
        <v>6365</v>
      </c>
      <c r="K8" s="1419" t="s">
        <v>6366</v>
      </c>
      <c r="L8" s="802" t="s">
        <v>84</v>
      </c>
      <c r="M8" s="869" t="s">
        <v>147</v>
      </c>
      <c r="N8" s="869" t="s">
        <v>6001</v>
      </c>
      <c r="O8" s="869" t="s">
        <v>84</v>
      </c>
      <c r="P8" s="802" t="s">
        <v>147</v>
      </c>
      <c r="Q8" s="802" t="s">
        <v>6001</v>
      </c>
      <c r="R8" s="802" t="s">
        <v>84</v>
      </c>
      <c r="S8" s="802" t="s">
        <v>147</v>
      </c>
      <c r="T8" s="802" t="s">
        <v>6001</v>
      </c>
      <c r="U8" s="802" t="s">
        <v>84</v>
      </c>
    </row>
    <row r="9" spans="1:22" s="801" customFormat="1">
      <c r="A9"/>
      <c r="B9" s="1183" t="s">
        <v>6308</v>
      </c>
      <c r="C9" s="805"/>
      <c r="D9" s="805"/>
      <c r="E9" s="805"/>
      <c r="F9" s="805"/>
      <c r="G9" s="805"/>
      <c r="H9" s="805"/>
      <c r="I9" s="1178"/>
      <c r="J9" s="1178"/>
      <c r="K9" s="805"/>
      <c r="L9" s="805"/>
      <c r="M9" s="805"/>
      <c r="N9" s="805"/>
      <c r="O9" s="805"/>
      <c r="P9" s="805"/>
      <c r="Q9" s="805"/>
      <c r="R9" s="805"/>
      <c r="S9" s="805"/>
      <c r="T9" s="805"/>
      <c r="U9" s="805"/>
    </row>
    <row r="10" spans="1:22" s="801" customFormat="1">
      <c r="A10"/>
      <c r="B10" s="1171"/>
      <c r="C10" s="806"/>
      <c r="D10" s="806"/>
      <c r="E10" s="806"/>
      <c r="F10" s="806"/>
      <c r="G10" s="806"/>
      <c r="H10" s="806"/>
      <c r="I10" s="1176"/>
      <c r="J10" s="1176"/>
      <c r="K10" s="806"/>
      <c r="L10" s="806"/>
      <c r="M10" s="806"/>
      <c r="N10" s="806"/>
      <c r="O10" s="806"/>
      <c r="P10" s="806"/>
      <c r="Q10" s="806"/>
      <c r="R10" s="806"/>
      <c r="S10" s="806"/>
      <c r="T10" s="806"/>
      <c r="U10" s="806"/>
    </row>
    <row r="11" spans="1:22" s="801" customFormat="1">
      <c r="A11"/>
      <c r="B11" s="808" t="s">
        <v>6307</v>
      </c>
      <c r="C11" s="823"/>
      <c r="D11" s="823"/>
      <c r="E11" s="823"/>
      <c r="F11" s="823"/>
      <c r="G11" s="823"/>
      <c r="H11" s="823"/>
      <c r="I11" s="1170"/>
      <c r="J11" s="1170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3"/>
    </row>
    <row r="12" spans="1:22" s="801" customFormat="1">
      <c r="A12"/>
      <c r="B12" s="807" t="s">
        <v>162</v>
      </c>
      <c r="C12" s="823"/>
      <c r="D12" s="823"/>
      <c r="E12" s="823"/>
      <c r="F12" s="823"/>
      <c r="G12" s="823"/>
      <c r="H12" s="823"/>
      <c r="I12" s="1170"/>
      <c r="J12" s="1170"/>
      <c r="K12" s="823"/>
      <c r="L12" s="823"/>
      <c r="M12" s="823"/>
      <c r="N12" s="823"/>
      <c r="O12" s="823"/>
      <c r="P12" s="823"/>
      <c r="Q12" s="823"/>
      <c r="R12" s="823"/>
      <c r="S12" s="823"/>
      <c r="T12" s="823"/>
      <c r="U12" s="823"/>
    </row>
    <row r="13" spans="1:22" s="801" customFormat="1">
      <c r="A13"/>
      <c r="B13" s="807" t="s">
        <v>163</v>
      </c>
      <c r="C13" s="823"/>
      <c r="D13" s="823"/>
      <c r="E13" s="823"/>
      <c r="F13" s="823"/>
      <c r="G13" s="823"/>
      <c r="H13" s="823"/>
      <c r="I13" s="1170"/>
      <c r="J13" s="1170"/>
      <c r="K13" s="823"/>
      <c r="L13" s="823"/>
      <c r="M13" s="823"/>
      <c r="N13" s="823"/>
      <c r="O13" s="823"/>
      <c r="P13" s="823"/>
      <c r="Q13" s="823"/>
      <c r="R13" s="823"/>
      <c r="S13" s="823"/>
      <c r="T13" s="823"/>
      <c r="U13" s="823"/>
    </row>
    <row r="14" spans="1:22" s="801" customFormat="1">
      <c r="A14"/>
      <c r="B14" s="807" t="s">
        <v>164</v>
      </c>
      <c r="C14" s="806"/>
      <c r="D14" s="806"/>
      <c r="E14" s="806"/>
      <c r="F14" s="806"/>
      <c r="G14" s="806"/>
      <c r="H14" s="806"/>
      <c r="I14" s="1176"/>
      <c r="J14" s="1176"/>
      <c r="K14" s="806"/>
      <c r="L14" s="806"/>
      <c r="M14" s="806"/>
      <c r="N14" s="806"/>
      <c r="O14" s="806"/>
      <c r="P14" s="806"/>
      <c r="Q14" s="806"/>
      <c r="R14" s="806"/>
      <c r="S14" s="806"/>
      <c r="T14" s="806"/>
      <c r="U14" s="806"/>
    </row>
    <row r="15" spans="1:22" s="801" customFormat="1">
      <c r="A15"/>
      <c r="B15" s="1185"/>
      <c r="C15" s="805"/>
      <c r="D15" s="805"/>
      <c r="E15" s="805"/>
      <c r="F15" s="805"/>
      <c r="G15" s="805"/>
      <c r="H15" s="805"/>
      <c r="I15" s="1178"/>
      <c r="J15" s="1178"/>
      <c r="K15" s="805"/>
      <c r="L15" s="805"/>
      <c r="M15" s="805"/>
      <c r="N15" s="805"/>
      <c r="O15" s="805"/>
      <c r="P15" s="805"/>
      <c r="Q15" s="805"/>
      <c r="R15" s="805"/>
      <c r="S15" s="805"/>
      <c r="T15" s="805"/>
      <c r="U15" s="805"/>
    </row>
    <row r="16" spans="1:22" s="801" customFormat="1">
      <c r="A16"/>
      <c r="B16" s="1304" t="s">
        <v>6309</v>
      </c>
      <c r="C16" s="806"/>
      <c r="D16" s="806"/>
      <c r="E16" s="806"/>
      <c r="F16" s="806"/>
      <c r="G16" s="806"/>
      <c r="H16" s="806"/>
      <c r="I16" s="1176"/>
      <c r="J16" s="1176"/>
      <c r="K16" s="806"/>
      <c r="L16" s="806"/>
      <c r="M16" s="806"/>
      <c r="N16" s="806"/>
      <c r="O16" s="806"/>
      <c r="P16" s="806"/>
      <c r="Q16" s="806"/>
      <c r="R16" s="806"/>
      <c r="S16" s="806"/>
      <c r="T16" s="806"/>
      <c r="U16" s="806"/>
    </row>
    <row r="17" spans="1:21" s="801" customFormat="1">
      <c r="A17"/>
      <c r="B17" s="1174" t="s">
        <v>162</v>
      </c>
      <c r="C17" s="810"/>
      <c r="D17" s="810"/>
      <c r="E17" s="810"/>
      <c r="F17" s="810"/>
      <c r="G17" s="810"/>
      <c r="H17" s="810"/>
      <c r="I17" s="1245"/>
      <c r="J17" s="1245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810"/>
    </row>
    <row r="18" spans="1:21" s="801" customFormat="1">
      <c r="A18"/>
      <c r="B18" s="1174" t="s">
        <v>163</v>
      </c>
      <c r="C18" s="823"/>
      <c r="D18" s="823"/>
      <c r="E18" s="823"/>
      <c r="F18" s="823"/>
      <c r="G18" s="823"/>
      <c r="H18" s="823"/>
      <c r="I18" s="1170"/>
      <c r="J18" s="1170"/>
      <c r="K18" s="823"/>
      <c r="L18" s="823"/>
      <c r="M18" s="823"/>
      <c r="N18" s="823"/>
      <c r="O18" s="823"/>
      <c r="P18" s="823"/>
      <c r="Q18" s="823"/>
      <c r="R18" s="823"/>
      <c r="S18" s="823"/>
      <c r="T18" s="823"/>
      <c r="U18" s="823"/>
    </row>
    <row r="19" spans="1:21" s="801" customFormat="1">
      <c r="A19"/>
      <c r="B19" s="1174" t="s">
        <v>164</v>
      </c>
      <c r="C19" s="823"/>
      <c r="D19" s="823"/>
      <c r="E19" s="823"/>
      <c r="F19" s="823"/>
      <c r="G19" s="823"/>
      <c r="H19" s="823"/>
      <c r="I19" s="1170"/>
      <c r="J19" s="1170"/>
      <c r="K19" s="823"/>
      <c r="L19" s="823"/>
      <c r="M19" s="823"/>
      <c r="N19" s="823"/>
      <c r="O19" s="823"/>
      <c r="P19" s="823"/>
      <c r="Q19" s="823"/>
      <c r="R19" s="823"/>
      <c r="S19" s="823"/>
      <c r="T19" s="823"/>
      <c r="U19" s="823"/>
    </row>
    <row r="20" spans="1:21" s="801" customFormat="1">
      <c r="A20"/>
      <c r="B20" s="1174"/>
      <c r="C20" s="823"/>
      <c r="D20" s="823"/>
      <c r="E20" s="823"/>
      <c r="F20" s="823"/>
      <c r="G20" s="823"/>
      <c r="H20" s="823"/>
      <c r="I20" s="1170"/>
      <c r="J20" s="1170"/>
      <c r="K20" s="823"/>
      <c r="L20" s="823"/>
      <c r="M20" s="823"/>
      <c r="N20" s="823"/>
      <c r="O20" s="823"/>
      <c r="P20" s="823"/>
      <c r="Q20" s="823"/>
      <c r="R20" s="823"/>
      <c r="S20" s="823"/>
      <c r="T20" s="823"/>
      <c r="U20" s="823"/>
    </row>
    <row r="21" spans="1:21" s="801" customFormat="1">
      <c r="A21"/>
      <c r="B21" s="1305" t="s">
        <v>155</v>
      </c>
      <c r="C21" s="823"/>
      <c r="D21" s="823"/>
      <c r="E21" s="823"/>
      <c r="F21" s="823"/>
      <c r="G21" s="823"/>
      <c r="H21" s="823"/>
      <c r="I21" s="1170"/>
      <c r="J21" s="1170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</row>
    <row r="22" spans="1:21" s="801" customFormat="1">
      <c r="A22"/>
      <c r="B22" s="1306" t="s">
        <v>6310</v>
      </c>
      <c r="C22" s="823"/>
      <c r="D22" s="823"/>
      <c r="E22" s="823"/>
      <c r="F22" s="823"/>
      <c r="G22" s="823"/>
      <c r="H22" s="823"/>
      <c r="I22" s="1170"/>
      <c r="J22" s="1170"/>
      <c r="K22" s="823"/>
      <c r="L22" s="823"/>
      <c r="M22" s="823"/>
      <c r="N22" s="823"/>
      <c r="O22" s="823"/>
      <c r="P22" s="823"/>
      <c r="Q22" s="823"/>
      <c r="R22" s="823"/>
      <c r="S22" s="823"/>
      <c r="T22" s="823"/>
      <c r="U22" s="823"/>
    </row>
    <row r="23" spans="1:21" s="801" customFormat="1">
      <c r="A23"/>
      <c r="B23" s="1306" t="s">
        <v>6311</v>
      </c>
      <c r="C23" s="823"/>
      <c r="D23" s="823"/>
      <c r="E23" s="823"/>
      <c r="F23" s="823"/>
      <c r="G23" s="823"/>
      <c r="H23" s="823"/>
      <c r="I23" s="1170"/>
      <c r="J23" s="1170"/>
      <c r="K23" s="823"/>
      <c r="L23" s="823"/>
      <c r="M23" s="823"/>
      <c r="N23" s="823"/>
      <c r="O23" s="823"/>
      <c r="P23" s="823"/>
      <c r="Q23" s="823"/>
      <c r="R23" s="823"/>
      <c r="S23" s="823"/>
      <c r="T23" s="823"/>
      <c r="U23" s="823"/>
    </row>
    <row r="24" spans="1:21" s="801" customFormat="1">
      <c r="A24"/>
      <c r="B24" s="1307"/>
      <c r="C24" s="823"/>
      <c r="D24" s="823"/>
      <c r="E24" s="823"/>
      <c r="F24" s="823"/>
      <c r="G24" s="823"/>
      <c r="H24" s="823"/>
      <c r="I24" s="1170"/>
      <c r="J24" s="1170"/>
      <c r="K24" s="823"/>
      <c r="L24" s="823"/>
      <c r="M24" s="823"/>
      <c r="N24" s="823"/>
      <c r="O24" s="823"/>
      <c r="P24" s="823"/>
      <c r="Q24" s="823"/>
      <c r="R24" s="823"/>
      <c r="S24" s="823"/>
      <c r="T24" s="823"/>
      <c r="U24" s="823"/>
    </row>
    <row r="25" spans="1:21" s="801" customFormat="1">
      <c r="A25"/>
      <c r="B25" s="1308" t="s">
        <v>140</v>
      </c>
      <c r="C25" s="823"/>
      <c r="D25" s="823"/>
      <c r="E25" s="823"/>
      <c r="F25" s="823"/>
      <c r="G25" s="823"/>
      <c r="H25" s="823"/>
      <c r="I25" s="1170"/>
      <c r="J25" s="1170"/>
      <c r="K25" s="823"/>
      <c r="L25" s="823"/>
      <c r="M25" s="823"/>
      <c r="N25" s="823"/>
      <c r="O25" s="823"/>
      <c r="P25" s="823"/>
      <c r="Q25" s="823"/>
      <c r="R25" s="823"/>
      <c r="S25" s="823"/>
      <c r="T25" s="823"/>
      <c r="U25" s="823"/>
    </row>
    <row r="26" spans="1:21" s="801" customFormat="1">
      <c r="A26"/>
      <c r="B26" s="1309" t="s">
        <v>129</v>
      </c>
      <c r="C26" s="823"/>
      <c r="D26" s="823"/>
      <c r="E26" s="823"/>
      <c r="F26" s="823"/>
      <c r="G26" s="823"/>
      <c r="H26" s="823"/>
      <c r="I26" s="1170"/>
      <c r="J26" s="1170"/>
      <c r="K26" s="823"/>
      <c r="L26" s="823"/>
      <c r="M26" s="823"/>
      <c r="N26" s="823"/>
      <c r="O26" s="823"/>
      <c r="P26" s="823"/>
      <c r="Q26" s="823"/>
      <c r="R26" s="823"/>
      <c r="S26" s="823"/>
      <c r="T26" s="823"/>
      <c r="U26" s="823"/>
    </row>
    <row r="27" spans="1:21" s="801" customFormat="1">
      <c r="A27"/>
      <c r="B27" s="1309" t="s">
        <v>130</v>
      </c>
      <c r="C27" s="823"/>
      <c r="D27" s="823"/>
      <c r="E27" s="823"/>
      <c r="F27" s="823"/>
      <c r="G27" s="823"/>
      <c r="H27" s="823"/>
      <c r="I27" s="1170"/>
      <c r="J27" s="1170"/>
      <c r="K27" s="823"/>
      <c r="L27" s="823"/>
      <c r="M27" s="823"/>
      <c r="N27" s="823"/>
      <c r="O27" s="823"/>
      <c r="P27" s="823"/>
      <c r="Q27" s="823"/>
      <c r="R27" s="823"/>
      <c r="S27" s="823"/>
      <c r="T27" s="823"/>
      <c r="U27" s="823"/>
    </row>
    <row r="28" spans="1:21" s="801" customFormat="1">
      <c r="A28"/>
      <c r="B28" s="1309" t="s">
        <v>104</v>
      </c>
      <c r="C28" s="823"/>
      <c r="D28" s="823"/>
      <c r="E28" s="823"/>
      <c r="F28" s="823"/>
      <c r="G28" s="823"/>
      <c r="H28" s="823"/>
      <c r="I28" s="1170"/>
      <c r="J28" s="1170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</row>
    <row r="29" spans="1:21" s="801" customFormat="1">
      <c r="A29"/>
      <c r="B29" s="1309" t="s">
        <v>131</v>
      </c>
      <c r="C29" s="823"/>
      <c r="D29" s="823"/>
      <c r="E29" s="823"/>
      <c r="F29" s="823"/>
      <c r="G29" s="823"/>
      <c r="H29" s="823"/>
      <c r="I29" s="1170"/>
      <c r="J29" s="1170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</row>
    <row r="30" spans="1:21" s="801" customFormat="1">
      <c r="A30"/>
      <c r="B30" s="1309" t="s">
        <v>132</v>
      </c>
      <c r="C30" s="823"/>
      <c r="D30" s="823"/>
      <c r="E30" s="823"/>
      <c r="F30" s="823"/>
      <c r="G30" s="823"/>
      <c r="H30" s="823"/>
      <c r="I30" s="1170"/>
      <c r="J30" s="1170"/>
      <c r="K30" s="823"/>
      <c r="L30" s="823"/>
      <c r="M30" s="823"/>
      <c r="N30" s="823"/>
      <c r="O30" s="823"/>
      <c r="P30" s="823"/>
      <c r="Q30" s="823"/>
      <c r="R30" s="823"/>
      <c r="S30" s="823"/>
      <c r="T30" s="823"/>
      <c r="U30" s="823"/>
    </row>
    <row r="31" spans="1:21" s="801" customFormat="1">
      <c r="A31"/>
      <c r="B31" s="1310" t="s">
        <v>6353</v>
      </c>
      <c r="C31" s="823"/>
      <c r="D31" s="823"/>
      <c r="E31" s="823"/>
      <c r="F31" s="823"/>
      <c r="G31" s="823"/>
      <c r="H31" s="823"/>
      <c r="I31" s="1170"/>
      <c r="J31" s="1170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</row>
    <row r="32" spans="1:21" s="801" customFormat="1">
      <c r="A32"/>
      <c r="B32" s="1311" t="s">
        <v>133</v>
      </c>
      <c r="C32" s="823"/>
      <c r="D32" s="823"/>
      <c r="E32" s="823"/>
      <c r="F32" s="823"/>
      <c r="G32" s="823"/>
      <c r="H32" s="823"/>
      <c r="I32" s="1170"/>
      <c r="J32" s="1170"/>
      <c r="K32" s="823"/>
      <c r="L32" s="823"/>
      <c r="M32" s="823"/>
      <c r="N32" s="823"/>
      <c r="O32" s="823"/>
      <c r="P32" s="823"/>
      <c r="Q32" s="823"/>
      <c r="R32" s="823"/>
      <c r="S32" s="823"/>
      <c r="T32" s="823"/>
      <c r="U32" s="823"/>
    </row>
    <row r="33" spans="1:21" s="801" customFormat="1">
      <c r="A33"/>
      <c r="B33" s="1309" t="s">
        <v>128</v>
      </c>
      <c r="C33" s="823"/>
      <c r="D33" s="823"/>
      <c r="E33" s="823"/>
      <c r="F33" s="823"/>
      <c r="G33" s="823"/>
      <c r="H33" s="823"/>
      <c r="I33" s="1170"/>
      <c r="J33" s="1170"/>
      <c r="K33" s="823"/>
      <c r="L33" s="823"/>
      <c r="M33" s="823"/>
      <c r="N33" s="823"/>
      <c r="O33" s="823"/>
      <c r="P33" s="823"/>
      <c r="Q33" s="823"/>
      <c r="R33" s="823"/>
      <c r="S33" s="823"/>
      <c r="T33" s="823"/>
      <c r="U33" s="823"/>
    </row>
    <row r="34" spans="1:21" s="1182" customFormat="1" ht="29.4">
      <c r="A34"/>
      <c r="B34" s="1406" t="s">
        <v>6381</v>
      </c>
      <c r="C34" s="1170"/>
      <c r="D34" s="1170"/>
      <c r="E34" s="1170"/>
      <c r="F34" s="1170"/>
      <c r="G34" s="1170"/>
      <c r="H34" s="1170"/>
      <c r="I34" s="1170"/>
      <c r="J34" s="1170"/>
      <c r="K34" s="1170"/>
      <c r="L34" s="1170"/>
      <c r="M34" s="1170"/>
      <c r="N34" s="1170"/>
      <c r="O34" s="1170"/>
      <c r="P34" s="1170"/>
      <c r="Q34" s="1170"/>
      <c r="R34" s="1170"/>
      <c r="S34" s="1170"/>
      <c r="T34" s="1170"/>
      <c r="U34" s="1170"/>
    </row>
    <row r="35" spans="1:21" s="801" customFormat="1">
      <c r="A35"/>
      <c r="B35" s="1312"/>
      <c r="C35" s="823"/>
      <c r="D35" s="823"/>
      <c r="E35" s="823"/>
      <c r="F35" s="823"/>
      <c r="G35" s="823"/>
      <c r="H35" s="823"/>
      <c r="I35" s="1170"/>
      <c r="J35" s="1170"/>
      <c r="K35" s="823"/>
      <c r="L35" s="823"/>
      <c r="M35" s="823"/>
      <c r="N35" s="823"/>
      <c r="O35" s="823"/>
      <c r="P35" s="823"/>
      <c r="Q35" s="823"/>
      <c r="R35" s="823"/>
      <c r="S35" s="823"/>
      <c r="T35" s="823"/>
      <c r="U35" s="823"/>
    </row>
    <row r="36" spans="1:21" s="801" customFormat="1">
      <c r="A36"/>
      <c r="B36" s="1313" t="s">
        <v>6327</v>
      </c>
      <c r="C36" s="823"/>
      <c r="D36" s="823"/>
      <c r="E36" s="823"/>
      <c r="F36" s="823"/>
      <c r="G36" s="823"/>
      <c r="H36" s="823"/>
      <c r="I36" s="1170"/>
      <c r="J36" s="1170"/>
      <c r="K36" s="823"/>
      <c r="L36" s="823"/>
      <c r="M36" s="823"/>
      <c r="N36" s="823"/>
      <c r="O36" s="823"/>
      <c r="P36" s="823"/>
      <c r="Q36" s="823"/>
      <c r="R36" s="823"/>
      <c r="S36" s="823"/>
      <c r="T36" s="823"/>
      <c r="U36" s="823"/>
    </row>
    <row r="37" spans="1:21" s="801" customFormat="1">
      <c r="A37"/>
      <c r="B37" s="1313" t="s">
        <v>6328</v>
      </c>
      <c r="C37" s="823"/>
      <c r="D37" s="823"/>
      <c r="E37" s="823"/>
      <c r="F37" s="823"/>
      <c r="G37" s="823"/>
      <c r="H37" s="823"/>
      <c r="I37" s="1170"/>
      <c r="J37" s="1170"/>
      <c r="K37" s="823"/>
      <c r="L37" s="823"/>
      <c r="M37" s="823"/>
      <c r="N37" s="823"/>
      <c r="O37" s="823"/>
      <c r="P37" s="823"/>
      <c r="Q37" s="823"/>
      <c r="R37" s="823"/>
      <c r="S37" s="823"/>
      <c r="T37" s="823"/>
      <c r="U37" s="823"/>
    </row>
    <row r="38" spans="1:21" s="801" customFormat="1">
      <c r="A38"/>
      <c r="B38" s="1312"/>
      <c r="C38" s="823"/>
      <c r="D38" s="823"/>
      <c r="E38" s="823"/>
      <c r="F38" s="823"/>
      <c r="G38" s="823"/>
      <c r="H38" s="823"/>
      <c r="I38" s="1170"/>
      <c r="J38" s="1170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</row>
    <row r="39" spans="1:21" s="801" customFormat="1">
      <c r="A39"/>
      <c r="B39" s="1308" t="s">
        <v>6343</v>
      </c>
      <c r="C39" s="823"/>
      <c r="D39" s="823"/>
      <c r="E39" s="823"/>
      <c r="F39" s="823"/>
      <c r="G39" s="823"/>
      <c r="H39" s="823"/>
      <c r="I39" s="1170"/>
      <c r="J39" s="1170"/>
      <c r="K39" s="823"/>
      <c r="L39" s="823"/>
      <c r="M39" s="823"/>
      <c r="N39" s="823"/>
      <c r="O39" s="823"/>
      <c r="P39" s="823"/>
      <c r="Q39" s="823"/>
      <c r="R39" s="823"/>
      <c r="S39" s="823"/>
      <c r="T39" s="823"/>
      <c r="U39" s="823"/>
    </row>
    <row r="40" spans="1:21" s="801" customFormat="1">
      <c r="A40"/>
      <c r="B40" s="1313" t="s">
        <v>6329</v>
      </c>
      <c r="C40" s="823"/>
      <c r="D40" s="823"/>
      <c r="E40" s="823"/>
      <c r="F40" s="823"/>
      <c r="G40" s="823"/>
      <c r="H40" s="823"/>
      <c r="I40" s="1170"/>
      <c r="J40" s="1170"/>
      <c r="K40" s="823"/>
      <c r="L40" s="823"/>
      <c r="M40" s="823"/>
      <c r="N40" s="823"/>
      <c r="O40" s="823"/>
      <c r="P40" s="823"/>
      <c r="Q40" s="823"/>
      <c r="R40" s="823"/>
      <c r="S40" s="823"/>
      <c r="T40" s="823"/>
      <c r="U40" s="823"/>
    </row>
    <row r="41" spans="1:21" s="801" customFormat="1">
      <c r="A41"/>
      <c r="B41" s="1314"/>
      <c r="C41" s="823"/>
      <c r="D41" s="823"/>
      <c r="E41" s="823"/>
      <c r="F41" s="823"/>
      <c r="G41" s="823"/>
      <c r="H41" s="823"/>
      <c r="I41" s="1170"/>
      <c r="J41" s="1170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</row>
    <row r="42" spans="1:21" s="801" customFormat="1">
      <c r="A42"/>
      <c r="B42" s="1308" t="s">
        <v>141</v>
      </c>
      <c r="C42" s="823"/>
      <c r="D42" s="823"/>
      <c r="E42" s="823"/>
      <c r="F42" s="823"/>
      <c r="G42" s="823"/>
      <c r="H42" s="823"/>
      <c r="I42" s="1170"/>
      <c r="J42" s="1170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3"/>
    </row>
    <row r="43" spans="1:21" s="801" customFormat="1">
      <c r="A43"/>
      <c r="B43" s="1309" t="s">
        <v>129</v>
      </c>
      <c r="C43" s="823"/>
      <c r="D43" s="823"/>
      <c r="E43" s="823"/>
      <c r="F43" s="823"/>
      <c r="G43" s="823"/>
      <c r="H43" s="823"/>
      <c r="I43" s="1170"/>
      <c r="J43" s="1170"/>
      <c r="K43" s="823"/>
      <c r="L43" s="823"/>
      <c r="M43" s="823"/>
      <c r="N43" s="823"/>
      <c r="O43" s="823"/>
      <c r="P43" s="823"/>
      <c r="Q43" s="823"/>
      <c r="R43" s="823"/>
      <c r="S43" s="823"/>
      <c r="T43" s="823"/>
      <c r="U43" s="823"/>
    </row>
    <row r="44" spans="1:21" s="801" customFormat="1">
      <c r="A44"/>
      <c r="B44" s="1309" t="s">
        <v>130</v>
      </c>
      <c r="C44" s="823"/>
      <c r="D44" s="823"/>
      <c r="E44" s="823"/>
      <c r="F44" s="823"/>
      <c r="G44" s="823"/>
      <c r="H44" s="823"/>
      <c r="I44" s="1170"/>
      <c r="J44" s="1170"/>
      <c r="K44" s="823"/>
      <c r="L44" s="823"/>
      <c r="M44" s="823"/>
      <c r="N44" s="823"/>
      <c r="O44" s="823"/>
      <c r="P44" s="823"/>
      <c r="Q44" s="823"/>
      <c r="R44" s="823"/>
      <c r="S44" s="823"/>
      <c r="T44" s="823"/>
      <c r="U44" s="823"/>
    </row>
    <row r="45" spans="1:21" s="801" customFormat="1">
      <c r="A45"/>
      <c r="B45" s="1312" t="s">
        <v>6122</v>
      </c>
      <c r="C45" s="823"/>
      <c r="D45" s="823"/>
      <c r="E45" s="823"/>
      <c r="F45" s="823"/>
      <c r="G45" s="823"/>
      <c r="H45" s="823"/>
      <c r="I45" s="1170"/>
      <c r="J45" s="1170"/>
      <c r="K45" s="823"/>
      <c r="L45" s="823"/>
      <c r="M45" s="823"/>
      <c r="N45" s="823"/>
      <c r="O45" s="823"/>
      <c r="P45" s="823"/>
      <c r="Q45" s="823"/>
      <c r="R45" s="823"/>
      <c r="S45" s="823"/>
      <c r="T45" s="823"/>
      <c r="U45" s="823"/>
    </row>
    <row r="46" spans="1:21" s="801" customFormat="1">
      <c r="A46"/>
      <c r="B46" s="1312" t="s">
        <v>6123</v>
      </c>
      <c r="C46" s="823"/>
      <c r="D46" s="823"/>
      <c r="E46" s="823"/>
      <c r="F46" s="823"/>
      <c r="G46" s="823"/>
      <c r="H46" s="823"/>
      <c r="I46" s="1170"/>
      <c r="J46" s="1170"/>
      <c r="K46" s="823"/>
      <c r="L46" s="823"/>
      <c r="M46" s="823"/>
      <c r="N46" s="823"/>
      <c r="O46" s="823"/>
      <c r="P46" s="823"/>
      <c r="Q46" s="823"/>
      <c r="R46" s="823"/>
      <c r="S46" s="823"/>
      <c r="T46" s="823"/>
      <c r="U46" s="823"/>
    </row>
    <row r="47" spans="1:21" s="801" customFormat="1">
      <c r="A47"/>
      <c r="B47" s="1309" t="s">
        <v>131</v>
      </c>
      <c r="C47" s="823"/>
      <c r="D47" s="823"/>
      <c r="E47" s="823"/>
      <c r="F47" s="823"/>
      <c r="G47" s="823"/>
      <c r="H47" s="823"/>
      <c r="I47" s="1170"/>
      <c r="J47" s="1170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823"/>
    </row>
    <row r="48" spans="1:21" s="801" customFormat="1">
      <c r="A48"/>
      <c r="B48" s="1309" t="s">
        <v>132</v>
      </c>
      <c r="C48" s="823"/>
      <c r="D48" s="823"/>
      <c r="E48" s="823"/>
      <c r="F48" s="823"/>
      <c r="G48" s="823"/>
      <c r="H48" s="823"/>
      <c r="I48" s="1170"/>
      <c r="J48" s="1170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823"/>
    </row>
    <row r="49" spans="1:21" s="801" customFormat="1">
      <c r="A49"/>
      <c r="B49" s="1310" t="s">
        <v>6002</v>
      </c>
      <c r="C49" s="823"/>
      <c r="D49" s="823"/>
      <c r="E49" s="823"/>
      <c r="F49" s="823"/>
      <c r="G49" s="823"/>
      <c r="H49" s="823"/>
      <c r="I49" s="1170"/>
      <c r="J49" s="1170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823"/>
    </row>
    <row r="50" spans="1:21" s="801" customFormat="1">
      <c r="A50"/>
      <c r="B50" s="1311" t="s">
        <v>133</v>
      </c>
      <c r="C50" s="823"/>
      <c r="D50" s="823"/>
      <c r="E50" s="823"/>
      <c r="F50" s="823"/>
      <c r="G50" s="823"/>
      <c r="H50" s="823"/>
      <c r="I50" s="1170"/>
      <c r="J50" s="1170"/>
      <c r="K50" s="823"/>
      <c r="L50" s="823"/>
      <c r="M50" s="823"/>
      <c r="N50" s="823"/>
      <c r="O50" s="823"/>
      <c r="P50" s="823"/>
      <c r="Q50" s="823"/>
      <c r="R50" s="823"/>
      <c r="S50" s="823"/>
      <c r="T50" s="823"/>
      <c r="U50" s="823"/>
    </row>
    <row r="51" spans="1:21" s="801" customFormat="1">
      <c r="A51"/>
      <c r="B51" s="1309" t="s">
        <v>6003</v>
      </c>
      <c r="C51" s="823"/>
      <c r="D51" s="823"/>
      <c r="E51" s="823"/>
      <c r="F51" s="823"/>
      <c r="G51" s="823"/>
      <c r="H51" s="823"/>
      <c r="I51" s="1170"/>
      <c r="J51" s="1170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823"/>
    </row>
    <row r="52" spans="1:21" s="1182" customFormat="1" ht="29.4">
      <c r="A52"/>
      <c r="B52" s="1406" t="s">
        <v>6384</v>
      </c>
      <c r="C52" s="1170"/>
      <c r="D52" s="1170"/>
      <c r="E52" s="1170"/>
      <c r="F52" s="1170"/>
      <c r="G52" s="1170"/>
      <c r="H52" s="1170"/>
      <c r="I52" s="1170"/>
      <c r="J52" s="1170"/>
      <c r="K52" s="1170"/>
      <c r="L52" s="1170"/>
      <c r="M52" s="1170"/>
      <c r="N52" s="1170"/>
      <c r="O52" s="1170"/>
      <c r="P52" s="1170"/>
      <c r="Q52" s="1170"/>
      <c r="R52" s="1170"/>
      <c r="S52" s="1170"/>
      <c r="T52" s="1170"/>
      <c r="U52" s="1170"/>
    </row>
    <row r="53" spans="1:21" s="1182" customFormat="1">
      <c r="A53"/>
      <c r="B53" s="1313"/>
      <c r="C53" s="1170"/>
      <c r="D53" s="1170"/>
      <c r="E53" s="1170"/>
      <c r="F53" s="1170"/>
      <c r="G53" s="1170"/>
      <c r="H53" s="1170"/>
      <c r="I53" s="1170"/>
      <c r="J53" s="1170"/>
      <c r="K53" s="1170"/>
      <c r="L53" s="1170"/>
      <c r="M53" s="1170"/>
      <c r="N53" s="1170"/>
      <c r="O53" s="1170"/>
      <c r="P53" s="1170"/>
      <c r="Q53" s="1170"/>
      <c r="R53" s="1170"/>
      <c r="S53" s="1170"/>
      <c r="T53" s="1170"/>
      <c r="U53" s="1170"/>
    </row>
    <row r="54" spans="1:21" s="1182" customFormat="1">
      <c r="A54"/>
      <c r="B54" s="1313" t="s">
        <v>6330</v>
      </c>
      <c r="C54" s="1170"/>
      <c r="D54" s="1170"/>
      <c r="E54" s="1170"/>
      <c r="F54" s="1170"/>
      <c r="G54" s="1170"/>
      <c r="H54" s="1170"/>
      <c r="I54" s="1170"/>
      <c r="J54" s="1170"/>
      <c r="K54" s="1170"/>
      <c r="L54" s="1170"/>
      <c r="M54" s="1170"/>
      <c r="N54" s="1170"/>
      <c r="O54" s="1170"/>
      <c r="P54" s="1170"/>
      <c r="Q54" s="1170"/>
      <c r="R54" s="1170"/>
      <c r="S54" s="1170"/>
      <c r="T54" s="1170"/>
      <c r="U54" s="1170"/>
    </row>
    <row r="55" spans="1:21" s="1182" customFormat="1">
      <c r="A55"/>
      <c r="B55" s="1313" t="s">
        <v>6331</v>
      </c>
      <c r="C55" s="1170"/>
      <c r="D55" s="1170"/>
      <c r="E55" s="1170"/>
      <c r="F55" s="1170"/>
      <c r="G55" s="1170"/>
      <c r="H55" s="1170"/>
      <c r="I55" s="1170"/>
      <c r="J55" s="1170"/>
      <c r="K55" s="1170"/>
      <c r="L55" s="1170"/>
      <c r="M55" s="1170"/>
      <c r="N55" s="1170"/>
      <c r="O55" s="1170"/>
      <c r="P55" s="1170"/>
      <c r="Q55" s="1170"/>
      <c r="R55" s="1170"/>
      <c r="S55" s="1170"/>
      <c r="T55" s="1170"/>
      <c r="U55" s="1170"/>
    </row>
    <row r="56" spans="1:21" s="1182" customFormat="1">
      <c r="A56"/>
      <c r="B56" s="1312"/>
      <c r="C56" s="1170"/>
      <c r="D56" s="1170"/>
      <c r="E56" s="1170"/>
      <c r="F56" s="1170"/>
      <c r="G56" s="1170"/>
      <c r="H56" s="1170"/>
      <c r="I56" s="1170"/>
      <c r="J56" s="1170"/>
      <c r="K56" s="1170"/>
      <c r="L56" s="1170"/>
      <c r="M56" s="1170"/>
      <c r="N56" s="1170"/>
      <c r="O56" s="1170"/>
      <c r="P56" s="1170"/>
      <c r="Q56" s="1170"/>
      <c r="R56" s="1170"/>
      <c r="S56" s="1170"/>
      <c r="T56" s="1170"/>
      <c r="U56" s="1170"/>
    </row>
    <row r="57" spans="1:21" s="1182" customFormat="1">
      <c r="A57"/>
      <c r="B57" s="1313" t="s">
        <v>6332</v>
      </c>
      <c r="C57" s="1170"/>
      <c r="D57" s="1170"/>
      <c r="E57" s="1170"/>
      <c r="F57" s="1170"/>
      <c r="G57" s="1170"/>
      <c r="H57" s="1170"/>
      <c r="I57" s="1170"/>
      <c r="J57" s="1170"/>
      <c r="K57" s="1170"/>
      <c r="L57" s="1170"/>
      <c r="M57" s="1170"/>
      <c r="N57" s="1170"/>
      <c r="O57" s="1170"/>
      <c r="P57" s="1170"/>
      <c r="Q57" s="1170"/>
      <c r="R57" s="1170"/>
      <c r="S57" s="1170"/>
      <c r="T57" s="1170"/>
      <c r="U57" s="1170"/>
    </row>
    <row r="58" spans="1:21" s="1182" customFormat="1">
      <c r="A58"/>
      <c r="B58" s="1313" t="s">
        <v>6333</v>
      </c>
      <c r="C58" s="1170"/>
      <c r="D58" s="1170"/>
      <c r="E58" s="1170"/>
      <c r="F58" s="1170"/>
      <c r="G58" s="1170"/>
      <c r="H58" s="1170"/>
      <c r="I58" s="1170"/>
      <c r="J58" s="1170"/>
      <c r="K58" s="1170"/>
      <c r="L58" s="1170"/>
      <c r="M58" s="1170"/>
      <c r="N58" s="1170"/>
      <c r="O58" s="1170"/>
      <c r="P58" s="1170"/>
      <c r="Q58" s="1170"/>
      <c r="R58" s="1170"/>
      <c r="S58" s="1170"/>
      <c r="T58" s="1170"/>
      <c r="U58" s="1170"/>
    </row>
    <row r="59" spans="1:21" s="1182" customFormat="1">
      <c r="A59"/>
      <c r="B59" s="1314"/>
      <c r="C59" s="1170"/>
      <c r="D59" s="1170"/>
      <c r="E59" s="1170"/>
      <c r="F59" s="1170"/>
      <c r="G59" s="1170"/>
      <c r="H59" s="1170"/>
      <c r="I59" s="1170"/>
      <c r="J59" s="1170"/>
      <c r="K59" s="1170"/>
      <c r="L59" s="1170"/>
      <c r="M59" s="1170"/>
      <c r="N59" s="1170"/>
      <c r="O59" s="1170"/>
      <c r="P59" s="1170"/>
      <c r="Q59" s="1170"/>
      <c r="R59" s="1170"/>
      <c r="S59" s="1170"/>
      <c r="T59" s="1170"/>
      <c r="U59" s="1170"/>
    </row>
    <row r="60" spans="1:21" s="1182" customFormat="1">
      <c r="A60"/>
      <c r="B60" s="1308" t="s">
        <v>142</v>
      </c>
      <c r="C60" s="1170"/>
      <c r="D60" s="1170"/>
      <c r="E60" s="1170"/>
      <c r="F60" s="1170"/>
      <c r="G60" s="1170"/>
      <c r="H60" s="1170"/>
      <c r="I60" s="1170"/>
      <c r="J60" s="1170"/>
      <c r="K60" s="1170"/>
      <c r="L60" s="1170"/>
      <c r="M60" s="1170"/>
      <c r="N60" s="1170"/>
      <c r="O60" s="1170"/>
      <c r="P60" s="1170"/>
      <c r="Q60" s="1170"/>
      <c r="R60" s="1170"/>
      <c r="S60" s="1170"/>
      <c r="T60" s="1170"/>
      <c r="U60" s="1170"/>
    </row>
    <row r="61" spans="1:21" s="1182" customFormat="1">
      <c r="A61"/>
      <c r="B61" s="1309" t="s">
        <v>134</v>
      </c>
      <c r="C61" s="1170"/>
      <c r="D61" s="1170"/>
      <c r="E61" s="1170"/>
      <c r="F61" s="1170"/>
      <c r="G61" s="1170"/>
      <c r="H61" s="1170"/>
      <c r="I61" s="1170"/>
      <c r="J61" s="1170"/>
      <c r="K61" s="1170"/>
      <c r="L61" s="1170"/>
      <c r="M61" s="1170"/>
      <c r="N61" s="1170"/>
      <c r="O61" s="1170"/>
      <c r="P61" s="1170"/>
      <c r="Q61" s="1170"/>
      <c r="R61" s="1170"/>
      <c r="S61" s="1170"/>
      <c r="T61" s="1170"/>
      <c r="U61" s="1170"/>
    </row>
    <row r="62" spans="1:21" s="1182" customFormat="1">
      <c r="A62"/>
      <c r="B62" s="1312" t="s">
        <v>6237</v>
      </c>
      <c r="C62" s="1170"/>
      <c r="D62" s="1170"/>
      <c r="E62" s="1170"/>
      <c r="F62" s="1170"/>
      <c r="G62" s="1170"/>
      <c r="H62" s="1170"/>
      <c r="I62" s="1170"/>
      <c r="J62" s="1170"/>
      <c r="K62" s="1170"/>
      <c r="L62" s="1170"/>
      <c r="M62" s="1170"/>
      <c r="N62" s="1170"/>
      <c r="O62" s="1170"/>
      <c r="P62" s="1170"/>
      <c r="Q62" s="1170"/>
      <c r="R62" s="1170"/>
      <c r="S62" s="1170"/>
      <c r="T62" s="1170"/>
      <c r="U62" s="1170"/>
    </row>
    <row r="63" spans="1:21" s="1182" customFormat="1">
      <c r="A63"/>
      <c r="B63" s="1312" t="s">
        <v>6238</v>
      </c>
      <c r="C63" s="1170"/>
      <c r="D63" s="1170"/>
      <c r="E63" s="1170"/>
      <c r="F63" s="1170"/>
      <c r="G63" s="1170"/>
      <c r="H63" s="1170"/>
      <c r="I63" s="1170"/>
      <c r="J63" s="1170"/>
      <c r="K63" s="1170"/>
      <c r="L63" s="1170"/>
      <c r="M63" s="1170"/>
      <c r="N63" s="1170"/>
      <c r="O63" s="1170"/>
      <c r="P63" s="1170"/>
      <c r="Q63" s="1170"/>
      <c r="R63" s="1170"/>
      <c r="S63" s="1170"/>
      <c r="T63" s="1170"/>
      <c r="U63" s="1170"/>
    </row>
    <row r="64" spans="1:21" s="1182" customFormat="1">
      <c r="A64"/>
      <c r="B64" s="1312" t="s">
        <v>6124</v>
      </c>
      <c r="C64" s="1170"/>
      <c r="D64" s="1170"/>
      <c r="E64" s="1170"/>
      <c r="F64" s="1170"/>
      <c r="G64" s="1170"/>
      <c r="H64" s="1170"/>
      <c r="I64" s="1170"/>
      <c r="J64" s="1170"/>
      <c r="K64" s="1170"/>
      <c r="L64" s="1170"/>
      <c r="M64" s="1170"/>
      <c r="N64" s="1170"/>
      <c r="O64" s="1170"/>
      <c r="P64" s="1170"/>
      <c r="Q64" s="1170"/>
      <c r="R64" s="1170"/>
      <c r="S64" s="1170"/>
      <c r="T64" s="1170"/>
      <c r="U64" s="1170"/>
    </row>
    <row r="65" spans="1:21" s="1182" customFormat="1">
      <c r="A65"/>
      <c r="B65" s="1312" t="s">
        <v>6125</v>
      </c>
      <c r="C65" s="1170"/>
      <c r="D65" s="1170"/>
      <c r="E65" s="1170"/>
      <c r="F65" s="1170"/>
      <c r="G65" s="1170"/>
      <c r="H65" s="1170"/>
      <c r="I65" s="1170"/>
      <c r="J65" s="1170"/>
      <c r="K65" s="1170"/>
      <c r="L65" s="1170"/>
      <c r="M65" s="1170"/>
      <c r="N65" s="1170"/>
      <c r="O65" s="1170"/>
      <c r="P65" s="1170"/>
      <c r="Q65" s="1170"/>
      <c r="R65" s="1170"/>
      <c r="S65" s="1170"/>
      <c r="T65" s="1170"/>
      <c r="U65" s="1170"/>
    </row>
    <row r="66" spans="1:21" s="1182" customFormat="1">
      <c r="A66"/>
      <c r="B66" s="1309" t="s">
        <v>105</v>
      </c>
      <c r="C66" s="1170"/>
      <c r="D66" s="1170"/>
      <c r="E66" s="1170"/>
      <c r="F66" s="1170"/>
      <c r="G66" s="1170"/>
      <c r="H66" s="1170"/>
      <c r="I66" s="1170"/>
      <c r="J66" s="1170"/>
      <c r="K66" s="1170"/>
      <c r="L66" s="1170"/>
      <c r="M66" s="1170"/>
      <c r="N66" s="1170"/>
      <c r="O66" s="1170"/>
      <c r="P66" s="1170"/>
      <c r="Q66" s="1170"/>
      <c r="R66" s="1170"/>
      <c r="S66" s="1170"/>
      <c r="T66" s="1170"/>
      <c r="U66" s="1170"/>
    </row>
    <row r="67" spans="1:21" s="1182" customFormat="1">
      <c r="A67"/>
      <c r="B67" s="1310" t="s">
        <v>6353</v>
      </c>
      <c r="C67" s="1170"/>
      <c r="D67" s="1170"/>
      <c r="E67" s="1170"/>
      <c r="F67" s="1170"/>
      <c r="G67" s="1170"/>
      <c r="H67" s="1170"/>
      <c r="I67" s="1170"/>
      <c r="J67" s="1170"/>
      <c r="K67" s="1170"/>
      <c r="L67" s="1170"/>
      <c r="M67" s="1170"/>
      <c r="N67" s="1170"/>
      <c r="O67" s="1170"/>
      <c r="P67" s="1170"/>
      <c r="Q67" s="1170"/>
      <c r="R67" s="1170"/>
      <c r="S67" s="1170"/>
      <c r="T67" s="1170"/>
      <c r="U67" s="1170"/>
    </row>
    <row r="68" spans="1:21" s="1182" customFormat="1">
      <c r="A68"/>
      <c r="B68" s="1311" t="s">
        <v>133</v>
      </c>
      <c r="C68" s="1170"/>
      <c r="D68" s="1170"/>
      <c r="E68" s="1170"/>
      <c r="F68" s="1170"/>
      <c r="G68" s="1170"/>
      <c r="H68" s="1170"/>
      <c r="I68" s="1170"/>
      <c r="J68" s="1170"/>
      <c r="K68" s="1170"/>
      <c r="L68" s="1170"/>
      <c r="M68" s="1170"/>
      <c r="N68" s="1170"/>
      <c r="O68" s="1170"/>
      <c r="P68" s="1170"/>
      <c r="Q68" s="1170"/>
      <c r="R68" s="1170"/>
      <c r="S68" s="1170"/>
      <c r="T68" s="1170"/>
      <c r="U68" s="1170"/>
    </row>
    <row r="69" spans="1:21" s="1182" customFormat="1">
      <c r="A69"/>
      <c r="B69" s="1309" t="s">
        <v>6003</v>
      </c>
      <c r="C69" s="1170"/>
      <c r="D69" s="1170"/>
      <c r="E69" s="1170"/>
      <c r="F69" s="1170"/>
      <c r="G69" s="1170"/>
      <c r="H69" s="1170"/>
      <c r="I69" s="1170"/>
      <c r="J69" s="1170"/>
      <c r="K69" s="1170"/>
      <c r="L69" s="1170"/>
      <c r="M69" s="1170"/>
      <c r="N69" s="1170"/>
      <c r="O69" s="1170"/>
      <c r="P69" s="1170"/>
      <c r="Q69" s="1170"/>
      <c r="R69" s="1170"/>
      <c r="S69" s="1170"/>
      <c r="T69" s="1170"/>
      <c r="U69" s="1170"/>
    </row>
    <row r="70" spans="1:21" s="1182" customFormat="1">
      <c r="A70"/>
      <c r="B70" s="1309" t="s">
        <v>135</v>
      </c>
      <c r="C70" s="1170"/>
      <c r="D70" s="1170"/>
      <c r="E70" s="1170"/>
      <c r="F70" s="1170"/>
      <c r="G70" s="1170"/>
      <c r="H70" s="1170"/>
      <c r="I70" s="1170"/>
      <c r="J70" s="1170"/>
      <c r="K70" s="1170"/>
      <c r="L70" s="1170"/>
      <c r="M70" s="1170"/>
      <c r="N70" s="1170"/>
      <c r="O70" s="1170"/>
      <c r="P70" s="1170"/>
      <c r="Q70" s="1170"/>
      <c r="R70" s="1170"/>
      <c r="S70" s="1170"/>
      <c r="T70" s="1170"/>
      <c r="U70" s="1170"/>
    </row>
    <row r="71" spans="1:21" s="1182" customFormat="1">
      <c r="A71"/>
      <c r="B71" s="1309" t="s">
        <v>6334</v>
      </c>
      <c r="C71" s="1170"/>
      <c r="D71" s="1170"/>
      <c r="E71" s="1170"/>
      <c r="F71" s="1170"/>
      <c r="G71" s="1170"/>
      <c r="H71" s="1170"/>
      <c r="I71" s="1170"/>
      <c r="J71" s="1170"/>
      <c r="K71" s="1170"/>
      <c r="L71" s="1170"/>
      <c r="M71" s="1170"/>
      <c r="N71" s="1170"/>
      <c r="O71" s="1170"/>
      <c r="P71" s="1170"/>
      <c r="Q71" s="1170"/>
      <c r="R71" s="1170"/>
      <c r="S71" s="1170"/>
      <c r="T71" s="1170"/>
      <c r="U71" s="1170"/>
    </row>
    <row r="72" spans="1:21" s="1182" customFormat="1">
      <c r="A72"/>
      <c r="B72" s="1311" t="s">
        <v>5888</v>
      </c>
      <c r="C72" s="1170"/>
      <c r="D72" s="1170"/>
      <c r="E72" s="1170"/>
      <c r="F72" s="1170"/>
      <c r="G72" s="1170"/>
      <c r="H72" s="1170"/>
      <c r="I72" s="1170"/>
      <c r="J72" s="1170"/>
      <c r="K72" s="1170"/>
      <c r="L72" s="1170"/>
      <c r="M72" s="1170"/>
      <c r="N72" s="1170"/>
      <c r="O72" s="1170"/>
      <c r="P72" s="1170"/>
      <c r="Q72" s="1170"/>
      <c r="R72" s="1170"/>
      <c r="S72" s="1170"/>
      <c r="T72" s="1170"/>
      <c r="U72" s="1170"/>
    </row>
    <row r="73" spans="1:21" s="1182" customFormat="1">
      <c r="A73"/>
      <c r="B73" s="1310" t="s">
        <v>6239</v>
      </c>
      <c r="C73" s="1170"/>
      <c r="D73" s="1170"/>
      <c r="E73" s="1170"/>
      <c r="F73" s="1170"/>
      <c r="G73" s="1170"/>
      <c r="H73" s="1170"/>
      <c r="I73" s="1170"/>
      <c r="J73" s="1170"/>
      <c r="K73" s="1170"/>
      <c r="L73" s="1170"/>
      <c r="M73" s="1170"/>
      <c r="N73" s="1170"/>
      <c r="O73" s="1170"/>
      <c r="P73" s="1170"/>
      <c r="Q73" s="1170"/>
      <c r="R73" s="1170"/>
      <c r="S73" s="1170"/>
      <c r="T73" s="1170"/>
      <c r="U73" s="1170"/>
    </row>
    <row r="74" spans="1:21" s="1182" customFormat="1">
      <c r="A74"/>
      <c r="B74" s="1312" t="s">
        <v>6356</v>
      </c>
      <c r="C74" s="1170"/>
      <c r="D74" s="1170"/>
      <c r="E74" s="1170"/>
      <c r="F74" s="1170"/>
      <c r="G74" s="1170"/>
      <c r="H74" s="1170"/>
      <c r="I74" s="1170"/>
      <c r="J74" s="1170"/>
      <c r="K74" s="1170"/>
      <c r="L74" s="1170"/>
      <c r="M74" s="1170"/>
      <c r="N74" s="1170"/>
      <c r="O74" s="1170"/>
      <c r="P74" s="1170"/>
      <c r="Q74" s="1170"/>
      <c r="R74" s="1170"/>
      <c r="S74" s="1170"/>
      <c r="T74" s="1170"/>
      <c r="U74" s="1170"/>
    </row>
    <row r="75" spans="1:21" s="1182" customFormat="1" ht="29.4">
      <c r="A75"/>
      <c r="B75" s="1406" t="s">
        <v>6385</v>
      </c>
      <c r="C75" s="1170"/>
      <c r="D75" s="1170"/>
      <c r="E75" s="1170"/>
      <c r="F75" s="1170"/>
      <c r="G75" s="1170"/>
      <c r="H75" s="1170"/>
      <c r="I75" s="1170"/>
      <c r="J75" s="1170"/>
      <c r="K75" s="1170"/>
      <c r="L75" s="1170"/>
      <c r="M75" s="1170"/>
      <c r="N75" s="1170"/>
      <c r="O75" s="1170"/>
      <c r="P75" s="1170"/>
      <c r="Q75" s="1170"/>
      <c r="R75" s="1170"/>
      <c r="S75" s="1170"/>
      <c r="T75" s="1170"/>
      <c r="U75" s="1170"/>
    </row>
    <row r="76" spans="1:21" s="1182" customFormat="1">
      <c r="A76"/>
      <c r="B76" s="1312"/>
      <c r="C76" s="1170"/>
      <c r="D76" s="1170"/>
      <c r="E76" s="1170"/>
      <c r="F76" s="1170"/>
      <c r="G76" s="1170"/>
      <c r="H76" s="1170"/>
      <c r="I76" s="1170"/>
      <c r="J76" s="1170"/>
      <c r="K76" s="1170"/>
      <c r="L76" s="1170"/>
      <c r="M76" s="1170"/>
      <c r="N76" s="1170"/>
      <c r="O76" s="1170"/>
      <c r="P76" s="1170"/>
      <c r="Q76" s="1170"/>
      <c r="R76" s="1170"/>
      <c r="S76" s="1170"/>
      <c r="T76" s="1170"/>
      <c r="U76" s="1170"/>
    </row>
    <row r="77" spans="1:21" s="1182" customFormat="1">
      <c r="A77"/>
      <c r="B77" s="1313" t="s">
        <v>6335</v>
      </c>
      <c r="C77" s="1170"/>
      <c r="D77" s="1170"/>
      <c r="E77" s="1170"/>
      <c r="F77" s="1170"/>
      <c r="G77" s="1170"/>
      <c r="H77" s="1170"/>
      <c r="I77" s="1170"/>
      <c r="J77" s="1170"/>
      <c r="K77" s="1170"/>
      <c r="L77" s="1170"/>
      <c r="M77" s="1170"/>
      <c r="N77" s="1170"/>
      <c r="O77" s="1170"/>
      <c r="P77" s="1170"/>
      <c r="Q77" s="1170"/>
      <c r="R77" s="1170"/>
      <c r="S77" s="1170"/>
      <c r="T77" s="1170"/>
      <c r="U77" s="1170"/>
    </row>
    <row r="78" spans="1:21" s="1182" customFormat="1">
      <c r="A78"/>
      <c r="B78" s="1313" t="s">
        <v>6336</v>
      </c>
      <c r="C78" s="1170"/>
      <c r="D78" s="1170"/>
      <c r="E78" s="1170"/>
      <c r="F78" s="1170"/>
      <c r="G78" s="1170"/>
      <c r="H78" s="1170"/>
      <c r="I78" s="1170"/>
      <c r="J78" s="1170"/>
      <c r="K78" s="1170"/>
      <c r="L78" s="1170"/>
      <c r="M78" s="1170"/>
      <c r="N78" s="1170"/>
      <c r="O78" s="1170"/>
      <c r="P78" s="1170"/>
      <c r="Q78" s="1170"/>
      <c r="R78" s="1170"/>
      <c r="S78" s="1170"/>
      <c r="T78" s="1170"/>
      <c r="U78" s="1170"/>
    </row>
    <row r="79" spans="1:21" s="1182" customFormat="1">
      <c r="A79"/>
      <c r="B79" s="1312"/>
      <c r="C79" s="1170"/>
      <c r="D79" s="1170"/>
      <c r="E79" s="1170"/>
      <c r="F79" s="1170"/>
      <c r="G79" s="1170"/>
      <c r="H79" s="1170"/>
      <c r="I79" s="1170"/>
      <c r="J79" s="1170"/>
      <c r="K79" s="1170"/>
      <c r="L79" s="1170"/>
      <c r="M79" s="1170"/>
      <c r="N79" s="1170"/>
      <c r="O79" s="1170"/>
      <c r="P79" s="1170"/>
      <c r="Q79" s="1170"/>
      <c r="R79" s="1170"/>
      <c r="S79" s="1170"/>
      <c r="T79" s="1170"/>
      <c r="U79" s="1170"/>
    </row>
    <row r="80" spans="1:21" s="1182" customFormat="1">
      <c r="A80"/>
      <c r="B80" s="1313" t="s">
        <v>6337</v>
      </c>
      <c r="C80" s="1170"/>
      <c r="D80" s="1170"/>
      <c r="E80" s="1170"/>
      <c r="F80" s="1170"/>
      <c r="G80" s="1170"/>
      <c r="H80" s="1170"/>
      <c r="I80" s="1170"/>
      <c r="J80" s="1170"/>
      <c r="K80" s="1170"/>
      <c r="L80" s="1170"/>
      <c r="M80" s="1170"/>
      <c r="N80" s="1170"/>
      <c r="O80" s="1170"/>
      <c r="P80" s="1170"/>
      <c r="Q80" s="1170"/>
      <c r="R80" s="1170"/>
      <c r="S80" s="1170"/>
      <c r="T80" s="1170"/>
      <c r="U80" s="1170"/>
    </row>
    <row r="81" spans="1:22" s="1182" customFormat="1">
      <c r="A81"/>
      <c r="B81" s="1313" t="s">
        <v>6338</v>
      </c>
      <c r="C81" s="1170"/>
      <c r="D81" s="1170"/>
      <c r="E81" s="1170"/>
      <c r="F81" s="1170"/>
      <c r="G81" s="1170"/>
      <c r="H81" s="1170"/>
      <c r="I81" s="1170"/>
      <c r="J81" s="1170"/>
      <c r="K81" s="1170"/>
      <c r="L81" s="1170"/>
      <c r="M81" s="1170"/>
      <c r="N81" s="1170"/>
      <c r="O81" s="1170"/>
      <c r="P81" s="1170"/>
      <c r="Q81" s="1170"/>
      <c r="R81" s="1170"/>
      <c r="S81" s="1170"/>
      <c r="T81" s="1170"/>
      <c r="U81" s="1170"/>
    </row>
    <row r="82" spans="1:22" s="1182" customFormat="1">
      <c r="A82"/>
      <c r="B82" s="1174"/>
      <c r="C82" s="1170"/>
      <c r="D82" s="1170"/>
      <c r="E82" s="1170"/>
      <c r="F82" s="1170"/>
      <c r="G82" s="1170"/>
      <c r="H82" s="1170"/>
      <c r="I82" s="1170"/>
      <c r="J82" s="1170"/>
      <c r="K82" s="1170"/>
      <c r="L82" s="1170"/>
      <c r="M82" s="1170"/>
      <c r="N82" s="1170"/>
      <c r="O82" s="1170"/>
      <c r="P82" s="1170"/>
      <c r="Q82" s="1170"/>
      <c r="R82" s="1170"/>
      <c r="S82" s="1170"/>
      <c r="T82" s="1170"/>
      <c r="U82" s="1170"/>
    </row>
    <row r="83" spans="1:22" s="801" customFormat="1">
      <c r="A83"/>
      <c r="B83" s="1316" t="s">
        <v>168</v>
      </c>
      <c r="C83" s="827"/>
      <c r="D83" s="838"/>
      <c r="E83" s="838"/>
      <c r="F83" s="838"/>
      <c r="G83" s="838"/>
      <c r="H83" s="827"/>
      <c r="I83" s="827"/>
      <c r="J83" s="827"/>
      <c r="K83" s="827"/>
      <c r="L83" s="838"/>
      <c r="M83" s="838"/>
      <c r="N83" s="838"/>
      <c r="O83" s="838"/>
      <c r="P83" s="839"/>
      <c r="Q83" s="839"/>
      <c r="R83" s="839"/>
      <c r="S83" s="840"/>
      <c r="T83" s="841"/>
      <c r="U83" s="841"/>
    </row>
    <row r="84" spans="1:22" s="801" customFormat="1">
      <c r="A84"/>
      <c r="B84" s="1317" t="s">
        <v>25</v>
      </c>
      <c r="C84" s="815"/>
      <c r="D84" s="815"/>
      <c r="E84" s="815"/>
      <c r="F84" s="815"/>
      <c r="G84" s="815"/>
      <c r="H84" s="815"/>
      <c r="I84" s="815"/>
      <c r="J84" s="815"/>
      <c r="K84" s="815"/>
      <c r="L84" s="815"/>
      <c r="M84" s="815"/>
      <c r="N84" s="815"/>
      <c r="O84" s="815"/>
      <c r="P84" s="842"/>
      <c r="Q84" s="842"/>
      <c r="R84" s="842"/>
      <c r="S84" s="842"/>
      <c r="T84" s="815"/>
      <c r="U84" s="815"/>
    </row>
    <row r="85" spans="1:22" s="801" customFormat="1">
      <c r="A85"/>
      <c r="B85" s="1317" t="s">
        <v>26</v>
      </c>
      <c r="C85" s="843"/>
      <c r="D85" s="843"/>
      <c r="E85" s="843"/>
      <c r="F85" s="843"/>
      <c r="G85" s="843"/>
      <c r="H85" s="843"/>
      <c r="I85" s="843"/>
      <c r="J85" s="843"/>
      <c r="K85" s="843"/>
      <c r="L85" s="843"/>
      <c r="M85" s="843"/>
      <c r="N85" s="843"/>
      <c r="O85" s="843"/>
      <c r="P85" s="844"/>
      <c r="Q85" s="844"/>
      <c r="R85" s="844"/>
      <c r="S85" s="844"/>
      <c r="T85" s="843"/>
      <c r="U85" s="843"/>
    </row>
    <row r="86" spans="1:22" s="801" customFormat="1">
      <c r="A86"/>
      <c r="B86" s="814" t="s">
        <v>23</v>
      </c>
      <c r="C86" s="843"/>
      <c r="D86" s="843"/>
      <c r="E86" s="843"/>
      <c r="F86" s="843"/>
      <c r="G86" s="843"/>
      <c r="H86" s="843"/>
      <c r="I86" s="843"/>
      <c r="J86" s="843"/>
      <c r="K86" s="843"/>
      <c r="L86" s="843"/>
      <c r="M86" s="843"/>
      <c r="N86" s="843"/>
      <c r="O86" s="843"/>
      <c r="P86" s="844"/>
      <c r="Q86" s="844"/>
      <c r="R86" s="844"/>
      <c r="S86" s="844"/>
      <c r="T86" s="843"/>
      <c r="U86" s="843"/>
    </row>
    <row r="87" spans="1:22" s="801" customFormat="1">
      <c r="A87"/>
      <c r="B87" s="816"/>
      <c r="C87" s="823"/>
      <c r="D87" s="810"/>
      <c r="E87" s="810"/>
      <c r="F87" s="810"/>
      <c r="G87" s="810"/>
      <c r="H87" s="823"/>
      <c r="I87" s="1170"/>
      <c r="J87" s="1170"/>
      <c r="K87" s="823"/>
      <c r="L87" s="810"/>
      <c r="M87" s="810"/>
      <c r="N87" s="810"/>
      <c r="O87" s="810"/>
      <c r="P87" s="845"/>
      <c r="Q87" s="845"/>
      <c r="R87" s="845"/>
      <c r="S87" s="846"/>
      <c r="T87" s="847"/>
      <c r="U87" s="847"/>
    </row>
    <row r="88" spans="1:22" s="801" customFormat="1">
      <c r="A88"/>
      <c r="B88" s="817" t="s">
        <v>156</v>
      </c>
      <c r="C88" s="823"/>
      <c r="D88" s="806"/>
      <c r="E88" s="806"/>
      <c r="F88" s="810"/>
      <c r="G88" s="810"/>
      <c r="H88" s="823"/>
      <c r="I88" s="1170"/>
      <c r="J88" s="1170"/>
      <c r="K88" s="823"/>
      <c r="L88" s="810"/>
      <c r="M88" s="810"/>
      <c r="N88" s="810"/>
      <c r="O88" s="810"/>
      <c r="P88" s="845"/>
      <c r="Q88" s="845"/>
      <c r="R88" s="845"/>
      <c r="S88" s="848"/>
      <c r="T88" s="849"/>
      <c r="U88" s="849"/>
    </row>
    <row r="89" spans="1:22" s="801" customFormat="1">
      <c r="A89"/>
      <c r="B89" s="817" t="s">
        <v>182</v>
      </c>
      <c r="C89" s="823"/>
      <c r="D89" s="806"/>
      <c r="E89" s="806"/>
      <c r="F89" s="810"/>
      <c r="G89" s="810"/>
      <c r="H89" s="823"/>
      <c r="I89" s="1170"/>
      <c r="J89" s="1170"/>
      <c r="K89" s="823"/>
      <c r="L89" s="810"/>
      <c r="M89" s="810"/>
      <c r="N89" s="810"/>
      <c r="O89" s="810"/>
      <c r="P89" s="845"/>
      <c r="Q89" s="845"/>
      <c r="R89" s="845"/>
      <c r="S89" s="848"/>
      <c r="T89" s="849"/>
      <c r="U89" s="849"/>
    </row>
    <row r="90" spans="1:22" s="801" customFormat="1">
      <c r="A90"/>
      <c r="B90" s="818"/>
      <c r="C90" s="823"/>
      <c r="D90" s="810"/>
      <c r="E90" s="810"/>
      <c r="F90" s="810"/>
      <c r="G90" s="810"/>
      <c r="H90" s="823"/>
      <c r="I90" s="1170"/>
      <c r="J90" s="1170"/>
      <c r="K90" s="823"/>
      <c r="L90" s="810"/>
      <c r="M90" s="810"/>
      <c r="N90" s="810"/>
      <c r="O90" s="810"/>
      <c r="P90" s="845"/>
      <c r="Q90" s="845"/>
      <c r="R90" s="845"/>
      <c r="S90" s="846"/>
      <c r="T90" s="847"/>
      <c r="U90" s="847"/>
    </row>
    <row r="91" spans="1:22" s="801" customFormat="1">
      <c r="A91"/>
      <c r="B91" s="819" t="s">
        <v>169</v>
      </c>
      <c r="C91" s="828"/>
      <c r="D91" s="828"/>
      <c r="E91" s="828"/>
      <c r="F91" s="813"/>
      <c r="G91" s="813"/>
      <c r="H91" s="828"/>
      <c r="I91" s="828"/>
      <c r="J91" s="828"/>
      <c r="K91" s="828"/>
      <c r="L91" s="813"/>
      <c r="M91" s="813"/>
      <c r="N91" s="813"/>
      <c r="O91" s="813"/>
      <c r="P91" s="850"/>
      <c r="Q91" s="850"/>
      <c r="R91" s="850"/>
      <c r="S91" s="851"/>
      <c r="T91" s="852"/>
      <c r="U91" s="852"/>
    </row>
    <row r="92" spans="1:22" s="463" customFormat="1" ht="15" customHeight="1">
      <c r="A92"/>
      <c r="B92" s="686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</row>
    <row r="93" spans="1:22" s="463" customFormat="1">
      <c r="A93"/>
      <c r="B93" s="1417" t="s">
        <v>6382</v>
      </c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</row>
    <row r="94" spans="1:22" s="463" customFormat="1" ht="13.5" customHeight="1">
      <c r="A94"/>
      <c r="B94" s="832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</row>
    <row r="95" spans="1:22">
      <c r="B95" s="832"/>
      <c r="C95" s="528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6"/>
      <c r="T95" s="528"/>
      <c r="U95" s="528"/>
      <c r="V95" s="528"/>
    </row>
    <row r="96" spans="1:22">
      <c r="B96" s="832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</row>
    <row r="97" spans="2:22">
      <c r="B97" s="528"/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6"/>
      <c r="S97" s="526"/>
      <c r="T97" s="528"/>
      <c r="U97" s="528"/>
      <c r="V97" s="528"/>
    </row>
    <row r="98" spans="2:22">
      <c r="B98" s="528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6"/>
      <c r="T98" s="528"/>
      <c r="U98" s="528"/>
      <c r="V98" s="528"/>
    </row>
    <row r="99" spans="2:22">
      <c r="B99" s="528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6"/>
      <c r="T99" s="528"/>
      <c r="U99" s="528"/>
      <c r="V99" s="528"/>
    </row>
    <row r="100" spans="2:22">
      <c r="B100" s="528"/>
      <c r="C100" s="528"/>
      <c r="D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</row>
    <row r="101" spans="2:22">
      <c r="B101" s="528"/>
      <c r="C101" s="528"/>
      <c r="D101" s="528"/>
      <c r="E101" s="528"/>
      <c r="F101" s="528"/>
      <c r="G101" s="528"/>
      <c r="H101" s="528"/>
      <c r="I101" s="528"/>
      <c r="J101" s="528"/>
      <c r="K101" s="528"/>
      <c r="L101" s="528"/>
      <c r="M101" s="528"/>
      <c r="N101" s="528"/>
      <c r="O101" s="528"/>
      <c r="P101" s="528"/>
      <c r="Q101" s="528"/>
      <c r="R101" s="526"/>
      <c r="S101" s="526"/>
      <c r="T101" s="528"/>
      <c r="U101" s="528"/>
      <c r="V101" s="528"/>
    </row>
    <row r="102" spans="2:22">
      <c r="B102" s="528"/>
      <c r="C102" s="528"/>
      <c r="D102" s="528"/>
      <c r="E102" s="528"/>
      <c r="F102" s="528"/>
      <c r="G102" s="528"/>
      <c r="H102" s="528"/>
      <c r="I102" s="528"/>
      <c r="J102" s="528"/>
      <c r="K102" s="528"/>
      <c r="L102" s="528"/>
      <c r="M102" s="528"/>
      <c r="N102" s="528"/>
      <c r="O102" s="528"/>
      <c r="P102" s="528"/>
      <c r="Q102" s="528"/>
      <c r="R102" s="528"/>
      <c r="S102" s="526"/>
      <c r="T102" s="528"/>
      <c r="U102" s="528"/>
      <c r="V102" s="528"/>
    </row>
    <row r="103" spans="2:22">
      <c r="B103" s="528"/>
      <c r="C103" s="528"/>
      <c r="D103" s="528"/>
      <c r="E103" s="528"/>
      <c r="F103" s="528"/>
      <c r="G103" s="528"/>
      <c r="H103" s="528"/>
      <c r="I103" s="528"/>
      <c r="J103" s="528"/>
      <c r="K103" s="528"/>
      <c r="L103" s="528"/>
      <c r="M103" s="528"/>
      <c r="N103" s="528"/>
      <c r="O103" s="528"/>
      <c r="P103" s="528"/>
      <c r="Q103" s="528"/>
      <c r="R103" s="528"/>
      <c r="S103" s="526"/>
      <c r="T103" s="528"/>
      <c r="U103" s="528"/>
      <c r="V103" s="528"/>
    </row>
    <row r="104" spans="2:22">
      <c r="B104" s="528"/>
      <c r="C104" s="528"/>
      <c r="D104" s="528"/>
      <c r="E104" s="528"/>
      <c r="F104" s="528"/>
      <c r="G104" s="528"/>
      <c r="H104" s="528"/>
      <c r="I104" s="528"/>
      <c r="J104" s="528"/>
      <c r="K104" s="528"/>
      <c r="L104" s="528"/>
      <c r="M104" s="528"/>
      <c r="N104" s="528"/>
      <c r="O104" s="528"/>
      <c r="P104" s="528"/>
      <c r="Q104" s="528"/>
      <c r="R104" s="528"/>
      <c r="S104" s="528"/>
      <c r="T104" s="528"/>
      <c r="U104" s="528"/>
      <c r="V104" s="528"/>
    </row>
    <row r="105" spans="2:22">
      <c r="B105" s="528"/>
      <c r="C105" s="528"/>
      <c r="D105" s="528"/>
      <c r="E105" s="528"/>
      <c r="F105" s="528"/>
      <c r="G105" s="528"/>
      <c r="H105" s="528"/>
      <c r="I105" s="528"/>
      <c r="J105" s="528"/>
      <c r="K105" s="528"/>
      <c r="L105" s="528"/>
      <c r="M105" s="528"/>
      <c r="N105" s="528"/>
      <c r="O105" s="528"/>
      <c r="P105" s="528"/>
      <c r="Q105" s="528"/>
      <c r="R105" s="528"/>
      <c r="S105" s="528"/>
      <c r="T105" s="528"/>
      <c r="U105" s="528"/>
      <c r="V105" s="528"/>
    </row>
    <row r="106" spans="2:22">
      <c r="B106" s="528"/>
      <c r="C106" s="528"/>
      <c r="D106" s="528"/>
      <c r="E106" s="528"/>
      <c r="F106" s="528"/>
      <c r="G106" s="528"/>
      <c r="H106" s="528"/>
      <c r="I106" s="528"/>
      <c r="J106" s="528"/>
      <c r="K106" s="528"/>
      <c r="L106" s="528"/>
      <c r="M106" s="528"/>
      <c r="N106" s="528"/>
      <c r="O106" s="528"/>
      <c r="P106" s="528"/>
      <c r="Q106" s="528"/>
      <c r="R106" s="528"/>
      <c r="S106" s="528"/>
      <c r="T106" s="528"/>
      <c r="U106" s="528"/>
      <c r="V106" s="528"/>
    </row>
    <row r="107" spans="2:22">
      <c r="B107" s="528"/>
      <c r="C107" s="528"/>
      <c r="D107" s="528"/>
      <c r="E107" s="528"/>
      <c r="F107" s="528"/>
      <c r="G107" s="528"/>
      <c r="H107" s="528"/>
      <c r="I107" s="528"/>
      <c r="J107" s="528"/>
      <c r="K107" s="528"/>
      <c r="L107" s="528"/>
      <c r="M107" s="528"/>
      <c r="N107" s="528"/>
      <c r="O107" s="528"/>
      <c r="P107" s="528"/>
      <c r="Q107" s="528"/>
      <c r="R107" s="528"/>
      <c r="S107" s="528"/>
      <c r="T107" s="528"/>
      <c r="U107" s="528"/>
      <c r="V107" s="528"/>
    </row>
    <row r="108" spans="2:22">
      <c r="B108" s="528"/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</row>
    <row r="109" spans="2:22"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</row>
    <row r="110" spans="2:22"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</row>
    <row r="111" spans="2:22"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528"/>
      <c r="N111" s="528"/>
      <c r="O111" s="528"/>
      <c r="P111" s="528"/>
      <c r="Q111" s="528"/>
      <c r="R111" s="528"/>
      <c r="S111" s="528"/>
      <c r="T111" s="528"/>
      <c r="U111" s="528"/>
      <c r="V111" s="528"/>
    </row>
    <row r="112" spans="2:22"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</row>
    <row r="113" spans="2:22"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</row>
    <row r="114" spans="2:22"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</row>
    <row r="115" spans="2:22"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</row>
    <row r="116" spans="2:22">
      <c r="B116" s="528"/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  <c r="R116" s="528"/>
      <c r="S116" s="528"/>
      <c r="T116" s="528"/>
      <c r="U116" s="528"/>
      <c r="V116" s="528"/>
    </row>
    <row r="117" spans="2:22">
      <c r="B117" s="528"/>
      <c r="C117" s="528"/>
      <c r="D117" s="528"/>
      <c r="E117" s="528"/>
      <c r="F117" s="528"/>
      <c r="G117" s="528"/>
      <c r="H117" s="528"/>
      <c r="I117" s="528"/>
      <c r="J117" s="528"/>
      <c r="K117" s="528"/>
      <c r="L117" s="528"/>
      <c r="M117" s="528"/>
      <c r="N117" s="528"/>
      <c r="O117" s="528"/>
      <c r="P117" s="528"/>
      <c r="Q117" s="528"/>
      <c r="R117" s="528"/>
      <c r="S117" s="528"/>
      <c r="T117" s="528"/>
      <c r="U117" s="528"/>
      <c r="V117" s="528"/>
    </row>
    <row r="118" spans="2:22">
      <c r="B118" s="528"/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</row>
    <row r="119" spans="2:22">
      <c r="B119" s="463"/>
      <c r="C119" s="463"/>
      <c r="D119" s="463"/>
      <c r="E119" s="463"/>
      <c r="F119" s="463"/>
      <c r="G119" s="463"/>
      <c r="H119" s="463"/>
      <c r="I119" s="463"/>
      <c r="J119" s="463"/>
      <c r="K119" s="463"/>
      <c r="L119" s="463"/>
      <c r="M119" s="463"/>
      <c r="N119" s="463"/>
      <c r="O119" s="463"/>
      <c r="P119" s="463"/>
      <c r="Q119" s="463"/>
      <c r="R119" s="463"/>
      <c r="S119" s="463"/>
      <c r="T119" s="463"/>
      <c r="U119" s="463"/>
      <c r="V119" s="463"/>
    </row>
    <row r="120" spans="2:22">
      <c r="B120" s="463"/>
      <c r="C120" s="463"/>
      <c r="D120" s="463"/>
      <c r="E120" s="463"/>
      <c r="F120" s="463"/>
      <c r="G120" s="463"/>
      <c r="H120" s="463"/>
      <c r="I120" s="463"/>
      <c r="J120" s="463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</row>
    <row r="121" spans="2:22">
      <c r="B121" s="463"/>
      <c r="C121" s="463"/>
      <c r="D121" s="463"/>
      <c r="E121" s="463"/>
      <c r="F121" s="463"/>
      <c r="G121" s="463"/>
      <c r="H121" s="463"/>
      <c r="I121" s="463"/>
      <c r="J121" s="463"/>
      <c r="K121" s="463"/>
      <c r="L121" s="463"/>
      <c r="M121" s="463"/>
      <c r="N121" s="463"/>
      <c r="O121" s="463"/>
      <c r="P121" s="463"/>
      <c r="Q121" s="463"/>
      <c r="R121" s="463"/>
      <c r="S121" s="463"/>
      <c r="T121" s="463"/>
      <c r="U121" s="463"/>
      <c r="V121" s="463"/>
    </row>
  </sheetData>
  <mergeCells count="9">
    <mergeCell ref="P7:R7"/>
    <mergeCell ref="S7:U7"/>
    <mergeCell ref="B2:F2"/>
    <mergeCell ref="B7:B8"/>
    <mergeCell ref="C7:E7"/>
    <mergeCell ref="F7:F8"/>
    <mergeCell ref="H7:L7"/>
    <mergeCell ref="M7:O7"/>
    <mergeCell ref="G7:G8"/>
  </mergeCells>
  <printOptions horizontalCentered="1"/>
  <pageMargins left="0.70866141732283472" right="0.70866141732283472" top="0.15748031496062992" bottom="0.15748031496062992" header="0.31496062992125984" footer="0.31496062992125984"/>
  <pageSetup paperSize="9" scale="47" orientation="landscape" r:id="rId1"/>
  <headerFooter>
    <oddFooter>&amp;R&amp;P/&amp;N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21"/>
  <sheetViews>
    <sheetView showGridLines="0" zoomScale="85" zoomScaleNormal="85" workbookViewId="0">
      <pane ySplit="8" topLeftCell="A36" activePane="bottomLeft" state="frozen"/>
      <selection activeCell="V98" sqref="V98"/>
      <selection pane="bottomLeft" activeCell="A93" sqref="A93:B93"/>
    </sheetView>
  </sheetViews>
  <sheetFormatPr defaultColWidth="9.109375" defaultRowHeight="14.4"/>
  <cols>
    <col min="1" max="1" width="8.88671875" customWidth="1"/>
    <col min="2" max="2" width="46.33203125" style="10" customWidth="1"/>
    <col min="3" max="3" width="11.6640625" style="10" customWidth="1"/>
    <col min="4" max="4" width="12.44140625" style="10" customWidth="1"/>
    <col min="5" max="6" width="11.6640625" style="10" customWidth="1"/>
    <col min="7" max="7" width="12.6640625" style="10" customWidth="1"/>
    <col min="8" max="9" width="11.6640625" style="10" customWidth="1"/>
    <col min="10" max="10" width="18.109375" style="10" customWidth="1"/>
    <col min="11" max="11" width="11.6640625" style="10" customWidth="1"/>
    <col min="12" max="12" width="1.44140625" style="10" customWidth="1"/>
    <col min="13" max="15" width="15.5546875" style="749" customWidth="1"/>
    <col min="16" max="18" width="13.33203125" style="749" customWidth="1"/>
    <col min="19" max="19" width="9.109375" style="749"/>
    <col min="20" max="16384" width="9.109375" style="10"/>
  </cols>
  <sheetData>
    <row r="2" spans="1:20" s="749" customFormat="1" ht="16.5" customHeight="1">
      <c r="A2"/>
      <c r="B2" s="1442" t="s">
        <v>6066</v>
      </c>
      <c r="C2" s="1442"/>
      <c r="D2" s="1442"/>
      <c r="E2" s="1442"/>
      <c r="F2" s="748"/>
      <c r="G2" s="748"/>
      <c r="H2" s="748"/>
      <c r="I2" s="748"/>
      <c r="J2" s="748"/>
      <c r="K2" s="748"/>
      <c r="L2" s="737"/>
    </row>
    <row r="3" spans="1:20" ht="16.2" thickBot="1">
      <c r="B3" s="566" t="s">
        <v>5854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</row>
    <row r="4" spans="1:20" ht="15" thickBot="1">
      <c r="B4" s="998"/>
      <c r="C4" s="999"/>
      <c r="D4" s="999"/>
      <c r="E4" s="999"/>
      <c r="F4" s="999"/>
      <c r="G4" s="999"/>
      <c r="H4" s="999"/>
      <c r="I4" s="999"/>
      <c r="J4" s="999"/>
      <c r="K4" s="1000"/>
    </row>
    <row r="5" spans="1:20" ht="15" customHeight="1">
      <c r="B5" s="526" t="s">
        <v>5949</v>
      </c>
      <c r="C5" s="526"/>
      <c r="D5" s="526"/>
      <c r="E5" s="526"/>
      <c r="F5" s="526"/>
      <c r="G5" s="526"/>
      <c r="H5" s="526"/>
      <c r="I5" s="526"/>
      <c r="J5" s="526"/>
      <c r="K5" s="526"/>
      <c r="L5" s="526"/>
    </row>
    <row r="6" spans="1:20" ht="13.5" customHeight="1">
      <c r="B6" s="526"/>
      <c r="C6" s="1006"/>
      <c r="D6" s="1006"/>
      <c r="E6" s="1006"/>
      <c r="F6" s="1006"/>
      <c r="G6" s="1006"/>
      <c r="H6" s="1006"/>
      <c r="I6" s="526"/>
      <c r="J6" s="526"/>
      <c r="K6" s="555" t="s">
        <v>6015</v>
      </c>
      <c r="L6" s="555"/>
      <c r="M6" s="1006"/>
      <c r="N6" s="1006"/>
      <c r="O6" s="1006"/>
      <c r="P6" s="1006"/>
      <c r="Q6" s="1006"/>
      <c r="R6" s="555" t="s">
        <v>6015</v>
      </c>
      <c r="S6" s="1006"/>
      <c r="T6" s="526"/>
    </row>
    <row r="7" spans="1:20" s="801" customFormat="1" ht="30" customHeight="1">
      <c r="A7"/>
      <c r="B7" s="1528" t="s">
        <v>6383</v>
      </c>
      <c r="C7" s="1530" t="s">
        <v>6005</v>
      </c>
      <c r="D7" s="1531"/>
      <c r="E7" s="1532"/>
      <c r="F7" s="1530" t="s">
        <v>511</v>
      </c>
      <c r="G7" s="1531"/>
      <c r="H7" s="1532"/>
      <c r="I7" s="1530" t="s">
        <v>44</v>
      </c>
      <c r="J7" s="1531"/>
      <c r="K7" s="1532"/>
      <c r="M7" s="1534" t="s">
        <v>6160</v>
      </c>
      <c r="N7" s="1535"/>
      <c r="O7" s="1536"/>
      <c r="P7" s="1534" t="s">
        <v>6164</v>
      </c>
      <c r="Q7" s="1535"/>
      <c r="R7" s="1536"/>
      <c r="S7" s="831"/>
    </row>
    <row r="8" spans="1:20" s="801" customFormat="1" ht="49.5" customHeight="1">
      <c r="A8"/>
      <c r="B8" s="1529"/>
      <c r="C8" s="802" t="s">
        <v>6006</v>
      </c>
      <c r="D8" s="802" t="s">
        <v>6007</v>
      </c>
      <c r="E8" s="802" t="s">
        <v>6008</v>
      </c>
      <c r="F8" s="802" t="s">
        <v>6006</v>
      </c>
      <c r="G8" s="802" t="s">
        <v>6007</v>
      </c>
      <c r="H8" s="802" t="s">
        <v>6008</v>
      </c>
      <c r="I8" s="802" t="s">
        <v>6009</v>
      </c>
      <c r="J8" s="802" t="s">
        <v>6001</v>
      </c>
      <c r="K8" s="802" t="s">
        <v>6010</v>
      </c>
      <c r="M8" s="803" t="s">
        <v>6006</v>
      </c>
      <c r="N8" s="803" t="s">
        <v>6007</v>
      </c>
      <c r="O8" s="803" t="s">
        <v>6008</v>
      </c>
      <c r="P8" s="803" t="s">
        <v>6006</v>
      </c>
      <c r="Q8" s="803" t="s">
        <v>6007</v>
      </c>
      <c r="R8" s="803" t="s">
        <v>6008</v>
      </c>
      <c r="S8" s="831"/>
    </row>
    <row r="9" spans="1:20" s="801" customFormat="1">
      <c r="A9"/>
      <c r="B9" s="1183" t="s">
        <v>6308</v>
      </c>
      <c r="C9" s="805"/>
      <c r="D9" s="805"/>
      <c r="E9" s="805"/>
      <c r="F9" s="805"/>
      <c r="G9" s="805"/>
      <c r="H9" s="805"/>
      <c r="I9" s="805"/>
      <c r="J9" s="805"/>
      <c r="K9" s="805"/>
      <c r="M9" s="1043"/>
      <c r="N9" s="809"/>
      <c r="O9" s="809"/>
      <c r="P9" s="809"/>
      <c r="Q9" s="809"/>
      <c r="R9" s="809"/>
      <c r="S9" s="831"/>
      <c r="T9" s="801" t="s">
        <v>6165</v>
      </c>
    </row>
    <row r="10" spans="1:20" s="801" customFormat="1">
      <c r="A10"/>
      <c r="B10" s="1171"/>
      <c r="C10" s="806"/>
      <c r="D10" s="806"/>
      <c r="E10" s="806"/>
      <c r="F10" s="806"/>
      <c r="G10" s="806"/>
      <c r="H10" s="806"/>
      <c r="I10" s="806"/>
      <c r="J10" s="806"/>
      <c r="K10" s="806"/>
      <c r="M10" s="1044"/>
      <c r="N10" s="821"/>
      <c r="O10" s="821"/>
      <c r="P10" s="821"/>
      <c r="Q10" s="821"/>
      <c r="R10" s="821"/>
      <c r="S10" s="831"/>
      <c r="T10" s="801" t="s">
        <v>6166</v>
      </c>
    </row>
    <row r="11" spans="1:20" s="801" customFormat="1">
      <c r="A11"/>
      <c r="B11" s="808" t="s">
        <v>6307</v>
      </c>
      <c r="C11" s="823"/>
      <c r="D11" s="823"/>
      <c r="E11" s="823"/>
      <c r="F11" s="823"/>
      <c r="G11" s="823"/>
      <c r="H11" s="823"/>
      <c r="I11" s="823"/>
      <c r="J11" s="823"/>
      <c r="K11" s="823"/>
      <c r="M11" s="1045"/>
      <c r="N11" s="826"/>
      <c r="O11" s="826"/>
      <c r="P11" s="826"/>
      <c r="Q11" s="826"/>
      <c r="R11" s="826"/>
      <c r="S11" s="831"/>
      <c r="T11" s="801" t="s">
        <v>6167</v>
      </c>
    </row>
    <row r="12" spans="1:20" s="801" customFormat="1">
      <c r="A12"/>
      <c r="B12" s="807" t="s">
        <v>162</v>
      </c>
      <c r="C12" s="823"/>
      <c r="D12" s="823"/>
      <c r="E12" s="823"/>
      <c r="F12" s="823"/>
      <c r="G12" s="823"/>
      <c r="H12" s="823"/>
      <c r="I12" s="823"/>
      <c r="J12" s="823"/>
      <c r="K12" s="823"/>
      <c r="M12" s="1045"/>
      <c r="N12" s="826"/>
      <c r="O12" s="826"/>
      <c r="P12" s="826"/>
      <c r="Q12" s="826"/>
      <c r="R12" s="826"/>
      <c r="S12" s="831"/>
    </row>
    <row r="13" spans="1:20" s="801" customFormat="1">
      <c r="A13"/>
      <c r="B13" s="807" t="s">
        <v>163</v>
      </c>
      <c r="C13" s="823"/>
      <c r="D13" s="823"/>
      <c r="E13" s="823"/>
      <c r="F13" s="823"/>
      <c r="G13" s="823"/>
      <c r="H13" s="823"/>
      <c r="I13" s="823"/>
      <c r="J13" s="823"/>
      <c r="K13" s="823"/>
      <c r="M13" s="1045"/>
      <c r="N13" s="826"/>
      <c r="O13" s="826"/>
      <c r="P13" s="826"/>
      <c r="Q13" s="826"/>
      <c r="R13" s="826"/>
      <c r="S13" s="831"/>
    </row>
    <row r="14" spans="1:20" s="801" customFormat="1">
      <c r="A14"/>
      <c r="B14" s="807" t="s">
        <v>164</v>
      </c>
      <c r="C14" s="806"/>
      <c r="D14" s="806"/>
      <c r="E14" s="806"/>
      <c r="F14" s="806"/>
      <c r="G14" s="806"/>
      <c r="H14" s="806"/>
      <c r="I14" s="806"/>
      <c r="J14" s="806"/>
      <c r="K14" s="806"/>
      <c r="M14" s="1044"/>
      <c r="N14" s="821"/>
      <c r="O14" s="821"/>
      <c r="P14" s="821"/>
      <c r="Q14" s="821"/>
      <c r="R14" s="821"/>
      <c r="S14" s="831"/>
    </row>
    <row r="15" spans="1:20" s="801" customFormat="1">
      <c r="A15"/>
      <c r="B15" s="1185"/>
      <c r="C15" s="805"/>
      <c r="D15" s="805"/>
      <c r="E15" s="805"/>
      <c r="F15" s="805"/>
      <c r="G15" s="805"/>
      <c r="H15" s="805"/>
      <c r="I15" s="805"/>
      <c r="J15" s="805"/>
      <c r="K15" s="805"/>
      <c r="M15" s="1043"/>
      <c r="N15" s="809"/>
      <c r="O15" s="809"/>
      <c r="P15" s="809"/>
      <c r="Q15" s="809"/>
      <c r="R15" s="809"/>
      <c r="S15" s="831"/>
    </row>
    <row r="16" spans="1:20" s="801" customFormat="1">
      <c r="A16"/>
      <c r="B16" s="1304" t="s">
        <v>6309</v>
      </c>
      <c r="C16" s="806"/>
      <c r="D16" s="806"/>
      <c r="E16" s="806"/>
      <c r="F16" s="806"/>
      <c r="G16" s="806"/>
      <c r="H16" s="806"/>
      <c r="I16" s="806"/>
      <c r="J16" s="806"/>
      <c r="K16" s="806"/>
      <c r="M16" s="1044"/>
      <c r="N16" s="821"/>
      <c r="O16" s="821"/>
      <c r="P16" s="821"/>
      <c r="Q16" s="821"/>
      <c r="R16" s="821"/>
      <c r="S16" s="831"/>
    </row>
    <row r="17" spans="1:19" s="801" customFormat="1">
      <c r="A17"/>
      <c r="B17" s="1174" t="s">
        <v>162</v>
      </c>
      <c r="C17" s="810"/>
      <c r="D17" s="810"/>
      <c r="E17" s="810"/>
      <c r="F17" s="810"/>
      <c r="G17" s="810"/>
      <c r="H17" s="810"/>
      <c r="I17" s="810"/>
      <c r="J17" s="810"/>
      <c r="K17" s="810"/>
      <c r="M17" s="1046"/>
      <c r="N17" s="845"/>
      <c r="O17" s="845"/>
      <c r="P17" s="845"/>
      <c r="Q17" s="845"/>
      <c r="R17" s="845"/>
      <c r="S17" s="831"/>
    </row>
    <row r="18" spans="1:19" s="801" customFormat="1">
      <c r="A18"/>
      <c r="B18" s="1174" t="s">
        <v>163</v>
      </c>
      <c r="C18" s="823"/>
      <c r="D18" s="823"/>
      <c r="E18" s="823"/>
      <c r="F18" s="823"/>
      <c r="G18" s="823"/>
      <c r="H18" s="823"/>
      <c r="I18" s="823"/>
      <c r="J18" s="823"/>
      <c r="K18" s="823"/>
      <c r="M18" s="1045"/>
      <c r="N18" s="826"/>
      <c r="O18" s="826"/>
      <c r="P18" s="826"/>
      <c r="Q18" s="826"/>
      <c r="R18" s="826"/>
      <c r="S18" s="831"/>
    </row>
    <row r="19" spans="1:19" s="801" customFormat="1">
      <c r="A19"/>
      <c r="B19" s="1174" t="s">
        <v>164</v>
      </c>
      <c r="C19" s="823"/>
      <c r="D19" s="823"/>
      <c r="E19" s="823"/>
      <c r="F19" s="823"/>
      <c r="G19" s="823"/>
      <c r="H19" s="823"/>
      <c r="I19" s="823"/>
      <c r="J19" s="823"/>
      <c r="K19" s="823"/>
      <c r="M19" s="1045"/>
      <c r="N19" s="826"/>
      <c r="O19" s="826"/>
      <c r="P19" s="826"/>
      <c r="Q19" s="826"/>
      <c r="R19" s="826"/>
      <c r="S19" s="831"/>
    </row>
    <row r="20" spans="1:19" s="801" customFormat="1">
      <c r="A20"/>
      <c r="B20" s="1174"/>
      <c r="C20" s="823"/>
      <c r="D20" s="823"/>
      <c r="E20" s="823"/>
      <c r="F20" s="823"/>
      <c r="G20" s="823"/>
      <c r="H20" s="823"/>
      <c r="I20" s="823"/>
      <c r="J20" s="823"/>
      <c r="K20" s="823"/>
      <c r="M20" s="1045"/>
      <c r="N20" s="826"/>
      <c r="O20" s="826"/>
      <c r="P20" s="826"/>
      <c r="Q20" s="826"/>
      <c r="R20" s="826"/>
      <c r="S20" s="831"/>
    </row>
    <row r="21" spans="1:19" s="801" customFormat="1">
      <c r="A21"/>
      <c r="B21" s="1305" t="s">
        <v>155</v>
      </c>
      <c r="C21" s="823"/>
      <c r="D21" s="823"/>
      <c r="E21" s="823"/>
      <c r="F21" s="823"/>
      <c r="G21" s="823"/>
      <c r="H21" s="823"/>
      <c r="I21" s="823"/>
      <c r="J21" s="823"/>
      <c r="K21" s="823"/>
      <c r="M21" s="1045"/>
      <c r="N21" s="826"/>
      <c r="O21" s="826"/>
      <c r="P21" s="826"/>
      <c r="Q21" s="826"/>
      <c r="R21" s="826"/>
      <c r="S21" s="831"/>
    </row>
    <row r="22" spans="1:19" s="801" customFormat="1">
      <c r="A22"/>
      <c r="B22" s="1306" t="s">
        <v>6310</v>
      </c>
      <c r="C22" s="823"/>
      <c r="D22" s="823"/>
      <c r="E22" s="823"/>
      <c r="F22" s="823"/>
      <c r="G22" s="823"/>
      <c r="H22" s="823"/>
      <c r="I22" s="823"/>
      <c r="J22" s="823"/>
      <c r="K22" s="823"/>
      <c r="M22" s="1045"/>
      <c r="N22" s="826"/>
      <c r="O22" s="826"/>
      <c r="P22" s="826"/>
      <c r="Q22" s="826"/>
      <c r="R22" s="826"/>
      <c r="S22" s="831"/>
    </row>
    <row r="23" spans="1:19" s="801" customFormat="1">
      <c r="A23"/>
      <c r="B23" s="1306" t="s">
        <v>6311</v>
      </c>
      <c r="C23" s="823"/>
      <c r="D23" s="823"/>
      <c r="E23" s="823"/>
      <c r="F23" s="823"/>
      <c r="G23" s="823"/>
      <c r="H23" s="823"/>
      <c r="I23" s="823"/>
      <c r="J23" s="823"/>
      <c r="K23" s="823"/>
      <c r="M23" s="1045"/>
      <c r="N23" s="826"/>
      <c r="O23" s="826"/>
      <c r="P23" s="826"/>
      <c r="Q23" s="826"/>
      <c r="R23" s="826"/>
      <c r="S23" s="831"/>
    </row>
    <row r="24" spans="1:19" s="801" customFormat="1">
      <c r="A24"/>
      <c r="B24" s="1307"/>
      <c r="C24" s="823"/>
      <c r="D24" s="823"/>
      <c r="E24" s="823"/>
      <c r="F24" s="823"/>
      <c r="G24" s="823"/>
      <c r="H24" s="823"/>
      <c r="I24" s="823"/>
      <c r="J24" s="823"/>
      <c r="K24" s="823"/>
      <c r="M24" s="1045"/>
      <c r="N24" s="826"/>
      <c r="O24" s="826"/>
      <c r="P24" s="826"/>
      <c r="Q24" s="826"/>
      <c r="R24" s="826"/>
      <c r="S24" s="831"/>
    </row>
    <row r="25" spans="1:19" s="801" customFormat="1">
      <c r="A25"/>
      <c r="B25" s="1308" t="s">
        <v>140</v>
      </c>
      <c r="C25" s="823"/>
      <c r="D25" s="823"/>
      <c r="E25" s="823"/>
      <c r="F25" s="823"/>
      <c r="G25" s="823"/>
      <c r="H25" s="823"/>
      <c r="I25" s="823"/>
      <c r="J25" s="823"/>
      <c r="K25" s="823"/>
      <c r="M25" s="1045"/>
      <c r="N25" s="826"/>
      <c r="O25" s="826"/>
      <c r="P25" s="826"/>
      <c r="Q25" s="826"/>
      <c r="R25" s="826"/>
      <c r="S25" s="831"/>
    </row>
    <row r="26" spans="1:19" s="801" customFormat="1">
      <c r="A26"/>
      <c r="B26" s="1309" t="s">
        <v>129</v>
      </c>
      <c r="C26" s="823"/>
      <c r="D26" s="823"/>
      <c r="E26" s="823"/>
      <c r="F26" s="823"/>
      <c r="G26" s="823"/>
      <c r="H26" s="823"/>
      <c r="I26" s="823"/>
      <c r="J26" s="823"/>
      <c r="K26" s="823"/>
      <c r="M26" s="1045"/>
      <c r="N26" s="826"/>
      <c r="O26" s="826"/>
      <c r="P26" s="826"/>
      <c r="Q26" s="826"/>
      <c r="R26" s="826"/>
      <c r="S26" s="831"/>
    </row>
    <row r="27" spans="1:19" s="801" customFormat="1">
      <c r="A27"/>
      <c r="B27" s="1309" t="s">
        <v>130</v>
      </c>
      <c r="C27" s="823"/>
      <c r="D27" s="823"/>
      <c r="E27" s="823"/>
      <c r="F27" s="823"/>
      <c r="G27" s="823"/>
      <c r="H27" s="823"/>
      <c r="I27" s="823"/>
      <c r="J27" s="823"/>
      <c r="K27" s="823"/>
      <c r="M27" s="1045"/>
      <c r="N27" s="826"/>
      <c r="O27" s="826"/>
      <c r="P27" s="826"/>
      <c r="Q27" s="826"/>
      <c r="R27" s="826"/>
      <c r="S27" s="831"/>
    </row>
    <row r="28" spans="1:19" s="801" customFormat="1">
      <c r="A28"/>
      <c r="B28" s="1309" t="s">
        <v>104</v>
      </c>
      <c r="C28" s="823"/>
      <c r="D28" s="823"/>
      <c r="E28" s="823"/>
      <c r="F28" s="823"/>
      <c r="G28" s="823"/>
      <c r="H28" s="823"/>
      <c r="I28" s="823"/>
      <c r="J28" s="823"/>
      <c r="K28" s="823"/>
      <c r="M28" s="1045"/>
      <c r="N28" s="826"/>
      <c r="O28" s="826"/>
      <c r="P28" s="826"/>
      <c r="Q28" s="826"/>
      <c r="R28" s="826"/>
      <c r="S28" s="831"/>
    </row>
    <row r="29" spans="1:19" s="801" customFormat="1">
      <c r="A29"/>
      <c r="B29" s="1309" t="s">
        <v>131</v>
      </c>
      <c r="C29" s="823"/>
      <c r="D29" s="823"/>
      <c r="E29" s="823"/>
      <c r="F29" s="823"/>
      <c r="G29" s="823"/>
      <c r="H29" s="823"/>
      <c r="I29" s="823"/>
      <c r="J29" s="823"/>
      <c r="K29" s="823"/>
      <c r="M29" s="1045"/>
      <c r="N29" s="826"/>
      <c r="O29" s="826"/>
      <c r="P29" s="826"/>
      <c r="Q29" s="826"/>
      <c r="R29" s="826"/>
      <c r="S29" s="831"/>
    </row>
    <row r="30" spans="1:19" s="801" customFormat="1">
      <c r="A30"/>
      <c r="B30" s="1309" t="s">
        <v>132</v>
      </c>
      <c r="C30" s="823"/>
      <c r="D30" s="823"/>
      <c r="E30" s="823"/>
      <c r="F30" s="823"/>
      <c r="G30" s="823"/>
      <c r="H30" s="823"/>
      <c r="I30" s="823"/>
      <c r="J30" s="823"/>
      <c r="K30" s="823"/>
      <c r="M30" s="1045"/>
      <c r="N30" s="826"/>
      <c r="O30" s="826"/>
      <c r="P30" s="826"/>
      <c r="Q30" s="826"/>
      <c r="R30" s="826"/>
      <c r="S30" s="831"/>
    </row>
    <row r="31" spans="1:19" s="801" customFormat="1">
      <c r="A31"/>
      <c r="B31" s="1310" t="s">
        <v>6353</v>
      </c>
      <c r="C31" s="823"/>
      <c r="D31" s="823"/>
      <c r="E31" s="823"/>
      <c r="F31" s="823"/>
      <c r="G31" s="823"/>
      <c r="H31" s="823"/>
      <c r="I31" s="823"/>
      <c r="J31" s="823"/>
      <c r="K31" s="823"/>
      <c r="M31" s="1045"/>
      <c r="N31" s="826"/>
      <c r="O31" s="826"/>
      <c r="P31" s="826"/>
      <c r="Q31" s="826"/>
      <c r="R31" s="826"/>
      <c r="S31" s="831"/>
    </row>
    <row r="32" spans="1:19" s="801" customFormat="1">
      <c r="A32"/>
      <c r="B32" s="1311" t="s">
        <v>133</v>
      </c>
      <c r="C32" s="823"/>
      <c r="D32" s="823"/>
      <c r="E32" s="823"/>
      <c r="F32" s="823"/>
      <c r="G32" s="823"/>
      <c r="H32" s="823"/>
      <c r="I32" s="823"/>
      <c r="J32" s="823"/>
      <c r="K32" s="823"/>
      <c r="M32" s="1045"/>
      <c r="N32" s="826"/>
      <c r="O32" s="826"/>
      <c r="P32" s="826"/>
      <c r="Q32" s="826"/>
      <c r="R32" s="826"/>
      <c r="S32" s="831"/>
    </row>
    <row r="33" spans="1:19" s="801" customFormat="1">
      <c r="A33"/>
      <c r="B33" s="1309" t="s">
        <v>128</v>
      </c>
      <c r="C33" s="823"/>
      <c r="D33" s="823"/>
      <c r="E33" s="823"/>
      <c r="F33" s="823"/>
      <c r="G33" s="823"/>
      <c r="H33" s="823"/>
      <c r="I33" s="823"/>
      <c r="J33" s="823"/>
      <c r="K33" s="823"/>
      <c r="M33" s="1045"/>
      <c r="N33" s="826"/>
      <c r="O33" s="826"/>
      <c r="P33" s="826"/>
      <c r="Q33" s="826"/>
      <c r="R33" s="826"/>
      <c r="S33" s="831"/>
    </row>
    <row r="34" spans="1:19" s="1182" customFormat="1" ht="29.4">
      <c r="A34"/>
      <c r="B34" s="1406" t="s">
        <v>6381</v>
      </c>
      <c r="C34" s="1170"/>
      <c r="D34" s="1170"/>
      <c r="E34" s="1170"/>
      <c r="F34" s="1170"/>
      <c r="G34" s="1170"/>
      <c r="H34" s="1170"/>
      <c r="I34" s="1170"/>
      <c r="J34" s="1170"/>
      <c r="K34" s="1170"/>
      <c r="M34" s="1045"/>
      <c r="N34" s="1244"/>
      <c r="O34" s="1244"/>
      <c r="P34" s="1244"/>
      <c r="Q34" s="1244"/>
      <c r="R34" s="1244"/>
      <c r="S34" s="831"/>
    </row>
    <row r="35" spans="1:19" s="801" customFormat="1">
      <c r="A35"/>
      <c r="B35" s="1312"/>
      <c r="C35" s="823"/>
      <c r="D35" s="823"/>
      <c r="E35" s="823"/>
      <c r="F35" s="823"/>
      <c r="G35" s="823"/>
      <c r="H35" s="823"/>
      <c r="I35" s="823"/>
      <c r="J35" s="823"/>
      <c r="K35" s="823"/>
      <c r="M35" s="1045"/>
      <c r="N35" s="826"/>
      <c r="O35" s="826"/>
      <c r="P35" s="826"/>
      <c r="Q35" s="826"/>
      <c r="R35" s="826"/>
      <c r="S35" s="831"/>
    </row>
    <row r="36" spans="1:19" s="801" customFormat="1">
      <c r="A36"/>
      <c r="B36" s="1313" t="s">
        <v>6327</v>
      </c>
      <c r="C36" s="823"/>
      <c r="D36" s="823"/>
      <c r="E36" s="823"/>
      <c r="F36" s="823"/>
      <c r="G36" s="823"/>
      <c r="H36" s="823"/>
      <c r="I36" s="823"/>
      <c r="J36" s="823"/>
      <c r="K36" s="823"/>
      <c r="M36" s="1045"/>
      <c r="N36" s="826"/>
      <c r="O36" s="826"/>
      <c r="P36" s="826"/>
      <c r="Q36" s="826"/>
      <c r="R36" s="826"/>
      <c r="S36" s="831"/>
    </row>
    <row r="37" spans="1:19" s="801" customFormat="1">
      <c r="A37"/>
      <c r="B37" s="1313" t="s">
        <v>6328</v>
      </c>
      <c r="C37" s="823"/>
      <c r="D37" s="823"/>
      <c r="E37" s="823"/>
      <c r="F37" s="823"/>
      <c r="G37" s="823"/>
      <c r="H37" s="823"/>
      <c r="I37" s="823"/>
      <c r="J37" s="823"/>
      <c r="K37" s="823"/>
      <c r="M37" s="1045"/>
      <c r="N37" s="826"/>
      <c r="O37" s="826"/>
      <c r="P37" s="826"/>
      <c r="Q37" s="826"/>
      <c r="R37" s="826"/>
      <c r="S37" s="831"/>
    </row>
    <row r="38" spans="1:19" s="801" customFormat="1">
      <c r="A38"/>
      <c r="B38" s="1312"/>
      <c r="C38" s="823"/>
      <c r="D38" s="823"/>
      <c r="E38" s="823"/>
      <c r="F38" s="823"/>
      <c r="G38" s="823"/>
      <c r="H38" s="823"/>
      <c r="I38" s="823"/>
      <c r="J38" s="823"/>
      <c r="K38" s="823"/>
      <c r="M38" s="1045"/>
      <c r="N38" s="826"/>
      <c r="O38" s="826"/>
      <c r="P38" s="826"/>
      <c r="Q38" s="826"/>
      <c r="R38" s="826"/>
      <c r="S38" s="831"/>
    </row>
    <row r="39" spans="1:19" s="801" customFormat="1">
      <c r="A39"/>
      <c r="B39" s="1308" t="s">
        <v>6343</v>
      </c>
      <c r="C39" s="823"/>
      <c r="D39" s="823"/>
      <c r="E39" s="823"/>
      <c r="F39" s="823"/>
      <c r="G39" s="823"/>
      <c r="H39" s="823"/>
      <c r="I39" s="823"/>
      <c r="J39" s="823"/>
      <c r="K39" s="823"/>
      <c r="M39" s="1045"/>
      <c r="N39" s="826"/>
      <c r="O39" s="826"/>
      <c r="P39" s="826"/>
      <c r="Q39" s="826"/>
      <c r="R39" s="826"/>
      <c r="S39" s="831"/>
    </row>
    <row r="40" spans="1:19" s="801" customFormat="1">
      <c r="A40"/>
      <c r="B40" s="1313" t="s">
        <v>6329</v>
      </c>
      <c r="C40" s="823"/>
      <c r="D40" s="823"/>
      <c r="E40" s="823"/>
      <c r="F40" s="823"/>
      <c r="G40" s="823"/>
      <c r="H40" s="823"/>
      <c r="I40" s="823"/>
      <c r="J40" s="823"/>
      <c r="K40" s="823"/>
      <c r="M40" s="1045"/>
      <c r="N40" s="826"/>
      <c r="O40" s="826"/>
      <c r="P40" s="826"/>
      <c r="Q40" s="826"/>
      <c r="R40" s="826"/>
      <c r="S40" s="831"/>
    </row>
    <row r="41" spans="1:19" s="801" customFormat="1">
      <c r="A41"/>
      <c r="B41" s="1314"/>
      <c r="C41" s="823"/>
      <c r="D41" s="823"/>
      <c r="E41" s="823"/>
      <c r="F41" s="823"/>
      <c r="G41" s="823"/>
      <c r="H41" s="823"/>
      <c r="I41" s="823"/>
      <c r="J41" s="823"/>
      <c r="K41" s="823"/>
      <c r="M41" s="1045"/>
      <c r="N41" s="826"/>
      <c r="O41" s="826"/>
      <c r="P41" s="826"/>
      <c r="Q41" s="826"/>
      <c r="R41" s="826"/>
      <c r="S41" s="831"/>
    </row>
    <row r="42" spans="1:19" s="801" customFormat="1">
      <c r="A42"/>
      <c r="B42" s="1308" t="s">
        <v>141</v>
      </c>
      <c r="C42" s="823"/>
      <c r="D42" s="823"/>
      <c r="E42" s="823"/>
      <c r="F42" s="823"/>
      <c r="G42" s="823"/>
      <c r="H42" s="823"/>
      <c r="I42" s="823"/>
      <c r="J42" s="823"/>
      <c r="K42" s="823"/>
      <c r="M42" s="1045"/>
      <c r="N42" s="826"/>
      <c r="O42" s="826"/>
      <c r="P42" s="826"/>
      <c r="Q42" s="826"/>
      <c r="R42" s="826"/>
      <c r="S42" s="831"/>
    </row>
    <row r="43" spans="1:19" s="801" customFormat="1">
      <c r="A43"/>
      <c r="B43" s="1309" t="s">
        <v>129</v>
      </c>
      <c r="C43" s="823"/>
      <c r="D43" s="823"/>
      <c r="E43" s="823"/>
      <c r="F43" s="823"/>
      <c r="G43" s="823"/>
      <c r="H43" s="823"/>
      <c r="I43" s="823"/>
      <c r="J43" s="823"/>
      <c r="K43" s="823"/>
      <c r="M43" s="1045"/>
      <c r="N43" s="826"/>
      <c r="O43" s="826"/>
      <c r="P43" s="826"/>
      <c r="Q43" s="826"/>
      <c r="R43" s="826"/>
      <c r="S43" s="831"/>
    </row>
    <row r="44" spans="1:19" s="801" customFormat="1">
      <c r="A44"/>
      <c r="B44" s="1309" t="s">
        <v>130</v>
      </c>
      <c r="C44" s="823"/>
      <c r="D44" s="823"/>
      <c r="E44" s="823"/>
      <c r="F44" s="823"/>
      <c r="G44" s="823"/>
      <c r="H44" s="823"/>
      <c r="I44" s="823"/>
      <c r="J44" s="823"/>
      <c r="K44" s="823"/>
      <c r="M44" s="1045"/>
      <c r="N44" s="826"/>
      <c r="O44" s="826"/>
      <c r="P44" s="826"/>
      <c r="Q44" s="826"/>
      <c r="R44" s="826"/>
      <c r="S44" s="831"/>
    </row>
    <row r="45" spans="1:19" s="801" customFormat="1">
      <c r="A45"/>
      <c r="B45" s="1312" t="s">
        <v>6122</v>
      </c>
      <c r="C45" s="823"/>
      <c r="D45" s="823"/>
      <c r="E45" s="823"/>
      <c r="F45" s="823"/>
      <c r="G45" s="823"/>
      <c r="H45" s="823"/>
      <c r="I45" s="823"/>
      <c r="J45" s="823"/>
      <c r="K45" s="823"/>
      <c r="M45" s="1045"/>
      <c r="N45" s="826"/>
      <c r="O45" s="826"/>
      <c r="P45" s="826"/>
      <c r="Q45" s="826"/>
      <c r="R45" s="826"/>
      <c r="S45" s="831"/>
    </row>
    <row r="46" spans="1:19" s="801" customFormat="1">
      <c r="A46"/>
      <c r="B46" s="1312" t="s">
        <v>6123</v>
      </c>
      <c r="C46" s="823"/>
      <c r="D46" s="823"/>
      <c r="E46" s="823"/>
      <c r="F46" s="823"/>
      <c r="G46" s="823"/>
      <c r="H46" s="823"/>
      <c r="I46" s="823"/>
      <c r="J46" s="823"/>
      <c r="K46" s="823"/>
      <c r="M46" s="1045"/>
      <c r="N46" s="826"/>
      <c r="O46" s="826"/>
      <c r="P46" s="826"/>
      <c r="Q46" s="826"/>
      <c r="R46" s="826"/>
      <c r="S46" s="831"/>
    </row>
    <row r="47" spans="1:19" s="801" customFormat="1">
      <c r="A47"/>
      <c r="B47" s="1309" t="s">
        <v>131</v>
      </c>
      <c r="C47" s="823"/>
      <c r="D47" s="823"/>
      <c r="E47" s="823"/>
      <c r="F47" s="823"/>
      <c r="G47" s="823"/>
      <c r="H47" s="823"/>
      <c r="I47" s="823"/>
      <c r="J47" s="823"/>
      <c r="K47" s="823"/>
      <c r="M47" s="1045"/>
      <c r="N47" s="826"/>
      <c r="O47" s="826"/>
      <c r="P47" s="826"/>
      <c r="Q47" s="826"/>
      <c r="R47" s="826"/>
      <c r="S47" s="831"/>
    </row>
    <row r="48" spans="1:19" s="801" customFormat="1">
      <c r="A48"/>
      <c r="B48" s="1309" t="s">
        <v>132</v>
      </c>
      <c r="C48" s="823"/>
      <c r="D48" s="823"/>
      <c r="E48" s="823"/>
      <c r="F48" s="823"/>
      <c r="G48" s="823"/>
      <c r="H48" s="823"/>
      <c r="I48" s="823"/>
      <c r="J48" s="823"/>
      <c r="K48" s="823"/>
      <c r="M48" s="1045"/>
      <c r="N48" s="826"/>
      <c r="O48" s="826"/>
      <c r="P48" s="826"/>
      <c r="Q48" s="826"/>
      <c r="R48" s="826"/>
      <c r="S48" s="831"/>
    </row>
    <row r="49" spans="1:19" s="801" customFormat="1">
      <c r="A49"/>
      <c r="B49" s="1310" t="s">
        <v>6002</v>
      </c>
      <c r="C49" s="823"/>
      <c r="D49" s="823"/>
      <c r="E49" s="823"/>
      <c r="F49" s="823"/>
      <c r="G49" s="823"/>
      <c r="H49" s="823"/>
      <c r="I49" s="823"/>
      <c r="J49" s="823"/>
      <c r="K49" s="823"/>
      <c r="M49" s="1045"/>
      <c r="N49" s="826"/>
      <c r="O49" s="826"/>
      <c r="P49" s="826"/>
      <c r="Q49" s="826"/>
      <c r="R49" s="826"/>
      <c r="S49" s="831"/>
    </row>
    <row r="50" spans="1:19" s="801" customFormat="1">
      <c r="A50"/>
      <c r="B50" s="1311" t="s">
        <v>133</v>
      </c>
      <c r="C50" s="823"/>
      <c r="D50" s="823"/>
      <c r="E50" s="823"/>
      <c r="F50" s="823"/>
      <c r="G50" s="823"/>
      <c r="H50" s="823"/>
      <c r="I50" s="823"/>
      <c r="J50" s="823"/>
      <c r="K50" s="823"/>
      <c r="M50" s="1045"/>
      <c r="N50" s="826"/>
      <c r="O50" s="826"/>
      <c r="P50" s="826"/>
      <c r="Q50" s="826"/>
      <c r="R50" s="826"/>
      <c r="S50" s="831"/>
    </row>
    <row r="51" spans="1:19" s="801" customFormat="1">
      <c r="A51"/>
      <c r="B51" s="1309" t="s">
        <v>6003</v>
      </c>
      <c r="C51" s="823"/>
      <c r="D51" s="823"/>
      <c r="E51" s="823"/>
      <c r="F51" s="823"/>
      <c r="G51" s="823"/>
      <c r="H51" s="823"/>
      <c r="I51" s="823"/>
      <c r="J51" s="823"/>
      <c r="K51" s="823"/>
      <c r="M51" s="1045"/>
      <c r="N51" s="826"/>
      <c r="O51" s="826"/>
      <c r="P51" s="826"/>
      <c r="Q51" s="826"/>
      <c r="R51" s="826"/>
      <c r="S51" s="831"/>
    </row>
    <row r="52" spans="1:19" s="1182" customFormat="1" ht="29.4">
      <c r="A52"/>
      <c r="B52" s="1406" t="s">
        <v>6384</v>
      </c>
      <c r="C52" s="1170"/>
      <c r="D52" s="1170"/>
      <c r="E52" s="1170"/>
      <c r="F52" s="1170"/>
      <c r="G52" s="1170"/>
      <c r="H52" s="1170"/>
      <c r="I52" s="1170"/>
      <c r="J52" s="1170"/>
      <c r="K52" s="1170"/>
      <c r="M52" s="1045"/>
      <c r="N52" s="1244"/>
      <c r="O52" s="1244"/>
      <c r="P52" s="1244"/>
      <c r="Q52" s="1244"/>
      <c r="R52" s="1244"/>
      <c r="S52" s="831"/>
    </row>
    <row r="53" spans="1:19" s="1182" customFormat="1">
      <c r="A53"/>
      <c r="B53" s="1313"/>
      <c r="C53" s="1170"/>
      <c r="D53" s="1170"/>
      <c r="E53" s="1170"/>
      <c r="F53" s="1170"/>
      <c r="G53" s="1170"/>
      <c r="H53" s="1170"/>
      <c r="I53" s="1170"/>
      <c r="J53" s="1170"/>
      <c r="K53" s="1170"/>
      <c r="M53" s="1045"/>
      <c r="N53" s="1244"/>
      <c r="O53" s="1244"/>
      <c r="P53" s="1244"/>
      <c r="Q53" s="1244"/>
      <c r="R53" s="1244"/>
      <c r="S53" s="831"/>
    </row>
    <row r="54" spans="1:19" s="1182" customFormat="1">
      <c r="A54"/>
      <c r="B54" s="1313" t="s">
        <v>6330</v>
      </c>
      <c r="C54" s="1170"/>
      <c r="D54" s="1170"/>
      <c r="E54" s="1170"/>
      <c r="F54" s="1170"/>
      <c r="G54" s="1170"/>
      <c r="H54" s="1170"/>
      <c r="I54" s="1170"/>
      <c r="J54" s="1170"/>
      <c r="K54" s="1170"/>
      <c r="M54" s="1045"/>
      <c r="N54" s="1244"/>
      <c r="O54" s="1244"/>
      <c r="P54" s="1244"/>
      <c r="Q54" s="1244"/>
      <c r="R54" s="1244"/>
      <c r="S54" s="831"/>
    </row>
    <row r="55" spans="1:19" s="1182" customFormat="1">
      <c r="A55"/>
      <c r="B55" s="1313" t="s">
        <v>6331</v>
      </c>
      <c r="C55" s="1170"/>
      <c r="D55" s="1170"/>
      <c r="E55" s="1170"/>
      <c r="F55" s="1170"/>
      <c r="G55" s="1170"/>
      <c r="H55" s="1170"/>
      <c r="I55" s="1170"/>
      <c r="J55" s="1170"/>
      <c r="K55" s="1170"/>
      <c r="M55" s="1045"/>
      <c r="N55" s="1244"/>
      <c r="O55" s="1244"/>
      <c r="P55" s="1244"/>
      <c r="Q55" s="1244"/>
      <c r="R55" s="1244"/>
      <c r="S55" s="831"/>
    </row>
    <row r="56" spans="1:19" s="1182" customFormat="1">
      <c r="A56"/>
      <c r="B56" s="1312"/>
      <c r="C56" s="1170"/>
      <c r="D56" s="1170"/>
      <c r="E56" s="1170"/>
      <c r="F56" s="1170"/>
      <c r="G56" s="1170"/>
      <c r="H56" s="1170"/>
      <c r="I56" s="1170"/>
      <c r="J56" s="1170"/>
      <c r="K56" s="1170"/>
      <c r="M56" s="1045"/>
      <c r="N56" s="1244"/>
      <c r="O56" s="1244"/>
      <c r="P56" s="1244"/>
      <c r="Q56" s="1244"/>
      <c r="R56" s="1244"/>
      <c r="S56" s="831"/>
    </row>
    <row r="57" spans="1:19" s="1182" customFormat="1">
      <c r="A57"/>
      <c r="B57" s="1313" t="s">
        <v>6332</v>
      </c>
      <c r="C57" s="1170"/>
      <c r="D57" s="1170"/>
      <c r="E57" s="1170"/>
      <c r="F57" s="1170"/>
      <c r="G57" s="1170"/>
      <c r="H57" s="1170"/>
      <c r="I57" s="1170"/>
      <c r="J57" s="1170"/>
      <c r="K57" s="1170"/>
      <c r="M57" s="1045"/>
      <c r="N57" s="1244"/>
      <c r="O57" s="1244"/>
      <c r="P57" s="1244"/>
      <c r="Q57" s="1244"/>
      <c r="R57" s="1244"/>
      <c r="S57" s="831"/>
    </row>
    <row r="58" spans="1:19" s="1182" customFormat="1">
      <c r="A58"/>
      <c r="B58" s="1313" t="s">
        <v>6333</v>
      </c>
      <c r="C58" s="1170"/>
      <c r="D58" s="1170"/>
      <c r="E58" s="1170"/>
      <c r="F58" s="1170"/>
      <c r="G58" s="1170"/>
      <c r="H58" s="1170"/>
      <c r="I58" s="1170"/>
      <c r="J58" s="1170"/>
      <c r="K58" s="1170"/>
      <c r="M58" s="1045"/>
      <c r="N58" s="1244"/>
      <c r="O58" s="1244"/>
      <c r="P58" s="1244"/>
      <c r="Q58" s="1244"/>
      <c r="R58" s="1244"/>
      <c r="S58" s="831"/>
    </row>
    <row r="59" spans="1:19" s="1182" customFormat="1">
      <c r="A59"/>
      <c r="B59" s="1314"/>
      <c r="C59" s="1170"/>
      <c r="D59" s="1170"/>
      <c r="E59" s="1170"/>
      <c r="F59" s="1170"/>
      <c r="G59" s="1170"/>
      <c r="H59" s="1170"/>
      <c r="I59" s="1170"/>
      <c r="J59" s="1170"/>
      <c r="K59" s="1170"/>
      <c r="M59" s="1045"/>
      <c r="N59" s="1244"/>
      <c r="O59" s="1244"/>
      <c r="P59" s="1244"/>
      <c r="Q59" s="1244"/>
      <c r="R59" s="1244"/>
      <c r="S59" s="831"/>
    </row>
    <row r="60" spans="1:19" s="1182" customFormat="1">
      <c r="A60"/>
      <c r="B60" s="1308" t="s">
        <v>142</v>
      </c>
      <c r="C60" s="1170"/>
      <c r="D60" s="1170"/>
      <c r="E60" s="1170"/>
      <c r="F60" s="1170"/>
      <c r="G60" s="1170"/>
      <c r="H60" s="1170"/>
      <c r="I60" s="1170"/>
      <c r="J60" s="1170"/>
      <c r="K60" s="1170"/>
      <c r="M60" s="1045"/>
      <c r="N60" s="1244"/>
      <c r="O60" s="1244"/>
      <c r="P60" s="1244"/>
      <c r="Q60" s="1244"/>
      <c r="R60" s="1244"/>
      <c r="S60" s="831"/>
    </row>
    <row r="61" spans="1:19" s="1182" customFormat="1">
      <c r="A61"/>
      <c r="B61" s="1309" t="s">
        <v>134</v>
      </c>
      <c r="C61" s="1170"/>
      <c r="D61" s="1170"/>
      <c r="E61" s="1170"/>
      <c r="F61" s="1170"/>
      <c r="G61" s="1170"/>
      <c r="H61" s="1170"/>
      <c r="I61" s="1170"/>
      <c r="J61" s="1170"/>
      <c r="K61" s="1170"/>
      <c r="M61" s="1045"/>
      <c r="N61" s="1244"/>
      <c r="O61" s="1244"/>
      <c r="P61" s="1244"/>
      <c r="Q61" s="1244"/>
      <c r="R61" s="1244"/>
      <c r="S61" s="831"/>
    </row>
    <row r="62" spans="1:19" s="1182" customFormat="1">
      <c r="A62"/>
      <c r="B62" s="1312" t="s">
        <v>6237</v>
      </c>
      <c r="C62" s="1170"/>
      <c r="D62" s="1170"/>
      <c r="E62" s="1170"/>
      <c r="F62" s="1170"/>
      <c r="G62" s="1170"/>
      <c r="H62" s="1170"/>
      <c r="I62" s="1170"/>
      <c r="J62" s="1170"/>
      <c r="K62" s="1170"/>
      <c r="M62" s="1045"/>
      <c r="N62" s="1244"/>
      <c r="O62" s="1244"/>
      <c r="P62" s="1244"/>
      <c r="Q62" s="1244"/>
      <c r="R62" s="1244"/>
      <c r="S62" s="831"/>
    </row>
    <row r="63" spans="1:19" s="1182" customFormat="1">
      <c r="A63"/>
      <c r="B63" s="1312" t="s">
        <v>6238</v>
      </c>
      <c r="C63" s="1170"/>
      <c r="D63" s="1170"/>
      <c r="E63" s="1170"/>
      <c r="F63" s="1170"/>
      <c r="G63" s="1170"/>
      <c r="H63" s="1170"/>
      <c r="I63" s="1170"/>
      <c r="J63" s="1170"/>
      <c r="K63" s="1170"/>
      <c r="M63" s="1045"/>
      <c r="N63" s="1244"/>
      <c r="O63" s="1244"/>
      <c r="P63" s="1244"/>
      <c r="Q63" s="1244"/>
      <c r="R63" s="1244"/>
      <c r="S63" s="831"/>
    </row>
    <row r="64" spans="1:19" s="1182" customFormat="1">
      <c r="A64"/>
      <c r="B64" s="1312" t="s">
        <v>6124</v>
      </c>
      <c r="C64" s="1170"/>
      <c r="D64" s="1170"/>
      <c r="E64" s="1170"/>
      <c r="F64" s="1170"/>
      <c r="G64" s="1170"/>
      <c r="H64" s="1170"/>
      <c r="I64" s="1170"/>
      <c r="J64" s="1170"/>
      <c r="K64" s="1170"/>
      <c r="M64" s="1045"/>
      <c r="N64" s="1244"/>
      <c r="O64" s="1244"/>
      <c r="P64" s="1244"/>
      <c r="Q64" s="1244"/>
      <c r="R64" s="1244"/>
      <c r="S64" s="831"/>
    </row>
    <row r="65" spans="1:19" s="1182" customFormat="1">
      <c r="A65"/>
      <c r="B65" s="1312" t="s">
        <v>6125</v>
      </c>
      <c r="C65" s="1170"/>
      <c r="D65" s="1170"/>
      <c r="E65" s="1170"/>
      <c r="F65" s="1170"/>
      <c r="G65" s="1170"/>
      <c r="H65" s="1170"/>
      <c r="I65" s="1170"/>
      <c r="J65" s="1170"/>
      <c r="K65" s="1170"/>
      <c r="M65" s="1045"/>
      <c r="N65" s="1244"/>
      <c r="O65" s="1244"/>
      <c r="P65" s="1244"/>
      <c r="Q65" s="1244"/>
      <c r="R65" s="1244"/>
      <c r="S65" s="831"/>
    </row>
    <row r="66" spans="1:19" s="1182" customFormat="1">
      <c r="A66"/>
      <c r="B66" s="1309" t="s">
        <v>105</v>
      </c>
      <c r="C66" s="1170"/>
      <c r="D66" s="1170"/>
      <c r="E66" s="1170"/>
      <c r="F66" s="1170"/>
      <c r="G66" s="1170"/>
      <c r="H66" s="1170"/>
      <c r="I66" s="1170"/>
      <c r="J66" s="1170"/>
      <c r="K66" s="1170"/>
      <c r="M66" s="1045"/>
      <c r="N66" s="1244"/>
      <c r="O66" s="1244"/>
      <c r="P66" s="1244"/>
      <c r="Q66" s="1244"/>
      <c r="R66" s="1244"/>
      <c r="S66" s="831"/>
    </row>
    <row r="67" spans="1:19" s="1182" customFormat="1">
      <c r="A67"/>
      <c r="B67" s="1310" t="s">
        <v>6353</v>
      </c>
      <c r="C67" s="1170"/>
      <c r="D67" s="1170"/>
      <c r="E67" s="1170"/>
      <c r="F67" s="1170"/>
      <c r="G67" s="1170"/>
      <c r="H67" s="1170"/>
      <c r="I67" s="1170"/>
      <c r="J67" s="1170"/>
      <c r="K67" s="1170"/>
      <c r="M67" s="1045"/>
      <c r="N67" s="1244"/>
      <c r="O67" s="1244"/>
      <c r="P67" s="1244"/>
      <c r="Q67" s="1244"/>
      <c r="R67" s="1244"/>
      <c r="S67" s="831"/>
    </row>
    <row r="68" spans="1:19" s="1182" customFormat="1">
      <c r="A68"/>
      <c r="B68" s="1311" t="s">
        <v>133</v>
      </c>
      <c r="C68" s="1170"/>
      <c r="D68" s="1170"/>
      <c r="E68" s="1170"/>
      <c r="F68" s="1170"/>
      <c r="G68" s="1170"/>
      <c r="H68" s="1170"/>
      <c r="I68" s="1170"/>
      <c r="J68" s="1170"/>
      <c r="K68" s="1170"/>
      <c r="M68" s="1045"/>
      <c r="N68" s="1244"/>
      <c r="O68" s="1244"/>
      <c r="P68" s="1244"/>
      <c r="Q68" s="1244"/>
      <c r="R68" s="1244"/>
      <c r="S68" s="831"/>
    </row>
    <row r="69" spans="1:19" s="1182" customFormat="1" ht="15">
      <c r="A69"/>
      <c r="B69" s="1309" t="s">
        <v>6003</v>
      </c>
      <c r="C69" s="1170"/>
      <c r="D69" s="1170"/>
      <c r="E69" s="1170"/>
      <c r="F69" s="1170"/>
      <c r="G69" s="1170"/>
      <c r="H69" s="1170"/>
      <c r="I69" s="1170"/>
      <c r="J69" s="1170"/>
      <c r="K69" s="1170"/>
      <c r="M69" s="1045"/>
      <c r="N69" s="1244"/>
      <c r="O69" s="1244"/>
      <c r="P69" s="1244"/>
      <c r="Q69" s="1244"/>
      <c r="R69" s="1244"/>
      <c r="S69" s="831"/>
    </row>
    <row r="70" spans="1:19" s="1182" customFormat="1" ht="15">
      <c r="A70"/>
      <c r="B70" s="1309" t="s">
        <v>135</v>
      </c>
      <c r="C70" s="1170"/>
      <c r="D70" s="1170"/>
      <c r="E70" s="1170"/>
      <c r="F70" s="1170"/>
      <c r="G70" s="1170"/>
      <c r="H70" s="1170"/>
      <c r="I70" s="1170"/>
      <c r="J70" s="1170"/>
      <c r="K70" s="1170"/>
      <c r="M70" s="1045"/>
      <c r="N70" s="1244"/>
      <c r="O70" s="1244"/>
      <c r="P70" s="1244"/>
      <c r="Q70" s="1244"/>
      <c r="R70" s="1244"/>
      <c r="S70" s="831"/>
    </row>
    <row r="71" spans="1:19" s="1182" customFormat="1" ht="30">
      <c r="A71"/>
      <c r="B71" s="1407" t="s">
        <v>6334</v>
      </c>
      <c r="C71" s="1170"/>
      <c r="D71" s="1170"/>
      <c r="E71" s="1170"/>
      <c r="F71" s="1170"/>
      <c r="G71" s="1170"/>
      <c r="H71" s="1170"/>
      <c r="I71" s="1170"/>
      <c r="J71" s="1170"/>
      <c r="K71" s="1170"/>
      <c r="M71" s="1045"/>
      <c r="N71" s="1244"/>
      <c r="O71" s="1244"/>
      <c r="P71" s="1244"/>
      <c r="Q71" s="1244"/>
      <c r="R71" s="1244"/>
      <c r="S71" s="831"/>
    </row>
    <row r="72" spans="1:19" s="1182" customFormat="1" ht="15">
      <c r="A72"/>
      <c r="B72" s="1311" t="s">
        <v>5888</v>
      </c>
      <c r="C72" s="1170"/>
      <c r="D72" s="1170"/>
      <c r="E72" s="1170"/>
      <c r="F72" s="1170"/>
      <c r="G72" s="1170"/>
      <c r="H72" s="1170"/>
      <c r="I72" s="1170"/>
      <c r="J72" s="1170"/>
      <c r="K72" s="1170"/>
      <c r="M72" s="1045"/>
      <c r="N72" s="1244"/>
      <c r="O72" s="1244"/>
      <c r="P72" s="1244"/>
      <c r="Q72" s="1244"/>
      <c r="R72" s="1244"/>
      <c r="S72" s="831"/>
    </row>
    <row r="73" spans="1:19" s="1182" customFormat="1" ht="15">
      <c r="A73"/>
      <c r="B73" s="1310" t="s">
        <v>6239</v>
      </c>
      <c r="C73" s="1170"/>
      <c r="D73" s="1170"/>
      <c r="E73" s="1170"/>
      <c r="F73" s="1170"/>
      <c r="G73" s="1170"/>
      <c r="H73" s="1170"/>
      <c r="I73" s="1170"/>
      <c r="J73" s="1170"/>
      <c r="K73" s="1170"/>
      <c r="M73" s="1045"/>
      <c r="N73" s="1244"/>
      <c r="O73" s="1244"/>
      <c r="P73" s="1244"/>
      <c r="Q73" s="1244"/>
      <c r="R73" s="1244"/>
      <c r="S73" s="831"/>
    </row>
    <row r="74" spans="1:19" s="1182" customFormat="1" ht="30">
      <c r="A74"/>
      <c r="B74" s="1406" t="s">
        <v>6356</v>
      </c>
      <c r="C74" s="1170"/>
      <c r="D74" s="1170"/>
      <c r="E74" s="1170"/>
      <c r="F74" s="1170"/>
      <c r="G74" s="1170"/>
      <c r="H74" s="1170"/>
      <c r="I74" s="1170"/>
      <c r="J74" s="1170"/>
      <c r="K74" s="1170"/>
      <c r="M74" s="1045"/>
      <c r="N74" s="1244"/>
      <c r="O74" s="1244"/>
      <c r="P74" s="1244"/>
      <c r="Q74" s="1244"/>
      <c r="R74" s="1244"/>
      <c r="S74" s="831"/>
    </row>
    <row r="75" spans="1:19" s="1182" customFormat="1" ht="45">
      <c r="A75"/>
      <c r="B75" s="1406" t="s">
        <v>6385</v>
      </c>
      <c r="C75" s="1170"/>
      <c r="D75" s="1170"/>
      <c r="E75" s="1170"/>
      <c r="F75" s="1170"/>
      <c r="G75" s="1170"/>
      <c r="H75" s="1170"/>
      <c r="I75" s="1170"/>
      <c r="J75" s="1170"/>
      <c r="K75" s="1170"/>
      <c r="M75" s="1045"/>
      <c r="N75" s="1244"/>
      <c r="O75" s="1244"/>
      <c r="P75" s="1244"/>
      <c r="Q75" s="1244"/>
      <c r="R75" s="1244"/>
      <c r="S75" s="831"/>
    </row>
    <row r="76" spans="1:19" s="1182" customFormat="1" ht="15">
      <c r="A76"/>
      <c r="B76" s="1312"/>
      <c r="C76" s="1170"/>
      <c r="D76" s="1170"/>
      <c r="E76" s="1170"/>
      <c r="F76" s="1170"/>
      <c r="G76" s="1170"/>
      <c r="H76" s="1170"/>
      <c r="I76" s="1170"/>
      <c r="J76" s="1170"/>
      <c r="K76" s="1170"/>
      <c r="M76" s="1045"/>
      <c r="N76" s="1244"/>
      <c r="O76" s="1244"/>
      <c r="P76" s="1244"/>
      <c r="Q76" s="1244"/>
      <c r="R76" s="1244"/>
      <c r="S76" s="831"/>
    </row>
    <row r="77" spans="1:19" s="1182" customFormat="1" ht="15">
      <c r="A77"/>
      <c r="B77" s="1313" t="s">
        <v>6335</v>
      </c>
      <c r="C77" s="1170"/>
      <c r="D77" s="1170"/>
      <c r="E77" s="1170"/>
      <c r="F77" s="1170"/>
      <c r="G77" s="1170"/>
      <c r="H77" s="1170"/>
      <c r="I77" s="1170"/>
      <c r="J77" s="1170"/>
      <c r="K77" s="1170"/>
      <c r="M77" s="1045"/>
      <c r="N77" s="1244"/>
      <c r="O77" s="1244"/>
      <c r="P77" s="1244"/>
      <c r="Q77" s="1244"/>
      <c r="R77" s="1244"/>
      <c r="S77" s="831"/>
    </row>
    <row r="78" spans="1:19" s="1182" customFormat="1" ht="15">
      <c r="A78"/>
      <c r="B78" s="1313" t="s">
        <v>6336</v>
      </c>
      <c r="C78" s="1170"/>
      <c r="D78" s="1170"/>
      <c r="E78" s="1170"/>
      <c r="F78" s="1170"/>
      <c r="G78" s="1170"/>
      <c r="H78" s="1170"/>
      <c r="I78" s="1170"/>
      <c r="J78" s="1170"/>
      <c r="K78" s="1170"/>
      <c r="M78" s="1045"/>
      <c r="N78" s="1244"/>
      <c r="O78" s="1244"/>
      <c r="P78" s="1244"/>
      <c r="Q78" s="1244"/>
      <c r="R78" s="1244"/>
      <c r="S78" s="831"/>
    </row>
    <row r="79" spans="1:19" s="1182" customFormat="1" ht="15">
      <c r="A79"/>
      <c r="B79" s="1312"/>
      <c r="C79" s="1170"/>
      <c r="D79" s="1170"/>
      <c r="E79" s="1170"/>
      <c r="F79" s="1170"/>
      <c r="G79" s="1170"/>
      <c r="H79" s="1170"/>
      <c r="I79" s="1170"/>
      <c r="J79" s="1170"/>
      <c r="K79" s="1170"/>
      <c r="M79" s="1045"/>
      <c r="N79" s="1244"/>
      <c r="O79" s="1244"/>
      <c r="P79" s="1244"/>
      <c r="Q79" s="1244"/>
      <c r="R79" s="1244"/>
      <c r="S79" s="831"/>
    </row>
    <row r="80" spans="1:19" s="1182" customFormat="1" ht="15">
      <c r="A80"/>
      <c r="B80" s="1313" t="s">
        <v>6337</v>
      </c>
      <c r="C80" s="1170"/>
      <c r="D80" s="1170"/>
      <c r="E80" s="1170"/>
      <c r="F80" s="1170"/>
      <c r="G80" s="1170"/>
      <c r="H80" s="1170"/>
      <c r="I80" s="1170"/>
      <c r="J80" s="1170"/>
      <c r="K80" s="1170"/>
      <c r="M80" s="1045"/>
      <c r="N80" s="1244"/>
      <c r="O80" s="1244"/>
      <c r="P80" s="1244"/>
      <c r="Q80" s="1244"/>
      <c r="R80" s="1244"/>
      <c r="S80" s="831"/>
    </row>
    <row r="81" spans="1:20" s="1182" customFormat="1" ht="15">
      <c r="A81"/>
      <c r="B81" s="1313" t="s">
        <v>6338</v>
      </c>
      <c r="C81" s="1170"/>
      <c r="D81" s="1170"/>
      <c r="E81" s="1170"/>
      <c r="F81" s="1170"/>
      <c r="G81" s="1170"/>
      <c r="H81" s="1170"/>
      <c r="I81" s="1170"/>
      <c r="J81" s="1170"/>
      <c r="K81" s="1170"/>
      <c r="M81" s="1045"/>
      <c r="N81" s="1244"/>
      <c r="O81" s="1244"/>
      <c r="P81" s="1244"/>
      <c r="Q81" s="1244"/>
      <c r="R81" s="1244"/>
      <c r="S81" s="831"/>
    </row>
    <row r="82" spans="1:20" s="801" customFormat="1" ht="15">
      <c r="A82"/>
      <c r="B82" s="1312"/>
      <c r="C82" s="823"/>
      <c r="D82" s="823"/>
      <c r="E82" s="823"/>
      <c r="F82" s="823"/>
      <c r="G82" s="823"/>
      <c r="H82" s="823"/>
      <c r="I82" s="823"/>
      <c r="J82" s="823"/>
      <c r="K82" s="823"/>
      <c r="M82" s="1045"/>
      <c r="N82" s="826"/>
      <c r="O82" s="826"/>
      <c r="P82" s="826"/>
      <c r="Q82" s="826"/>
      <c r="R82" s="826"/>
      <c r="S82" s="831"/>
    </row>
    <row r="83" spans="1:20" s="801" customFormat="1" ht="15">
      <c r="A83"/>
      <c r="B83" s="812" t="s">
        <v>168</v>
      </c>
      <c r="C83" s="827"/>
      <c r="D83" s="838"/>
      <c r="E83" s="838"/>
      <c r="F83" s="827"/>
      <c r="G83" s="827"/>
      <c r="H83" s="838"/>
      <c r="I83" s="840"/>
      <c r="J83" s="841"/>
      <c r="K83" s="841"/>
      <c r="M83" s="1047"/>
      <c r="N83" s="839"/>
      <c r="O83" s="839"/>
      <c r="P83" s="839"/>
      <c r="Q83" s="839"/>
      <c r="R83" s="839"/>
      <c r="S83" s="831"/>
    </row>
    <row r="84" spans="1:20" s="801" customFormat="1" ht="15">
      <c r="A84"/>
      <c r="B84" s="814" t="s">
        <v>25</v>
      </c>
      <c r="C84" s="815"/>
      <c r="D84" s="815"/>
      <c r="E84" s="815"/>
      <c r="F84" s="815"/>
      <c r="G84" s="815"/>
      <c r="H84" s="815"/>
      <c r="I84" s="842"/>
      <c r="J84" s="815"/>
      <c r="K84" s="815"/>
      <c r="M84" s="1048"/>
      <c r="N84" s="842"/>
      <c r="O84" s="842"/>
      <c r="P84" s="842"/>
      <c r="Q84" s="842"/>
      <c r="R84" s="842"/>
      <c r="S84" s="831"/>
    </row>
    <row r="85" spans="1:20" s="801" customFormat="1" ht="15">
      <c r="A85"/>
      <c r="B85" s="814" t="s">
        <v>26</v>
      </c>
      <c r="C85" s="843"/>
      <c r="D85" s="843"/>
      <c r="E85" s="843"/>
      <c r="F85" s="843"/>
      <c r="G85" s="843"/>
      <c r="H85" s="843"/>
      <c r="I85" s="844"/>
      <c r="J85" s="843"/>
      <c r="K85" s="843"/>
      <c r="M85" s="1049"/>
      <c r="N85" s="844"/>
      <c r="O85" s="844"/>
      <c r="P85" s="844"/>
      <c r="Q85" s="844"/>
      <c r="R85" s="844"/>
      <c r="S85" s="831"/>
    </row>
    <row r="86" spans="1:20" s="801" customFormat="1" ht="15">
      <c r="A86"/>
      <c r="B86" s="814" t="s">
        <v>23</v>
      </c>
      <c r="C86" s="843"/>
      <c r="D86" s="843"/>
      <c r="E86" s="843"/>
      <c r="F86" s="843"/>
      <c r="G86" s="843"/>
      <c r="H86" s="843"/>
      <c r="I86" s="844"/>
      <c r="J86" s="843"/>
      <c r="K86" s="843"/>
      <c r="M86" s="1049"/>
      <c r="N86" s="844"/>
      <c r="O86" s="844"/>
      <c r="P86" s="844"/>
      <c r="Q86" s="844"/>
      <c r="R86" s="844"/>
      <c r="S86" s="831"/>
    </row>
    <row r="87" spans="1:20" s="801" customFormat="1" ht="15">
      <c r="A87"/>
      <c r="B87" s="816"/>
      <c r="C87" s="823"/>
      <c r="D87" s="810"/>
      <c r="E87" s="810"/>
      <c r="F87" s="823"/>
      <c r="G87" s="823"/>
      <c r="H87" s="810"/>
      <c r="I87" s="846"/>
      <c r="J87" s="847"/>
      <c r="K87" s="847"/>
      <c r="M87" s="1046"/>
      <c r="N87" s="845"/>
      <c r="O87" s="845"/>
      <c r="P87" s="845"/>
      <c r="Q87" s="845"/>
      <c r="R87" s="845"/>
      <c r="S87" s="831"/>
    </row>
    <row r="88" spans="1:20" s="801" customFormat="1" ht="15">
      <c r="A88"/>
      <c r="B88" s="817" t="s">
        <v>156</v>
      </c>
      <c r="C88" s="823"/>
      <c r="D88" s="806"/>
      <c r="E88" s="806"/>
      <c r="F88" s="823"/>
      <c r="G88" s="823"/>
      <c r="H88" s="810"/>
      <c r="I88" s="848"/>
      <c r="J88" s="849"/>
      <c r="K88" s="849"/>
      <c r="M88" s="1046"/>
      <c r="N88" s="845"/>
      <c r="O88" s="845"/>
      <c r="P88" s="845"/>
      <c r="Q88" s="845"/>
      <c r="R88" s="845"/>
      <c r="S88" s="831"/>
    </row>
    <row r="89" spans="1:20" s="801" customFormat="1" ht="15">
      <c r="A89"/>
      <c r="B89" s="817" t="s">
        <v>182</v>
      </c>
      <c r="C89" s="823"/>
      <c r="D89" s="806"/>
      <c r="E89" s="806"/>
      <c r="F89" s="823"/>
      <c r="G89" s="823"/>
      <c r="H89" s="810"/>
      <c r="I89" s="848"/>
      <c r="J89" s="849"/>
      <c r="K89" s="849"/>
      <c r="M89" s="1046"/>
      <c r="N89" s="845"/>
      <c r="O89" s="845"/>
      <c r="P89" s="845"/>
      <c r="Q89" s="845"/>
      <c r="R89" s="845"/>
      <c r="S89" s="831"/>
    </row>
    <row r="90" spans="1:20" s="801" customFormat="1" ht="15">
      <c r="A90"/>
      <c r="B90" s="818"/>
      <c r="C90" s="823"/>
      <c r="D90" s="810"/>
      <c r="E90" s="810"/>
      <c r="F90" s="823"/>
      <c r="G90" s="823"/>
      <c r="H90" s="810"/>
      <c r="I90" s="846"/>
      <c r="J90" s="847"/>
      <c r="K90" s="847"/>
      <c r="M90" s="1046"/>
      <c r="N90" s="845"/>
      <c r="O90" s="845"/>
      <c r="P90" s="845"/>
      <c r="Q90" s="845"/>
      <c r="R90" s="845"/>
      <c r="S90" s="831"/>
    </row>
    <row r="91" spans="1:20" s="801" customFormat="1" ht="15">
      <c r="A91"/>
      <c r="B91" s="819" t="s">
        <v>169</v>
      </c>
      <c r="C91" s="828"/>
      <c r="D91" s="828"/>
      <c r="E91" s="828"/>
      <c r="F91" s="828"/>
      <c r="G91" s="828"/>
      <c r="H91" s="813"/>
      <c r="I91" s="851"/>
      <c r="J91" s="852"/>
      <c r="K91" s="852"/>
      <c r="M91" s="1050"/>
      <c r="N91" s="850"/>
      <c r="O91" s="850"/>
      <c r="P91" s="850"/>
      <c r="Q91" s="850"/>
      <c r="R91" s="850"/>
      <c r="S91" s="831"/>
    </row>
    <row r="92" spans="1:20" s="463" customFormat="1" ht="15" customHeight="1">
      <c r="A92"/>
      <c r="B92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1051"/>
      <c r="N92" s="1051"/>
      <c r="O92" s="1051"/>
      <c r="P92" s="1051"/>
      <c r="Q92" s="1051"/>
      <c r="R92" s="1051"/>
      <c r="S92" s="1051"/>
      <c r="T92" s="528"/>
    </row>
    <row r="93" spans="1:20" s="463" customFormat="1">
      <c r="A93"/>
      <c r="B93" s="1417" t="s">
        <v>6382</v>
      </c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1051"/>
      <c r="N93" s="1051"/>
      <c r="O93" s="1051"/>
      <c r="P93" s="1051"/>
      <c r="Q93" s="1051"/>
      <c r="R93" s="1051"/>
      <c r="S93" s="1051"/>
      <c r="T93" s="528"/>
    </row>
    <row r="94" spans="1:20" s="463" customFormat="1" ht="13.5" customHeight="1">
      <c r="A94"/>
      <c r="B94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1051"/>
      <c r="N94" s="1051"/>
      <c r="O94" s="1051"/>
      <c r="P94" s="1051"/>
      <c r="Q94" s="1051"/>
      <c r="R94" s="1051"/>
      <c r="S94" s="1051"/>
      <c r="T94" s="528"/>
    </row>
    <row r="95" spans="1:20">
      <c r="B95" s="832"/>
      <c r="C95" s="528"/>
      <c r="D95" s="528"/>
      <c r="E95" s="528"/>
      <c r="F95" s="528"/>
      <c r="G95" s="528"/>
      <c r="H95" s="528"/>
      <c r="I95" s="526"/>
      <c r="J95" s="528"/>
      <c r="K95" s="528"/>
      <c r="L95" s="528"/>
      <c r="M95" s="1006"/>
      <c r="N95" s="1006"/>
      <c r="O95" s="1006"/>
      <c r="P95" s="1006"/>
      <c r="Q95" s="1006"/>
      <c r="R95" s="1006"/>
      <c r="S95" s="1006"/>
      <c r="T95" s="526"/>
    </row>
    <row r="96" spans="1:20">
      <c r="B96" s="832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1006"/>
      <c r="N96" s="1006"/>
      <c r="O96" s="1006"/>
      <c r="P96" s="1006"/>
      <c r="Q96" s="1006"/>
      <c r="R96" s="1006"/>
      <c r="S96" s="1006"/>
      <c r="T96" s="526"/>
    </row>
    <row r="97" spans="2:20">
      <c r="B97" s="528"/>
      <c r="C97" s="528"/>
      <c r="D97" s="528"/>
      <c r="E97" s="528"/>
      <c r="F97" s="528"/>
      <c r="G97" s="528"/>
      <c r="H97" s="528"/>
      <c r="I97" s="526"/>
      <c r="J97" s="528"/>
      <c r="K97" s="528"/>
      <c r="L97" s="528"/>
      <c r="M97" s="1006"/>
      <c r="N97" s="1006"/>
      <c r="O97" s="1006"/>
      <c r="P97" s="1006"/>
      <c r="Q97" s="1006"/>
      <c r="R97" s="1006"/>
      <c r="S97" s="1006"/>
      <c r="T97" s="526"/>
    </row>
    <row r="98" spans="2:20">
      <c r="B98" s="528"/>
      <c r="C98" s="528"/>
      <c r="D98" s="528"/>
      <c r="E98" s="528"/>
      <c r="F98" s="528"/>
      <c r="G98" s="528"/>
      <c r="H98" s="528"/>
      <c r="I98" s="526"/>
      <c r="J98" s="528"/>
      <c r="K98" s="528"/>
      <c r="L98" s="528"/>
      <c r="M98" s="1006"/>
      <c r="N98" s="1006"/>
      <c r="O98" s="1006"/>
      <c r="P98" s="1006"/>
      <c r="Q98" s="1006"/>
      <c r="R98" s="1006"/>
      <c r="S98" s="1006"/>
      <c r="T98" s="526"/>
    </row>
    <row r="99" spans="2:20">
      <c r="B99" s="528"/>
      <c r="C99" s="528"/>
      <c r="D99" s="528"/>
      <c r="E99" s="528"/>
      <c r="F99" s="528"/>
      <c r="G99" s="528"/>
      <c r="H99" s="528"/>
      <c r="I99" s="526"/>
      <c r="J99" s="528"/>
      <c r="K99" s="528"/>
      <c r="L99" s="528"/>
      <c r="M99" s="1006"/>
      <c r="N99" s="1006"/>
      <c r="O99" s="1006"/>
      <c r="P99" s="1006"/>
      <c r="Q99" s="1006"/>
      <c r="R99" s="1006"/>
      <c r="S99" s="1006"/>
      <c r="T99" s="526"/>
    </row>
    <row r="100" spans="2:20">
      <c r="B100" s="528"/>
      <c r="C100" s="528"/>
      <c r="D100" s="528"/>
      <c r="E100" s="528"/>
      <c r="F100" s="528"/>
      <c r="G100" s="528"/>
      <c r="H100" s="528"/>
      <c r="I100" s="528"/>
      <c r="J100" s="528"/>
      <c r="K100" s="528"/>
      <c r="L100" s="528"/>
      <c r="M100" s="1006"/>
      <c r="N100" s="1006"/>
      <c r="O100" s="1006"/>
      <c r="P100" s="1006"/>
      <c r="Q100" s="1006"/>
      <c r="R100" s="1006"/>
      <c r="S100" s="1006"/>
      <c r="T100" s="526"/>
    </row>
    <row r="101" spans="2:20">
      <c r="B101" s="528"/>
      <c r="C101" s="528"/>
      <c r="D101" s="528"/>
      <c r="E101" s="528"/>
      <c r="F101" s="528"/>
      <c r="G101" s="528"/>
      <c r="H101" s="528"/>
      <c r="I101" s="526"/>
      <c r="J101" s="528"/>
      <c r="K101" s="528"/>
      <c r="L101" s="528"/>
      <c r="M101" s="1006"/>
      <c r="N101" s="1006"/>
      <c r="O101" s="1006"/>
      <c r="P101" s="1006"/>
      <c r="Q101" s="1006"/>
      <c r="R101" s="1006"/>
      <c r="S101" s="1006"/>
      <c r="T101" s="526"/>
    </row>
    <row r="102" spans="2:20">
      <c r="B102" s="528"/>
      <c r="C102" s="528"/>
      <c r="D102" s="528"/>
      <c r="E102" s="528"/>
      <c r="F102" s="528"/>
      <c r="G102" s="528"/>
      <c r="H102" s="528"/>
      <c r="I102" s="526"/>
      <c r="J102" s="528"/>
      <c r="K102" s="528"/>
      <c r="L102" s="528"/>
      <c r="M102" s="1006"/>
      <c r="N102" s="1006"/>
      <c r="O102" s="1006"/>
      <c r="P102" s="1006"/>
      <c r="Q102" s="1006"/>
      <c r="R102" s="1006"/>
      <c r="S102" s="1006"/>
      <c r="T102" s="526"/>
    </row>
    <row r="103" spans="2:20">
      <c r="B103" s="528"/>
      <c r="C103" s="528"/>
      <c r="D103" s="528"/>
      <c r="E103" s="528"/>
      <c r="F103" s="528"/>
      <c r="G103" s="528"/>
      <c r="H103" s="528"/>
      <c r="I103" s="526"/>
      <c r="J103" s="528"/>
      <c r="K103" s="528"/>
      <c r="L103" s="528"/>
      <c r="M103" s="1006"/>
      <c r="N103" s="1006"/>
      <c r="O103" s="1006"/>
      <c r="P103" s="1006"/>
      <c r="Q103" s="1006"/>
      <c r="R103" s="1006"/>
      <c r="S103" s="1006"/>
      <c r="T103" s="526"/>
    </row>
    <row r="104" spans="2:20">
      <c r="B104" s="528"/>
      <c r="C104" s="528"/>
      <c r="D104" s="528"/>
      <c r="E104" s="528"/>
      <c r="F104" s="528"/>
      <c r="G104" s="528"/>
      <c r="H104" s="528"/>
      <c r="I104" s="528"/>
      <c r="J104" s="528"/>
      <c r="K104" s="528"/>
      <c r="L104" s="528"/>
      <c r="M104" s="1006"/>
      <c r="N104" s="1006"/>
      <c r="O104" s="1006"/>
      <c r="P104" s="1006"/>
      <c r="Q104" s="1006"/>
      <c r="R104" s="1006"/>
      <c r="S104" s="1006"/>
      <c r="T104" s="526"/>
    </row>
    <row r="105" spans="2:20">
      <c r="B105" s="528"/>
      <c r="C105" s="528"/>
      <c r="D105" s="528"/>
      <c r="E105" s="528"/>
      <c r="F105" s="528"/>
      <c r="G105" s="528"/>
      <c r="H105" s="528"/>
      <c r="I105" s="528"/>
      <c r="J105" s="528"/>
      <c r="K105" s="528"/>
      <c r="L105" s="528"/>
      <c r="M105" s="1006"/>
      <c r="N105" s="1006"/>
      <c r="O105" s="1006"/>
      <c r="P105" s="1006"/>
      <c r="Q105" s="1006"/>
      <c r="R105" s="1006"/>
      <c r="S105" s="1006"/>
      <c r="T105" s="526"/>
    </row>
    <row r="106" spans="2:20">
      <c r="B106" s="528"/>
      <c r="C106" s="528"/>
      <c r="D106" s="528"/>
      <c r="E106" s="528"/>
      <c r="F106" s="528"/>
      <c r="G106" s="528"/>
      <c r="H106" s="528"/>
      <c r="I106" s="528"/>
      <c r="J106" s="528"/>
      <c r="K106" s="528"/>
      <c r="L106" s="528"/>
      <c r="M106" s="1006"/>
      <c r="N106" s="1006"/>
      <c r="O106" s="1006"/>
      <c r="P106" s="1006"/>
      <c r="Q106" s="1006"/>
      <c r="R106" s="1006"/>
      <c r="S106" s="1006"/>
      <c r="T106" s="526"/>
    </row>
    <row r="107" spans="2:20">
      <c r="B107" s="528"/>
      <c r="C107" s="528"/>
      <c r="D107" s="528"/>
      <c r="E107" s="528"/>
      <c r="F107" s="528"/>
      <c r="G107" s="528"/>
      <c r="H107" s="528"/>
      <c r="I107" s="528"/>
      <c r="J107" s="528"/>
      <c r="K107" s="528"/>
      <c r="L107" s="528"/>
      <c r="M107" s="1006"/>
      <c r="N107" s="1006"/>
      <c r="O107" s="1006"/>
      <c r="P107" s="1006"/>
      <c r="Q107" s="1006"/>
      <c r="R107" s="1006"/>
      <c r="S107" s="1006"/>
      <c r="T107" s="526"/>
    </row>
    <row r="108" spans="2:20">
      <c r="B108" s="528"/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1006"/>
      <c r="N108" s="1006"/>
      <c r="O108" s="1006"/>
      <c r="P108" s="1006"/>
      <c r="Q108" s="1006"/>
      <c r="R108" s="1006"/>
      <c r="S108" s="1006"/>
      <c r="T108" s="526"/>
    </row>
    <row r="109" spans="2:20"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1006"/>
      <c r="N109" s="1006"/>
      <c r="O109" s="1006"/>
      <c r="P109" s="1006"/>
      <c r="Q109" s="1006"/>
      <c r="R109" s="1006"/>
      <c r="S109" s="1006"/>
      <c r="T109" s="526"/>
    </row>
    <row r="110" spans="2:20"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1006"/>
      <c r="N110" s="1006"/>
      <c r="O110" s="1006"/>
      <c r="P110" s="1006"/>
      <c r="Q110" s="1006"/>
      <c r="R110" s="1006"/>
      <c r="S110" s="1006"/>
      <c r="T110" s="526"/>
    </row>
    <row r="111" spans="2:20"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1006"/>
      <c r="N111" s="1006"/>
      <c r="O111" s="1006"/>
      <c r="P111" s="1006"/>
      <c r="Q111" s="1006"/>
      <c r="R111" s="1006"/>
      <c r="S111" s="1006"/>
      <c r="T111" s="526"/>
    </row>
    <row r="112" spans="2:20"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1006"/>
      <c r="N112" s="1006"/>
      <c r="O112" s="1006"/>
      <c r="P112" s="1006"/>
      <c r="Q112" s="1006"/>
      <c r="R112" s="1006"/>
      <c r="S112" s="1006"/>
      <c r="T112" s="526"/>
    </row>
    <row r="113" spans="2:20"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1006"/>
      <c r="N113" s="1006"/>
      <c r="O113" s="1006"/>
      <c r="P113" s="1006"/>
      <c r="Q113" s="1006"/>
      <c r="R113" s="1006"/>
      <c r="S113" s="1006"/>
      <c r="T113" s="526"/>
    </row>
    <row r="114" spans="2:20"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1006"/>
      <c r="N114" s="1006"/>
      <c r="O114" s="1006"/>
      <c r="P114" s="1006"/>
      <c r="Q114" s="1006"/>
      <c r="R114" s="1006"/>
      <c r="S114" s="1006"/>
      <c r="T114" s="526"/>
    </row>
    <row r="115" spans="2:20"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1006"/>
      <c r="N115" s="1006"/>
      <c r="O115" s="1006"/>
      <c r="P115" s="1006"/>
      <c r="Q115" s="1006"/>
      <c r="R115" s="1006"/>
      <c r="S115" s="1006"/>
      <c r="T115" s="526"/>
    </row>
    <row r="116" spans="2:20">
      <c r="B116" s="528"/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1006"/>
      <c r="N116" s="1006"/>
      <c r="O116" s="1006"/>
      <c r="P116" s="1006"/>
      <c r="Q116" s="1006"/>
      <c r="R116" s="1006"/>
      <c r="S116" s="1006"/>
      <c r="T116" s="526"/>
    </row>
    <row r="117" spans="2:20">
      <c r="B117" s="528"/>
      <c r="C117" s="528"/>
      <c r="D117" s="528"/>
      <c r="E117" s="528"/>
      <c r="F117" s="528"/>
      <c r="G117" s="528"/>
      <c r="H117" s="528"/>
      <c r="I117" s="528"/>
      <c r="J117" s="528"/>
      <c r="K117" s="528"/>
      <c r="L117" s="528"/>
      <c r="M117" s="1006"/>
      <c r="N117" s="1006"/>
      <c r="O117" s="1006"/>
      <c r="P117" s="1006"/>
      <c r="Q117" s="1006"/>
      <c r="R117" s="1006"/>
      <c r="S117" s="1006"/>
      <c r="T117" s="526"/>
    </row>
    <row r="118" spans="2:20">
      <c r="B118" s="528"/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1006"/>
      <c r="N118" s="1006"/>
      <c r="O118" s="1006"/>
      <c r="P118" s="1006"/>
      <c r="Q118" s="1006"/>
      <c r="R118" s="1006"/>
      <c r="S118" s="1006"/>
      <c r="T118" s="526"/>
    </row>
    <row r="119" spans="2:20">
      <c r="B119" s="463"/>
      <c r="C119" s="463"/>
      <c r="D119" s="463"/>
      <c r="E119" s="463"/>
      <c r="F119" s="463"/>
      <c r="G119" s="463"/>
      <c r="H119" s="463"/>
      <c r="I119" s="463"/>
      <c r="J119" s="463"/>
      <c r="K119" s="463"/>
      <c r="L119" s="463"/>
    </row>
    <row r="120" spans="2:20">
      <c r="B120" s="463"/>
      <c r="C120" s="463"/>
      <c r="D120" s="463"/>
      <c r="E120" s="463"/>
      <c r="F120" s="463"/>
      <c r="G120" s="463"/>
      <c r="H120" s="463"/>
      <c r="I120" s="463"/>
      <c r="J120" s="463"/>
      <c r="K120" s="463"/>
      <c r="L120" s="463"/>
    </row>
    <row r="121" spans="2:20">
      <c r="B121" s="463"/>
      <c r="C121" s="463"/>
      <c r="D121" s="463"/>
      <c r="E121" s="463"/>
      <c r="F121" s="463"/>
      <c r="G121" s="463"/>
      <c r="H121" s="463"/>
      <c r="I121" s="463"/>
      <c r="J121" s="463"/>
      <c r="K121" s="463"/>
      <c r="L121" s="463"/>
    </row>
  </sheetData>
  <mergeCells count="7">
    <mergeCell ref="P7:R7"/>
    <mergeCell ref="I7:K7"/>
    <mergeCell ref="B2:E2"/>
    <mergeCell ref="B7:B8"/>
    <mergeCell ref="C7:E7"/>
    <mergeCell ref="F7:H7"/>
    <mergeCell ref="M7:O7"/>
  </mergeCells>
  <printOptions horizontalCentered="1"/>
  <pageMargins left="0.70866141732283472" right="0.70866141732283472" top="0.15748031496062992" bottom="0.15748031496062992" header="0.31496062992125984" footer="0.31496062992125984"/>
  <pageSetup paperSize="9" scale="35" orientation="landscape" r:id="rId1"/>
  <headerFooter>
    <oddFooter>&amp;R&amp;P/&amp;N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2:T105"/>
  <sheetViews>
    <sheetView showGridLines="0" zoomScale="70" zoomScaleNormal="70" workbookViewId="0">
      <pane ySplit="9" topLeftCell="A64" activePane="bottomLeft" state="frozen"/>
      <selection activeCell="O99" sqref="O99"/>
      <selection pane="bottomLeft" activeCell="A94" sqref="A94:B94"/>
    </sheetView>
  </sheetViews>
  <sheetFormatPr defaultColWidth="9.109375" defaultRowHeight="14.4"/>
  <cols>
    <col min="1" max="1" width="8.88671875" customWidth="1"/>
    <col min="2" max="2" width="74.33203125" style="10" bestFit="1" customWidth="1"/>
    <col min="3" max="3" width="11.6640625" style="10" customWidth="1"/>
    <col min="4" max="4" width="12.44140625" style="10" customWidth="1"/>
    <col min="5" max="5" width="11.6640625" style="10" customWidth="1"/>
    <col min="6" max="6" width="11.44140625" style="10" customWidth="1"/>
    <col min="7" max="7" width="11.6640625" style="10" customWidth="1"/>
    <col min="8" max="11" width="10.6640625" style="10" customWidth="1"/>
    <col min="12" max="13" width="12.88671875" style="10" customWidth="1"/>
    <col min="14" max="14" width="11.6640625" style="10" customWidth="1"/>
    <col min="15" max="15" width="14.6640625" style="10" customWidth="1"/>
    <col min="16" max="17" width="11.6640625" style="10" customWidth="1"/>
    <col min="18" max="18" width="12.44140625" style="10" customWidth="1"/>
    <col min="19" max="19" width="11.6640625" style="10" customWidth="1"/>
    <col min="20" max="20" width="5.5546875" style="10" customWidth="1"/>
    <col min="21" max="16384" width="9.109375" style="10"/>
  </cols>
  <sheetData>
    <row r="2" spans="1:20" s="749" customFormat="1" ht="16.5" customHeight="1">
      <c r="A2"/>
      <c r="B2" s="1442" t="s">
        <v>6067</v>
      </c>
      <c r="C2" s="1442"/>
      <c r="D2" s="1442"/>
      <c r="E2" s="1442"/>
      <c r="F2" s="1442"/>
      <c r="G2" s="1442"/>
      <c r="H2" s="1442"/>
      <c r="I2" s="1442"/>
      <c r="J2" s="1442"/>
      <c r="K2" s="1442"/>
      <c r="L2" s="1442"/>
      <c r="M2" s="1442"/>
      <c r="N2" s="1442"/>
      <c r="O2" s="1442"/>
      <c r="P2" s="1442"/>
      <c r="Q2" s="1442"/>
      <c r="R2" s="1442"/>
      <c r="S2" s="1442"/>
      <c r="T2" s="737"/>
    </row>
    <row r="3" spans="1:20" ht="16.2" thickBot="1">
      <c r="B3" s="566" t="s">
        <v>5854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</row>
    <row r="4" spans="1:20" ht="15" thickBot="1">
      <c r="B4" s="998"/>
      <c r="C4" s="999"/>
      <c r="D4" s="999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1000"/>
      <c r="T4" s="526"/>
    </row>
    <row r="5" spans="1:20" ht="15" customHeight="1">
      <c r="B5" s="526" t="s">
        <v>5949</v>
      </c>
      <c r="C5" s="526"/>
      <c r="D5" s="526"/>
      <c r="E5" s="526"/>
      <c r="F5" s="526"/>
      <c r="G5" s="526"/>
      <c r="H5" s="526" t="s">
        <v>102</v>
      </c>
      <c r="I5" s="526"/>
      <c r="J5" s="526"/>
      <c r="K5" s="526"/>
      <c r="L5" s="526"/>
      <c r="M5" s="526"/>
      <c r="N5" s="530"/>
      <c r="O5" s="526"/>
      <c r="P5" s="526"/>
      <c r="Q5" s="526"/>
      <c r="R5" s="526"/>
      <c r="S5" s="526"/>
      <c r="T5" s="526"/>
    </row>
    <row r="6" spans="1:20" ht="12" customHeight="1">
      <c r="B6" s="526"/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6"/>
      <c r="R6" s="526"/>
      <c r="S6" s="555" t="s">
        <v>6015</v>
      </c>
      <c r="T6" s="555"/>
    </row>
    <row r="7" spans="1:20" s="801" customFormat="1" ht="25.5" customHeight="1">
      <c r="A7"/>
      <c r="B7" s="1537" t="s">
        <v>6383</v>
      </c>
      <c r="C7" s="1530" t="s">
        <v>43</v>
      </c>
      <c r="D7" s="1531"/>
      <c r="E7" s="1532"/>
      <c r="F7" s="1530" t="s">
        <v>159</v>
      </c>
      <c r="G7" s="1540"/>
      <c r="H7" s="1540"/>
      <c r="I7" s="1540"/>
      <c r="J7" s="1540"/>
      <c r="K7" s="1530" t="s">
        <v>6071</v>
      </c>
      <c r="L7" s="1531"/>
      <c r="M7" s="1532"/>
      <c r="N7" s="1530" t="s">
        <v>148</v>
      </c>
      <c r="O7" s="1531"/>
      <c r="P7" s="1532"/>
      <c r="Q7" s="1530" t="s">
        <v>44</v>
      </c>
      <c r="R7" s="1531"/>
      <c r="S7" s="1532"/>
    </row>
    <row r="8" spans="1:20" s="801" customFormat="1" ht="41.25" customHeight="1">
      <c r="A8"/>
      <c r="B8" s="1538"/>
      <c r="C8" s="1541" t="s">
        <v>147</v>
      </c>
      <c r="D8" s="1543" t="s">
        <v>6001</v>
      </c>
      <c r="E8" s="1544" t="s">
        <v>84</v>
      </c>
      <c r="F8" s="1530" t="s">
        <v>6074</v>
      </c>
      <c r="G8" s="1540"/>
      <c r="H8" s="1530" t="s">
        <v>6072</v>
      </c>
      <c r="I8" s="1532"/>
      <c r="J8" s="1546" t="s">
        <v>149</v>
      </c>
      <c r="K8" s="1541" t="s">
        <v>147</v>
      </c>
      <c r="L8" s="1543" t="s">
        <v>6001</v>
      </c>
      <c r="M8" s="1544" t="s">
        <v>84</v>
      </c>
      <c r="N8" s="1541" t="s">
        <v>147</v>
      </c>
      <c r="O8" s="1543" t="s">
        <v>6001</v>
      </c>
      <c r="P8" s="1544" t="s">
        <v>84</v>
      </c>
      <c r="Q8" s="1541" t="s">
        <v>147</v>
      </c>
      <c r="R8" s="1543" t="s">
        <v>6001</v>
      </c>
      <c r="S8" s="1544" t="s">
        <v>84</v>
      </c>
    </row>
    <row r="9" spans="1:20" s="801" customFormat="1" ht="54" customHeight="1">
      <c r="A9"/>
      <c r="B9" s="1539"/>
      <c r="C9" s="1542"/>
      <c r="D9" s="1529"/>
      <c r="E9" s="1545"/>
      <c r="F9" s="869" t="s">
        <v>6073</v>
      </c>
      <c r="G9" s="803" t="s">
        <v>5911</v>
      </c>
      <c r="H9" s="869" t="s">
        <v>6073</v>
      </c>
      <c r="I9" s="803" t="s">
        <v>5911</v>
      </c>
      <c r="J9" s="1547"/>
      <c r="K9" s="1542"/>
      <c r="L9" s="1529"/>
      <c r="M9" s="1545"/>
      <c r="N9" s="1542"/>
      <c r="O9" s="1529"/>
      <c r="P9" s="1545"/>
      <c r="Q9" s="1542"/>
      <c r="R9" s="1529"/>
      <c r="S9" s="1545"/>
    </row>
    <row r="10" spans="1:20" s="801" customFormat="1">
      <c r="A10"/>
      <c r="B10" s="1183" t="s">
        <v>6308</v>
      </c>
      <c r="C10" s="805"/>
      <c r="D10" s="805"/>
      <c r="E10" s="805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</row>
    <row r="11" spans="1:20" s="801" customFormat="1">
      <c r="A11"/>
      <c r="B11" s="1171"/>
      <c r="C11" s="806"/>
      <c r="D11" s="806"/>
      <c r="E11" s="806"/>
      <c r="F11" s="806"/>
      <c r="G11" s="806"/>
      <c r="H11" s="806"/>
      <c r="I11" s="806"/>
      <c r="J11" s="806"/>
      <c r="K11" s="806"/>
      <c r="L11" s="806"/>
      <c r="M11" s="806"/>
      <c r="N11" s="806"/>
      <c r="O11" s="806"/>
      <c r="P11" s="806"/>
      <c r="Q11" s="806"/>
      <c r="R11" s="806"/>
      <c r="S11" s="806"/>
    </row>
    <row r="12" spans="1:20" s="801" customFormat="1">
      <c r="A12"/>
      <c r="B12" s="808" t="s">
        <v>6307</v>
      </c>
      <c r="C12" s="806"/>
      <c r="D12" s="806"/>
      <c r="E12" s="806"/>
      <c r="F12" s="806"/>
      <c r="G12" s="806"/>
      <c r="H12" s="806"/>
      <c r="I12" s="806"/>
      <c r="J12" s="806"/>
      <c r="K12" s="806"/>
      <c r="L12" s="806"/>
      <c r="M12" s="806"/>
      <c r="N12" s="806"/>
      <c r="O12" s="806"/>
      <c r="P12" s="806"/>
      <c r="Q12" s="806"/>
      <c r="R12" s="806"/>
      <c r="S12" s="806"/>
    </row>
    <row r="13" spans="1:20" s="801" customFormat="1">
      <c r="A13"/>
      <c r="B13" s="807" t="s">
        <v>162</v>
      </c>
      <c r="C13" s="806"/>
      <c r="D13" s="806"/>
      <c r="E13" s="806"/>
      <c r="F13" s="806"/>
      <c r="G13" s="806"/>
      <c r="H13" s="806"/>
      <c r="I13" s="806"/>
      <c r="J13" s="806"/>
      <c r="K13" s="806"/>
      <c r="L13" s="806"/>
      <c r="M13" s="806"/>
      <c r="N13" s="806"/>
      <c r="O13" s="806"/>
      <c r="P13" s="806"/>
      <c r="Q13" s="806"/>
      <c r="R13" s="806"/>
      <c r="S13" s="806"/>
    </row>
    <row r="14" spans="1:20" s="801" customFormat="1">
      <c r="A14"/>
      <c r="B14" s="807" t="s">
        <v>163</v>
      </c>
      <c r="C14" s="806"/>
      <c r="D14" s="806"/>
      <c r="E14" s="806"/>
      <c r="F14" s="806"/>
      <c r="G14" s="806"/>
      <c r="H14" s="806"/>
      <c r="I14" s="806"/>
      <c r="J14" s="806"/>
      <c r="K14" s="806"/>
      <c r="L14" s="806"/>
      <c r="M14" s="806"/>
      <c r="N14" s="806"/>
      <c r="O14" s="806"/>
      <c r="P14" s="806"/>
      <c r="Q14" s="806"/>
      <c r="R14" s="806"/>
      <c r="S14" s="806"/>
    </row>
    <row r="15" spans="1:20" s="801" customFormat="1">
      <c r="A15"/>
      <c r="B15" s="807" t="s">
        <v>164</v>
      </c>
      <c r="C15" s="806"/>
      <c r="D15" s="806"/>
      <c r="E15" s="806"/>
      <c r="F15" s="806"/>
      <c r="G15" s="806"/>
      <c r="H15" s="806"/>
      <c r="I15" s="806"/>
      <c r="J15" s="806"/>
      <c r="K15" s="806"/>
      <c r="L15" s="806"/>
      <c r="M15" s="806"/>
      <c r="N15" s="806"/>
      <c r="O15" s="806"/>
      <c r="P15" s="806"/>
      <c r="Q15" s="806"/>
      <c r="R15" s="806"/>
      <c r="S15" s="806"/>
    </row>
    <row r="16" spans="1:20" s="801" customFormat="1">
      <c r="A16"/>
      <c r="B16" s="1185"/>
      <c r="C16" s="809"/>
      <c r="D16" s="809"/>
      <c r="E16" s="809"/>
      <c r="F16" s="809"/>
      <c r="G16" s="809"/>
      <c r="H16" s="809"/>
      <c r="I16" s="809"/>
      <c r="J16" s="809"/>
      <c r="K16" s="809"/>
      <c r="L16" s="809"/>
      <c r="M16" s="809"/>
      <c r="N16" s="809"/>
      <c r="O16" s="809"/>
      <c r="P16" s="809"/>
      <c r="Q16" s="809"/>
      <c r="R16" s="809"/>
      <c r="S16" s="809"/>
    </row>
    <row r="17" spans="1:19" s="801" customFormat="1">
      <c r="A17"/>
      <c r="B17" s="1304" t="s">
        <v>6309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</row>
    <row r="18" spans="1:19" s="801" customFormat="1">
      <c r="A18"/>
      <c r="B18" s="1174" t="s">
        <v>162</v>
      </c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</row>
    <row r="19" spans="1:19" s="801" customFormat="1">
      <c r="A19"/>
      <c r="B19" s="1174" t="s">
        <v>163</v>
      </c>
      <c r="C19" s="806"/>
      <c r="D19" s="806"/>
      <c r="E19" s="806"/>
      <c r="F19" s="806"/>
      <c r="G19" s="806"/>
      <c r="H19" s="806"/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</row>
    <row r="20" spans="1:19" s="801" customFormat="1">
      <c r="A20"/>
      <c r="B20" s="1174" t="s">
        <v>164</v>
      </c>
      <c r="C20" s="806"/>
      <c r="D20" s="806"/>
      <c r="E20" s="806"/>
      <c r="F20" s="806"/>
      <c r="G20" s="806"/>
      <c r="H20" s="806"/>
      <c r="I20" s="806"/>
      <c r="J20" s="806"/>
      <c r="K20" s="806"/>
      <c r="L20" s="806"/>
      <c r="M20" s="806"/>
      <c r="N20" s="806"/>
      <c r="O20" s="806"/>
      <c r="P20" s="806"/>
      <c r="Q20" s="806"/>
      <c r="R20" s="806"/>
      <c r="S20" s="806"/>
    </row>
    <row r="21" spans="1:19" s="801" customFormat="1">
      <c r="A21"/>
      <c r="B21" s="1174"/>
      <c r="C21" s="806"/>
      <c r="D21" s="806"/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</row>
    <row r="22" spans="1:19" s="801" customFormat="1">
      <c r="A22"/>
      <c r="B22" s="1305" t="s">
        <v>155</v>
      </c>
      <c r="C22" s="806"/>
      <c r="D22" s="806"/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</row>
    <row r="23" spans="1:19" s="801" customFormat="1">
      <c r="A23"/>
      <c r="B23" s="1306" t="s">
        <v>6310</v>
      </c>
      <c r="C23" s="806"/>
      <c r="D23" s="806"/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</row>
    <row r="24" spans="1:19" s="801" customFormat="1">
      <c r="A24"/>
      <c r="B24" s="1306" t="s">
        <v>6311</v>
      </c>
      <c r="C24" s="806"/>
      <c r="D24" s="806"/>
      <c r="E24" s="806"/>
      <c r="F24" s="806"/>
      <c r="G24" s="806"/>
      <c r="H24" s="806"/>
      <c r="I24" s="806"/>
      <c r="J24" s="806"/>
      <c r="K24" s="806"/>
      <c r="L24" s="806"/>
      <c r="M24" s="806"/>
      <c r="N24" s="806"/>
      <c r="O24" s="806"/>
      <c r="P24" s="806"/>
      <c r="Q24" s="806"/>
      <c r="R24" s="806"/>
      <c r="S24" s="806"/>
    </row>
    <row r="25" spans="1:19" s="801" customFormat="1">
      <c r="A25"/>
      <c r="B25" s="1307"/>
      <c r="C25" s="806"/>
      <c r="D25" s="806"/>
      <c r="E25" s="806"/>
      <c r="F25" s="806"/>
      <c r="G25" s="806"/>
      <c r="H25" s="806"/>
      <c r="I25" s="806"/>
      <c r="J25" s="806"/>
      <c r="K25" s="806"/>
      <c r="L25" s="806"/>
      <c r="M25" s="806"/>
      <c r="N25" s="806"/>
      <c r="O25" s="806"/>
      <c r="P25" s="806"/>
      <c r="Q25" s="806"/>
      <c r="R25" s="806"/>
      <c r="S25" s="806"/>
    </row>
    <row r="26" spans="1:19" s="801" customFormat="1">
      <c r="A26"/>
      <c r="B26" s="1308" t="s">
        <v>140</v>
      </c>
      <c r="C26" s="806"/>
      <c r="D26" s="806"/>
      <c r="E26" s="806"/>
      <c r="F26" s="806"/>
      <c r="G26" s="806"/>
      <c r="H26" s="806"/>
      <c r="I26" s="806"/>
      <c r="J26" s="806"/>
      <c r="K26" s="806"/>
      <c r="L26" s="806"/>
      <c r="M26" s="806"/>
      <c r="N26" s="806"/>
      <c r="O26" s="806"/>
      <c r="P26" s="806"/>
      <c r="Q26" s="806"/>
      <c r="R26" s="806"/>
      <c r="S26" s="806"/>
    </row>
    <row r="27" spans="1:19" s="801" customFormat="1">
      <c r="A27"/>
      <c r="B27" s="1309" t="s">
        <v>129</v>
      </c>
      <c r="C27" s="806"/>
      <c r="D27" s="806"/>
      <c r="E27" s="806"/>
      <c r="F27" s="806"/>
      <c r="G27" s="806"/>
      <c r="H27" s="806"/>
      <c r="I27" s="806"/>
      <c r="J27" s="806"/>
      <c r="K27" s="806"/>
      <c r="L27" s="806"/>
      <c r="M27" s="806"/>
      <c r="N27" s="806"/>
      <c r="O27" s="806"/>
      <c r="P27" s="806"/>
      <c r="Q27" s="806"/>
      <c r="R27" s="806"/>
      <c r="S27" s="806"/>
    </row>
    <row r="28" spans="1:19" s="801" customFormat="1">
      <c r="A28"/>
      <c r="B28" s="1309" t="s">
        <v>130</v>
      </c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</row>
    <row r="29" spans="1:19" s="801" customFormat="1">
      <c r="A29"/>
      <c r="B29" s="1309" t="s">
        <v>104</v>
      </c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</row>
    <row r="30" spans="1:19" s="801" customFormat="1">
      <c r="A30"/>
      <c r="B30" s="1309" t="s">
        <v>131</v>
      </c>
      <c r="C30" s="806"/>
      <c r="D30" s="806"/>
      <c r="E30" s="806"/>
      <c r="F30" s="806"/>
      <c r="G30" s="806"/>
      <c r="H30" s="806"/>
      <c r="I30" s="806"/>
      <c r="J30" s="806"/>
      <c r="K30" s="806"/>
      <c r="L30" s="806"/>
      <c r="M30" s="806"/>
      <c r="N30" s="806"/>
      <c r="O30" s="806"/>
      <c r="P30" s="806"/>
      <c r="Q30" s="806"/>
      <c r="R30" s="806"/>
      <c r="S30" s="806"/>
    </row>
    <row r="31" spans="1:19" s="801" customFormat="1">
      <c r="A31"/>
      <c r="B31" s="1309" t="s">
        <v>132</v>
      </c>
      <c r="C31" s="806"/>
      <c r="D31" s="806"/>
      <c r="E31" s="806"/>
      <c r="F31" s="806"/>
      <c r="G31" s="806"/>
      <c r="H31" s="806"/>
      <c r="I31" s="806"/>
      <c r="J31" s="806"/>
      <c r="K31" s="806"/>
      <c r="L31" s="806"/>
      <c r="M31" s="806"/>
      <c r="N31" s="806"/>
      <c r="O31" s="806"/>
      <c r="P31" s="806"/>
      <c r="Q31" s="806"/>
      <c r="R31" s="806"/>
      <c r="S31" s="806"/>
    </row>
    <row r="32" spans="1:19" s="801" customFormat="1">
      <c r="A32"/>
      <c r="B32" s="1310" t="s">
        <v>6353</v>
      </c>
      <c r="C32" s="806"/>
      <c r="D32" s="806"/>
      <c r="E32" s="806"/>
      <c r="F32" s="806"/>
      <c r="G32" s="806"/>
      <c r="H32" s="806"/>
      <c r="I32" s="806"/>
      <c r="J32" s="806"/>
      <c r="K32" s="806"/>
      <c r="L32" s="806"/>
      <c r="M32" s="806"/>
      <c r="N32" s="806"/>
      <c r="O32" s="806"/>
      <c r="P32" s="806"/>
      <c r="Q32" s="806"/>
      <c r="R32" s="806"/>
      <c r="S32" s="806"/>
    </row>
    <row r="33" spans="1:20" s="801" customFormat="1">
      <c r="A33"/>
      <c r="B33" s="1311" t="s">
        <v>133</v>
      </c>
      <c r="C33" s="806"/>
      <c r="D33" s="806"/>
      <c r="E33" s="806"/>
      <c r="F33" s="806"/>
      <c r="G33" s="806"/>
      <c r="H33" s="806"/>
      <c r="I33" s="806"/>
      <c r="J33" s="806"/>
      <c r="K33" s="806"/>
      <c r="L33" s="806"/>
      <c r="M33" s="806"/>
      <c r="N33" s="806"/>
      <c r="O33" s="806"/>
      <c r="P33" s="806"/>
      <c r="Q33" s="806"/>
      <c r="R33" s="806"/>
      <c r="S33" s="806"/>
    </row>
    <row r="34" spans="1:20" s="801" customFormat="1">
      <c r="A34"/>
      <c r="B34" s="1309" t="s">
        <v>128</v>
      </c>
      <c r="C34" s="806"/>
      <c r="D34" s="806"/>
      <c r="E34" s="806"/>
      <c r="F34" s="806"/>
      <c r="G34" s="806"/>
      <c r="H34" s="806"/>
      <c r="I34" s="806"/>
      <c r="J34" s="806"/>
      <c r="K34" s="806"/>
      <c r="L34" s="806"/>
      <c r="M34" s="806"/>
      <c r="N34" s="806"/>
      <c r="O34" s="806"/>
      <c r="P34" s="806"/>
      <c r="Q34" s="806"/>
      <c r="R34" s="806"/>
      <c r="S34" s="806"/>
      <c r="T34" s="811"/>
    </row>
    <row r="35" spans="1:20" s="1182" customFormat="1" ht="42" customHeight="1">
      <c r="A35"/>
      <c r="B35" s="1406" t="s">
        <v>6389</v>
      </c>
      <c r="C35" s="1176"/>
      <c r="D35" s="1176"/>
      <c r="E35" s="1176"/>
      <c r="F35" s="1176"/>
      <c r="G35" s="1176"/>
      <c r="H35" s="1176"/>
      <c r="I35" s="1176"/>
      <c r="J35" s="1176"/>
      <c r="K35" s="1176"/>
      <c r="L35" s="1176"/>
      <c r="M35" s="1176"/>
      <c r="N35" s="1176"/>
      <c r="O35" s="1176"/>
      <c r="P35" s="1176"/>
      <c r="Q35" s="1176"/>
      <c r="R35" s="1176"/>
      <c r="S35" s="1176"/>
      <c r="T35" s="1184"/>
    </row>
    <row r="36" spans="1:20" s="801" customFormat="1">
      <c r="A36"/>
      <c r="B36" s="1312"/>
      <c r="C36" s="806"/>
      <c r="D36" s="806"/>
      <c r="E36" s="806"/>
      <c r="F36" s="806"/>
      <c r="G36" s="806"/>
      <c r="H36" s="806"/>
      <c r="I36" s="806"/>
      <c r="J36" s="806"/>
      <c r="K36" s="806"/>
      <c r="L36" s="806"/>
      <c r="M36" s="806"/>
      <c r="N36" s="806"/>
      <c r="O36" s="806"/>
      <c r="P36" s="806"/>
      <c r="Q36" s="806"/>
      <c r="R36" s="806"/>
      <c r="S36" s="806"/>
    </row>
    <row r="37" spans="1:20" s="801" customFormat="1">
      <c r="A37"/>
      <c r="B37" s="1313" t="s">
        <v>6327</v>
      </c>
      <c r="C37" s="806"/>
      <c r="D37" s="806"/>
      <c r="E37" s="806"/>
      <c r="F37" s="806"/>
      <c r="G37" s="806"/>
      <c r="H37" s="806"/>
      <c r="I37" s="806"/>
      <c r="J37" s="806"/>
      <c r="K37" s="806"/>
      <c r="L37" s="806"/>
      <c r="M37" s="806"/>
      <c r="N37" s="806"/>
      <c r="O37" s="806"/>
      <c r="P37" s="806"/>
      <c r="Q37" s="806"/>
      <c r="R37" s="806"/>
      <c r="S37" s="806"/>
    </row>
    <row r="38" spans="1:20" s="801" customFormat="1">
      <c r="A38"/>
      <c r="B38" s="1313" t="s">
        <v>6328</v>
      </c>
      <c r="C38" s="806"/>
      <c r="D38" s="806"/>
      <c r="E38" s="806"/>
      <c r="F38" s="806"/>
      <c r="G38" s="806"/>
      <c r="H38" s="806"/>
      <c r="I38" s="806"/>
      <c r="J38" s="806"/>
      <c r="K38" s="806"/>
      <c r="L38" s="806"/>
      <c r="M38" s="806"/>
      <c r="N38" s="806"/>
      <c r="O38" s="806"/>
      <c r="P38" s="806"/>
      <c r="Q38" s="806"/>
      <c r="R38" s="806"/>
      <c r="S38" s="806"/>
    </row>
    <row r="39" spans="1:20" s="801" customFormat="1">
      <c r="A39"/>
      <c r="B39" s="1312"/>
      <c r="C39" s="806"/>
      <c r="D39" s="806"/>
      <c r="E39" s="806"/>
      <c r="F39" s="806"/>
      <c r="G39" s="806"/>
      <c r="H39" s="806"/>
      <c r="I39" s="806"/>
      <c r="J39" s="806"/>
      <c r="K39" s="806"/>
      <c r="L39" s="806"/>
      <c r="M39" s="806"/>
      <c r="N39" s="806"/>
      <c r="O39" s="806"/>
      <c r="P39" s="806"/>
      <c r="Q39" s="806"/>
      <c r="R39" s="806"/>
      <c r="S39" s="806"/>
    </row>
    <row r="40" spans="1:20" s="801" customFormat="1">
      <c r="A40"/>
      <c r="B40" s="1308" t="s">
        <v>6343</v>
      </c>
      <c r="C40" s="810"/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810"/>
      <c r="S40" s="810"/>
    </row>
    <row r="41" spans="1:20" s="801" customFormat="1">
      <c r="A41"/>
      <c r="B41" s="1313" t="s">
        <v>6329</v>
      </c>
      <c r="C41" s="810"/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  <c r="P41" s="810"/>
      <c r="Q41" s="810"/>
      <c r="R41" s="810"/>
      <c r="S41" s="810"/>
    </row>
    <row r="42" spans="1:20" s="801" customFormat="1">
      <c r="A42"/>
      <c r="B42" s="1314"/>
      <c r="C42" s="806"/>
      <c r="D42" s="806"/>
      <c r="E42" s="806"/>
      <c r="F42" s="806"/>
      <c r="G42" s="806"/>
      <c r="H42" s="806"/>
      <c r="I42" s="806"/>
      <c r="J42" s="806"/>
      <c r="K42" s="806"/>
      <c r="L42" s="806"/>
      <c r="M42" s="806"/>
      <c r="N42" s="806"/>
      <c r="O42" s="806"/>
      <c r="P42" s="806"/>
      <c r="Q42" s="806"/>
      <c r="R42" s="806"/>
      <c r="S42" s="806"/>
    </row>
    <row r="43" spans="1:20" s="801" customFormat="1">
      <c r="A43"/>
      <c r="B43" s="1308" t="s">
        <v>141</v>
      </c>
      <c r="C43" s="806"/>
      <c r="D43" s="806"/>
      <c r="E43" s="806"/>
      <c r="F43" s="806"/>
      <c r="G43" s="806"/>
      <c r="H43" s="806"/>
      <c r="I43" s="806"/>
      <c r="J43" s="806"/>
      <c r="K43" s="806"/>
      <c r="L43" s="806"/>
      <c r="M43" s="806"/>
      <c r="N43" s="806"/>
      <c r="O43" s="806"/>
      <c r="P43" s="806"/>
      <c r="Q43" s="806"/>
      <c r="R43" s="806"/>
      <c r="S43" s="806"/>
    </row>
    <row r="44" spans="1:20" s="801" customFormat="1">
      <c r="A44"/>
      <c r="B44" s="1309" t="s">
        <v>129</v>
      </c>
      <c r="C44" s="806"/>
      <c r="D44" s="806"/>
      <c r="E44" s="806"/>
      <c r="F44" s="806"/>
      <c r="G44" s="806"/>
      <c r="H44" s="806"/>
      <c r="I44" s="806"/>
      <c r="J44" s="806"/>
      <c r="K44" s="806"/>
      <c r="L44" s="806"/>
      <c r="M44" s="806"/>
      <c r="N44" s="806"/>
      <c r="O44" s="806"/>
      <c r="P44" s="806"/>
      <c r="Q44" s="806"/>
      <c r="R44" s="806"/>
      <c r="S44" s="806"/>
    </row>
    <row r="45" spans="1:20" s="801" customFormat="1">
      <c r="A45"/>
      <c r="B45" s="1309" t="s">
        <v>130</v>
      </c>
      <c r="C45" s="806"/>
      <c r="D45" s="806"/>
      <c r="E45" s="806"/>
      <c r="F45" s="806"/>
      <c r="G45" s="806"/>
      <c r="H45" s="806"/>
      <c r="I45" s="806"/>
      <c r="J45" s="806"/>
      <c r="K45" s="806"/>
      <c r="L45" s="806"/>
      <c r="M45" s="806"/>
      <c r="N45" s="806"/>
      <c r="O45" s="806"/>
      <c r="P45" s="806"/>
      <c r="Q45" s="806"/>
      <c r="R45" s="806"/>
      <c r="S45" s="806"/>
      <c r="T45" s="811"/>
    </row>
    <row r="46" spans="1:20" s="801" customFormat="1">
      <c r="A46"/>
      <c r="B46" s="1312" t="s">
        <v>6122</v>
      </c>
      <c r="C46" s="806"/>
      <c r="D46" s="806"/>
      <c r="E46" s="806"/>
      <c r="F46" s="806"/>
      <c r="G46" s="806"/>
      <c r="H46" s="806"/>
      <c r="I46" s="806"/>
      <c r="J46" s="806"/>
      <c r="K46" s="806"/>
      <c r="L46" s="806"/>
      <c r="M46" s="806"/>
      <c r="N46" s="806"/>
      <c r="O46" s="806"/>
      <c r="P46" s="806"/>
      <c r="Q46" s="806"/>
      <c r="R46" s="806"/>
      <c r="S46" s="806"/>
    </row>
    <row r="47" spans="1:20" s="801" customFormat="1">
      <c r="A47"/>
      <c r="B47" s="1312" t="s">
        <v>6123</v>
      </c>
      <c r="C47" s="806"/>
      <c r="D47" s="806"/>
      <c r="E47" s="806"/>
      <c r="F47" s="806"/>
      <c r="G47" s="806"/>
      <c r="H47" s="806"/>
      <c r="I47" s="806"/>
      <c r="J47" s="806"/>
      <c r="K47" s="806"/>
      <c r="L47" s="806"/>
      <c r="M47" s="806"/>
      <c r="N47" s="806"/>
      <c r="O47" s="806"/>
      <c r="P47" s="806"/>
      <c r="Q47" s="806"/>
      <c r="R47" s="806"/>
      <c r="S47" s="806"/>
    </row>
    <row r="48" spans="1:20" s="801" customFormat="1">
      <c r="A48"/>
      <c r="B48" s="1309" t="s">
        <v>131</v>
      </c>
      <c r="C48" s="806"/>
      <c r="D48" s="806"/>
      <c r="E48" s="806"/>
      <c r="F48" s="806"/>
      <c r="G48" s="806"/>
      <c r="H48" s="806"/>
      <c r="I48" s="806"/>
      <c r="J48" s="806"/>
      <c r="K48" s="806"/>
      <c r="L48" s="806"/>
      <c r="M48" s="806"/>
      <c r="N48" s="806"/>
      <c r="O48" s="806"/>
      <c r="P48" s="806"/>
      <c r="Q48" s="806"/>
      <c r="R48" s="806"/>
      <c r="S48" s="806"/>
    </row>
    <row r="49" spans="1:19" s="801" customFormat="1">
      <c r="A49"/>
      <c r="B49" s="1309" t="s">
        <v>132</v>
      </c>
      <c r="C49" s="810"/>
      <c r="D49" s="810"/>
      <c r="E49" s="810"/>
      <c r="F49" s="810"/>
      <c r="G49" s="810"/>
      <c r="H49" s="810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810"/>
    </row>
    <row r="50" spans="1:19" s="801" customFormat="1">
      <c r="A50"/>
      <c r="B50" s="1310" t="s">
        <v>6002</v>
      </c>
      <c r="C50" s="806"/>
      <c r="D50" s="806"/>
      <c r="E50" s="806"/>
      <c r="F50" s="806"/>
      <c r="G50" s="806"/>
      <c r="H50" s="806"/>
      <c r="I50" s="806"/>
      <c r="J50" s="806"/>
      <c r="K50" s="806"/>
      <c r="L50" s="806"/>
      <c r="M50" s="806"/>
      <c r="N50" s="806"/>
      <c r="O50" s="806"/>
      <c r="P50" s="806"/>
      <c r="Q50" s="806"/>
      <c r="R50" s="806"/>
      <c r="S50" s="806"/>
    </row>
    <row r="51" spans="1:19" s="801" customFormat="1">
      <c r="A51"/>
      <c r="B51" s="1311" t="s">
        <v>133</v>
      </c>
      <c r="C51" s="806"/>
      <c r="D51" s="806"/>
      <c r="E51" s="806"/>
      <c r="F51" s="806"/>
      <c r="G51" s="806"/>
      <c r="H51" s="806"/>
      <c r="I51" s="806"/>
      <c r="J51" s="806"/>
      <c r="K51" s="806"/>
      <c r="L51" s="806"/>
      <c r="M51" s="806"/>
      <c r="N51" s="806"/>
      <c r="O51" s="806"/>
      <c r="P51" s="806"/>
      <c r="Q51" s="806"/>
      <c r="R51" s="806"/>
      <c r="S51" s="806"/>
    </row>
    <row r="52" spans="1:19" s="801" customFormat="1">
      <c r="A52"/>
      <c r="B52" s="1309" t="s">
        <v>6003</v>
      </c>
      <c r="C52" s="806"/>
      <c r="D52" s="806"/>
      <c r="E52" s="806"/>
      <c r="F52" s="806"/>
      <c r="G52" s="806"/>
      <c r="H52" s="806"/>
      <c r="I52" s="806"/>
      <c r="J52" s="806"/>
      <c r="K52" s="806"/>
      <c r="L52" s="806"/>
      <c r="M52" s="806"/>
      <c r="N52" s="806"/>
      <c r="O52" s="806"/>
      <c r="P52" s="806"/>
      <c r="Q52" s="806"/>
      <c r="R52" s="806"/>
      <c r="S52" s="806"/>
    </row>
    <row r="53" spans="1:19" s="1182" customFormat="1" ht="32.25" customHeight="1">
      <c r="A53"/>
      <c r="B53" s="1406" t="s">
        <v>6390</v>
      </c>
      <c r="C53" s="1176"/>
      <c r="D53" s="1176"/>
      <c r="E53" s="1176"/>
      <c r="F53" s="1176"/>
      <c r="G53" s="1176"/>
      <c r="H53" s="1176"/>
      <c r="I53" s="1176"/>
      <c r="J53" s="1176"/>
      <c r="K53" s="1176"/>
      <c r="L53" s="1176"/>
      <c r="M53" s="1176"/>
      <c r="N53" s="1176"/>
      <c r="O53" s="1176"/>
      <c r="P53" s="1176"/>
      <c r="Q53" s="1176"/>
      <c r="R53" s="1176"/>
      <c r="S53" s="1176"/>
    </row>
    <row r="54" spans="1:19" s="1182" customFormat="1">
      <c r="A54"/>
      <c r="B54" s="1313"/>
      <c r="C54" s="1176"/>
      <c r="D54" s="1176"/>
      <c r="E54" s="1176"/>
      <c r="F54" s="1176"/>
      <c r="G54" s="1176"/>
      <c r="H54" s="1176"/>
      <c r="I54" s="1176"/>
      <c r="J54" s="1176"/>
      <c r="K54" s="1176"/>
      <c r="L54" s="1176"/>
      <c r="M54" s="1176"/>
      <c r="N54" s="1176"/>
      <c r="O54" s="1176"/>
      <c r="P54" s="1176"/>
      <c r="Q54" s="1176"/>
      <c r="R54" s="1176"/>
      <c r="S54" s="1176"/>
    </row>
    <row r="55" spans="1:19" s="1182" customFormat="1">
      <c r="A55"/>
      <c r="B55" s="1313" t="s">
        <v>6330</v>
      </c>
      <c r="C55" s="1176"/>
      <c r="D55" s="1176"/>
      <c r="E55" s="1176"/>
      <c r="F55" s="1176"/>
      <c r="G55" s="1176"/>
      <c r="H55" s="1176"/>
      <c r="I55" s="1176"/>
      <c r="J55" s="1176"/>
      <c r="K55" s="1176"/>
      <c r="L55" s="1176"/>
      <c r="M55" s="1176"/>
      <c r="N55" s="1176"/>
      <c r="O55" s="1176"/>
      <c r="P55" s="1176"/>
      <c r="Q55" s="1176"/>
      <c r="R55" s="1176"/>
      <c r="S55" s="1176"/>
    </row>
    <row r="56" spans="1:19" s="1182" customFormat="1">
      <c r="A56"/>
      <c r="B56" s="1313" t="s">
        <v>6331</v>
      </c>
      <c r="C56" s="1176"/>
      <c r="D56" s="1176"/>
      <c r="E56" s="1176"/>
      <c r="F56" s="1176"/>
      <c r="G56" s="1176"/>
      <c r="H56" s="1176"/>
      <c r="I56" s="1176"/>
      <c r="J56" s="1176"/>
      <c r="K56" s="1176"/>
      <c r="L56" s="1176"/>
      <c r="M56" s="1176"/>
      <c r="N56" s="1176"/>
      <c r="O56" s="1176"/>
      <c r="P56" s="1176"/>
      <c r="Q56" s="1176"/>
      <c r="R56" s="1176"/>
      <c r="S56" s="1176"/>
    </row>
    <row r="57" spans="1:19" s="1182" customFormat="1">
      <c r="A57"/>
      <c r="B57" s="1312"/>
      <c r="C57" s="1176"/>
      <c r="D57" s="1176"/>
      <c r="E57" s="1176"/>
      <c r="F57" s="1176"/>
      <c r="G57" s="1176"/>
      <c r="H57" s="1176"/>
      <c r="I57" s="1176"/>
      <c r="J57" s="1176"/>
      <c r="K57" s="1176"/>
      <c r="L57" s="1176"/>
      <c r="M57" s="1176"/>
      <c r="N57" s="1176"/>
      <c r="O57" s="1176"/>
      <c r="P57" s="1176"/>
      <c r="Q57" s="1176"/>
      <c r="R57" s="1176"/>
      <c r="S57" s="1176"/>
    </row>
    <row r="58" spans="1:19" s="1182" customFormat="1">
      <c r="A58"/>
      <c r="B58" s="1313" t="s">
        <v>6332</v>
      </c>
      <c r="C58" s="1176"/>
      <c r="D58" s="1176"/>
      <c r="E58" s="1176"/>
      <c r="F58" s="1176"/>
      <c r="G58" s="1176"/>
      <c r="H58" s="1176"/>
      <c r="I58" s="1176"/>
      <c r="J58" s="1176"/>
      <c r="K58" s="1176"/>
      <c r="L58" s="1176"/>
      <c r="M58" s="1176"/>
      <c r="N58" s="1176"/>
      <c r="O58" s="1176"/>
      <c r="P58" s="1176"/>
      <c r="Q58" s="1176"/>
      <c r="R58" s="1176"/>
      <c r="S58" s="1176"/>
    </row>
    <row r="59" spans="1:19" s="1182" customFormat="1">
      <c r="A59"/>
      <c r="B59" s="1313" t="s">
        <v>6333</v>
      </c>
      <c r="C59" s="1176"/>
      <c r="D59" s="1176"/>
      <c r="E59" s="1176"/>
      <c r="F59" s="1176"/>
      <c r="G59" s="1176"/>
      <c r="H59" s="1176"/>
      <c r="I59" s="1176"/>
      <c r="J59" s="1176"/>
      <c r="K59" s="1176"/>
      <c r="L59" s="1176"/>
      <c r="M59" s="1176"/>
      <c r="N59" s="1176"/>
      <c r="O59" s="1176"/>
      <c r="P59" s="1176"/>
      <c r="Q59" s="1176"/>
      <c r="R59" s="1176"/>
      <c r="S59" s="1176"/>
    </row>
    <row r="60" spans="1:19" s="1182" customFormat="1">
      <c r="A60"/>
      <c r="B60" s="1314"/>
      <c r="C60" s="1176"/>
      <c r="D60" s="1176"/>
      <c r="E60" s="1176"/>
      <c r="F60" s="1176"/>
      <c r="G60" s="1176"/>
      <c r="H60" s="1176"/>
      <c r="I60" s="1176"/>
      <c r="J60" s="1176"/>
      <c r="K60" s="1176"/>
      <c r="L60" s="1176"/>
      <c r="M60" s="1176"/>
      <c r="N60" s="1176"/>
      <c r="O60" s="1176"/>
      <c r="P60" s="1176"/>
      <c r="Q60" s="1176"/>
      <c r="R60" s="1176"/>
      <c r="S60" s="1176"/>
    </row>
    <row r="61" spans="1:19" s="1182" customFormat="1">
      <c r="A61"/>
      <c r="B61" s="1308" t="s">
        <v>142</v>
      </c>
      <c r="C61" s="1176"/>
      <c r="D61" s="1176"/>
      <c r="E61" s="1176"/>
      <c r="F61" s="1176"/>
      <c r="G61" s="1176"/>
      <c r="H61" s="1176"/>
      <c r="I61" s="1176"/>
      <c r="J61" s="1176"/>
      <c r="K61" s="1176"/>
      <c r="L61" s="1176"/>
      <c r="M61" s="1176"/>
      <c r="N61" s="1176"/>
      <c r="O61" s="1176"/>
      <c r="P61" s="1176"/>
      <c r="Q61" s="1176"/>
      <c r="R61" s="1176"/>
      <c r="S61" s="1176"/>
    </row>
    <row r="62" spans="1:19" s="1182" customFormat="1">
      <c r="A62"/>
      <c r="B62" s="1309" t="s">
        <v>134</v>
      </c>
      <c r="C62" s="1176"/>
      <c r="D62" s="1176"/>
      <c r="E62" s="1176"/>
      <c r="F62" s="1176"/>
      <c r="G62" s="1176"/>
      <c r="H62" s="1176"/>
      <c r="I62" s="1176"/>
      <c r="J62" s="1176"/>
      <c r="K62" s="1176"/>
      <c r="L62" s="1176"/>
      <c r="M62" s="1176"/>
      <c r="N62" s="1176"/>
      <c r="O62" s="1176"/>
      <c r="P62" s="1176"/>
      <c r="Q62" s="1176"/>
      <c r="R62" s="1176"/>
      <c r="S62" s="1176"/>
    </row>
    <row r="63" spans="1:19" s="1182" customFormat="1">
      <c r="A63"/>
      <c r="B63" s="1312" t="s">
        <v>6237</v>
      </c>
      <c r="C63" s="1176"/>
      <c r="D63" s="1176"/>
      <c r="E63" s="1176"/>
      <c r="F63" s="1176"/>
      <c r="G63" s="1176"/>
      <c r="H63" s="1176"/>
      <c r="I63" s="1176"/>
      <c r="J63" s="1176"/>
      <c r="K63" s="1176"/>
      <c r="L63" s="1176"/>
      <c r="M63" s="1176"/>
      <c r="N63" s="1176"/>
      <c r="O63" s="1176"/>
      <c r="P63" s="1176"/>
      <c r="Q63" s="1176"/>
      <c r="R63" s="1176"/>
      <c r="S63" s="1176"/>
    </row>
    <row r="64" spans="1:19" s="1182" customFormat="1">
      <c r="A64"/>
      <c r="B64" s="1312" t="s">
        <v>6238</v>
      </c>
      <c r="C64" s="1176"/>
      <c r="D64" s="1176"/>
      <c r="E64" s="1176"/>
      <c r="F64" s="1176"/>
      <c r="G64" s="1176"/>
      <c r="H64" s="1176"/>
      <c r="I64" s="1176"/>
      <c r="J64" s="1176"/>
      <c r="K64" s="1176"/>
      <c r="L64" s="1176"/>
      <c r="M64" s="1176"/>
      <c r="N64" s="1176"/>
      <c r="O64" s="1176"/>
      <c r="P64" s="1176"/>
      <c r="Q64" s="1176"/>
      <c r="R64" s="1176"/>
      <c r="S64" s="1176"/>
    </row>
    <row r="65" spans="1:19" s="1182" customFormat="1">
      <c r="A65"/>
      <c r="B65" s="1312" t="s">
        <v>6124</v>
      </c>
      <c r="C65" s="1176"/>
      <c r="D65" s="1176"/>
      <c r="E65" s="1176"/>
      <c r="F65" s="1176"/>
      <c r="G65" s="1176"/>
      <c r="H65" s="1176"/>
      <c r="I65" s="1176"/>
      <c r="J65" s="1176"/>
      <c r="K65" s="1176"/>
      <c r="L65" s="1176"/>
      <c r="M65" s="1176"/>
      <c r="N65" s="1176"/>
      <c r="O65" s="1176"/>
      <c r="P65" s="1176"/>
      <c r="Q65" s="1176"/>
      <c r="R65" s="1176"/>
      <c r="S65" s="1176"/>
    </row>
    <row r="66" spans="1:19" s="1182" customFormat="1">
      <c r="A66"/>
      <c r="B66" s="1312" t="s">
        <v>6125</v>
      </c>
      <c r="C66" s="1176"/>
      <c r="D66" s="1176"/>
      <c r="E66" s="1176"/>
      <c r="F66" s="1176"/>
      <c r="G66" s="1176"/>
      <c r="H66" s="1176"/>
      <c r="I66" s="1176"/>
      <c r="J66" s="1176"/>
      <c r="K66" s="1176"/>
      <c r="L66" s="1176"/>
      <c r="M66" s="1176"/>
      <c r="N66" s="1176"/>
      <c r="O66" s="1176"/>
      <c r="P66" s="1176"/>
      <c r="Q66" s="1176"/>
      <c r="R66" s="1176"/>
      <c r="S66" s="1176"/>
    </row>
    <row r="67" spans="1:19" s="1182" customFormat="1">
      <c r="A67"/>
      <c r="B67" s="1309" t="s">
        <v>105</v>
      </c>
      <c r="C67" s="1176"/>
      <c r="D67" s="1176"/>
      <c r="E67" s="1176"/>
      <c r="F67" s="1176"/>
      <c r="G67" s="1176"/>
      <c r="H67" s="1176"/>
      <c r="I67" s="1176"/>
      <c r="J67" s="1176"/>
      <c r="K67" s="1176"/>
      <c r="L67" s="1176"/>
      <c r="M67" s="1176"/>
      <c r="N67" s="1176"/>
      <c r="O67" s="1176"/>
      <c r="P67" s="1176"/>
      <c r="Q67" s="1176"/>
      <c r="R67" s="1176"/>
      <c r="S67" s="1176"/>
    </row>
    <row r="68" spans="1:19" s="1182" customFormat="1">
      <c r="A68"/>
      <c r="B68" s="1310" t="s">
        <v>6353</v>
      </c>
      <c r="C68" s="1176"/>
      <c r="D68" s="1176"/>
      <c r="E68" s="1176"/>
      <c r="F68" s="1176"/>
      <c r="G68" s="1176"/>
      <c r="H68" s="1176"/>
      <c r="I68" s="1176"/>
      <c r="J68" s="1176"/>
      <c r="K68" s="1176"/>
      <c r="L68" s="1176"/>
      <c r="M68" s="1176"/>
      <c r="N68" s="1176"/>
      <c r="O68" s="1176"/>
      <c r="P68" s="1176"/>
      <c r="Q68" s="1176"/>
      <c r="R68" s="1176"/>
      <c r="S68" s="1176"/>
    </row>
    <row r="69" spans="1:19" s="1182" customFormat="1">
      <c r="A69"/>
      <c r="B69" s="1311" t="s">
        <v>133</v>
      </c>
      <c r="C69" s="1176"/>
      <c r="D69" s="1176"/>
      <c r="E69" s="1176"/>
      <c r="F69" s="1176"/>
      <c r="G69" s="1176"/>
      <c r="H69" s="1176"/>
      <c r="I69" s="1176"/>
      <c r="J69" s="1176"/>
      <c r="K69" s="1176"/>
      <c r="L69" s="1176"/>
      <c r="M69" s="1176"/>
      <c r="N69" s="1176"/>
      <c r="O69" s="1176"/>
      <c r="P69" s="1176"/>
      <c r="Q69" s="1176"/>
      <c r="R69" s="1176"/>
      <c r="S69" s="1176"/>
    </row>
    <row r="70" spans="1:19" s="1182" customFormat="1">
      <c r="A70"/>
      <c r="B70" s="1309" t="s">
        <v>6003</v>
      </c>
      <c r="C70" s="1176"/>
      <c r="D70" s="1176"/>
      <c r="E70" s="1176"/>
      <c r="F70" s="1176"/>
      <c r="G70" s="1176"/>
      <c r="H70" s="1176"/>
      <c r="I70" s="1176"/>
      <c r="J70" s="1176"/>
      <c r="K70" s="1176"/>
      <c r="L70" s="1176"/>
      <c r="M70" s="1176"/>
      <c r="N70" s="1176"/>
      <c r="O70" s="1176"/>
      <c r="P70" s="1176"/>
      <c r="Q70" s="1176"/>
      <c r="R70" s="1176"/>
      <c r="S70" s="1176"/>
    </row>
    <row r="71" spans="1:19" s="1182" customFormat="1">
      <c r="A71"/>
      <c r="B71" s="1309" t="s">
        <v>135</v>
      </c>
      <c r="C71" s="1176"/>
      <c r="D71" s="1176"/>
      <c r="E71" s="1176"/>
      <c r="F71" s="1176"/>
      <c r="G71" s="1176"/>
      <c r="H71" s="1176"/>
      <c r="I71" s="1176"/>
      <c r="J71" s="1176"/>
      <c r="K71" s="1176"/>
      <c r="L71" s="1176"/>
      <c r="M71" s="1176"/>
      <c r="N71" s="1176"/>
      <c r="O71" s="1176"/>
      <c r="P71" s="1176"/>
      <c r="Q71" s="1176"/>
      <c r="R71" s="1176"/>
      <c r="S71" s="1176"/>
    </row>
    <row r="72" spans="1:19" s="1182" customFormat="1">
      <c r="A72"/>
      <c r="B72" s="1309" t="s">
        <v>6334</v>
      </c>
      <c r="C72" s="1176"/>
      <c r="D72" s="1176"/>
      <c r="E72" s="1176"/>
      <c r="F72" s="1176"/>
      <c r="G72" s="1176"/>
      <c r="H72" s="1176"/>
      <c r="I72" s="1176"/>
      <c r="J72" s="1176"/>
      <c r="K72" s="1176"/>
      <c r="L72" s="1176"/>
      <c r="M72" s="1176"/>
      <c r="N72" s="1176"/>
      <c r="O72" s="1176"/>
      <c r="P72" s="1176"/>
      <c r="Q72" s="1176"/>
      <c r="R72" s="1176"/>
      <c r="S72" s="1176"/>
    </row>
    <row r="73" spans="1:19" s="1182" customFormat="1">
      <c r="A73"/>
      <c r="B73" s="1311" t="s">
        <v>5888</v>
      </c>
      <c r="C73" s="1176"/>
      <c r="D73" s="1176"/>
      <c r="E73" s="1176"/>
      <c r="F73" s="1176"/>
      <c r="G73" s="1176"/>
      <c r="H73" s="1176"/>
      <c r="I73" s="1176"/>
      <c r="J73" s="1176"/>
      <c r="K73" s="1176"/>
      <c r="L73" s="1176"/>
      <c r="M73" s="1176"/>
      <c r="N73" s="1176"/>
      <c r="O73" s="1176"/>
      <c r="P73" s="1176"/>
      <c r="Q73" s="1176"/>
      <c r="R73" s="1176"/>
      <c r="S73" s="1176"/>
    </row>
    <row r="74" spans="1:19" s="1182" customFormat="1">
      <c r="A74"/>
      <c r="B74" s="1310" t="s">
        <v>6239</v>
      </c>
      <c r="C74" s="1176"/>
      <c r="D74" s="1176"/>
      <c r="E74" s="1176"/>
      <c r="F74" s="1176"/>
      <c r="G74" s="1176"/>
      <c r="H74" s="1176"/>
      <c r="I74" s="1176"/>
      <c r="J74" s="1176"/>
      <c r="K74" s="1176"/>
      <c r="L74" s="1176"/>
      <c r="M74" s="1176"/>
      <c r="N74" s="1176"/>
      <c r="O74" s="1176"/>
      <c r="P74" s="1176"/>
      <c r="Q74" s="1176"/>
      <c r="R74" s="1176"/>
      <c r="S74" s="1176"/>
    </row>
    <row r="75" spans="1:19" s="1182" customFormat="1">
      <c r="A75"/>
      <c r="B75" s="1312" t="s">
        <v>6356</v>
      </c>
      <c r="C75" s="1176"/>
      <c r="D75" s="1176"/>
      <c r="E75" s="1176"/>
      <c r="F75" s="1176"/>
      <c r="G75" s="1176"/>
      <c r="H75" s="1176"/>
      <c r="I75" s="1176"/>
      <c r="J75" s="1176"/>
      <c r="K75" s="1176"/>
      <c r="L75" s="1176"/>
      <c r="M75" s="1176"/>
      <c r="N75" s="1176"/>
      <c r="O75" s="1176"/>
      <c r="P75" s="1176"/>
      <c r="Q75" s="1176"/>
      <c r="R75" s="1176"/>
      <c r="S75" s="1176"/>
    </row>
    <row r="76" spans="1:19" s="1182" customFormat="1" ht="28.8">
      <c r="A76"/>
      <c r="B76" s="1406" t="s">
        <v>6391</v>
      </c>
      <c r="C76" s="1176"/>
      <c r="D76" s="1176"/>
      <c r="E76" s="1176"/>
      <c r="F76" s="1176"/>
      <c r="G76" s="1176"/>
      <c r="H76" s="1176"/>
      <c r="I76" s="1176"/>
      <c r="J76" s="1176"/>
      <c r="K76" s="1176"/>
      <c r="L76" s="1176"/>
      <c r="M76" s="1176"/>
      <c r="N76" s="1176"/>
      <c r="O76" s="1176"/>
      <c r="P76" s="1176"/>
      <c r="Q76" s="1176"/>
      <c r="R76" s="1176"/>
      <c r="S76" s="1176"/>
    </row>
    <row r="77" spans="1:19" s="1182" customFormat="1">
      <c r="A77"/>
      <c r="B77" s="1312"/>
      <c r="C77" s="1176"/>
      <c r="D77" s="1176"/>
      <c r="E77" s="1176"/>
      <c r="F77" s="1176"/>
      <c r="G77" s="1176"/>
      <c r="H77" s="1176"/>
      <c r="I77" s="1176"/>
      <c r="J77" s="1176"/>
      <c r="K77" s="1176"/>
      <c r="L77" s="1176"/>
      <c r="M77" s="1176"/>
      <c r="N77" s="1176"/>
      <c r="O77" s="1176"/>
      <c r="P77" s="1176"/>
      <c r="Q77" s="1176"/>
      <c r="R77" s="1176"/>
      <c r="S77" s="1176"/>
    </row>
    <row r="78" spans="1:19" s="1182" customFormat="1">
      <c r="A78"/>
      <c r="B78" s="1313" t="s">
        <v>6335</v>
      </c>
      <c r="C78" s="1176"/>
      <c r="D78" s="1176"/>
      <c r="E78" s="1176"/>
      <c r="F78" s="1176"/>
      <c r="G78" s="1176"/>
      <c r="H78" s="1176"/>
      <c r="I78" s="1176"/>
      <c r="J78" s="1176"/>
      <c r="K78" s="1176"/>
      <c r="L78" s="1176"/>
      <c r="M78" s="1176"/>
      <c r="N78" s="1176"/>
      <c r="O78" s="1176"/>
      <c r="P78" s="1176"/>
      <c r="Q78" s="1176"/>
      <c r="R78" s="1176"/>
      <c r="S78" s="1176"/>
    </row>
    <row r="79" spans="1:19" s="1182" customFormat="1">
      <c r="A79"/>
      <c r="B79" s="1313" t="s">
        <v>6336</v>
      </c>
      <c r="C79" s="1176"/>
      <c r="D79" s="1176"/>
      <c r="E79" s="1176"/>
      <c r="F79" s="1176"/>
      <c r="G79" s="1176"/>
      <c r="H79" s="1176"/>
      <c r="I79" s="1176"/>
      <c r="J79" s="1176"/>
      <c r="K79" s="1176"/>
      <c r="L79" s="1176"/>
      <c r="M79" s="1176"/>
      <c r="N79" s="1176"/>
      <c r="O79" s="1176"/>
      <c r="P79" s="1176"/>
      <c r="Q79" s="1176"/>
      <c r="R79" s="1176"/>
      <c r="S79" s="1176"/>
    </row>
    <row r="80" spans="1:19" s="1182" customFormat="1">
      <c r="A80"/>
      <c r="B80" s="1312"/>
      <c r="C80" s="1176"/>
      <c r="D80" s="1176"/>
      <c r="E80" s="1176"/>
      <c r="F80" s="1176"/>
      <c r="G80" s="1176"/>
      <c r="H80" s="1176"/>
      <c r="I80" s="1176"/>
      <c r="J80" s="1176"/>
      <c r="K80" s="1176"/>
      <c r="L80" s="1176"/>
      <c r="M80" s="1176"/>
      <c r="N80" s="1176"/>
      <c r="O80" s="1176"/>
      <c r="P80" s="1176"/>
      <c r="Q80" s="1176"/>
      <c r="R80" s="1176"/>
      <c r="S80" s="1176"/>
    </row>
    <row r="81" spans="1:20" s="1182" customFormat="1">
      <c r="A81"/>
      <c r="B81" s="1313" t="s">
        <v>6337</v>
      </c>
      <c r="C81" s="1176"/>
      <c r="D81" s="1176"/>
      <c r="E81" s="1176"/>
      <c r="F81" s="1176"/>
      <c r="G81" s="1176"/>
      <c r="H81" s="1176"/>
      <c r="I81" s="1176"/>
      <c r="J81" s="1176"/>
      <c r="K81" s="1176"/>
      <c r="L81" s="1176"/>
      <c r="M81" s="1176"/>
      <c r="N81" s="1176"/>
      <c r="O81" s="1176"/>
      <c r="P81" s="1176"/>
      <c r="Q81" s="1176"/>
      <c r="R81" s="1176"/>
      <c r="S81" s="1176"/>
    </row>
    <row r="82" spans="1:20" s="1182" customFormat="1">
      <c r="A82"/>
      <c r="B82" s="1313" t="s">
        <v>6338</v>
      </c>
      <c r="C82" s="1176"/>
      <c r="D82" s="1176"/>
      <c r="E82" s="1176"/>
      <c r="F82" s="1176"/>
      <c r="G82" s="1176"/>
      <c r="H82" s="1176"/>
      <c r="I82" s="1176"/>
      <c r="J82" s="1176"/>
      <c r="K82" s="1176"/>
      <c r="L82" s="1176"/>
      <c r="M82" s="1176"/>
      <c r="N82" s="1176"/>
      <c r="O82" s="1176"/>
      <c r="P82" s="1176"/>
      <c r="Q82" s="1176"/>
      <c r="R82" s="1176"/>
      <c r="S82" s="1176"/>
    </row>
    <row r="83" spans="1:20" s="801" customFormat="1">
      <c r="A83"/>
      <c r="B83" s="1174"/>
      <c r="C83" s="810"/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/>
      <c r="S83" s="810"/>
    </row>
    <row r="84" spans="1:20" s="801" customFormat="1">
      <c r="A84"/>
      <c r="B84" s="812" t="s">
        <v>168</v>
      </c>
      <c r="C84" s="813"/>
      <c r="D84" s="813"/>
      <c r="E84" s="813"/>
      <c r="F84" s="813"/>
      <c r="G84" s="813"/>
      <c r="H84" s="813"/>
      <c r="I84" s="813"/>
      <c r="J84" s="813"/>
      <c r="K84" s="813"/>
      <c r="L84" s="813"/>
      <c r="M84" s="813"/>
      <c r="N84" s="813"/>
      <c r="O84" s="813"/>
      <c r="P84" s="813"/>
      <c r="Q84" s="813"/>
      <c r="R84" s="813"/>
      <c r="S84" s="813"/>
    </row>
    <row r="85" spans="1:20" s="801" customFormat="1">
      <c r="A85"/>
      <c r="B85" s="814" t="s">
        <v>25</v>
      </c>
      <c r="C85" s="815"/>
      <c r="D85" s="815"/>
      <c r="E85" s="815"/>
      <c r="F85" s="815"/>
      <c r="G85" s="815"/>
      <c r="H85" s="815"/>
      <c r="I85" s="815"/>
      <c r="J85" s="815"/>
      <c r="K85" s="815"/>
      <c r="L85" s="815"/>
      <c r="M85" s="815"/>
      <c r="N85" s="815"/>
      <c r="O85" s="815"/>
      <c r="P85" s="815"/>
      <c r="Q85" s="815"/>
      <c r="R85" s="815"/>
      <c r="S85" s="815"/>
    </row>
    <row r="86" spans="1:20" s="801" customFormat="1">
      <c r="A86"/>
      <c r="B86" s="814" t="s">
        <v>26</v>
      </c>
      <c r="C86" s="815"/>
      <c r="D86" s="815"/>
      <c r="E86" s="815"/>
      <c r="F86" s="815"/>
      <c r="G86" s="815"/>
      <c r="H86" s="815"/>
      <c r="I86" s="815"/>
      <c r="J86" s="815"/>
      <c r="K86" s="815"/>
      <c r="L86" s="815"/>
      <c r="M86" s="815"/>
      <c r="N86" s="815"/>
      <c r="O86" s="815"/>
      <c r="P86" s="815"/>
      <c r="Q86" s="815"/>
      <c r="R86" s="815"/>
      <c r="S86" s="815"/>
    </row>
    <row r="87" spans="1:20" s="801" customFormat="1">
      <c r="A87"/>
      <c r="B87" s="814" t="s">
        <v>23</v>
      </c>
      <c r="C87" s="815"/>
      <c r="D87" s="815"/>
      <c r="E87" s="815"/>
      <c r="F87" s="815"/>
      <c r="G87" s="815"/>
      <c r="H87" s="815"/>
      <c r="I87" s="815"/>
      <c r="J87" s="815"/>
      <c r="K87" s="815"/>
      <c r="L87" s="815"/>
      <c r="M87" s="815"/>
      <c r="N87" s="815"/>
      <c r="O87" s="815"/>
      <c r="P87" s="815"/>
      <c r="Q87" s="815"/>
      <c r="R87" s="815"/>
      <c r="S87" s="815"/>
    </row>
    <row r="88" spans="1:20" s="801" customFormat="1">
      <c r="A88"/>
      <c r="B88" s="816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</row>
    <row r="89" spans="1:20" s="801" customFormat="1">
      <c r="A89"/>
      <c r="B89" s="817" t="s">
        <v>156</v>
      </c>
      <c r="C89" s="806"/>
      <c r="D89" s="806"/>
      <c r="E89" s="806"/>
      <c r="F89" s="806"/>
      <c r="G89" s="806"/>
      <c r="H89" s="806"/>
      <c r="I89" s="806"/>
      <c r="J89" s="806"/>
      <c r="K89" s="806"/>
      <c r="L89" s="806"/>
      <c r="M89" s="806"/>
      <c r="N89" s="806"/>
      <c r="O89" s="806"/>
      <c r="P89" s="806"/>
      <c r="Q89" s="806"/>
      <c r="R89" s="806"/>
      <c r="S89" s="806"/>
    </row>
    <row r="90" spans="1:20" s="801" customFormat="1">
      <c r="A90"/>
      <c r="B90" s="817" t="s">
        <v>182</v>
      </c>
      <c r="C90" s="806"/>
      <c r="D90" s="806"/>
      <c r="E90" s="806"/>
      <c r="F90" s="806"/>
      <c r="G90" s="806"/>
      <c r="H90" s="806"/>
      <c r="I90" s="806"/>
      <c r="J90" s="806"/>
      <c r="K90" s="806"/>
      <c r="L90" s="806"/>
      <c r="M90" s="806"/>
      <c r="N90" s="806"/>
      <c r="O90" s="806"/>
      <c r="P90" s="806"/>
      <c r="Q90" s="806"/>
      <c r="R90" s="806"/>
      <c r="S90" s="806"/>
    </row>
    <row r="91" spans="1:20" s="801" customFormat="1">
      <c r="A91"/>
      <c r="B91" s="818"/>
      <c r="C91" s="810"/>
      <c r="D91" s="810"/>
      <c r="E91" s="810"/>
      <c r="F91" s="810"/>
      <c r="G91" s="810"/>
      <c r="H91" s="810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</row>
    <row r="92" spans="1:20" s="801" customFormat="1">
      <c r="A92"/>
      <c r="B92" s="819" t="s">
        <v>169</v>
      </c>
      <c r="C92" s="813"/>
      <c r="D92" s="813"/>
      <c r="E92" s="813"/>
      <c r="F92" s="813"/>
      <c r="G92" s="813"/>
      <c r="H92" s="813"/>
      <c r="I92" s="813"/>
      <c r="J92" s="813"/>
      <c r="K92" s="813"/>
      <c r="L92" s="813"/>
      <c r="M92" s="813"/>
      <c r="N92" s="813"/>
      <c r="O92" s="813"/>
      <c r="P92" s="813"/>
      <c r="Q92" s="813"/>
      <c r="R92" s="813"/>
      <c r="S92" s="813"/>
    </row>
    <row r="93" spans="1:20" s="470" customFormat="1" ht="14.25" customHeight="1">
      <c r="A93"/>
      <c r="B93" s="747"/>
      <c r="C93" s="751"/>
      <c r="D93" s="751"/>
      <c r="E93" s="751"/>
      <c r="F93" s="751"/>
      <c r="G93" s="751"/>
      <c r="H93" s="750"/>
      <c r="I93" s="750"/>
      <c r="J93" s="750"/>
      <c r="K93" s="750"/>
      <c r="L93" s="750"/>
      <c r="M93" s="750"/>
      <c r="N93" s="751"/>
      <c r="O93" s="751"/>
      <c r="P93" s="751"/>
      <c r="Q93" s="751"/>
      <c r="R93" s="751"/>
      <c r="S93" s="751"/>
      <c r="T93" s="751"/>
    </row>
    <row r="94" spans="1:20" s="470" customFormat="1" ht="18" customHeight="1">
      <c r="A94"/>
      <c r="B94" s="1417" t="s">
        <v>6382</v>
      </c>
      <c r="C94" s="751"/>
      <c r="D94" s="751"/>
      <c r="E94" s="751"/>
      <c r="F94" s="751"/>
      <c r="G94" s="765"/>
      <c r="H94" s="765"/>
      <c r="I94" s="765"/>
      <c r="J94" s="765"/>
      <c r="K94" s="765"/>
      <c r="L94" s="765"/>
      <c r="M94" s="765"/>
      <c r="N94" s="766"/>
      <c r="O94" s="765"/>
      <c r="P94" s="765"/>
      <c r="Q94" s="751"/>
      <c r="R94" s="751"/>
      <c r="S94" s="751"/>
      <c r="T94" s="751"/>
    </row>
    <row r="95" spans="1:20" s="470" customFormat="1">
      <c r="A95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751"/>
      <c r="N95" s="751"/>
      <c r="O95" s="751"/>
      <c r="P95" s="751"/>
      <c r="Q95" s="751"/>
      <c r="R95" s="751"/>
      <c r="S95" s="751"/>
      <c r="T95" s="751"/>
    </row>
    <row r="96" spans="1:20" s="470" customFormat="1">
      <c r="A96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751"/>
      <c r="N96" s="751"/>
      <c r="O96" s="751"/>
      <c r="P96" s="751"/>
      <c r="Q96" s="751"/>
      <c r="R96" s="751"/>
      <c r="S96" s="751"/>
      <c r="T96" s="751"/>
    </row>
    <row r="97" spans="1:20" s="470" customFormat="1">
      <c r="A97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751"/>
      <c r="N97" s="751"/>
      <c r="O97" s="751"/>
      <c r="P97" s="751"/>
      <c r="Q97" s="751"/>
      <c r="R97" s="751"/>
      <c r="S97" s="751"/>
      <c r="T97" s="751"/>
    </row>
    <row r="98" spans="1:20" s="470" customFormat="1">
      <c r="A98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751"/>
      <c r="N98" s="751"/>
      <c r="O98" s="751"/>
      <c r="P98" s="751"/>
      <c r="Q98" s="751"/>
      <c r="R98" s="751"/>
      <c r="S98" s="751"/>
      <c r="T98" s="751"/>
    </row>
    <row r="99" spans="1:20" s="470" customFormat="1">
      <c r="A99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751"/>
      <c r="N99" s="751"/>
      <c r="O99" s="751"/>
      <c r="P99" s="751"/>
      <c r="Q99" s="751"/>
      <c r="R99" s="751"/>
      <c r="S99" s="751"/>
      <c r="T99" s="751"/>
    </row>
    <row r="100" spans="1:20" s="470" customFormat="1">
      <c r="A100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751"/>
      <c r="N100" s="751"/>
      <c r="O100" s="751"/>
      <c r="P100" s="751"/>
      <c r="Q100" s="751"/>
      <c r="R100" s="751"/>
      <c r="S100" s="751"/>
      <c r="T100" s="751"/>
    </row>
    <row r="101" spans="1:20" s="470" customFormat="1">
      <c r="A10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751"/>
      <c r="N101" s="751"/>
      <c r="O101" s="751"/>
      <c r="P101" s="751"/>
      <c r="Q101" s="751"/>
      <c r="R101" s="751"/>
      <c r="S101" s="751"/>
      <c r="T101" s="751"/>
    </row>
    <row r="102" spans="1:20" s="470" customFormat="1">
      <c r="A102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751"/>
      <c r="N102" s="751"/>
      <c r="O102" s="751"/>
      <c r="P102" s="751"/>
      <c r="Q102" s="751"/>
      <c r="R102" s="751"/>
      <c r="S102" s="751"/>
      <c r="T102" s="751"/>
    </row>
    <row r="103" spans="1:20" s="470" customFormat="1">
      <c r="A103"/>
      <c r="B103" s="751"/>
      <c r="C103" s="751"/>
      <c r="D103" s="751"/>
      <c r="E103" s="751"/>
      <c r="F103" s="751"/>
      <c r="G103" s="751"/>
      <c r="H103" s="751"/>
      <c r="I103" s="751"/>
      <c r="J103" s="751"/>
      <c r="K103" s="751"/>
      <c r="L103" s="751"/>
      <c r="M103" s="751"/>
      <c r="N103" s="751"/>
      <c r="O103" s="751"/>
      <c r="P103" s="751"/>
      <c r="Q103" s="751"/>
      <c r="R103" s="751"/>
      <c r="S103" s="751"/>
      <c r="T103" s="751"/>
    </row>
    <row r="104" spans="1:20">
      <c r="B104" s="529"/>
      <c r="C104" s="529"/>
      <c r="D104" s="529"/>
      <c r="E104" s="529"/>
      <c r="F104" s="529"/>
      <c r="G104" s="529"/>
      <c r="H104" s="529"/>
      <c r="I104" s="529"/>
      <c r="J104" s="529"/>
      <c r="K104" s="529"/>
      <c r="L104" s="529"/>
      <c r="M104" s="529"/>
      <c r="N104" s="529"/>
      <c r="O104" s="529"/>
      <c r="P104" s="529"/>
      <c r="Q104" s="529"/>
      <c r="R104" s="529"/>
      <c r="S104" s="529"/>
      <c r="T104" s="529"/>
    </row>
    <row r="105" spans="1:20"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</row>
  </sheetData>
  <mergeCells count="24">
    <mergeCell ref="Q8:Q9"/>
    <mergeCell ref="R8:R9"/>
    <mergeCell ref="S8:S9"/>
    <mergeCell ref="K8:K9"/>
    <mergeCell ref="L8:L9"/>
    <mergeCell ref="M8:M9"/>
    <mergeCell ref="N8:N9"/>
    <mergeCell ref="O8:O9"/>
    <mergeCell ref="B2:F2"/>
    <mergeCell ref="G2:P2"/>
    <mergeCell ref="Q2:S2"/>
    <mergeCell ref="B7:B9"/>
    <mergeCell ref="C7:E7"/>
    <mergeCell ref="N7:P7"/>
    <mergeCell ref="Q7:S7"/>
    <mergeCell ref="K7:M7"/>
    <mergeCell ref="F7:J7"/>
    <mergeCell ref="C8:C9"/>
    <mergeCell ref="D8:D9"/>
    <mergeCell ref="E8:E9"/>
    <mergeCell ref="F8:G8"/>
    <mergeCell ref="H8:I8"/>
    <mergeCell ref="J8:J9"/>
    <mergeCell ref="P8:P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&amp;R&amp;P/&amp;N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04"/>
  <sheetViews>
    <sheetView showGridLines="0" zoomScale="70" zoomScaleNormal="70" workbookViewId="0">
      <pane ySplit="8" topLeftCell="A58" activePane="bottomLeft" state="frozen"/>
      <selection activeCell="V98" sqref="V98"/>
      <selection pane="bottomLeft" activeCell="A93" sqref="A93:B93"/>
    </sheetView>
  </sheetViews>
  <sheetFormatPr defaultColWidth="9.109375" defaultRowHeight="14.4"/>
  <cols>
    <col min="1" max="1" width="14.88671875" customWidth="1"/>
    <col min="2" max="2" width="73.109375" style="10" customWidth="1"/>
    <col min="3" max="3" width="14.109375" style="10" customWidth="1"/>
    <col min="4" max="4" width="13.33203125" style="10" customWidth="1"/>
    <col min="5" max="5" width="12.88671875" style="10" customWidth="1"/>
    <col min="6" max="6" width="11.6640625" style="10" customWidth="1"/>
    <col min="7" max="7" width="13.88671875" style="10" customWidth="1"/>
    <col min="8" max="8" width="11.88671875" style="10" customWidth="1"/>
    <col min="9" max="9" width="11.6640625" style="10" customWidth="1"/>
    <col min="10" max="10" width="18.6640625" style="10" bestFit="1" customWidth="1"/>
    <col min="11" max="11" width="11.6640625" style="10" customWidth="1"/>
    <col min="12" max="12" width="1.44140625" style="10" customWidth="1"/>
    <col min="13" max="18" width="16.44140625" style="749" customWidth="1"/>
    <col min="19" max="19" width="9.109375" style="749"/>
    <col min="20" max="16384" width="9.109375" style="10"/>
  </cols>
  <sheetData>
    <row r="2" spans="1:19" s="749" customFormat="1" ht="16.5" customHeight="1">
      <c r="A2"/>
      <c r="B2" s="1442" t="s">
        <v>6068</v>
      </c>
      <c r="C2" s="1442"/>
      <c r="D2" s="1442"/>
      <c r="E2" s="1442"/>
      <c r="F2" s="1442"/>
      <c r="G2" s="1442"/>
      <c r="H2" s="1442"/>
      <c r="I2" s="1442"/>
      <c r="J2" s="1442"/>
      <c r="K2" s="1442"/>
      <c r="L2" s="737"/>
    </row>
    <row r="3" spans="1:19" ht="15.6">
      <c r="B3" s="566" t="s">
        <v>5854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</row>
    <row r="4" spans="1:19" ht="2.25" customHeight="1"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</row>
    <row r="5" spans="1:19" ht="15" customHeight="1">
      <c r="B5" s="526" t="s">
        <v>5949</v>
      </c>
      <c r="C5" s="526"/>
      <c r="D5" s="526"/>
      <c r="E5" s="526"/>
      <c r="F5" s="526"/>
      <c r="G5" s="526"/>
      <c r="H5" s="526" t="s">
        <v>102</v>
      </c>
      <c r="I5" s="526"/>
      <c r="J5" s="526"/>
      <c r="K5" s="526"/>
      <c r="L5" s="526"/>
    </row>
    <row r="6" spans="1:19" ht="17.25" customHeight="1">
      <c r="B6" s="526"/>
      <c r="C6" s="526"/>
      <c r="D6" s="526"/>
      <c r="E6" s="526"/>
      <c r="F6" s="526"/>
      <c r="G6" s="526"/>
      <c r="H6" s="526"/>
      <c r="I6" s="526"/>
      <c r="J6" s="526"/>
      <c r="K6" s="555" t="s">
        <v>6015</v>
      </c>
      <c r="L6" s="555"/>
      <c r="R6" s="555" t="s">
        <v>6015</v>
      </c>
    </row>
    <row r="7" spans="1:19" s="801" customFormat="1" ht="32.25" customHeight="1">
      <c r="A7"/>
      <c r="B7" s="1537" t="s">
        <v>6383</v>
      </c>
      <c r="C7" s="1530" t="s">
        <v>6011</v>
      </c>
      <c r="D7" s="1531"/>
      <c r="E7" s="1532"/>
      <c r="F7" s="1530" t="s">
        <v>6012</v>
      </c>
      <c r="G7" s="1531"/>
      <c r="H7" s="1532"/>
      <c r="I7" s="1530" t="s">
        <v>44</v>
      </c>
      <c r="J7" s="1531"/>
      <c r="K7" s="1532"/>
      <c r="M7" s="1534" t="s">
        <v>6158</v>
      </c>
      <c r="N7" s="1535"/>
      <c r="O7" s="1536"/>
      <c r="P7" s="1534" t="s">
        <v>6159</v>
      </c>
      <c r="Q7" s="1535"/>
      <c r="R7" s="1536"/>
      <c r="S7" s="831"/>
    </row>
    <row r="8" spans="1:19" s="801" customFormat="1" ht="54" customHeight="1">
      <c r="A8"/>
      <c r="B8" s="1539"/>
      <c r="C8" s="997" t="s">
        <v>6006</v>
      </c>
      <c r="D8" s="997" t="s">
        <v>6007</v>
      </c>
      <c r="E8" s="997" t="s">
        <v>6008</v>
      </c>
      <c r="F8" s="997" t="s">
        <v>6006</v>
      </c>
      <c r="G8" s="997" t="s">
        <v>6007</v>
      </c>
      <c r="H8" s="997" t="s">
        <v>6008</v>
      </c>
      <c r="I8" s="997" t="s">
        <v>6009</v>
      </c>
      <c r="J8" s="997" t="s">
        <v>6001</v>
      </c>
      <c r="K8" s="997" t="s">
        <v>6010</v>
      </c>
      <c r="M8" s="803" t="s">
        <v>6006</v>
      </c>
      <c r="N8" s="803" t="s">
        <v>6007</v>
      </c>
      <c r="O8" s="803" t="s">
        <v>6008</v>
      </c>
      <c r="P8" s="803" t="s">
        <v>6006</v>
      </c>
      <c r="Q8" s="803" t="s">
        <v>6007</v>
      </c>
      <c r="R8" s="803" t="s">
        <v>6008</v>
      </c>
      <c r="S8" s="831"/>
    </row>
    <row r="9" spans="1:19" s="801" customFormat="1">
      <c r="A9"/>
      <c r="B9" s="1183" t="s">
        <v>6308</v>
      </c>
      <c r="C9" s="805"/>
      <c r="D9" s="805"/>
      <c r="E9" s="805"/>
      <c r="F9" s="805"/>
      <c r="G9" s="805"/>
      <c r="H9" s="805"/>
      <c r="I9" s="805"/>
      <c r="J9" s="805"/>
      <c r="K9" s="805"/>
      <c r="M9" s="1043"/>
      <c r="N9" s="809"/>
      <c r="O9" s="809"/>
      <c r="P9" s="809"/>
      <c r="Q9" s="809"/>
      <c r="R9" s="809"/>
      <c r="S9" s="831"/>
    </row>
    <row r="10" spans="1:19" s="801" customFormat="1">
      <c r="A10"/>
      <c r="B10" s="1171"/>
      <c r="C10" s="806"/>
      <c r="D10" s="806"/>
      <c r="E10" s="806"/>
      <c r="F10" s="806"/>
      <c r="G10" s="806"/>
      <c r="H10" s="806"/>
      <c r="I10" s="806"/>
      <c r="J10" s="806"/>
      <c r="K10" s="806"/>
      <c r="M10" s="1044"/>
      <c r="N10" s="821"/>
      <c r="O10" s="821"/>
      <c r="P10" s="821"/>
      <c r="Q10" s="821"/>
      <c r="R10" s="821"/>
      <c r="S10" s="831"/>
    </row>
    <row r="11" spans="1:19" s="801" customFormat="1">
      <c r="A11"/>
      <c r="B11" s="808" t="s">
        <v>6307</v>
      </c>
      <c r="C11" s="823"/>
      <c r="D11" s="823"/>
      <c r="E11" s="823"/>
      <c r="F11" s="823"/>
      <c r="G11" s="823"/>
      <c r="H11" s="823"/>
      <c r="I11" s="823"/>
      <c r="J11" s="823"/>
      <c r="K11" s="823"/>
      <c r="M11" s="1045"/>
      <c r="N11" s="826"/>
      <c r="O11" s="826"/>
      <c r="P11" s="826"/>
      <c r="Q11" s="826"/>
      <c r="R11" s="826"/>
      <c r="S11" s="831"/>
    </row>
    <row r="12" spans="1:19" s="801" customFormat="1">
      <c r="A12"/>
      <c r="B12" s="807" t="s">
        <v>162</v>
      </c>
      <c r="C12" s="823"/>
      <c r="D12" s="823"/>
      <c r="E12" s="823"/>
      <c r="F12" s="823"/>
      <c r="G12" s="823"/>
      <c r="H12" s="823"/>
      <c r="I12" s="823"/>
      <c r="J12" s="823"/>
      <c r="K12" s="823"/>
      <c r="M12" s="1045"/>
      <c r="N12" s="826"/>
      <c r="O12" s="826"/>
      <c r="P12" s="826"/>
      <c r="Q12" s="826"/>
      <c r="R12" s="826"/>
      <c r="S12" s="831"/>
    </row>
    <row r="13" spans="1:19" s="801" customFormat="1">
      <c r="A13"/>
      <c r="B13" s="807" t="s">
        <v>163</v>
      </c>
      <c r="C13" s="823"/>
      <c r="D13" s="823"/>
      <c r="E13" s="823"/>
      <c r="F13" s="823"/>
      <c r="G13" s="823"/>
      <c r="H13" s="823"/>
      <c r="I13" s="823"/>
      <c r="J13" s="823"/>
      <c r="K13" s="823"/>
      <c r="M13" s="1045"/>
      <c r="N13" s="826"/>
      <c r="O13" s="826"/>
      <c r="P13" s="826"/>
      <c r="Q13" s="826"/>
      <c r="R13" s="826"/>
      <c r="S13" s="831"/>
    </row>
    <row r="14" spans="1:19" s="801" customFormat="1">
      <c r="A14"/>
      <c r="B14" s="807" t="s">
        <v>164</v>
      </c>
      <c r="C14" s="806"/>
      <c r="D14" s="806"/>
      <c r="E14" s="806"/>
      <c r="F14" s="806"/>
      <c r="G14" s="806"/>
      <c r="H14" s="806"/>
      <c r="I14" s="806"/>
      <c r="J14" s="806"/>
      <c r="K14" s="806"/>
      <c r="M14" s="1044"/>
      <c r="N14" s="821"/>
      <c r="O14" s="821"/>
      <c r="P14" s="821"/>
      <c r="Q14" s="821"/>
      <c r="R14" s="821"/>
      <c r="S14" s="831"/>
    </row>
    <row r="15" spans="1:19" s="801" customFormat="1">
      <c r="A15"/>
      <c r="B15" s="1185"/>
      <c r="C15" s="805"/>
      <c r="D15" s="805"/>
      <c r="E15" s="805"/>
      <c r="F15" s="805"/>
      <c r="G15" s="805"/>
      <c r="H15" s="805"/>
      <c r="I15" s="805"/>
      <c r="J15" s="805"/>
      <c r="K15" s="805"/>
      <c r="M15" s="1043"/>
      <c r="N15" s="809"/>
      <c r="O15" s="809"/>
      <c r="P15" s="809"/>
      <c r="Q15" s="809"/>
      <c r="R15" s="809"/>
      <c r="S15" s="831"/>
    </row>
    <row r="16" spans="1:19" s="801" customFormat="1">
      <c r="A16"/>
      <c r="B16" s="1304" t="s">
        <v>6309</v>
      </c>
      <c r="C16" s="806"/>
      <c r="D16" s="806"/>
      <c r="E16" s="806"/>
      <c r="F16" s="806"/>
      <c r="G16" s="806"/>
      <c r="H16" s="806"/>
      <c r="I16" s="806"/>
      <c r="J16" s="806"/>
      <c r="K16" s="806"/>
      <c r="M16" s="1044"/>
      <c r="N16" s="821"/>
      <c r="O16" s="821"/>
      <c r="P16" s="821"/>
      <c r="Q16" s="821"/>
      <c r="R16" s="821"/>
      <c r="S16" s="831"/>
    </row>
    <row r="17" spans="1:19" s="801" customFormat="1">
      <c r="A17"/>
      <c r="B17" s="1174" t="s">
        <v>162</v>
      </c>
      <c r="C17" s="810"/>
      <c r="D17" s="810"/>
      <c r="E17" s="810"/>
      <c r="F17" s="810"/>
      <c r="G17" s="810"/>
      <c r="H17" s="810"/>
      <c r="I17" s="810"/>
      <c r="J17" s="810"/>
      <c r="K17" s="810"/>
      <c r="M17" s="1046"/>
      <c r="N17" s="845"/>
      <c r="O17" s="845"/>
      <c r="P17" s="845"/>
      <c r="Q17" s="845"/>
      <c r="R17" s="845"/>
      <c r="S17" s="831"/>
    </row>
    <row r="18" spans="1:19" s="801" customFormat="1">
      <c r="A18"/>
      <c r="B18" s="1174" t="s">
        <v>163</v>
      </c>
      <c r="C18" s="823"/>
      <c r="D18" s="823"/>
      <c r="E18" s="823"/>
      <c r="F18" s="823"/>
      <c r="G18" s="823"/>
      <c r="H18" s="823"/>
      <c r="I18" s="823"/>
      <c r="J18" s="823"/>
      <c r="K18" s="823"/>
      <c r="M18" s="1045"/>
      <c r="N18" s="826"/>
      <c r="O18" s="826"/>
      <c r="P18" s="826"/>
      <c r="Q18" s="826"/>
      <c r="R18" s="826"/>
      <c r="S18" s="831"/>
    </row>
    <row r="19" spans="1:19" s="801" customFormat="1">
      <c r="A19"/>
      <c r="B19" s="1174" t="s">
        <v>164</v>
      </c>
      <c r="C19" s="823"/>
      <c r="D19" s="823"/>
      <c r="E19" s="823"/>
      <c r="F19" s="823"/>
      <c r="G19" s="823"/>
      <c r="H19" s="823"/>
      <c r="I19" s="823"/>
      <c r="J19" s="823"/>
      <c r="K19" s="823"/>
      <c r="M19" s="1045"/>
      <c r="N19" s="826"/>
      <c r="O19" s="826"/>
      <c r="P19" s="826"/>
      <c r="Q19" s="826"/>
      <c r="R19" s="826"/>
      <c r="S19" s="831"/>
    </row>
    <row r="20" spans="1:19" s="801" customFormat="1">
      <c r="A20"/>
      <c r="B20" s="1174"/>
      <c r="C20" s="823"/>
      <c r="D20" s="823"/>
      <c r="E20" s="823"/>
      <c r="F20" s="823"/>
      <c r="G20" s="823"/>
      <c r="H20" s="823"/>
      <c r="I20" s="823"/>
      <c r="J20" s="823"/>
      <c r="K20" s="823"/>
      <c r="M20" s="1045"/>
      <c r="N20" s="826"/>
      <c r="O20" s="826"/>
      <c r="P20" s="826"/>
      <c r="Q20" s="826"/>
      <c r="R20" s="826"/>
      <c r="S20" s="831"/>
    </row>
    <row r="21" spans="1:19" s="801" customFormat="1">
      <c r="A21"/>
      <c r="B21" s="1305" t="s">
        <v>155</v>
      </c>
      <c r="C21" s="823"/>
      <c r="D21" s="823"/>
      <c r="E21" s="823"/>
      <c r="F21" s="823"/>
      <c r="G21" s="823"/>
      <c r="H21" s="823"/>
      <c r="I21" s="823"/>
      <c r="J21" s="823"/>
      <c r="K21" s="823"/>
      <c r="M21" s="1045"/>
      <c r="N21" s="826"/>
      <c r="O21" s="826"/>
      <c r="P21" s="826"/>
      <c r="Q21" s="826"/>
      <c r="R21" s="826"/>
      <c r="S21" s="831"/>
    </row>
    <row r="22" spans="1:19" s="801" customFormat="1">
      <c r="A22"/>
      <c r="B22" s="1306" t="s">
        <v>6310</v>
      </c>
      <c r="C22" s="823"/>
      <c r="D22" s="823"/>
      <c r="E22" s="823"/>
      <c r="F22" s="823"/>
      <c r="G22" s="823"/>
      <c r="H22" s="823"/>
      <c r="I22" s="823"/>
      <c r="J22" s="823"/>
      <c r="K22" s="823"/>
      <c r="M22" s="1045"/>
      <c r="N22" s="826"/>
      <c r="O22" s="826"/>
      <c r="P22" s="826"/>
      <c r="Q22" s="826"/>
      <c r="R22" s="826"/>
      <c r="S22" s="831"/>
    </row>
    <row r="23" spans="1:19" s="801" customFormat="1">
      <c r="A23"/>
      <c r="B23" s="1306" t="s">
        <v>6311</v>
      </c>
      <c r="C23" s="823"/>
      <c r="D23" s="823"/>
      <c r="E23" s="823"/>
      <c r="F23" s="823"/>
      <c r="G23" s="823"/>
      <c r="H23" s="823"/>
      <c r="I23" s="823"/>
      <c r="J23" s="823"/>
      <c r="K23" s="823"/>
      <c r="M23" s="1045"/>
      <c r="N23" s="826"/>
      <c r="O23" s="826"/>
      <c r="P23" s="826"/>
      <c r="Q23" s="826"/>
      <c r="R23" s="826"/>
      <c r="S23" s="831"/>
    </row>
    <row r="24" spans="1:19" s="801" customFormat="1">
      <c r="A24"/>
      <c r="B24" s="1307"/>
      <c r="C24" s="823"/>
      <c r="D24" s="823"/>
      <c r="E24" s="823"/>
      <c r="F24" s="823"/>
      <c r="G24" s="823"/>
      <c r="H24" s="823"/>
      <c r="I24" s="823"/>
      <c r="J24" s="823"/>
      <c r="K24" s="823"/>
      <c r="M24" s="1045"/>
      <c r="N24" s="826"/>
      <c r="O24" s="826"/>
      <c r="P24" s="826"/>
      <c r="Q24" s="826"/>
      <c r="R24" s="826"/>
      <c r="S24" s="831"/>
    </row>
    <row r="25" spans="1:19" s="801" customFormat="1">
      <c r="A25"/>
      <c r="B25" s="1308" t="s">
        <v>140</v>
      </c>
      <c r="C25" s="823"/>
      <c r="D25" s="823"/>
      <c r="E25" s="823"/>
      <c r="F25" s="823"/>
      <c r="G25" s="823"/>
      <c r="H25" s="823"/>
      <c r="I25" s="823"/>
      <c r="J25" s="823"/>
      <c r="K25" s="823"/>
      <c r="M25" s="1045"/>
      <c r="N25" s="826"/>
      <c r="O25" s="826"/>
      <c r="P25" s="826"/>
      <c r="Q25" s="826"/>
      <c r="R25" s="826"/>
      <c r="S25" s="831"/>
    </row>
    <row r="26" spans="1:19" s="801" customFormat="1">
      <c r="A26"/>
      <c r="B26" s="1309" t="s">
        <v>129</v>
      </c>
      <c r="C26" s="823"/>
      <c r="D26" s="823"/>
      <c r="E26" s="823"/>
      <c r="F26" s="823"/>
      <c r="G26" s="823"/>
      <c r="H26" s="823"/>
      <c r="I26" s="823"/>
      <c r="J26" s="823"/>
      <c r="K26" s="823"/>
      <c r="M26" s="1045"/>
      <c r="N26" s="826"/>
      <c r="O26" s="826"/>
      <c r="P26" s="826"/>
      <c r="Q26" s="826"/>
      <c r="R26" s="826"/>
      <c r="S26" s="831"/>
    </row>
    <row r="27" spans="1:19" s="801" customFormat="1">
      <c r="A27"/>
      <c r="B27" s="1309" t="s">
        <v>130</v>
      </c>
      <c r="C27" s="823"/>
      <c r="D27" s="823"/>
      <c r="E27" s="823"/>
      <c r="F27" s="823"/>
      <c r="G27" s="823"/>
      <c r="H27" s="823"/>
      <c r="I27" s="823"/>
      <c r="J27" s="823"/>
      <c r="K27" s="823"/>
      <c r="M27" s="1045"/>
      <c r="N27" s="826"/>
      <c r="O27" s="826"/>
      <c r="P27" s="826"/>
      <c r="Q27" s="826"/>
      <c r="R27" s="826"/>
      <c r="S27" s="831"/>
    </row>
    <row r="28" spans="1:19" s="801" customFormat="1">
      <c r="A28"/>
      <c r="B28" s="1309" t="s">
        <v>104</v>
      </c>
      <c r="C28" s="823"/>
      <c r="D28" s="823"/>
      <c r="E28" s="823"/>
      <c r="F28" s="823"/>
      <c r="G28" s="823"/>
      <c r="H28" s="823"/>
      <c r="I28" s="823"/>
      <c r="J28" s="823"/>
      <c r="K28" s="823"/>
      <c r="M28" s="1045"/>
      <c r="N28" s="826"/>
      <c r="O28" s="826"/>
      <c r="P28" s="826"/>
      <c r="Q28" s="826"/>
      <c r="R28" s="826"/>
      <c r="S28" s="831"/>
    </row>
    <row r="29" spans="1:19" s="801" customFormat="1">
      <c r="A29"/>
      <c r="B29" s="1309" t="s">
        <v>131</v>
      </c>
      <c r="C29" s="823"/>
      <c r="D29" s="823"/>
      <c r="E29" s="823"/>
      <c r="F29" s="823"/>
      <c r="G29" s="823"/>
      <c r="H29" s="823"/>
      <c r="I29" s="823"/>
      <c r="J29" s="823"/>
      <c r="K29" s="823"/>
      <c r="M29" s="1045"/>
      <c r="N29" s="826"/>
      <c r="O29" s="826"/>
      <c r="P29" s="826"/>
      <c r="Q29" s="826"/>
      <c r="R29" s="826"/>
      <c r="S29" s="831"/>
    </row>
    <row r="30" spans="1:19" s="801" customFormat="1">
      <c r="A30"/>
      <c r="B30" s="1309" t="s">
        <v>132</v>
      </c>
      <c r="C30" s="823"/>
      <c r="D30" s="823"/>
      <c r="E30" s="823"/>
      <c r="F30" s="823"/>
      <c r="G30" s="823"/>
      <c r="H30" s="823"/>
      <c r="I30" s="823"/>
      <c r="J30" s="823"/>
      <c r="K30" s="823"/>
      <c r="M30" s="1045"/>
      <c r="N30" s="826"/>
      <c r="O30" s="826"/>
      <c r="P30" s="826"/>
      <c r="Q30" s="826"/>
      <c r="R30" s="826"/>
      <c r="S30" s="831"/>
    </row>
    <row r="31" spans="1:19" s="801" customFormat="1">
      <c r="A31"/>
      <c r="B31" s="1310" t="s">
        <v>6353</v>
      </c>
      <c r="C31" s="823"/>
      <c r="D31" s="823"/>
      <c r="E31" s="823"/>
      <c r="F31" s="823"/>
      <c r="G31" s="823"/>
      <c r="H31" s="823"/>
      <c r="I31" s="823"/>
      <c r="J31" s="823"/>
      <c r="K31" s="823"/>
      <c r="M31" s="1045"/>
      <c r="N31" s="826"/>
      <c r="O31" s="826"/>
      <c r="P31" s="826"/>
      <c r="Q31" s="826"/>
      <c r="R31" s="826"/>
      <c r="S31" s="831"/>
    </row>
    <row r="32" spans="1:19" s="801" customFormat="1">
      <c r="A32"/>
      <c r="B32" s="1311" t="s">
        <v>133</v>
      </c>
      <c r="C32" s="823"/>
      <c r="D32" s="823"/>
      <c r="E32" s="823"/>
      <c r="F32" s="823"/>
      <c r="G32" s="823"/>
      <c r="H32" s="823"/>
      <c r="I32" s="823"/>
      <c r="J32" s="823"/>
      <c r="K32" s="823"/>
      <c r="M32" s="1045"/>
      <c r="N32" s="826"/>
      <c r="O32" s="826"/>
      <c r="P32" s="826"/>
      <c r="Q32" s="826"/>
      <c r="R32" s="826"/>
      <c r="S32" s="831"/>
    </row>
    <row r="33" spans="1:19" s="801" customFormat="1">
      <c r="A33"/>
      <c r="B33" s="1309" t="s">
        <v>128</v>
      </c>
      <c r="C33" s="823"/>
      <c r="D33" s="823"/>
      <c r="E33" s="823"/>
      <c r="F33" s="823"/>
      <c r="G33" s="823"/>
      <c r="H33" s="823"/>
      <c r="I33" s="823"/>
      <c r="J33" s="823"/>
      <c r="K33" s="823"/>
      <c r="M33" s="1045"/>
      <c r="N33" s="826"/>
      <c r="O33" s="826"/>
      <c r="P33" s="826"/>
      <c r="Q33" s="826"/>
      <c r="R33" s="826"/>
      <c r="S33" s="831"/>
    </row>
    <row r="34" spans="1:19" s="1182" customFormat="1">
      <c r="A34"/>
      <c r="B34" s="1406" t="s">
        <v>6389</v>
      </c>
      <c r="C34" s="1170"/>
      <c r="D34" s="1170"/>
      <c r="E34" s="1170"/>
      <c r="F34" s="1170"/>
      <c r="G34" s="1170"/>
      <c r="H34" s="1170"/>
      <c r="I34" s="1170"/>
      <c r="J34" s="1170"/>
      <c r="K34" s="1170"/>
      <c r="M34" s="1045"/>
      <c r="N34" s="1244"/>
      <c r="O34" s="1244"/>
      <c r="P34" s="1244"/>
      <c r="Q34" s="1244"/>
      <c r="R34" s="1244"/>
      <c r="S34" s="831"/>
    </row>
    <row r="35" spans="1:19" s="801" customFormat="1">
      <c r="A35"/>
      <c r="B35" s="1312"/>
      <c r="C35" s="823"/>
      <c r="D35" s="823"/>
      <c r="E35" s="823"/>
      <c r="F35" s="823"/>
      <c r="G35" s="823"/>
      <c r="H35" s="823"/>
      <c r="I35" s="823"/>
      <c r="J35" s="823"/>
      <c r="K35" s="823"/>
      <c r="M35" s="1045"/>
      <c r="N35" s="826"/>
      <c r="O35" s="826"/>
      <c r="P35" s="826"/>
      <c r="Q35" s="826"/>
      <c r="R35" s="826"/>
      <c r="S35" s="831"/>
    </row>
    <row r="36" spans="1:19" s="801" customFormat="1">
      <c r="A36"/>
      <c r="B36" s="1313" t="s">
        <v>6327</v>
      </c>
      <c r="C36" s="823"/>
      <c r="D36" s="823"/>
      <c r="E36" s="823"/>
      <c r="F36" s="823"/>
      <c r="G36" s="823"/>
      <c r="H36" s="823"/>
      <c r="I36" s="823"/>
      <c r="J36" s="823"/>
      <c r="K36" s="823"/>
      <c r="M36" s="1045"/>
      <c r="N36" s="826"/>
      <c r="O36" s="826"/>
      <c r="P36" s="826"/>
      <c r="Q36" s="826"/>
      <c r="R36" s="826"/>
      <c r="S36" s="831"/>
    </row>
    <row r="37" spans="1:19" s="801" customFormat="1">
      <c r="A37"/>
      <c r="B37" s="1313" t="s">
        <v>6328</v>
      </c>
      <c r="C37" s="823"/>
      <c r="D37" s="823"/>
      <c r="E37" s="823"/>
      <c r="F37" s="823"/>
      <c r="G37" s="823"/>
      <c r="H37" s="823"/>
      <c r="I37" s="823"/>
      <c r="J37" s="823"/>
      <c r="K37" s="823"/>
      <c r="M37" s="1045"/>
      <c r="N37" s="826"/>
      <c r="O37" s="826"/>
      <c r="P37" s="826"/>
      <c r="Q37" s="826"/>
      <c r="R37" s="826"/>
      <c r="S37" s="831"/>
    </row>
    <row r="38" spans="1:19" s="801" customFormat="1">
      <c r="A38"/>
      <c r="B38" s="1312"/>
      <c r="C38" s="823"/>
      <c r="D38" s="823"/>
      <c r="E38" s="823"/>
      <c r="F38" s="823"/>
      <c r="G38" s="823"/>
      <c r="H38" s="823"/>
      <c r="I38" s="823"/>
      <c r="J38" s="823"/>
      <c r="K38" s="823"/>
      <c r="M38" s="1045"/>
      <c r="N38" s="826"/>
      <c r="O38" s="826"/>
      <c r="P38" s="826"/>
      <c r="Q38" s="826"/>
      <c r="R38" s="826"/>
      <c r="S38" s="831"/>
    </row>
    <row r="39" spans="1:19" s="801" customFormat="1">
      <c r="A39"/>
      <c r="B39" s="1308" t="s">
        <v>6343</v>
      </c>
      <c r="C39" s="823"/>
      <c r="D39" s="823"/>
      <c r="E39" s="823"/>
      <c r="F39" s="823"/>
      <c r="G39" s="823"/>
      <c r="H39" s="823"/>
      <c r="I39" s="823"/>
      <c r="J39" s="823"/>
      <c r="K39" s="823"/>
      <c r="M39" s="1045"/>
      <c r="N39" s="826"/>
      <c r="O39" s="826"/>
      <c r="P39" s="826"/>
      <c r="Q39" s="826"/>
      <c r="R39" s="826"/>
      <c r="S39" s="831"/>
    </row>
    <row r="40" spans="1:19" s="801" customFormat="1">
      <c r="A40"/>
      <c r="B40" s="1313" t="s">
        <v>6329</v>
      </c>
      <c r="C40" s="823"/>
      <c r="D40" s="823"/>
      <c r="E40" s="823"/>
      <c r="F40" s="823"/>
      <c r="G40" s="823"/>
      <c r="H40" s="823"/>
      <c r="I40" s="823"/>
      <c r="J40" s="823"/>
      <c r="K40" s="823"/>
      <c r="M40" s="1045"/>
      <c r="N40" s="826"/>
      <c r="O40" s="826"/>
      <c r="P40" s="826"/>
      <c r="Q40" s="826"/>
      <c r="R40" s="826"/>
      <c r="S40" s="831"/>
    </row>
    <row r="41" spans="1:19" s="801" customFormat="1">
      <c r="A41"/>
      <c r="B41" s="1314"/>
      <c r="C41" s="823"/>
      <c r="D41" s="823"/>
      <c r="E41" s="823"/>
      <c r="F41" s="823"/>
      <c r="G41" s="823"/>
      <c r="H41" s="823"/>
      <c r="I41" s="823"/>
      <c r="J41" s="823"/>
      <c r="K41" s="823"/>
      <c r="M41" s="1045"/>
      <c r="N41" s="826"/>
      <c r="O41" s="826"/>
      <c r="P41" s="826"/>
      <c r="Q41" s="826"/>
      <c r="R41" s="826"/>
      <c r="S41" s="831"/>
    </row>
    <row r="42" spans="1:19" s="801" customFormat="1">
      <c r="A42"/>
      <c r="B42" s="1308" t="s">
        <v>141</v>
      </c>
      <c r="C42" s="823"/>
      <c r="D42" s="823"/>
      <c r="E42" s="823"/>
      <c r="F42" s="823"/>
      <c r="G42" s="823"/>
      <c r="H42" s="823"/>
      <c r="I42" s="823"/>
      <c r="J42" s="823"/>
      <c r="K42" s="823"/>
      <c r="M42" s="1045"/>
      <c r="N42" s="826"/>
      <c r="O42" s="826"/>
      <c r="P42" s="826"/>
      <c r="Q42" s="826"/>
      <c r="R42" s="826"/>
      <c r="S42" s="831"/>
    </row>
    <row r="43" spans="1:19" s="801" customFormat="1">
      <c r="A43"/>
      <c r="B43" s="1309" t="s">
        <v>129</v>
      </c>
      <c r="C43" s="823"/>
      <c r="D43" s="823"/>
      <c r="E43" s="823"/>
      <c r="F43" s="823"/>
      <c r="G43" s="823"/>
      <c r="H43" s="823"/>
      <c r="I43" s="823"/>
      <c r="J43" s="823"/>
      <c r="K43" s="823"/>
      <c r="M43" s="1045"/>
      <c r="N43" s="826"/>
      <c r="O43" s="826"/>
      <c r="P43" s="826"/>
      <c r="Q43" s="826"/>
      <c r="R43" s="826"/>
      <c r="S43" s="831"/>
    </row>
    <row r="44" spans="1:19" s="801" customFormat="1">
      <c r="A44"/>
      <c r="B44" s="1309" t="s">
        <v>130</v>
      </c>
      <c r="C44" s="823"/>
      <c r="D44" s="823"/>
      <c r="E44" s="823"/>
      <c r="F44" s="823"/>
      <c r="G44" s="823"/>
      <c r="H44" s="823"/>
      <c r="I44" s="823"/>
      <c r="J44" s="823"/>
      <c r="K44" s="823"/>
      <c r="M44" s="1045"/>
      <c r="N44" s="826"/>
      <c r="O44" s="826"/>
      <c r="P44" s="826"/>
      <c r="Q44" s="826"/>
      <c r="R44" s="826"/>
      <c r="S44" s="831"/>
    </row>
    <row r="45" spans="1:19" s="801" customFormat="1">
      <c r="A45"/>
      <c r="B45" s="1312" t="s">
        <v>6122</v>
      </c>
      <c r="C45" s="823"/>
      <c r="D45" s="823"/>
      <c r="E45" s="823"/>
      <c r="F45" s="823"/>
      <c r="G45" s="823"/>
      <c r="H45" s="823"/>
      <c r="I45" s="823"/>
      <c r="J45" s="823"/>
      <c r="K45" s="823"/>
      <c r="M45" s="1045"/>
      <c r="N45" s="826"/>
      <c r="O45" s="826"/>
      <c r="P45" s="826"/>
      <c r="Q45" s="826"/>
      <c r="R45" s="826"/>
      <c r="S45" s="831"/>
    </row>
    <row r="46" spans="1:19" s="801" customFormat="1">
      <c r="A46"/>
      <c r="B46" s="1312" t="s">
        <v>6123</v>
      </c>
      <c r="C46" s="823"/>
      <c r="D46" s="823"/>
      <c r="E46" s="823"/>
      <c r="F46" s="823"/>
      <c r="G46" s="823"/>
      <c r="H46" s="823"/>
      <c r="I46" s="823"/>
      <c r="J46" s="823"/>
      <c r="K46" s="823"/>
      <c r="M46" s="1045"/>
      <c r="N46" s="826"/>
      <c r="O46" s="826"/>
      <c r="P46" s="826"/>
      <c r="Q46" s="826"/>
      <c r="R46" s="826"/>
      <c r="S46" s="831"/>
    </row>
    <row r="47" spans="1:19" s="801" customFormat="1">
      <c r="A47"/>
      <c r="B47" s="1309" t="s">
        <v>131</v>
      </c>
      <c r="C47" s="823"/>
      <c r="D47" s="823"/>
      <c r="E47" s="823"/>
      <c r="F47" s="823"/>
      <c r="G47" s="823"/>
      <c r="H47" s="823"/>
      <c r="I47" s="823"/>
      <c r="J47" s="823"/>
      <c r="K47" s="823"/>
      <c r="M47" s="1045"/>
      <c r="N47" s="826"/>
      <c r="O47" s="826"/>
      <c r="P47" s="826"/>
      <c r="Q47" s="826"/>
      <c r="R47" s="826"/>
      <c r="S47" s="831"/>
    </row>
    <row r="48" spans="1:19" s="801" customFormat="1">
      <c r="A48"/>
      <c r="B48" s="1309" t="s">
        <v>132</v>
      </c>
      <c r="C48" s="823"/>
      <c r="D48" s="823"/>
      <c r="E48" s="823"/>
      <c r="F48" s="823"/>
      <c r="G48" s="823"/>
      <c r="H48" s="823"/>
      <c r="I48" s="823"/>
      <c r="J48" s="823"/>
      <c r="K48" s="823"/>
      <c r="M48" s="1045"/>
      <c r="N48" s="826"/>
      <c r="O48" s="826"/>
      <c r="P48" s="826"/>
      <c r="Q48" s="826"/>
      <c r="R48" s="826"/>
      <c r="S48" s="831"/>
    </row>
    <row r="49" spans="1:19" s="801" customFormat="1">
      <c r="A49"/>
      <c r="B49" s="1310" t="s">
        <v>6002</v>
      </c>
      <c r="C49" s="823"/>
      <c r="D49" s="823"/>
      <c r="E49" s="823"/>
      <c r="F49" s="823"/>
      <c r="G49" s="823"/>
      <c r="H49" s="823"/>
      <c r="I49" s="823"/>
      <c r="J49" s="823"/>
      <c r="K49" s="823"/>
      <c r="M49" s="1045"/>
      <c r="N49" s="826"/>
      <c r="O49" s="826"/>
      <c r="P49" s="826"/>
      <c r="Q49" s="826"/>
      <c r="R49" s="826"/>
      <c r="S49" s="831"/>
    </row>
    <row r="50" spans="1:19" s="801" customFormat="1">
      <c r="A50"/>
      <c r="B50" s="1311" t="s">
        <v>133</v>
      </c>
      <c r="C50" s="823"/>
      <c r="D50" s="823"/>
      <c r="E50" s="823"/>
      <c r="F50" s="823"/>
      <c r="G50" s="823"/>
      <c r="H50" s="823"/>
      <c r="I50" s="823"/>
      <c r="J50" s="823"/>
      <c r="K50" s="823"/>
      <c r="M50" s="1045"/>
      <c r="N50" s="826"/>
      <c r="O50" s="826"/>
      <c r="P50" s="826"/>
      <c r="Q50" s="826"/>
      <c r="R50" s="826"/>
      <c r="S50" s="831"/>
    </row>
    <row r="51" spans="1:19" s="801" customFormat="1">
      <c r="A51"/>
      <c r="B51" s="1309" t="s">
        <v>6003</v>
      </c>
      <c r="C51" s="823"/>
      <c r="D51" s="823"/>
      <c r="E51" s="823"/>
      <c r="F51" s="823"/>
      <c r="G51" s="823"/>
      <c r="H51" s="823"/>
      <c r="I51" s="823"/>
      <c r="J51" s="823"/>
      <c r="K51" s="823"/>
      <c r="M51" s="1045"/>
      <c r="N51" s="826"/>
      <c r="O51" s="826"/>
      <c r="P51" s="826"/>
      <c r="Q51" s="826"/>
      <c r="R51" s="826"/>
      <c r="S51" s="831"/>
    </row>
    <row r="52" spans="1:19" s="1182" customFormat="1">
      <c r="A52"/>
      <c r="B52" s="1406" t="s">
        <v>6390</v>
      </c>
      <c r="C52" s="1170"/>
      <c r="D52" s="1170"/>
      <c r="E52" s="1170"/>
      <c r="F52" s="1170"/>
      <c r="G52" s="1170"/>
      <c r="H52" s="1170"/>
      <c r="I52" s="1170"/>
      <c r="J52" s="1170"/>
      <c r="K52" s="1170"/>
      <c r="M52" s="1045"/>
      <c r="N52" s="1244"/>
      <c r="O52" s="1244"/>
      <c r="P52" s="1244"/>
      <c r="Q52" s="1244"/>
      <c r="R52" s="1244"/>
      <c r="S52" s="831"/>
    </row>
    <row r="53" spans="1:19" s="1182" customFormat="1">
      <c r="A53"/>
      <c r="B53" s="1313"/>
      <c r="C53" s="1170"/>
      <c r="D53" s="1170"/>
      <c r="E53" s="1170"/>
      <c r="F53" s="1170"/>
      <c r="G53" s="1170"/>
      <c r="H53" s="1170"/>
      <c r="I53" s="1170"/>
      <c r="J53" s="1170"/>
      <c r="K53" s="1170"/>
      <c r="M53" s="1045"/>
      <c r="N53" s="1244"/>
      <c r="O53" s="1244"/>
      <c r="P53" s="1244"/>
      <c r="Q53" s="1244"/>
      <c r="R53" s="1244"/>
      <c r="S53" s="831"/>
    </row>
    <row r="54" spans="1:19" s="1182" customFormat="1">
      <c r="A54"/>
      <c r="B54" s="1313" t="s">
        <v>6330</v>
      </c>
      <c r="C54" s="1170"/>
      <c r="D54" s="1170"/>
      <c r="E54" s="1170"/>
      <c r="F54" s="1170"/>
      <c r="G54" s="1170"/>
      <c r="H54" s="1170"/>
      <c r="I54" s="1170"/>
      <c r="J54" s="1170"/>
      <c r="K54" s="1170"/>
      <c r="M54" s="1045"/>
      <c r="N54" s="1244"/>
      <c r="O54" s="1244"/>
      <c r="P54" s="1244"/>
      <c r="Q54" s="1244"/>
      <c r="R54" s="1244"/>
      <c r="S54" s="831"/>
    </row>
    <row r="55" spans="1:19" s="1182" customFormat="1">
      <c r="A55"/>
      <c r="B55" s="1313" t="s">
        <v>6331</v>
      </c>
      <c r="C55" s="1170"/>
      <c r="D55" s="1170"/>
      <c r="E55" s="1170"/>
      <c r="F55" s="1170"/>
      <c r="G55" s="1170"/>
      <c r="H55" s="1170"/>
      <c r="I55" s="1170"/>
      <c r="J55" s="1170"/>
      <c r="K55" s="1170"/>
      <c r="M55" s="1045"/>
      <c r="N55" s="1244"/>
      <c r="O55" s="1244"/>
      <c r="P55" s="1244"/>
      <c r="Q55" s="1244"/>
      <c r="R55" s="1244"/>
      <c r="S55" s="831"/>
    </row>
    <row r="56" spans="1:19" s="1182" customFormat="1">
      <c r="A56"/>
      <c r="B56" s="1312"/>
      <c r="C56" s="1170"/>
      <c r="D56" s="1170"/>
      <c r="E56" s="1170"/>
      <c r="F56" s="1170"/>
      <c r="G56" s="1170"/>
      <c r="H56" s="1170"/>
      <c r="I56" s="1170"/>
      <c r="J56" s="1170"/>
      <c r="K56" s="1170"/>
      <c r="M56" s="1045"/>
      <c r="N56" s="1244"/>
      <c r="O56" s="1244"/>
      <c r="P56" s="1244"/>
      <c r="Q56" s="1244"/>
      <c r="R56" s="1244"/>
      <c r="S56" s="831"/>
    </row>
    <row r="57" spans="1:19" s="1182" customFormat="1">
      <c r="A57"/>
      <c r="B57" s="1313" t="s">
        <v>6332</v>
      </c>
      <c r="C57" s="1170"/>
      <c r="D57" s="1170"/>
      <c r="E57" s="1170"/>
      <c r="F57" s="1170"/>
      <c r="G57" s="1170"/>
      <c r="H57" s="1170"/>
      <c r="I57" s="1170"/>
      <c r="J57" s="1170"/>
      <c r="K57" s="1170"/>
      <c r="M57" s="1045"/>
      <c r="N57" s="1244"/>
      <c r="O57" s="1244"/>
      <c r="P57" s="1244"/>
      <c r="Q57" s="1244"/>
      <c r="R57" s="1244"/>
      <c r="S57" s="831"/>
    </row>
    <row r="58" spans="1:19" s="1182" customFormat="1">
      <c r="A58"/>
      <c r="B58" s="1313" t="s">
        <v>6333</v>
      </c>
      <c r="C58" s="1170"/>
      <c r="D58" s="1170"/>
      <c r="E58" s="1170"/>
      <c r="F58" s="1170"/>
      <c r="G58" s="1170"/>
      <c r="H58" s="1170"/>
      <c r="I58" s="1170"/>
      <c r="J58" s="1170"/>
      <c r="K58" s="1170"/>
      <c r="M58" s="1045"/>
      <c r="N58" s="1244"/>
      <c r="O58" s="1244"/>
      <c r="P58" s="1244"/>
      <c r="Q58" s="1244"/>
      <c r="R58" s="1244"/>
      <c r="S58" s="831"/>
    </row>
    <row r="59" spans="1:19" s="1182" customFormat="1">
      <c r="A59"/>
      <c r="B59" s="1314"/>
      <c r="C59" s="1170"/>
      <c r="D59" s="1170"/>
      <c r="E59" s="1170"/>
      <c r="F59" s="1170"/>
      <c r="G59" s="1170"/>
      <c r="H59" s="1170"/>
      <c r="I59" s="1170"/>
      <c r="J59" s="1170"/>
      <c r="K59" s="1170"/>
      <c r="M59" s="1045"/>
      <c r="N59" s="1244"/>
      <c r="O59" s="1244"/>
      <c r="P59" s="1244"/>
      <c r="Q59" s="1244"/>
      <c r="R59" s="1244"/>
      <c r="S59" s="831"/>
    </row>
    <row r="60" spans="1:19" s="1182" customFormat="1">
      <c r="A60"/>
      <c r="B60" s="1308" t="s">
        <v>142</v>
      </c>
      <c r="C60" s="1170"/>
      <c r="D60" s="1170"/>
      <c r="E60" s="1170"/>
      <c r="F60" s="1170"/>
      <c r="G60" s="1170"/>
      <c r="H60" s="1170"/>
      <c r="I60" s="1170"/>
      <c r="J60" s="1170"/>
      <c r="K60" s="1170"/>
      <c r="M60" s="1045"/>
      <c r="N60" s="1244"/>
      <c r="O60" s="1244"/>
      <c r="P60" s="1244"/>
      <c r="Q60" s="1244"/>
      <c r="R60" s="1244"/>
      <c r="S60" s="831"/>
    </row>
    <row r="61" spans="1:19" s="1182" customFormat="1">
      <c r="A61"/>
      <c r="B61" s="1309" t="s">
        <v>134</v>
      </c>
      <c r="C61" s="1170"/>
      <c r="D61" s="1170"/>
      <c r="E61" s="1170"/>
      <c r="F61" s="1170"/>
      <c r="G61" s="1170"/>
      <c r="H61" s="1170"/>
      <c r="I61" s="1170"/>
      <c r="J61" s="1170"/>
      <c r="K61" s="1170"/>
      <c r="M61" s="1045"/>
      <c r="N61" s="1244"/>
      <c r="O61" s="1244"/>
      <c r="P61" s="1244"/>
      <c r="Q61" s="1244"/>
      <c r="R61" s="1244"/>
      <c r="S61" s="831"/>
    </row>
    <row r="62" spans="1:19" s="1182" customFormat="1">
      <c r="A62"/>
      <c r="B62" s="1312" t="s">
        <v>6237</v>
      </c>
      <c r="C62" s="1170"/>
      <c r="D62" s="1170"/>
      <c r="E62" s="1170"/>
      <c r="F62" s="1170"/>
      <c r="G62" s="1170"/>
      <c r="H62" s="1170"/>
      <c r="I62" s="1170"/>
      <c r="J62" s="1170"/>
      <c r="K62" s="1170"/>
      <c r="M62" s="1045"/>
      <c r="N62" s="1244"/>
      <c r="O62" s="1244"/>
      <c r="P62" s="1244"/>
      <c r="Q62" s="1244"/>
      <c r="R62" s="1244"/>
      <c r="S62" s="831"/>
    </row>
    <row r="63" spans="1:19" s="1182" customFormat="1">
      <c r="A63"/>
      <c r="B63" s="1312" t="s">
        <v>6238</v>
      </c>
      <c r="C63" s="1170"/>
      <c r="D63" s="1170"/>
      <c r="E63" s="1170"/>
      <c r="F63" s="1170"/>
      <c r="G63" s="1170"/>
      <c r="H63" s="1170"/>
      <c r="I63" s="1170"/>
      <c r="J63" s="1170"/>
      <c r="K63" s="1170"/>
      <c r="M63" s="1045"/>
      <c r="N63" s="1244"/>
      <c r="O63" s="1244"/>
      <c r="P63" s="1244"/>
      <c r="Q63" s="1244"/>
      <c r="R63" s="1244"/>
      <c r="S63" s="831"/>
    </row>
    <row r="64" spans="1:19" s="1182" customFormat="1">
      <c r="A64"/>
      <c r="B64" s="1312" t="s">
        <v>6124</v>
      </c>
      <c r="C64" s="1170"/>
      <c r="D64" s="1170"/>
      <c r="E64" s="1170"/>
      <c r="F64" s="1170"/>
      <c r="G64" s="1170"/>
      <c r="H64" s="1170"/>
      <c r="I64" s="1170"/>
      <c r="J64" s="1170"/>
      <c r="K64" s="1170"/>
      <c r="M64" s="1045"/>
      <c r="N64" s="1244"/>
      <c r="O64" s="1244"/>
      <c r="P64" s="1244"/>
      <c r="Q64" s="1244"/>
      <c r="R64" s="1244"/>
      <c r="S64" s="831"/>
    </row>
    <row r="65" spans="1:19" s="1182" customFormat="1">
      <c r="A65"/>
      <c r="B65" s="1312" t="s">
        <v>6125</v>
      </c>
      <c r="C65" s="1170"/>
      <c r="D65" s="1170"/>
      <c r="E65" s="1170"/>
      <c r="F65" s="1170"/>
      <c r="G65" s="1170"/>
      <c r="H65" s="1170"/>
      <c r="I65" s="1170"/>
      <c r="J65" s="1170"/>
      <c r="K65" s="1170"/>
      <c r="M65" s="1045"/>
      <c r="N65" s="1244"/>
      <c r="O65" s="1244"/>
      <c r="P65" s="1244"/>
      <c r="Q65" s="1244"/>
      <c r="R65" s="1244"/>
      <c r="S65" s="831"/>
    </row>
    <row r="66" spans="1:19" s="1182" customFormat="1">
      <c r="A66"/>
      <c r="B66" s="1309" t="s">
        <v>105</v>
      </c>
      <c r="C66" s="1170"/>
      <c r="D66" s="1170"/>
      <c r="E66" s="1170"/>
      <c r="F66" s="1170"/>
      <c r="G66" s="1170"/>
      <c r="H66" s="1170"/>
      <c r="I66" s="1170"/>
      <c r="J66" s="1170"/>
      <c r="K66" s="1170"/>
      <c r="M66" s="1045"/>
      <c r="N66" s="1244"/>
      <c r="O66" s="1244"/>
      <c r="P66" s="1244"/>
      <c r="Q66" s="1244"/>
      <c r="R66" s="1244"/>
      <c r="S66" s="831"/>
    </row>
    <row r="67" spans="1:19" s="1182" customFormat="1">
      <c r="A67"/>
      <c r="B67" s="1310" t="s">
        <v>6353</v>
      </c>
      <c r="C67" s="1170"/>
      <c r="D67" s="1170"/>
      <c r="E67" s="1170"/>
      <c r="F67" s="1170"/>
      <c r="G67" s="1170"/>
      <c r="H67" s="1170"/>
      <c r="I67" s="1170"/>
      <c r="J67" s="1170"/>
      <c r="K67" s="1170"/>
      <c r="M67" s="1045"/>
      <c r="N67" s="1244"/>
      <c r="O67" s="1244"/>
      <c r="P67" s="1244"/>
      <c r="Q67" s="1244"/>
      <c r="R67" s="1244"/>
      <c r="S67" s="831"/>
    </row>
    <row r="68" spans="1:19" s="1182" customFormat="1">
      <c r="A68"/>
      <c r="B68" s="1311" t="s">
        <v>133</v>
      </c>
      <c r="C68" s="1170"/>
      <c r="D68" s="1170"/>
      <c r="E68" s="1170"/>
      <c r="F68" s="1170"/>
      <c r="G68" s="1170"/>
      <c r="H68" s="1170"/>
      <c r="I68" s="1170"/>
      <c r="J68" s="1170"/>
      <c r="K68" s="1170"/>
      <c r="M68" s="1045"/>
      <c r="N68" s="1244"/>
      <c r="O68" s="1244"/>
      <c r="P68" s="1244"/>
      <c r="Q68" s="1244"/>
      <c r="R68" s="1244"/>
      <c r="S68" s="831"/>
    </row>
    <row r="69" spans="1:19" s="1182" customFormat="1">
      <c r="A69"/>
      <c r="B69" s="1309" t="s">
        <v>6003</v>
      </c>
      <c r="C69" s="1170"/>
      <c r="D69" s="1170"/>
      <c r="E69" s="1170"/>
      <c r="F69" s="1170"/>
      <c r="G69" s="1170"/>
      <c r="H69" s="1170"/>
      <c r="I69" s="1170"/>
      <c r="J69" s="1170"/>
      <c r="K69" s="1170"/>
      <c r="M69" s="1045"/>
      <c r="N69" s="1244"/>
      <c r="O69" s="1244"/>
      <c r="P69" s="1244"/>
      <c r="Q69" s="1244"/>
      <c r="R69" s="1244"/>
      <c r="S69" s="831"/>
    </row>
    <row r="70" spans="1:19" s="1182" customFormat="1">
      <c r="A70"/>
      <c r="B70" s="1309" t="s">
        <v>135</v>
      </c>
      <c r="C70" s="1170"/>
      <c r="D70" s="1170"/>
      <c r="E70" s="1170"/>
      <c r="F70" s="1170"/>
      <c r="G70" s="1170"/>
      <c r="H70" s="1170"/>
      <c r="I70" s="1170"/>
      <c r="J70" s="1170"/>
      <c r="K70" s="1170"/>
      <c r="M70" s="1045"/>
      <c r="N70" s="1244"/>
      <c r="O70" s="1244"/>
      <c r="P70" s="1244"/>
      <c r="Q70" s="1244"/>
      <c r="R70" s="1244"/>
      <c r="S70" s="831"/>
    </row>
    <row r="71" spans="1:19" s="1182" customFormat="1">
      <c r="A71"/>
      <c r="B71" s="1309" t="s">
        <v>6334</v>
      </c>
      <c r="C71" s="1170"/>
      <c r="D71" s="1170"/>
      <c r="E71" s="1170"/>
      <c r="F71" s="1170"/>
      <c r="G71" s="1170"/>
      <c r="H71" s="1170"/>
      <c r="I71" s="1170"/>
      <c r="J71" s="1170"/>
      <c r="K71" s="1170"/>
      <c r="M71" s="1045"/>
      <c r="N71" s="1244"/>
      <c r="O71" s="1244"/>
      <c r="P71" s="1244"/>
      <c r="Q71" s="1244"/>
      <c r="R71" s="1244"/>
      <c r="S71" s="831"/>
    </row>
    <row r="72" spans="1:19" s="1182" customFormat="1">
      <c r="A72"/>
      <c r="B72" s="1311" t="s">
        <v>5888</v>
      </c>
      <c r="C72" s="1170"/>
      <c r="D72" s="1170"/>
      <c r="E72" s="1170"/>
      <c r="F72" s="1170"/>
      <c r="G72" s="1170"/>
      <c r="H72" s="1170"/>
      <c r="I72" s="1170"/>
      <c r="J72" s="1170"/>
      <c r="K72" s="1170"/>
      <c r="M72" s="1045"/>
      <c r="N72" s="1244"/>
      <c r="O72" s="1244"/>
      <c r="P72" s="1244"/>
      <c r="Q72" s="1244"/>
      <c r="R72" s="1244"/>
      <c r="S72" s="831"/>
    </row>
    <row r="73" spans="1:19" s="1182" customFormat="1">
      <c r="A73"/>
      <c r="B73" s="1310" t="s">
        <v>6239</v>
      </c>
      <c r="C73" s="1170"/>
      <c r="D73" s="1170"/>
      <c r="E73" s="1170"/>
      <c r="F73" s="1170"/>
      <c r="G73" s="1170"/>
      <c r="H73" s="1170"/>
      <c r="I73" s="1170"/>
      <c r="J73" s="1170"/>
      <c r="K73" s="1170"/>
      <c r="M73" s="1045"/>
      <c r="N73" s="1244"/>
      <c r="O73" s="1244"/>
      <c r="P73" s="1244"/>
      <c r="Q73" s="1244"/>
      <c r="R73" s="1244"/>
      <c r="S73" s="831"/>
    </row>
    <row r="74" spans="1:19" s="1182" customFormat="1">
      <c r="A74"/>
      <c r="B74" s="1312" t="s">
        <v>6356</v>
      </c>
      <c r="C74" s="1170"/>
      <c r="D74" s="1170"/>
      <c r="E74" s="1170"/>
      <c r="F74" s="1170"/>
      <c r="G74" s="1170"/>
      <c r="H74" s="1170"/>
      <c r="I74" s="1170"/>
      <c r="J74" s="1170"/>
      <c r="K74" s="1170"/>
      <c r="M74" s="1045"/>
      <c r="N74" s="1244"/>
      <c r="O74" s="1244"/>
      <c r="P74" s="1244"/>
      <c r="Q74" s="1244"/>
      <c r="R74" s="1244"/>
      <c r="S74" s="831"/>
    </row>
    <row r="75" spans="1:19" s="1182" customFormat="1" ht="28.8">
      <c r="A75"/>
      <c r="B75" s="1406" t="s">
        <v>6391</v>
      </c>
      <c r="C75" s="1170"/>
      <c r="D75" s="1170"/>
      <c r="E75" s="1170"/>
      <c r="F75" s="1170"/>
      <c r="G75" s="1170"/>
      <c r="H75" s="1170"/>
      <c r="I75" s="1170"/>
      <c r="J75" s="1170"/>
      <c r="K75" s="1170"/>
      <c r="M75" s="1045"/>
      <c r="N75" s="1244"/>
      <c r="O75" s="1244"/>
      <c r="P75" s="1244"/>
      <c r="Q75" s="1244"/>
      <c r="R75" s="1244"/>
      <c r="S75" s="831"/>
    </row>
    <row r="76" spans="1:19" s="1182" customFormat="1">
      <c r="A76"/>
      <c r="B76" s="1312"/>
      <c r="C76" s="1170"/>
      <c r="D76" s="1170"/>
      <c r="E76" s="1170"/>
      <c r="F76" s="1170"/>
      <c r="G76" s="1170"/>
      <c r="H76" s="1170"/>
      <c r="I76" s="1170"/>
      <c r="J76" s="1170"/>
      <c r="K76" s="1170"/>
      <c r="M76" s="1045"/>
      <c r="N76" s="1244"/>
      <c r="O76" s="1244"/>
      <c r="P76" s="1244"/>
      <c r="Q76" s="1244"/>
      <c r="R76" s="1244"/>
      <c r="S76" s="831"/>
    </row>
    <row r="77" spans="1:19" s="1182" customFormat="1">
      <c r="A77"/>
      <c r="B77" s="1313" t="s">
        <v>6335</v>
      </c>
      <c r="C77" s="1170"/>
      <c r="D77" s="1170"/>
      <c r="E77" s="1170"/>
      <c r="F77" s="1170"/>
      <c r="G77" s="1170"/>
      <c r="H77" s="1170"/>
      <c r="I77" s="1170"/>
      <c r="J77" s="1170"/>
      <c r="K77" s="1170"/>
      <c r="M77" s="1045"/>
      <c r="N77" s="1244"/>
      <c r="O77" s="1244"/>
      <c r="P77" s="1244"/>
      <c r="Q77" s="1244"/>
      <c r="R77" s="1244"/>
      <c r="S77" s="831"/>
    </row>
    <row r="78" spans="1:19" s="1182" customFormat="1">
      <c r="A78"/>
      <c r="B78" s="1313" t="s">
        <v>6336</v>
      </c>
      <c r="C78" s="1170"/>
      <c r="D78" s="1170"/>
      <c r="E78" s="1170"/>
      <c r="F78" s="1170"/>
      <c r="G78" s="1170"/>
      <c r="H78" s="1170"/>
      <c r="I78" s="1170"/>
      <c r="J78" s="1170"/>
      <c r="K78" s="1170"/>
      <c r="M78" s="1045"/>
      <c r="N78" s="1244"/>
      <c r="O78" s="1244"/>
      <c r="P78" s="1244"/>
      <c r="Q78" s="1244"/>
      <c r="R78" s="1244"/>
      <c r="S78" s="831"/>
    </row>
    <row r="79" spans="1:19" s="1182" customFormat="1">
      <c r="A79"/>
      <c r="B79" s="1312"/>
      <c r="C79" s="1170"/>
      <c r="D79" s="1170"/>
      <c r="E79" s="1170"/>
      <c r="F79" s="1170"/>
      <c r="G79" s="1170"/>
      <c r="H79" s="1170"/>
      <c r="I79" s="1170"/>
      <c r="J79" s="1170"/>
      <c r="K79" s="1170"/>
      <c r="M79" s="1045"/>
      <c r="N79" s="1244"/>
      <c r="O79" s="1244"/>
      <c r="P79" s="1244"/>
      <c r="Q79" s="1244"/>
      <c r="R79" s="1244"/>
      <c r="S79" s="831"/>
    </row>
    <row r="80" spans="1:19" s="1182" customFormat="1">
      <c r="A80"/>
      <c r="B80" s="1313" t="s">
        <v>6337</v>
      </c>
      <c r="C80" s="1170"/>
      <c r="D80" s="1170"/>
      <c r="E80" s="1170"/>
      <c r="F80" s="1170"/>
      <c r="G80" s="1170"/>
      <c r="H80" s="1170"/>
      <c r="I80" s="1170"/>
      <c r="J80" s="1170"/>
      <c r="K80" s="1170"/>
      <c r="M80" s="1045"/>
      <c r="N80" s="1244"/>
      <c r="O80" s="1244"/>
      <c r="P80" s="1244"/>
      <c r="Q80" s="1244"/>
      <c r="R80" s="1244"/>
      <c r="S80" s="831"/>
    </row>
    <row r="81" spans="1:19" s="1182" customFormat="1">
      <c r="A81"/>
      <c r="B81" s="1313" t="s">
        <v>6338</v>
      </c>
      <c r="C81" s="1170"/>
      <c r="D81" s="1170"/>
      <c r="E81" s="1170"/>
      <c r="F81" s="1170"/>
      <c r="G81" s="1170"/>
      <c r="H81" s="1170"/>
      <c r="I81" s="1170"/>
      <c r="J81" s="1170"/>
      <c r="K81" s="1170"/>
      <c r="M81" s="1045"/>
      <c r="N81" s="1244"/>
      <c r="O81" s="1244"/>
      <c r="P81" s="1244"/>
      <c r="Q81" s="1244"/>
      <c r="R81" s="1244"/>
      <c r="S81" s="831"/>
    </row>
    <row r="82" spans="1:19" s="801" customFormat="1">
      <c r="A82"/>
      <c r="B82" s="1174"/>
      <c r="C82" s="823"/>
      <c r="D82" s="823"/>
      <c r="E82" s="823"/>
      <c r="F82" s="823"/>
      <c r="G82" s="823"/>
      <c r="H82" s="823"/>
      <c r="I82" s="823"/>
      <c r="J82" s="823"/>
      <c r="K82" s="823"/>
      <c r="M82" s="1045"/>
      <c r="N82" s="826"/>
      <c r="O82" s="826"/>
      <c r="P82" s="826"/>
      <c r="Q82" s="826"/>
      <c r="R82" s="826"/>
      <c r="S82" s="831"/>
    </row>
    <row r="83" spans="1:19" s="801" customFormat="1">
      <c r="A83"/>
      <c r="B83" s="812" t="s">
        <v>168</v>
      </c>
      <c r="C83" s="827"/>
      <c r="D83" s="838"/>
      <c r="E83" s="838"/>
      <c r="F83" s="827"/>
      <c r="G83" s="827"/>
      <c r="H83" s="838"/>
      <c r="I83" s="840"/>
      <c r="J83" s="841"/>
      <c r="K83" s="841"/>
      <c r="M83" s="1047"/>
      <c r="N83" s="839"/>
      <c r="O83" s="839"/>
      <c r="P83" s="839"/>
      <c r="Q83" s="839"/>
      <c r="R83" s="839"/>
      <c r="S83" s="831"/>
    </row>
    <row r="84" spans="1:19" s="801" customFormat="1">
      <c r="A84"/>
      <c r="B84" s="814" t="s">
        <v>25</v>
      </c>
      <c r="C84" s="815"/>
      <c r="D84" s="815"/>
      <c r="E84" s="815"/>
      <c r="F84" s="815"/>
      <c r="G84" s="815"/>
      <c r="H84" s="815"/>
      <c r="I84" s="842"/>
      <c r="J84" s="815"/>
      <c r="K84" s="815"/>
      <c r="M84" s="1048"/>
      <c r="N84" s="842"/>
      <c r="O84" s="842"/>
      <c r="P84" s="842"/>
      <c r="Q84" s="842"/>
      <c r="R84" s="842"/>
      <c r="S84" s="831"/>
    </row>
    <row r="85" spans="1:19" s="801" customFormat="1">
      <c r="A85"/>
      <c r="B85" s="814" t="s">
        <v>26</v>
      </c>
      <c r="C85" s="843"/>
      <c r="D85" s="843"/>
      <c r="E85" s="843"/>
      <c r="F85" s="843"/>
      <c r="G85" s="843"/>
      <c r="H85" s="843"/>
      <c r="I85" s="844"/>
      <c r="J85" s="843"/>
      <c r="K85" s="843"/>
      <c r="M85" s="1049"/>
      <c r="N85" s="844"/>
      <c r="O85" s="844"/>
      <c r="P85" s="844"/>
      <c r="Q85" s="844"/>
      <c r="R85" s="844"/>
      <c r="S85" s="831"/>
    </row>
    <row r="86" spans="1:19" s="801" customFormat="1">
      <c r="A86"/>
      <c r="B86" s="814" t="s">
        <v>23</v>
      </c>
      <c r="C86" s="843"/>
      <c r="D86" s="843"/>
      <c r="E86" s="843"/>
      <c r="F86" s="843"/>
      <c r="G86" s="843"/>
      <c r="H86" s="843"/>
      <c r="I86" s="844"/>
      <c r="J86" s="843"/>
      <c r="K86" s="843"/>
      <c r="M86" s="1049"/>
      <c r="N86" s="844"/>
      <c r="O86" s="844"/>
      <c r="P86" s="844"/>
      <c r="Q86" s="844"/>
      <c r="R86" s="844"/>
      <c r="S86" s="831"/>
    </row>
    <row r="87" spans="1:19" s="801" customFormat="1">
      <c r="A87"/>
      <c r="B87" s="816"/>
      <c r="C87" s="823"/>
      <c r="D87" s="810"/>
      <c r="E87" s="810"/>
      <c r="F87" s="823"/>
      <c r="G87" s="823"/>
      <c r="H87" s="810"/>
      <c r="I87" s="846"/>
      <c r="J87" s="847"/>
      <c r="K87" s="847"/>
      <c r="M87" s="1046"/>
      <c r="N87" s="845"/>
      <c r="O87" s="845"/>
      <c r="P87" s="845"/>
      <c r="Q87" s="845"/>
      <c r="R87" s="845"/>
      <c r="S87" s="831"/>
    </row>
    <row r="88" spans="1:19" s="801" customFormat="1">
      <c r="A88"/>
      <c r="B88" s="817" t="s">
        <v>156</v>
      </c>
      <c r="C88" s="823"/>
      <c r="D88" s="806"/>
      <c r="E88" s="806"/>
      <c r="F88" s="823"/>
      <c r="G88" s="823"/>
      <c r="H88" s="810"/>
      <c r="I88" s="848"/>
      <c r="J88" s="849"/>
      <c r="K88" s="849"/>
      <c r="M88" s="1046"/>
      <c r="N88" s="845"/>
      <c r="O88" s="845"/>
      <c r="P88" s="845"/>
      <c r="Q88" s="845"/>
      <c r="R88" s="845"/>
      <c r="S88" s="831"/>
    </row>
    <row r="89" spans="1:19" s="801" customFormat="1">
      <c r="A89"/>
      <c r="B89" s="817" t="s">
        <v>182</v>
      </c>
      <c r="C89" s="823"/>
      <c r="D89" s="806"/>
      <c r="E89" s="806"/>
      <c r="F89" s="823"/>
      <c r="G89" s="823"/>
      <c r="H89" s="810"/>
      <c r="I89" s="848"/>
      <c r="J89" s="849"/>
      <c r="K89" s="849"/>
      <c r="M89" s="1046"/>
      <c r="N89" s="845"/>
      <c r="O89" s="845"/>
      <c r="P89" s="845"/>
      <c r="Q89" s="845"/>
      <c r="R89" s="845"/>
      <c r="S89" s="831"/>
    </row>
    <row r="90" spans="1:19" s="801" customFormat="1">
      <c r="A90"/>
      <c r="B90" s="818"/>
      <c r="C90" s="823"/>
      <c r="D90" s="810"/>
      <c r="E90" s="810"/>
      <c r="F90" s="823"/>
      <c r="G90" s="823"/>
      <c r="H90" s="810"/>
      <c r="I90" s="846"/>
      <c r="J90" s="847"/>
      <c r="K90" s="847"/>
      <c r="M90" s="1046"/>
      <c r="N90" s="845"/>
      <c r="O90" s="845"/>
      <c r="P90" s="845"/>
      <c r="Q90" s="845"/>
      <c r="R90" s="845"/>
      <c r="S90" s="831"/>
    </row>
    <row r="91" spans="1:19" s="801" customFormat="1">
      <c r="A91"/>
      <c r="B91" s="819" t="s">
        <v>169</v>
      </c>
      <c r="C91" s="828"/>
      <c r="D91" s="828"/>
      <c r="E91" s="828"/>
      <c r="F91" s="828"/>
      <c r="G91" s="828"/>
      <c r="H91" s="813"/>
      <c r="I91" s="851"/>
      <c r="J91" s="852"/>
      <c r="K91" s="852"/>
      <c r="M91" s="1050"/>
      <c r="N91" s="850"/>
      <c r="O91" s="850"/>
      <c r="P91" s="850"/>
      <c r="Q91" s="850"/>
      <c r="R91" s="850"/>
      <c r="S91" s="831"/>
    </row>
    <row r="92" spans="1:19" s="470" customFormat="1" ht="14.25" customHeight="1">
      <c r="A92"/>
      <c r="B92" s="747"/>
      <c r="C92" s="751"/>
      <c r="D92" s="751"/>
      <c r="E92" s="751"/>
      <c r="F92" s="751"/>
      <c r="G92" s="751"/>
      <c r="H92" s="750"/>
      <c r="I92" s="751"/>
      <c r="J92" s="751"/>
      <c r="K92" s="751"/>
      <c r="L92" s="751"/>
      <c r="M92" s="1052"/>
      <c r="N92" s="1052"/>
      <c r="O92" s="1052"/>
      <c r="P92" s="1053"/>
      <c r="Q92" s="1053"/>
      <c r="R92" s="1053"/>
      <c r="S92" s="1053"/>
    </row>
    <row r="93" spans="1:19" s="470" customFormat="1" ht="18" customHeight="1">
      <c r="A93"/>
      <c r="B93" s="1417" t="s">
        <v>6382</v>
      </c>
      <c r="C93" s="751"/>
      <c r="D93" s="751"/>
      <c r="E93" s="751"/>
      <c r="F93" s="751"/>
      <c r="G93" s="765"/>
      <c r="H93" s="765"/>
      <c r="I93" s="751"/>
      <c r="J93" s="751"/>
      <c r="K93" s="751"/>
      <c r="L93" s="751"/>
      <c r="M93" s="1052"/>
      <c r="N93" s="1052"/>
      <c r="O93" s="1052"/>
      <c r="P93" s="1053"/>
      <c r="Q93" s="1053"/>
      <c r="R93" s="1053"/>
      <c r="S93" s="1053"/>
    </row>
    <row r="94" spans="1:19" s="470" customFormat="1">
      <c r="A94"/>
      <c r="B94" s="751"/>
      <c r="C94" s="751"/>
      <c r="D94" s="751"/>
      <c r="E94" s="751"/>
      <c r="F94" s="751"/>
      <c r="G94" s="751"/>
      <c r="H94" s="751"/>
      <c r="I94" s="751"/>
      <c r="J94" s="751"/>
      <c r="K94" s="751"/>
      <c r="L94" s="751"/>
      <c r="M94" s="1052"/>
      <c r="N94" s="1052"/>
      <c r="O94" s="1052"/>
      <c r="P94" s="1053"/>
      <c r="Q94" s="1053"/>
      <c r="R94" s="1053"/>
      <c r="S94" s="1053"/>
    </row>
    <row r="95" spans="1:19" s="470" customFormat="1">
      <c r="A95"/>
      <c r="B95" s="751"/>
      <c r="C95" s="751"/>
      <c r="D95" s="751"/>
      <c r="E95" s="751"/>
      <c r="F95" s="751"/>
      <c r="G95" s="751"/>
      <c r="H95" s="751"/>
      <c r="I95" s="751"/>
      <c r="J95" s="751"/>
      <c r="K95" s="751"/>
      <c r="L95" s="751"/>
      <c r="M95" s="1052"/>
      <c r="N95" s="1052"/>
      <c r="O95" s="1052"/>
      <c r="P95" s="1053"/>
      <c r="Q95" s="1053"/>
      <c r="R95" s="1053"/>
      <c r="S95" s="1053"/>
    </row>
    <row r="96" spans="1:19" s="470" customFormat="1">
      <c r="A96"/>
      <c r="B96" s="751"/>
      <c r="C96" s="751"/>
      <c r="D96" s="751"/>
      <c r="E96" s="751"/>
      <c r="F96" s="751"/>
      <c r="G96" s="751"/>
      <c r="H96" s="751"/>
      <c r="I96" s="751"/>
      <c r="J96" s="751"/>
      <c r="K96" s="751"/>
      <c r="L96" s="751"/>
      <c r="M96" s="1052"/>
      <c r="N96" s="1052"/>
      <c r="O96" s="1052"/>
      <c r="P96" s="1053"/>
      <c r="Q96" s="1053"/>
      <c r="R96" s="1053"/>
      <c r="S96" s="1053"/>
    </row>
    <row r="97" spans="1:19" s="470" customFormat="1">
      <c r="A97"/>
      <c r="B97" s="751"/>
      <c r="C97" s="751"/>
      <c r="D97" s="751"/>
      <c r="E97" s="751"/>
      <c r="F97" s="751"/>
      <c r="G97" s="751"/>
      <c r="H97" s="751"/>
      <c r="I97" s="751"/>
      <c r="J97" s="751"/>
      <c r="K97" s="751"/>
      <c r="L97" s="751"/>
      <c r="M97" s="1052"/>
      <c r="N97" s="1052"/>
      <c r="O97" s="1052"/>
      <c r="P97" s="1053"/>
      <c r="Q97" s="1053"/>
      <c r="R97" s="1053"/>
      <c r="S97" s="1053"/>
    </row>
    <row r="98" spans="1:19" s="470" customFormat="1">
      <c r="A98"/>
      <c r="B98" s="751"/>
      <c r="C98" s="751"/>
      <c r="D98" s="751"/>
      <c r="E98" s="751"/>
      <c r="F98" s="751"/>
      <c r="G98" s="751"/>
      <c r="H98" s="751"/>
      <c r="I98" s="751"/>
      <c r="J98" s="751"/>
      <c r="K98" s="751"/>
      <c r="L98" s="751"/>
      <c r="M98" s="1052"/>
      <c r="N98" s="1052"/>
      <c r="O98" s="1052"/>
      <c r="P98" s="1053"/>
      <c r="Q98" s="1053"/>
      <c r="R98" s="1053"/>
      <c r="S98" s="1053"/>
    </row>
    <row r="99" spans="1:19" s="470" customFormat="1">
      <c r="A99"/>
      <c r="B99" s="751"/>
      <c r="C99" s="751"/>
      <c r="D99" s="751"/>
      <c r="E99" s="751"/>
      <c r="F99" s="751"/>
      <c r="G99" s="751"/>
      <c r="H99" s="751"/>
      <c r="I99" s="751"/>
      <c r="J99" s="751"/>
      <c r="K99" s="751"/>
      <c r="L99" s="751"/>
      <c r="M99" s="1052"/>
      <c r="N99" s="1052"/>
      <c r="O99" s="1052"/>
      <c r="P99" s="1053"/>
      <c r="Q99" s="1053"/>
      <c r="R99" s="1053"/>
      <c r="S99" s="1053"/>
    </row>
    <row r="100" spans="1:19" s="470" customFormat="1">
      <c r="A100"/>
      <c r="B100" s="751"/>
      <c r="C100" s="751"/>
      <c r="D100" s="751"/>
      <c r="E100" s="751"/>
      <c r="F100" s="751"/>
      <c r="G100" s="751"/>
      <c r="H100" s="751"/>
      <c r="I100" s="751"/>
      <c r="J100" s="751"/>
      <c r="K100" s="751"/>
      <c r="L100" s="751"/>
      <c r="M100" s="1052"/>
      <c r="N100" s="1052"/>
      <c r="O100" s="1052"/>
      <c r="P100" s="1053"/>
      <c r="Q100" s="1053"/>
      <c r="R100" s="1053"/>
      <c r="S100" s="1053"/>
    </row>
    <row r="101" spans="1:19" s="470" customFormat="1">
      <c r="A101"/>
      <c r="B101" s="751"/>
      <c r="C101" s="751"/>
      <c r="D101" s="751"/>
      <c r="E101" s="751"/>
      <c r="F101" s="751"/>
      <c r="G101" s="751"/>
      <c r="H101" s="751"/>
      <c r="I101" s="751"/>
      <c r="J101" s="751"/>
      <c r="K101" s="751"/>
      <c r="L101" s="751"/>
      <c r="M101" s="1052"/>
      <c r="N101" s="1052"/>
      <c r="O101" s="1052"/>
      <c r="P101" s="1053"/>
      <c r="Q101" s="1053"/>
      <c r="R101" s="1053"/>
      <c r="S101" s="1053"/>
    </row>
    <row r="102" spans="1:19" s="470" customFormat="1">
      <c r="A102"/>
      <c r="B102" s="751"/>
      <c r="C102" s="751"/>
      <c r="D102" s="751"/>
      <c r="E102" s="751"/>
      <c r="F102" s="751"/>
      <c r="G102" s="751"/>
      <c r="H102" s="751"/>
      <c r="I102" s="751"/>
      <c r="J102" s="751"/>
      <c r="K102" s="751"/>
      <c r="L102" s="751"/>
      <c r="M102" s="1052"/>
      <c r="N102" s="1052"/>
      <c r="O102" s="1052"/>
      <c r="P102" s="1053"/>
      <c r="Q102" s="1053"/>
      <c r="R102" s="1053"/>
      <c r="S102" s="1053"/>
    </row>
    <row r="103" spans="1:19">
      <c r="B103" s="529"/>
      <c r="C103" s="529"/>
      <c r="D103" s="529"/>
      <c r="E103" s="529"/>
      <c r="F103" s="529"/>
      <c r="G103" s="529"/>
      <c r="H103" s="529"/>
      <c r="I103" s="529"/>
      <c r="J103" s="529"/>
      <c r="K103" s="529"/>
      <c r="L103" s="529"/>
      <c r="M103" s="1054"/>
      <c r="N103" s="1054"/>
      <c r="O103" s="1054"/>
    </row>
    <row r="104" spans="1:19"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1054"/>
      <c r="N104" s="1054"/>
      <c r="O104" s="1054"/>
    </row>
  </sheetData>
  <mergeCells count="9">
    <mergeCell ref="M7:O7"/>
    <mergeCell ref="P7:R7"/>
    <mergeCell ref="B2:F2"/>
    <mergeCell ref="G2:H2"/>
    <mergeCell ref="I2:K2"/>
    <mergeCell ref="B7:B8"/>
    <mergeCell ref="C7:E7"/>
    <mergeCell ref="F7:H7"/>
    <mergeCell ref="I7:K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6" orientation="landscape" r:id="rId1"/>
  <headerFooter>
    <oddFooter>&amp;R&amp;P/&amp;N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57"/>
  <sheetViews>
    <sheetView showGridLines="0" view="pageBreakPreview" topLeftCell="A16" zoomScaleNormal="100" zoomScaleSheetLayoutView="100" workbookViewId="0">
      <selection activeCell="B10" sqref="B10:D51"/>
    </sheetView>
  </sheetViews>
  <sheetFormatPr defaultColWidth="9.109375" defaultRowHeight="13.2" outlineLevelCol="2"/>
  <cols>
    <col min="1" max="1" width="9.109375" style="1188"/>
    <col min="2" max="2" width="96.44140625" style="1188" customWidth="1"/>
    <col min="3" max="3" width="17" style="1188" customWidth="1" outlineLevel="2"/>
    <col min="4" max="4" width="17" style="1188" customWidth="1" outlineLevel="1"/>
    <col min="5" max="5" width="18.44140625" style="1188" customWidth="1" outlineLevel="1"/>
    <col min="6" max="6" width="18.88671875" style="1188" customWidth="1" outlineLevel="2"/>
    <col min="7" max="7" width="18.88671875" style="1188" customWidth="1" outlineLevel="1"/>
    <col min="8" max="8" width="18.5546875" style="1188" customWidth="1" outlineLevel="1"/>
    <col min="9" max="9" width="19.109375" style="1188" customWidth="1" outlineLevel="1"/>
    <col min="10" max="10" width="19.33203125" style="1188" customWidth="1" outlineLevel="1"/>
    <col min="11" max="11" width="13.6640625" style="1188" customWidth="1"/>
    <col min="12" max="16384" width="9.109375" style="1188"/>
  </cols>
  <sheetData>
    <row r="2" spans="1:10" s="1187" customFormat="1" ht="18.75" customHeight="1">
      <c r="A2" s="1186"/>
      <c r="B2" s="1442" t="s">
        <v>6187</v>
      </c>
      <c r="C2" s="1442"/>
      <c r="D2" s="1442"/>
      <c r="E2" s="1442"/>
      <c r="F2" s="1442"/>
      <c r="G2" s="1442"/>
      <c r="H2" s="1442"/>
    </row>
    <row r="4" spans="1:10" ht="12.75" customHeight="1">
      <c r="B4" s="1189" t="s">
        <v>5865</v>
      </c>
      <c r="C4" s="1190"/>
      <c r="D4" s="1190"/>
      <c r="E4" s="1190"/>
      <c r="F4" s="1190"/>
      <c r="G4" s="1190"/>
      <c r="H4" s="1190"/>
    </row>
    <row r="5" spans="1:10" ht="12.75" customHeight="1">
      <c r="B5" s="1190"/>
      <c r="C5" s="1191"/>
      <c r="D5" s="1191"/>
      <c r="E5" s="1191"/>
      <c r="F5" s="1192"/>
      <c r="G5" s="1192"/>
      <c r="J5" s="1191" t="s">
        <v>6015</v>
      </c>
    </row>
    <row r="6" spans="1:10" s="1193" customFormat="1" ht="12.75" customHeight="1">
      <c r="B6" s="1552" t="s">
        <v>29</v>
      </c>
      <c r="C6" s="1548" t="s">
        <v>25</v>
      </c>
      <c r="D6" s="1554"/>
      <c r="E6" s="1548" t="s">
        <v>26</v>
      </c>
      <c r="F6" s="1554"/>
      <c r="G6" s="1548" t="s">
        <v>23</v>
      </c>
      <c r="H6" s="1554"/>
      <c r="I6" s="1548" t="s">
        <v>118</v>
      </c>
      <c r="J6" s="1549"/>
    </row>
    <row r="7" spans="1:10" s="1193" customFormat="1" ht="12.75" customHeight="1">
      <c r="B7" s="1553"/>
      <c r="C7" s="1194" t="s">
        <v>5946</v>
      </c>
      <c r="D7" s="1194" t="s">
        <v>5947</v>
      </c>
      <c r="E7" s="1194" t="str">
        <f>$C$7</f>
        <v>t-3</v>
      </c>
      <c r="F7" s="1194" t="str">
        <f>$D$7</f>
        <v>t-2</v>
      </c>
      <c r="G7" s="1194" t="str">
        <f>$C$7</f>
        <v>t-3</v>
      </c>
      <c r="H7" s="1194" t="str">
        <f>$D$7</f>
        <v>t-2</v>
      </c>
      <c r="I7" s="1194" t="str">
        <f>$C$7</f>
        <v>t-3</v>
      </c>
      <c r="J7" s="1194" t="str">
        <f>$D$7</f>
        <v>t-2</v>
      </c>
    </row>
    <row r="8" spans="1:10" s="1193" customFormat="1" ht="5.25" customHeight="1">
      <c r="B8" s="1195"/>
      <c r="C8" s="1196"/>
      <c r="D8" s="1196"/>
      <c r="E8" s="1196"/>
      <c r="F8" s="1196"/>
      <c r="G8" s="1196"/>
      <c r="H8" s="1196"/>
      <c r="I8" s="1196"/>
      <c r="J8" s="1196"/>
    </row>
    <row r="9" spans="1:10" s="1193" customFormat="1" ht="3.75" customHeight="1">
      <c r="B9" s="1197"/>
      <c r="C9" s="1196"/>
      <c r="D9" s="1196"/>
      <c r="E9" s="1196"/>
      <c r="F9" s="1196"/>
      <c r="G9" s="1196"/>
      <c r="H9" s="1196"/>
      <c r="I9" s="1196"/>
      <c r="J9" s="1196"/>
    </row>
    <row r="10" spans="1:10" s="1198" customFormat="1" ht="12.75" customHeight="1">
      <c r="B10" s="1318" t="s">
        <v>6312</v>
      </c>
      <c r="C10" s="1199"/>
      <c r="D10" s="1199"/>
      <c r="E10" s="1199"/>
      <c r="F10" s="1199"/>
      <c r="G10" s="1199"/>
      <c r="H10" s="1199"/>
      <c r="I10" s="1199"/>
      <c r="J10" s="1199"/>
    </row>
    <row r="11" spans="1:10" s="1193" customFormat="1" ht="12.75" customHeight="1">
      <c r="B11" s="1201" t="s">
        <v>125</v>
      </c>
      <c r="C11" s="1200"/>
      <c r="D11" s="1200"/>
      <c r="E11" s="1200"/>
      <c r="F11" s="1200"/>
      <c r="G11" s="1200"/>
      <c r="H11" s="1200"/>
      <c r="I11" s="1200"/>
      <c r="J11" s="1200"/>
    </row>
    <row r="12" spans="1:10" s="1193" customFormat="1" ht="12.75" customHeight="1">
      <c r="B12" s="1201" t="s">
        <v>126</v>
      </c>
      <c r="C12" s="1200"/>
      <c r="D12" s="1200"/>
      <c r="E12" s="1200"/>
      <c r="F12" s="1200"/>
      <c r="G12" s="1200"/>
      <c r="H12" s="1200"/>
      <c r="I12" s="1200"/>
      <c r="J12" s="1200"/>
    </row>
    <row r="13" spans="1:10" s="1193" customFormat="1" ht="12.75" customHeight="1">
      <c r="B13" s="1201" t="s">
        <v>6313</v>
      </c>
      <c r="C13" s="1200"/>
      <c r="D13" s="1200"/>
      <c r="E13" s="1200"/>
      <c r="F13" s="1200"/>
      <c r="G13" s="1200"/>
      <c r="H13" s="1200"/>
      <c r="I13" s="1200"/>
      <c r="J13" s="1200"/>
    </row>
    <row r="14" spans="1:10" s="1193" customFormat="1" ht="12.75" customHeight="1">
      <c r="B14" s="1201" t="s">
        <v>6314</v>
      </c>
      <c r="C14" s="1200"/>
      <c r="D14" s="1200"/>
      <c r="E14" s="1200"/>
      <c r="F14" s="1200"/>
      <c r="G14" s="1200"/>
      <c r="H14" s="1200"/>
      <c r="I14" s="1200"/>
      <c r="J14" s="1200"/>
    </row>
    <row r="15" spans="1:10" s="1198" customFormat="1" ht="12.75" customHeight="1">
      <c r="A15" s="1193"/>
      <c r="B15" s="1318" t="s">
        <v>6315</v>
      </c>
      <c r="C15" s="1199"/>
      <c r="D15" s="1199"/>
      <c r="E15" s="1199"/>
      <c r="F15" s="1199"/>
      <c r="G15" s="1199"/>
      <c r="H15" s="1199"/>
      <c r="I15" s="1199"/>
      <c r="J15" s="1199"/>
    </row>
    <row r="16" spans="1:10" s="1193" customFormat="1" ht="12.75" customHeight="1">
      <c r="B16" s="1201" t="s">
        <v>125</v>
      </c>
      <c r="C16" s="1200"/>
      <c r="D16" s="1200"/>
      <c r="E16" s="1200"/>
      <c r="F16" s="1200"/>
      <c r="G16" s="1200"/>
      <c r="H16" s="1200"/>
      <c r="I16" s="1200"/>
      <c r="J16" s="1200"/>
    </row>
    <row r="17" spans="1:12" s="1193" customFormat="1" ht="12.75" customHeight="1">
      <c r="B17" s="1201" t="s">
        <v>126</v>
      </c>
      <c r="C17" s="1200"/>
      <c r="D17" s="1200"/>
      <c r="E17" s="1200"/>
      <c r="F17" s="1200"/>
      <c r="G17" s="1200"/>
      <c r="H17" s="1200"/>
      <c r="I17" s="1200"/>
      <c r="J17" s="1200"/>
    </row>
    <row r="18" spans="1:12" s="1193" customFormat="1" ht="12.75" customHeight="1">
      <c r="B18" s="1201" t="s">
        <v>6313</v>
      </c>
      <c r="C18" s="1200"/>
      <c r="D18" s="1200"/>
      <c r="E18" s="1200"/>
      <c r="F18" s="1200"/>
      <c r="G18" s="1200"/>
      <c r="H18" s="1200"/>
      <c r="I18" s="1200"/>
      <c r="J18" s="1200"/>
    </row>
    <row r="19" spans="1:12" s="1193" customFormat="1" ht="12.75" customHeight="1">
      <c r="B19" s="1201" t="s">
        <v>6314</v>
      </c>
      <c r="C19" s="1200"/>
      <c r="D19" s="1200"/>
      <c r="E19" s="1200"/>
      <c r="F19" s="1200"/>
      <c r="G19" s="1200"/>
      <c r="H19" s="1200"/>
      <c r="I19" s="1200"/>
      <c r="J19" s="1200"/>
    </row>
    <row r="20" spans="1:12" s="1193" customFormat="1" ht="12.75" customHeight="1">
      <c r="B20" s="1201"/>
      <c r="C20" s="1202"/>
      <c r="D20" s="1202"/>
      <c r="E20" s="1202"/>
      <c r="F20" s="1202"/>
      <c r="G20" s="1202"/>
      <c r="H20" s="1202"/>
      <c r="I20" s="1200"/>
      <c r="J20" s="1200"/>
    </row>
    <row r="21" spans="1:12" s="1205" customFormat="1" ht="12.75" customHeight="1">
      <c r="A21" s="1193" t="s">
        <v>6316</v>
      </c>
      <c r="B21" s="1319" t="s">
        <v>6317</v>
      </c>
      <c r="C21" s="1204"/>
      <c r="D21" s="1204"/>
      <c r="E21" s="1204"/>
      <c r="F21" s="1204"/>
      <c r="G21" s="1204"/>
      <c r="H21" s="1204"/>
      <c r="I21" s="1204"/>
      <c r="J21" s="1204"/>
    </row>
    <row r="22" spans="1:12" s="1208" customFormat="1" ht="12.75" customHeight="1">
      <c r="A22" s="1193"/>
      <c r="B22" s="1319"/>
      <c r="C22" s="1215"/>
      <c r="D22" s="1215"/>
      <c r="E22" s="1215"/>
      <c r="F22" s="1215"/>
      <c r="G22" s="1215"/>
      <c r="H22" s="1215"/>
      <c r="I22" s="1215"/>
      <c r="J22" s="1215"/>
      <c r="K22" s="1216"/>
      <c r="L22" s="1214"/>
    </row>
    <row r="23" spans="1:12" s="1208" customFormat="1" ht="12.75" customHeight="1">
      <c r="B23" s="1320" t="s">
        <v>6318</v>
      </c>
      <c r="C23" s="1217"/>
      <c r="D23" s="1217"/>
      <c r="E23" s="1217"/>
      <c r="F23" s="1217"/>
      <c r="G23" s="1217"/>
      <c r="H23" s="1217"/>
      <c r="I23" s="1217"/>
      <c r="J23" s="1217"/>
      <c r="L23" s="1214"/>
    </row>
    <row r="24" spans="1:12" s="1205" customFormat="1" ht="12.75" customHeight="1">
      <c r="A24" s="1193"/>
      <c r="B24" s="1321"/>
      <c r="C24" s="1206"/>
      <c r="D24" s="1206"/>
      <c r="E24" s="1207"/>
      <c r="F24" s="1207"/>
      <c r="G24" s="1207"/>
      <c r="H24" s="1207"/>
      <c r="I24" s="1207"/>
      <c r="J24" s="1206"/>
    </row>
    <row r="25" spans="1:12" s="1208" customFormat="1" ht="12.75" customHeight="1">
      <c r="A25" s="1193"/>
      <c r="B25" s="1322" t="s">
        <v>6319</v>
      </c>
      <c r="C25" s="1207"/>
      <c r="D25" s="1207"/>
      <c r="E25" s="1207"/>
      <c r="F25" s="1207"/>
      <c r="G25" s="1207"/>
      <c r="H25" s="1207"/>
      <c r="I25" s="1207"/>
      <c r="J25" s="1206"/>
    </row>
    <row r="26" spans="1:12" s="1208" customFormat="1" ht="12.75" customHeight="1">
      <c r="A26" s="1193"/>
      <c r="B26" s="1323" t="s">
        <v>125</v>
      </c>
      <c r="C26" s="1200"/>
      <c r="D26" s="1200"/>
      <c r="E26" s="1200"/>
      <c r="F26" s="1200"/>
      <c r="G26" s="1200"/>
      <c r="H26" s="1200"/>
      <c r="I26" s="1200"/>
      <c r="J26" s="1200"/>
    </row>
    <row r="27" spans="1:12" s="1208" customFormat="1" ht="12.75" customHeight="1">
      <c r="A27" s="1193"/>
      <c r="B27" s="1323" t="s">
        <v>126</v>
      </c>
      <c r="C27" s="1200"/>
      <c r="D27" s="1200"/>
      <c r="E27" s="1200"/>
      <c r="F27" s="1200"/>
      <c r="G27" s="1200"/>
      <c r="H27" s="1200"/>
      <c r="I27" s="1200"/>
      <c r="J27" s="1200"/>
    </row>
    <row r="28" spans="1:12" s="1208" customFormat="1" ht="12.75" customHeight="1">
      <c r="A28" s="1193"/>
      <c r="B28" s="1323" t="s">
        <v>6313</v>
      </c>
      <c r="C28" s="1209"/>
      <c r="D28" s="1209"/>
      <c r="E28" s="1200"/>
      <c r="F28" s="1200"/>
      <c r="G28" s="1209"/>
      <c r="H28" s="1209"/>
      <c r="I28" s="1209"/>
      <c r="J28" s="1209"/>
      <c r="K28" s="1210"/>
    </row>
    <row r="29" spans="1:12" s="1208" customFormat="1" ht="12.75" customHeight="1">
      <c r="A29" s="1193"/>
      <c r="B29" s="1323" t="s">
        <v>6314</v>
      </c>
      <c r="C29" s="1242"/>
      <c r="D29" s="1242"/>
      <c r="E29" s="1243"/>
      <c r="F29" s="1243"/>
      <c r="G29" s="1242"/>
      <c r="H29" s="1242"/>
      <c r="I29" s="1242"/>
      <c r="J29" s="1209"/>
      <c r="K29" s="1210"/>
    </row>
    <row r="30" spans="1:12" s="1208" customFormat="1" ht="12.75" customHeight="1">
      <c r="A30" s="1193"/>
      <c r="B30" s="1324"/>
      <c r="C30" s="1211"/>
      <c r="D30" s="1211"/>
      <c r="E30" s="1211"/>
      <c r="F30" s="1211"/>
      <c r="G30" s="1211"/>
      <c r="H30" s="1211"/>
      <c r="I30" s="1211"/>
      <c r="J30" s="1232"/>
    </row>
    <row r="31" spans="1:12" s="1208" customFormat="1" ht="12.75" customHeight="1">
      <c r="A31" s="1193"/>
      <c r="B31" s="1322" t="s">
        <v>6320</v>
      </c>
      <c r="C31" s="1211"/>
      <c r="D31" s="1211"/>
      <c r="E31" s="1211"/>
      <c r="F31" s="1211"/>
      <c r="G31" s="1211"/>
      <c r="H31" s="1211"/>
      <c r="I31" s="1211"/>
      <c r="J31" s="1232"/>
    </row>
    <row r="32" spans="1:12" s="1208" customFormat="1" ht="12.75" customHeight="1">
      <c r="A32" s="1193"/>
      <c r="B32" s="1323" t="s">
        <v>125</v>
      </c>
      <c r="C32" s="1211"/>
      <c r="D32" s="1211"/>
      <c r="E32" s="1211"/>
      <c r="F32" s="1211"/>
      <c r="G32" s="1211"/>
      <c r="H32" s="1211"/>
      <c r="I32" s="1211"/>
      <c r="J32" s="1232"/>
    </row>
    <row r="33" spans="1:12" s="1208" customFormat="1" ht="12.75" customHeight="1">
      <c r="A33" s="1193"/>
      <c r="B33" s="1323" t="s">
        <v>126</v>
      </c>
      <c r="C33" s="1211"/>
      <c r="D33" s="1211"/>
      <c r="E33" s="1211"/>
      <c r="F33" s="1211"/>
      <c r="G33" s="1211"/>
      <c r="H33" s="1211"/>
      <c r="I33" s="1211"/>
      <c r="J33" s="1232"/>
    </row>
    <row r="34" spans="1:12" s="1208" customFormat="1" ht="12.75" customHeight="1">
      <c r="A34" s="1193"/>
      <c r="B34" s="1323" t="s">
        <v>6313</v>
      </c>
      <c r="C34" s="1211"/>
      <c r="D34" s="1211"/>
      <c r="E34" s="1211"/>
      <c r="F34" s="1211"/>
      <c r="G34" s="1211"/>
      <c r="H34" s="1211"/>
      <c r="I34" s="1211"/>
      <c r="J34" s="1232"/>
    </row>
    <row r="35" spans="1:12" s="1208" customFormat="1" ht="12.75" customHeight="1">
      <c r="A35" s="1193"/>
      <c r="B35" s="1323" t="s">
        <v>6314</v>
      </c>
      <c r="C35" s="1211"/>
      <c r="D35" s="1211"/>
      <c r="E35" s="1211"/>
      <c r="F35" s="1211"/>
      <c r="G35" s="1211"/>
      <c r="H35" s="1211"/>
      <c r="I35" s="1211"/>
      <c r="J35" s="1232"/>
    </row>
    <row r="36" spans="1:12" s="1208" customFormat="1" ht="12.75" customHeight="1">
      <c r="A36" s="1193"/>
      <c r="B36" s="1324"/>
      <c r="C36" s="1211"/>
      <c r="D36" s="1211"/>
      <c r="E36" s="1211"/>
      <c r="F36" s="1211"/>
      <c r="G36" s="1211"/>
      <c r="H36" s="1211"/>
      <c r="I36" s="1211"/>
      <c r="J36" s="1232"/>
    </row>
    <row r="37" spans="1:12" s="1208" customFormat="1" ht="12.75" customHeight="1">
      <c r="A37" s="1193"/>
      <c r="B37" s="1322" t="s">
        <v>6321</v>
      </c>
      <c r="C37" s="1211"/>
      <c r="D37" s="1211"/>
      <c r="E37" s="1211"/>
      <c r="F37" s="1211"/>
      <c r="G37" s="1211"/>
      <c r="H37" s="1211"/>
      <c r="I37" s="1211"/>
      <c r="J37" s="1232"/>
    </row>
    <row r="38" spans="1:12" s="1208" customFormat="1" ht="12.75" customHeight="1">
      <c r="A38" s="1193"/>
      <c r="B38" s="1323" t="s">
        <v>125</v>
      </c>
      <c r="C38" s="1211"/>
      <c r="D38" s="1211"/>
      <c r="E38" s="1211"/>
      <c r="F38" s="1211"/>
      <c r="G38" s="1211"/>
      <c r="H38" s="1211"/>
      <c r="I38" s="1211"/>
      <c r="J38" s="1232"/>
    </row>
    <row r="39" spans="1:12" s="1208" customFormat="1" ht="12.75" customHeight="1">
      <c r="A39" s="1193"/>
      <c r="B39" s="1323" t="s">
        <v>126</v>
      </c>
      <c r="C39" s="1211"/>
      <c r="D39" s="1211"/>
      <c r="E39" s="1211"/>
      <c r="F39" s="1211"/>
      <c r="G39" s="1211"/>
      <c r="H39" s="1211"/>
      <c r="I39" s="1211"/>
      <c r="J39" s="1232"/>
    </row>
    <row r="40" spans="1:12" s="1208" customFormat="1" ht="12.75" customHeight="1">
      <c r="A40" s="1193"/>
      <c r="B40" s="1323" t="s">
        <v>6313</v>
      </c>
      <c r="C40" s="1211"/>
      <c r="D40" s="1211"/>
      <c r="E40" s="1211"/>
      <c r="F40" s="1211"/>
      <c r="G40" s="1211"/>
      <c r="H40" s="1211"/>
      <c r="I40" s="1211"/>
      <c r="J40" s="1232"/>
    </row>
    <row r="41" spans="1:12" s="1208" customFormat="1" ht="12.75" customHeight="1">
      <c r="A41" s="1193"/>
      <c r="B41" s="1323" t="s">
        <v>6314</v>
      </c>
      <c r="C41" s="1211"/>
      <c r="D41" s="1211"/>
      <c r="E41" s="1211"/>
      <c r="F41" s="1211"/>
      <c r="G41" s="1211"/>
      <c r="H41" s="1211"/>
      <c r="I41" s="1211"/>
      <c r="J41" s="1232"/>
    </row>
    <row r="42" spans="1:12" s="1208" customFormat="1" ht="12.75" customHeight="1">
      <c r="A42" s="1193"/>
      <c r="B42" s="1323"/>
      <c r="C42" s="1211"/>
      <c r="D42" s="1211"/>
      <c r="E42" s="1211"/>
      <c r="F42" s="1211"/>
      <c r="G42" s="1211"/>
      <c r="H42" s="1211"/>
      <c r="I42" s="1211"/>
      <c r="J42" s="1212"/>
    </row>
    <row r="43" spans="1:12" s="1205" customFormat="1" ht="12.75" customHeight="1">
      <c r="A43" s="1193" t="s">
        <v>6322</v>
      </c>
      <c r="B43" s="1319" t="s">
        <v>6323</v>
      </c>
      <c r="C43" s="1204"/>
      <c r="D43" s="1204"/>
      <c r="E43" s="1204"/>
      <c r="F43" s="1204"/>
      <c r="G43" s="1204"/>
      <c r="H43" s="1204"/>
      <c r="I43" s="1204"/>
      <c r="J43" s="1204"/>
    </row>
    <row r="44" spans="1:12" s="1205" customFormat="1" ht="12.75" customHeight="1">
      <c r="A44" s="1193"/>
      <c r="B44" s="1203"/>
      <c r="C44" s="1204"/>
      <c r="D44" s="1204"/>
      <c r="E44" s="1204"/>
      <c r="F44" s="1204"/>
      <c r="G44" s="1204"/>
      <c r="H44" s="1204"/>
      <c r="I44" s="1204"/>
      <c r="J44" s="1204"/>
    </row>
    <row r="45" spans="1:12" s="1205" customFormat="1" ht="12.75" customHeight="1">
      <c r="A45" s="1193" t="s">
        <v>6324</v>
      </c>
      <c r="B45" s="1213" t="s">
        <v>6325</v>
      </c>
      <c r="C45" s="1204"/>
      <c r="D45" s="1204"/>
      <c r="E45" s="1204"/>
      <c r="F45" s="1204"/>
      <c r="G45" s="1204"/>
      <c r="H45" s="1204"/>
      <c r="I45" s="1204"/>
      <c r="J45" s="1204"/>
    </row>
    <row r="46" spans="1:12" s="1205" customFormat="1" ht="12.75" customHeight="1">
      <c r="A46" s="1193"/>
      <c r="B46" s="1197"/>
      <c r="C46" s="1206"/>
      <c r="D46" s="1206"/>
      <c r="E46" s="1207"/>
      <c r="F46" s="1207"/>
      <c r="G46" s="1207"/>
      <c r="H46" s="1207"/>
      <c r="I46" s="1207"/>
      <c r="J46" s="1206"/>
    </row>
    <row r="47" spans="1:12" s="1208" customFormat="1" ht="12.75" customHeight="1">
      <c r="A47" s="1193"/>
      <c r="B47" s="1203" t="s">
        <v>6326</v>
      </c>
      <c r="C47" s="1215"/>
      <c r="D47" s="1215"/>
      <c r="E47" s="1215"/>
      <c r="F47" s="1215"/>
      <c r="G47" s="1215"/>
      <c r="H47" s="1215"/>
      <c r="I47" s="1215"/>
      <c r="J47" s="1215"/>
      <c r="K47" s="1216"/>
      <c r="L47" s="1214"/>
    </row>
    <row r="48" spans="1:12" s="1193" customFormat="1" ht="12.75" customHeight="1">
      <c r="B48" s="1218"/>
      <c r="C48" s="1208"/>
      <c r="D48" s="1208"/>
      <c r="E48" s="1208"/>
      <c r="F48" s="1208"/>
      <c r="G48" s="1208"/>
      <c r="H48" s="1208"/>
      <c r="I48" s="1216"/>
      <c r="J48" s="1216"/>
      <c r="L48" s="1214"/>
    </row>
    <row r="49" spans="1:12" s="1208" customFormat="1" ht="12.75" customHeight="1">
      <c r="A49" s="1193"/>
      <c r="B49" s="1219" t="s">
        <v>5999</v>
      </c>
      <c r="C49" s="1220"/>
      <c r="D49" s="1220"/>
      <c r="E49" s="1234"/>
      <c r="F49" s="1234"/>
      <c r="G49" s="1235"/>
      <c r="H49" s="1235"/>
      <c r="L49" s="1214"/>
    </row>
    <row r="50" spans="1:12" s="1208" customFormat="1" ht="12.75" customHeight="1">
      <c r="A50" s="1193"/>
      <c r="B50" s="1221" t="s">
        <v>29</v>
      </c>
      <c r="C50" s="1194"/>
      <c r="D50" s="1194"/>
      <c r="E50" s="1194"/>
      <c r="F50" s="1194"/>
      <c r="G50" s="1194"/>
      <c r="H50" s="1194"/>
      <c r="I50" s="1194"/>
      <c r="J50" s="1194"/>
      <c r="L50" s="1214"/>
    </row>
    <row r="51" spans="1:12" s="1208" customFormat="1" ht="12.75" customHeight="1">
      <c r="A51" s="1193"/>
      <c r="B51" s="1222" t="s">
        <v>6000</v>
      </c>
      <c r="C51" s="1236"/>
      <c r="D51" s="1236"/>
      <c r="E51" s="1236"/>
      <c r="F51" s="1236"/>
      <c r="G51" s="1236"/>
      <c r="H51" s="1236"/>
      <c r="I51" s="1236"/>
      <c r="J51" s="1236"/>
      <c r="L51" s="1214"/>
    </row>
    <row r="52" spans="1:12" ht="12.75" customHeight="1">
      <c r="A52" s="1223"/>
      <c r="B52" s="1550"/>
      <c r="C52" s="1550"/>
      <c r="D52" s="1550"/>
      <c r="E52" s="1237"/>
      <c r="F52" s="1237"/>
      <c r="G52" s="1237"/>
      <c r="H52" s="1237"/>
      <c r="I52" s="1187"/>
      <c r="J52" s="1187"/>
      <c r="L52" s="1225"/>
    </row>
    <row r="53" spans="1:12" ht="17.25" customHeight="1">
      <c r="B53" s="1325"/>
      <c r="C53" s="1233"/>
      <c r="D53" s="1233"/>
      <c r="E53" s="1190"/>
      <c r="F53" s="1190"/>
      <c r="G53" s="1224"/>
      <c r="H53" s="1224"/>
      <c r="L53" s="1225"/>
    </row>
    <row r="54" spans="1:12" ht="17.25" customHeight="1">
      <c r="B54" s="1551"/>
      <c r="C54" s="1551"/>
      <c r="D54" s="1551"/>
      <c r="E54" s="1551"/>
      <c r="F54" s="1190"/>
      <c r="G54" s="1224"/>
      <c r="H54" s="1224"/>
    </row>
    <row r="55" spans="1:12" ht="17.25" customHeight="1">
      <c r="B55" s="1190"/>
      <c r="C55" s="1226"/>
      <c r="D55" s="1227"/>
      <c r="E55" s="1190"/>
      <c r="F55" s="1190"/>
      <c r="G55" s="1224"/>
      <c r="H55" s="1224"/>
    </row>
    <row r="56" spans="1:12" ht="12.75" customHeight="1">
      <c r="B56" s="1228"/>
      <c r="C56" s="1229"/>
      <c r="D56" s="1230"/>
      <c r="E56" s="1190"/>
      <c r="F56" s="1190"/>
      <c r="G56" s="1224"/>
      <c r="H56" s="1224"/>
    </row>
    <row r="57" spans="1:12">
      <c r="C57" s="1231"/>
      <c r="D57" s="1231"/>
      <c r="E57" s="1231"/>
      <c r="F57" s="1231"/>
      <c r="G57" s="1231"/>
      <c r="H57" s="1231"/>
    </row>
  </sheetData>
  <mergeCells count="8">
    <mergeCell ref="I6:J6"/>
    <mergeCell ref="B52:D52"/>
    <mergeCell ref="B54:E54"/>
    <mergeCell ref="B2:H2"/>
    <mergeCell ref="B6:B7"/>
    <mergeCell ref="C6:D6"/>
    <mergeCell ref="E6:F6"/>
    <mergeCell ref="G6:H6"/>
  </mergeCells>
  <pageMargins left="0.7" right="0.7" top="0.75" bottom="0.75" header="0.3" footer="0.3"/>
  <pageSetup scale="5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topLeftCell="A43" zoomScale="85" zoomScaleNormal="85" workbookViewId="0">
      <selection activeCell="B80" sqref="B80"/>
    </sheetView>
  </sheetViews>
  <sheetFormatPr defaultColWidth="9.109375" defaultRowHeight="14.4"/>
  <cols>
    <col min="1" max="1" width="13.6640625" style="780" customWidth="1"/>
    <col min="2" max="2" width="103.44140625" style="780" customWidth="1"/>
    <col min="3" max="3" width="14.109375" style="780" customWidth="1"/>
    <col min="4" max="4" width="11.109375" style="780" customWidth="1"/>
    <col min="5" max="16384" width="9.109375" style="780"/>
  </cols>
  <sheetData>
    <row r="1" spans="1:9">
      <c r="A1" s="779"/>
    </row>
    <row r="2" spans="1:9" s="781" customFormat="1" ht="18">
      <c r="A2" s="783"/>
      <c r="B2" s="1442" t="s">
        <v>6069</v>
      </c>
      <c r="C2" s="1442"/>
      <c r="D2" s="1442"/>
      <c r="E2" s="1442"/>
      <c r="F2" s="1442"/>
      <c r="G2" s="1442"/>
      <c r="H2" s="1442"/>
      <c r="I2" s="1442"/>
    </row>
    <row r="3" spans="1:9" s="781" customFormat="1" ht="18">
      <c r="A3" s="783"/>
      <c r="B3" s="1141"/>
      <c r="C3" s="1141"/>
      <c r="D3" s="1141"/>
      <c r="E3" s="1141"/>
      <c r="F3" s="1141"/>
      <c r="G3" s="1141"/>
      <c r="H3" s="1141"/>
      <c r="I3" s="1141"/>
    </row>
    <row r="4" spans="1:9">
      <c r="B4" s="853"/>
      <c r="C4" s="1149" t="s">
        <v>6015</v>
      </c>
    </row>
    <row r="5" spans="1:9" ht="36" customHeight="1">
      <c r="B5" s="854"/>
      <c r="C5" s="858" t="s">
        <v>5948</v>
      </c>
    </row>
    <row r="6" spans="1:9" s="781" customFormat="1" ht="9" customHeight="1">
      <c r="A6"/>
      <c r="B6" s="854"/>
      <c r="C6" s="855"/>
    </row>
    <row r="7" spans="1:9">
      <c r="A7"/>
      <c r="B7" s="1150" t="s">
        <v>6021</v>
      </c>
      <c r="C7" s="856">
        <f>(+C8+(C9*C10)+(C11*C12/1000))</f>
        <v>0</v>
      </c>
    </row>
    <row r="8" spans="1:9">
      <c r="A8"/>
      <c r="B8" s="1151" t="s">
        <v>6266</v>
      </c>
      <c r="C8" s="857"/>
    </row>
    <row r="9" spans="1:9">
      <c r="A9"/>
      <c r="B9" s="1151" t="s">
        <v>6267</v>
      </c>
      <c r="C9" s="857"/>
    </row>
    <row r="10" spans="1:9">
      <c r="A10"/>
      <c r="B10" s="1151" t="s">
        <v>6268</v>
      </c>
      <c r="C10" s="857"/>
    </row>
    <row r="11" spans="1:9">
      <c r="A11"/>
      <c r="B11" s="1152" t="s">
        <v>6269</v>
      </c>
      <c r="C11" s="857"/>
    </row>
    <row r="12" spans="1:9">
      <c r="A12"/>
      <c r="B12" s="1152" t="s">
        <v>6270</v>
      </c>
      <c r="C12" s="857"/>
    </row>
    <row r="13" spans="1:9">
      <c r="A13"/>
      <c r="B13" s="1151" t="s">
        <v>6036</v>
      </c>
      <c r="C13" s="857">
        <f>+C14+(C15*C16)-C17</f>
        <v>0</v>
      </c>
    </row>
    <row r="14" spans="1:9">
      <c r="A14"/>
      <c r="B14" s="1151" t="s">
        <v>6271</v>
      </c>
      <c r="C14" s="857"/>
    </row>
    <row r="15" spans="1:9">
      <c r="A15"/>
      <c r="B15" s="1151" t="s">
        <v>6272</v>
      </c>
      <c r="C15" s="857"/>
    </row>
    <row r="16" spans="1:9">
      <c r="A16"/>
      <c r="B16" s="1151" t="s">
        <v>6273</v>
      </c>
      <c r="C16" s="857"/>
    </row>
    <row r="17" spans="1:4">
      <c r="A17"/>
      <c r="B17" s="1151" t="s">
        <v>6286</v>
      </c>
      <c r="C17" s="857"/>
      <c r="D17" s="781"/>
    </row>
    <row r="18" spans="1:4">
      <c r="A18"/>
      <c r="B18" s="1326" t="s">
        <v>6274</v>
      </c>
      <c r="C18" s="1327"/>
    </row>
    <row r="19" spans="1:4" s="781" customFormat="1" ht="14.25" customHeight="1">
      <c r="A19" s="784"/>
      <c r="B19" s="1326" t="s">
        <v>6022</v>
      </c>
      <c r="C19" s="1327"/>
    </row>
    <row r="20" spans="1:4">
      <c r="A20"/>
      <c r="B20" s="1326" t="s">
        <v>6023</v>
      </c>
      <c r="C20" s="1327"/>
    </row>
    <row r="21" spans="1:4">
      <c r="A21"/>
      <c r="B21" s="1326" t="s">
        <v>6275</v>
      </c>
      <c r="C21" s="1327"/>
    </row>
    <row r="22" spans="1:4" s="781" customFormat="1">
      <c r="A22"/>
      <c r="B22" s="1326" t="s">
        <v>6276</v>
      </c>
      <c r="C22" s="1327"/>
    </row>
    <row r="23" spans="1:4" ht="23.25" customHeight="1">
      <c r="A23"/>
      <c r="B23" s="1328" t="s">
        <v>6277</v>
      </c>
      <c r="C23" s="1329"/>
    </row>
    <row r="24" spans="1:4" ht="6.75" customHeight="1">
      <c r="A24"/>
      <c r="B24" s="1328"/>
      <c r="C24" s="1330"/>
    </row>
    <row r="25" spans="1:4" s="781" customFormat="1" ht="26.25" customHeight="1">
      <c r="A25"/>
      <c r="B25" s="1331" t="s">
        <v>6024</v>
      </c>
      <c r="C25" s="1332">
        <f>+C7+C13+C18+C19+C20+C21+C22-C23</f>
        <v>0</v>
      </c>
    </row>
    <row r="26" spans="1:4" ht="6.75" customHeight="1">
      <c r="A26"/>
      <c r="B26" s="1333"/>
      <c r="C26" s="1334"/>
    </row>
    <row r="27" spans="1:4" ht="25.5" customHeight="1">
      <c r="A27"/>
      <c r="B27" s="1335" t="s">
        <v>6025</v>
      </c>
      <c r="C27" s="1336"/>
      <c r="D27" s="782"/>
    </row>
    <row r="28" spans="1:4" ht="4.5" customHeight="1">
      <c r="A28"/>
      <c r="B28" s="1333"/>
      <c r="C28" s="1333"/>
    </row>
    <row r="29" spans="1:4" ht="25.5" customHeight="1">
      <c r="A29"/>
      <c r="B29" s="1335" t="s">
        <v>6255</v>
      </c>
      <c r="C29" s="1337"/>
      <c r="D29" s="782"/>
    </row>
    <row r="30" spans="1:4" ht="4.5" customHeight="1">
      <c r="A30" s="1010"/>
      <c r="B30" s="1338"/>
      <c r="C30" s="1339"/>
      <c r="D30" s="1153"/>
    </row>
    <row r="31" spans="1:4" ht="21" customHeight="1">
      <c r="A31"/>
      <c r="B31" s="1340" t="s">
        <v>6026</v>
      </c>
      <c r="C31" s="1341">
        <f>C29+C27-C25</f>
        <v>0</v>
      </c>
      <c r="D31" s="781"/>
    </row>
    <row r="32" spans="1:4" ht="24.75" customHeight="1">
      <c r="A32"/>
      <c r="B32" s="1335" t="s">
        <v>6027</v>
      </c>
      <c r="C32" s="1342"/>
    </row>
    <row r="33" spans="1:4" ht="27.75" customHeight="1">
      <c r="A33"/>
      <c r="B33" s="1335" t="s">
        <v>6028</v>
      </c>
      <c r="C33" s="1342"/>
    </row>
    <row r="34" spans="1:4" ht="29.25" customHeight="1">
      <c r="A34"/>
      <c r="B34" s="1331" t="s">
        <v>6029</v>
      </c>
      <c r="C34" s="1343">
        <f>+C31-C32-C33</f>
        <v>0</v>
      </c>
    </row>
    <row r="35" spans="1:4" ht="11.25" customHeight="1">
      <c r="A35"/>
      <c r="B35" s="1344"/>
      <c r="C35" s="1344"/>
    </row>
    <row r="36" spans="1:4" ht="22.5" customHeight="1">
      <c r="A36"/>
      <c r="B36" s="1335" t="s">
        <v>6030</v>
      </c>
      <c r="C36" s="1345"/>
    </row>
    <row r="37" spans="1:4" s="781" customFormat="1">
      <c r="A37"/>
      <c r="B37" s="1344"/>
      <c r="C37" s="1344"/>
      <c r="D37" s="780"/>
    </row>
    <row r="38" spans="1:4" ht="26.25" customHeight="1">
      <c r="A38"/>
      <c r="B38" s="1331" t="s">
        <v>6035</v>
      </c>
      <c r="C38" s="1343"/>
    </row>
    <row r="39" spans="1:4" ht="15.6">
      <c r="A39"/>
      <c r="B39" s="1346"/>
      <c r="C39" s="1347"/>
    </row>
    <row r="40" spans="1:4">
      <c r="A40"/>
      <c r="B40" s="1348" t="s">
        <v>6278</v>
      </c>
      <c r="C40" s="1349">
        <f>+C41*1000*C42+(C43*C44+C45*C46+C47*C48)/1000</f>
        <v>0</v>
      </c>
    </row>
    <row r="41" spans="1:4">
      <c r="A41"/>
      <c r="B41" s="1326" t="s">
        <v>6279</v>
      </c>
      <c r="C41" s="1350"/>
    </row>
    <row r="42" spans="1:4">
      <c r="A42"/>
      <c r="B42" s="1326" t="s">
        <v>6348</v>
      </c>
      <c r="C42" s="1351"/>
    </row>
    <row r="43" spans="1:4">
      <c r="A43"/>
      <c r="B43" s="1326" t="s">
        <v>6280</v>
      </c>
      <c r="C43" s="1350"/>
    </row>
    <row r="44" spans="1:4">
      <c r="A44"/>
      <c r="B44" s="1326" t="s">
        <v>6349</v>
      </c>
      <c r="C44" s="1350"/>
    </row>
    <row r="45" spans="1:4">
      <c r="A45"/>
      <c r="B45" s="1326" t="s">
        <v>6281</v>
      </c>
      <c r="C45" s="1350"/>
    </row>
    <row r="46" spans="1:4">
      <c r="A46"/>
      <c r="B46" s="1326" t="s">
        <v>6350</v>
      </c>
      <c r="C46" s="1350"/>
    </row>
    <row r="47" spans="1:4">
      <c r="A47"/>
      <c r="B47" s="1326" t="s">
        <v>6282</v>
      </c>
      <c r="C47" s="1350"/>
    </row>
    <row r="48" spans="1:4">
      <c r="B48" s="1326" t="s">
        <v>6351</v>
      </c>
      <c r="C48" s="1350"/>
    </row>
    <row r="49" spans="1:4">
      <c r="B49" s="1326" t="s">
        <v>6283</v>
      </c>
      <c r="C49" s="1350"/>
    </row>
    <row r="50" spans="1:4">
      <c r="B50" s="1326" t="s">
        <v>6274</v>
      </c>
      <c r="C50" s="1350"/>
    </row>
    <row r="51" spans="1:4">
      <c r="B51" s="1326" t="s">
        <v>6022</v>
      </c>
      <c r="C51" s="1352"/>
    </row>
    <row r="52" spans="1:4">
      <c r="B52" s="1326" t="s">
        <v>5975</v>
      </c>
      <c r="C52" s="1352"/>
    </row>
    <row r="53" spans="1:4">
      <c r="B53" s="1326" t="s">
        <v>6023</v>
      </c>
      <c r="C53" s="1353"/>
    </row>
    <row r="54" spans="1:4">
      <c r="B54" s="1326" t="s">
        <v>6284</v>
      </c>
      <c r="C54" s="1353"/>
    </row>
    <row r="55" spans="1:4">
      <c r="B55" s="1326" t="s">
        <v>6276</v>
      </c>
      <c r="C55" s="1353"/>
    </row>
    <row r="56" spans="1:4">
      <c r="B56" s="1328" t="s">
        <v>6285</v>
      </c>
      <c r="C56" s="1354"/>
    </row>
    <row r="57" spans="1:4" ht="6" customHeight="1">
      <c r="B57" s="1355"/>
      <c r="C57" s="1356"/>
    </row>
    <row r="58" spans="1:4" ht="26.25" customHeight="1">
      <c r="B58" s="1357" t="s">
        <v>6031</v>
      </c>
      <c r="C58" s="1332">
        <f>+C39-C48+C49+C50+C51+C52+C53+C54+C55-C56</f>
        <v>0</v>
      </c>
    </row>
    <row r="59" spans="1:4" ht="6" customHeight="1">
      <c r="B59" s="1358"/>
      <c r="C59" s="1358"/>
    </row>
    <row r="60" spans="1:4" ht="23.25" customHeight="1">
      <c r="B60" s="1359" t="s">
        <v>6025</v>
      </c>
      <c r="C60" s="1360"/>
    </row>
    <row r="61" spans="1:4" ht="4.5" customHeight="1">
      <c r="B61" s="1358"/>
      <c r="C61" s="1358"/>
    </row>
    <row r="62" spans="1:4" ht="25.5" customHeight="1">
      <c r="A62"/>
      <c r="B62" s="1335" t="s">
        <v>6255</v>
      </c>
      <c r="C62" s="1337"/>
      <c r="D62" s="782"/>
    </row>
    <row r="63" spans="1:4" ht="6" customHeight="1">
      <c r="B63" s="1358"/>
      <c r="C63" s="1358"/>
    </row>
    <row r="64" spans="1:4" ht="27" customHeight="1">
      <c r="B64" s="1359" t="s">
        <v>6032</v>
      </c>
      <c r="C64" s="1341">
        <f>C60+C62-C58</f>
        <v>0</v>
      </c>
    </row>
    <row r="65" spans="1:4" ht="26.25" customHeight="1">
      <c r="B65" s="1359" t="s">
        <v>6033</v>
      </c>
      <c r="C65" s="1361"/>
    </row>
    <row r="66" spans="1:4" ht="29.25" customHeight="1">
      <c r="A66"/>
      <c r="B66" s="1357" t="s">
        <v>6034</v>
      </c>
      <c r="C66" s="1343">
        <f>C64-C65</f>
        <v>0</v>
      </c>
    </row>
    <row r="67" spans="1:4" ht="6" customHeight="1">
      <c r="B67" s="1358"/>
      <c r="C67" s="1358"/>
    </row>
    <row r="68" spans="1:4" ht="6" customHeight="1">
      <c r="B68" s="1358"/>
      <c r="C68" s="1358"/>
    </row>
    <row r="69" spans="1:4" ht="22.5" customHeight="1">
      <c r="A69"/>
      <c r="B69" s="1357" t="s">
        <v>6037</v>
      </c>
      <c r="C69" s="1362"/>
    </row>
    <row r="70" spans="1:4" s="781" customFormat="1">
      <c r="A70"/>
      <c r="B70" s="1344"/>
      <c r="C70" s="1344"/>
      <c r="D70" s="780"/>
    </row>
    <row r="71" spans="1:4">
      <c r="B71" s="854"/>
      <c r="C71" s="855"/>
    </row>
    <row r="72" spans="1:4">
      <c r="B72" s="854"/>
      <c r="C72" s="855"/>
    </row>
  </sheetData>
  <mergeCells count="1">
    <mergeCell ref="B2:I2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37"/>
  <sheetViews>
    <sheetView showGridLines="0" zoomScale="90" zoomScaleNormal="90" zoomScaleSheetLayoutView="80" workbookViewId="0">
      <selection activeCell="E11" sqref="E11:F37"/>
    </sheetView>
  </sheetViews>
  <sheetFormatPr defaultColWidth="11.44140625" defaultRowHeight="15"/>
  <cols>
    <col min="1" max="1" width="2.5546875" style="786" customWidth="1"/>
    <col min="2" max="2" width="4" style="793" customWidth="1"/>
    <col min="3" max="3" width="8" style="785" customWidth="1"/>
    <col min="4" max="4" width="16.109375" style="785" customWidth="1"/>
    <col min="5" max="5" width="93.5546875" style="785" customWidth="1"/>
    <col min="6" max="6" width="15.109375" style="786" customWidth="1"/>
    <col min="7" max="7" width="3.88671875" style="786" customWidth="1"/>
    <col min="8" max="16384" width="11.44140625" style="786"/>
  </cols>
  <sheetData>
    <row r="2" spans="2:6" s="1080" customFormat="1">
      <c r="B2" s="1077"/>
      <c r="C2" s="1078"/>
      <c r="D2" s="1078"/>
      <c r="E2" s="1079" t="s">
        <v>6070</v>
      </c>
    </row>
    <row r="4" spans="2:6">
      <c r="C4" s="788"/>
      <c r="D4" s="788"/>
      <c r="E4" s="788"/>
      <c r="F4" s="500" t="s">
        <v>6015</v>
      </c>
    </row>
    <row r="5" spans="2:6" ht="43.5" customHeight="1">
      <c r="C5" s="788"/>
      <c r="D5" s="788"/>
      <c r="E5" s="788"/>
      <c r="F5" s="799" t="s">
        <v>5947</v>
      </c>
    </row>
    <row r="6" spans="2:6" ht="3.9" customHeight="1">
      <c r="C6" s="788"/>
      <c r="D6" s="788"/>
      <c r="E6" s="788"/>
      <c r="F6" s="788"/>
    </row>
    <row r="7" spans="2:6" ht="31.5" customHeight="1">
      <c r="C7" s="788"/>
      <c r="D7"/>
      <c r="E7" s="789" t="s">
        <v>5976</v>
      </c>
      <c r="F7" s="790">
        <f>+F8-F21+F9+F10+F11+F16+F17+F18+F19+F20</f>
        <v>0</v>
      </c>
    </row>
    <row r="8" spans="2:6" ht="20.100000000000001" customHeight="1">
      <c r="C8" s="788"/>
      <c r="D8"/>
      <c r="E8" s="791" t="s">
        <v>5977</v>
      </c>
      <c r="F8" s="792"/>
    </row>
    <row r="9" spans="2:6" ht="20.100000000000001" customHeight="1">
      <c r="C9" s="788"/>
      <c r="D9"/>
      <c r="E9" s="794" t="s">
        <v>5978</v>
      </c>
      <c r="F9" s="795"/>
    </row>
    <row r="10" spans="2:6" ht="20.100000000000001" customHeight="1">
      <c r="C10" s="788"/>
      <c r="D10"/>
      <c r="E10" s="794" t="s">
        <v>5979</v>
      </c>
      <c r="F10" s="795"/>
    </row>
    <row r="11" spans="2:6" ht="15.6">
      <c r="C11" s="788"/>
      <c r="D11"/>
      <c r="E11" s="1363" t="s">
        <v>5980</v>
      </c>
      <c r="F11" s="1364">
        <f>+F12+F13+F14+F15</f>
        <v>0</v>
      </c>
    </row>
    <row r="12" spans="2:6" ht="20.25" customHeight="1">
      <c r="C12" s="788"/>
      <c r="D12"/>
      <c r="E12" s="1365" t="s">
        <v>5981</v>
      </c>
      <c r="F12" s="1364"/>
    </row>
    <row r="13" spans="2:6" ht="20.25" customHeight="1">
      <c r="C13" s="788"/>
      <c r="D13"/>
      <c r="E13" s="1365" t="s">
        <v>5982</v>
      </c>
      <c r="F13" s="1364"/>
    </row>
    <row r="14" spans="2:6" ht="20.25" customHeight="1">
      <c r="C14" s="788"/>
      <c r="D14"/>
      <c r="E14" s="1366" t="s">
        <v>6020</v>
      </c>
      <c r="F14" s="1364"/>
    </row>
    <row r="15" spans="2:6" s="798" customFormat="1" ht="20.25" customHeight="1">
      <c r="B15" s="796"/>
      <c r="C15" s="797"/>
      <c r="D15"/>
      <c r="E15" s="1366" t="s">
        <v>5983</v>
      </c>
      <c r="F15" s="1364"/>
    </row>
    <row r="16" spans="2:6" s="798" customFormat="1" ht="20.25" customHeight="1">
      <c r="B16" s="796"/>
      <c r="C16" s="797"/>
      <c r="D16"/>
      <c r="E16" s="1363" t="s">
        <v>5984</v>
      </c>
      <c r="F16" s="1364"/>
    </row>
    <row r="17" spans="2:6" s="798" customFormat="1" ht="20.25" customHeight="1">
      <c r="B17" s="796"/>
      <c r="C17" s="797"/>
      <c r="D17"/>
      <c r="E17" s="1363" t="s">
        <v>5985</v>
      </c>
      <c r="F17" s="1364"/>
    </row>
    <row r="18" spans="2:6" s="798" customFormat="1" ht="20.25" customHeight="1">
      <c r="B18" s="796"/>
      <c r="C18" s="797"/>
      <c r="D18"/>
      <c r="E18" s="1363" t="s">
        <v>5986</v>
      </c>
      <c r="F18" s="1364"/>
    </row>
    <row r="19" spans="2:6" s="798" customFormat="1" ht="33.75" customHeight="1">
      <c r="B19" s="796"/>
      <c r="C19" s="797"/>
      <c r="D19"/>
      <c r="E19" s="1367" t="s">
        <v>5987</v>
      </c>
      <c r="F19" s="1364"/>
    </row>
    <row r="20" spans="2:6" s="798" customFormat="1" ht="23.25" customHeight="1">
      <c r="B20" s="796"/>
      <c r="C20" s="797"/>
      <c r="D20"/>
      <c r="E20" s="1367" t="s">
        <v>5988</v>
      </c>
      <c r="F20" s="1364"/>
    </row>
    <row r="21" spans="2:6" ht="27" customHeight="1">
      <c r="C21" s="788"/>
      <c r="D21"/>
      <c r="E21" s="1367" t="s">
        <v>5989</v>
      </c>
      <c r="F21" s="1364"/>
    </row>
    <row r="22" spans="2:6" ht="24.75" customHeight="1">
      <c r="B22" s="787"/>
      <c r="C22" s="788"/>
      <c r="D22"/>
      <c r="E22" s="1368" t="s">
        <v>5990</v>
      </c>
      <c r="F22" s="1369"/>
    </row>
    <row r="23" spans="2:6" ht="24.75" customHeight="1">
      <c r="B23" s="787"/>
      <c r="C23" s="788"/>
      <c r="D23"/>
      <c r="E23" s="1368" t="s">
        <v>5991</v>
      </c>
      <c r="F23" s="1369"/>
    </row>
    <row r="24" spans="2:6" ht="24.75" customHeight="1">
      <c r="B24" s="787"/>
      <c r="C24" s="788"/>
      <c r="D24"/>
      <c r="E24" s="1368" t="s">
        <v>5992</v>
      </c>
      <c r="F24" s="1369"/>
    </row>
    <row r="25" spans="2:6" ht="24.75" customHeight="1">
      <c r="B25" s="787"/>
      <c r="C25" s="788"/>
      <c r="D25"/>
      <c r="E25" s="1370" t="s">
        <v>5993</v>
      </c>
      <c r="F25" s="1371">
        <f>+F22-F7-F24</f>
        <v>0</v>
      </c>
    </row>
    <row r="26" spans="2:6" ht="13.5" customHeight="1">
      <c r="B26" s="787"/>
      <c r="C26" s="786"/>
      <c r="D26"/>
      <c r="E26" s="1372"/>
      <c r="F26" s="1373"/>
    </row>
    <row r="27" spans="2:6" ht="31.5" customHeight="1">
      <c r="C27" s="788"/>
      <c r="D27"/>
      <c r="E27" s="1368" t="s">
        <v>5994</v>
      </c>
      <c r="F27" s="1374">
        <f>+F28-F29</f>
        <v>0</v>
      </c>
    </row>
    <row r="28" spans="2:6" ht="20.100000000000001" customHeight="1">
      <c r="C28" s="788"/>
      <c r="D28"/>
      <c r="E28" s="1375" t="s">
        <v>5995</v>
      </c>
      <c r="F28" s="1364"/>
    </row>
    <row r="29" spans="2:6" ht="30.75" customHeight="1">
      <c r="C29" s="788"/>
      <c r="D29"/>
      <c r="E29" s="1367" t="s">
        <v>5996</v>
      </c>
      <c r="F29" s="1364"/>
    </row>
    <row r="30" spans="2:6" ht="24.75" customHeight="1">
      <c r="B30" s="787"/>
      <c r="C30" s="788"/>
      <c r="D30"/>
      <c r="E30" s="1368" t="s">
        <v>5997</v>
      </c>
      <c r="F30" s="1369"/>
    </row>
    <row r="31" spans="2:6" ht="24.75" customHeight="1">
      <c r="B31" s="787"/>
      <c r="C31" s="788"/>
      <c r="D31"/>
      <c r="E31" s="1370" t="s">
        <v>5998</v>
      </c>
      <c r="F31" s="1371">
        <f>+F30-F27</f>
        <v>0</v>
      </c>
    </row>
    <row r="32" spans="2:6" ht="11.25" customHeight="1">
      <c r="B32" s="787"/>
      <c r="C32" s="786"/>
      <c r="D32"/>
      <c r="E32" s="1372"/>
      <c r="F32" s="1373"/>
    </row>
    <row r="33" spans="2:7" s="1143" customFormat="1" ht="24.75" customHeight="1">
      <c r="B33" s="1144"/>
      <c r="C33" s="1145"/>
      <c r="D33" s="1146"/>
      <c r="E33" s="1376" t="s">
        <v>6261</v>
      </c>
      <c r="F33" s="1377"/>
      <c r="G33" s="1147"/>
    </row>
    <row r="34" spans="2:7" s="1143" customFormat="1" ht="24.75" customHeight="1">
      <c r="B34" s="1144"/>
      <c r="C34" s="1145"/>
      <c r="D34" s="1146"/>
      <c r="E34" s="1378" t="s">
        <v>6262</v>
      </c>
      <c r="F34" s="1379"/>
      <c r="G34" s="1147"/>
    </row>
    <row r="35" spans="2:7" s="1143" customFormat="1" ht="24.75" customHeight="1">
      <c r="B35" s="1144"/>
      <c r="C35" s="1145"/>
      <c r="D35" s="1146"/>
      <c r="E35" s="1380" t="s">
        <v>6263</v>
      </c>
      <c r="F35" s="1379"/>
      <c r="G35" s="1147"/>
    </row>
    <row r="36" spans="2:7" s="1143" customFormat="1" ht="24.75" customHeight="1">
      <c r="B36" s="1144"/>
      <c r="C36" s="1145"/>
      <c r="D36" s="1146"/>
      <c r="E36" s="1376" t="s">
        <v>6264</v>
      </c>
      <c r="F36" s="1381"/>
      <c r="G36" s="1147"/>
    </row>
    <row r="37" spans="2:7" s="1143" customFormat="1" ht="24.75" customHeight="1">
      <c r="B37" s="1144"/>
      <c r="C37" s="1145"/>
      <c r="D37" s="1146"/>
      <c r="E37" s="1382" t="s">
        <v>6265</v>
      </c>
      <c r="F37" s="1383"/>
      <c r="G37" s="1148"/>
    </row>
  </sheetData>
  <printOptions horizontalCentered="1" verticalCentered="1"/>
  <pageMargins left="0.15748031496062992" right="0.19685039370078741" top="0.27559055118110237" bottom="0.51181102362204722" header="0.15748031496062992" footer="0.23622047244094491"/>
  <pageSetup paperSize="9" scale="72" orientation="portrait" r:id="rId1"/>
  <headerFooter alignWithMargins="0">
    <oddFooter>&amp;LERSE\DSP
&amp;D &amp;T&amp;R&amp;F \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pageSetUpPr fitToPage="1"/>
  </sheetPr>
  <dimension ref="A1:K315"/>
  <sheetViews>
    <sheetView topLeftCell="B1" zoomScale="75" workbookViewId="0">
      <pane ySplit="2" topLeftCell="A15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6640625" style="189" bestFit="1" customWidth="1"/>
    <col min="2" max="2" width="11.88671875" style="180" customWidth="1"/>
    <col min="3" max="3" width="59.33203125" style="389" customWidth="1"/>
    <col min="4" max="4" width="15" style="180" bestFit="1" customWidth="1"/>
    <col min="5" max="5" width="2.33203125" style="180" customWidth="1"/>
    <col min="6" max="6" width="13.6640625" style="324" customWidth="1"/>
    <col min="7" max="7" width="12.88671875" style="324" customWidth="1"/>
    <col min="8" max="8" width="106.33203125" style="180" customWidth="1"/>
    <col min="9" max="9" width="9.6640625" style="180" customWidth="1"/>
    <col min="10" max="10" width="11.44140625" style="180" bestFit="1" customWidth="1"/>
    <col min="11" max="11" width="13.5546875" style="180" bestFit="1" customWidth="1"/>
    <col min="12" max="16384" width="9.109375" style="180"/>
  </cols>
  <sheetData>
    <row r="1" spans="1:10">
      <c r="C1" s="322"/>
      <c r="F1" s="323" t="s">
        <v>4337</v>
      </c>
      <c r="H1" s="325"/>
    </row>
    <row r="2" spans="1:10" ht="26.4">
      <c r="A2" s="142" t="s">
        <v>2767</v>
      </c>
      <c r="B2" s="142" t="s">
        <v>2768</v>
      </c>
      <c r="C2" s="142" t="s">
        <v>2769</v>
      </c>
      <c r="D2" s="142"/>
      <c r="E2" s="142"/>
      <c r="F2" s="142" t="s">
        <v>4338</v>
      </c>
      <c r="G2" s="326" t="s">
        <v>4339</v>
      </c>
      <c r="H2" s="142" t="s">
        <v>2771</v>
      </c>
      <c r="I2" s="1426" t="s">
        <v>4340</v>
      </c>
      <c r="J2" s="1426"/>
    </row>
    <row r="3" spans="1:10">
      <c r="C3" s="327" t="s">
        <v>174</v>
      </c>
      <c r="D3" s="144"/>
      <c r="E3" s="144"/>
      <c r="F3" s="328">
        <v>-23447606.550000001</v>
      </c>
    </row>
    <row r="4" spans="1:10">
      <c r="A4" s="189" t="s">
        <v>3317</v>
      </c>
      <c r="B4" s="151">
        <v>7120079010</v>
      </c>
      <c r="C4" s="154" t="s">
        <v>3322</v>
      </c>
      <c r="E4" s="144"/>
      <c r="F4" s="328">
        <v>0</v>
      </c>
      <c r="G4" s="329">
        <v>2710990903</v>
      </c>
      <c r="H4" s="180" t="s">
        <v>4400</v>
      </c>
      <c r="I4" s="203" t="s">
        <v>4401</v>
      </c>
      <c r="J4" s="151">
        <v>2730990904</v>
      </c>
    </row>
    <row r="5" spans="1:10">
      <c r="A5" s="189" t="s">
        <v>3324</v>
      </c>
      <c r="B5" s="205">
        <v>7180019000</v>
      </c>
      <c r="C5" s="206" t="s">
        <v>3325</v>
      </c>
      <c r="D5" s="144"/>
      <c r="E5" s="144"/>
      <c r="F5" s="330">
        <f>-1227612/12*2*0</f>
        <v>0</v>
      </c>
      <c r="G5" s="329">
        <v>6223697100</v>
      </c>
      <c r="H5" s="180" t="s">
        <v>4402</v>
      </c>
      <c r="I5" s="203"/>
      <c r="J5" s="151"/>
    </row>
    <row r="6" spans="1:10">
      <c r="B6" s="151">
        <v>7120079000</v>
      </c>
      <c r="C6" s="154" t="s">
        <v>4341</v>
      </c>
      <c r="D6" s="144"/>
      <c r="E6" s="144"/>
      <c r="F6" s="328">
        <v>18076228.800000001</v>
      </c>
      <c r="G6" s="329"/>
      <c r="H6" s="390" t="s">
        <v>4403</v>
      </c>
      <c r="I6" s="203"/>
      <c r="J6" s="151"/>
    </row>
    <row r="7" spans="1:10">
      <c r="C7" s="327" t="s">
        <v>4342</v>
      </c>
      <c r="D7" s="144"/>
      <c r="E7" s="144"/>
      <c r="G7" s="331"/>
    </row>
    <row r="8" spans="1:10">
      <c r="A8" s="189" t="s">
        <v>3933</v>
      </c>
      <c r="B8" s="205">
        <v>7680098000</v>
      </c>
      <c r="C8" s="206" t="s">
        <v>4343</v>
      </c>
      <c r="D8" s="144"/>
      <c r="E8" s="144"/>
      <c r="F8" s="332">
        <f>-335928.5/12*6*0</f>
        <v>0</v>
      </c>
      <c r="G8" s="329">
        <v>2710990810</v>
      </c>
      <c r="H8" s="180" t="s">
        <v>2809</v>
      </c>
      <c r="I8" s="180" t="s">
        <v>4404</v>
      </c>
      <c r="J8" s="333" t="s">
        <v>4405</v>
      </c>
    </row>
    <row r="9" spans="1:10">
      <c r="A9" s="189" t="s">
        <v>3918</v>
      </c>
      <c r="B9" s="202">
        <v>7480001000</v>
      </c>
      <c r="C9" s="168" t="s">
        <v>3919</v>
      </c>
      <c r="D9" s="144"/>
      <c r="E9" s="144"/>
      <c r="F9" s="328">
        <v>0</v>
      </c>
      <c r="G9" s="329"/>
      <c r="H9" s="180" t="s">
        <v>4344</v>
      </c>
      <c r="I9" s="180" t="s">
        <v>4406</v>
      </c>
      <c r="J9" s="333" t="s">
        <v>4407</v>
      </c>
    </row>
    <row r="10" spans="1:10">
      <c r="A10" s="189" t="s">
        <v>3916</v>
      </c>
      <c r="B10" s="202">
        <v>7410001000</v>
      </c>
      <c r="C10" s="168" t="s">
        <v>3917</v>
      </c>
      <c r="D10" s="144"/>
      <c r="E10" s="144"/>
      <c r="F10" s="328">
        <v>-2120023.4699999997</v>
      </c>
      <c r="G10" s="331"/>
      <c r="H10" s="180" t="s">
        <v>4344</v>
      </c>
    </row>
    <row r="11" spans="1:10">
      <c r="A11" s="189" t="s">
        <v>3930</v>
      </c>
      <c r="B11" s="391">
        <v>7540004000</v>
      </c>
      <c r="C11" s="351" t="s">
        <v>4408</v>
      </c>
      <c r="D11" s="144"/>
      <c r="E11" s="144"/>
      <c r="F11" s="352">
        <v>-57579800.457499966</v>
      </c>
      <c r="G11" s="329" t="s">
        <v>4346</v>
      </c>
      <c r="H11" s="180" t="s">
        <v>4363</v>
      </c>
      <c r="I11" s="203" t="s">
        <v>4348</v>
      </c>
      <c r="J11" s="31">
        <v>4231330000</v>
      </c>
    </row>
    <row r="12" spans="1:10">
      <c r="A12" s="189" t="s">
        <v>3920</v>
      </c>
      <c r="B12" s="391">
        <v>7540002000</v>
      </c>
      <c r="C12" s="351" t="s">
        <v>4409</v>
      </c>
      <c r="D12" s="144"/>
      <c r="E12" s="144"/>
      <c r="F12" s="352">
        <v>-20167680.449999999</v>
      </c>
      <c r="G12" s="329" t="s">
        <v>4346</v>
      </c>
      <c r="H12" s="180" t="s">
        <v>4363</v>
      </c>
    </row>
    <row r="13" spans="1:10">
      <c r="A13" s="189" t="s">
        <v>4351</v>
      </c>
      <c r="B13" s="205">
        <v>7988099000</v>
      </c>
      <c r="C13" s="206" t="s">
        <v>4000</v>
      </c>
      <c r="D13" s="144"/>
      <c r="E13" s="144"/>
      <c r="F13" s="330">
        <v>-1030296</v>
      </c>
      <c r="G13" s="329" t="s">
        <v>4352</v>
      </c>
      <c r="H13" s="180" t="s">
        <v>4353</v>
      </c>
    </row>
    <row r="14" spans="1:10">
      <c r="C14" s="336"/>
      <c r="D14" s="337"/>
      <c r="E14" s="144"/>
      <c r="F14" s="338">
        <f>SUM(F8:F12)</f>
        <v>-79867504.377499968</v>
      </c>
      <c r="G14" s="339"/>
    </row>
    <row r="15" spans="1:10">
      <c r="C15" s="327" t="s">
        <v>175</v>
      </c>
      <c r="D15" s="144"/>
      <c r="E15" s="144"/>
      <c r="G15" s="331"/>
      <c r="H15" s="197"/>
    </row>
    <row r="16" spans="1:10">
      <c r="A16" s="189" t="s">
        <v>3477</v>
      </c>
      <c r="B16" s="334">
        <v>6221503160</v>
      </c>
      <c r="C16" s="335" t="s">
        <v>3482</v>
      </c>
      <c r="D16" s="144"/>
      <c r="E16" s="144"/>
      <c r="F16" s="330">
        <v>118540</v>
      </c>
      <c r="G16" s="340">
        <v>7410001000</v>
      </c>
      <c r="H16" s="180" t="s">
        <v>4344</v>
      </c>
    </row>
    <row r="17" spans="1:11">
      <c r="A17" s="189" t="s">
        <v>3694</v>
      </c>
      <c r="B17" s="334">
        <v>6223697100</v>
      </c>
      <c r="C17" s="335" t="s">
        <v>3698</v>
      </c>
      <c r="D17" s="144"/>
      <c r="E17" s="144"/>
      <c r="F17" s="330">
        <v>244559.41</v>
      </c>
      <c r="G17" s="340">
        <v>7410001000</v>
      </c>
      <c r="H17" s="180" t="s">
        <v>4344</v>
      </c>
    </row>
    <row r="18" spans="1:11">
      <c r="A18" s="189" t="s">
        <v>3694</v>
      </c>
      <c r="B18" s="334">
        <v>6223667000</v>
      </c>
      <c r="C18" s="335" t="s">
        <v>3696</v>
      </c>
      <c r="D18" s="144"/>
      <c r="E18" s="144"/>
      <c r="F18" s="330">
        <v>8700</v>
      </c>
      <c r="G18" s="340">
        <v>7410001000</v>
      </c>
      <c r="H18" s="180" t="s">
        <v>4344</v>
      </c>
    </row>
    <row r="19" spans="1:11">
      <c r="A19" s="189" t="s">
        <v>3729</v>
      </c>
      <c r="B19" s="334">
        <v>6223699000</v>
      </c>
      <c r="C19" s="335" t="s">
        <v>4410</v>
      </c>
      <c r="D19" s="144"/>
      <c r="E19" s="144"/>
      <c r="F19" s="330">
        <v>936.14</v>
      </c>
      <c r="G19" s="340">
        <v>7410001000</v>
      </c>
      <c r="H19" s="180" t="s">
        <v>4344</v>
      </c>
    </row>
    <row r="20" spans="1:11">
      <c r="A20" s="189" t="s">
        <v>3767</v>
      </c>
      <c r="B20" s="334">
        <v>6221801000</v>
      </c>
      <c r="C20" s="335" t="s">
        <v>4354</v>
      </c>
      <c r="D20" s="144"/>
      <c r="E20" s="144"/>
      <c r="F20" s="330">
        <v>644264.36</v>
      </c>
      <c r="G20" s="340">
        <v>7410001000</v>
      </c>
      <c r="H20" s="180" t="s">
        <v>4344</v>
      </c>
    </row>
    <row r="21" spans="1:11">
      <c r="A21" s="189" t="s">
        <v>3763</v>
      </c>
      <c r="B21" s="210">
        <v>6229841100</v>
      </c>
      <c r="C21" s="168" t="s">
        <v>4355</v>
      </c>
      <c r="D21" s="144"/>
      <c r="E21" s="144"/>
      <c r="F21" s="328">
        <v>0</v>
      </c>
      <c r="G21" s="329">
        <v>2730990810</v>
      </c>
      <c r="H21" s="180" t="s">
        <v>4356</v>
      </c>
    </row>
    <row r="22" spans="1:11">
      <c r="A22" s="189" t="s">
        <v>3772</v>
      </c>
      <c r="B22" s="341">
        <v>6229800000</v>
      </c>
      <c r="C22" s="335" t="s">
        <v>4357</v>
      </c>
      <c r="D22" s="144"/>
      <c r="E22" s="144"/>
      <c r="F22" s="330">
        <f>-F47</f>
        <v>1986000</v>
      </c>
      <c r="G22" s="329">
        <v>7962060000</v>
      </c>
      <c r="H22" s="180" t="s">
        <v>2840</v>
      </c>
    </row>
    <row r="23" spans="1:11">
      <c r="A23" s="189" t="s">
        <v>3772</v>
      </c>
      <c r="B23" s="341"/>
      <c r="C23" s="335" t="s">
        <v>4357</v>
      </c>
      <c r="D23" s="144"/>
      <c r="E23" s="144"/>
      <c r="F23" s="330">
        <v>893440.07</v>
      </c>
      <c r="G23" s="331"/>
      <c r="H23" s="180" t="s">
        <v>4344</v>
      </c>
    </row>
    <row r="24" spans="1:11" ht="12.75" customHeight="1">
      <c r="A24" s="189" t="s">
        <v>3772</v>
      </c>
      <c r="B24" s="205">
        <v>6229898000</v>
      </c>
      <c r="C24" s="206" t="s">
        <v>4357</v>
      </c>
      <c r="D24" s="144"/>
      <c r="E24" s="144"/>
      <c r="F24" s="332">
        <v>0</v>
      </c>
      <c r="G24" s="329" t="s">
        <v>4411</v>
      </c>
      <c r="H24" s="180" t="s">
        <v>4412</v>
      </c>
      <c r="I24" s="203" t="s">
        <v>290</v>
      </c>
      <c r="J24" s="31">
        <v>4432000000</v>
      </c>
    </row>
    <row r="25" spans="1:11">
      <c r="A25" s="189" t="s">
        <v>3772</v>
      </c>
      <c r="B25" s="205">
        <v>6229899000</v>
      </c>
      <c r="C25" s="206" t="s">
        <v>4357</v>
      </c>
      <c r="D25" s="144"/>
      <c r="E25" s="144"/>
      <c r="F25" s="332">
        <v>32141.81</v>
      </c>
      <c r="G25" s="329">
        <v>2721021100</v>
      </c>
      <c r="H25" s="180" t="s">
        <v>2903</v>
      </c>
      <c r="I25" s="203" t="s">
        <v>437</v>
      </c>
      <c r="J25" s="31">
        <v>2721021100</v>
      </c>
    </row>
    <row r="26" spans="1:11">
      <c r="C26" s="180"/>
      <c r="D26" s="144"/>
      <c r="E26" s="144"/>
      <c r="F26" s="338">
        <f>SUM(F23:F25)</f>
        <v>925581.88</v>
      </c>
      <c r="G26" s="344"/>
    </row>
    <row r="27" spans="1:11">
      <c r="C27" s="327" t="s">
        <v>4358</v>
      </c>
      <c r="D27" s="345"/>
      <c r="E27" s="144"/>
      <c r="G27" s="331">
        <f>5047351/4*12</f>
        <v>15142053</v>
      </c>
      <c r="H27" s="165"/>
    </row>
    <row r="28" spans="1:11" ht="12" customHeight="1">
      <c r="A28" s="195" t="s">
        <v>2875</v>
      </c>
      <c r="B28" s="205">
        <v>6480009000</v>
      </c>
      <c r="C28" s="206" t="s">
        <v>2876</v>
      </c>
      <c r="D28" s="346"/>
      <c r="E28" s="144"/>
      <c r="F28" s="347">
        <f>-14046300</f>
        <v>-14046300</v>
      </c>
      <c r="G28" s="329">
        <v>2682108410</v>
      </c>
      <c r="H28" s="348" t="s">
        <v>4359</v>
      </c>
      <c r="I28" s="203" t="s">
        <v>547</v>
      </c>
      <c r="J28" s="31" t="s">
        <v>4360</v>
      </c>
      <c r="K28" s="349"/>
    </row>
    <row r="29" spans="1:11">
      <c r="B29" s="205">
        <v>6480009000</v>
      </c>
      <c r="C29" s="206" t="s">
        <v>4361</v>
      </c>
      <c r="D29" s="350">
        <f>F29+F28</f>
        <v>-12417734</v>
      </c>
      <c r="E29" s="144"/>
      <c r="F29" s="332">
        <v>1628566</v>
      </c>
      <c r="G29" s="392"/>
      <c r="H29" s="180" t="s">
        <v>4362</v>
      </c>
      <c r="I29" s="203" t="s">
        <v>547</v>
      </c>
      <c r="J29" s="31" t="s">
        <v>4360</v>
      </c>
    </row>
    <row r="30" spans="1:11">
      <c r="A30" s="189" t="s">
        <v>2775</v>
      </c>
      <c r="C30" s="351" t="s">
        <v>3859</v>
      </c>
      <c r="D30" s="197"/>
      <c r="E30" s="144"/>
      <c r="F30" s="352">
        <v>35805586.389999986</v>
      </c>
      <c r="G30" s="329">
        <v>4231330000</v>
      </c>
      <c r="H30" s="180" t="s">
        <v>4363</v>
      </c>
      <c r="I30" s="203" t="s">
        <v>4348</v>
      </c>
      <c r="J30" s="31">
        <v>4231330000</v>
      </c>
    </row>
    <row r="31" spans="1:11">
      <c r="C31" s="351" t="s">
        <v>3859</v>
      </c>
      <c r="D31" s="353">
        <f>F30+F31</f>
        <v>53700039.209999993</v>
      </c>
      <c r="E31" s="144"/>
      <c r="F31" s="352">
        <v>17894452.820000004</v>
      </c>
      <c r="G31" s="329">
        <v>4231330000</v>
      </c>
      <c r="H31" s="180" t="s">
        <v>4363</v>
      </c>
    </row>
    <row r="32" spans="1:11">
      <c r="A32" s="195" t="s">
        <v>2838</v>
      </c>
      <c r="B32" s="190">
        <v>6470005000</v>
      </c>
      <c r="C32" s="154" t="s">
        <v>3829</v>
      </c>
      <c r="D32" s="197"/>
      <c r="E32" s="144"/>
      <c r="F32" s="328">
        <v>2359990.83</v>
      </c>
      <c r="G32" s="329">
        <v>2901010000</v>
      </c>
      <c r="H32" s="180" t="s">
        <v>4413</v>
      </c>
      <c r="I32" s="203" t="s">
        <v>495</v>
      </c>
      <c r="J32" s="31">
        <v>2901010000</v>
      </c>
    </row>
    <row r="33" spans="1:10">
      <c r="B33" s="190"/>
      <c r="C33" s="154"/>
      <c r="D33" s="197"/>
      <c r="E33" s="144"/>
      <c r="F33" s="354">
        <f>SUM(F28:F32)</f>
        <v>43642296.039999992</v>
      </c>
      <c r="G33" s="331"/>
    </row>
    <row r="34" spans="1:10">
      <c r="C34" s="327" t="s">
        <v>4365</v>
      </c>
      <c r="D34" s="197"/>
      <c r="E34" s="144"/>
      <c r="G34" s="331"/>
      <c r="H34" s="355"/>
    </row>
    <row r="35" spans="1:10">
      <c r="A35" s="189" t="s">
        <v>3880</v>
      </c>
      <c r="B35" s="341">
        <v>6440001200</v>
      </c>
      <c r="C35" s="335" t="s">
        <v>3882</v>
      </c>
      <c r="D35" s="197"/>
      <c r="E35" s="144"/>
      <c r="F35" s="330">
        <f>3223510+125570</f>
        <v>3349080</v>
      </c>
      <c r="G35" s="331" t="s">
        <v>4366</v>
      </c>
      <c r="H35" s="180" t="s">
        <v>2861</v>
      </c>
      <c r="I35" s="203" t="s">
        <v>495</v>
      </c>
      <c r="J35" s="31">
        <v>2901010000</v>
      </c>
    </row>
    <row r="36" spans="1:10">
      <c r="A36" s="189" t="s">
        <v>2824</v>
      </c>
      <c r="B36" s="190">
        <v>6440001100</v>
      </c>
      <c r="C36" s="154" t="s">
        <v>2825</v>
      </c>
      <c r="D36" s="147"/>
      <c r="E36" s="144"/>
      <c r="F36" s="328">
        <v>0</v>
      </c>
      <c r="G36" s="329">
        <v>2730990850</v>
      </c>
      <c r="H36" s="180" t="s">
        <v>2826</v>
      </c>
    </row>
    <row r="37" spans="1:10">
      <c r="A37" s="189" t="s">
        <v>2827</v>
      </c>
      <c r="B37" s="190">
        <v>6420018000</v>
      </c>
      <c r="C37" s="154" t="s">
        <v>2828</v>
      </c>
      <c r="D37" s="197"/>
      <c r="E37" s="144"/>
      <c r="F37" s="328">
        <v>81297192.060000002</v>
      </c>
      <c r="G37" s="329">
        <v>2901010000</v>
      </c>
      <c r="H37" s="180" t="s">
        <v>2829</v>
      </c>
      <c r="I37" s="203" t="s">
        <v>495</v>
      </c>
      <c r="J37" s="31">
        <v>2901010000</v>
      </c>
    </row>
    <row r="38" spans="1:10">
      <c r="A38" s="189" t="s">
        <v>2830</v>
      </c>
      <c r="B38" s="190">
        <v>6420018100</v>
      </c>
      <c r="C38" s="154" t="s">
        <v>2831</v>
      </c>
      <c r="D38" s="197"/>
      <c r="E38" s="144"/>
      <c r="F38" s="328">
        <v>7296265.5499999896</v>
      </c>
      <c r="G38" s="329">
        <v>2901010000</v>
      </c>
      <c r="H38" s="180" t="s">
        <v>2829</v>
      </c>
      <c r="I38" s="203" t="s">
        <v>495</v>
      </c>
      <c r="J38" s="31">
        <v>2901010000</v>
      </c>
    </row>
    <row r="39" spans="1:10">
      <c r="B39" s="190">
        <v>6420018200</v>
      </c>
      <c r="C39" s="154" t="s">
        <v>2832</v>
      </c>
      <c r="D39" s="197"/>
      <c r="E39" s="144"/>
      <c r="F39" s="328">
        <v>6883001.5099999905</v>
      </c>
      <c r="G39" s="329">
        <v>2901010000</v>
      </c>
      <c r="H39" s="180" t="s">
        <v>2829</v>
      </c>
      <c r="I39" s="203" t="s">
        <v>495</v>
      </c>
      <c r="J39" s="31">
        <v>2901010000</v>
      </c>
    </row>
    <row r="40" spans="1:10">
      <c r="B40" s="190">
        <v>6420018210</v>
      </c>
      <c r="C40" s="154" t="s">
        <v>2833</v>
      </c>
      <c r="D40" s="197"/>
      <c r="E40" s="144"/>
      <c r="F40" s="328">
        <v>-6807746.9299999904</v>
      </c>
      <c r="G40" s="329">
        <v>2901010000</v>
      </c>
      <c r="H40" s="180" t="s">
        <v>2829</v>
      </c>
      <c r="I40" s="203" t="s">
        <v>495</v>
      </c>
      <c r="J40" s="31">
        <v>2901010000</v>
      </c>
    </row>
    <row r="41" spans="1:10">
      <c r="B41" s="190">
        <v>6420018300</v>
      </c>
      <c r="C41" s="154" t="s">
        <v>2834</v>
      </c>
      <c r="D41" s="197"/>
      <c r="E41" s="144"/>
      <c r="F41" s="328">
        <v>6836482.4800000004</v>
      </c>
      <c r="G41" s="329">
        <v>2901010000</v>
      </c>
      <c r="H41" s="180" t="s">
        <v>2829</v>
      </c>
      <c r="I41" s="203" t="s">
        <v>4414</v>
      </c>
      <c r="J41" s="31">
        <v>2901010001</v>
      </c>
    </row>
    <row r="42" spans="1:10">
      <c r="A42" s="189" t="s">
        <v>2835</v>
      </c>
      <c r="B42" s="151">
        <v>6450002000</v>
      </c>
      <c r="C42" s="154" t="s">
        <v>2836</v>
      </c>
      <c r="D42" s="197"/>
      <c r="E42" s="144"/>
      <c r="F42" s="328">
        <v>14760093.27</v>
      </c>
      <c r="G42" s="329">
        <v>2901010000</v>
      </c>
      <c r="H42" s="180" t="s">
        <v>2829</v>
      </c>
      <c r="I42" s="203" t="s">
        <v>4415</v>
      </c>
      <c r="J42" s="31">
        <v>2901010002</v>
      </c>
    </row>
    <row r="43" spans="1:10">
      <c r="B43" s="151">
        <v>6450002010</v>
      </c>
      <c r="C43" s="154" t="s">
        <v>2837</v>
      </c>
      <c r="D43" s="144"/>
      <c r="E43" s="144"/>
      <c r="F43" s="328">
        <v>-959104.77</v>
      </c>
      <c r="G43" s="329">
        <v>2901010000</v>
      </c>
      <c r="H43" s="180" t="s">
        <v>2829</v>
      </c>
      <c r="I43" s="203" t="s">
        <v>4416</v>
      </c>
      <c r="J43" s="31">
        <v>2901010003</v>
      </c>
    </row>
    <row r="44" spans="1:10">
      <c r="A44" s="189" t="s">
        <v>2857</v>
      </c>
      <c r="B44" s="190">
        <v>6728003100</v>
      </c>
      <c r="C44" s="154" t="s">
        <v>2858</v>
      </c>
      <c r="D44" s="144"/>
      <c r="E44" s="144"/>
      <c r="F44" s="328">
        <v>7034267</v>
      </c>
      <c r="G44" s="329">
        <v>2908010000</v>
      </c>
      <c r="H44" s="180" t="s">
        <v>4367</v>
      </c>
      <c r="I44" s="180" t="s">
        <v>496</v>
      </c>
      <c r="J44" s="31">
        <v>2908009999</v>
      </c>
    </row>
    <row r="45" spans="1:10">
      <c r="A45" s="189" t="s">
        <v>2841</v>
      </c>
      <c r="B45" s="190">
        <v>7962048000</v>
      </c>
      <c r="C45" s="154" t="s">
        <v>2842</v>
      </c>
      <c r="D45" s="197"/>
      <c r="E45" s="144"/>
      <c r="F45" s="328">
        <v>-76503662.709999904</v>
      </c>
      <c r="G45" s="329">
        <v>2901010000</v>
      </c>
      <c r="H45" s="180" t="s">
        <v>2843</v>
      </c>
      <c r="I45" s="203" t="s">
        <v>4416</v>
      </c>
      <c r="J45" s="31">
        <v>2901010003</v>
      </c>
    </row>
    <row r="46" spans="1:10">
      <c r="B46" s="190">
        <v>7962050000</v>
      </c>
      <c r="C46" s="154" t="s">
        <v>2851</v>
      </c>
      <c r="D46" s="197"/>
      <c r="E46" s="144"/>
      <c r="F46" s="328">
        <v>-35192305.5499999</v>
      </c>
      <c r="G46" s="329">
        <v>2901010000</v>
      </c>
      <c r="H46" s="180" t="s">
        <v>2840</v>
      </c>
      <c r="I46" s="203" t="s">
        <v>4416</v>
      </c>
      <c r="J46" s="31">
        <v>2901010003</v>
      </c>
    </row>
    <row r="47" spans="1:10">
      <c r="B47" s="263">
        <v>7962060000</v>
      </c>
      <c r="C47" s="154" t="s">
        <v>2839</v>
      </c>
      <c r="D47" s="197"/>
      <c r="E47" s="144"/>
      <c r="F47" s="328">
        <v>-1986000</v>
      </c>
      <c r="G47" s="329">
        <v>6229800000</v>
      </c>
      <c r="H47" s="180" t="s">
        <v>2840</v>
      </c>
    </row>
    <row r="48" spans="1:10">
      <c r="A48" s="189" t="s">
        <v>2845</v>
      </c>
      <c r="B48" s="341">
        <v>6728002000</v>
      </c>
      <c r="C48" s="335" t="s">
        <v>2846</v>
      </c>
      <c r="D48" s="197"/>
      <c r="E48" s="144"/>
      <c r="F48" s="330">
        <f>(15941000+4250000)+473</f>
        <v>20191473</v>
      </c>
      <c r="G48" s="331" t="s">
        <v>4366</v>
      </c>
      <c r="H48" s="180" t="s">
        <v>2847</v>
      </c>
      <c r="I48" s="203" t="s">
        <v>495</v>
      </c>
      <c r="J48" s="31">
        <v>2901010000</v>
      </c>
    </row>
    <row r="49" spans="1:10">
      <c r="A49" s="189" t="s">
        <v>2845</v>
      </c>
      <c r="B49" s="341">
        <v>672800200</v>
      </c>
      <c r="C49" s="335" t="s">
        <v>2846</v>
      </c>
      <c r="D49" s="197"/>
      <c r="E49" s="144"/>
      <c r="F49" s="330">
        <v>-11539000</v>
      </c>
      <c r="G49" s="331"/>
      <c r="H49" s="180" t="s">
        <v>4417</v>
      </c>
      <c r="I49" s="203" t="s">
        <v>495</v>
      </c>
      <c r="J49" s="31">
        <v>2901010000</v>
      </c>
    </row>
    <row r="50" spans="1:10" ht="13.8" thickBot="1">
      <c r="A50" s="189" t="s">
        <v>2845</v>
      </c>
      <c r="B50" s="341">
        <v>6728002000</v>
      </c>
      <c r="C50" s="335" t="s">
        <v>2846</v>
      </c>
      <c r="D50" s="197"/>
      <c r="E50" s="144"/>
      <c r="F50" s="330">
        <v>2389785</v>
      </c>
      <c r="G50" s="331"/>
      <c r="H50" s="180" t="s">
        <v>4369</v>
      </c>
    </row>
    <row r="51" spans="1:10" ht="13.8" thickTop="1">
      <c r="A51" s="189" t="s">
        <v>3884</v>
      </c>
      <c r="B51" s="205">
        <v>6728003000</v>
      </c>
      <c r="C51" s="206" t="s">
        <v>3885</v>
      </c>
      <c r="E51" s="144"/>
      <c r="F51" s="357">
        <v>-1120500</v>
      </c>
      <c r="G51" s="329" t="s">
        <v>4418</v>
      </c>
      <c r="H51" s="180" t="s">
        <v>2914</v>
      </c>
      <c r="I51" s="180" t="s">
        <v>496</v>
      </c>
    </row>
    <row r="52" spans="1:10">
      <c r="A52" s="189" t="s">
        <v>3888</v>
      </c>
      <c r="B52" s="205">
        <v>7962029000</v>
      </c>
      <c r="C52" s="206" t="s">
        <v>3889</v>
      </c>
      <c r="E52" s="144"/>
      <c r="F52" s="358">
        <v>254310</v>
      </c>
      <c r="G52" s="329" t="s">
        <v>4418</v>
      </c>
      <c r="H52" s="180" t="s">
        <v>2914</v>
      </c>
      <c r="I52" s="180" t="s">
        <v>495</v>
      </c>
    </row>
    <row r="53" spans="1:10" ht="13.8" thickBot="1">
      <c r="A53" s="189" t="s">
        <v>3890</v>
      </c>
      <c r="B53" s="205">
        <v>7962041000</v>
      </c>
      <c r="C53" s="206" t="s">
        <v>3891</v>
      </c>
      <c r="E53" s="144"/>
      <c r="F53" s="359">
        <v>3250198</v>
      </c>
      <c r="G53" s="329" t="s">
        <v>4418</v>
      </c>
      <c r="H53" s="180" t="s">
        <v>2914</v>
      </c>
      <c r="I53" s="180" t="s">
        <v>496</v>
      </c>
    </row>
    <row r="54" spans="1:10" ht="13.8" thickTop="1">
      <c r="A54" s="189" t="s">
        <v>2848</v>
      </c>
      <c r="B54" s="341">
        <v>6430001000</v>
      </c>
      <c r="C54" s="335" t="s">
        <v>2849</v>
      </c>
      <c r="E54" s="144"/>
      <c r="F54" s="330">
        <v>2522343</v>
      </c>
      <c r="G54" s="360" t="s">
        <v>2845</v>
      </c>
      <c r="H54" s="180" t="s">
        <v>4419</v>
      </c>
    </row>
    <row r="55" spans="1:10">
      <c r="C55" s="180"/>
      <c r="E55" s="144"/>
      <c r="F55" s="354">
        <f>SUM(F36:F54)</f>
        <v>18607090.910000183</v>
      </c>
      <c r="G55" s="360"/>
    </row>
    <row r="56" spans="1:10">
      <c r="C56" s="327" t="s">
        <v>22</v>
      </c>
      <c r="D56" s="197"/>
      <c r="E56" s="144"/>
      <c r="G56" s="360"/>
      <c r="H56" s="197"/>
    </row>
    <row r="57" spans="1:10">
      <c r="A57" s="189" t="s">
        <v>4047</v>
      </c>
      <c r="B57" s="192">
        <v>6580022000</v>
      </c>
      <c r="C57" s="168" t="s">
        <v>4050</v>
      </c>
      <c r="E57" s="144"/>
      <c r="F57" s="328">
        <v>23935000</v>
      </c>
      <c r="G57" s="329">
        <v>2681160000</v>
      </c>
      <c r="H57" s="180" t="s">
        <v>2907</v>
      </c>
      <c r="I57" s="203" t="s">
        <v>336</v>
      </c>
      <c r="J57" s="31">
        <v>2681160000</v>
      </c>
    </row>
    <row r="58" spans="1:10">
      <c r="B58" s="361">
        <v>6580099000</v>
      </c>
      <c r="C58" s="335" t="s">
        <v>4052</v>
      </c>
      <c r="E58" s="144"/>
      <c r="F58" s="330">
        <v>60000</v>
      </c>
      <c r="G58" s="331"/>
      <c r="H58" s="180" t="s">
        <v>4344</v>
      </c>
      <c r="I58" s="203"/>
      <c r="J58" s="31"/>
    </row>
    <row r="59" spans="1:10">
      <c r="A59" s="189" t="s">
        <v>4011</v>
      </c>
      <c r="B59" s="361">
        <v>6317003000</v>
      </c>
      <c r="C59" s="335" t="s">
        <v>4014</v>
      </c>
      <c r="E59" s="144"/>
      <c r="F59" s="330">
        <v>149583.49</v>
      </c>
      <c r="G59" s="331"/>
      <c r="H59" s="180" t="s">
        <v>4344</v>
      </c>
      <c r="I59" s="203"/>
      <c r="J59" s="31"/>
    </row>
    <row r="60" spans="1:10">
      <c r="A60" s="189" t="s">
        <v>4111</v>
      </c>
      <c r="B60" s="361">
        <v>6988099000</v>
      </c>
      <c r="C60" s="335" t="s">
        <v>4120</v>
      </c>
      <c r="E60" s="144"/>
      <c r="F60" s="330">
        <v>-598270</v>
      </c>
      <c r="G60" s="362"/>
      <c r="H60" s="180" t="s">
        <v>4372</v>
      </c>
      <c r="I60" s="203"/>
      <c r="J60" s="31"/>
    </row>
    <row r="61" spans="1:10">
      <c r="C61" s="327" t="s">
        <v>4374</v>
      </c>
      <c r="E61" s="144"/>
      <c r="G61" s="360"/>
      <c r="I61" s="203"/>
      <c r="J61" s="31"/>
    </row>
    <row r="62" spans="1:10">
      <c r="A62" s="189" t="s">
        <v>2787</v>
      </c>
      <c r="B62" s="31">
        <v>6728099000</v>
      </c>
      <c r="C62" s="45" t="s">
        <v>2792</v>
      </c>
      <c r="E62" s="144"/>
      <c r="F62" s="330">
        <v>296314.10000000009</v>
      </c>
      <c r="G62" s="329">
        <v>2908090000</v>
      </c>
      <c r="H62" s="203" t="s">
        <v>2867</v>
      </c>
      <c r="I62" s="203" t="s">
        <v>499</v>
      </c>
      <c r="J62" s="31" t="s">
        <v>4375</v>
      </c>
    </row>
    <row r="63" spans="1:10">
      <c r="A63" s="189" t="s">
        <v>2865</v>
      </c>
      <c r="B63" s="31">
        <v>7962049000</v>
      </c>
      <c r="C63" s="45" t="s">
        <v>2866</v>
      </c>
      <c r="E63" s="144"/>
      <c r="F63" s="330">
        <v>-45512</v>
      </c>
      <c r="G63" s="329">
        <v>2908090000</v>
      </c>
      <c r="H63" s="180" t="s">
        <v>2864</v>
      </c>
      <c r="I63" s="203" t="s">
        <v>499</v>
      </c>
      <c r="J63" s="31">
        <v>2908990000</v>
      </c>
    </row>
    <row r="64" spans="1:10">
      <c r="B64" s="31"/>
      <c r="C64" s="45" t="s">
        <v>4420</v>
      </c>
      <c r="D64" s="197"/>
      <c r="E64" s="144"/>
      <c r="F64" s="328">
        <f>5500000+2372695.48</f>
        <v>7872695.4800000004</v>
      </c>
      <c r="G64" s="329"/>
      <c r="H64" s="174" t="s">
        <v>4421</v>
      </c>
      <c r="I64" s="203"/>
      <c r="J64" s="31"/>
    </row>
    <row r="65" spans="1:10">
      <c r="C65" s="327" t="s">
        <v>4377</v>
      </c>
      <c r="E65" s="144"/>
      <c r="F65" s="363"/>
      <c r="G65" s="360"/>
      <c r="I65" s="203"/>
      <c r="J65" s="31"/>
    </row>
    <row r="66" spans="1:10">
      <c r="A66" s="189" t="s">
        <v>2783</v>
      </c>
      <c r="B66" s="364"/>
      <c r="C66" s="351" t="s">
        <v>2784</v>
      </c>
      <c r="E66" s="144"/>
      <c r="F66" s="352">
        <v>12093124.158185024</v>
      </c>
      <c r="G66" s="329">
        <v>4823133000</v>
      </c>
      <c r="H66" s="180" t="s">
        <v>4363</v>
      </c>
      <c r="I66" s="203" t="s">
        <v>261</v>
      </c>
      <c r="J66" s="31">
        <v>4823133000</v>
      </c>
    </row>
    <row r="67" spans="1:10">
      <c r="A67" s="189" t="s">
        <v>4174</v>
      </c>
      <c r="B67" s="151">
        <v>6628200000</v>
      </c>
      <c r="C67" s="196" t="s">
        <v>4175</v>
      </c>
      <c r="E67" s="144"/>
      <c r="F67" s="328">
        <v>2980.9699999999898</v>
      </c>
      <c r="G67" s="329">
        <v>4828200000</v>
      </c>
      <c r="H67" s="180" t="s">
        <v>2786</v>
      </c>
      <c r="I67" s="203" t="s">
        <v>279</v>
      </c>
      <c r="J67" s="31">
        <v>4828300000</v>
      </c>
    </row>
    <row r="68" spans="1:10">
      <c r="A68" s="189" t="s">
        <v>4176</v>
      </c>
      <c r="B68" s="151">
        <v>6628300000</v>
      </c>
      <c r="C68" s="196" t="s">
        <v>4177</v>
      </c>
      <c r="E68" s="144"/>
      <c r="F68" s="328">
        <v>341212.66999999899</v>
      </c>
      <c r="G68" s="329">
        <v>4828300000</v>
      </c>
      <c r="H68" s="180" t="s">
        <v>2786</v>
      </c>
      <c r="I68" s="203" t="s">
        <v>280</v>
      </c>
      <c r="J68" s="31">
        <v>4828300000</v>
      </c>
    </row>
    <row r="69" spans="1:10">
      <c r="B69" s="151">
        <v>6632000000</v>
      </c>
      <c r="C69" s="154" t="s">
        <v>4183</v>
      </c>
      <c r="E69" s="144"/>
      <c r="F69" s="328">
        <v>162306.26</v>
      </c>
      <c r="G69" s="329">
        <v>4832000000</v>
      </c>
      <c r="H69" s="180" t="s">
        <v>2901</v>
      </c>
      <c r="I69" s="203" t="s">
        <v>294</v>
      </c>
      <c r="J69" s="31">
        <v>4832000000</v>
      </c>
    </row>
    <row r="70" spans="1:10">
      <c r="A70" s="189" t="s">
        <v>4178</v>
      </c>
      <c r="B70" s="205">
        <v>6629000000</v>
      </c>
      <c r="C70" s="206" t="s">
        <v>4179</v>
      </c>
      <c r="E70" s="144"/>
      <c r="F70" s="347">
        <v>0</v>
      </c>
      <c r="G70" s="362"/>
      <c r="I70" s="203" t="s">
        <v>499</v>
      </c>
      <c r="J70" s="31" t="s">
        <v>4375</v>
      </c>
    </row>
    <row r="71" spans="1:10">
      <c r="A71" s="189" t="s">
        <v>4145</v>
      </c>
      <c r="B71" s="205">
        <v>6623133000</v>
      </c>
      <c r="C71" s="206" t="s">
        <v>4148</v>
      </c>
      <c r="E71" s="144"/>
      <c r="F71" s="347">
        <f>(22527162/12)*12</f>
        <v>22527162</v>
      </c>
      <c r="G71" s="329">
        <v>4823133000</v>
      </c>
      <c r="H71" s="180" t="s">
        <v>2786</v>
      </c>
      <c r="I71" s="203" t="s">
        <v>261</v>
      </c>
      <c r="J71" s="31">
        <v>4823133000</v>
      </c>
    </row>
    <row r="72" spans="1:10">
      <c r="C72" s="180"/>
      <c r="E72" s="144"/>
      <c r="F72" s="338">
        <f>SUM(F66:F71)</f>
        <v>35126786.058185026</v>
      </c>
      <c r="G72" s="344"/>
      <c r="H72" s="180" t="s">
        <v>102</v>
      </c>
      <c r="I72" s="203"/>
      <c r="J72" s="31"/>
    </row>
    <row r="73" spans="1:10">
      <c r="C73" s="327" t="s">
        <v>2915</v>
      </c>
      <c r="E73" s="144"/>
      <c r="F73" s="363"/>
      <c r="G73" s="360"/>
      <c r="I73" s="203"/>
      <c r="J73" s="31"/>
    </row>
    <row r="74" spans="1:10">
      <c r="A74" s="177" t="s">
        <v>2885</v>
      </c>
      <c r="B74" s="205">
        <v>7680097000</v>
      </c>
      <c r="C74" s="206" t="s">
        <v>2886</v>
      </c>
      <c r="E74" s="144"/>
      <c r="F74" s="185">
        <v>-30888.41</v>
      </c>
      <c r="G74" s="329">
        <v>2745900000</v>
      </c>
      <c r="H74" s="180" t="s">
        <v>2887</v>
      </c>
      <c r="I74" s="203" t="s">
        <v>508</v>
      </c>
      <c r="J74" s="31">
        <v>2745322043</v>
      </c>
    </row>
    <row r="75" spans="1:10">
      <c r="A75" s="177"/>
      <c r="B75" s="205"/>
      <c r="C75" s="206"/>
      <c r="E75" s="144"/>
      <c r="F75" s="347"/>
      <c r="G75" s="329"/>
      <c r="I75" s="203"/>
      <c r="J75" s="31"/>
    </row>
    <row r="76" spans="1:10">
      <c r="C76" s="327" t="s">
        <v>4380</v>
      </c>
      <c r="E76" s="144"/>
      <c r="F76" s="363"/>
      <c r="G76" s="360"/>
      <c r="I76" s="203"/>
      <c r="J76" s="31"/>
    </row>
    <row r="77" spans="1:10">
      <c r="B77" s="180" t="s">
        <v>4381</v>
      </c>
      <c r="C77" s="327"/>
      <c r="E77" s="144"/>
      <c r="F77" s="363"/>
      <c r="G77" s="360"/>
      <c r="I77" s="203"/>
      <c r="J77" s="31"/>
    </row>
    <row r="78" spans="1:10">
      <c r="A78" s="189" t="s">
        <v>4320</v>
      </c>
      <c r="B78" s="349"/>
      <c r="C78" s="336" t="s">
        <v>2904</v>
      </c>
      <c r="E78" s="144"/>
      <c r="F78" s="369">
        <f>-F24*0.265</f>
        <v>0</v>
      </c>
      <c r="G78" s="329" t="s">
        <v>4382</v>
      </c>
      <c r="H78" s="173"/>
      <c r="I78" s="203"/>
      <c r="J78" s="31" t="s">
        <v>4382</v>
      </c>
    </row>
    <row r="79" spans="1:10">
      <c r="A79" s="189" t="s">
        <v>4320</v>
      </c>
      <c r="B79" s="349"/>
      <c r="C79" s="336" t="s">
        <v>2866</v>
      </c>
      <c r="E79" s="144"/>
      <c r="F79" s="369">
        <f>-F63*0.265</f>
        <v>12060.68</v>
      </c>
      <c r="G79" s="329" t="s">
        <v>4382</v>
      </c>
      <c r="H79" s="180" t="s">
        <v>4383</v>
      </c>
      <c r="I79" s="203"/>
      <c r="J79" s="31" t="s">
        <v>4382</v>
      </c>
    </row>
    <row r="80" spans="1:10">
      <c r="A80" s="189" t="s">
        <v>4320</v>
      </c>
      <c r="B80" s="349">
        <v>2129</v>
      </c>
      <c r="C80" s="336" t="s">
        <v>2902</v>
      </c>
      <c r="E80" s="144"/>
      <c r="F80" s="369">
        <f>-F25*0.265</f>
        <v>-8517.5796500000015</v>
      </c>
      <c r="G80" s="329" t="s">
        <v>4382</v>
      </c>
      <c r="H80" s="173"/>
      <c r="I80" s="203"/>
      <c r="J80" s="31" t="s">
        <v>4382</v>
      </c>
    </row>
    <row r="81" spans="1:10">
      <c r="A81" s="189" t="s">
        <v>4320</v>
      </c>
      <c r="B81" s="349">
        <v>37848</v>
      </c>
      <c r="C81" s="336" t="s">
        <v>2900</v>
      </c>
      <c r="E81" s="144"/>
      <c r="F81" s="369">
        <f>-(F69)*0.265</f>
        <v>-43011.158900000002</v>
      </c>
      <c r="G81" s="329" t="s">
        <v>4382</v>
      </c>
      <c r="H81" s="173"/>
      <c r="I81" s="203"/>
      <c r="J81" s="31" t="s">
        <v>4382</v>
      </c>
    </row>
    <row r="82" spans="1:10">
      <c r="A82" s="189" t="s">
        <v>4320</v>
      </c>
      <c r="B82" s="349">
        <v>1501622</v>
      </c>
      <c r="C82" s="336" t="s">
        <v>2906</v>
      </c>
      <c r="E82" s="144"/>
      <c r="F82" s="369">
        <f>-(F57)*0.265</f>
        <v>-6342775</v>
      </c>
      <c r="G82" s="329" t="s">
        <v>4382</v>
      </c>
      <c r="H82" s="173"/>
      <c r="I82" s="203"/>
      <c r="J82" s="31" t="s">
        <v>4382</v>
      </c>
    </row>
    <row r="83" spans="1:10">
      <c r="A83" s="189" t="s">
        <v>4320</v>
      </c>
      <c r="B83" s="349"/>
      <c r="C83" s="336" t="s">
        <v>2908</v>
      </c>
      <c r="E83" s="144"/>
      <c r="F83" s="369">
        <f>-(+F4)*0.265</f>
        <v>0</v>
      </c>
      <c r="G83" s="329" t="s">
        <v>4382</v>
      </c>
      <c r="H83" s="173"/>
      <c r="I83" s="203"/>
      <c r="J83" s="31" t="s">
        <v>4382</v>
      </c>
    </row>
    <row r="84" spans="1:10">
      <c r="A84" s="189" t="s">
        <v>4320</v>
      </c>
      <c r="B84" s="180">
        <v>1515228</v>
      </c>
      <c r="C84" s="336" t="s">
        <v>2910</v>
      </c>
      <c r="E84" s="144"/>
      <c r="F84" s="369">
        <f>-(F71+F68+F67)*0.265</f>
        <v>-6060909.2445999999</v>
      </c>
      <c r="G84" s="329" t="s">
        <v>4382</v>
      </c>
      <c r="H84" s="173"/>
      <c r="I84" s="203"/>
      <c r="J84" s="31" t="s">
        <v>4382</v>
      </c>
    </row>
    <row r="85" spans="1:10">
      <c r="A85" s="189" t="s">
        <v>4320</v>
      </c>
      <c r="B85" s="349"/>
      <c r="C85" s="336" t="s">
        <v>2911</v>
      </c>
      <c r="E85" s="144"/>
      <c r="F85" s="369">
        <f>(-(+F11+F12+F30+F31)-F66)*0.265</f>
        <v>3167894.1479184632</v>
      </c>
      <c r="G85" s="329" t="s">
        <v>4382</v>
      </c>
      <c r="H85" s="180" t="s">
        <v>4384</v>
      </c>
      <c r="I85" s="203"/>
      <c r="J85" s="31" t="s">
        <v>4382</v>
      </c>
    </row>
    <row r="86" spans="1:10">
      <c r="A86" s="189" t="s">
        <v>4320</v>
      </c>
      <c r="B86" s="349"/>
      <c r="C86" s="324" t="s">
        <v>4385</v>
      </c>
      <c r="E86" s="144"/>
      <c r="F86" s="369">
        <f>-F74*0.265</f>
        <v>8185.4286500000007</v>
      </c>
      <c r="G86" s="329" t="s">
        <v>4382</v>
      </c>
      <c r="H86" s="173"/>
      <c r="I86" s="203"/>
      <c r="J86" s="31" t="s">
        <v>4382</v>
      </c>
    </row>
    <row r="87" spans="1:10" ht="13.8" thickBot="1">
      <c r="C87" s="370" t="s">
        <v>2898</v>
      </c>
      <c r="E87" s="144"/>
      <c r="F87" s="369">
        <f>-(F28)*0.265</f>
        <v>3722269.5</v>
      </c>
      <c r="G87" s="329" t="s">
        <v>4382</v>
      </c>
      <c r="H87" s="173"/>
      <c r="I87" s="203"/>
      <c r="J87" s="31" t="s">
        <v>4382</v>
      </c>
    </row>
    <row r="88" spans="1:10" ht="13.8" thickTop="1">
      <c r="C88" s="371" t="s">
        <v>4386</v>
      </c>
      <c r="E88" s="144"/>
      <c r="F88" s="372">
        <f>SUM(F78:F87)</f>
        <v>-5544803.2265815381</v>
      </c>
      <c r="G88" s="372"/>
      <c r="H88" s="373" t="s">
        <v>4387</v>
      </c>
      <c r="I88" s="197"/>
      <c r="J88" s="373"/>
    </row>
    <row r="89" spans="1:10">
      <c r="C89" s="374"/>
      <c r="E89" s="144"/>
      <c r="F89" s="369">
        <f>-F49*0.265</f>
        <v>3057835</v>
      </c>
      <c r="G89" s="375"/>
      <c r="H89" s="373"/>
      <c r="I89" s="376"/>
      <c r="J89" s="373"/>
    </row>
    <row r="90" spans="1:10" ht="13.8" thickBot="1">
      <c r="A90" s="189" t="s">
        <v>4320</v>
      </c>
      <c r="C90" s="168" t="s">
        <v>2918</v>
      </c>
      <c r="E90" s="144"/>
      <c r="F90" s="376">
        <v>18392221</v>
      </c>
      <c r="G90" s="369"/>
      <c r="H90" s="180" t="s">
        <v>2914</v>
      </c>
      <c r="I90" s="376"/>
    </row>
    <row r="91" spans="1:10" ht="13.8" thickTop="1">
      <c r="A91" s="374"/>
      <c r="C91" s="336"/>
      <c r="E91" s="144"/>
      <c r="F91" s="369">
        <v>275961</v>
      </c>
      <c r="G91" s="377"/>
      <c r="H91" s="180" t="s">
        <v>4389</v>
      </c>
      <c r="I91" s="378"/>
    </row>
    <row r="92" spans="1:10" ht="13.8" thickBot="1">
      <c r="A92" s="374"/>
      <c r="B92" s="349">
        <v>2346809</v>
      </c>
      <c r="C92" s="336" t="s">
        <v>4422</v>
      </c>
      <c r="E92" s="144"/>
      <c r="F92" s="376"/>
      <c r="G92" s="379"/>
      <c r="H92" s="173">
        <v>2346809</v>
      </c>
      <c r="I92" s="197"/>
    </row>
    <row r="93" spans="1:10" ht="13.8" thickTop="1">
      <c r="C93" s="384"/>
      <c r="D93" s="197"/>
      <c r="E93" s="197"/>
      <c r="F93" s="381">
        <f>F88+F90+F91+F92</f>
        <v>13123378.773418462</v>
      </c>
      <c r="G93" s="382"/>
      <c r="H93" s="197"/>
      <c r="I93" s="197"/>
    </row>
    <row r="94" spans="1:10">
      <c r="A94" s="237"/>
      <c r="C94" s="160"/>
      <c r="D94" s="197"/>
      <c r="E94" s="197"/>
      <c r="F94" s="363"/>
      <c r="G94" s="363"/>
      <c r="H94" s="197"/>
      <c r="I94" s="383"/>
    </row>
    <row r="95" spans="1:10">
      <c r="A95" s="237" t="s">
        <v>4394</v>
      </c>
      <c r="C95" s="384"/>
      <c r="D95" s="197"/>
      <c r="E95" s="197"/>
      <c r="F95" s="352"/>
      <c r="G95" s="352"/>
      <c r="I95" s="197"/>
    </row>
    <row r="96" spans="1:10">
      <c r="C96" s="160"/>
      <c r="D96" s="197"/>
      <c r="E96" s="197"/>
      <c r="F96" s="385"/>
      <c r="G96" s="385"/>
    </row>
    <row r="97" spans="1:8">
      <c r="C97" s="160"/>
      <c r="D97" s="197"/>
      <c r="E97" s="197"/>
      <c r="F97" s="379"/>
      <c r="H97" s="386"/>
    </row>
    <row r="98" spans="1:8">
      <c r="C98" s="180"/>
      <c r="D98" s="197"/>
      <c r="E98" s="197"/>
      <c r="F98" s="363"/>
    </row>
    <row r="99" spans="1:8">
      <c r="C99" s="180"/>
      <c r="D99" s="197"/>
      <c r="E99" s="197"/>
    </row>
    <row r="100" spans="1:8">
      <c r="C100" s="180"/>
      <c r="D100" s="197"/>
      <c r="E100" s="197"/>
    </row>
    <row r="101" spans="1:8">
      <c r="C101" s="180"/>
      <c r="D101" s="197"/>
      <c r="E101" s="197"/>
    </row>
    <row r="102" spans="1:8">
      <c r="C102" s="180"/>
      <c r="D102" s="197"/>
      <c r="E102" s="197"/>
    </row>
    <row r="103" spans="1:8">
      <c r="C103" s="180"/>
      <c r="D103" s="197"/>
      <c r="E103" s="197"/>
      <c r="F103" s="363"/>
    </row>
    <row r="104" spans="1:8">
      <c r="C104" s="180"/>
      <c r="D104" s="197"/>
      <c r="E104" s="197"/>
    </row>
    <row r="105" spans="1:8">
      <c r="C105" s="180"/>
      <c r="D105" s="197"/>
      <c r="E105" s="197"/>
    </row>
    <row r="106" spans="1:8">
      <c r="C106" s="180"/>
      <c r="D106" s="197"/>
      <c r="E106" s="197"/>
    </row>
    <row r="107" spans="1:8">
      <c r="C107" s="180"/>
      <c r="D107" s="197"/>
      <c r="E107" s="197"/>
    </row>
    <row r="108" spans="1:8">
      <c r="C108" s="180"/>
      <c r="D108" s="197"/>
      <c r="E108" s="197"/>
    </row>
    <row r="109" spans="1:8">
      <c r="C109" s="180"/>
      <c r="D109" s="197"/>
      <c r="E109" s="197"/>
    </row>
    <row r="110" spans="1:8">
      <c r="A110" s="387"/>
      <c r="C110" s="237"/>
      <c r="D110" s="197"/>
      <c r="E110" s="197"/>
    </row>
    <row r="111" spans="1:8">
      <c r="A111" s="237" t="s">
        <v>4395</v>
      </c>
      <c r="C111" s="180"/>
      <c r="D111" s="197"/>
      <c r="E111" s="197"/>
    </row>
    <row r="112" spans="1:8">
      <c r="A112" s="388"/>
      <c r="C112" s="180"/>
      <c r="D112" s="197"/>
      <c r="E112" s="197"/>
    </row>
    <row r="113" spans="1:5">
      <c r="C113" s="180"/>
      <c r="D113" s="197"/>
      <c r="E113" s="197"/>
    </row>
    <row r="114" spans="1:5">
      <c r="C114" s="180"/>
      <c r="D114" s="197"/>
      <c r="E114" s="197"/>
    </row>
    <row r="115" spans="1:5">
      <c r="C115" s="180"/>
      <c r="D115" s="197"/>
      <c r="E115" s="197"/>
    </row>
    <row r="116" spans="1:5">
      <c r="C116" s="180"/>
      <c r="D116" s="197"/>
      <c r="E116" s="197"/>
    </row>
    <row r="117" spans="1:5">
      <c r="C117" s="180"/>
      <c r="D117" s="197"/>
      <c r="E117" s="197"/>
    </row>
    <row r="118" spans="1:5">
      <c r="C118" s="180"/>
      <c r="D118" s="197"/>
      <c r="E118" s="197"/>
    </row>
    <row r="119" spans="1:5">
      <c r="A119" s="388"/>
      <c r="C119" s="180"/>
      <c r="D119" s="197"/>
      <c r="E119" s="197"/>
    </row>
    <row r="120" spans="1:5">
      <c r="C120" s="180"/>
      <c r="D120" s="197"/>
      <c r="E120" s="197"/>
    </row>
    <row r="121" spans="1:5">
      <c r="C121" s="180"/>
      <c r="D121" s="197"/>
      <c r="E121" s="197"/>
    </row>
    <row r="122" spans="1:5">
      <c r="C122" s="180"/>
      <c r="D122" s="197"/>
      <c r="E122" s="197"/>
    </row>
    <row r="123" spans="1:5">
      <c r="C123" s="180"/>
      <c r="D123" s="197"/>
      <c r="E123" s="197"/>
    </row>
    <row r="124" spans="1:5">
      <c r="C124" s="180"/>
      <c r="D124" s="197"/>
      <c r="E124" s="197"/>
    </row>
    <row r="125" spans="1:5">
      <c r="C125" s="180"/>
      <c r="D125" s="197"/>
      <c r="E125" s="197"/>
    </row>
    <row r="126" spans="1:5">
      <c r="C126" s="393"/>
      <c r="D126" s="197"/>
      <c r="E126" s="197"/>
    </row>
    <row r="127" spans="1:5">
      <c r="C127" s="180"/>
      <c r="D127" s="197"/>
      <c r="E127" s="197"/>
    </row>
    <row r="128" spans="1:5">
      <c r="C128" s="180"/>
      <c r="D128" s="197"/>
      <c r="E128" s="197"/>
    </row>
    <row r="129" spans="1:9">
      <c r="A129" s="388"/>
      <c r="C129" s="180"/>
      <c r="D129" s="197"/>
      <c r="E129" s="197"/>
    </row>
    <row r="130" spans="1:9">
      <c r="C130" s="180"/>
      <c r="D130" s="197"/>
      <c r="E130" s="197"/>
    </row>
    <row r="131" spans="1:9">
      <c r="C131" s="180"/>
      <c r="D131" s="197"/>
      <c r="E131" s="197"/>
    </row>
    <row r="132" spans="1:9">
      <c r="C132" s="180"/>
      <c r="D132" s="197"/>
      <c r="E132" s="197"/>
    </row>
    <row r="133" spans="1:9">
      <c r="A133" s="237" t="s">
        <v>4396</v>
      </c>
      <c r="C133" s="180"/>
      <c r="D133" s="197"/>
      <c r="E133" s="197"/>
    </row>
    <row r="134" spans="1:9">
      <c r="C134" s="180"/>
      <c r="D134" s="197"/>
      <c r="E134" s="197"/>
    </row>
    <row r="135" spans="1:9">
      <c r="B135" s="1427"/>
      <c r="C135" s="1427"/>
      <c r="D135" s="1427"/>
      <c r="E135" s="1427"/>
      <c r="F135" s="1427"/>
      <c r="G135" s="1427"/>
      <c r="H135" s="197"/>
      <c r="I135" s="197"/>
    </row>
    <row r="136" spans="1:9">
      <c r="C136" s="180"/>
      <c r="D136" s="197"/>
      <c r="E136" s="197"/>
      <c r="F136" s="197"/>
      <c r="G136" s="197"/>
    </row>
    <row r="137" spans="1:9">
      <c r="C137" s="180"/>
      <c r="D137" s="197"/>
      <c r="E137" s="197"/>
    </row>
    <row r="138" spans="1:9">
      <c r="C138" s="180"/>
      <c r="D138" s="197"/>
      <c r="E138" s="197"/>
      <c r="F138" s="363"/>
      <c r="G138" s="363"/>
    </row>
    <row r="139" spans="1:9">
      <c r="B139" s="324"/>
      <c r="C139" s="324"/>
      <c r="D139" s="324"/>
      <c r="E139" s="324"/>
      <c r="H139" s="197"/>
    </row>
    <row r="140" spans="1:9">
      <c r="B140" s="324"/>
      <c r="C140" s="324"/>
      <c r="D140" s="324"/>
      <c r="E140" s="324"/>
    </row>
    <row r="141" spans="1:9">
      <c r="B141" s="324"/>
      <c r="C141" s="324"/>
      <c r="D141" s="324"/>
      <c r="E141" s="324"/>
    </row>
    <row r="142" spans="1:9">
      <c r="B142" s="324"/>
      <c r="C142" s="324"/>
      <c r="D142" s="324"/>
      <c r="E142" s="324"/>
    </row>
    <row r="143" spans="1:9">
      <c r="B143" s="324"/>
      <c r="C143" s="324"/>
      <c r="D143" s="324"/>
      <c r="E143" s="324"/>
    </row>
    <row r="144" spans="1:9">
      <c r="B144" s="324"/>
      <c r="C144" s="324"/>
      <c r="D144" s="324"/>
      <c r="E144" s="324"/>
    </row>
    <row r="145" spans="1:8">
      <c r="B145" s="324"/>
      <c r="C145" s="324"/>
      <c r="D145" s="324"/>
      <c r="E145" s="324"/>
    </row>
    <row r="146" spans="1:8">
      <c r="B146" s="324"/>
      <c r="C146" s="324"/>
      <c r="D146" s="324"/>
      <c r="E146" s="324"/>
      <c r="H146" s="197"/>
    </row>
    <row r="147" spans="1:8">
      <c r="A147" s="237" t="s">
        <v>4397</v>
      </c>
      <c r="B147" s="324"/>
      <c r="C147" s="324"/>
      <c r="D147" s="324"/>
      <c r="E147" s="324"/>
      <c r="H147" s="197"/>
    </row>
    <row r="148" spans="1:8">
      <c r="B148" s="324"/>
      <c r="C148" s="324"/>
      <c r="D148" s="324"/>
      <c r="E148" s="324"/>
      <c r="H148" s="197"/>
    </row>
    <row r="149" spans="1:8">
      <c r="B149" s="324"/>
      <c r="C149" s="324"/>
      <c r="D149" s="324"/>
      <c r="E149" s="324"/>
      <c r="H149" s="197"/>
    </row>
    <row r="150" spans="1:8">
      <c r="B150" s="324"/>
      <c r="C150" s="324"/>
      <c r="D150" s="324"/>
      <c r="E150" s="324"/>
      <c r="H150" s="197"/>
    </row>
    <row r="151" spans="1:8">
      <c r="B151" s="324"/>
      <c r="C151" s="324"/>
      <c r="D151" s="324"/>
      <c r="E151" s="324"/>
      <c r="H151" s="197"/>
    </row>
    <row r="152" spans="1:8">
      <c r="B152" s="324"/>
      <c r="C152" s="324"/>
      <c r="D152" s="324"/>
      <c r="E152" s="324"/>
      <c r="H152" s="197"/>
    </row>
    <row r="153" spans="1:8">
      <c r="B153" s="324"/>
      <c r="C153" s="324"/>
      <c r="D153" s="324"/>
      <c r="E153" s="324"/>
      <c r="H153" s="197"/>
    </row>
    <row r="154" spans="1:8">
      <c r="C154" s="324"/>
      <c r="D154" s="197"/>
      <c r="E154" s="197"/>
      <c r="F154" s="197"/>
      <c r="G154" s="197"/>
      <c r="H154" s="197"/>
    </row>
    <row r="155" spans="1:8">
      <c r="C155" s="197"/>
      <c r="F155" s="197"/>
      <c r="G155" s="197"/>
      <c r="H155" s="197"/>
    </row>
    <row r="156" spans="1:8">
      <c r="C156" s="197"/>
      <c r="F156" s="197"/>
      <c r="G156" s="197"/>
      <c r="H156" s="197"/>
    </row>
    <row r="157" spans="1:8">
      <c r="C157" s="197"/>
      <c r="F157" s="197"/>
      <c r="G157" s="197"/>
      <c r="H157" s="197"/>
    </row>
    <row r="158" spans="1:8">
      <c r="C158" s="197"/>
      <c r="F158" s="197"/>
      <c r="G158" s="197"/>
      <c r="H158" s="197"/>
    </row>
    <row r="159" spans="1:8">
      <c r="C159" s="197"/>
      <c r="F159" s="197"/>
      <c r="G159" s="197"/>
      <c r="H159" s="197"/>
    </row>
    <row r="160" spans="1:8">
      <c r="C160" s="197"/>
      <c r="F160" s="197"/>
      <c r="G160" s="197"/>
      <c r="H160" s="197"/>
    </row>
    <row r="161" spans="3:8">
      <c r="C161" s="197"/>
      <c r="F161" s="376"/>
      <c r="G161" s="376"/>
      <c r="H161" s="197"/>
    </row>
    <row r="162" spans="3:8">
      <c r="C162" s="376"/>
      <c r="F162" s="180"/>
      <c r="G162" s="180"/>
      <c r="H162" s="197"/>
    </row>
    <row r="163" spans="3:8">
      <c r="C163" s="180"/>
      <c r="F163" s="180"/>
      <c r="G163" s="180"/>
      <c r="H163" s="197"/>
    </row>
    <row r="164" spans="3:8">
      <c r="C164" s="180"/>
      <c r="F164" s="180"/>
      <c r="G164" s="180"/>
    </row>
    <row r="165" spans="3:8">
      <c r="C165" s="180"/>
      <c r="F165" s="180"/>
      <c r="G165" s="180"/>
    </row>
    <row r="166" spans="3:8">
      <c r="C166" s="180"/>
      <c r="F166" s="180"/>
      <c r="G166" s="180"/>
    </row>
    <row r="167" spans="3:8">
      <c r="C167" s="180"/>
      <c r="F167" s="180"/>
      <c r="G167" s="180"/>
    </row>
    <row r="168" spans="3:8">
      <c r="C168" s="180"/>
    </row>
    <row r="169" spans="3:8">
      <c r="C169" s="324"/>
    </row>
    <row r="170" spans="3:8">
      <c r="C170" s="324"/>
    </row>
    <row r="171" spans="3:8">
      <c r="C171" s="324"/>
    </row>
    <row r="172" spans="3:8">
      <c r="C172" s="324"/>
    </row>
    <row r="173" spans="3:8">
      <c r="C173" s="324"/>
    </row>
    <row r="174" spans="3:8">
      <c r="C174" s="324"/>
    </row>
    <row r="175" spans="3:8">
      <c r="C175" s="324"/>
    </row>
    <row r="176" spans="3:8">
      <c r="C176" s="324"/>
    </row>
    <row r="177" spans="3:3">
      <c r="C177" s="324"/>
    </row>
    <row r="178" spans="3:3">
      <c r="C178" s="324"/>
    </row>
    <row r="179" spans="3:3">
      <c r="C179" s="324"/>
    </row>
    <row r="180" spans="3:3">
      <c r="C180" s="324"/>
    </row>
    <row r="181" spans="3:3">
      <c r="C181" s="324"/>
    </row>
    <row r="182" spans="3:3">
      <c r="C182" s="324"/>
    </row>
    <row r="183" spans="3:3">
      <c r="C183" s="324"/>
    </row>
    <row r="184" spans="3:3">
      <c r="C184" s="324"/>
    </row>
    <row r="185" spans="3:3">
      <c r="C185" s="324"/>
    </row>
    <row r="186" spans="3:3">
      <c r="C186" s="324"/>
    </row>
    <row r="187" spans="3:3">
      <c r="C187" s="324"/>
    </row>
    <row r="188" spans="3:3">
      <c r="C188" s="324"/>
    </row>
    <row r="189" spans="3:3">
      <c r="C189" s="324"/>
    </row>
    <row r="190" spans="3:3">
      <c r="C190" s="324"/>
    </row>
    <row r="191" spans="3:3">
      <c r="C191" s="324"/>
    </row>
    <row r="192" spans="3:3">
      <c r="C192" s="324"/>
    </row>
    <row r="193" spans="3:3">
      <c r="C193" s="324"/>
    </row>
    <row r="194" spans="3:3">
      <c r="C194" s="324"/>
    </row>
    <row r="195" spans="3:3">
      <c r="C195" s="324"/>
    </row>
    <row r="196" spans="3:3">
      <c r="C196" s="324"/>
    </row>
    <row r="197" spans="3:3">
      <c r="C197" s="324"/>
    </row>
    <row r="198" spans="3:3">
      <c r="C198" s="324"/>
    </row>
    <row r="199" spans="3:3">
      <c r="C199" s="324"/>
    </row>
    <row r="200" spans="3:3">
      <c r="C200" s="324"/>
    </row>
    <row r="201" spans="3:3">
      <c r="C201" s="324"/>
    </row>
    <row r="202" spans="3:3">
      <c r="C202" s="324"/>
    </row>
    <row r="203" spans="3:3">
      <c r="C203" s="324"/>
    </row>
    <row r="204" spans="3:3">
      <c r="C204" s="324"/>
    </row>
    <row r="205" spans="3:3">
      <c r="C205" s="324"/>
    </row>
    <row r="206" spans="3:3">
      <c r="C206" s="324"/>
    </row>
    <row r="207" spans="3:3">
      <c r="C207" s="324"/>
    </row>
    <row r="208" spans="3:3">
      <c r="C208" s="324"/>
    </row>
    <row r="209" spans="3:3">
      <c r="C209" s="324"/>
    </row>
    <row r="210" spans="3:3">
      <c r="C210" s="324"/>
    </row>
    <row r="211" spans="3:3">
      <c r="C211" s="324"/>
    </row>
    <row r="212" spans="3:3">
      <c r="C212" s="324"/>
    </row>
    <row r="213" spans="3:3">
      <c r="C213" s="324"/>
    </row>
    <row r="214" spans="3:3">
      <c r="C214" s="324"/>
    </row>
    <row r="215" spans="3:3">
      <c r="C215" s="324"/>
    </row>
    <row r="216" spans="3:3">
      <c r="C216" s="324"/>
    </row>
    <row r="217" spans="3:3">
      <c r="C217" s="324"/>
    </row>
    <row r="218" spans="3:3">
      <c r="C218" s="324"/>
    </row>
    <row r="219" spans="3:3">
      <c r="C219" s="324"/>
    </row>
    <row r="220" spans="3:3">
      <c r="C220" s="324"/>
    </row>
    <row r="221" spans="3:3">
      <c r="C221" s="324"/>
    </row>
    <row r="222" spans="3:3">
      <c r="C222" s="324"/>
    </row>
    <row r="223" spans="3:3">
      <c r="C223" s="324"/>
    </row>
    <row r="224" spans="3:3">
      <c r="C224" s="324"/>
    </row>
    <row r="225" spans="3:3">
      <c r="C225" s="324"/>
    </row>
    <row r="226" spans="3:3">
      <c r="C226" s="324"/>
    </row>
    <row r="227" spans="3:3">
      <c r="C227" s="324"/>
    </row>
    <row r="228" spans="3:3">
      <c r="C228" s="324"/>
    </row>
    <row r="229" spans="3:3">
      <c r="C229" s="324"/>
    </row>
    <row r="230" spans="3:3">
      <c r="C230" s="324"/>
    </row>
    <row r="231" spans="3:3">
      <c r="C231" s="324"/>
    </row>
    <row r="232" spans="3:3">
      <c r="C232" s="324"/>
    </row>
    <row r="233" spans="3:3">
      <c r="C233" s="324"/>
    </row>
    <row r="234" spans="3:3">
      <c r="C234" s="324"/>
    </row>
    <row r="235" spans="3:3">
      <c r="C235" s="324"/>
    </row>
    <row r="236" spans="3:3">
      <c r="C236" s="324"/>
    </row>
    <row r="237" spans="3:3">
      <c r="C237" s="324"/>
    </row>
    <row r="238" spans="3:3">
      <c r="C238" s="324"/>
    </row>
    <row r="239" spans="3:3">
      <c r="C239" s="324"/>
    </row>
    <row r="240" spans="3:3">
      <c r="C240" s="324"/>
    </row>
    <row r="241" spans="3:3">
      <c r="C241" s="324"/>
    </row>
    <row r="242" spans="3:3">
      <c r="C242" s="324"/>
    </row>
    <row r="243" spans="3:3">
      <c r="C243" s="324"/>
    </row>
    <row r="244" spans="3:3">
      <c r="C244" s="324"/>
    </row>
    <row r="245" spans="3:3">
      <c r="C245" s="324"/>
    </row>
    <row r="246" spans="3:3">
      <c r="C246" s="324"/>
    </row>
    <row r="247" spans="3:3">
      <c r="C247" s="324"/>
    </row>
    <row r="248" spans="3:3">
      <c r="C248" s="324"/>
    </row>
    <row r="249" spans="3:3">
      <c r="C249" s="324"/>
    </row>
    <row r="250" spans="3:3">
      <c r="C250" s="324"/>
    </row>
    <row r="251" spans="3:3">
      <c r="C251" s="324"/>
    </row>
    <row r="252" spans="3:3">
      <c r="C252" s="324"/>
    </row>
    <row r="253" spans="3:3">
      <c r="C253" s="324"/>
    </row>
    <row r="254" spans="3:3">
      <c r="C254" s="324"/>
    </row>
    <row r="255" spans="3:3">
      <c r="C255" s="324"/>
    </row>
    <row r="256" spans="3:3">
      <c r="C256" s="324"/>
    </row>
    <row r="257" spans="3:3">
      <c r="C257" s="324"/>
    </row>
    <row r="258" spans="3:3">
      <c r="C258" s="324"/>
    </row>
    <row r="259" spans="3:3">
      <c r="C259" s="324"/>
    </row>
    <row r="260" spans="3:3">
      <c r="C260" s="324"/>
    </row>
    <row r="261" spans="3:3">
      <c r="C261" s="324"/>
    </row>
    <row r="262" spans="3:3">
      <c r="C262" s="324"/>
    </row>
    <row r="263" spans="3:3">
      <c r="C263" s="324"/>
    </row>
    <row r="264" spans="3:3">
      <c r="C264" s="324"/>
    </row>
    <row r="265" spans="3:3">
      <c r="C265" s="324"/>
    </row>
    <row r="266" spans="3:3">
      <c r="C266" s="324"/>
    </row>
    <row r="267" spans="3:3">
      <c r="C267" s="324"/>
    </row>
    <row r="268" spans="3:3">
      <c r="C268" s="324"/>
    </row>
    <row r="269" spans="3:3">
      <c r="C269" s="324"/>
    </row>
    <row r="270" spans="3:3">
      <c r="C270" s="324"/>
    </row>
    <row r="271" spans="3:3">
      <c r="C271" s="324"/>
    </row>
    <row r="272" spans="3:3">
      <c r="C272" s="324"/>
    </row>
    <row r="273" spans="3:3">
      <c r="C273" s="324"/>
    </row>
    <row r="274" spans="3:3">
      <c r="C274" s="324"/>
    </row>
    <row r="275" spans="3:3">
      <c r="C275" s="324"/>
    </row>
    <row r="276" spans="3:3">
      <c r="C276" s="324"/>
    </row>
    <row r="277" spans="3:3">
      <c r="C277" s="324"/>
    </row>
    <row r="278" spans="3:3">
      <c r="C278" s="324"/>
    </row>
    <row r="279" spans="3:3">
      <c r="C279" s="324"/>
    </row>
    <row r="280" spans="3:3">
      <c r="C280" s="324"/>
    </row>
    <row r="281" spans="3:3">
      <c r="C281" s="324"/>
    </row>
    <row r="282" spans="3:3">
      <c r="C282" s="324"/>
    </row>
    <row r="283" spans="3:3">
      <c r="C283" s="324"/>
    </row>
    <row r="284" spans="3:3">
      <c r="C284" s="324"/>
    </row>
    <row r="285" spans="3:3">
      <c r="C285" s="324"/>
    </row>
    <row r="286" spans="3:3">
      <c r="C286" s="324"/>
    </row>
    <row r="287" spans="3:3">
      <c r="C287" s="324"/>
    </row>
    <row r="288" spans="3:3">
      <c r="C288" s="324"/>
    </row>
    <row r="289" spans="3:3">
      <c r="C289" s="324"/>
    </row>
    <row r="290" spans="3:3">
      <c r="C290" s="324"/>
    </row>
    <row r="291" spans="3:3">
      <c r="C291" s="324"/>
    </row>
    <row r="292" spans="3:3">
      <c r="C292" s="324"/>
    </row>
    <row r="293" spans="3:3">
      <c r="C293" s="324"/>
    </row>
    <row r="294" spans="3:3">
      <c r="C294" s="324"/>
    </row>
    <row r="295" spans="3:3">
      <c r="C295" s="324"/>
    </row>
    <row r="296" spans="3:3">
      <c r="C296" s="324"/>
    </row>
    <row r="297" spans="3:3">
      <c r="C297" s="324"/>
    </row>
    <row r="298" spans="3:3">
      <c r="C298" s="324"/>
    </row>
    <row r="299" spans="3:3">
      <c r="C299" s="324"/>
    </row>
    <row r="300" spans="3:3">
      <c r="C300" s="324"/>
    </row>
    <row r="301" spans="3:3">
      <c r="C301" s="324"/>
    </row>
    <row r="302" spans="3:3">
      <c r="C302" s="324"/>
    </row>
    <row r="303" spans="3:3">
      <c r="C303" s="324"/>
    </row>
    <row r="304" spans="3:3">
      <c r="C304" s="324"/>
    </row>
    <row r="305" spans="3:3">
      <c r="C305" s="324"/>
    </row>
    <row r="306" spans="3:3">
      <c r="C306" s="324"/>
    </row>
    <row r="307" spans="3:3">
      <c r="C307" s="324"/>
    </row>
    <row r="308" spans="3:3">
      <c r="C308" s="324"/>
    </row>
    <row r="309" spans="3:3">
      <c r="C309" s="324"/>
    </row>
    <row r="310" spans="3:3">
      <c r="C310" s="324"/>
    </row>
    <row r="311" spans="3:3">
      <c r="C311" s="324"/>
    </row>
    <row r="312" spans="3:3">
      <c r="C312" s="324"/>
    </row>
    <row r="313" spans="3:3">
      <c r="C313" s="324"/>
    </row>
    <row r="314" spans="3:3">
      <c r="C314" s="324"/>
    </row>
    <row r="315" spans="3:3">
      <c r="C315" s="324"/>
    </row>
  </sheetData>
  <mergeCells count="2">
    <mergeCell ref="I2:J2"/>
    <mergeCell ref="B135:G135"/>
  </mergeCells>
  <pageMargins left="0.75" right="0.19" top="0.38" bottom="0.32" header="0.28000000000000003" footer="0.17"/>
  <pageSetup paperSize="9" scale="46" orientation="landscape" horizontalDpi="1200" verticalDpi="1200" r:id="rId1"/>
  <headerFooter alignWithMargins="0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17"/>
  <sheetViews>
    <sheetView showGridLines="0" view="pageBreakPreview" zoomScale="90" zoomScaleNormal="85" zoomScaleSheetLayoutView="90" workbookViewId="0">
      <selection activeCell="I10" sqref="I10"/>
    </sheetView>
  </sheetViews>
  <sheetFormatPr defaultColWidth="9.109375" defaultRowHeight="13.8" outlineLevelCol="1"/>
  <cols>
    <col min="1" max="1" width="3.33203125" style="739" customWidth="1"/>
    <col min="2" max="2" width="18.5546875" style="739" customWidth="1"/>
    <col min="3" max="3" width="61.109375" style="739" customWidth="1" outlineLevel="1"/>
    <col min="4" max="4" width="20.33203125" style="739" customWidth="1" outlineLevel="1"/>
    <col min="5" max="5" width="19.5546875" style="739" customWidth="1" outlineLevel="1"/>
    <col min="6" max="6" width="20.6640625" style="739" customWidth="1" outlineLevel="1"/>
    <col min="7" max="7" width="17.88671875" style="740" customWidth="1"/>
    <col min="8" max="8" width="20.33203125" style="739" customWidth="1"/>
    <col min="9" max="9" width="18.44140625" style="739" customWidth="1"/>
    <col min="10" max="10" width="19.44140625" style="739" customWidth="1"/>
    <col min="11" max="11" width="20.5546875" style="739" customWidth="1"/>
    <col min="12" max="16384" width="9.109375" style="739"/>
  </cols>
  <sheetData>
    <row r="2" spans="1:13" s="744" customFormat="1" ht="15.75" customHeight="1" thickBot="1">
      <c r="A2" s="1068"/>
      <c r="B2" s="1442" t="s">
        <v>6306</v>
      </c>
      <c r="C2" s="1442"/>
      <c r="D2" s="1442"/>
      <c r="E2" s="1442"/>
      <c r="G2" s="745"/>
    </row>
    <row r="3" spans="1:13" ht="14.4" thickBot="1">
      <c r="B3" s="998"/>
      <c r="C3" s="999"/>
      <c r="D3" s="1001"/>
      <c r="E3" s="1001"/>
      <c r="F3" s="1002"/>
    </row>
    <row r="4" spans="1:13" ht="12.75" customHeight="1">
      <c r="B4" s="746" t="s">
        <v>5854</v>
      </c>
      <c r="C4" s="746"/>
      <c r="D4" s="741"/>
      <c r="E4" s="741"/>
    </row>
    <row r="5" spans="1:13" ht="15" thickBot="1">
      <c r="B5" s="1154"/>
      <c r="C5" s="1156"/>
      <c r="D5" s="1156"/>
      <c r="F5" s="1156"/>
      <c r="G5" s="1155"/>
      <c r="H5" s="1161"/>
      <c r="I5" s="1161"/>
      <c r="J5" s="1161"/>
    </row>
    <row r="6" spans="1:13" ht="27" customHeight="1" thickBot="1">
      <c r="B6" s="1558" t="s">
        <v>6305</v>
      </c>
      <c r="C6" s="1559"/>
      <c r="D6" s="1559" t="s">
        <v>5948</v>
      </c>
      <c r="E6" s="1559"/>
      <c r="F6" s="1559"/>
      <c r="G6" s="1559"/>
      <c r="H6" s="1559"/>
      <c r="I6" s="1559"/>
      <c r="J6" s="1559"/>
      <c r="K6" s="1387" t="s">
        <v>6015</v>
      </c>
    </row>
    <row r="7" spans="1:13" ht="14.25" customHeight="1">
      <c r="B7" s="1560"/>
      <c r="C7" s="1561"/>
      <c r="D7" s="1555" t="s">
        <v>6288</v>
      </c>
      <c r="E7" s="1556"/>
      <c r="F7" s="1556"/>
      <c r="G7" s="1557"/>
      <c r="H7" s="1555" t="s">
        <v>6289</v>
      </c>
      <c r="I7" s="1556"/>
      <c r="J7" s="1556"/>
      <c r="K7" s="1557"/>
    </row>
    <row r="8" spans="1:13" ht="14.25" customHeight="1">
      <c r="B8" s="1562"/>
      <c r="C8" s="1563"/>
      <c r="D8" s="1410"/>
      <c r="E8" s="1409" t="s">
        <v>6301</v>
      </c>
      <c r="F8" s="1409" t="s">
        <v>23</v>
      </c>
      <c r="G8" s="1409" t="s">
        <v>19</v>
      </c>
      <c r="H8" s="1410" t="s">
        <v>6301</v>
      </c>
      <c r="I8" s="1409" t="s">
        <v>6301</v>
      </c>
      <c r="J8" s="1409" t="s">
        <v>23</v>
      </c>
      <c r="K8" s="1409" t="s">
        <v>19</v>
      </c>
      <c r="L8" s="1155"/>
      <c r="M8" s="1161"/>
    </row>
    <row r="9" spans="1:13" ht="14.25" customHeight="1">
      <c r="B9" s="1384" t="s">
        <v>6287</v>
      </c>
      <c r="C9" s="1385"/>
      <c r="D9" s="1388" t="s">
        <v>6303</v>
      </c>
      <c r="E9" s="1388" t="s">
        <v>6304</v>
      </c>
      <c r="F9" s="1388" t="s">
        <v>6304</v>
      </c>
      <c r="G9" s="1388" t="s">
        <v>6304</v>
      </c>
      <c r="H9" s="1389" t="s">
        <v>6303</v>
      </c>
      <c r="I9" s="1388" t="s">
        <v>6304</v>
      </c>
      <c r="J9" s="1388" t="s">
        <v>6304</v>
      </c>
      <c r="K9" s="1388" t="s">
        <v>6304</v>
      </c>
      <c r="L9" s="1155"/>
      <c r="M9" s="1161"/>
    </row>
    <row r="10" spans="1:13" ht="14.25" customHeight="1">
      <c r="B10" s="1270" t="s">
        <v>6290</v>
      </c>
      <c r="C10" s="1270" t="s">
        <v>6291</v>
      </c>
      <c r="D10" s="1157"/>
      <c r="E10" s="1166" t="s">
        <v>6294</v>
      </c>
      <c r="F10" s="1166" t="s">
        <v>6294</v>
      </c>
      <c r="G10" s="1166" t="s">
        <v>6294</v>
      </c>
      <c r="H10" s="1157"/>
      <c r="I10" s="1166" t="s">
        <v>6294</v>
      </c>
      <c r="J10" s="1166" t="s">
        <v>6294</v>
      </c>
      <c r="K10" s="1166" t="s">
        <v>6294</v>
      </c>
      <c r="L10" s="1162"/>
      <c r="M10" s="1163"/>
    </row>
    <row r="11" spans="1:13">
      <c r="B11" s="1270" t="s">
        <v>6292</v>
      </c>
      <c r="C11" s="1270" t="s">
        <v>6293</v>
      </c>
      <c r="D11" s="1164"/>
      <c r="E11" s="1164"/>
      <c r="F11" s="1164"/>
      <c r="G11" s="1164"/>
      <c r="H11" s="1166" t="s">
        <v>6294</v>
      </c>
      <c r="I11" s="1166" t="s">
        <v>6294</v>
      </c>
      <c r="J11" s="1166" t="s">
        <v>6294</v>
      </c>
      <c r="K11" s="1166" t="s">
        <v>6294</v>
      </c>
      <c r="L11" s="1162"/>
      <c r="M11" s="1163"/>
    </row>
    <row r="12" spans="1:13" ht="14.4">
      <c r="B12" s="1270" t="s">
        <v>6295</v>
      </c>
      <c r="C12" s="1270" t="s">
        <v>6296</v>
      </c>
      <c r="D12" s="1165"/>
      <c r="E12" s="1165"/>
      <c r="F12" s="1165"/>
      <c r="G12" s="1165"/>
      <c r="H12" s="1165"/>
      <c r="I12" s="1165"/>
      <c r="J12" s="1165"/>
      <c r="K12" s="1165"/>
      <c r="L12" s="1158" t="s">
        <v>6297</v>
      </c>
      <c r="M12" s="1159"/>
    </row>
    <row r="13" spans="1:13" ht="14.4">
      <c r="B13" s="1386" t="s">
        <v>6298</v>
      </c>
      <c r="C13" s="1386" t="s">
        <v>6299</v>
      </c>
      <c r="D13" s="1166" t="s">
        <v>6294</v>
      </c>
      <c r="E13" s="1166" t="s">
        <v>6294</v>
      </c>
      <c r="F13" s="1166" t="s">
        <v>6294</v>
      </c>
      <c r="G13" s="1166" t="s">
        <v>6294</v>
      </c>
      <c r="H13" s="1165"/>
      <c r="I13" s="1165"/>
      <c r="J13" s="1165"/>
      <c r="K13" s="1165"/>
      <c r="L13" s="1158" t="s">
        <v>6300</v>
      </c>
      <c r="M13" s="1159"/>
    </row>
    <row r="14" spans="1:13" ht="14.4">
      <c r="B14" s="1167" t="s">
        <v>6302</v>
      </c>
      <c r="C14" s="1154"/>
      <c r="D14" s="1154"/>
      <c r="E14" s="1154"/>
      <c r="F14" s="1155"/>
      <c r="G14" s="1154"/>
      <c r="H14" s="1154"/>
      <c r="I14" s="1154"/>
    </row>
    <row r="15" spans="1:13" ht="14.4">
      <c r="C15" s="1154"/>
      <c r="D15" s="1154"/>
      <c r="E15" s="1154"/>
      <c r="F15" s="1155"/>
      <c r="G15" s="1154"/>
      <c r="H15" s="1154"/>
      <c r="I15" s="1154"/>
    </row>
    <row r="16" spans="1:13" ht="14.4">
      <c r="B16" s="1154"/>
      <c r="C16" s="1154"/>
      <c r="D16" s="1154"/>
      <c r="E16" s="1154"/>
      <c r="F16" s="1155"/>
      <c r="G16" s="1154"/>
      <c r="H16" s="1154"/>
      <c r="I16" s="1154"/>
    </row>
    <row r="17" spans="2:9" ht="14.4">
      <c r="B17" s="1154"/>
      <c r="C17" s="1160"/>
      <c r="D17" s="1160"/>
      <c r="E17" s="1160"/>
      <c r="F17" s="1155"/>
      <c r="G17" s="1154"/>
      <c r="H17" s="1154"/>
      <c r="I17" s="1154"/>
    </row>
  </sheetData>
  <mergeCells count="6">
    <mergeCell ref="H7:K7"/>
    <mergeCell ref="B2:E2"/>
    <mergeCell ref="B6:C6"/>
    <mergeCell ref="B7:C8"/>
    <mergeCell ref="D7:G7"/>
    <mergeCell ref="D6:J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27" orientation="portrait" r:id="rId1"/>
  <headerFooter>
    <oddFooter>&amp;R&amp;P/&amp;N</oddFooter>
  </headerFooter>
  <colBreaks count="1" manualBreakCount="1">
    <brk id="5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M19"/>
  <sheetViews>
    <sheetView showGridLines="0" topLeftCell="A19" workbookViewId="0">
      <selection activeCell="B4" sqref="B4"/>
    </sheetView>
  </sheetViews>
  <sheetFormatPr defaultRowHeight="14.4"/>
  <sheetData>
    <row r="1" spans="1:2">
      <c r="A1" t="s">
        <v>102</v>
      </c>
    </row>
    <row r="4" spans="1:2">
      <c r="B4" s="738"/>
    </row>
    <row r="19" spans="2:13" ht="79.5" customHeight="1">
      <c r="B19" s="1482" t="s">
        <v>176</v>
      </c>
      <c r="C19" s="1482"/>
      <c r="D19" s="1482"/>
      <c r="E19" s="1482"/>
      <c r="F19" s="1482"/>
      <c r="G19" s="1482"/>
      <c r="H19" s="1482"/>
      <c r="I19" s="1482"/>
      <c r="J19" s="1482"/>
      <c r="K19" s="1482"/>
      <c r="L19" s="1482"/>
      <c r="M19" s="1482"/>
    </row>
  </sheetData>
  <mergeCells count="1">
    <mergeCell ref="B19:M19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Footer>&amp;R&amp;P/&amp;N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2:L50"/>
  <sheetViews>
    <sheetView showGridLines="0" zoomScaleNormal="100" workbookViewId="0">
      <selection activeCell="C27" sqref="C27:E29"/>
    </sheetView>
  </sheetViews>
  <sheetFormatPr defaultRowHeight="14.4"/>
  <cols>
    <col min="2" max="2" width="0.88671875" customWidth="1"/>
    <col min="3" max="3" width="49.88671875" bestFit="1" customWidth="1"/>
  </cols>
  <sheetData>
    <row r="2" spans="1:12" s="784" customFormat="1" ht="16.5" customHeight="1" thickBot="1">
      <c r="A2" s="1069"/>
      <c r="B2" s="1042"/>
      <c r="C2" s="1442" t="s">
        <v>6345</v>
      </c>
      <c r="D2" s="1442"/>
      <c r="E2" s="1442"/>
      <c r="F2" s="1442"/>
    </row>
    <row r="3" spans="1:12" ht="15" customHeight="1" thickBot="1">
      <c r="B3" s="487"/>
      <c r="C3" s="1003"/>
      <c r="D3" s="1007"/>
      <c r="E3" s="1008"/>
      <c r="L3" s="2"/>
    </row>
    <row r="4" spans="1:12" ht="15">
      <c r="B4" s="26"/>
    </row>
    <row r="5" spans="1:12" ht="17.25" customHeight="1">
      <c r="B5" s="2"/>
      <c r="C5" s="993"/>
      <c r="D5" s="993"/>
      <c r="E5" s="993" t="s">
        <v>85</v>
      </c>
    </row>
    <row r="6" spans="1:12" ht="15.6">
      <c r="B6" s="486"/>
      <c r="C6" s="687" t="s">
        <v>86</v>
      </c>
      <c r="D6" s="1085" t="s">
        <v>5946</v>
      </c>
      <c r="E6" s="1085" t="s">
        <v>5947</v>
      </c>
    </row>
    <row r="7" spans="1:12" ht="5.0999999999999996" customHeight="1">
      <c r="B7" s="2"/>
      <c r="C7" s="498"/>
      <c r="D7" s="498"/>
      <c r="E7" s="498"/>
    </row>
    <row r="8" spans="1:12">
      <c r="B8" s="485"/>
      <c r="C8" s="688" t="s">
        <v>87</v>
      </c>
      <c r="D8" s="689"/>
      <c r="E8" s="689"/>
    </row>
    <row r="9" spans="1:12">
      <c r="B9" s="485"/>
      <c r="C9" s="690" t="s">
        <v>5890</v>
      </c>
      <c r="D9" s="691"/>
      <c r="E9" s="691"/>
    </row>
    <row r="10" spans="1:12" s="784" customFormat="1">
      <c r="B10" s="1055"/>
      <c r="C10" s="1056" t="s">
        <v>6161</v>
      </c>
      <c r="D10" s="1058"/>
      <c r="E10" s="1058"/>
    </row>
    <row r="11" spans="1:12" s="784" customFormat="1">
      <c r="B11" s="1055"/>
      <c r="C11" s="1059" t="s">
        <v>6162</v>
      </c>
      <c r="D11" s="1058"/>
      <c r="E11" s="1058"/>
    </row>
    <row r="12" spans="1:12" s="784" customFormat="1">
      <c r="B12" s="1055"/>
      <c r="C12" s="1056" t="s">
        <v>88</v>
      </c>
      <c r="D12" s="1057"/>
      <c r="E12" s="1057"/>
    </row>
    <row r="13" spans="1:12">
      <c r="B13" s="485"/>
      <c r="C13" s="692" t="s">
        <v>5891</v>
      </c>
      <c r="D13" s="693"/>
      <c r="E13" s="693"/>
    </row>
    <row r="14" spans="1:12">
      <c r="B14" s="485"/>
      <c r="C14" s="692" t="s">
        <v>5892</v>
      </c>
      <c r="D14" s="693"/>
      <c r="E14" s="693"/>
    </row>
    <row r="15" spans="1:12" ht="12.75" customHeight="1">
      <c r="B15" s="485"/>
      <c r="C15" s="692" t="s">
        <v>5893</v>
      </c>
      <c r="D15" s="693"/>
      <c r="E15" s="693"/>
    </row>
    <row r="16" spans="1:12" ht="12.75" customHeight="1">
      <c r="B16" s="485"/>
      <c r="C16" s="690" t="s">
        <v>5894</v>
      </c>
      <c r="D16" s="691"/>
      <c r="E16" s="691"/>
    </row>
    <row r="17" spans="2:5" ht="12.75" customHeight="1">
      <c r="B17" s="485"/>
      <c r="C17" s="690" t="s">
        <v>5895</v>
      </c>
      <c r="D17" s="691"/>
      <c r="E17" s="691"/>
    </row>
    <row r="18" spans="2:5" ht="12.75" customHeight="1">
      <c r="B18" s="485"/>
      <c r="C18" s="692" t="s">
        <v>88</v>
      </c>
      <c r="D18" s="693"/>
      <c r="E18" s="693"/>
    </row>
    <row r="19" spans="2:5" ht="12.75" customHeight="1">
      <c r="B19" s="485"/>
      <c r="C19" s="692" t="s">
        <v>5896</v>
      </c>
      <c r="D19" s="693"/>
      <c r="E19" s="693"/>
    </row>
    <row r="20" spans="2:5">
      <c r="B20" s="485"/>
      <c r="C20" s="690" t="s">
        <v>5897</v>
      </c>
      <c r="D20" s="694"/>
      <c r="E20" s="694"/>
    </row>
    <row r="21" spans="2:5">
      <c r="B21" s="485"/>
      <c r="C21" s="692" t="s">
        <v>88</v>
      </c>
      <c r="D21" s="693"/>
      <c r="E21" s="693"/>
    </row>
    <row r="22" spans="2:5">
      <c r="B22" s="485"/>
      <c r="C22" s="692" t="s">
        <v>5896</v>
      </c>
      <c r="D22" s="693"/>
      <c r="E22" s="693"/>
    </row>
    <row r="23" spans="2:5">
      <c r="B23" s="485"/>
      <c r="C23" s="690" t="s">
        <v>89</v>
      </c>
      <c r="D23" s="695"/>
      <c r="E23" s="695"/>
    </row>
    <row r="24" spans="2:5">
      <c r="B24" s="485"/>
      <c r="C24" s="690" t="s">
        <v>90</v>
      </c>
      <c r="D24" s="695"/>
      <c r="E24" s="695"/>
    </row>
    <row r="25" spans="2:5">
      <c r="B25" s="485"/>
      <c r="C25" s="688" t="s">
        <v>91</v>
      </c>
      <c r="D25" s="689"/>
      <c r="E25" s="689"/>
    </row>
    <row r="26" spans="2:5">
      <c r="B26" s="485"/>
      <c r="C26" s="690" t="s">
        <v>6377</v>
      </c>
      <c r="D26" s="691"/>
      <c r="E26" s="691"/>
    </row>
    <row r="27" spans="2:5">
      <c r="B27" s="1416"/>
      <c r="C27" s="1421" t="s">
        <v>6378</v>
      </c>
      <c r="D27" s="1422"/>
      <c r="E27" s="1422"/>
    </row>
    <row r="28" spans="2:5">
      <c r="B28" s="1416"/>
      <c r="C28" s="1423" t="s">
        <v>6379</v>
      </c>
      <c r="D28" s="1422"/>
      <c r="E28" s="1422"/>
    </row>
    <row r="29" spans="2:5">
      <c r="B29" s="1416"/>
      <c r="C29" s="1423" t="s">
        <v>6380</v>
      </c>
      <c r="D29" s="1422"/>
      <c r="E29" s="1422"/>
    </row>
    <row r="30" spans="2:5">
      <c r="B30" s="485"/>
      <c r="C30" s="690" t="s">
        <v>93</v>
      </c>
      <c r="D30" s="695"/>
      <c r="E30" s="695"/>
    </row>
    <row r="31" spans="2:5">
      <c r="B31" s="485"/>
      <c r="C31" s="692" t="s">
        <v>24</v>
      </c>
      <c r="D31" s="693"/>
      <c r="E31" s="693"/>
    </row>
    <row r="32" spans="2:5">
      <c r="B32" s="485"/>
      <c r="C32" s="692" t="s">
        <v>25</v>
      </c>
      <c r="D32" s="693"/>
      <c r="E32" s="693"/>
    </row>
    <row r="33" spans="2:5">
      <c r="B33" s="485"/>
      <c r="C33" s="692" t="s">
        <v>94</v>
      </c>
      <c r="D33" s="693"/>
      <c r="E33" s="693"/>
    </row>
    <row r="34" spans="2:5">
      <c r="B34" s="485"/>
      <c r="C34" s="692" t="s">
        <v>27</v>
      </c>
      <c r="D34" s="693"/>
      <c r="E34" s="693"/>
    </row>
    <row r="35" spans="2:5">
      <c r="B35" s="485"/>
      <c r="C35" s="692" t="s">
        <v>95</v>
      </c>
      <c r="D35" s="693"/>
      <c r="E35" s="693"/>
    </row>
    <row r="36" spans="2:5">
      <c r="B36" s="485"/>
      <c r="C36" s="692" t="s">
        <v>28</v>
      </c>
      <c r="D36" s="693"/>
      <c r="E36" s="693"/>
    </row>
    <row r="37" spans="2:5">
      <c r="B37" s="485"/>
      <c r="C37" s="690" t="s">
        <v>96</v>
      </c>
      <c r="D37" s="695"/>
      <c r="E37" s="695"/>
    </row>
    <row r="38" spans="2:5">
      <c r="B38" s="485"/>
      <c r="C38" s="692" t="s">
        <v>24</v>
      </c>
      <c r="D38" s="693"/>
      <c r="E38" s="693"/>
    </row>
    <row r="39" spans="2:5" s="784" customFormat="1">
      <c r="B39" s="1055"/>
      <c r="C39" s="1056" t="s">
        <v>6163</v>
      </c>
      <c r="D39" s="1057"/>
      <c r="E39" s="1057"/>
    </row>
    <row r="40" spans="2:5">
      <c r="B40" s="485"/>
      <c r="C40" s="692" t="s">
        <v>25</v>
      </c>
      <c r="D40" s="693"/>
      <c r="E40" s="693"/>
    </row>
    <row r="41" spans="2:5">
      <c r="B41" s="485"/>
      <c r="C41" s="692" t="s">
        <v>26</v>
      </c>
      <c r="D41" s="693"/>
      <c r="E41" s="693"/>
    </row>
    <row r="42" spans="2:5">
      <c r="B42" s="485"/>
      <c r="C42" s="692" t="s">
        <v>27</v>
      </c>
      <c r="D42" s="693"/>
      <c r="E42" s="693"/>
    </row>
    <row r="43" spans="2:5">
      <c r="B43" s="485"/>
      <c r="C43" s="692" t="s">
        <v>95</v>
      </c>
      <c r="D43" s="693"/>
      <c r="E43" s="693"/>
    </row>
    <row r="44" spans="2:5">
      <c r="B44" s="485"/>
      <c r="C44" s="692" t="s">
        <v>28</v>
      </c>
      <c r="D44" s="693"/>
      <c r="E44" s="696"/>
    </row>
    <row r="45" spans="2:5">
      <c r="B45" s="485"/>
      <c r="C45" s="994" t="s">
        <v>98</v>
      </c>
      <c r="D45" s="995"/>
      <c r="E45" s="995"/>
    </row>
    <row r="46" spans="2:5">
      <c r="B46" s="485"/>
      <c r="C46" s="690" t="s">
        <v>99</v>
      </c>
      <c r="D46" s="695"/>
      <c r="E46" s="695"/>
    </row>
    <row r="47" spans="2:5">
      <c r="B47" s="485"/>
      <c r="C47" s="688" t="s">
        <v>100</v>
      </c>
      <c r="D47" s="697"/>
      <c r="E47" s="697"/>
    </row>
    <row r="48" spans="2:5">
      <c r="B48" s="485"/>
      <c r="C48" s="698" t="s">
        <v>101</v>
      </c>
      <c r="D48" s="699"/>
      <c r="E48" s="699"/>
    </row>
    <row r="49" spans="2:5">
      <c r="B49" s="485"/>
      <c r="C49" s="690" t="s">
        <v>5838</v>
      </c>
      <c r="D49" s="700"/>
      <c r="E49" s="700"/>
    </row>
    <row r="50" spans="2:5">
      <c r="B50" s="485"/>
      <c r="C50" s="698" t="s">
        <v>5837</v>
      </c>
      <c r="D50" s="701"/>
      <c r="E50" s="701"/>
    </row>
  </sheetData>
  <mergeCells count="1">
    <mergeCell ref="C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Footer>&amp;R&amp;P/&amp;N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2:F33"/>
  <sheetViews>
    <sheetView showGridLines="0" workbookViewId="0">
      <selection activeCell="L16" sqref="L16"/>
    </sheetView>
  </sheetViews>
  <sheetFormatPr defaultRowHeight="14.4"/>
  <cols>
    <col min="2" max="2" width="22" customWidth="1"/>
    <col min="3" max="3" width="15.44140625" customWidth="1"/>
    <col min="4" max="4" width="14.33203125" customWidth="1"/>
    <col min="5" max="5" width="13.33203125" customWidth="1"/>
    <col min="6" max="6" width="14.109375" customWidth="1"/>
  </cols>
  <sheetData>
    <row r="2" spans="1:6" s="784" customFormat="1" ht="16.2" thickBot="1">
      <c r="A2" s="1069"/>
      <c r="B2" s="1565" t="s">
        <v>6369</v>
      </c>
      <c r="C2" s="1565"/>
      <c r="D2" s="1565"/>
      <c r="E2" s="1565"/>
    </row>
    <row r="3" spans="1:6" ht="13.5" customHeight="1" thickBot="1">
      <c r="B3" s="998"/>
      <c r="C3" s="999"/>
      <c r="D3" s="1000"/>
    </row>
    <row r="4" spans="1:6" ht="13.5" customHeight="1">
      <c r="B4" s="1564" t="s">
        <v>5854</v>
      </c>
      <c r="C4" s="1564"/>
      <c r="D4" s="1564"/>
      <c r="E4" s="526"/>
    </row>
    <row r="5" spans="1:6" ht="15.6">
      <c r="B5" s="703"/>
      <c r="C5" s="704"/>
      <c r="E5" s="526"/>
      <c r="F5" s="705" t="s">
        <v>108</v>
      </c>
    </row>
    <row r="6" spans="1:6" ht="15.6">
      <c r="B6" s="703"/>
      <c r="C6" s="1566" t="s">
        <v>6367</v>
      </c>
      <c r="D6" s="1567"/>
      <c r="E6" s="1566" t="s">
        <v>6368</v>
      </c>
      <c r="F6" s="1567"/>
    </row>
    <row r="7" spans="1:6" ht="24" customHeight="1">
      <c r="B7" s="706" t="s">
        <v>29</v>
      </c>
      <c r="C7" s="707" t="s">
        <v>5946</v>
      </c>
      <c r="D7" s="707" t="s">
        <v>5947</v>
      </c>
      <c r="E7" s="707" t="s">
        <v>5946</v>
      </c>
      <c r="F7" s="707" t="s">
        <v>5947</v>
      </c>
    </row>
    <row r="8" spans="1:6" ht="5.0999999999999996" customHeight="1">
      <c r="B8" s="702"/>
      <c r="C8" s="629"/>
      <c r="D8" s="629"/>
      <c r="E8" s="629"/>
      <c r="F8" s="629"/>
    </row>
    <row r="9" spans="1:6" ht="5.25" customHeight="1">
      <c r="B9" s="708"/>
      <c r="C9" s="709"/>
      <c r="D9" s="709"/>
      <c r="E9" s="709"/>
      <c r="F9" s="709"/>
    </row>
    <row r="10" spans="1:6">
      <c r="B10" s="710" t="s">
        <v>93</v>
      </c>
      <c r="C10" s="711"/>
      <c r="D10" s="711"/>
      <c r="E10" s="711"/>
      <c r="F10" s="711"/>
    </row>
    <row r="11" spans="1:6">
      <c r="B11" s="712" t="s">
        <v>24</v>
      </c>
      <c r="C11" s="713"/>
      <c r="D11" s="713"/>
      <c r="E11" s="713"/>
      <c r="F11" s="713"/>
    </row>
    <row r="12" spans="1:6">
      <c r="B12" s="712" t="s">
        <v>25</v>
      </c>
      <c r="C12" s="713"/>
      <c r="D12" s="713"/>
      <c r="E12" s="713"/>
      <c r="F12" s="713"/>
    </row>
    <row r="13" spans="1:6">
      <c r="B13" s="712" t="s">
        <v>26</v>
      </c>
      <c r="C13" s="713"/>
      <c r="D13" s="713"/>
      <c r="E13" s="713"/>
      <c r="F13" s="713"/>
    </row>
    <row r="14" spans="1:6">
      <c r="B14" s="712" t="s">
        <v>27</v>
      </c>
      <c r="C14" s="713"/>
      <c r="D14" s="713"/>
      <c r="E14" s="713"/>
      <c r="F14" s="713"/>
    </row>
    <row r="15" spans="1:6">
      <c r="B15" s="712" t="s">
        <v>109</v>
      </c>
      <c r="C15" s="713"/>
      <c r="D15" s="713"/>
      <c r="E15" s="713"/>
      <c r="F15" s="713"/>
    </row>
    <row r="16" spans="1:6">
      <c r="B16" s="712" t="s">
        <v>28</v>
      </c>
      <c r="C16" s="713"/>
      <c r="D16" s="713"/>
      <c r="E16" s="713"/>
      <c r="F16" s="713"/>
    </row>
    <row r="17" spans="2:6">
      <c r="B17" s="710" t="s">
        <v>96</v>
      </c>
      <c r="C17" s="711"/>
      <c r="D17" s="711"/>
      <c r="E17" s="711"/>
      <c r="F17" s="711"/>
    </row>
    <row r="18" spans="2:6">
      <c r="B18" s="712" t="s">
        <v>24</v>
      </c>
      <c r="C18" s="713"/>
      <c r="D18" s="713"/>
      <c r="E18" s="713"/>
      <c r="F18" s="713"/>
    </row>
    <row r="19" spans="2:6">
      <c r="B19" s="712" t="s">
        <v>25</v>
      </c>
      <c r="C19" s="713"/>
      <c r="D19" s="713"/>
      <c r="E19" s="713"/>
      <c r="F19" s="713"/>
    </row>
    <row r="20" spans="2:6">
      <c r="B20" s="712" t="s">
        <v>26</v>
      </c>
      <c r="C20" s="713"/>
      <c r="D20" s="713"/>
      <c r="E20" s="713"/>
      <c r="F20" s="713"/>
    </row>
    <row r="21" spans="2:6">
      <c r="B21" s="712" t="s">
        <v>27</v>
      </c>
      <c r="C21" s="714"/>
      <c r="D21" s="714"/>
      <c r="E21" s="714"/>
      <c r="F21" s="714"/>
    </row>
    <row r="22" spans="2:6">
      <c r="B22" s="712" t="s">
        <v>109</v>
      </c>
      <c r="C22" s="715"/>
      <c r="D22" s="715"/>
      <c r="E22" s="715"/>
      <c r="F22" s="715"/>
    </row>
    <row r="23" spans="2:6">
      <c r="B23" s="716" t="s">
        <v>28</v>
      </c>
      <c r="C23" s="717"/>
      <c r="D23" s="717"/>
      <c r="E23" s="717"/>
      <c r="F23" s="717"/>
    </row>
    <row r="24" spans="2:6" ht="18.75" customHeight="1">
      <c r="B24" s="718" t="s">
        <v>5836</v>
      </c>
      <c r="C24" s="719"/>
      <c r="D24" s="719"/>
      <c r="E24" s="719"/>
      <c r="F24" s="719"/>
    </row>
    <row r="25" spans="2:6">
      <c r="B25" s="529"/>
      <c r="C25" s="526"/>
      <c r="D25" s="526"/>
      <c r="E25" s="526"/>
    </row>
    <row r="26" spans="2:6">
      <c r="B26" s="720"/>
      <c r="C26" s="721"/>
      <c r="D26" s="721"/>
      <c r="E26" s="526"/>
    </row>
    <row r="27" spans="2:6" ht="42.75" customHeight="1">
      <c r="B27" s="526"/>
      <c r="C27" s="526"/>
      <c r="D27" s="526"/>
      <c r="E27" s="526"/>
    </row>
    <row r="28" spans="2:6">
      <c r="B28" s="526"/>
      <c r="C28" s="526"/>
      <c r="D28" s="526"/>
      <c r="E28" s="526"/>
    </row>
    <row r="29" spans="2:6">
      <c r="B29" s="526"/>
      <c r="C29" s="526"/>
      <c r="D29" s="526"/>
      <c r="E29" s="526"/>
    </row>
    <row r="30" spans="2:6">
      <c r="B30" s="526"/>
      <c r="C30" s="526"/>
      <c r="D30" s="526"/>
      <c r="E30" s="526"/>
    </row>
    <row r="31" spans="2:6">
      <c r="B31" s="526"/>
      <c r="C31" s="526"/>
      <c r="D31" s="526"/>
      <c r="E31" s="526"/>
    </row>
    <row r="32" spans="2:6">
      <c r="B32" s="526"/>
      <c r="C32" s="526"/>
      <c r="D32" s="526"/>
      <c r="E32" s="526"/>
    </row>
    <row r="33" spans="2:5">
      <c r="B33" s="526"/>
      <c r="C33" s="526"/>
      <c r="D33" s="526"/>
      <c r="E33" s="526"/>
    </row>
  </sheetData>
  <mergeCells count="4">
    <mergeCell ref="B4:D4"/>
    <mergeCell ref="B2:E2"/>
    <mergeCell ref="C6:D6"/>
    <mergeCell ref="E6:F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&amp;R&amp;P/&amp;N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2:E23"/>
  <sheetViews>
    <sheetView showGridLines="0" workbookViewId="0">
      <selection activeCell="D7" sqref="D7"/>
    </sheetView>
  </sheetViews>
  <sheetFormatPr defaultRowHeight="14.4"/>
  <cols>
    <col min="2" max="2" width="30.109375" customWidth="1"/>
    <col min="3" max="4" width="10.6640625" customWidth="1"/>
  </cols>
  <sheetData>
    <row r="2" spans="1:5" s="784" customFormat="1" ht="16.2" thickBot="1">
      <c r="A2" s="1069"/>
      <c r="B2" s="1442" t="s">
        <v>6346</v>
      </c>
      <c r="C2" s="1442"/>
      <c r="D2" s="1442"/>
      <c r="E2" s="1442"/>
    </row>
    <row r="3" spans="1:5" ht="16.5" customHeight="1" thickBot="1">
      <c r="B3" s="998"/>
      <c r="C3" s="999"/>
      <c r="D3" s="1000"/>
    </row>
    <row r="4" spans="1:5" ht="15.6">
      <c r="B4" s="495"/>
      <c r="C4" s="495"/>
      <c r="D4" s="495"/>
      <c r="E4" s="526"/>
    </row>
    <row r="5" spans="1:5">
      <c r="B5" s="702"/>
      <c r="C5" s="702"/>
      <c r="D5" s="702" t="s">
        <v>108</v>
      </c>
      <c r="E5" s="526"/>
    </row>
    <row r="6" spans="1:5">
      <c r="B6" s="1505" t="s">
        <v>29</v>
      </c>
      <c r="C6" s="1569" t="s">
        <v>30</v>
      </c>
      <c r="D6" s="1570"/>
      <c r="E6" s="526"/>
    </row>
    <row r="7" spans="1:5">
      <c r="B7" s="1568"/>
      <c r="C7" s="722" t="s">
        <v>5946</v>
      </c>
      <c r="D7" s="723" t="s">
        <v>5947</v>
      </c>
      <c r="E7" s="526"/>
    </row>
    <row r="8" spans="1:5" ht="5.0999999999999996" customHeight="1">
      <c r="B8" s="702"/>
      <c r="C8" s="629"/>
      <c r="D8" s="629"/>
      <c r="E8" s="526"/>
    </row>
    <row r="9" spans="1:5" ht="21" customHeight="1">
      <c r="B9" s="724" t="s">
        <v>5925</v>
      </c>
      <c r="C9" s="725"/>
      <c r="D9" s="725"/>
      <c r="E9" s="526"/>
    </row>
    <row r="10" spans="1:5">
      <c r="B10" s="526"/>
      <c r="C10" s="526"/>
      <c r="D10" s="526"/>
      <c r="E10" s="526"/>
    </row>
    <row r="11" spans="1:5" ht="14.25" customHeight="1">
      <c r="B11" s="526"/>
      <c r="C11" s="526"/>
      <c r="D11" s="526"/>
      <c r="E11" s="526"/>
    </row>
    <row r="12" spans="1:5" ht="14.25" customHeight="1">
      <c r="B12" s="726" t="s">
        <v>5926</v>
      </c>
      <c r="C12" s="727" t="s">
        <v>5946</v>
      </c>
      <c r="D12" s="727" t="s">
        <v>5947</v>
      </c>
      <c r="E12" s="526"/>
    </row>
    <row r="13" spans="1:5" ht="15" customHeight="1">
      <c r="B13" s="728" t="s">
        <v>45</v>
      </c>
      <c r="C13" s="684"/>
      <c r="D13" s="684"/>
      <c r="E13" s="526"/>
    </row>
    <row r="14" spans="1:5">
      <c r="B14" s="728" t="s">
        <v>150</v>
      </c>
      <c r="C14" s="684"/>
      <c r="D14" s="684"/>
      <c r="E14" s="526"/>
    </row>
    <row r="15" spans="1:5">
      <c r="B15" s="728" t="s">
        <v>124</v>
      </c>
      <c r="C15" s="684"/>
      <c r="D15" s="684"/>
      <c r="E15" s="526"/>
    </row>
    <row r="16" spans="1:5">
      <c r="B16" s="728" t="s">
        <v>5903</v>
      </c>
      <c r="C16" s="684"/>
      <c r="D16" s="684"/>
      <c r="E16" s="526"/>
    </row>
    <row r="17" spans="2:5">
      <c r="B17" s="729" t="s">
        <v>5912</v>
      </c>
      <c r="C17" s="730"/>
      <c r="D17" s="730"/>
      <c r="E17" s="526"/>
    </row>
    <row r="18" spans="2:5">
      <c r="B18" s="526"/>
      <c r="C18" s="526"/>
      <c r="D18" s="526"/>
      <c r="E18" s="526"/>
    </row>
    <row r="19" spans="2:5">
      <c r="B19" s="526"/>
      <c r="C19" s="526"/>
      <c r="D19" s="526"/>
      <c r="E19" s="526"/>
    </row>
    <row r="20" spans="2:5">
      <c r="B20" s="526"/>
      <c r="C20" s="526"/>
      <c r="D20" s="526"/>
      <c r="E20" s="526"/>
    </row>
    <row r="21" spans="2:5">
      <c r="B21" s="526"/>
      <c r="C21" s="526"/>
      <c r="D21" s="526"/>
      <c r="E21" s="526"/>
    </row>
    <row r="22" spans="2:5">
      <c r="B22" s="726"/>
      <c r="C22" s="731"/>
      <c r="D22" s="731"/>
      <c r="E22" s="526"/>
    </row>
    <row r="23" spans="2:5">
      <c r="B23" s="726"/>
      <c r="C23" s="731"/>
      <c r="D23" s="731"/>
      <c r="E23" s="526"/>
    </row>
  </sheetData>
  <mergeCells count="3">
    <mergeCell ref="B6:B7"/>
    <mergeCell ref="C6:D6"/>
    <mergeCell ref="B2:E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&amp;R&amp;P/&amp;N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showGridLines="0" workbookViewId="0">
      <selection activeCell="B4" sqref="B4"/>
    </sheetView>
  </sheetViews>
  <sheetFormatPr defaultColWidth="9.109375" defaultRowHeight="14.4"/>
  <cols>
    <col min="1" max="16384" width="9.109375" style="859"/>
  </cols>
  <sheetData>
    <row r="1" spans="1:8">
      <c r="A1" s="865"/>
    </row>
    <row r="3" spans="1:8" s="1081" customFormat="1" ht="15.6">
      <c r="B3" s="1574" t="s">
        <v>6347</v>
      </c>
      <c r="C3" s="1574"/>
      <c r="D3" s="1574"/>
      <c r="E3" s="1574"/>
      <c r="F3" s="1574"/>
      <c r="G3" s="1574"/>
    </row>
    <row r="6" spans="1:8">
      <c r="G6" s="1581" t="s">
        <v>30</v>
      </c>
      <c r="H6" s="1581"/>
    </row>
    <row r="7" spans="1:8">
      <c r="B7" s="864"/>
      <c r="C7" s="864"/>
      <c r="D7" s="864"/>
      <c r="E7" s="864"/>
      <c r="F7" s="864"/>
      <c r="G7" s="863" t="s">
        <v>5946</v>
      </c>
      <c r="H7" s="863" t="s">
        <v>5947</v>
      </c>
    </row>
    <row r="8" spans="1:8">
      <c r="B8" s="1575" t="s">
        <v>5955</v>
      </c>
      <c r="C8" s="1576"/>
      <c r="D8" s="1576"/>
      <c r="E8" s="1576"/>
      <c r="F8" s="1577"/>
      <c r="G8" s="862"/>
      <c r="H8" s="862"/>
    </row>
    <row r="9" spans="1:8">
      <c r="B9" s="1578" t="s">
        <v>5955</v>
      </c>
      <c r="C9" s="1579"/>
      <c r="D9" s="1579"/>
      <c r="E9" s="1579"/>
      <c r="F9" s="1580"/>
      <c r="G9" s="861"/>
      <c r="H9" s="861"/>
    </row>
    <row r="10" spans="1:8">
      <c r="B10" s="1578" t="s">
        <v>5955</v>
      </c>
      <c r="C10" s="1579"/>
      <c r="D10" s="1579"/>
      <c r="E10" s="1579"/>
      <c r="F10" s="1580"/>
      <c r="G10" s="861"/>
      <c r="H10" s="861"/>
    </row>
    <row r="11" spans="1:8">
      <c r="B11" s="1571" t="s">
        <v>19</v>
      </c>
      <c r="C11" s="1572"/>
      <c r="D11" s="1572"/>
      <c r="E11" s="1572"/>
      <c r="F11" s="1573"/>
      <c r="G11" s="860"/>
      <c r="H11" s="860"/>
    </row>
  </sheetData>
  <mergeCells count="6">
    <mergeCell ref="B11:F11"/>
    <mergeCell ref="B3:G3"/>
    <mergeCell ref="B8:F8"/>
    <mergeCell ref="B9:F9"/>
    <mergeCell ref="B10:F10"/>
    <mergeCell ref="G6:H6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7"/>
  <sheetViews>
    <sheetView showGridLines="0" zoomScale="85" zoomScaleNormal="85" workbookViewId="0">
      <selection activeCell="B22" sqref="B22"/>
    </sheetView>
  </sheetViews>
  <sheetFormatPr defaultColWidth="9.109375" defaultRowHeight="13.2"/>
  <cols>
    <col min="1" max="1" width="5" style="1103" customWidth="1"/>
    <col min="2" max="2" width="71.33203125" style="1105" customWidth="1"/>
    <col min="3" max="3" width="11.5546875" style="1105" bestFit="1" customWidth="1"/>
    <col min="4" max="4" width="11.5546875" style="1105" customWidth="1"/>
    <col min="5" max="5" width="13.44140625" style="1105" customWidth="1"/>
    <col min="6" max="7" width="17.109375" style="1105" customWidth="1"/>
    <col min="8" max="8" width="10.6640625" style="1105" customWidth="1"/>
    <col min="9" max="16384" width="9.109375" style="1105"/>
  </cols>
  <sheetData>
    <row r="2" spans="1:8" s="1104" customFormat="1">
      <c r="A2" s="1103"/>
      <c r="B2" s="1104" t="s">
        <v>6370</v>
      </c>
    </row>
    <row r="4" spans="1:8" ht="15.6">
      <c r="C4" s="1104"/>
      <c r="D4" s="1104"/>
      <c r="E4" s="1104"/>
      <c r="F4" s="1104"/>
      <c r="G4" s="1104"/>
      <c r="H4" s="1106" t="s">
        <v>6228</v>
      </c>
    </row>
    <row r="5" spans="1:8" ht="17.25" customHeight="1">
      <c r="C5" s="1582" t="s">
        <v>6229</v>
      </c>
      <c r="D5" s="1583"/>
      <c r="E5" s="1583"/>
      <c r="F5" s="1583"/>
      <c r="G5" s="1583"/>
      <c r="H5" s="1584"/>
    </row>
    <row r="6" spans="1:8" ht="30.75" customHeight="1">
      <c r="C6" s="1587" t="s">
        <v>137</v>
      </c>
      <c r="D6" s="1588"/>
      <c r="E6" s="1589" t="s">
        <v>6371</v>
      </c>
      <c r="F6" s="1590"/>
      <c r="G6" s="1591" t="s">
        <v>6232</v>
      </c>
      <c r="H6" s="1585" t="s">
        <v>6231</v>
      </c>
    </row>
    <row r="7" spans="1:8" ht="51" customHeight="1">
      <c r="C7" s="1107" t="s">
        <v>6230</v>
      </c>
      <c r="D7" s="1107" t="s">
        <v>6372</v>
      </c>
      <c r="E7" s="1401" t="s">
        <v>6341</v>
      </c>
      <c r="F7" s="1401" t="s">
        <v>6342</v>
      </c>
      <c r="G7" s="1592"/>
      <c r="H7" s="1586"/>
    </row>
    <row r="8" spans="1:8" ht="6" customHeight="1">
      <c r="B8" s="1108"/>
      <c r="C8" s="1109"/>
      <c r="D8" s="1109"/>
      <c r="E8" s="1109"/>
      <c r="F8" s="1109"/>
      <c r="G8" s="1109"/>
      <c r="H8" s="1109"/>
    </row>
    <row r="9" spans="1:8">
      <c r="A9" s="1110"/>
      <c r="B9" s="1390"/>
      <c r="C9" s="1391"/>
      <c r="D9" s="1391"/>
      <c r="E9" s="1391"/>
      <c r="F9" s="1391"/>
      <c r="G9" s="1391"/>
      <c r="H9" s="1391"/>
    </row>
    <row r="10" spans="1:8" s="1111" customFormat="1" ht="14.4">
      <c r="B10" s="1392" t="s">
        <v>6233</v>
      </c>
      <c r="C10" s="1393"/>
      <c r="D10" s="1411"/>
      <c r="E10" s="1393"/>
      <c r="F10" s="1393"/>
      <c r="G10" s="1411"/>
      <c r="H10" s="1393"/>
    </row>
    <row r="11" spans="1:8" s="1111" customFormat="1" ht="14.4">
      <c r="B11" s="1392"/>
      <c r="C11" s="1393"/>
      <c r="D11" s="1411"/>
      <c r="E11" s="1393"/>
      <c r="F11" s="1393"/>
      <c r="G11" s="1411"/>
      <c r="H11" s="1393"/>
    </row>
    <row r="12" spans="1:8" s="1111" customFormat="1" ht="14.4">
      <c r="B12" s="1308" t="s">
        <v>140</v>
      </c>
      <c r="C12" s="1393"/>
      <c r="D12" s="1411"/>
      <c r="E12" s="1393"/>
      <c r="F12" s="1393"/>
      <c r="G12" s="1411"/>
      <c r="H12" s="1393"/>
    </row>
    <row r="13" spans="1:8" s="1111" customFormat="1" ht="14.4">
      <c r="B13" s="1309" t="s">
        <v>129</v>
      </c>
      <c r="C13" s="1394"/>
      <c r="D13" s="1395"/>
      <c r="E13" s="1394"/>
      <c r="F13" s="1394"/>
      <c r="G13" s="1395"/>
      <c r="H13" s="1394"/>
    </row>
    <row r="14" spans="1:8" s="1111" customFormat="1" ht="14.4">
      <c r="B14" s="1309" t="s">
        <v>130</v>
      </c>
      <c r="C14" s="1393"/>
      <c r="D14" s="1411"/>
      <c r="E14" s="1393"/>
      <c r="F14" s="1393"/>
      <c r="G14" s="1411"/>
      <c r="H14" s="1393"/>
    </row>
    <row r="15" spans="1:8" s="1111" customFormat="1" ht="14.4">
      <c r="B15" s="1309" t="s">
        <v>104</v>
      </c>
      <c r="C15" s="1394"/>
      <c r="D15" s="1395"/>
      <c r="E15" s="1394"/>
      <c r="F15" s="1394"/>
      <c r="G15" s="1395"/>
      <c r="H15" s="1394"/>
    </row>
    <row r="16" spans="1:8" s="1111" customFormat="1" ht="14.4">
      <c r="B16" s="1309" t="s">
        <v>131</v>
      </c>
      <c r="C16" s="1394"/>
      <c r="D16" s="1395"/>
      <c r="E16" s="1394"/>
      <c r="F16" s="1394"/>
      <c r="G16" s="1395"/>
      <c r="H16" s="1394"/>
    </row>
    <row r="17" spans="2:8" s="1114" customFormat="1" ht="14.4">
      <c r="B17" s="1309" t="s">
        <v>132</v>
      </c>
      <c r="C17" s="1394"/>
      <c r="D17" s="1395"/>
      <c r="E17" s="1394"/>
      <c r="F17" s="1394"/>
      <c r="G17" s="1395"/>
      <c r="H17" s="1394"/>
    </row>
    <row r="18" spans="2:8" s="1114" customFormat="1" ht="14.4">
      <c r="B18" s="1310" t="s">
        <v>6353</v>
      </c>
      <c r="C18" s="1394"/>
      <c r="D18" s="1395"/>
      <c r="E18" s="1394"/>
      <c r="F18" s="1394"/>
      <c r="G18" s="1395"/>
      <c r="H18" s="1394"/>
    </row>
    <row r="19" spans="2:8" s="1114" customFormat="1" ht="14.4">
      <c r="B19" s="1311" t="s">
        <v>133</v>
      </c>
      <c r="C19" s="1395"/>
      <c r="D19" s="1395"/>
      <c r="E19" s="1395"/>
      <c r="F19" s="1395"/>
      <c r="G19" s="1395"/>
      <c r="H19" s="1395"/>
    </row>
    <row r="20" spans="2:8" s="1114" customFormat="1" ht="14.4">
      <c r="B20" s="1309" t="s">
        <v>128</v>
      </c>
      <c r="C20" s="1394"/>
      <c r="D20" s="1395"/>
      <c r="E20" s="1394"/>
      <c r="F20" s="1394"/>
      <c r="G20" s="1395"/>
      <c r="H20" s="1394"/>
    </row>
    <row r="21" spans="2:8" s="1114" customFormat="1" ht="14.4">
      <c r="B21" s="1406" t="s">
        <v>6354</v>
      </c>
      <c r="C21" s="1395"/>
      <c r="D21" s="1395"/>
      <c r="E21" s="1395"/>
      <c r="F21" s="1395"/>
      <c r="G21" s="1395"/>
      <c r="H21" s="1395"/>
    </row>
    <row r="22" spans="2:8" s="1114" customFormat="1" ht="14.4">
      <c r="B22" s="1310" t="s">
        <v>6234</v>
      </c>
      <c r="C22" s="1395"/>
      <c r="D22" s="1395"/>
      <c r="E22" s="1395"/>
      <c r="F22" s="1395"/>
      <c r="G22" s="1395"/>
      <c r="H22" s="1395"/>
    </row>
    <row r="23" spans="2:8" s="1114" customFormat="1" ht="14.4">
      <c r="B23" s="1312"/>
      <c r="C23" s="1395"/>
      <c r="D23" s="1395"/>
      <c r="E23" s="1395"/>
      <c r="F23" s="1395"/>
      <c r="G23" s="1395"/>
      <c r="H23" s="1395"/>
    </row>
    <row r="24" spans="2:8" s="1114" customFormat="1" ht="14.4">
      <c r="B24" s="1414" t="s">
        <v>6327</v>
      </c>
      <c r="C24" s="1395"/>
      <c r="D24" s="1395"/>
      <c r="E24" s="1395"/>
      <c r="F24" s="1395"/>
      <c r="G24" s="1395"/>
      <c r="H24" s="1395"/>
    </row>
    <row r="25" spans="2:8" s="1114" customFormat="1" ht="14.4">
      <c r="B25" s="1414" t="s">
        <v>6328</v>
      </c>
      <c r="C25" s="1395"/>
      <c r="D25" s="1395"/>
      <c r="E25" s="1395"/>
      <c r="F25" s="1395"/>
      <c r="G25" s="1395"/>
      <c r="H25" s="1395"/>
    </row>
    <row r="26" spans="2:8" s="1111" customFormat="1" ht="14.4">
      <c r="B26" s="1396"/>
      <c r="C26" s="1397"/>
      <c r="D26" s="1400"/>
      <c r="E26" s="1398"/>
      <c r="F26" s="1398"/>
      <c r="G26" s="1400"/>
      <c r="H26" s="1398"/>
    </row>
    <row r="27" spans="2:8" s="1111" customFormat="1" ht="14.4">
      <c r="B27" s="1392" t="s">
        <v>6235</v>
      </c>
      <c r="C27" s="1393"/>
      <c r="D27" s="1411"/>
      <c r="E27" s="1393"/>
      <c r="F27" s="1393"/>
      <c r="G27" s="1411"/>
      <c r="H27" s="1393"/>
    </row>
    <row r="28" spans="2:8" s="1111" customFormat="1" ht="14.4">
      <c r="B28" s="1392"/>
      <c r="C28" s="1411"/>
      <c r="D28" s="1411"/>
      <c r="E28" s="1411"/>
      <c r="F28" s="1411"/>
      <c r="G28" s="1411"/>
      <c r="H28" s="1411"/>
    </row>
    <row r="29" spans="2:8" s="1111" customFormat="1" ht="14.4">
      <c r="B29" s="1308" t="s">
        <v>141</v>
      </c>
      <c r="C29" s="1411"/>
      <c r="D29" s="1411"/>
      <c r="E29" s="1411"/>
      <c r="F29" s="1411"/>
      <c r="G29" s="1411"/>
      <c r="H29" s="1411"/>
    </row>
    <row r="30" spans="2:8" s="1111" customFormat="1" ht="14.4">
      <c r="B30" s="1309" t="s">
        <v>129</v>
      </c>
      <c r="C30" s="1411"/>
      <c r="D30" s="1411"/>
      <c r="E30" s="1411"/>
      <c r="F30" s="1411"/>
      <c r="G30" s="1411"/>
      <c r="H30" s="1411"/>
    </row>
    <row r="31" spans="2:8" s="1111" customFormat="1" ht="14.4">
      <c r="B31" s="1309" t="s">
        <v>130</v>
      </c>
      <c r="C31" s="1393"/>
      <c r="D31" s="1411"/>
      <c r="E31" s="1393"/>
      <c r="F31" s="1393"/>
      <c r="G31" s="1411"/>
      <c r="H31" s="1393"/>
    </row>
    <row r="32" spans="2:8" s="1111" customFormat="1" ht="15">
      <c r="B32" s="1312" t="s">
        <v>6122</v>
      </c>
      <c r="C32" s="1393"/>
      <c r="D32" s="1411"/>
      <c r="E32" s="1393"/>
      <c r="F32" s="1393"/>
      <c r="G32" s="1411"/>
      <c r="H32" s="1393"/>
    </row>
    <row r="33" spans="2:8" s="1111" customFormat="1" ht="15">
      <c r="B33" s="1312" t="s">
        <v>6123</v>
      </c>
      <c r="C33" s="1397"/>
      <c r="D33" s="1400"/>
      <c r="E33" s="1398"/>
      <c r="F33" s="1398"/>
      <c r="G33" s="1400"/>
      <c r="H33" s="1398"/>
    </row>
    <row r="34" spans="2:8" s="1111" customFormat="1" ht="15">
      <c r="B34" s="1309" t="s">
        <v>131</v>
      </c>
      <c r="C34" s="1397"/>
      <c r="D34" s="1400"/>
      <c r="E34" s="1398"/>
      <c r="F34" s="1398"/>
      <c r="G34" s="1400"/>
      <c r="H34" s="1398"/>
    </row>
    <row r="35" spans="2:8" s="1111" customFormat="1" ht="15">
      <c r="B35" s="1309" t="s">
        <v>132</v>
      </c>
      <c r="C35" s="1399"/>
      <c r="D35" s="1395"/>
      <c r="E35" s="1394"/>
      <c r="F35" s="1394"/>
      <c r="G35" s="1395"/>
      <c r="H35" s="1394"/>
    </row>
    <row r="36" spans="2:8" s="1111" customFormat="1" ht="15">
      <c r="B36" s="1310" t="s">
        <v>6002</v>
      </c>
      <c r="C36" s="1397"/>
      <c r="D36" s="1400"/>
      <c r="E36" s="1398"/>
      <c r="F36" s="1398"/>
      <c r="G36" s="1400"/>
      <c r="H36" s="1398"/>
    </row>
    <row r="37" spans="2:8" s="1111" customFormat="1" ht="15">
      <c r="B37" s="1311" t="s">
        <v>133</v>
      </c>
      <c r="C37" s="1397"/>
      <c r="D37" s="1400"/>
      <c r="E37" s="1398"/>
      <c r="F37" s="1398"/>
      <c r="G37" s="1400"/>
      <c r="H37" s="1398"/>
    </row>
    <row r="38" spans="2:8" s="1111" customFormat="1" ht="15">
      <c r="B38" s="1309" t="s">
        <v>6003</v>
      </c>
      <c r="C38" s="1399"/>
      <c r="D38" s="1395"/>
      <c r="E38" s="1394"/>
      <c r="F38" s="1394"/>
      <c r="G38" s="1395"/>
      <c r="H38" s="1394"/>
    </row>
    <row r="39" spans="2:8" s="1114" customFormat="1" ht="30">
      <c r="B39" s="1406" t="s">
        <v>6355</v>
      </c>
      <c r="C39" s="1399"/>
      <c r="D39" s="1395"/>
      <c r="E39" s="1394"/>
      <c r="F39" s="1394"/>
      <c r="G39" s="1395"/>
      <c r="H39" s="1394"/>
    </row>
    <row r="40" spans="2:8" s="1114" customFormat="1" ht="15">
      <c r="B40" s="1310" t="s">
        <v>6234</v>
      </c>
      <c r="C40" s="1399"/>
      <c r="D40" s="1395"/>
      <c r="E40" s="1395"/>
      <c r="F40" s="1395"/>
      <c r="G40" s="1395"/>
      <c r="H40" s="1395"/>
    </row>
    <row r="41" spans="2:8" s="1114" customFormat="1" ht="15">
      <c r="B41" s="1313"/>
      <c r="C41" s="1397"/>
      <c r="D41" s="1400"/>
      <c r="E41" s="1398"/>
      <c r="F41" s="1398"/>
      <c r="G41" s="1400"/>
      <c r="H41" s="1398"/>
    </row>
    <row r="42" spans="2:8" s="1114" customFormat="1" ht="15">
      <c r="B42" s="1313" t="s">
        <v>6330</v>
      </c>
      <c r="C42" s="1399"/>
      <c r="D42" s="1395"/>
      <c r="E42" s="1394"/>
      <c r="F42" s="1394"/>
      <c r="G42" s="1395"/>
      <c r="H42" s="1394"/>
    </row>
    <row r="43" spans="2:8" s="1114" customFormat="1" ht="15">
      <c r="B43" s="1313" t="s">
        <v>6331</v>
      </c>
      <c r="C43" s="1395"/>
      <c r="D43" s="1395"/>
      <c r="E43" s="1395"/>
      <c r="F43" s="1395"/>
      <c r="G43" s="1395"/>
      <c r="H43" s="1395"/>
    </row>
    <row r="44" spans="2:8" s="1111" customFormat="1" ht="15">
      <c r="B44" s="1396"/>
      <c r="C44" s="1397"/>
      <c r="D44" s="1400"/>
      <c r="E44" s="1398"/>
      <c r="F44" s="1398"/>
      <c r="G44" s="1400"/>
      <c r="H44" s="1398"/>
    </row>
    <row r="45" spans="2:8" s="1111" customFormat="1" ht="15">
      <c r="B45" s="1392" t="s">
        <v>6236</v>
      </c>
      <c r="C45" s="1393"/>
      <c r="D45" s="1411"/>
      <c r="E45" s="1393"/>
      <c r="F45" s="1393"/>
      <c r="G45" s="1411"/>
      <c r="H45" s="1393"/>
    </row>
    <row r="46" spans="2:8" s="1111" customFormat="1" ht="15">
      <c r="B46" s="1392"/>
      <c r="C46" s="1393"/>
      <c r="D46" s="1411"/>
      <c r="E46" s="1393"/>
      <c r="F46" s="1393"/>
      <c r="G46" s="1411"/>
      <c r="H46" s="1393"/>
    </row>
    <row r="47" spans="2:8" s="1111" customFormat="1" ht="15">
      <c r="B47" s="1308" t="s">
        <v>142</v>
      </c>
      <c r="C47" s="1393"/>
      <c r="D47" s="1411"/>
      <c r="E47" s="1393"/>
      <c r="F47" s="1393"/>
      <c r="G47" s="1411"/>
      <c r="H47" s="1393"/>
    </row>
    <row r="48" spans="2:8" s="1111" customFormat="1" ht="15.75" customHeight="1">
      <c r="B48" s="1309" t="s">
        <v>134</v>
      </c>
      <c r="C48" s="1397"/>
      <c r="D48" s="1400"/>
      <c r="E48" s="1398"/>
      <c r="F48" s="1398"/>
      <c r="G48" s="1400"/>
      <c r="H48" s="1398"/>
    </row>
    <row r="49" spans="2:8" s="1111" customFormat="1" ht="15">
      <c r="B49" s="1312" t="s">
        <v>6237</v>
      </c>
      <c r="C49" s="1397"/>
      <c r="D49" s="1400"/>
      <c r="E49" s="1398"/>
      <c r="F49" s="1398"/>
      <c r="G49" s="1400"/>
      <c r="H49" s="1398"/>
    </row>
    <row r="50" spans="2:8" s="1111" customFormat="1" ht="15">
      <c r="B50" s="1312" t="s">
        <v>6238</v>
      </c>
      <c r="C50" s="1397"/>
      <c r="D50" s="1400"/>
      <c r="E50" s="1398"/>
      <c r="F50" s="1398"/>
      <c r="G50" s="1400"/>
      <c r="H50" s="1398"/>
    </row>
    <row r="51" spans="2:8" s="1111" customFormat="1" ht="15">
      <c r="B51" s="1312" t="s">
        <v>6124</v>
      </c>
      <c r="C51" s="1399"/>
      <c r="D51" s="1395"/>
      <c r="E51" s="1394"/>
      <c r="F51" s="1394"/>
      <c r="G51" s="1395"/>
      <c r="H51" s="1394"/>
    </row>
    <row r="52" spans="2:8" s="1111" customFormat="1" ht="15">
      <c r="B52" s="1312" t="s">
        <v>6125</v>
      </c>
      <c r="C52" s="1399"/>
      <c r="D52" s="1395"/>
      <c r="E52" s="1394"/>
      <c r="F52" s="1394"/>
      <c r="G52" s="1395"/>
      <c r="H52" s="1394"/>
    </row>
    <row r="53" spans="2:8" s="1111" customFormat="1" ht="15">
      <c r="B53" s="1309" t="s">
        <v>105</v>
      </c>
      <c r="C53" s="1399"/>
      <c r="D53" s="1395"/>
      <c r="E53" s="1394"/>
      <c r="F53" s="1394"/>
      <c r="G53" s="1395"/>
      <c r="H53" s="1394"/>
    </row>
    <row r="54" spans="2:8" s="1114" customFormat="1" ht="15">
      <c r="B54" s="1310" t="s">
        <v>6353</v>
      </c>
      <c r="C54" s="1399"/>
      <c r="D54" s="1395"/>
      <c r="E54" s="1394"/>
      <c r="F54" s="1394"/>
      <c r="G54" s="1395"/>
      <c r="H54" s="1394"/>
    </row>
    <row r="55" spans="2:8" s="1114" customFormat="1" ht="15">
      <c r="B55" s="1311" t="s">
        <v>133</v>
      </c>
      <c r="C55" s="1397"/>
      <c r="D55" s="1400"/>
      <c r="E55" s="1398"/>
      <c r="F55" s="1398"/>
      <c r="G55" s="1400"/>
      <c r="H55" s="1398"/>
    </row>
    <row r="56" spans="2:8" s="1114" customFormat="1" ht="15">
      <c r="B56" s="1309" t="s">
        <v>6003</v>
      </c>
      <c r="C56" s="1399"/>
      <c r="D56" s="1395"/>
      <c r="E56" s="1394"/>
      <c r="F56" s="1394"/>
      <c r="G56" s="1395"/>
      <c r="H56" s="1394"/>
    </row>
    <row r="57" spans="2:8" s="1114" customFormat="1" ht="15">
      <c r="B57" s="1309" t="s">
        <v>135</v>
      </c>
      <c r="C57" s="1399"/>
      <c r="D57" s="1395"/>
      <c r="E57" s="1394"/>
      <c r="F57" s="1394"/>
      <c r="G57" s="1395"/>
      <c r="H57" s="1394"/>
    </row>
    <row r="58" spans="2:8" s="1114" customFormat="1" ht="15">
      <c r="B58" s="1309" t="s">
        <v>6334</v>
      </c>
      <c r="C58" s="1399"/>
      <c r="D58" s="1395"/>
      <c r="E58" s="1394"/>
      <c r="F58" s="1394"/>
      <c r="G58" s="1395"/>
      <c r="H58" s="1394"/>
    </row>
    <row r="59" spans="2:8" s="1114" customFormat="1" ht="15">
      <c r="B59" s="1311" t="s">
        <v>5888</v>
      </c>
      <c r="C59" s="1395"/>
      <c r="D59" s="1395"/>
      <c r="E59" s="1395"/>
      <c r="F59" s="1395"/>
      <c r="G59" s="1395"/>
      <c r="H59" s="1395"/>
    </row>
    <row r="60" spans="2:8" s="1111" customFormat="1" ht="15">
      <c r="B60" s="1310" t="s">
        <v>6239</v>
      </c>
      <c r="C60" s="1397"/>
      <c r="D60" s="1400"/>
      <c r="E60" s="1398"/>
      <c r="F60" s="1398"/>
      <c r="G60" s="1400"/>
      <c r="H60" s="1398"/>
    </row>
    <row r="61" spans="2:8" s="1111" customFormat="1" ht="15">
      <c r="B61" s="1312" t="s">
        <v>6356</v>
      </c>
      <c r="C61" s="1397"/>
      <c r="D61" s="1400"/>
      <c r="E61" s="1398"/>
      <c r="F61" s="1398"/>
      <c r="G61" s="1400"/>
      <c r="H61" s="1398"/>
    </row>
    <row r="62" spans="2:8" s="1111" customFormat="1" ht="30">
      <c r="B62" s="1406" t="s">
        <v>6357</v>
      </c>
      <c r="C62" s="1397"/>
      <c r="D62" s="1400"/>
      <c r="E62" s="1398"/>
      <c r="F62" s="1398"/>
      <c r="G62" s="1400"/>
      <c r="H62" s="1398"/>
    </row>
    <row r="63" spans="2:8" s="1111" customFormat="1" ht="15">
      <c r="B63" s="1310" t="s">
        <v>6234</v>
      </c>
      <c r="C63" s="1397"/>
      <c r="D63" s="1400"/>
      <c r="E63" s="1400"/>
      <c r="F63" s="1400"/>
      <c r="G63" s="1400"/>
      <c r="H63" s="1400"/>
    </row>
    <row r="64" spans="2:8" s="1111" customFormat="1" ht="15">
      <c r="B64" s="1312"/>
      <c r="C64" s="1397"/>
      <c r="D64" s="1400"/>
      <c r="E64" s="1398"/>
      <c r="F64" s="1398"/>
      <c r="G64" s="1400"/>
      <c r="H64" s="1398"/>
    </row>
    <row r="65" spans="1:8" s="1111" customFormat="1" ht="15">
      <c r="B65" s="1313" t="s">
        <v>6335</v>
      </c>
      <c r="C65" s="1397"/>
      <c r="D65" s="1400"/>
      <c r="E65" s="1398"/>
      <c r="F65" s="1398"/>
      <c r="G65" s="1400"/>
      <c r="H65" s="1398"/>
    </row>
    <row r="66" spans="1:8" s="1111" customFormat="1" ht="15">
      <c r="B66" s="1313" t="s">
        <v>6336</v>
      </c>
      <c r="C66" s="1397"/>
      <c r="D66" s="1400"/>
      <c r="E66" s="1398"/>
      <c r="F66" s="1398"/>
      <c r="G66" s="1400"/>
      <c r="H66" s="1398"/>
    </row>
    <row r="67" spans="1:8" s="1111" customFormat="1" ht="15">
      <c r="B67" s="1112"/>
      <c r="C67" s="1115"/>
      <c r="D67" s="1412"/>
      <c r="E67" s="1116"/>
      <c r="F67" s="1116"/>
      <c r="G67" s="1412"/>
      <c r="H67" s="1116"/>
    </row>
    <row r="68" spans="1:8" s="1111" customFormat="1" ht="15">
      <c r="B68" s="1415" t="s">
        <v>6373</v>
      </c>
      <c r="C68" s="1120"/>
      <c r="D68" s="1121"/>
      <c r="E68" s="1121"/>
      <c r="F68" s="1121"/>
      <c r="G68" s="1121"/>
      <c r="H68" s="1121"/>
    </row>
    <row r="69" spans="1:8" s="1111" customFormat="1" ht="15">
      <c r="B69" s="1112"/>
      <c r="C69" s="1115"/>
      <c r="D69" s="1412"/>
      <c r="E69" s="1116"/>
      <c r="F69" s="1116"/>
      <c r="G69" s="1412"/>
      <c r="H69" s="1116"/>
    </row>
    <row r="70" spans="1:8" s="1111" customFormat="1" ht="15">
      <c r="B70" s="1415" t="s">
        <v>6240</v>
      </c>
      <c r="C70" s="1120"/>
      <c r="D70" s="1121"/>
      <c r="E70" s="1121"/>
      <c r="F70" s="1121"/>
      <c r="G70" s="1121"/>
      <c r="H70" s="1121"/>
    </row>
    <row r="71" spans="1:8" s="1111" customFormat="1" ht="15">
      <c r="B71" s="1118"/>
      <c r="C71" s="1117"/>
      <c r="D71" s="1413"/>
      <c r="E71" s="1113"/>
      <c r="F71" s="1113"/>
      <c r="G71" s="1413"/>
      <c r="H71" s="1113"/>
    </row>
    <row r="72" spans="1:8" s="1111" customFormat="1" ht="15">
      <c r="B72" s="1119" t="s">
        <v>6374</v>
      </c>
      <c r="C72" s="1120"/>
      <c r="D72" s="1121"/>
      <c r="E72" s="1121"/>
      <c r="F72" s="1121"/>
      <c r="G72" s="1121"/>
      <c r="H72" s="1121"/>
    </row>
    <row r="73" spans="1:8" s="1122" customFormat="1" ht="15"/>
    <row r="74" spans="1:8" s="1122" customFormat="1" ht="15">
      <c r="B74" s="1105" t="s">
        <v>5999</v>
      </c>
    </row>
    <row r="75" spans="1:8" s="1122" customFormat="1" ht="15">
      <c r="A75"/>
      <c r="B75" s="1417" t="s">
        <v>6241</v>
      </c>
    </row>
    <row r="76" spans="1:8" s="1122" customFormat="1" ht="15"/>
    <row r="77" spans="1:8" s="1122" customFormat="1" ht="15"/>
  </sheetData>
  <mergeCells count="5">
    <mergeCell ref="C5:H5"/>
    <mergeCell ref="H6:H7"/>
    <mergeCell ref="C6:D6"/>
    <mergeCell ref="E6:F6"/>
    <mergeCell ref="G6:G7"/>
  </mergeCells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K89"/>
  <sheetViews>
    <sheetView showGridLines="0" zoomScaleNormal="100" workbookViewId="0">
      <pane ySplit="10" topLeftCell="A53" activePane="bottomLeft" state="frozen"/>
      <selection activeCell="I7" sqref="I7:P7"/>
      <selection pane="bottomLeft" activeCell="F71" sqref="F71"/>
    </sheetView>
  </sheetViews>
  <sheetFormatPr defaultColWidth="9.109375" defaultRowHeight="13.8"/>
  <cols>
    <col min="1" max="1" width="9.109375" style="872"/>
    <col min="2" max="2" width="65.33203125" style="872" customWidth="1"/>
    <col min="3" max="11" width="18.6640625" style="872" customWidth="1"/>
    <col min="12" max="12" width="20.44140625" style="872" bestFit="1" customWidth="1"/>
    <col min="13" max="13" width="26" style="872" bestFit="1" customWidth="1"/>
    <col min="14" max="23" width="18.6640625" style="872" customWidth="1"/>
    <col min="24" max="24" width="21.44140625" style="872" bestFit="1" customWidth="1"/>
    <col min="25" max="25" width="26.44140625" style="872" bestFit="1" customWidth="1"/>
    <col min="26" max="35" width="18.6640625" style="872" customWidth="1"/>
    <col min="36" max="36" width="20.88671875" style="872" bestFit="1" customWidth="1"/>
    <col min="37" max="37" width="26.44140625" style="872" bestFit="1" customWidth="1"/>
    <col min="38" max="47" width="18.6640625" style="872" customWidth="1"/>
    <col min="48" max="48" width="20.88671875" style="872" bestFit="1" customWidth="1"/>
    <col min="49" max="49" width="26.44140625" style="872" bestFit="1" customWidth="1"/>
    <col min="50" max="50" width="18.6640625" style="872" customWidth="1"/>
    <col min="51" max="52" width="20.5546875" style="872" bestFit="1" customWidth="1"/>
    <col min="53" max="53" width="18.6640625" style="872" customWidth="1"/>
    <col min="54" max="54" width="20.5546875" style="872" customWidth="1"/>
    <col min="55" max="55" width="18.6640625" style="872" customWidth="1"/>
    <col min="56" max="58" width="20.5546875" style="872" bestFit="1" customWidth="1"/>
    <col min="59" max="59" width="20" style="872" customWidth="1"/>
    <col min="60" max="60" width="20.88671875" style="872" bestFit="1" customWidth="1"/>
    <col min="61" max="61" width="26.44140625" style="872" bestFit="1" customWidth="1"/>
    <col min="62" max="62" width="18.6640625" style="872" customWidth="1"/>
    <col min="63" max="63" width="1.44140625" style="872" customWidth="1"/>
    <col min="64" max="16384" width="9.109375" style="872"/>
  </cols>
  <sheetData>
    <row r="2" spans="1:63" s="871" customFormat="1" ht="16.5" customHeight="1">
      <c r="A2" s="1082"/>
      <c r="B2" s="1574" t="s">
        <v>6375</v>
      </c>
      <c r="C2" s="1574"/>
      <c r="D2" s="1574"/>
      <c r="E2" s="1574"/>
      <c r="F2" s="1574"/>
      <c r="G2" s="1574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1083"/>
      <c r="U2" s="1083"/>
      <c r="V2" s="1083"/>
      <c r="W2" s="1083"/>
      <c r="X2" s="1083"/>
      <c r="Y2" s="1083"/>
      <c r="Z2" s="1083"/>
      <c r="AA2" s="1083"/>
      <c r="AB2" s="1083"/>
      <c r="AC2" s="1083"/>
      <c r="AD2" s="1083"/>
      <c r="AE2" s="1083"/>
      <c r="AF2" s="1083"/>
      <c r="AG2" s="1083"/>
      <c r="AH2" s="1083"/>
      <c r="AI2" s="1083"/>
      <c r="AJ2" s="1083"/>
      <c r="AK2" s="1083"/>
      <c r="AL2" s="1083"/>
      <c r="AM2" s="1083"/>
      <c r="AN2" s="1083"/>
      <c r="AO2" s="1083"/>
      <c r="AP2" s="1083"/>
      <c r="AQ2" s="1083"/>
      <c r="AR2" s="1083"/>
      <c r="AS2" s="1083"/>
      <c r="AT2" s="1083"/>
      <c r="AU2" s="1083"/>
      <c r="AV2" s="1083"/>
      <c r="AW2" s="1083"/>
      <c r="AX2" s="1083"/>
      <c r="AY2" s="1083"/>
      <c r="AZ2" s="1083"/>
      <c r="BA2" s="1083"/>
      <c r="BB2" s="1083"/>
      <c r="BC2" s="1083"/>
      <c r="BD2" s="1083"/>
      <c r="BE2" s="1083"/>
      <c r="BF2" s="1083"/>
      <c r="BG2" s="870"/>
    </row>
    <row r="3" spans="1:63">
      <c r="B3" s="873"/>
    </row>
    <row r="4" spans="1:63" ht="2.25" customHeight="1"/>
    <row r="5" spans="1:63" ht="15" customHeight="1">
      <c r="B5" s="872" t="s">
        <v>5949</v>
      </c>
    </row>
    <row r="6" spans="1:63" ht="13.5" customHeight="1">
      <c r="BJ6" s="874" t="s">
        <v>6015</v>
      </c>
      <c r="BK6" s="874"/>
    </row>
    <row r="7" spans="1:63" s="1086" customFormat="1" ht="30" customHeight="1">
      <c r="B7" s="1638" t="s">
        <v>29</v>
      </c>
      <c r="C7" s="1599" t="s">
        <v>6075</v>
      </c>
      <c r="D7" s="1601"/>
      <c r="E7" s="1601"/>
      <c r="F7" s="1601"/>
      <c r="G7" s="1601"/>
      <c r="H7" s="1601"/>
      <c r="I7" s="1601"/>
      <c r="J7" s="1601"/>
      <c r="K7" s="1601"/>
      <c r="L7" s="1601"/>
      <c r="M7" s="1601"/>
      <c r="N7" s="1600"/>
      <c r="O7" s="1602" t="s">
        <v>126</v>
      </c>
      <c r="P7" s="1604"/>
      <c r="Q7" s="1604"/>
      <c r="R7" s="1604"/>
      <c r="S7" s="1604"/>
      <c r="T7" s="1604"/>
      <c r="U7" s="1604"/>
      <c r="V7" s="1604"/>
      <c r="W7" s="1604"/>
      <c r="X7" s="1604"/>
      <c r="Y7" s="1604"/>
      <c r="Z7" s="1603"/>
      <c r="AA7" s="1641" t="s">
        <v>6076</v>
      </c>
      <c r="AB7" s="1642"/>
      <c r="AC7" s="1642"/>
      <c r="AD7" s="1642"/>
      <c r="AE7" s="1642"/>
      <c r="AF7" s="1642"/>
      <c r="AG7" s="1642"/>
      <c r="AH7" s="1642"/>
      <c r="AI7" s="1642"/>
      <c r="AJ7" s="1642"/>
      <c r="AK7" s="1642"/>
      <c r="AL7" s="1643"/>
      <c r="AM7" s="1644" t="s">
        <v>6128</v>
      </c>
      <c r="AN7" s="1645"/>
      <c r="AO7" s="1645"/>
      <c r="AP7" s="1645"/>
      <c r="AQ7" s="1645"/>
      <c r="AR7" s="1645"/>
      <c r="AS7" s="1645"/>
      <c r="AT7" s="1645"/>
      <c r="AU7" s="1645"/>
      <c r="AV7" s="1645"/>
      <c r="AW7" s="1645"/>
      <c r="AX7" s="1646"/>
      <c r="AY7" s="1647" t="s">
        <v>6129</v>
      </c>
      <c r="AZ7" s="1648"/>
      <c r="BA7" s="1648"/>
      <c r="BB7" s="1648"/>
      <c r="BC7" s="1648"/>
      <c r="BD7" s="1648"/>
      <c r="BE7" s="1648"/>
      <c r="BF7" s="1648"/>
      <c r="BG7" s="1648"/>
      <c r="BH7" s="1648"/>
      <c r="BI7" s="1648"/>
      <c r="BJ7" s="1649"/>
    </row>
    <row r="8" spans="1:63" s="1086" customFormat="1" ht="30" customHeight="1">
      <c r="B8" s="1639"/>
      <c r="C8" s="1626" t="s">
        <v>6077</v>
      </c>
      <c r="D8" s="1627"/>
      <c r="E8" s="1628"/>
      <c r="F8" s="1599" t="s">
        <v>6078</v>
      </c>
      <c r="G8" s="1601"/>
      <c r="H8" s="1601"/>
      <c r="I8" s="1601"/>
      <c r="J8" s="1601"/>
      <c r="K8" s="1600"/>
      <c r="L8" s="1626" t="s">
        <v>6079</v>
      </c>
      <c r="M8" s="1627"/>
      <c r="N8" s="1628"/>
      <c r="O8" s="1607" t="s">
        <v>6077</v>
      </c>
      <c r="P8" s="1608"/>
      <c r="Q8" s="1609"/>
      <c r="R8" s="1602" t="s">
        <v>6078</v>
      </c>
      <c r="S8" s="1604"/>
      <c r="T8" s="1604"/>
      <c r="U8" s="1604"/>
      <c r="V8" s="1604"/>
      <c r="W8" s="1603"/>
      <c r="X8" s="1607" t="s">
        <v>6079</v>
      </c>
      <c r="Y8" s="1608"/>
      <c r="Z8" s="1609"/>
      <c r="AA8" s="1613" t="s">
        <v>6077</v>
      </c>
      <c r="AB8" s="1614"/>
      <c r="AC8" s="1615"/>
      <c r="AD8" s="1605" t="s">
        <v>6078</v>
      </c>
      <c r="AE8" s="1619"/>
      <c r="AF8" s="1619"/>
      <c r="AG8" s="1619"/>
      <c r="AH8" s="1619"/>
      <c r="AI8" s="1606"/>
      <c r="AJ8" s="1613" t="s">
        <v>6079</v>
      </c>
      <c r="AK8" s="1614"/>
      <c r="AL8" s="1615"/>
      <c r="AM8" s="1620" t="s">
        <v>6080</v>
      </c>
      <c r="AN8" s="1621"/>
      <c r="AO8" s="1622"/>
      <c r="AP8" s="1632" t="s">
        <v>6078</v>
      </c>
      <c r="AQ8" s="1634"/>
      <c r="AR8" s="1634"/>
      <c r="AS8" s="1634"/>
      <c r="AT8" s="1634"/>
      <c r="AU8" s="1633"/>
      <c r="AV8" s="1620" t="s">
        <v>6079</v>
      </c>
      <c r="AW8" s="1621"/>
      <c r="AX8" s="1622"/>
      <c r="AY8" s="1593" t="s">
        <v>6080</v>
      </c>
      <c r="AZ8" s="1594"/>
      <c r="BA8" s="1595"/>
      <c r="BB8" s="1635" t="s">
        <v>6078</v>
      </c>
      <c r="BC8" s="1637"/>
      <c r="BD8" s="1637"/>
      <c r="BE8" s="1637"/>
      <c r="BF8" s="1637"/>
      <c r="BG8" s="1636"/>
      <c r="BH8" s="1593" t="s">
        <v>6079</v>
      </c>
      <c r="BI8" s="1594"/>
      <c r="BJ8" s="1595"/>
    </row>
    <row r="9" spans="1:63" s="1086" customFormat="1" ht="30" customHeight="1">
      <c r="B9" s="1639"/>
      <c r="C9" s="1629"/>
      <c r="D9" s="1630"/>
      <c r="E9" s="1631"/>
      <c r="F9" s="1087" t="s">
        <v>6081</v>
      </c>
      <c r="G9" s="1087" t="s">
        <v>6202</v>
      </c>
      <c r="H9" s="1599" t="s">
        <v>6071</v>
      </c>
      <c r="I9" s="1600"/>
      <c r="J9" s="1599" t="s">
        <v>6082</v>
      </c>
      <c r="K9" s="1601"/>
      <c r="L9" s="1629"/>
      <c r="M9" s="1630"/>
      <c r="N9" s="1631"/>
      <c r="O9" s="1610"/>
      <c r="P9" s="1611"/>
      <c r="Q9" s="1612"/>
      <c r="R9" s="1088" t="s">
        <v>6081</v>
      </c>
      <c r="S9" s="1088" t="s">
        <v>6202</v>
      </c>
      <c r="T9" s="1602" t="s">
        <v>6071</v>
      </c>
      <c r="U9" s="1603"/>
      <c r="V9" s="1602" t="s">
        <v>6082</v>
      </c>
      <c r="W9" s="1604"/>
      <c r="X9" s="1610"/>
      <c r="Y9" s="1611"/>
      <c r="Z9" s="1612"/>
      <c r="AA9" s="1616"/>
      <c r="AB9" s="1617"/>
      <c r="AC9" s="1618"/>
      <c r="AD9" s="1089" t="s">
        <v>6081</v>
      </c>
      <c r="AE9" s="1089" t="s">
        <v>6202</v>
      </c>
      <c r="AF9" s="1605" t="s">
        <v>6071</v>
      </c>
      <c r="AG9" s="1606"/>
      <c r="AH9" s="1605" t="s">
        <v>6082</v>
      </c>
      <c r="AI9" s="1619"/>
      <c r="AJ9" s="1616"/>
      <c r="AK9" s="1617"/>
      <c r="AL9" s="1618"/>
      <c r="AM9" s="1623"/>
      <c r="AN9" s="1624"/>
      <c r="AO9" s="1625"/>
      <c r="AP9" s="1090" t="s">
        <v>6081</v>
      </c>
      <c r="AQ9" s="1090" t="s">
        <v>6202</v>
      </c>
      <c r="AR9" s="1632" t="s">
        <v>6071</v>
      </c>
      <c r="AS9" s="1633"/>
      <c r="AT9" s="1632" t="s">
        <v>6082</v>
      </c>
      <c r="AU9" s="1634"/>
      <c r="AV9" s="1623"/>
      <c r="AW9" s="1624"/>
      <c r="AX9" s="1625"/>
      <c r="AY9" s="1596"/>
      <c r="AZ9" s="1597"/>
      <c r="BA9" s="1598"/>
      <c r="BB9" s="1091" t="s">
        <v>6081</v>
      </c>
      <c r="BC9" s="1091" t="s">
        <v>6202</v>
      </c>
      <c r="BD9" s="1635" t="s">
        <v>6071</v>
      </c>
      <c r="BE9" s="1636"/>
      <c r="BF9" s="1635" t="s">
        <v>6082</v>
      </c>
      <c r="BG9" s="1637"/>
      <c r="BH9" s="1596"/>
      <c r="BI9" s="1597"/>
      <c r="BJ9" s="1598"/>
    </row>
    <row r="10" spans="1:63" s="1086" customFormat="1" ht="49.5" customHeight="1">
      <c r="B10" s="1640"/>
      <c r="C10" s="1092" t="s">
        <v>6203</v>
      </c>
      <c r="D10" s="1092" t="s">
        <v>6204</v>
      </c>
      <c r="E10" s="1092" t="s">
        <v>6083</v>
      </c>
      <c r="F10" s="1092" t="s">
        <v>6204</v>
      </c>
      <c r="G10" s="1092" t="s">
        <v>6205</v>
      </c>
      <c r="H10" s="1092" t="s">
        <v>6203</v>
      </c>
      <c r="I10" s="1092" t="s">
        <v>6204</v>
      </c>
      <c r="J10" s="1092" t="s">
        <v>6206</v>
      </c>
      <c r="K10" s="1092" t="s">
        <v>6204</v>
      </c>
      <c r="L10" s="1092" t="s">
        <v>6206</v>
      </c>
      <c r="M10" s="1092" t="s">
        <v>6204</v>
      </c>
      <c r="N10" s="1092" t="s">
        <v>6083</v>
      </c>
      <c r="O10" s="1093" t="s">
        <v>6203</v>
      </c>
      <c r="P10" s="1093" t="s">
        <v>6204</v>
      </c>
      <c r="Q10" s="1093" t="s">
        <v>6083</v>
      </c>
      <c r="R10" s="1093" t="s">
        <v>6204</v>
      </c>
      <c r="S10" s="1093" t="s">
        <v>6205</v>
      </c>
      <c r="T10" s="1093" t="s">
        <v>6203</v>
      </c>
      <c r="U10" s="1093" t="s">
        <v>6204</v>
      </c>
      <c r="V10" s="1093" t="s">
        <v>6206</v>
      </c>
      <c r="W10" s="1093" t="s">
        <v>6204</v>
      </c>
      <c r="X10" s="1093" t="s">
        <v>6206</v>
      </c>
      <c r="Y10" s="1093" t="s">
        <v>6204</v>
      </c>
      <c r="Z10" s="1093" t="s">
        <v>6083</v>
      </c>
      <c r="AA10" s="1094" t="s">
        <v>6203</v>
      </c>
      <c r="AB10" s="1094" t="s">
        <v>6204</v>
      </c>
      <c r="AC10" s="1094" t="s">
        <v>6083</v>
      </c>
      <c r="AD10" s="1094" t="s">
        <v>6204</v>
      </c>
      <c r="AE10" s="1094" t="s">
        <v>6205</v>
      </c>
      <c r="AF10" s="1094" t="s">
        <v>6203</v>
      </c>
      <c r="AG10" s="1094" t="s">
        <v>6204</v>
      </c>
      <c r="AH10" s="1094" t="s">
        <v>6206</v>
      </c>
      <c r="AI10" s="1094" t="s">
        <v>6204</v>
      </c>
      <c r="AJ10" s="1094" t="s">
        <v>6206</v>
      </c>
      <c r="AK10" s="1094" t="s">
        <v>6204</v>
      </c>
      <c r="AL10" s="1094" t="s">
        <v>6083</v>
      </c>
      <c r="AM10" s="1095" t="s">
        <v>6203</v>
      </c>
      <c r="AN10" s="1095" t="s">
        <v>6204</v>
      </c>
      <c r="AO10" s="1095" t="s">
        <v>6083</v>
      </c>
      <c r="AP10" s="1095" t="s">
        <v>6204</v>
      </c>
      <c r="AQ10" s="1095" t="s">
        <v>6205</v>
      </c>
      <c r="AR10" s="1095" t="s">
        <v>6203</v>
      </c>
      <c r="AS10" s="1095" t="s">
        <v>6204</v>
      </c>
      <c r="AT10" s="1095" t="s">
        <v>6206</v>
      </c>
      <c r="AU10" s="1095" t="s">
        <v>6204</v>
      </c>
      <c r="AV10" s="1095" t="s">
        <v>6206</v>
      </c>
      <c r="AW10" s="1095" t="s">
        <v>6204</v>
      </c>
      <c r="AX10" s="1095" t="s">
        <v>6083</v>
      </c>
      <c r="AY10" s="1096" t="s">
        <v>6203</v>
      </c>
      <c r="AZ10" s="1096" t="s">
        <v>6204</v>
      </c>
      <c r="BA10" s="1096" t="s">
        <v>6083</v>
      </c>
      <c r="BB10" s="1096" t="s">
        <v>6204</v>
      </c>
      <c r="BC10" s="1096" t="s">
        <v>6205</v>
      </c>
      <c r="BD10" s="1096" t="s">
        <v>6203</v>
      </c>
      <c r="BE10" s="1096" t="s">
        <v>6204</v>
      </c>
      <c r="BF10" s="1096" t="s">
        <v>6206</v>
      </c>
      <c r="BG10" s="1096" t="s">
        <v>6204</v>
      </c>
      <c r="BH10" s="1096" t="s">
        <v>6206</v>
      </c>
      <c r="BI10" s="1096" t="s">
        <v>6204</v>
      </c>
      <c r="BJ10" s="1096" t="s">
        <v>6083</v>
      </c>
    </row>
    <row r="11" spans="1:63" s="1086" customFormat="1" ht="14.25" customHeight="1">
      <c r="B11" s="1097"/>
      <c r="C11" s="1092" t="s">
        <v>6084</v>
      </c>
      <c r="D11" s="1098" t="s">
        <v>6085</v>
      </c>
      <c r="E11" s="1098" t="s">
        <v>6086</v>
      </c>
      <c r="F11" s="1098" t="s">
        <v>6087</v>
      </c>
      <c r="G11" s="1098" t="s">
        <v>6088</v>
      </c>
      <c r="H11" s="1092" t="s">
        <v>6089</v>
      </c>
      <c r="I11" s="1098" t="s">
        <v>6090</v>
      </c>
      <c r="J11" s="1092" t="s">
        <v>6091</v>
      </c>
      <c r="K11" s="1092" t="s">
        <v>6207</v>
      </c>
      <c r="L11" s="1092" t="s">
        <v>6208</v>
      </c>
      <c r="M11" s="1092" t="s">
        <v>6209</v>
      </c>
      <c r="N11" s="1092" t="s">
        <v>6210</v>
      </c>
      <c r="O11" s="1093" t="s">
        <v>6092</v>
      </c>
      <c r="P11" s="1099" t="s">
        <v>6093</v>
      </c>
      <c r="Q11" s="1099" t="s">
        <v>6196</v>
      </c>
      <c r="R11" s="1099" t="s">
        <v>6094</v>
      </c>
      <c r="S11" s="1099" t="s">
        <v>6095</v>
      </c>
      <c r="T11" s="1093" t="s">
        <v>6096</v>
      </c>
      <c r="U11" s="1099" t="s">
        <v>6097</v>
      </c>
      <c r="V11" s="1093" t="s">
        <v>6098</v>
      </c>
      <c r="W11" s="1093" t="s">
        <v>6211</v>
      </c>
      <c r="X11" s="1093" t="s">
        <v>6212</v>
      </c>
      <c r="Y11" s="1093" t="s">
        <v>6213</v>
      </c>
      <c r="Z11" s="1093" t="s">
        <v>6214</v>
      </c>
      <c r="AA11" s="1094" t="s">
        <v>6099</v>
      </c>
      <c r="AB11" s="1100" t="s">
        <v>6100</v>
      </c>
      <c r="AC11" s="1100" t="s">
        <v>6101</v>
      </c>
      <c r="AD11" s="1100" t="s">
        <v>6102</v>
      </c>
      <c r="AE11" s="1100" t="s">
        <v>6103</v>
      </c>
      <c r="AF11" s="1094" t="s">
        <v>6104</v>
      </c>
      <c r="AG11" s="1100" t="s">
        <v>6105</v>
      </c>
      <c r="AH11" s="1094" t="s">
        <v>6106</v>
      </c>
      <c r="AI11" s="1094" t="s">
        <v>6215</v>
      </c>
      <c r="AJ11" s="1094" t="s">
        <v>6216</v>
      </c>
      <c r="AK11" s="1094" t="s">
        <v>6217</v>
      </c>
      <c r="AL11" s="1094" t="s">
        <v>6218</v>
      </c>
      <c r="AM11" s="1095" t="s">
        <v>6107</v>
      </c>
      <c r="AN11" s="1101" t="s">
        <v>6108</v>
      </c>
      <c r="AO11" s="1101" t="s">
        <v>6109</v>
      </c>
      <c r="AP11" s="1095" t="s">
        <v>6110</v>
      </c>
      <c r="AQ11" s="1101" t="s">
        <v>6111</v>
      </c>
      <c r="AR11" s="1101" t="s">
        <v>6112</v>
      </c>
      <c r="AS11" s="1095" t="s">
        <v>6113</v>
      </c>
      <c r="AT11" s="1095" t="s">
        <v>6114</v>
      </c>
      <c r="AU11" s="1095" t="s">
        <v>6219</v>
      </c>
      <c r="AV11" s="1095" t="s">
        <v>6220</v>
      </c>
      <c r="AW11" s="1095" t="s">
        <v>6221</v>
      </c>
      <c r="AX11" s="1095" t="s">
        <v>6222</v>
      </c>
      <c r="AY11" s="1096" t="s">
        <v>6115</v>
      </c>
      <c r="AZ11" s="1096" t="s">
        <v>6116</v>
      </c>
      <c r="BA11" s="1096" t="s">
        <v>6117</v>
      </c>
      <c r="BB11" s="1096" t="s">
        <v>6118</v>
      </c>
      <c r="BC11" s="1102" t="s">
        <v>6223</v>
      </c>
      <c r="BD11" s="1096" t="s">
        <v>6119</v>
      </c>
      <c r="BE11" s="1096" t="s">
        <v>6120</v>
      </c>
      <c r="BF11" s="1096" t="s">
        <v>6121</v>
      </c>
      <c r="BG11" s="1096" t="s">
        <v>6224</v>
      </c>
      <c r="BH11" s="1096" t="s">
        <v>6225</v>
      </c>
      <c r="BI11" s="1096" t="s">
        <v>6226</v>
      </c>
      <c r="BJ11" s="1096" t="s">
        <v>6227</v>
      </c>
    </row>
    <row r="12" spans="1:63" s="875" customFormat="1">
      <c r="B12" s="1238" t="s">
        <v>140</v>
      </c>
      <c r="C12" s="876"/>
      <c r="D12" s="876"/>
      <c r="E12" s="876"/>
      <c r="F12" s="876"/>
      <c r="G12" s="1060"/>
      <c r="H12" s="876"/>
      <c r="I12" s="876"/>
      <c r="J12" s="876"/>
      <c r="K12" s="876"/>
      <c r="L12" s="876"/>
      <c r="M12" s="876"/>
      <c r="N12" s="876"/>
      <c r="O12" s="876"/>
      <c r="P12" s="876"/>
      <c r="Q12" s="876"/>
      <c r="R12" s="876"/>
      <c r="S12" s="1060"/>
      <c r="T12" s="876"/>
      <c r="U12" s="876"/>
      <c r="V12" s="876"/>
      <c r="W12" s="876"/>
      <c r="X12" s="876"/>
      <c r="Y12" s="876"/>
      <c r="Z12" s="876"/>
      <c r="AA12" s="876"/>
      <c r="AB12" s="876"/>
      <c r="AC12" s="876"/>
      <c r="AD12" s="876"/>
      <c r="AE12" s="1060"/>
      <c r="AF12" s="876"/>
      <c r="AG12" s="876"/>
      <c r="AH12" s="876"/>
      <c r="AI12" s="876"/>
      <c r="AJ12" s="876"/>
      <c r="AK12" s="876"/>
      <c r="AL12" s="876"/>
      <c r="AM12" s="876"/>
      <c r="AN12" s="876"/>
      <c r="AO12" s="876"/>
      <c r="AP12" s="876"/>
      <c r="AQ12" s="1060"/>
      <c r="AR12" s="876"/>
      <c r="AS12" s="876"/>
      <c r="AT12" s="876"/>
      <c r="AU12" s="876"/>
      <c r="AV12" s="876"/>
      <c r="AW12" s="876"/>
      <c r="AX12" s="876"/>
      <c r="AY12" s="876"/>
      <c r="AZ12" s="876"/>
      <c r="BA12" s="876"/>
      <c r="BB12" s="876"/>
      <c r="BC12" s="1060"/>
      <c r="BD12" s="876"/>
      <c r="BE12" s="876"/>
      <c r="BF12" s="876"/>
      <c r="BG12" s="876"/>
      <c r="BH12" s="876"/>
      <c r="BI12" s="876"/>
      <c r="BJ12" s="876"/>
    </row>
    <row r="13" spans="1:63" s="875" customFormat="1">
      <c r="B13" s="1239" t="s">
        <v>129</v>
      </c>
      <c r="C13" s="877"/>
      <c r="D13" s="877"/>
      <c r="E13" s="877"/>
      <c r="F13" s="877"/>
      <c r="G13" s="877"/>
      <c r="H13" s="877"/>
      <c r="I13" s="877"/>
      <c r="J13" s="877"/>
      <c r="K13" s="877"/>
      <c r="L13" s="877"/>
      <c r="M13" s="877"/>
      <c r="N13" s="877"/>
      <c r="O13" s="877"/>
      <c r="P13" s="877"/>
      <c r="Q13" s="877"/>
      <c r="R13" s="877"/>
      <c r="S13" s="877"/>
      <c r="T13" s="877"/>
      <c r="U13" s="877"/>
      <c r="V13" s="877"/>
      <c r="W13" s="877"/>
      <c r="X13" s="877"/>
      <c r="Y13" s="877"/>
      <c r="Z13" s="877"/>
      <c r="AA13" s="877"/>
      <c r="AB13" s="877"/>
      <c r="AC13" s="877"/>
      <c r="AD13" s="877"/>
      <c r="AE13" s="877"/>
      <c r="AF13" s="877"/>
      <c r="AG13" s="877"/>
      <c r="AH13" s="877"/>
      <c r="AI13" s="877"/>
      <c r="AJ13" s="877"/>
      <c r="AK13" s="877"/>
      <c r="AL13" s="877"/>
      <c r="AM13" s="877"/>
      <c r="AN13" s="877"/>
      <c r="AO13" s="877"/>
      <c r="AP13" s="877"/>
      <c r="AQ13" s="877"/>
      <c r="AR13" s="877"/>
      <c r="AS13" s="877"/>
      <c r="AT13" s="877"/>
      <c r="AU13" s="877"/>
      <c r="AV13" s="877"/>
      <c r="AW13" s="877"/>
      <c r="AX13" s="877"/>
      <c r="AY13" s="877"/>
      <c r="AZ13" s="877"/>
      <c r="BA13" s="877"/>
      <c r="BB13" s="877"/>
      <c r="BC13" s="877"/>
      <c r="BD13" s="877"/>
      <c r="BE13" s="877"/>
      <c r="BF13" s="877"/>
      <c r="BG13" s="877"/>
      <c r="BH13" s="877"/>
      <c r="BI13" s="877"/>
      <c r="BJ13" s="877"/>
    </row>
    <row r="14" spans="1:63" s="875" customFormat="1">
      <c r="B14" s="1239" t="s">
        <v>130</v>
      </c>
      <c r="C14" s="877"/>
      <c r="D14" s="877"/>
      <c r="E14" s="877"/>
      <c r="F14" s="877"/>
      <c r="G14" s="877"/>
      <c r="H14" s="877"/>
      <c r="I14" s="877"/>
      <c r="J14" s="877"/>
      <c r="K14" s="877"/>
      <c r="L14" s="877"/>
      <c r="M14" s="877"/>
      <c r="N14" s="877"/>
      <c r="O14" s="877"/>
      <c r="P14" s="877"/>
      <c r="Q14" s="877"/>
      <c r="R14" s="877"/>
      <c r="S14" s="877"/>
      <c r="T14" s="877"/>
      <c r="U14" s="877"/>
      <c r="V14" s="877"/>
      <c r="W14" s="877"/>
      <c r="X14" s="877"/>
      <c r="Y14" s="877"/>
      <c r="Z14" s="877"/>
      <c r="AA14" s="877"/>
      <c r="AB14" s="877"/>
      <c r="AC14" s="877"/>
      <c r="AD14" s="877"/>
      <c r="AE14" s="877"/>
      <c r="AF14" s="877"/>
      <c r="AG14" s="877"/>
      <c r="AH14" s="877"/>
      <c r="AI14" s="877"/>
      <c r="AJ14" s="877"/>
      <c r="AK14" s="877"/>
      <c r="AL14" s="877"/>
      <c r="AM14" s="877"/>
      <c r="AN14" s="877"/>
      <c r="AO14" s="877"/>
      <c r="AP14" s="877"/>
      <c r="AQ14" s="877"/>
      <c r="AR14" s="877"/>
      <c r="AS14" s="877"/>
      <c r="AT14" s="877"/>
      <c r="AU14" s="877"/>
      <c r="AV14" s="877"/>
      <c r="AW14" s="877"/>
      <c r="AX14" s="877"/>
      <c r="AY14" s="877"/>
      <c r="AZ14" s="877"/>
      <c r="BA14" s="877"/>
      <c r="BB14" s="877"/>
      <c r="BC14" s="877"/>
      <c r="BD14" s="877"/>
      <c r="BE14" s="877"/>
      <c r="BF14" s="877"/>
      <c r="BG14" s="877"/>
      <c r="BH14" s="877"/>
      <c r="BI14" s="877"/>
      <c r="BJ14" s="877"/>
    </row>
    <row r="15" spans="1:63" s="875" customFormat="1">
      <c r="B15" s="1402" t="s">
        <v>131</v>
      </c>
      <c r="C15" s="877"/>
      <c r="D15" s="877"/>
      <c r="E15" s="877"/>
      <c r="F15" s="877"/>
      <c r="G15" s="877"/>
      <c r="H15" s="877"/>
      <c r="I15" s="877"/>
      <c r="J15" s="877"/>
      <c r="K15" s="877"/>
      <c r="L15" s="877"/>
      <c r="M15" s="877"/>
      <c r="N15" s="877"/>
      <c r="O15" s="877"/>
      <c r="P15" s="877"/>
      <c r="Q15" s="877"/>
      <c r="R15" s="877"/>
      <c r="S15" s="877"/>
      <c r="T15" s="877"/>
      <c r="U15" s="877"/>
      <c r="V15" s="877"/>
      <c r="W15" s="877"/>
      <c r="X15" s="877"/>
      <c r="Y15" s="877"/>
      <c r="Z15" s="877"/>
      <c r="AA15" s="877"/>
      <c r="AB15" s="877"/>
      <c r="AC15" s="877"/>
      <c r="AD15" s="877"/>
      <c r="AE15" s="877"/>
      <c r="AF15" s="877"/>
      <c r="AG15" s="877"/>
      <c r="AH15" s="877"/>
      <c r="AI15" s="877"/>
      <c r="AJ15" s="877"/>
      <c r="AK15" s="877"/>
      <c r="AL15" s="877"/>
      <c r="AM15" s="877"/>
      <c r="AN15" s="877"/>
      <c r="AO15" s="877"/>
      <c r="AP15" s="877"/>
      <c r="AQ15" s="877"/>
      <c r="AR15" s="877"/>
      <c r="AS15" s="877"/>
      <c r="AT15" s="877"/>
      <c r="AU15" s="877"/>
      <c r="AV15" s="877"/>
      <c r="AW15" s="877"/>
      <c r="AX15" s="877"/>
      <c r="AY15" s="877"/>
      <c r="AZ15" s="877"/>
      <c r="BA15" s="877"/>
      <c r="BB15" s="877"/>
      <c r="BC15" s="877"/>
      <c r="BD15" s="877"/>
      <c r="BE15" s="877"/>
      <c r="BF15" s="877"/>
      <c r="BG15" s="877"/>
      <c r="BH15" s="877"/>
      <c r="BI15" s="877"/>
      <c r="BJ15" s="877"/>
    </row>
    <row r="16" spans="1:63" s="875" customFormat="1">
      <c r="B16" s="1402" t="s">
        <v>132</v>
      </c>
      <c r="C16" s="877"/>
      <c r="D16" s="877"/>
      <c r="E16" s="877"/>
      <c r="F16" s="877"/>
      <c r="G16" s="877"/>
      <c r="H16" s="877"/>
      <c r="I16" s="877"/>
      <c r="J16" s="877"/>
      <c r="K16" s="877"/>
      <c r="L16" s="877"/>
      <c r="M16" s="877"/>
      <c r="N16" s="877"/>
      <c r="O16" s="877"/>
      <c r="P16" s="877"/>
      <c r="Q16" s="877"/>
      <c r="R16" s="877"/>
      <c r="S16" s="877"/>
      <c r="T16" s="877"/>
      <c r="U16" s="877"/>
      <c r="V16" s="877"/>
      <c r="W16" s="877"/>
      <c r="X16" s="877"/>
      <c r="Y16" s="877"/>
      <c r="Z16" s="877"/>
      <c r="AA16" s="877"/>
      <c r="AB16" s="877"/>
      <c r="AC16" s="877"/>
      <c r="AD16" s="877"/>
      <c r="AE16" s="877"/>
      <c r="AF16" s="877"/>
      <c r="AG16" s="877"/>
      <c r="AH16" s="877"/>
      <c r="AI16" s="877"/>
      <c r="AJ16" s="877"/>
      <c r="AK16" s="877"/>
      <c r="AL16" s="877"/>
      <c r="AM16" s="877"/>
      <c r="AN16" s="877"/>
      <c r="AO16" s="877"/>
      <c r="AP16" s="877"/>
      <c r="AQ16" s="877"/>
      <c r="AR16" s="877"/>
      <c r="AS16" s="877"/>
      <c r="AT16" s="877"/>
      <c r="AU16" s="877"/>
      <c r="AV16" s="877"/>
      <c r="AW16" s="877"/>
      <c r="AX16" s="877"/>
      <c r="AY16" s="877"/>
      <c r="AZ16" s="877"/>
      <c r="BA16" s="877"/>
      <c r="BB16" s="877"/>
      <c r="BC16" s="877"/>
      <c r="BD16" s="877"/>
      <c r="BE16" s="877"/>
      <c r="BF16" s="877"/>
      <c r="BG16" s="877"/>
      <c r="BH16" s="877"/>
      <c r="BI16" s="877"/>
      <c r="BJ16" s="877"/>
    </row>
    <row r="17" spans="2:62" s="875" customFormat="1">
      <c r="B17" s="1403" t="s">
        <v>6002</v>
      </c>
      <c r="C17" s="877"/>
      <c r="D17" s="877"/>
      <c r="E17" s="877"/>
      <c r="F17" s="877"/>
      <c r="G17" s="877"/>
      <c r="H17" s="877"/>
      <c r="I17" s="877"/>
      <c r="J17" s="877"/>
      <c r="K17" s="877"/>
      <c r="L17" s="877"/>
      <c r="M17" s="877"/>
      <c r="N17" s="877"/>
      <c r="O17" s="877"/>
      <c r="P17" s="877"/>
      <c r="Q17" s="877"/>
      <c r="R17" s="877"/>
      <c r="S17" s="877"/>
      <c r="T17" s="877"/>
      <c r="U17" s="877"/>
      <c r="V17" s="877"/>
      <c r="W17" s="877"/>
      <c r="X17" s="877"/>
      <c r="Y17" s="877"/>
      <c r="Z17" s="877"/>
      <c r="AA17" s="877"/>
      <c r="AB17" s="877"/>
      <c r="AC17" s="877"/>
      <c r="AD17" s="877"/>
      <c r="AE17" s="877"/>
      <c r="AF17" s="877"/>
      <c r="AG17" s="877"/>
      <c r="AH17" s="877"/>
      <c r="AI17" s="877"/>
      <c r="AJ17" s="877"/>
      <c r="AK17" s="877"/>
      <c r="AL17" s="877"/>
      <c r="AM17" s="877"/>
      <c r="AN17" s="877"/>
      <c r="AO17" s="877"/>
      <c r="AP17" s="877"/>
      <c r="AQ17" s="877"/>
      <c r="AR17" s="877"/>
      <c r="AS17" s="877"/>
      <c r="AT17" s="877"/>
      <c r="AU17" s="877"/>
      <c r="AV17" s="877"/>
      <c r="AW17" s="877"/>
      <c r="AX17" s="877"/>
      <c r="AY17" s="877"/>
      <c r="AZ17" s="877"/>
      <c r="BA17" s="877"/>
      <c r="BB17" s="877"/>
      <c r="BC17" s="877"/>
      <c r="BD17" s="877"/>
      <c r="BE17" s="877"/>
      <c r="BF17" s="877"/>
      <c r="BG17" s="877"/>
      <c r="BH17" s="877"/>
      <c r="BI17" s="877"/>
      <c r="BJ17" s="877"/>
    </row>
    <row r="18" spans="2:62" s="875" customFormat="1">
      <c r="B18" s="1403" t="s">
        <v>133</v>
      </c>
      <c r="C18" s="877"/>
      <c r="D18" s="877"/>
      <c r="E18" s="877"/>
      <c r="F18" s="877"/>
      <c r="G18" s="877"/>
      <c r="H18" s="877"/>
      <c r="I18" s="877"/>
      <c r="J18" s="877"/>
      <c r="K18" s="877"/>
      <c r="L18" s="877"/>
      <c r="M18" s="877"/>
      <c r="N18" s="877"/>
      <c r="O18" s="877"/>
      <c r="P18" s="877"/>
      <c r="Q18" s="877"/>
      <c r="R18" s="877"/>
      <c r="S18" s="877"/>
      <c r="T18" s="877"/>
      <c r="U18" s="877"/>
      <c r="V18" s="877"/>
      <c r="W18" s="877"/>
      <c r="X18" s="877"/>
      <c r="Y18" s="877"/>
      <c r="Z18" s="877"/>
      <c r="AA18" s="877"/>
      <c r="AB18" s="877"/>
      <c r="AC18" s="877"/>
      <c r="AD18" s="877"/>
      <c r="AE18" s="877"/>
      <c r="AF18" s="877"/>
      <c r="AG18" s="877"/>
      <c r="AH18" s="877"/>
      <c r="AI18" s="877"/>
      <c r="AJ18" s="877"/>
      <c r="AK18" s="877"/>
      <c r="AL18" s="877"/>
      <c r="AM18" s="877"/>
      <c r="AN18" s="877"/>
      <c r="AO18" s="877"/>
      <c r="AP18" s="877"/>
      <c r="AQ18" s="877"/>
      <c r="AR18" s="877"/>
      <c r="AS18" s="877"/>
      <c r="AT18" s="877"/>
      <c r="AU18" s="877"/>
      <c r="AV18" s="877"/>
      <c r="AW18" s="877"/>
      <c r="AX18" s="877"/>
      <c r="AY18" s="877"/>
      <c r="AZ18" s="877"/>
      <c r="BA18" s="877"/>
      <c r="BB18" s="877"/>
      <c r="BC18" s="877"/>
      <c r="BD18" s="877"/>
      <c r="BE18" s="877"/>
      <c r="BF18" s="877"/>
      <c r="BG18" s="877"/>
      <c r="BH18" s="877"/>
      <c r="BI18" s="877"/>
      <c r="BJ18" s="877"/>
    </row>
    <row r="19" spans="2:62" s="875" customFormat="1">
      <c r="B19" s="1402" t="s">
        <v>128</v>
      </c>
      <c r="C19" s="877"/>
      <c r="D19" s="877"/>
      <c r="E19" s="877"/>
      <c r="F19" s="877"/>
      <c r="G19" s="877"/>
      <c r="H19" s="877"/>
      <c r="I19" s="877"/>
      <c r="J19" s="877"/>
      <c r="K19" s="877"/>
      <c r="L19" s="877"/>
      <c r="M19" s="877"/>
      <c r="N19" s="877"/>
      <c r="O19" s="877"/>
      <c r="P19" s="877"/>
      <c r="Q19" s="877"/>
      <c r="R19" s="877"/>
      <c r="S19" s="877"/>
      <c r="T19" s="877"/>
      <c r="U19" s="877"/>
      <c r="V19" s="877"/>
      <c r="W19" s="877"/>
      <c r="X19" s="877"/>
      <c r="Y19" s="877"/>
      <c r="Z19" s="877"/>
      <c r="AA19" s="877"/>
      <c r="AB19" s="877"/>
      <c r="AC19" s="877"/>
      <c r="AD19" s="877"/>
      <c r="AE19" s="877"/>
      <c r="AF19" s="877"/>
      <c r="AG19" s="877"/>
      <c r="AH19" s="877"/>
      <c r="AI19" s="877"/>
      <c r="AJ19" s="877"/>
      <c r="AK19" s="877"/>
      <c r="AL19" s="877"/>
      <c r="AM19" s="877"/>
      <c r="AN19" s="877"/>
      <c r="AO19" s="877"/>
      <c r="AP19" s="877"/>
      <c r="AQ19" s="877"/>
      <c r="AR19" s="877"/>
      <c r="AS19" s="877"/>
      <c r="AT19" s="877"/>
      <c r="AU19" s="877"/>
      <c r="AV19" s="877"/>
      <c r="AW19" s="877"/>
      <c r="AX19" s="877"/>
      <c r="AY19" s="877"/>
      <c r="AZ19" s="877"/>
      <c r="BA19" s="877"/>
      <c r="BB19" s="877"/>
      <c r="BC19" s="877"/>
      <c r="BD19" s="877"/>
      <c r="BE19" s="877"/>
      <c r="BF19" s="877"/>
      <c r="BG19" s="877"/>
      <c r="BH19" s="877"/>
      <c r="BI19" s="877"/>
      <c r="BJ19" s="877"/>
    </row>
    <row r="20" spans="2:62" s="875" customFormat="1">
      <c r="B20" s="1402" t="s">
        <v>6389</v>
      </c>
      <c r="C20" s="877"/>
      <c r="D20" s="877"/>
      <c r="E20" s="877"/>
      <c r="F20" s="877"/>
      <c r="G20" s="877"/>
      <c r="H20" s="877"/>
      <c r="I20" s="877"/>
      <c r="J20" s="877"/>
      <c r="K20" s="877"/>
      <c r="L20" s="877"/>
      <c r="M20" s="877"/>
      <c r="N20" s="877"/>
      <c r="O20" s="877"/>
      <c r="P20" s="877"/>
      <c r="Q20" s="877"/>
      <c r="R20" s="877"/>
      <c r="S20" s="877"/>
      <c r="T20" s="877"/>
      <c r="U20" s="877"/>
      <c r="V20" s="877"/>
      <c r="W20" s="877"/>
      <c r="X20" s="877"/>
      <c r="Y20" s="877"/>
      <c r="Z20" s="877"/>
      <c r="AA20" s="877"/>
      <c r="AB20" s="877"/>
      <c r="AC20" s="877"/>
      <c r="AD20" s="877"/>
      <c r="AE20" s="877"/>
      <c r="AF20" s="877"/>
      <c r="AG20" s="877"/>
      <c r="AH20" s="877"/>
      <c r="AI20" s="877"/>
      <c r="AJ20" s="877"/>
      <c r="AK20" s="877"/>
      <c r="AL20" s="877"/>
      <c r="AM20" s="877"/>
      <c r="AN20" s="877"/>
      <c r="AO20" s="877"/>
      <c r="AP20" s="877"/>
      <c r="AQ20" s="877"/>
      <c r="AR20" s="877"/>
      <c r="AS20" s="877"/>
      <c r="AT20" s="877"/>
      <c r="AU20" s="877"/>
      <c r="AV20" s="877"/>
      <c r="AW20" s="877"/>
      <c r="AX20" s="877"/>
      <c r="AY20" s="877"/>
      <c r="AZ20" s="877"/>
      <c r="BA20" s="877"/>
      <c r="BB20" s="877"/>
      <c r="BC20" s="877"/>
      <c r="BD20" s="877"/>
      <c r="BE20" s="877"/>
      <c r="BF20" s="877"/>
      <c r="BG20" s="877"/>
      <c r="BH20" s="877"/>
      <c r="BI20" s="877"/>
      <c r="BJ20" s="877"/>
    </row>
    <row r="21" spans="2:62" s="875" customFormat="1">
      <c r="B21" s="1402"/>
      <c r="C21" s="877"/>
      <c r="D21" s="877"/>
      <c r="E21" s="877"/>
      <c r="F21" s="877"/>
      <c r="G21" s="877"/>
      <c r="H21" s="877"/>
      <c r="I21" s="877"/>
      <c r="J21" s="877"/>
      <c r="K21" s="877"/>
      <c r="L21" s="877"/>
      <c r="M21" s="877"/>
      <c r="N21" s="877"/>
      <c r="O21" s="877"/>
      <c r="P21" s="877"/>
      <c r="Q21" s="877"/>
      <c r="R21" s="877"/>
      <c r="S21" s="877"/>
      <c r="T21" s="877"/>
      <c r="U21" s="877"/>
      <c r="V21" s="877"/>
      <c r="W21" s="877"/>
      <c r="X21" s="877"/>
      <c r="Y21" s="877"/>
      <c r="Z21" s="877"/>
      <c r="AA21" s="877"/>
      <c r="AB21" s="877"/>
      <c r="AC21" s="877"/>
      <c r="AD21" s="877"/>
      <c r="AE21" s="877"/>
      <c r="AF21" s="877"/>
      <c r="AG21" s="877"/>
      <c r="AH21" s="877"/>
      <c r="AI21" s="877"/>
      <c r="AJ21" s="877"/>
      <c r="AK21" s="877"/>
      <c r="AL21" s="877"/>
      <c r="AM21" s="877"/>
      <c r="AN21" s="877"/>
      <c r="AO21" s="877"/>
      <c r="AP21" s="877"/>
      <c r="AQ21" s="877"/>
      <c r="AR21" s="877"/>
      <c r="AS21" s="877"/>
      <c r="AT21" s="877"/>
      <c r="AU21" s="877"/>
      <c r="AV21" s="877"/>
      <c r="AW21" s="877"/>
      <c r="AX21" s="877"/>
      <c r="AY21" s="877"/>
      <c r="AZ21" s="877"/>
      <c r="BA21" s="877"/>
      <c r="BB21" s="877"/>
      <c r="BC21" s="877"/>
      <c r="BD21" s="877"/>
      <c r="BE21" s="877"/>
      <c r="BF21" s="877"/>
      <c r="BG21" s="877"/>
      <c r="BH21" s="877"/>
      <c r="BI21" s="877"/>
      <c r="BJ21" s="877"/>
    </row>
    <row r="22" spans="2:62" s="875" customFormat="1">
      <c r="B22" s="1402"/>
      <c r="C22" s="877"/>
      <c r="D22" s="877"/>
      <c r="E22" s="877"/>
      <c r="F22" s="877"/>
      <c r="G22" s="877"/>
      <c r="H22" s="877"/>
      <c r="I22" s="877"/>
      <c r="J22" s="877"/>
      <c r="K22" s="877"/>
      <c r="L22" s="877"/>
      <c r="M22" s="877"/>
      <c r="N22" s="877"/>
      <c r="O22" s="877"/>
      <c r="P22" s="877"/>
      <c r="Q22" s="877"/>
      <c r="R22" s="877"/>
      <c r="S22" s="877"/>
      <c r="T22" s="877"/>
      <c r="U22" s="877"/>
      <c r="V22" s="877"/>
      <c r="W22" s="877"/>
      <c r="X22" s="877"/>
      <c r="Y22" s="877"/>
      <c r="Z22" s="877"/>
      <c r="AA22" s="877"/>
      <c r="AB22" s="877"/>
      <c r="AC22" s="877"/>
      <c r="AD22" s="877"/>
      <c r="AE22" s="877"/>
      <c r="AF22" s="877"/>
      <c r="AG22" s="877"/>
      <c r="AH22" s="877"/>
      <c r="AI22" s="877"/>
      <c r="AJ22" s="877"/>
      <c r="AK22" s="877"/>
      <c r="AL22" s="877"/>
      <c r="AM22" s="877"/>
      <c r="AN22" s="877"/>
      <c r="AO22" s="877"/>
      <c r="AP22" s="877"/>
      <c r="AQ22" s="877"/>
      <c r="AR22" s="877"/>
      <c r="AS22" s="877"/>
      <c r="AT22" s="877"/>
      <c r="AU22" s="877"/>
      <c r="AV22" s="877"/>
      <c r="AW22" s="877"/>
      <c r="AX22" s="877"/>
      <c r="AY22" s="877"/>
      <c r="AZ22" s="877"/>
      <c r="BA22" s="877"/>
      <c r="BB22" s="877"/>
      <c r="BC22" s="877"/>
      <c r="BD22" s="877"/>
      <c r="BE22" s="877"/>
      <c r="BF22" s="877"/>
      <c r="BG22" s="877"/>
      <c r="BH22" s="877"/>
      <c r="BI22" s="877"/>
      <c r="BJ22" s="877"/>
    </row>
    <row r="23" spans="2:62" s="875" customFormat="1">
      <c r="B23" s="1404" t="s">
        <v>141</v>
      </c>
      <c r="C23" s="877"/>
      <c r="D23" s="877"/>
      <c r="E23" s="877"/>
      <c r="F23" s="877"/>
      <c r="G23" s="877"/>
      <c r="H23" s="877"/>
      <c r="I23" s="877"/>
      <c r="J23" s="877"/>
      <c r="K23" s="877"/>
      <c r="L23" s="877"/>
      <c r="M23" s="877"/>
      <c r="N23" s="877"/>
      <c r="O23" s="877"/>
      <c r="P23" s="877"/>
      <c r="Q23" s="877"/>
      <c r="R23" s="877"/>
      <c r="S23" s="877"/>
      <c r="T23" s="877"/>
      <c r="U23" s="877"/>
      <c r="V23" s="877"/>
      <c r="W23" s="877"/>
      <c r="X23" s="877"/>
      <c r="Y23" s="877"/>
      <c r="Z23" s="877"/>
      <c r="AA23" s="877"/>
      <c r="AB23" s="877"/>
      <c r="AC23" s="877"/>
      <c r="AD23" s="877"/>
      <c r="AE23" s="877"/>
      <c r="AF23" s="877"/>
      <c r="AG23" s="877"/>
      <c r="AH23" s="877"/>
      <c r="AI23" s="877"/>
      <c r="AJ23" s="877"/>
      <c r="AK23" s="877"/>
      <c r="AL23" s="877"/>
      <c r="AM23" s="877"/>
      <c r="AN23" s="877"/>
      <c r="AO23" s="877"/>
      <c r="AP23" s="877"/>
      <c r="AQ23" s="877"/>
      <c r="AR23" s="877"/>
      <c r="AS23" s="877"/>
      <c r="AT23" s="877"/>
      <c r="AU23" s="877"/>
      <c r="AV23" s="877"/>
      <c r="AW23" s="877"/>
      <c r="AX23" s="877"/>
      <c r="AY23" s="877"/>
      <c r="AZ23" s="877"/>
      <c r="BA23" s="877"/>
      <c r="BB23" s="877"/>
      <c r="BC23" s="877"/>
      <c r="BD23" s="877"/>
      <c r="BE23" s="877"/>
      <c r="BF23" s="877"/>
      <c r="BG23" s="877"/>
      <c r="BH23" s="877"/>
      <c r="BI23" s="877"/>
      <c r="BJ23" s="877"/>
    </row>
    <row r="24" spans="2:62" s="875" customFormat="1">
      <c r="B24" s="1402" t="s">
        <v>129</v>
      </c>
      <c r="C24" s="877"/>
      <c r="D24" s="877"/>
      <c r="E24" s="877"/>
      <c r="F24" s="877"/>
      <c r="G24" s="877"/>
      <c r="H24" s="877"/>
      <c r="I24" s="877"/>
      <c r="J24" s="877"/>
      <c r="K24" s="877"/>
      <c r="L24" s="877"/>
      <c r="M24" s="877"/>
      <c r="N24" s="877"/>
      <c r="O24" s="877"/>
      <c r="P24" s="877"/>
      <c r="Q24" s="877"/>
      <c r="R24" s="877"/>
      <c r="S24" s="877"/>
      <c r="T24" s="877"/>
      <c r="U24" s="877"/>
      <c r="V24" s="877"/>
      <c r="W24" s="877"/>
      <c r="X24" s="877"/>
      <c r="Y24" s="877"/>
      <c r="Z24" s="877"/>
      <c r="AA24" s="877"/>
      <c r="AB24" s="877"/>
      <c r="AC24" s="877"/>
      <c r="AD24" s="877"/>
      <c r="AE24" s="877"/>
      <c r="AF24" s="877"/>
      <c r="AG24" s="877"/>
      <c r="AH24" s="877"/>
      <c r="AI24" s="877"/>
      <c r="AJ24" s="877"/>
      <c r="AK24" s="877"/>
      <c r="AL24" s="877"/>
      <c r="AM24" s="877"/>
      <c r="AN24" s="877"/>
      <c r="AO24" s="877"/>
      <c r="AP24" s="877"/>
      <c r="AQ24" s="877"/>
      <c r="AR24" s="877"/>
      <c r="AS24" s="877"/>
      <c r="AT24" s="877"/>
      <c r="AU24" s="877"/>
      <c r="AV24" s="877"/>
      <c r="AW24" s="877"/>
      <c r="AX24" s="877"/>
      <c r="AY24" s="877"/>
      <c r="AZ24" s="877"/>
      <c r="BA24" s="877"/>
      <c r="BB24" s="877"/>
      <c r="BC24" s="877"/>
      <c r="BD24" s="877"/>
      <c r="BE24" s="877"/>
      <c r="BF24" s="877"/>
      <c r="BG24" s="877"/>
      <c r="BH24" s="877"/>
      <c r="BI24" s="877"/>
      <c r="BJ24" s="877"/>
    </row>
    <row r="25" spans="2:62" s="875" customFormat="1">
      <c r="B25" s="1402" t="s">
        <v>130</v>
      </c>
      <c r="C25" s="877"/>
      <c r="D25" s="877"/>
      <c r="E25" s="877"/>
      <c r="F25" s="877"/>
      <c r="G25" s="877"/>
      <c r="H25" s="877"/>
      <c r="I25" s="877"/>
      <c r="J25" s="877"/>
      <c r="K25" s="877"/>
      <c r="L25" s="877"/>
      <c r="M25" s="877"/>
      <c r="N25" s="877"/>
      <c r="O25" s="877"/>
      <c r="P25" s="877"/>
      <c r="Q25" s="877"/>
      <c r="R25" s="877"/>
      <c r="S25" s="877"/>
      <c r="T25" s="877"/>
      <c r="U25" s="877"/>
      <c r="V25" s="877"/>
      <c r="W25" s="877"/>
      <c r="X25" s="877"/>
      <c r="Y25" s="877"/>
      <c r="Z25" s="877"/>
      <c r="AA25" s="877"/>
      <c r="AB25" s="877"/>
      <c r="AC25" s="877"/>
      <c r="AD25" s="877"/>
      <c r="AE25" s="877"/>
      <c r="AF25" s="877"/>
      <c r="AG25" s="877"/>
      <c r="AH25" s="877"/>
      <c r="AI25" s="877"/>
      <c r="AJ25" s="877"/>
      <c r="AK25" s="877"/>
      <c r="AL25" s="877"/>
      <c r="AM25" s="877"/>
      <c r="AN25" s="877"/>
      <c r="AO25" s="877"/>
      <c r="AP25" s="877"/>
      <c r="AQ25" s="877"/>
      <c r="AR25" s="877"/>
      <c r="AS25" s="877"/>
      <c r="AT25" s="877"/>
      <c r="AU25" s="877"/>
      <c r="AV25" s="877"/>
      <c r="AW25" s="877"/>
      <c r="AX25" s="877"/>
      <c r="AY25" s="877"/>
      <c r="AZ25" s="877"/>
      <c r="BA25" s="877"/>
      <c r="BB25" s="877"/>
      <c r="BC25" s="877"/>
      <c r="BD25" s="877"/>
      <c r="BE25" s="877"/>
      <c r="BF25" s="877"/>
      <c r="BG25" s="877"/>
      <c r="BH25" s="877"/>
      <c r="BI25" s="877"/>
      <c r="BJ25" s="877"/>
    </row>
    <row r="26" spans="2:62" s="875" customFormat="1">
      <c r="B26" s="1402" t="s">
        <v>6122</v>
      </c>
      <c r="C26" s="877"/>
      <c r="D26" s="877"/>
      <c r="E26" s="877"/>
      <c r="F26" s="877"/>
      <c r="G26" s="877"/>
      <c r="H26" s="877"/>
      <c r="I26" s="877"/>
      <c r="J26" s="877"/>
      <c r="K26" s="877"/>
      <c r="L26" s="877"/>
      <c r="M26" s="877"/>
      <c r="N26" s="877"/>
      <c r="O26" s="877"/>
      <c r="P26" s="877"/>
      <c r="Q26" s="877"/>
      <c r="R26" s="877"/>
      <c r="S26" s="877"/>
      <c r="T26" s="877"/>
      <c r="U26" s="877"/>
      <c r="V26" s="877"/>
      <c r="W26" s="877"/>
      <c r="X26" s="877"/>
      <c r="Y26" s="877"/>
      <c r="Z26" s="877"/>
      <c r="AA26" s="877"/>
      <c r="AB26" s="877"/>
      <c r="AC26" s="877"/>
      <c r="AD26" s="877"/>
      <c r="AE26" s="877"/>
      <c r="AF26" s="877"/>
      <c r="AG26" s="877"/>
      <c r="AH26" s="877"/>
      <c r="AI26" s="877"/>
      <c r="AJ26" s="877"/>
      <c r="AK26" s="877"/>
      <c r="AL26" s="877"/>
      <c r="AM26" s="877"/>
      <c r="AN26" s="877"/>
      <c r="AO26" s="877"/>
      <c r="AP26" s="877"/>
      <c r="AQ26" s="877"/>
      <c r="AR26" s="877"/>
      <c r="AS26" s="877"/>
      <c r="AT26" s="877"/>
      <c r="AU26" s="877"/>
      <c r="AV26" s="877"/>
      <c r="AW26" s="877"/>
      <c r="AX26" s="877"/>
      <c r="AY26" s="877"/>
      <c r="AZ26" s="877"/>
      <c r="BA26" s="877"/>
      <c r="BB26" s="877"/>
      <c r="BC26" s="877"/>
      <c r="BD26" s="877"/>
      <c r="BE26" s="877"/>
      <c r="BF26" s="877"/>
      <c r="BG26" s="877"/>
      <c r="BH26" s="877"/>
      <c r="BI26" s="877"/>
      <c r="BJ26" s="877"/>
    </row>
    <row r="27" spans="2:62" s="879" customFormat="1">
      <c r="B27" s="1402" t="s">
        <v>6123</v>
      </c>
      <c r="C27" s="878"/>
      <c r="D27" s="878"/>
      <c r="E27" s="878"/>
      <c r="F27" s="878"/>
      <c r="G27" s="877"/>
      <c r="H27" s="878"/>
      <c r="I27" s="878"/>
      <c r="J27" s="878"/>
      <c r="K27" s="878"/>
      <c r="L27" s="878"/>
      <c r="M27" s="878"/>
      <c r="N27" s="878"/>
      <c r="O27" s="878"/>
      <c r="P27" s="878"/>
      <c r="Q27" s="878"/>
      <c r="R27" s="878"/>
      <c r="S27" s="877"/>
      <c r="T27" s="878"/>
      <c r="U27" s="878"/>
      <c r="V27" s="878"/>
      <c r="W27" s="878"/>
      <c r="X27" s="878"/>
      <c r="Y27" s="878"/>
      <c r="Z27" s="878"/>
      <c r="AA27" s="878"/>
      <c r="AB27" s="878"/>
      <c r="AC27" s="878"/>
      <c r="AD27" s="878"/>
      <c r="AE27" s="877"/>
      <c r="AF27" s="878"/>
      <c r="AG27" s="878"/>
      <c r="AH27" s="878"/>
      <c r="AI27" s="878"/>
      <c r="AJ27" s="878"/>
      <c r="AK27" s="878"/>
      <c r="AL27" s="878"/>
      <c r="AM27" s="878"/>
      <c r="AN27" s="878"/>
      <c r="AO27" s="878"/>
      <c r="AP27" s="878"/>
      <c r="AQ27" s="877"/>
      <c r="AR27" s="878"/>
      <c r="AS27" s="878"/>
      <c r="AT27" s="878"/>
      <c r="AU27" s="878"/>
      <c r="AV27" s="878"/>
      <c r="AW27" s="878"/>
      <c r="AX27" s="878"/>
      <c r="AY27" s="878"/>
      <c r="AZ27" s="878"/>
      <c r="BA27" s="878"/>
      <c r="BB27" s="878"/>
      <c r="BC27" s="877"/>
      <c r="BD27" s="878"/>
      <c r="BE27" s="878"/>
      <c r="BF27" s="878"/>
      <c r="BG27" s="878"/>
      <c r="BH27" s="878"/>
      <c r="BI27" s="878"/>
      <c r="BJ27" s="878"/>
    </row>
    <row r="28" spans="2:62" s="875" customFormat="1">
      <c r="B28" s="1402" t="s">
        <v>131</v>
      </c>
      <c r="C28" s="877"/>
      <c r="D28" s="877"/>
      <c r="E28" s="877"/>
      <c r="F28" s="877"/>
      <c r="G28" s="877"/>
      <c r="H28" s="877"/>
      <c r="I28" s="877"/>
      <c r="J28" s="877"/>
      <c r="K28" s="877"/>
      <c r="L28" s="877"/>
      <c r="M28" s="877"/>
      <c r="N28" s="877"/>
      <c r="O28" s="877"/>
      <c r="P28" s="877"/>
      <c r="Q28" s="877"/>
      <c r="R28" s="877"/>
      <c r="S28" s="877"/>
      <c r="T28" s="877"/>
      <c r="U28" s="877"/>
      <c r="V28" s="877"/>
      <c r="W28" s="877"/>
      <c r="X28" s="877"/>
      <c r="Y28" s="877"/>
      <c r="Z28" s="877"/>
      <c r="AA28" s="877"/>
      <c r="AB28" s="877"/>
      <c r="AC28" s="877"/>
      <c r="AD28" s="877"/>
      <c r="AE28" s="877"/>
      <c r="AF28" s="877"/>
      <c r="AG28" s="877"/>
      <c r="AH28" s="877"/>
      <c r="AI28" s="877"/>
      <c r="AJ28" s="877"/>
      <c r="AK28" s="877"/>
      <c r="AL28" s="877"/>
      <c r="AM28" s="877"/>
      <c r="AN28" s="877"/>
      <c r="AO28" s="877"/>
      <c r="AP28" s="877"/>
      <c r="AQ28" s="877"/>
      <c r="AR28" s="877"/>
      <c r="AS28" s="877"/>
      <c r="AT28" s="877"/>
      <c r="AU28" s="877"/>
      <c r="AV28" s="877"/>
      <c r="AW28" s="877"/>
      <c r="AX28" s="877"/>
      <c r="AY28" s="877"/>
      <c r="AZ28" s="877"/>
      <c r="BA28" s="877"/>
      <c r="BB28" s="877"/>
      <c r="BC28" s="877"/>
      <c r="BD28" s="877"/>
      <c r="BE28" s="877"/>
      <c r="BF28" s="877"/>
      <c r="BG28" s="877"/>
      <c r="BH28" s="877"/>
      <c r="BI28" s="877"/>
      <c r="BJ28" s="877"/>
    </row>
    <row r="29" spans="2:62" s="875" customFormat="1">
      <c r="B29" s="1402" t="s">
        <v>132</v>
      </c>
      <c r="C29" s="877"/>
      <c r="D29" s="877"/>
      <c r="E29" s="877"/>
      <c r="F29" s="877"/>
      <c r="G29" s="877"/>
      <c r="H29" s="877"/>
      <c r="I29" s="877"/>
      <c r="J29" s="877"/>
      <c r="K29" s="877"/>
      <c r="L29" s="877"/>
      <c r="M29" s="877"/>
      <c r="N29" s="877"/>
      <c r="O29" s="877"/>
      <c r="P29" s="877"/>
      <c r="Q29" s="877"/>
      <c r="R29" s="877"/>
      <c r="S29" s="877"/>
      <c r="T29" s="877"/>
      <c r="U29" s="877"/>
      <c r="V29" s="877"/>
      <c r="W29" s="877"/>
      <c r="X29" s="877"/>
      <c r="Y29" s="877"/>
      <c r="Z29" s="877"/>
      <c r="AA29" s="877"/>
      <c r="AB29" s="877"/>
      <c r="AC29" s="877"/>
      <c r="AD29" s="877"/>
      <c r="AE29" s="877"/>
      <c r="AF29" s="877"/>
      <c r="AG29" s="877"/>
      <c r="AH29" s="877"/>
      <c r="AI29" s="877"/>
      <c r="AJ29" s="877"/>
      <c r="AK29" s="877"/>
      <c r="AL29" s="877"/>
      <c r="AM29" s="877"/>
      <c r="AN29" s="877"/>
      <c r="AO29" s="877"/>
      <c r="AP29" s="877"/>
      <c r="AQ29" s="877"/>
      <c r="AR29" s="877"/>
      <c r="AS29" s="877"/>
      <c r="AT29" s="877"/>
      <c r="AU29" s="877"/>
      <c r="AV29" s="877"/>
      <c r="AW29" s="877"/>
      <c r="AX29" s="877"/>
      <c r="AY29" s="877"/>
      <c r="AZ29" s="877"/>
      <c r="BA29" s="877"/>
      <c r="BB29" s="877"/>
      <c r="BC29" s="877"/>
      <c r="BD29" s="877"/>
      <c r="BE29" s="877"/>
      <c r="BF29" s="877"/>
      <c r="BG29" s="877"/>
      <c r="BH29" s="877"/>
      <c r="BI29" s="877"/>
      <c r="BJ29" s="877"/>
    </row>
    <row r="30" spans="2:62" s="875" customFormat="1">
      <c r="B30" s="1403" t="s">
        <v>6002</v>
      </c>
      <c r="C30" s="877"/>
      <c r="D30" s="877"/>
      <c r="E30" s="877"/>
      <c r="F30" s="877"/>
      <c r="G30" s="877"/>
      <c r="H30" s="877"/>
      <c r="I30" s="877"/>
      <c r="J30" s="877"/>
      <c r="K30" s="877"/>
      <c r="L30" s="877"/>
      <c r="M30" s="877"/>
      <c r="N30" s="877"/>
      <c r="O30" s="877"/>
      <c r="P30" s="877"/>
      <c r="Q30" s="877"/>
      <c r="R30" s="877"/>
      <c r="S30" s="877"/>
      <c r="T30" s="877"/>
      <c r="U30" s="877"/>
      <c r="V30" s="877"/>
      <c r="W30" s="877"/>
      <c r="X30" s="877"/>
      <c r="Y30" s="877"/>
      <c r="Z30" s="877"/>
      <c r="AA30" s="877"/>
      <c r="AB30" s="877"/>
      <c r="AC30" s="877"/>
      <c r="AD30" s="877"/>
      <c r="AE30" s="877"/>
      <c r="AF30" s="877"/>
      <c r="AG30" s="877"/>
      <c r="AH30" s="877"/>
      <c r="AI30" s="877"/>
      <c r="AJ30" s="877"/>
      <c r="AK30" s="877"/>
      <c r="AL30" s="877"/>
      <c r="AM30" s="877"/>
      <c r="AN30" s="877"/>
      <c r="AO30" s="877"/>
      <c r="AP30" s="877"/>
      <c r="AQ30" s="877"/>
      <c r="AR30" s="877"/>
      <c r="AS30" s="877"/>
      <c r="AT30" s="877"/>
      <c r="AU30" s="877"/>
      <c r="AV30" s="877"/>
      <c r="AW30" s="877"/>
      <c r="AX30" s="877"/>
      <c r="AY30" s="877"/>
      <c r="AZ30" s="877"/>
      <c r="BA30" s="877"/>
      <c r="BB30" s="877"/>
      <c r="BC30" s="877"/>
      <c r="BD30" s="877"/>
      <c r="BE30" s="877"/>
      <c r="BF30" s="877"/>
      <c r="BG30" s="877"/>
      <c r="BH30" s="877"/>
      <c r="BI30" s="877"/>
      <c r="BJ30" s="877"/>
    </row>
    <row r="31" spans="2:62" s="875" customFormat="1">
      <c r="B31" s="1403" t="s">
        <v>133</v>
      </c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7"/>
      <c r="N31" s="877"/>
      <c r="O31" s="877"/>
      <c r="P31" s="877"/>
      <c r="Q31" s="877"/>
      <c r="R31" s="877"/>
      <c r="S31" s="877"/>
      <c r="T31" s="877"/>
      <c r="U31" s="877"/>
      <c r="V31" s="877"/>
      <c r="W31" s="877"/>
      <c r="X31" s="877"/>
      <c r="Y31" s="877"/>
      <c r="Z31" s="877"/>
      <c r="AA31" s="877"/>
      <c r="AB31" s="877"/>
      <c r="AC31" s="877"/>
      <c r="AD31" s="877"/>
      <c r="AE31" s="877"/>
      <c r="AF31" s="877"/>
      <c r="AG31" s="877"/>
      <c r="AH31" s="877"/>
      <c r="AI31" s="877"/>
      <c r="AJ31" s="877"/>
      <c r="AK31" s="877"/>
      <c r="AL31" s="877"/>
      <c r="AM31" s="877"/>
      <c r="AN31" s="877"/>
      <c r="AO31" s="877"/>
      <c r="AP31" s="877"/>
      <c r="AQ31" s="877"/>
      <c r="AR31" s="877"/>
      <c r="AS31" s="877"/>
      <c r="AT31" s="877"/>
      <c r="AU31" s="877"/>
      <c r="AV31" s="877"/>
      <c r="AW31" s="877"/>
      <c r="AX31" s="877"/>
      <c r="AY31" s="877"/>
      <c r="AZ31" s="877"/>
      <c r="BA31" s="877"/>
      <c r="BB31" s="877"/>
      <c r="BC31" s="877"/>
      <c r="BD31" s="877"/>
      <c r="BE31" s="877"/>
      <c r="BF31" s="877"/>
      <c r="BG31" s="877"/>
      <c r="BH31" s="877"/>
      <c r="BI31" s="877"/>
      <c r="BJ31" s="877"/>
    </row>
    <row r="32" spans="2:62" s="875" customFormat="1">
      <c r="B32" s="1402" t="s">
        <v>128</v>
      </c>
      <c r="C32" s="877"/>
      <c r="D32" s="877"/>
      <c r="E32" s="877"/>
      <c r="F32" s="877"/>
      <c r="G32" s="877"/>
      <c r="H32" s="877"/>
      <c r="I32" s="877"/>
      <c r="J32" s="877"/>
      <c r="K32" s="877"/>
      <c r="L32" s="877"/>
      <c r="M32" s="877"/>
      <c r="N32" s="877"/>
      <c r="O32" s="877"/>
      <c r="P32" s="877"/>
      <c r="Q32" s="877"/>
      <c r="R32" s="877"/>
      <c r="S32" s="877"/>
      <c r="T32" s="877"/>
      <c r="U32" s="877"/>
      <c r="V32" s="877"/>
      <c r="W32" s="877"/>
      <c r="X32" s="877"/>
      <c r="Y32" s="877"/>
      <c r="Z32" s="877"/>
      <c r="AA32" s="877"/>
      <c r="AB32" s="877"/>
      <c r="AC32" s="877"/>
      <c r="AD32" s="877"/>
      <c r="AE32" s="877"/>
      <c r="AF32" s="877"/>
      <c r="AG32" s="877"/>
      <c r="AH32" s="877"/>
      <c r="AI32" s="877"/>
      <c r="AJ32" s="877"/>
      <c r="AK32" s="877"/>
      <c r="AL32" s="877"/>
      <c r="AM32" s="877"/>
      <c r="AN32" s="877"/>
      <c r="AO32" s="877"/>
      <c r="AP32" s="877"/>
      <c r="AQ32" s="877"/>
      <c r="AR32" s="877"/>
      <c r="AS32" s="877"/>
      <c r="AT32" s="877"/>
      <c r="AU32" s="877"/>
      <c r="AV32" s="877"/>
      <c r="AW32" s="877"/>
      <c r="AX32" s="877"/>
      <c r="AY32" s="877"/>
      <c r="AZ32" s="877"/>
      <c r="BA32" s="877"/>
      <c r="BB32" s="877"/>
      <c r="BC32" s="877"/>
      <c r="BD32" s="877"/>
      <c r="BE32" s="877"/>
      <c r="BF32" s="877"/>
      <c r="BG32" s="877"/>
      <c r="BH32" s="877"/>
      <c r="BI32" s="877"/>
      <c r="BJ32" s="877"/>
    </row>
    <row r="33" spans="2:62" s="875" customFormat="1">
      <c r="B33" s="1402" t="s">
        <v>6390</v>
      </c>
      <c r="C33" s="877"/>
      <c r="D33" s="877"/>
      <c r="E33" s="877"/>
      <c r="F33" s="877"/>
      <c r="G33" s="877"/>
      <c r="H33" s="877"/>
      <c r="I33" s="877"/>
      <c r="J33" s="877"/>
      <c r="K33" s="877"/>
      <c r="L33" s="877"/>
      <c r="M33" s="877"/>
      <c r="N33" s="877"/>
      <c r="O33" s="877"/>
      <c r="P33" s="877"/>
      <c r="Q33" s="877"/>
      <c r="R33" s="877"/>
      <c r="S33" s="877"/>
      <c r="T33" s="877"/>
      <c r="U33" s="877"/>
      <c r="V33" s="877"/>
      <c r="W33" s="877"/>
      <c r="X33" s="877"/>
      <c r="Y33" s="877"/>
      <c r="Z33" s="877"/>
      <c r="AA33" s="877"/>
      <c r="AB33" s="877"/>
      <c r="AC33" s="877"/>
      <c r="AD33" s="877"/>
      <c r="AE33" s="877"/>
      <c r="AF33" s="877"/>
      <c r="AG33" s="877"/>
      <c r="AH33" s="877"/>
      <c r="AI33" s="877"/>
      <c r="AJ33" s="877"/>
      <c r="AK33" s="877"/>
      <c r="AL33" s="877"/>
      <c r="AM33" s="877"/>
      <c r="AN33" s="877"/>
      <c r="AO33" s="877"/>
      <c r="AP33" s="877"/>
      <c r="AQ33" s="877"/>
      <c r="AR33" s="877"/>
      <c r="AS33" s="877"/>
      <c r="AT33" s="877"/>
      <c r="AU33" s="877"/>
      <c r="AV33" s="877"/>
      <c r="AW33" s="877"/>
      <c r="AX33" s="877"/>
      <c r="AY33" s="877"/>
      <c r="AZ33" s="877"/>
      <c r="BA33" s="877"/>
      <c r="BB33" s="877"/>
      <c r="BC33" s="877"/>
      <c r="BD33" s="877"/>
      <c r="BE33" s="877"/>
      <c r="BF33" s="877"/>
      <c r="BG33" s="877"/>
      <c r="BH33" s="877"/>
      <c r="BI33" s="877"/>
      <c r="BJ33" s="877"/>
    </row>
    <row r="34" spans="2:62" s="875" customFormat="1">
      <c r="B34" s="1405"/>
      <c r="C34" s="877"/>
      <c r="D34" s="877"/>
      <c r="E34" s="877"/>
      <c r="F34" s="877"/>
      <c r="G34" s="877"/>
      <c r="H34" s="877"/>
      <c r="I34" s="877"/>
      <c r="J34" s="877"/>
      <c r="K34" s="877"/>
      <c r="L34" s="877"/>
      <c r="M34" s="877"/>
      <c r="N34" s="877"/>
      <c r="O34" s="877"/>
      <c r="P34" s="877"/>
      <c r="Q34" s="877"/>
      <c r="R34" s="877"/>
      <c r="S34" s="877"/>
      <c r="T34" s="877"/>
      <c r="U34" s="877"/>
      <c r="V34" s="877"/>
      <c r="W34" s="877"/>
      <c r="X34" s="877"/>
      <c r="Y34" s="877"/>
      <c r="Z34" s="877"/>
      <c r="AA34" s="877"/>
      <c r="AB34" s="877"/>
      <c r="AC34" s="877"/>
      <c r="AD34" s="877"/>
      <c r="AE34" s="877"/>
      <c r="AF34" s="877"/>
      <c r="AG34" s="877"/>
      <c r="AH34" s="877"/>
      <c r="AI34" s="877"/>
      <c r="AJ34" s="877"/>
      <c r="AK34" s="877"/>
      <c r="AL34" s="877"/>
      <c r="AM34" s="877"/>
      <c r="AN34" s="877"/>
      <c r="AO34" s="877"/>
      <c r="AP34" s="877"/>
      <c r="AQ34" s="877"/>
      <c r="AR34" s="877"/>
      <c r="AS34" s="877"/>
      <c r="AT34" s="877"/>
      <c r="AU34" s="877"/>
      <c r="AV34" s="877"/>
      <c r="AW34" s="877"/>
      <c r="AX34" s="877"/>
      <c r="AY34" s="877"/>
      <c r="AZ34" s="877"/>
      <c r="BA34" s="877"/>
      <c r="BB34" s="877"/>
      <c r="BC34" s="877"/>
      <c r="BD34" s="877"/>
      <c r="BE34" s="877"/>
      <c r="BF34" s="877"/>
      <c r="BG34" s="877"/>
      <c r="BH34" s="877"/>
      <c r="BI34" s="877"/>
      <c r="BJ34" s="877"/>
    </row>
    <row r="35" spans="2:62" s="875" customFormat="1">
      <c r="B35" s="1405"/>
      <c r="C35" s="877"/>
      <c r="D35" s="877"/>
      <c r="E35" s="877"/>
      <c r="F35" s="877"/>
      <c r="G35" s="877"/>
      <c r="H35" s="877"/>
      <c r="I35" s="877"/>
      <c r="J35" s="877"/>
      <c r="K35" s="877"/>
      <c r="L35" s="877"/>
      <c r="M35" s="877"/>
      <c r="N35" s="877"/>
      <c r="O35" s="877"/>
      <c r="P35" s="877"/>
      <c r="Q35" s="877"/>
      <c r="R35" s="877"/>
      <c r="S35" s="877"/>
      <c r="T35" s="877"/>
      <c r="U35" s="877"/>
      <c r="V35" s="877"/>
      <c r="W35" s="877"/>
      <c r="X35" s="877"/>
      <c r="Y35" s="877"/>
      <c r="Z35" s="877"/>
      <c r="AA35" s="877"/>
      <c r="AB35" s="877"/>
      <c r="AC35" s="877"/>
      <c r="AD35" s="877"/>
      <c r="AE35" s="877"/>
      <c r="AF35" s="877"/>
      <c r="AG35" s="877"/>
      <c r="AH35" s="877"/>
      <c r="AI35" s="877"/>
      <c r="AJ35" s="877"/>
      <c r="AK35" s="877"/>
      <c r="AL35" s="877"/>
      <c r="AM35" s="877"/>
      <c r="AN35" s="877"/>
      <c r="AO35" s="877"/>
      <c r="AP35" s="877"/>
      <c r="AQ35" s="877"/>
      <c r="AR35" s="877"/>
      <c r="AS35" s="877"/>
      <c r="AT35" s="877"/>
      <c r="AU35" s="877"/>
      <c r="AV35" s="877"/>
      <c r="AW35" s="877"/>
      <c r="AX35" s="877"/>
      <c r="AY35" s="877"/>
      <c r="AZ35" s="877"/>
      <c r="BA35" s="877"/>
      <c r="BB35" s="877"/>
      <c r="BC35" s="877"/>
      <c r="BD35" s="877"/>
      <c r="BE35" s="877"/>
      <c r="BF35" s="877"/>
      <c r="BG35" s="877"/>
      <c r="BH35" s="877"/>
      <c r="BI35" s="877"/>
      <c r="BJ35" s="877"/>
    </row>
    <row r="36" spans="2:62" s="875" customFormat="1">
      <c r="B36" s="1404" t="s">
        <v>142</v>
      </c>
      <c r="C36" s="1175"/>
      <c r="D36" s="1175"/>
      <c r="E36" s="1175"/>
      <c r="F36" s="1175"/>
      <c r="G36" s="1175"/>
      <c r="H36" s="1175"/>
      <c r="I36" s="1175"/>
      <c r="J36" s="1175"/>
      <c r="K36" s="1175"/>
      <c r="L36" s="1175"/>
      <c r="M36" s="1175"/>
      <c r="N36" s="1175"/>
      <c r="O36" s="1175"/>
      <c r="P36" s="1175"/>
      <c r="Q36" s="1175"/>
      <c r="R36" s="1175"/>
      <c r="S36" s="1175"/>
      <c r="T36" s="1175"/>
      <c r="U36" s="1175"/>
      <c r="V36" s="1175"/>
      <c r="W36" s="1175"/>
      <c r="X36" s="1175"/>
      <c r="Y36" s="1175"/>
      <c r="Z36" s="1175"/>
      <c r="AA36" s="1175"/>
      <c r="AB36" s="1175"/>
      <c r="AC36" s="1175"/>
      <c r="AD36" s="1175"/>
      <c r="AE36" s="1175"/>
      <c r="AF36" s="1175"/>
      <c r="AG36" s="1175"/>
      <c r="AH36" s="1175"/>
      <c r="AI36" s="1175"/>
      <c r="AJ36" s="1175"/>
      <c r="AK36" s="1175"/>
      <c r="AL36" s="1175"/>
      <c r="AM36" s="1175"/>
      <c r="AN36" s="1175"/>
      <c r="AO36" s="1175"/>
      <c r="AP36" s="1175"/>
      <c r="AQ36" s="1175"/>
      <c r="AR36" s="1175"/>
      <c r="AS36" s="1175"/>
      <c r="AT36" s="1175"/>
      <c r="AU36" s="1175"/>
      <c r="AV36" s="1175"/>
      <c r="AW36" s="1175"/>
      <c r="AX36" s="1175"/>
      <c r="AY36" s="1175"/>
      <c r="AZ36" s="1175"/>
      <c r="BA36" s="1175"/>
      <c r="BB36" s="1175"/>
      <c r="BC36" s="1175"/>
      <c r="BD36" s="1175"/>
      <c r="BE36" s="1175"/>
      <c r="BF36" s="1175"/>
      <c r="BG36" s="1175"/>
      <c r="BH36" s="1175"/>
      <c r="BI36" s="1175"/>
      <c r="BJ36" s="1175"/>
    </row>
    <row r="37" spans="2:62" s="875" customFormat="1">
      <c r="B37" s="1402" t="s">
        <v>134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5"/>
      <c r="M37" s="1175"/>
      <c r="N37" s="1175"/>
      <c r="O37" s="1175"/>
      <c r="P37" s="1175"/>
      <c r="Q37" s="1175"/>
      <c r="R37" s="1175"/>
      <c r="S37" s="1175"/>
      <c r="T37" s="1175"/>
      <c r="U37" s="1175"/>
      <c r="V37" s="1175"/>
      <c r="W37" s="1175"/>
      <c r="X37" s="1175"/>
      <c r="Y37" s="1175"/>
      <c r="Z37" s="1175"/>
      <c r="AA37" s="1175"/>
      <c r="AB37" s="1175"/>
      <c r="AC37" s="1175"/>
      <c r="AD37" s="1175"/>
      <c r="AE37" s="1175"/>
      <c r="AF37" s="1175"/>
      <c r="AG37" s="1175"/>
      <c r="AH37" s="1175"/>
      <c r="AI37" s="1175"/>
      <c r="AJ37" s="1175"/>
      <c r="AK37" s="1175"/>
      <c r="AL37" s="1175"/>
      <c r="AM37" s="1175"/>
      <c r="AN37" s="1175"/>
      <c r="AO37" s="1175"/>
      <c r="AP37" s="1175"/>
      <c r="AQ37" s="1175"/>
      <c r="AR37" s="1175"/>
      <c r="AS37" s="1175"/>
      <c r="AT37" s="1175"/>
      <c r="AU37" s="1175"/>
      <c r="AV37" s="1175"/>
      <c r="AW37" s="1175"/>
      <c r="AX37" s="1175"/>
      <c r="AY37" s="1175"/>
      <c r="AZ37" s="1175"/>
      <c r="BA37" s="1175"/>
      <c r="BB37" s="1175"/>
      <c r="BC37" s="1175"/>
      <c r="BD37" s="1175"/>
      <c r="BE37" s="1175"/>
      <c r="BF37" s="1175"/>
      <c r="BG37" s="1175"/>
      <c r="BH37" s="1175"/>
      <c r="BI37" s="1175"/>
      <c r="BJ37" s="1175"/>
    </row>
    <row r="38" spans="2:62" s="875" customFormat="1">
      <c r="B38" s="1402" t="s">
        <v>6237</v>
      </c>
      <c r="C38" s="1175"/>
      <c r="D38" s="1175"/>
      <c r="E38" s="1175"/>
      <c r="F38" s="1175"/>
      <c r="G38" s="1175"/>
      <c r="H38" s="1175"/>
      <c r="I38" s="1175"/>
      <c r="J38" s="1175"/>
      <c r="K38" s="1175"/>
      <c r="L38" s="1175"/>
      <c r="M38" s="1175"/>
      <c r="N38" s="1175"/>
      <c r="O38" s="1175"/>
      <c r="P38" s="1175"/>
      <c r="Q38" s="1175"/>
      <c r="R38" s="1175"/>
      <c r="S38" s="1175"/>
      <c r="T38" s="1175"/>
      <c r="U38" s="1175"/>
      <c r="V38" s="1175"/>
      <c r="W38" s="1175"/>
      <c r="X38" s="1175"/>
      <c r="Y38" s="1175"/>
      <c r="Z38" s="1175"/>
      <c r="AA38" s="1175"/>
      <c r="AB38" s="1175"/>
      <c r="AC38" s="1175"/>
      <c r="AD38" s="1175"/>
      <c r="AE38" s="1175"/>
      <c r="AF38" s="1175"/>
      <c r="AG38" s="1175"/>
      <c r="AH38" s="1175"/>
      <c r="AI38" s="1175"/>
      <c r="AJ38" s="1175"/>
      <c r="AK38" s="1175"/>
      <c r="AL38" s="1175"/>
      <c r="AM38" s="1175"/>
      <c r="AN38" s="1175"/>
      <c r="AO38" s="1175"/>
      <c r="AP38" s="1175"/>
      <c r="AQ38" s="1175"/>
      <c r="AR38" s="1175"/>
      <c r="AS38" s="1175"/>
      <c r="AT38" s="1175"/>
      <c r="AU38" s="1175"/>
      <c r="AV38" s="1175"/>
      <c r="AW38" s="1175"/>
      <c r="AX38" s="1175"/>
      <c r="AY38" s="1175"/>
      <c r="AZ38" s="1175"/>
      <c r="BA38" s="1175"/>
      <c r="BB38" s="1175"/>
      <c r="BC38" s="1175"/>
      <c r="BD38" s="1175"/>
      <c r="BE38" s="1175"/>
      <c r="BF38" s="1175"/>
      <c r="BG38" s="1175"/>
      <c r="BH38" s="1175"/>
      <c r="BI38" s="1175"/>
      <c r="BJ38" s="1175"/>
    </row>
    <row r="39" spans="2:62" s="875" customFormat="1">
      <c r="B39" s="1402" t="s">
        <v>6238</v>
      </c>
      <c r="C39" s="1175"/>
      <c r="D39" s="1175"/>
      <c r="E39" s="1175"/>
      <c r="F39" s="1175"/>
      <c r="G39" s="1175"/>
      <c r="H39" s="1175"/>
      <c r="I39" s="1175"/>
      <c r="J39" s="1175"/>
      <c r="K39" s="1175"/>
      <c r="L39" s="1175"/>
      <c r="M39" s="1175"/>
      <c r="N39" s="1175"/>
      <c r="O39" s="1175"/>
      <c r="P39" s="1175"/>
      <c r="Q39" s="1175"/>
      <c r="R39" s="1175"/>
      <c r="S39" s="1175"/>
      <c r="T39" s="1175"/>
      <c r="U39" s="1175"/>
      <c r="V39" s="1175"/>
      <c r="W39" s="1175"/>
      <c r="X39" s="1175"/>
      <c r="Y39" s="1175"/>
      <c r="Z39" s="1175"/>
      <c r="AA39" s="1175"/>
      <c r="AB39" s="1175"/>
      <c r="AC39" s="1175"/>
      <c r="AD39" s="1175"/>
      <c r="AE39" s="1175"/>
      <c r="AF39" s="1175"/>
      <c r="AG39" s="1175"/>
      <c r="AH39" s="1175"/>
      <c r="AI39" s="1175"/>
      <c r="AJ39" s="1175"/>
      <c r="AK39" s="1175"/>
      <c r="AL39" s="1175"/>
      <c r="AM39" s="1175"/>
      <c r="AN39" s="1175"/>
      <c r="AO39" s="1175"/>
      <c r="AP39" s="1175"/>
      <c r="AQ39" s="1175"/>
      <c r="AR39" s="1175"/>
      <c r="AS39" s="1175"/>
      <c r="AT39" s="1175"/>
      <c r="AU39" s="1175"/>
      <c r="AV39" s="1175"/>
      <c r="AW39" s="1175"/>
      <c r="AX39" s="1175"/>
      <c r="AY39" s="1175"/>
      <c r="AZ39" s="1175"/>
      <c r="BA39" s="1175"/>
      <c r="BB39" s="1175"/>
      <c r="BC39" s="1175"/>
      <c r="BD39" s="1175"/>
      <c r="BE39" s="1175"/>
      <c r="BF39" s="1175"/>
      <c r="BG39" s="1175"/>
      <c r="BH39" s="1175"/>
      <c r="BI39" s="1175"/>
      <c r="BJ39" s="1175"/>
    </row>
    <row r="40" spans="2:62" s="875" customFormat="1">
      <c r="B40" s="1402" t="s">
        <v>6124</v>
      </c>
      <c r="C40" s="1175"/>
      <c r="D40" s="1175"/>
      <c r="E40" s="1175"/>
      <c r="F40" s="1175"/>
      <c r="G40" s="1175"/>
      <c r="H40" s="1175"/>
      <c r="I40" s="1175"/>
      <c r="J40" s="1175"/>
      <c r="K40" s="1175"/>
      <c r="L40" s="1175"/>
      <c r="M40" s="1175"/>
      <c r="N40" s="1175"/>
      <c r="O40" s="1175"/>
      <c r="P40" s="1175"/>
      <c r="Q40" s="1175"/>
      <c r="R40" s="1175"/>
      <c r="S40" s="1175"/>
      <c r="T40" s="1175"/>
      <c r="U40" s="1175"/>
      <c r="V40" s="1175"/>
      <c r="W40" s="1175"/>
      <c r="X40" s="1175"/>
      <c r="Y40" s="1175"/>
      <c r="Z40" s="1175"/>
      <c r="AA40" s="1175"/>
      <c r="AB40" s="1175"/>
      <c r="AC40" s="1175"/>
      <c r="AD40" s="1175"/>
      <c r="AE40" s="1175"/>
      <c r="AF40" s="1175"/>
      <c r="AG40" s="1175"/>
      <c r="AH40" s="1175"/>
      <c r="AI40" s="1175"/>
      <c r="AJ40" s="1175"/>
      <c r="AK40" s="1175"/>
      <c r="AL40" s="1175"/>
      <c r="AM40" s="1175"/>
      <c r="AN40" s="1175"/>
      <c r="AO40" s="1175"/>
      <c r="AP40" s="1175"/>
      <c r="AQ40" s="1175"/>
      <c r="AR40" s="1175"/>
      <c r="AS40" s="1175"/>
      <c r="AT40" s="1175"/>
      <c r="AU40" s="1175"/>
      <c r="AV40" s="1175"/>
      <c r="AW40" s="1175"/>
      <c r="AX40" s="1175"/>
      <c r="AY40" s="1175"/>
      <c r="AZ40" s="1175"/>
      <c r="BA40" s="1175"/>
      <c r="BB40" s="1175"/>
      <c r="BC40" s="1175"/>
      <c r="BD40" s="1175"/>
      <c r="BE40" s="1175"/>
      <c r="BF40" s="1175"/>
      <c r="BG40" s="1175"/>
      <c r="BH40" s="1175"/>
      <c r="BI40" s="1175"/>
      <c r="BJ40" s="1175"/>
    </row>
    <row r="41" spans="2:62" s="875" customFormat="1">
      <c r="B41" s="1402" t="s">
        <v>6125</v>
      </c>
      <c r="C41" s="1175"/>
      <c r="D41" s="1175"/>
      <c r="E41" s="1175"/>
      <c r="F41" s="1175"/>
      <c r="G41" s="1175"/>
      <c r="H41" s="1175"/>
      <c r="I41" s="1175"/>
      <c r="J41" s="1175"/>
      <c r="K41" s="1175"/>
      <c r="L41" s="1175"/>
      <c r="M41" s="1175"/>
      <c r="N41" s="1175"/>
      <c r="O41" s="1175"/>
      <c r="P41" s="1175"/>
      <c r="Q41" s="1175"/>
      <c r="R41" s="1175"/>
      <c r="S41" s="1175"/>
      <c r="T41" s="1175"/>
      <c r="U41" s="1175"/>
      <c r="V41" s="1175"/>
      <c r="W41" s="1175"/>
      <c r="X41" s="1175"/>
      <c r="Y41" s="1175"/>
      <c r="Z41" s="1175"/>
      <c r="AA41" s="1175"/>
      <c r="AB41" s="1175"/>
      <c r="AC41" s="1175"/>
      <c r="AD41" s="1175"/>
      <c r="AE41" s="1175"/>
      <c r="AF41" s="1175"/>
      <c r="AG41" s="1175"/>
      <c r="AH41" s="1175"/>
      <c r="AI41" s="1175"/>
      <c r="AJ41" s="1175"/>
      <c r="AK41" s="1175"/>
      <c r="AL41" s="1175"/>
      <c r="AM41" s="1175"/>
      <c r="AN41" s="1175"/>
      <c r="AO41" s="1175"/>
      <c r="AP41" s="1175"/>
      <c r="AQ41" s="1175"/>
      <c r="AR41" s="1175"/>
      <c r="AS41" s="1175"/>
      <c r="AT41" s="1175"/>
      <c r="AU41" s="1175"/>
      <c r="AV41" s="1175"/>
      <c r="AW41" s="1175"/>
      <c r="AX41" s="1175"/>
      <c r="AY41" s="1175"/>
      <c r="AZ41" s="1175"/>
      <c r="BA41" s="1175"/>
      <c r="BB41" s="1175"/>
      <c r="BC41" s="1175"/>
      <c r="BD41" s="1175"/>
      <c r="BE41" s="1175"/>
      <c r="BF41" s="1175"/>
      <c r="BG41" s="1175"/>
      <c r="BH41" s="1175"/>
      <c r="BI41" s="1175"/>
      <c r="BJ41" s="1175"/>
    </row>
    <row r="42" spans="2:62" s="875" customFormat="1">
      <c r="B42" s="1402" t="s">
        <v>105</v>
      </c>
      <c r="C42" s="1175"/>
      <c r="D42" s="1175"/>
      <c r="E42" s="1175"/>
      <c r="F42" s="1175"/>
      <c r="G42" s="1175"/>
      <c r="H42" s="1175"/>
      <c r="I42" s="1175"/>
      <c r="J42" s="1175"/>
      <c r="K42" s="1175"/>
      <c r="L42" s="1175"/>
      <c r="M42" s="1175"/>
      <c r="N42" s="1175"/>
      <c r="O42" s="1175"/>
      <c r="P42" s="1175"/>
      <c r="Q42" s="1175"/>
      <c r="R42" s="1175"/>
      <c r="S42" s="1175"/>
      <c r="T42" s="1175"/>
      <c r="U42" s="1175"/>
      <c r="V42" s="1175"/>
      <c r="W42" s="1175"/>
      <c r="X42" s="1175"/>
      <c r="Y42" s="1175"/>
      <c r="Z42" s="1175"/>
      <c r="AA42" s="1175"/>
      <c r="AB42" s="1175"/>
      <c r="AC42" s="1175"/>
      <c r="AD42" s="1175"/>
      <c r="AE42" s="1175"/>
      <c r="AF42" s="1175"/>
      <c r="AG42" s="1175"/>
      <c r="AH42" s="1175"/>
      <c r="AI42" s="1175"/>
      <c r="AJ42" s="1175"/>
      <c r="AK42" s="1175"/>
      <c r="AL42" s="1175"/>
      <c r="AM42" s="1175"/>
      <c r="AN42" s="1175"/>
      <c r="AO42" s="1175"/>
      <c r="AP42" s="1175"/>
      <c r="AQ42" s="1175"/>
      <c r="AR42" s="1175"/>
      <c r="AS42" s="1175"/>
      <c r="AT42" s="1175"/>
      <c r="AU42" s="1175"/>
      <c r="AV42" s="1175"/>
      <c r="AW42" s="1175"/>
      <c r="AX42" s="1175"/>
      <c r="AY42" s="1175"/>
      <c r="AZ42" s="1175"/>
      <c r="BA42" s="1175"/>
      <c r="BB42" s="1175"/>
      <c r="BC42" s="1175"/>
      <c r="BD42" s="1175"/>
      <c r="BE42" s="1175"/>
      <c r="BF42" s="1175"/>
      <c r="BG42" s="1175"/>
      <c r="BH42" s="1175"/>
      <c r="BI42" s="1175"/>
      <c r="BJ42" s="1175"/>
    </row>
    <row r="43" spans="2:62" s="875" customFormat="1">
      <c r="B43" s="1403" t="s">
        <v>6002</v>
      </c>
      <c r="C43" s="1175"/>
      <c r="D43" s="1175"/>
      <c r="E43" s="1175"/>
      <c r="F43" s="1175"/>
      <c r="G43" s="1175"/>
      <c r="H43" s="1175"/>
      <c r="I43" s="1175"/>
      <c r="J43" s="1175"/>
      <c r="K43" s="1175"/>
      <c r="L43" s="1175"/>
      <c r="M43" s="1175"/>
      <c r="N43" s="1175"/>
      <c r="O43" s="1175"/>
      <c r="P43" s="1175"/>
      <c r="Q43" s="1175"/>
      <c r="R43" s="1175"/>
      <c r="S43" s="1175"/>
      <c r="T43" s="1175"/>
      <c r="U43" s="1175"/>
      <c r="V43" s="1175"/>
      <c r="W43" s="1175"/>
      <c r="X43" s="1175"/>
      <c r="Y43" s="1175"/>
      <c r="Z43" s="1175"/>
      <c r="AA43" s="1175"/>
      <c r="AB43" s="1175"/>
      <c r="AC43" s="1175"/>
      <c r="AD43" s="1175"/>
      <c r="AE43" s="1175"/>
      <c r="AF43" s="1175"/>
      <c r="AG43" s="1175"/>
      <c r="AH43" s="1175"/>
      <c r="AI43" s="1175"/>
      <c r="AJ43" s="1175"/>
      <c r="AK43" s="1175"/>
      <c r="AL43" s="1175"/>
      <c r="AM43" s="1175"/>
      <c r="AN43" s="1175"/>
      <c r="AO43" s="1175"/>
      <c r="AP43" s="1175"/>
      <c r="AQ43" s="1175"/>
      <c r="AR43" s="1175"/>
      <c r="AS43" s="1175"/>
      <c r="AT43" s="1175"/>
      <c r="AU43" s="1175"/>
      <c r="AV43" s="1175"/>
      <c r="AW43" s="1175"/>
      <c r="AX43" s="1175"/>
      <c r="AY43" s="1175"/>
      <c r="AZ43" s="1175"/>
      <c r="BA43" s="1175"/>
      <c r="BB43" s="1175"/>
      <c r="BC43" s="1175"/>
      <c r="BD43" s="1175"/>
      <c r="BE43" s="1175"/>
      <c r="BF43" s="1175"/>
      <c r="BG43" s="1175"/>
      <c r="BH43" s="1175"/>
      <c r="BI43" s="1175"/>
      <c r="BJ43" s="1175"/>
    </row>
    <row r="44" spans="2:62" s="875" customFormat="1">
      <c r="B44" s="1403" t="s">
        <v>133</v>
      </c>
      <c r="C44" s="1175"/>
      <c r="D44" s="1175"/>
      <c r="E44" s="1175"/>
      <c r="F44" s="1175"/>
      <c r="G44" s="1175"/>
      <c r="H44" s="1175"/>
      <c r="I44" s="1175"/>
      <c r="J44" s="1175"/>
      <c r="K44" s="1175"/>
      <c r="L44" s="1175"/>
      <c r="M44" s="1175"/>
      <c r="N44" s="1175"/>
      <c r="O44" s="1175"/>
      <c r="P44" s="1175"/>
      <c r="Q44" s="1175"/>
      <c r="R44" s="1175"/>
      <c r="S44" s="1175"/>
      <c r="T44" s="1175"/>
      <c r="U44" s="1175"/>
      <c r="V44" s="1175"/>
      <c r="W44" s="1175"/>
      <c r="X44" s="1175"/>
      <c r="Y44" s="1175"/>
      <c r="Z44" s="1175"/>
      <c r="AA44" s="1175"/>
      <c r="AB44" s="1175"/>
      <c r="AC44" s="1175"/>
      <c r="AD44" s="1175"/>
      <c r="AE44" s="1175"/>
      <c r="AF44" s="1175"/>
      <c r="AG44" s="1175"/>
      <c r="AH44" s="1175"/>
      <c r="AI44" s="1175"/>
      <c r="AJ44" s="1175"/>
      <c r="AK44" s="1175"/>
      <c r="AL44" s="1175"/>
      <c r="AM44" s="1175"/>
      <c r="AN44" s="1175"/>
      <c r="AO44" s="1175"/>
      <c r="AP44" s="1175"/>
      <c r="AQ44" s="1175"/>
      <c r="AR44" s="1175"/>
      <c r="AS44" s="1175"/>
      <c r="AT44" s="1175"/>
      <c r="AU44" s="1175"/>
      <c r="AV44" s="1175"/>
      <c r="AW44" s="1175"/>
      <c r="AX44" s="1175"/>
      <c r="AY44" s="1175"/>
      <c r="AZ44" s="1175"/>
      <c r="BA44" s="1175"/>
      <c r="BB44" s="1175"/>
      <c r="BC44" s="1175"/>
      <c r="BD44" s="1175"/>
      <c r="BE44" s="1175"/>
      <c r="BF44" s="1175"/>
      <c r="BG44" s="1175"/>
      <c r="BH44" s="1175"/>
      <c r="BI44" s="1175"/>
      <c r="BJ44" s="1175"/>
    </row>
    <row r="45" spans="2:62" s="875" customFormat="1">
      <c r="B45" s="1402" t="s">
        <v>6003</v>
      </c>
      <c r="C45" s="1175"/>
      <c r="D45" s="1175"/>
      <c r="E45" s="1175"/>
      <c r="F45" s="1175"/>
      <c r="G45" s="1175"/>
      <c r="H45" s="1175"/>
      <c r="I45" s="1175"/>
      <c r="J45" s="1175"/>
      <c r="K45" s="1175"/>
      <c r="L45" s="1175"/>
      <c r="M45" s="1175"/>
      <c r="N45" s="1175"/>
      <c r="O45" s="1175"/>
      <c r="P45" s="1175"/>
      <c r="Q45" s="1175"/>
      <c r="R45" s="1175"/>
      <c r="S45" s="1175"/>
      <c r="T45" s="1175"/>
      <c r="U45" s="1175"/>
      <c r="V45" s="1175"/>
      <c r="W45" s="1175"/>
      <c r="X45" s="1175"/>
      <c r="Y45" s="1175"/>
      <c r="Z45" s="1175"/>
      <c r="AA45" s="1175"/>
      <c r="AB45" s="1175"/>
      <c r="AC45" s="1175"/>
      <c r="AD45" s="1175"/>
      <c r="AE45" s="1175"/>
      <c r="AF45" s="1175"/>
      <c r="AG45" s="1175"/>
      <c r="AH45" s="1175"/>
      <c r="AI45" s="1175"/>
      <c r="AJ45" s="1175"/>
      <c r="AK45" s="1175"/>
      <c r="AL45" s="1175"/>
      <c r="AM45" s="1175"/>
      <c r="AN45" s="1175"/>
      <c r="AO45" s="1175"/>
      <c r="AP45" s="1175"/>
      <c r="AQ45" s="1175"/>
      <c r="AR45" s="1175"/>
      <c r="AS45" s="1175"/>
      <c r="AT45" s="1175"/>
      <c r="AU45" s="1175"/>
      <c r="AV45" s="1175"/>
      <c r="AW45" s="1175"/>
      <c r="AX45" s="1175"/>
      <c r="AY45" s="1175"/>
      <c r="AZ45" s="1175"/>
      <c r="BA45" s="1175"/>
      <c r="BB45" s="1175"/>
      <c r="BC45" s="1175"/>
      <c r="BD45" s="1175"/>
      <c r="BE45" s="1175"/>
      <c r="BF45" s="1175"/>
      <c r="BG45" s="1175"/>
      <c r="BH45" s="1175"/>
      <c r="BI45" s="1175"/>
      <c r="BJ45" s="1175"/>
    </row>
    <row r="46" spans="2:62" s="875" customFormat="1">
      <c r="B46" s="1402" t="s">
        <v>135</v>
      </c>
      <c r="C46" s="1175"/>
      <c r="D46" s="1175"/>
      <c r="E46" s="1175"/>
      <c r="F46" s="1175"/>
      <c r="G46" s="1175"/>
      <c r="H46" s="1175"/>
      <c r="I46" s="1175"/>
      <c r="J46" s="1175"/>
      <c r="K46" s="1175"/>
      <c r="L46" s="1175"/>
      <c r="M46" s="1175"/>
      <c r="N46" s="1175"/>
      <c r="O46" s="1175"/>
      <c r="P46" s="1175"/>
      <c r="Q46" s="1175"/>
      <c r="R46" s="1175"/>
      <c r="S46" s="1175"/>
      <c r="T46" s="1175"/>
      <c r="U46" s="1175"/>
      <c r="V46" s="1175"/>
      <c r="W46" s="1175"/>
      <c r="X46" s="1175"/>
      <c r="Y46" s="1175"/>
      <c r="Z46" s="1175"/>
      <c r="AA46" s="1175"/>
      <c r="AB46" s="1175"/>
      <c r="AC46" s="1175"/>
      <c r="AD46" s="1175"/>
      <c r="AE46" s="1175"/>
      <c r="AF46" s="1175"/>
      <c r="AG46" s="1175"/>
      <c r="AH46" s="1175"/>
      <c r="AI46" s="1175"/>
      <c r="AJ46" s="1175"/>
      <c r="AK46" s="1175"/>
      <c r="AL46" s="1175"/>
      <c r="AM46" s="1175"/>
      <c r="AN46" s="1175"/>
      <c r="AO46" s="1175"/>
      <c r="AP46" s="1175"/>
      <c r="AQ46" s="1175"/>
      <c r="AR46" s="1175"/>
      <c r="AS46" s="1175"/>
      <c r="AT46" s="1175"/>
      <c r="AU46" s="1175"/>
      <c r="AV46" s="1175"/>
      <c r="AW46" s="1175"/>
      <c r="AX46" s="1175"/>
      <c r="AY46" s="1175"/>
      <c r="AZ46" s="1175"/>
      <c r="BA46" s="1175"/>
      <c r="BB46" s="1175"/>
      <c r="BC46" s="1175"/>
      <c r="BD46" s="1175"/>
      <c r="BE46" s="1175"/>
      <c r="BF46" s="1175"/>
      <c r="BG46" s="1175"/>
      <c r="BH46" s="1175"/>
      <c r="BI46" s="1175"/>
      <c r="BJ46" s="1175"/>
    </row>
    <row r="47" spans="2:62" s="875" customFormat="1">
      <c r="B47" s="1402" t="s">
        <v>6334</v>
      </c>
      <c r="C47" s="1175"/>
      <c r="D47" s="1175"/>
      <c r="E47" s="1175"/>
      <c r="F47" s="1175"/>
      <c r="G47" s="1175"/>
      <c r="H47" s="1175"/>
      <c r="I47" s="1175"/>
      <c r="J47" s="1175"/>
      <c r="K47" s="1175"/>
      <c r="L47" s="1175"/>
      <c r="M47" s="1175"/>
      <c r="N47" s="1175"/>
      <c r="O47" s="1175"/>
      <c r="P47" s="1175"/>
      <c r="Q47" s="1175"/>
      <c r="R47" s="1175"/>
      <c r="S47" s="1175"/>
      <c r="T47" s="1175"/>
      <c r="U47" s="1175"/>
      <c r="V47" s="1175"/>
      <c r="W47" s="1175"/>
      <c r="X47" s="1175"/>
      <c r="Y47" s="1175"/>
      <c r="Z47" s="1175"/>
      <c r="AA47" s="1175"/>
      <c r="AB47" s="1175"/>
      <c r="AC47" s="1175"/>
      <c r="AD47" s="1175"/>
      <c r="AE47" s="1175"/>
      <c r="AF47" s="1175"/>
      <c r="AG47" s="1175"/>
      <c r="AH47" s="1175"/>
      <c r="AI47" s="1175"/>
      <c r="AJ47" s="1175"/>
      <c r="AK47" s="1175"/>
      <c r="AL47" s="1175"/>
      <c r="AM47" s="1175"/>
      <c r="AN47" s="1175"/>
      <c r="AO47" s="1175"/>
      <c r="AP47" s="1175"/>
      <c r="AQ47" s="1175"/>
      <c r="AR47" s="1175"/>
      <c r="AS47" s="1175"/>
      <c r="AT47" s="1175"/>
      <c r="AU47" s="1175"/>
      <c r="AV47" s="1175"/>
      <c r="AW47" s="1175"/>
      <c r="AX47" s="1175"/>
      <c r="AY47" s="1175"/>
      <c r="AZ47" s="1175"/>
      <c r="BA47" s="1175"/>
      <c r="BB47" s="1175"/>
      <c r="BC47" s="1175"/>
      <c r="BD47" s="1175"/>
      <c r="BE47" s="1175"/>
      <c r="BF47" s="1175"/>
      <c r="BG47" s="1175"/>
      <c r="BH47" s="1175"/>
      <c r="BI47" s="1175"/>
      <c r="BJ47" s="1175"/>
    </row>
    <row r="48" spans="2:62" s="875" customFormat="1">
      <c r="B48" s="1403" t="s">
        <v>5888</v>
      </c>
      <c r="C48" s="1175"/>
      <c r="D48" s="1175"/>
      <c r="E48" s="1175"/>
      <c r="F48" s="1175"/>
      <c r="G48" s="1175"/>
      <c r="H48" s="1175"/>
      <c r="I48" s="1175"/>
      <c r="J48" s="1175"/>
      <c r="K48" s="1175"/>
      <c r="L48" s="1175"/>
      <c r="M48" s="1175"/>
      <c r="N48" s="1175"/>
      <c r="O48" s="1175"/>
      <c r="P48" s="1175"/>
      <c r="Q48" s="1175"/>
      <c r="R48" s="1175"/>
      <c r="S48" s="1175"/>
      <c r="T48" s="1175"/>
      <c r="U48" s="1175"/>
      <c r="V48" s="1175"/>
      <c r="W48" s="1175"/>
      <c r="X48" s="1175"/>
      <c r="Y48" s="1175"/>
      <c r="Z48" s="1175"/>
      <c r="AA48" s="1175"/>
      <c r="AB48" s="1175"/>
      <c r="AC48" s="1175"/>
      <c r="AD48" s="1175"/>
      <c r="AE48" s="1175"/>
      <c r="AF48" s="1175"/>
      <c r="AG48" s="1175"/>
      <c r="AH48" s="1175"/>
      <c r="AI48" s="1175"/>
      <c r="AJ48" s="1175"/>
      <c r="AK48" s="1175"/>
      <c r="AL48" s="1175"/>
      <c r="AM48" s="1175"/>
      <c r="AN48" s="1175"/>
      <c r="AO48" s="1175"/>
      <c r="AP48" s="1175"/>
      <c r="AQ48" s="1175"/>
      <c r="AR48" s="1175"/>
      <c r="AS48" s="1175"/>
      <c r="AT48" s="1175"/>
      <c r="AU48" s="1175"/>
      <c r="AV48" s="1175"/>
      <c r="AW48" s="1175"/>
      <c r="AX48" s="1175"/>
      <c r="AY48" s="1175"/>
      <c r="AZ48" s="1175"/>
      <c r="BA48" s="1175"/>
      <c r="BB48" s="1175"/>
      <c r="BC48" s="1175"/>
      <c r="BD48" s="1175"/>
      <c r="BE48" s="1175"/>
      <c r="BF48" s="1175"/>
      <c r="BG48" s="1175"/>
      <c r="BH48" s="1175"/>
      <c r="BI48" s="1175"/>
      <c r="BJ48" s="1175"/>
    </row>
    <row r="49" spans="1:63" s="875" customFormat="1">
      <c r="B49" s="1403" t="s">
        <v>6339</v>
      </c>
      <c r="C49" s="1175"/>
      <c r="D49" s="1175"/>
      <c r="E49" s="1175"/>
      <c r="F49" s="1175"/>
      <c r="G49" s="1175"/>
      <c r="H49" s="1175"/>
      <c r="I49" s="1175"/>
      <c r="J49" s="1175"/>
      <c r="K49" s="1175"/>
      <c r="L49" s="1175"/>
      <c r="M49" s="1175"/>
      <c r="N49" s="1175"/>
      <c r="O49" s="1175"/>
      <c r="P49" s="1175"/>
      <c r="Q49" s="1175"/>
      <c r="R49" s="1175"/>
      <c r="S49" s="1175"/>
      <c r="T49" s="1175"/>
      <c r="U49" s="1175"/>
      <c r="V49" s="1175"/>
      <c r="W49" s="1175"/>
      <c r="X49" s="1175"/>
      <c r="Y49" s="1175"/>
      <c r="Z49" s="1175"/>
      <c r="AA49" s="1175"/>
      <c r="AB49" s="1175"/>
      <c r="AC49" s="1175"/>
      <c r="AD49" s="1175"/>
      <c r="AE49" s="1175"/>
      <c r="AF49" s="1175"/>
      <c r="AG49" s="1175"/>
      <c r="AH49" s="1175"/>
      <c r="AI49" s="1175"/>
      <c r="AJ49" s="1175"/>
      <c r="AK49" s="1175"/>
      <c r="AL49" s="1175"/>
      <c r="AM49" s="1175"/>
      <c r="AN49" s="1175"/>
      <c r="AO49" s="1175"/>
      <c r="AP49" s="1175"/>
      <c r="AQ49" s="1175"/>
      <c r="AR49" s="1175"/>
      <c r="AS49" s="1175"/>
      <c r="AT49" s="1175"/>
      <c r="AU49" s="1175"/>
      <c r="AV49" s="1175"/>
      <c r="AW49" s="1175"/>
      <c r="AX49" s="1175"/>
      <c r="AY49" s="1175"/>
      <c r="AZ49" s="1175"/>
      <c r="BA49" s="1175"/>
      <c r="BB49" s="1175"/>
      <c r="BC49" s="1175"/>
      <c r="BD49" s="1175"/>
      <c r="BE49" s="1175"/>
      <c r="BF49" s="1175"/>
      <c r="BG49" s="1175"/>
      <c r="BH49" s="1175"/>
      <c r="BI49" s="1175"/>
      <c r="BJ49" s="1175"/>
    </row>
    <row r="50" spans="1:63" s="875" customFormat="1">
      <c r="B50" s="1402" t="s">
        <v>6340</v>
      </c>
      <c r="C50" s="1175"/>
      <c r="D50" s="1175"/>
      <c r="E50" s="1175"/>
      <c r="F50" s="1175"/>
      <c r="G50" s="1175"/>
      <c r="H50" s="1175"/>
      <c r="I50" s="1175"/>
      <c r="J50" s="1175"/>
      <c r="K50" s="1175"/>
      <c r="L50" s="1175"/>
      <c r="M50" s="1175"/>
      <c r="N50" s="1175"/>
      <c r="O50" s="1175"/>
      <c r="P50" s="1175"/>
      <c r="Q50" s="1175"/>
      <c r="R50" s="1175"/>
      <c r="S50" s="1175"/>
      <c r="T50" s="1175"/>
      <c r="U50" s="1175"/>
      <c r="V50" s="1175"/>
      <c r="W50" s="1175"/>
      <c r="X50" s="1175"/>
      <c r="Y50" s="1175"/>
      <c r="Z50" s="1175"/>
      <c r="AA50" s="1175"/>
      <c r="AB50" s="1175"/>
      <c r="AC50" s="1175"/>
      <c r="AD50" s="1175"/>
      <c r="AE50" s="1175"/>
      <c r="AF50" s="1175"/>
      <c r="AG50" s="1175"/>
      <c r="AH50" s="1175"/>
      <c r="AI50" s="1175"/>
      <c r="AJ50" s="1175"/>
      <c r="AK50" s="1175"/>
      <c r="AL50" s="1175"/>
      <c r="AM50" s="1175"/>
      <c r="AN50" s="1175"/>
      <c r="AO50" s="1175"/>
      <c r="AP50" s="1175"/>
      <c r="AQ50" s="1175"/>
      <c r="AR50" s="1175"/>
      <c r="AS50" s="1175"/>
      <c r="AT50" s="1175"/>
      <c r="AU50" s="1175"/>
      <c r="AV50" s="1175"/>
      <c r="AW50" s="1175"/>
      <c r="AX50" s="1175"/>
      <c r="AY50" s="1175"/>
      <c r="AZ50" s="1175"/>
      <c r="BA50" s="1175"/>
      <c r="BB50" s="1175"/>
      <c r="BC50" s="1175"/>
      <c r="BD50" s="1175"/>
      <c r="BE50" s="1175"/>
      <c r="BF50" s="1175"/>
      <c r="BG50" s="1175"/>
      <c r="BH50" s="1175"/>
      <c r="BI50" s="1175"/>
      <c r="BJ50" s="1175"/>
    </row>
    <row r="51" spans="1:63" s="875" customFormat="1">
      <c r="B51" s="1402" t="s">
        <v>6392</v>
      </c>
      <c r="C51" s="1175"/>
      <c r="D51" s="1175"/>
      <c r="E51" s="1175"/>
      <c r="F51" s="1175"/>
      <c r="G51" s="1175"/>
      <c r="H51" s="1175"/>
      <c r="I51" s="1175"/>
      <c r="J51" s="1175"/>
      <c r="K51" s="1175"/>
      <c r="L51" s="1175"/>
      <c r="M51" s="1175"/>
      <c r="N51" s="1175"/>
      <c r="O51" s="1175"/>
      <c r="P51" s="1175"/>
      <c r="Q51" s="1175"/>
      <c r="R51" s="1175"/>
      <c r="S51" s="1175"/>
      <c r="T51" s="1175"/>
      <c r="U51" s="1175"/>
      <c r="V51" s="1175"/>
      <c r="W51" s="1175"/>
      <c r="X51" s="1175"/>
      <c r="Y51" s="1175"/>
      <c r="Z51" s="1175"/>
      <c r="AA51" s="1175"/>
      <c r="AB51" s="1175"/>
      <c r="AC51" s="1175"/>
      <c r="AD51" s="1175"/>
      <c r="AE51" s="1175"/>
      <c r="AF51" s="1175"/>
      <c r="AG51" s="1175"/>
      <c r="AH51" s="1175"/>
      <c r="AI51" s="1175"/>
      <c r="AJ51" s="1175"/>
      <c r="AK51" s="1175"/>
      <c r="AL51" s="1175"/>
      <c r="AM51" s="1175"/>
      <c r="AN51" s="1175"/>
      <c r="AO51" s="1175"/>
      <c r="AP51" s="1175"/>
      <c r="AQ51" s="1175"/>
      <c r="AR51" s="1175"/>
      <c r="AS51" s="1175"/>
      <c r="AT51" s="1175"/>
      <c r="AU51" s="1175"/>
      <c r="AV51" s="1175"/>
      <c r="AW51" s="1175"/>
      <c r="AX51" s="1175"/>
      <c r="AY51" s="1175"/>
      <c r="AZ51" s="1175"/>
      <c r="BA51" s="1175"/>
      <c r="BB51" s="1175"/>
      <c r="BC51" s="1175"/>
      <c r="BD51" s="1175"/>
      <c r="BE51" s="1175"/>
      <c r="BF51" s="1175"/>
      <c r="BG51" s="1175"/>
      <c r="BH51" s="1175"/>
      <c r="BI51" s="1175"/>
      <c r="BJ51" s="1175"/>
    </row>
    <row r="52" spans="1:63" s="875" customFormat="1">
      <c r="B52" s="1241"/>
      <c r="C52" s="1175"/>
      <c r="D52" s="1175"/>
      <c r="E52" s="1175"/>
      <c r="F52" s="1175"/>
      <c r="G52" s="1175"/>
      <c r="H52" s="1175"/>
      <c r="I52" s="1175"/>
      <c r="J52" s="1175"/>
      <c r="K52" s="1175"/>
      <c r="L52" s="1175"/>
      <c r="M52" s="1175"/>
      <c r="N52" s="1175"/>
      <c r="O52" s="1175"/>
      <c r="P52" s="1175"/>
      <c r="Q52" s="1175"/>
      <c r="R52" s="1175"/>
      <c r="S52" s="1175"/>
      <c r="T52" s="1175"/>
      <c r="U52" s="1175"/>
      <c r="V52" s="1175"/>
      <c r="W52" s="1175"/>
      <c r="X52" s="1175"/>
      <c r="Y52" s="1175"/>
      <c r="Z52" s="1175"/>
      <c r="AA52" s="1175"/>
      <c r="AB52" s="1175"/>
      <c r="AC52" s="1175"/>
      <c r="AD52" s="1175"/>
      <c r="AE52" s="1175"/>
      <c r="AF52" s="1175"/>
      <c r="AG52" s="1175"/>
      <c r="AH52" s="1175"/>
      <c r="AI52" s="1175"/>
      <c r="AJ52" s="1175"/>
      <c r="AK52" s="1175"/>
      <c r="AL52" s="1175"/>
      <c r="AM52" s="1175"/>
      <c r="AN52" s="1175"/>
      <c r="AO52" s="1175"/>
      <c r="AP52" s="1175"/>
      <c r="AQ52" s="1175"/>
      <c r="AR52" s="1175"/>
      <c r="AS52" s="1175"/>
      <c r="AT52" s="1175"/>
      <c r="AU52" s="1175"/>
      <c r="AV52" s="1175"/>
      <c r="AW52" s="1175"/>
      <c r="AX52" s="1175"/>
      <c r="AY52" s="1175"/>
      <c r="AZ52" s="1175"/>
      <c r="BA52" s="1175"/>
      <c r="BB52" s="1175"/>
      <c r="BC52" s="1175"/>
      <c r="BD52" s="1175"/>
      <c r="BE52" s="1175"/>
      <c r="BF52" s="1175"/>
      <c r="BG52" s="1175"/>
      <c r="BH52" s="1175"/>
      <c r="BI52" s="1175"/>
      <c r="BJ52" s="1175"/>
    </row>
    <row r="53" spans="1:63" s="875" customFormat="1">
      <c r="B53" s="1240"/>
      <c r="C53" s="1175"/>
      <c r="D53" s="1175"/>
      <c r="E53" s="1175"/>
      <c r="F53" s="1175"/>
      <c r="G53" s="1175"/>
      <c r="H53" s="1175"/>
      <c r="I53" s="1175"/>
      <c r="J53" s="1175"/>
      <c r="K53" s="1175"/>
      <c r="L53" s="1175"/>
      <c r="M53" s="1175"/>
      <c r="N53" s="1175"/>
      <c r="O53" s="1175"/>
      <c r="P53" s="1175"/>
      <c r="Q53" s="1175"/>
      <c r="R53" s="1175"/>
      <c r="S53" s="1175"/>
      <c r="T53" s="1175"/>
      <c r="U53" s="1175"/>
      <c r="V53" s="1175"/>
      <c r="W53" s="1175"/>
      <c r="X53" s="1175"/>
      <c r="Y53" s="1175"/>
      <c r="Z53" s="1175"/>
      <c r="AA53" s="1175"/>
      <c r="AB53" s="1175"/>
      <c r="AC53" s="1175"/>
      <c r="AD53" s="1175"/>
      <c r="AE53" s="1175"/>
      <c r="AF53" s="1175"/>
      <c r="AG53" s="1175"/>
      <c r="AH53" s="1175"/>
      <c r="AI53" s="1175"/>
      <c r="AJ53" s="1175"/>
      <c r="AK53" s="1175"/>
      <c r="AL53" s="1175"/>
      <c r="AM53" s="1175"/>
      <c r="AN53" s="1175"/>
      <c r="AO53" s="1175"/>
      <c r="AP53" s="1175"/>
      <c r="AQ53" s="1175"/>
      <c r="AR53" s="1175"/>
      <c r="AS53" s="1175"/>
      <c r="AT53" s="1175"/>
      <c r="AU53" s="1175"/>
      <c r="AV53" s="1175"/>
      <c r="AW53" s="1175"/>
      <c r="AX53" s="1175"/>
      <c r="AY53" s="1175"/>
      <c r="AZ53" s="1175"/>
      <c r="BA53" s="1175"/>
      <c r="BB53" s="1175"/>
      <c r="BC53" s="1175"/>
      <c r="BD53" s="1175"/>
      <c r="BE53" s="1175"/>
      <c r="BF53" s="1175"/>
      <c r="BG53" s="1175"/>
      <c r="BH53" s="1175"/>
      <c r="BI53" s="1175"/>
      <c r="BJ53" s="1175"/>
    </row>
    <row r="54" spans="1:63" s="875" customFormat="1">
      <c r="B54" s="1061" t="s">
        <v>6126</v>
      </c>
      <c r="C54" s="1062"/>
      <c r="D54" s="1062"/>
      <c r="E54" s="1062"/>
      <c r="F54" s="1062"/>
      <c r="G54" s="1062"/>
      <c r="H54" s="1062"/>
      <c r="I54" s="1062"/>
      <c r="J54" s="1062"/>
      <c r="K54" s="1062"/>
      <c r="L54" s="1063"/>
      <c r="M54" s="1062"/>
      <c r="N54" s="1062"/>
      <c r="O54" s="1062"/>
      <c r="P54" s="1062"/>
      <c r="Q54" s="1062"/>
      <c r="R54" s="1062"/>
      <c r="S54" s="1062"/>
      <c r="T54" s="1062"/>
      <c r="U54" s="1062"/>
      <c r="V54" s="1062"/>
      <c r="W54" s="1062"/>
      <c r="X54" s="1063"/>
      <c r="Y54" s="1062"/>
      <c r="Z54" s="1062"/>
      <c r="AA54" s="1062"/>
      <c r="AB54" s="1062"/>
      <c r="AC54" s="1062"/>
      <c r="AD54" s="1062"/>
      <c r="AE54" s="1062"/>
      <c r="AF54" s="1062"/>
      <c r="AG54" s="1062"/>
      <c r="AH54" s="1062"/>
      <c r="AI54" s="1062"/>
      <c r="AJ54" s="1063"/>
      <c r="AK54" s="1062"/>
      <c r="AL54" s="1062"/>
      <c r="AM54" s="1062"/>
      <c r="AN54" s="1062"/>
      <c r="AO54" s="1062"/>
      <c r="AP54" s="1062"/>
      <c r="AQ54" s="1062"/>
      <c r="AR54" s="1062"/>
      <c r="AS54" s="1062"/>
      <c r="AT54" s="1062"/>
      <c r="AU54" s="1062"/>
      <c r="AV54" s="1063"/>
      <c r="AW54" s="1062"/>
      <c r="AX54" s="1062"/>
      <c r="AY54" s="1062"/>
      <c r="AZ54" s="1062"/>
      <c r="BA54" s="1062"/>
      <c r="BB54" s="1062"/>
      <c r="BC54" s="1062"/>
      <c r="BD54" s="1062"/>
      <c r="BE54" s="1062"/>
      <c r="BF54" s="1062"/>
      <c r="BG54" s="1062"/>
      <c r="BH54" s="1063"/>
      <c r="BI54" s="1062"/>
      <c r="BJ54" s="1062"/>
    </row>
    <row r="55" spans="1:63" s="880" customFormat="1">
      <c r="B55" s="1064" t="s">
        <v>25</v>
      </c>
      <c r="C55" s="1065"/>
      <c r="D55" s="1065"/>
      <c r="E55" s="1065"/>
      <c r="F55" s="1065"/>
      <c r="G55" s="882"/>
      <c r="H55" s="1065"/>
      <c r="I55" s="1065"/>
      <c r="J55" s="1065"/>
      <c r="K55" s="1065"/>
      <c r="L55" s="1065"/>
      <c r="M55" s="1065"/>
      <c r="N55" s="1065"/>
      <c r="O55" s="1065"/>
      <c r="P55" s="1065"/>
      <c r="Q55" s="1065"/>
      <c r="R55" s="1065"/>
      <c r="S55" s="882"/>
      <c r="T55" s="1065"/>
      <c r="U55" s="1065"/>
      <c r="V55" s="1065"/>
      <c r="W55" s="1065"/>
      <c r="X55" s="1065"/>
      <c r="Y55" s="1065"/>
      <c r="Z55" s="1065"/>
      <c r="AA55" s="1065"/>
      <c r="AB55" s="1065"/>
      <c r="AC55" s="1065"/>
      <c r="AD55" s="1065"/>
      <c r="AE55" s="882"/>
      <c r="AF55" s="1065"/>
      <c r="AG55" s="1065"/>
      <c r="AH55" s="1065"/>
      <c r="AI55" s="1065"/>
      <c r="AJ55" s="1065"/>
      <c r="AK55" s="1065"/>
      <c r="AL55" s="1065"/>
      <c r="AM55" s="1065"/>
      <c r="AN55" s="1065"/>
      <c r="AO55" s="1065"/>
      <c r="AP55" s="1065"/>
      <c r="AQ55" s="882"/>
      <c r="AR55" s="1065"/>
      <c r="AS55" s="1065"/>
      <c r="AT55" s="1065"/>
      <c r="AU55" s="1065"/>
      <c r="AV55" s="1065"/>
      <c r="AW55" s="1065"/>
      <c r="AX55" s="1065"/>
      <c r="AY55" s="1065"/>
      <c r="AZ55" s="1065"/>
      <c r="BA55" s="1065"/>
      <c r="BB55" s="1065"/>
      <c r="BC55" s="882"/>
      <c r="BD55" s="1065"/>
      <c r="BE55" s="1065"/>
      <c r="BF55" s="1065"/>
      <c r="BG55" s="1065"/>
      <c r="BH55" s="1065"/>
      <c r="BI55" s="1065"/>
      <c r="BJ55" s="1065"/>
    </row>
    <row r="56" spans="1:63" s="880" customFormat="1">
      <c r="B56" s="881" t="s">
        <v>26</v>
      </c>
      <c r="C56" s="882"/>
      <c r="D56" s="882"/>
      <c r="E56" s="882"/>
      <c r="F56" s="882"/>
      <c r="G56" s="882"/>
      <c r="H56" s="882"/>
      <c r="I56" s="882"/>
      <c r="J56" s="882"/>
      <c r="K56" s="882"/>
      <c r="L56" s="882"/>
      <c r="M56" s="882"/>
      <c r="N56" s="882"/>
      <c r="O56" s="882"/>
      <c r="P56" s="882"/>
      <c r="Q56" s="882"/>
      <c r="R56" s="882"/>
      <c r="S56" s="882"/>
      <c r="T56" s="882"/>
      <c r="U56" s="882"/>
      <c r="V56" s="882"/>
      <c r="W56" s="882"/>
      <c r="X56" s="882"/>
      <c r="Y56" s="882"/>
      <c r="Z56" s="882"/>
      <c r="AA56" s="882"/>
      <c r="AB56" s="882"/>
      <c r="AC56" s="882"/>
      <c r="AD56" s="882"/>
      <c r="AE56" s="882"/>
      <c r="AF56" s="882"/>
      <c r="AG56" s="882"/>
      <c r="AH56" s="882"/>
      <c r="AI56" s="882"/>
      <c r="AJ56" s="882"/>
      <c r="AK56" s="882"/>
      <c r="AL56" s="882"/>
      <c r="AM56" s="882"/>
      <c r="AN56" s="882"/>
      <c r="AO56" s="882"/>
      <c r="AP56" s="882"/>
      <c r="AQ56" s="882"/>
      <c r="AR56" s="882"/>
      <c r="AS56" s="882"/>
      <c r="AT56" s="882"/>
      <c r="AU56" s="882"/>
      <c r="AV56" s="882"/>
      <c r="AW56" s="882"/>
      <c r="AX56" s="882"/>
      <c r="AY56" s="882"/>
      <c r="AZ56" s="882"/>
      <c r="BA56" s="882"/>
      <c r="BB56" s="882"/>
      <c r="BC56" s="882"/>
      <c r="BD56" s="882"/>
      <c r="BE56" s="882"/>
      <c r="BF56" s="882"/>
      <c r="BG56" s="882"/>
      <c r="BH56" s="882"/>
      <c r="BI56" s="882"/>
      <c r="BJ56" s="882"/>
    </row>
    <row r="57" spans="1:63" s="880" customFormat="1">
      <c r="B57" s="881" t="s">
        <v>23</v>
      </c>
      <c r="C57" s="882"/>
      <c r="D57" s="882"/>
      <c r="E57" s="882"/>
      <c r="F57" s="882"/>
      <c r="G57" s="876"/>
      <c r="H57" s="882"/>
      <c r="I57" s="882"/>
      <c r="J57" s="882"/>
      <c r="K57" s="882"/>
      <c r="L57" s="882"/>
      <c r="M57" s="882"/>
      <c r="N57" s="882"/>
      <c r="O57" s="882"/>
      <c r="P57" s="882"/>
      <c r="Q57" s="882"/>
      <c r="R57" s="882"/>
      <c r="S57" s="876"/>
      <c r="T57" s="882"/>
      <c r="U57" s="882"/>
      <c r="V57" s="882"/>
      <c r="W57" s="882"/>
      <c r="X57" s="882"/>
      <c r="Y57" s="882"/>
      <c r="Z57" s="882"/>
      <c r="AA57" s="882"/>
      <c r="AB57" s="882"/>
      <c r="AC57" s="882"/>
      <c r="AD57" s="882"/>
      <c r="AE57" s="876"/>
      <c r="AF57" s="882"/>
      <c r="AG57" s="882"/>
      <c r="AH57" s="882"/>
      <c r="AI57" s="882"/>
      <c r="AJ57" s="882"/>
      <c r="AK57" s="882"/>
      <c r="AL57" s="882"/>
      <c r="AM57" s="882"/>
      <c r="AN57" s="882"/>
      <c r="AO57" s="882"/>
      <c r="AP57" s="882"/>
      <c r="AQ57" s="876"/>
      <c r="AR57" s="882"/>
      <c r="AS57" s="882"/>
      <c r="AT57" s="882"/>
      <c r="AU57" s="882"/>
      <c r="AV57" s="882"/>
      <c r="AW57" s="882"/>
      <c r="AX57" s="882"/>
      <c r="AY57" s="882"/>
      <c r="AZ57" s="882"/>
      <c r="BA57" s="882"/>
      <c r="BB57" s="882"/>
      <c r="BC57" s="876"/>
      <c r="BD57" s="882"/>
      <c r="BE57" s="882"/>
      <c r="BF57" s="882"/>
      <c r="BG57" s="882"/>
      <c r="BH57" s="882"/>
      <c r="BI57" s="882"/>
      <c r="BJ57" s="882"/>
    </row>
    <row r="58" spans="1:63" s="880" customFormat="1">
      <c r="B58" s="883"/>
      <c r="C58" s="876"/>
      <c r="D58" s="876"/>
      <c r="E58" s="876"/>
      <c r="F58" s="876"/>
      <c r="G58" s="876"/>
      <c r="H58" s="876"/>
      <c r="I58" s="876"/>
      <c r="J58" s="876"/>
      <c r="K58" s="876"/>
      <c r="L58" s="877"/>
      <c r="M58" s="876"/>
      <c r="N58" s="876"/>
      <c r="O58" s="876"/>
      <c r="P58" s="876"/>
      <c r="Q58" s="876"/>
      <c r="R58" s="876"/>
      <c r="S58" s="876"/>
      <c r="T58" s="876"/>
      <c r="U58" s="876"/>
      <c r="V58" s="876"/>
      <c r="W58" s="876"/>
      <c r="X58" s="877"/>
      <c r="Y58" s="876"/>
      <c r="Z58" s="876"/>
      <c r="AA58" s="876"/>
      <c r="AB58" s="876"/>
      <c r="AC58" s="876"/>
      <c r="AD58" s="876"/>
      <c r="AE58" s="876"/>
      <c r="AF58" s="876"/>
      <c r="AG58" s="876"/>
      <c r="AH58" s="876"/>
      <c r="AI58" s="876"/>
      <c r="AJ58" s="877"/>
      <c r="AK58" s="876"/>
      <c r="AL58" s="876"/>
      <c r="AM58" s="876"/>
      <c r="AN58" s="876"/>
      <c r="AO58" s="876"/>
      <c r="AP58" s="876"/>
      <c r="AQ58" s="876"/>
      <c r="AR58" s="876"/>
      <c r="AS58" s="876"/>
      <c r="AT58" s="876"/>
      <c r="AU58" s="876"/>
      <c r="AV58" s="877"/>
      <c r="AW58" s="876"/>
      <c r="AX58" s="876"/>
      <c r="AY58" s="876"/>
      <c r="AZ58" s="876"/>
      <c r="BA58" s="876"/>
      <c r="BB58" s="876"/>
      <c r="BC58" s="876"/>
      <c r="BD58" s="876"/>
      <c r="BE58" s="876"/>
      <c r="BF58" s="876"/>
      <c r="BG58" s="876"/>
      <c r="BH58" s="877"/>
      <c r="BI58" s="876"/>
      <c r="BJ58" s="876"/>
    </row>
    <row r="59" spans="1:63" s="875" customFormat="1">
      <c r="B59" s="1066" t="s">
        <v>6127</v>
      </c>
      <c r="C59" s="1067"/>
      <c r="D59" s="1067"/>
      <c r="E59" s="1067"/>
      <c r="F59" s="1067"/>
      <c r="G59" s="1067"/>
      <c r="H59" s="1067"/>
      <c r="I59" s="1067"/>
      <c r="J59" s="1067"/>
      <c r="K59" s="1067"/>
      <c r="L59" s="1067"/>
      <c r="M59" s="1067"/>
      <c r="N59" s="1067"/>
      <c r="O59" s="1067"/>
      <c r="P59" s="1067"/>
      <c r="Q59" s="1067"/>
      <c r="R59" s="1067"/>
      <c r="S59" s="1067"/>
      <c r="T59" s="1067"/>
      <c r="U59" s="1067"/>
      <c r="V59" s="1067"/>
      <c r="W59" s="1067"/>
      <c r="X59" s="1067"/>
      <c r="Y59" s="1067"/>
      <c r="Z59" s="1067"/>
      <c r="AA59" s="1067"/>
      <c r="AB59" s="1067"/>
      <c r="AC59" s="1067"/>
      <c r="AD59" s="1067"/>
      <c r="AE59" s="1067"/>
      <c r="AF59" s="1067"/>
      <c r="AG59" s="1067"/>
      <c r="AH59" s="1067"/>
      <c r="AI59" s="1067"/>
      <c r="AJ59" s="1067"/>
      <c r="AK59" s="1067"/>
      <c r="AL59" s="1067"/>
      <c r="AM59" s="1067"/>
      <c r="AN59" s="1067"/>
      <c r="AO59" s="1067"/>
      <c r="AP59" s="1067"/>
      <c r="AQ59" s="1067"/>
      <c r="AR59" s="1067"/>
      <c r="AS59" s="1067"/>
      <c r="AT59" s="1067"/>
      <c r="AU59" s="1067"/>
      <c r="AV59" s="1067"/>
      <c r="AW59" s="1067"/>
      <c r="AX59" s="1067"/>
      <c r="AY59" s="1067"/>
      <c r="AZ59" s="1067"/>
      <c r="BA59" s="1067"/>
      <c r="BB59" s="1067"/>
      <c r="BC59" s="1067"/>
      <c r="BD59" s="1067"/>
      <c r="BE59" s="1067"/>
      <c r="BF59" s="1067"/>
      <c r="BG59" s="1067"/>
      <c r="BH59" s="1067"/>
      <c r="BI59" s="1067"/>
      <c r="BJ59" s="1067"/>
    </row>
    <row r="60" spans="1:63" s="885" customFormat="1" ht="15" customHeight="1">
      <c r="B60" s="884"/>
    </row>
    <row r="61" spans="1:63" s="885" customFormat="1" ht="14.4">
      <c r="A61"/>
      <c r="B61" s="1417" t="s">
        <v>6382</v>
      </c>
    </row>
    <row r="62" spans="1:63" s="885" customFormat="1" ht="13.5" customHeight="1">
      <c r="B62" s="886"/>
    </row>
    <row r="63" spans="1:63">
      <c r="B63" s="886"/>
      <c r="C63" s="885"/>
      <c r="D63" s="885"/>
      <c r="E63" s="885"/>
      <c r="F63" s="885"/>
      <c r="G63" s="885"/>
      <c r="H63" s="885"/>
      <c r="I63" s="885"/>
      <c r="J63" s="885"/>
      <c r="K63" s="885"/>
      <c r="L63" s="885"/>
      <c r="M63" s="885"/>
      <c r="N63" s="885"/>
      <c r="O63" s="885"/>
      <c r="P63" s="885"/>
      <c r="Q63" s="885"/>
      <c r="R63" s="885"/>
      <c r="S63" s="885"/>
      <c r="T63" s="885"/>
      <c r="U63" s="885"/>
      <c r="V63" s="885"/>
      <c r="W63" s="885"/>
      <c r="X63" s="885"/>
      <c r="Y63" s="885"/>
      <c r="Z63" s="885"/>
      <c r="AA63" s="885"/>
      <c r="AB63" s="885"/>
      <c r="AC63" s="885"/>
      <c r="AD63" s="885"/>
      <c r="AE63" s="885"/>
      <c r="AF63" s="885"/>
      <c r="AG63" s="885"/>
      <c r="AH63" s="885"/>
      <c r="AI63" s="885"/>
      <c r="AJ63" s="885"/>
      <c r="AK63" s="885"/>
      <c r="AL63" s="885"/>
      <c r="AM63" s="885"/>
      <c r="AN63" s="885"/>
      <c r="AO63" s="885"/>
      <c r="AP63" s="885"/>
      <c r="AQ63" s="885"/>
      <c r="AR63" s="885"/>
      <c r="AS63" s="885"/>
      <c r="AT63" s="885"/>
      <c r="AU63" s="885"/>
      <c r="AV63" s="885"/>
      <c r="AW63" s="885"/>
      <c r="AX63" s="885"/>
      <c r="AY63" s="885"/>
      <c r="AZ63" s="885"/>
      <c r="BA63" s="885"/>
      <c r="BB63" s="885"/>
      <c r="BC63" s="885"/>
      <c r="BD63" s="885"/>
      <c r="BE63" s="885"/>
      <c r="BF63" s="885"/>
      <c r="BG63" s="885"/>
      <c r="BH63" s="885"/>
      <c r="BI63" s="885"/>
      <c r="BJ63" s="885"/>
      <c r="BK63" s="885"/>
    </row>
    <row r="64" spans="1:63">
      <c r="B64" s="886"/>
      <c r="C64" s="885"/>
      <c r="D64" s="885"/>
      <c r="E64" s="885"/>
      <c r="F64" s="885"/>
      <c r="G64" s="885"/>
      <c r="H64" s="885"/>
      <c r="I64" s="885"/>
      <c r="J64" s="885"/>
      <c r="K64" s="885"/>
      <c r="L64" s="885"/>
      <c r="M64" s="885"/>
      <c r="N64" s="885"/>
      <c r="O64" s="885"/>
      <c r="P64" s="885"/>
      <c r="Q64" s="885"/>
      <c r="R64" s="885"/>
      <c r="S64" s="885"/>
      <c r="T64" s="885"/>
      <c r="U64" s="885"/>
      <c r="V64" s="885"/>
      <c r="W64" s="885"/>
      <c r="X64" s="885"/>
      <c r="Y64" s="885"/>
      <c r="Z64" s="885"/>
      <c r="AA64" s="885"/>
      <c r="AB64" s="885"/>
      <c r="AC64" s="885"/>
      <c r="AD64" s="885"/>
      <c r="AE64" s="885"/>
      <c r="AF64" s="885"/>
      <c r="AG64" s="885"/>
      <c r="AH64" s="885"/>
      <c r="AI64" s="885"/>
      <c r="AJ64" s="885"/>
      <c r="AK64" s="885"/>
      <c r="AL64" s="885"/>
      <c r="AM64" s="885"/>
      <c r="AN64" s="885"/>
      <c r="AO64" s="885"/>
      <c r="AP64" s="885"/>
      <c r="AQ64" s="885"/>
      <c r="AR64" s="885"/>
      <c r="AS64" s="885"/>
      <c r="AT64" s="885"/>
      <c r="AU64" s="885"/>
      <c r="AV64" s="885"/>
      <c r="AW64" s="885"/>
      <c r="AX64" s="885"/>
      <c r="AY64" s="885"/>
      <c r="AZ64" s="885"/>
      <c r="BA64" s="885"/>
      <c r="BB64" s="885"/>
      <c r="BC64" s="885"/>
      <c r="BD64" s="885"/>
      <c r="BE64" s="885"/>
      <c r="BF64" s="885"/>
      <c r="BG64" s="885"/>
      <c r="BH64" s="885"/>
      <c r="BI64" s="885"/>
      <c r="BJ64" s="885"/>
      <c r="BK64" s="885"/>
    </row>
    <row r="65" spans="2:63">
      <c r="B65" s="885"/>
      <c r="C65" s="885"/>
      <c r="D65" s="885"/>
      <c r="E65" s="885"/>
      <c r="F65" s="885"/>
      <c r="G65" s="885"/>
      <c r="H65" s="885"/>
      <c r="I65" s="885"/>
      <c r="J65" s="885"/>
      <c r="K65" s="885"/>
      <c r="L65" s="885"/>
      <c r="M65" s="885"/>
      <c r="N65" s="885"/>
      <c r="O65" s="885"/>
      <c r="P65" s="885"/>
      <c r="Q65" s="885"/>
      <c r="R65" s="885"/>
      <c r="S65" s="885"/>
      <c r="T65" s="885"/>
      <c r="U65" s="885"/>
      <c r="V65" s="885"/>
      <c r="W65" s="885"/>
      <c r="X65" s="885"/>
      <c r="Y65" s="885"/>
      <c r="Z65" s="885"/>
      <c r="AA65" s="885"/>
      <c r="AB65" s="885"/>
      <c r="AC65" s="885"/>
      <c r="AD65" s="885"/>
      <c r="AE65" s="885"/>
      <c r="AF65" s="885"/>
      <c r="AG65" s="885"/>
      <c r="AH65" s="885"/>
      <c r="AI65" s="885"/>
      <c r="AJ65" s="885"/>
      <c r="AK65" s="885"/>
      <c r="AL65" s="885"/>
      <c r="AM65" s="885"/>
      <c r="AN65" s="885"/>
      <c r="AO65" s="885"/>
      <c r="AP65" s="885"/>
      <c r="AQ65" s="885"/>
      <c r="AR65" s="885"/>
      <c r="AS65" s="885"/>
      <c r="AT65" s="885"/>
      <c r="AU65" s="885"/>
      <c r="AV65" s="885"/>
      <c r="AW65" s="885"/>
      <c r="AX65" s="885"/>
      <c r="AY65" s="885"/>
      <c r="AZ65" s="885"/>
      <c r="BA65" s="885"/>
      <c r="BB65" s="885"/>
      <c r="BC65" s="885"/>
      <c r="BD65" s="885"/>
      <c r="BE65" s="885"/>
      <c r="BF65" s="885"/>
      <c r="BG65" s="885"/>
      <c r="BH65" s="885"/>
      <c r="BI65" s="885"/>
      <c r="BJ65" s="885"/>
      <c r="BK65" s="885"/>
    </row>
    <row r="66" spans="2:63">
      <c r="B66" s="885"/>
      <c r="C66" s="885"/>
      <c r="D66" s="885"/>
      <c r="E66" s="885"/>
      <c r="F66" s="885"/>
      <c r="G66" s="885"/>
      <c r="H66" s="885"/>
      <c r="I66" s="885"/>
      <c r="J66" s="885"/>
      <c r="K66" s="885"/>
      <c r="L66" s="885"/>
      <c r="M66" s="885"/>
      <c r="N66" s="885"/>
      <c r="O66" s="885"/>
      <c r="P66" s="885"/>
      <c r="Q66" s="885"/>
      <c r="R66" s="885"/>
      <c r="S66" s="885"/>
      <c r="T66" s="885"/>
      <c r="U66" s="885"/>
      <c r="V66" s="885"/>
      <c r="W66" s="885"/>
      <c r="X66" s="885"/>
      <c r="Y66" s="885"/>
      <c r="Z66" s="885"/>
      <c r="AA66" s="885"/>
      <c r="AB66" s="885"/>
      <c r="AC66" s="885"/>
      <c r="AD66" s="885"/>
      <c r="AE66" s="885"/>
      <c r="AF66" s="885"/>
      <c r="AG66" s="885"/>
      <c r="AH66" s="885"/>
      <c r="AI66" s="885"/>
      <c r="AJ66" s="885"/>
      <c r="AK66" s="885"/>
      <c r="AL66" s="885"/>
      <c r="AM66" s="885"/>
      <c r="AN66" s="885"/>
      <c r="AO66" s="885"/>
      <c r="AP66" s="885"/>
      <c r="AQ66" s="885"/>
      <c r="AR66" s="885"/>
      <c r="AS66" s="885"/>
      <c r="AT66" s="885"/>
      <c r="AU66" s="885"/>
      <c r="AV66" s="885"/>
      <c r="AW66" s="885"/>
      <c r="AX66" s="885"/>
      <c r="AY66" s="885"/>
      <c r="AZ66" s="885"/>
      <c r="BA66" s="885"/>
      <c r="BB66" s="885"/>
      <c r="BC66" s="885"/>
      <c r="BD66" s="885"/>
      <c r="BE66" s="885"/>
      <c r="BF66" s="885"/>
      <c r="BG66" s="885"/>
      <c r="BH66" s="885"/>
      <c r="BI66" s="885"/>
      <c r="BJ66" s="885"/>
      <c r="BK66" s="885"/>
    </row>
    <row r="67" spans="2:63">
      <c r="B67" s="885"/>
      <c r="C67" s="885"/>
      <c r="D67" s="885"/>
      <c r="E67" s="885"/>
      <c r="F67" s="885"/>
      <c r="G67" s="885"/>
      <c r="H67" s="885"/>
      <c r="I67" s="885"/>
      <c r="J67" s="885"/>
      <c r="K67" s="885"/>
      <c r="L67" s="885"/>
      <c r="M67" s="885"/>
      <c r="N67" s="885"/>
      <c r="O67" s="885"/>
      <c r="P67" s="885"/>
      <c r="Q67" s="885"/>
      <c r="R67" s="885"/>
      <c r="S67" s="885"/>
      <c r="T67" s="885"/>
      <c r="U67" s="885"/>
      <c r="V67" s="885"/>
      <c r="W67" s="885"/>
      <c r="X67" s="885"/>
      <c r="Y67" s="885"/>
      <c r="Z67" s="885"/>
      <c r="AA67" s="885"/>
      <c r="AB67" s="885"/>
      <c r="AC67" s="885"/>
      <c r="AD67" s="885"/>
      <c r="AE67" s="885"/>
      <c r="AF67" s="885"/>
      <c r="AG67" s="885"/>
      <c r="AH67" s="885"/>
      <c r="AI67" s="885"/>
      <c r="AJ67" s="885"/>
      <c r="AK67" s="885"/>
      <c r="AL67" s="885"/>
      <c r="AM67" s="885"/>
      <c r="AN67" s="885"/>
      <c r="AO67" s="885"/>
      <c r="AP67" s="885"/>
      <c r="AQ67" s="885"/>
      <c r="AR67" s="885"/>
      <c r="AS67" s="885"/>
      <c r="AT67" s="885"/>
      <c r="AU67" s="885"/>
      <c r="AV67" s="885"/>
      <c r="AW67" s="885"/>
      <c r="AX67" s="885"/>
      <c r="AY67" s="885"/>
      <c r="AZ67" s="885"/>
      <c r="BA67" s="885"/>
      <c r="BB67" s="885"/>
      <c r="BC67" s="885"/>
      <c r="BD67" s="885"/>
      <c r="BE67" s="885"/>
      <c r="BF67" s="885"/>
      <c r="BG67" s="885"/>
      <c r="BH67" s="885"/>
      <c r="BI67" s="885"/>
      <c r="BJ67" s="885"/>
      <c r="BK67" s="885"/>
    </row>
    <row r="68" spans="2:63">
      <c r="B68" s="885"/>
      <c r="C68" s="885"/>
      <c r="D68" s="885"/>
      <c r="E68" s="885"/>
      <c r="F68" s="885"/>
      <c r="G68" s="885"/>
      <c r="H68" s="885"/>
      <c r="I68" s="885"/>
      <c r="J68" s="885"/>
      <c r="K68" s="885"/>
      <c r="L68" s="885"/>
      <c r="M68" s="885"/>
      <c r="N68" s="885"/>
      <c r="O68" s="885"/>
      <c r="P68" s="885"/>
      <c r="Q68" s="885"/>
      <c r="R68" s="885"/>
      <c r="S68" s="885"/>
      <c r="T68" s="885"/>
      <c r="U68" s="885"/>
      <c r="V68" s="885"/>
      <c r="W68" s="885"/>
      <c r="X68" s="885"/>
      <c r="Y68" s="885"/>
      <c r="Z68" s="885"/>
      <c r="AA68" s="885"/>
      <c r="AB68" s="885"/>
      <c r="AC68" s="885"/>
      <c r="AD68" s="885"/>
      <c r="AE68" s="885"/>
      <c r="AF68" s="885"/>
      <c r="AG68" s="885"/>
      <c r="AH68" s="885"/>
      <c r="AI68" s="885"/>
      <c r="AJ68" s="885"/>
      <c r="AK68" s="885"/>
      <c r="AL68" s="885"/>
      <c r="AM68" s="885"/>
      <c r="AN68" s="885"/>
      <c r="AO68" s="885"/>
      <c r="AP68" s="885"/>
      <c r="AQ68" s="885"/>
      <c r="AR68" s="885"/>
      <c r="AS68" s="885"/>
      <c r="AT68" s="885"/>
      <c r="AU68" s="885"/>
      <c r="AV68" s="885"/>
      <c r="AW68" s="885"/>
      <c r="AX68" s="885"/>
      <c r="AY68" s="885"/>
      <c r="AZ68" s="885"/>
      <c r="BA68" s="885"/>
      <c r="BB68" s="885"/>
      <c r="BC68" s="885"/>
      <c r="BD68" s="885"/>
      <c r="BE68" s="885"/>
      <c r="BF68" s="885"/>
      <c r="BG68" s="885"/>
      <c r="BH68" s="885"/>
      <c r="BI68" s="885"/>
      <c r="BJ68" s="885"/>
      <c r="BK68" s="885"/>
    </row>
    <row r="69" spans="2:63">
      <c r="B69" s="885"/>
      <c r="C69" s="885"/>
      <c r="D69" s="885"/>
      <c r="E69" s="885"/>
      <c r="F69" s="885"/>
      <c r="G69" s="885"/>
      <c r="H69" s="885"/>
      <c r="I69" s="885"/>
      <c r="J69" s="885"/>
      <c r="K69" s="885"/>
      <c r="L69" s="885"/>
      <c r="M69" s="885"/>
      <c r="N69" s="885"/>
      <c r="O69" s="885"/>
      <c r="P69" s="885"/>
      <c r="Q69" s="885"/>
      <c r="R69" s="885"/>
      <c r="S69" s="885"/>
      <c r="T69" s="885"/>
      <c r="U69" s="885"/>
      <c r="V69" s="885"/>
      <c r="W69" s="885"/>
      <c r="X69" s="885"/>
      <c r="Y69" s="885"/>
      <c r="Z69" s="885"/>
      <c r="AA69" s="885"/>
      <c r="AB69" s="885"/>
      <c r="AC69" s="885"/>
      <c r="AD69" s="885"/>
      <c r="AE69" s="885"/>
      <c r="AF69" s="885"/>
      <c r="AG69" s="885"/>
      <c r="AH69" s="885"/>
      <c r="AI69" s="885"/>
      <c r="AJ69" s="885"/>
      <c r="AK69" s="885"/>
      <c r="AL69" s="885"/>
      <c r="AM69" s="885"/>
      <c r="AN69" s="885"/>
      <c r="AO69" s="885"/>
      <c r="AP69" s="885"/>
      <c r="AQ69" s="885"/>
      <c r="AR69" s="885"/>
      <c r="AS69" s="885"/>
      <c r="AT69" s="885"/>
      <c r="AU69" s="885"/>
      <c r="AV69" s="885"/>
      <c r="AW69" s="885"/>
      <c r="AX69" s="885"/>
      <c r="AY69" s="885"/>
      <c r="AZ69" s="885"/>
      <c r="BA69" s="885"/>
      <c r="BB69" s="885"/>
      <c r="BC69" s="885"/>
      <c r="BD69" s="885"/>
      <c r="BE69" s="885"/>
      <c r="BF69" s="885"/>
      <c r="BG69" s="885"/>
      <c r="BH69" s="885"/>
      <c r="BI69" s="885"/>
      <c r="BJ69" s="885"/>
      <c r="BK69" s="885"/>
    </row>
    <row r="70" spans="2:63">
      <c r="B70" s="885"/>
      <c r="C70" s="885"/>
      <c r="D70" s="885"/>
      <c r="E70" s="885"/>
      <c r="F70" s="885"/>
      <c r="G70" s="885"/>
      <c r="H70" s="885"/>
      <c r="I70" s="885"/>
      <c r="J70" s="885"/>
      <c r="K70" s="885"/>
      <c r="L70" s="885"/>
      <c r="M70" s="885"/>
      <c r="N70" s="885"/>
      <c r="O70" s="885"/>
      <c r="P70" s="885"/>
      <c r="Q70" s="885"/>
      <c r="R70" s="885"/>
      <c r="S70" s="885"/>
      <c r="T70" s="885"/>
      <c r="U70" s="885"/>
      <c r="V70" s="885"/>
      <c r="W70" s="885"/>
      <c r="X70" s="885"/>
      <c r="Y70" s="885"/>
      <c r="Z70" s="885"/>
      <c r="AA70" s="885"/>
      <c r="AB70" s="885"/>
      <c r="AC70" s="885"/>
      <c r="AD70" s="885"/>
      <c r="AE70" s="885"/>
      <c r="AF70" s="885"/>
      <c r="AG70" s="885"/>
      <c r="AH70" s="885"/>
      <c r="AI70" s="885"/>
      <c r="AJ70" s="885"/>
      <c r="AK70" s="885"/>
      <c r="AL70" s="885"/>
      <c r="AM70" s="885"/>
      <c r="AN70" s="885"/>
      <c r="AO70" s="885"/>
      <c r="AP70" s="885"/>
      <c r="AQ70" s="885"/>
      <c r="AR70" s="885"/>
      <c r="AS70" s="885"/>
      <c r="AT70" s="885"/>
      <c r="AU70" s="885"/>
      <c r="AV70" s="885"/>
      <c r="AW70" s="885"/>
      <c r="AX70" s="885"/>
      <c r="AY70" s="885"/>
      <c r="AZ70" s="885"/>
      <c r="BA70" s="885"/>
      <c r="BB70" s="885"/>
      <c r="BC70" s="885"/>
      <c r="BD70" s="885"/>
      <c r="BE70" s="885"/>
      <c r="BF70" s="885"/>
      <c r="BG70" s="885"/>
      <c r="BH70" s="885"/>
      <c r="BI70" s="885"/>
      <c r="BJ70" s="885"/>
      <c r="BK70" s="885"/>
    </row>
    <row r="71" spans="2:63">
      <c r="B71" s="885"/>
      <c r="C71" s="885"/>
      <c r="D71" s="885"/>
      <c r="E71" s="885"/>
      <c r="F71" s="885"/>
      <c r="G71" s="885"/>
      <c r="H71" s="885"/>
      <c r="I71" s="885"/>
      <c r="J71" s="885"/>
      <c r="K71" s="885"/>
      <c r="L71" s="885"/>
      <c r="M71" s="885"/>
      <c r="N71" s="885"/>
      <c r="O71" s="885"/>
      <c r="P71" s="885"/>
      <c r="Q71" s="885"/>
      <c r="R71" s="885"/>
      <c r="S71" s="885"/>
      <c r="T71" s="885"/>
      <c r="U71" s="885"/>
      <c r="V71" s="885"/>
      <c r="W71" s="885"/>
      <c r="X71" s="885"/>
      <c r="Y71" s="885"/>
      <c r="Z71" s="885"/>
      <c r="AA71" s="885"/>
      <c r="AB71" s="885"/>
      <c r="AC71" s="885"/>
      <c r="AD71" s="885"/>
      <c r="AE71" s="885"/>
      <c r="AF71" s="885"/>
      <c r="AG71" s="885"/>
      <c r="AH71" s="885"/>
      <c r="AI71" s="885"/>
      <c r="AJ71" s="885"/>
      <c r="AK71" s="885"/>
      <c r="AL71" s="885"/>
      <c r="AM71" s="885"/>
      <c r="AN71" s="885"/>
      <c r="AO71" s="885"/>
      <c r="AP71" s="885"/>
      <c r="AQ71" s="885"/>
      <c r="AR71" s="885"/>
      <c r="AS71" s="885"/>
      <c r="AT71" s="885"/>
      <c r="AU71" s="885"/>
      <c r="AV71" s="885"/>
      <c r="AW71" s="885"/>
      <c r="AX71" s="885"/>
      <c r="AY71" s="885"/>
      <c r="AZ71" s="885"/>
      <c r="BA71" s="885"/>
      <c r="BB71" s="885"/>
      <c r="BC71" s="885"/>
      <c r="BD71" s="885"/>
      <c r="BE71" s="885"/>
      <c r="BF71" s="885"/>
      <c r="BG71" s="885"/>
      <c r="BH71" s="885"/>
      <c r="BI71" s="885"/>
      <c r="BJ71" s="885"/>
      <c r="BK71" s="885"/>
    </row>
    <row r="72" spans="2:63">
      <c r="B72" s="885"/>
      <c r="C72" s="885"/>
      <c r="D72" s="885"/>
      <c r="E72" s="885"/>
      <c r="F72" s="885"/>
      <c r="G72" s="885"/>
      <c r="H72" s="885"/>
      <c r="I72" s="885"/>
      <c r="J72" s="885"/>
      <c r="K72" s="885"/>
      <c r="L72" s="885"/>
      <c r="M72" s="885"/>
      <c r="N72" s="885"/>
      <c r="O72" s="885"/>
      <c r="P72" s="885"/>
      <c r="Q72" s="885"/>
      <c r="R72" s="885"/>
      <c r="S72" s="885"/>
      <c r="T72" s="885"/>
      <c r="U72" s="885"/>
      <c r="V72" s="885"/>
      <c r="W72" s="885"/>
      <c r="X72" s="885"/>
      <c r="Y72" s="885"/>
      <c r="Z72" s="885"/>
      <c r="AA72" s="885"/>
      <c r="AB72" s="885"/>
      <c r="AC72" s="885"/>
      <c r="AD72" s="885"/>
      <c r="AE72" s="885"/>
      <c r="AF72" s="885"/>
      <c r="AG72" s="885"/>
      <c r="AH72" s="885"/>
      <c r="AI72" s="885"/>
      <c r="AJ72" s="885"/>
      <c r="AK72" s="885"/>
      <c r="AL72" s="885"/>
      <c r="AM72" s="885"/>
      <c r="AN72" s="885"/>
      <c r="AO72" s="885"/>
      <c r="AP72" s="885"/>
      <c r="AQ72" s="885"/>
      <c r="AR72" s="885"/>
      <c r="AS72" s="885"/>
      <c r="AT72" s="885"/>
      <c r="AU72" s="885"/>
      <c r="AV72" s="885"/>
      <c r="AW72" s="885"/>
      <c r="AX72" s="885"/>
      <c r="AY72" s="885"/>
      <c r="AZ72" s="885"/>
      <c r="BA72" s="885"/>
      <c r="BB72" s="885"/>
      <c r="BC72" s="885"/>
      <c r="BD72" s="885"/>
      <c r="BE72" s="885"/>
      <c r="BF72" s="885"/>
      <c r="BG72" s="885"/>
      <c r="BH72" s="885"/>
      <c r="BI72" s="885"/>
      <c r="BJ72" s="885"/>
      <c r="BK72" s="885"/>
    </row>
    <row r="73" spans="2:63">
      <c r="B73" s="885"/>
      <c r="C73" s="885"/>
      <c r="D73" s="885"/>
      <c r="E73" s="885"/>
      <c r="F73" s="885"/>
      <c r="G73" s="885"/>
      <c r="H73" s="885"/>
      <c r="I73" s="885"/>
      <c r="J73" s="885"/>
      <c r="K73" s="885"/>
      <c r="L73" s="885"/>
      <c r="M73" s="885"/>
      <c r="N73" s="885"/>
      <c r="O73" s="885"/>
      <c r="P73" s="885"/>
      <c r="Q73" s="885"/>
      <c r="R73" s="885"/>
      <c r="S73" s="885"/>
      <c r="T73" s="885"/>
      <c r="U73" s="885"/>
      <c r="V73" s="885"/>
      <c r="W73" s="885"/>
      <c r="X73" s="885"/>
      <c r="Y73" s="885"/>
      <c r="Z73" s="885"/>
      <c r="AA73" s="885"/>
      <c r="AB73" s="885"/>
      <c r="AC73" s="885"/>
      <c r="AD73" s="885"/>
      <c r="AE73" s="885"/>
      <c r="AF73" s="885"/>
      <c r="AG73" s="885"/>
      <c r="AH73" s="885"/>
      <c r="AI73" s="885"/>
      <c r="AJ73" s="885"/>
      <c r="AK73" s="885"/>
      <c r="AL73" s="885"/>
      <c r="AM73" s="885"/>
      <c r="AN73" s="885"/>
      <c r="AO73" s="885"/>
      <c r="AP73" s="885"/>
      <c r="AQ73" s="885"/>
      <c r="AR73" s="885"/>
      <c r="AS73" s="885"/>
      <c r="AT73" s="885"/>
      <c r="AU73" s="885"/>
      <c r="AV73" s="885"/>
      <c r="AW73" s="885"/>
      <c r="AX73" s="885"/>
      <c r="AY73" s="885"/>
      <c r="AZ73" s="885"/>
      <c r="BA73" s="885"/>
      <c r="BB73" s="885"/>
      <c r="BC73" s="885"/>
      <c r="BD73" s="885"/>
      <c r="BE73" s="885"/>
      <c r="BF73" s="885"/>
      <c r="BG73" s="885"/>
      <c r="BH73" s="885"/>
      <c r="BI73" s="885"/>
      <c r="BJ73" s="885"/>
      <c r="BK73" s="885"/>
    </row>
    <row r="74" spans="2:63">
      <c r="B74" s="885"/>
      <c r="C74" s="885"/>
      <c r="D74" s="885"/>
      <c r="E74" s="885"/>
      <c r="F74" s="885"/>
      <c r="G74" s="885"/>
      <c r="H74" s="885"/>
      <c r="I74" s="885"/>
      <c r="J74" s="885"/>
      <c r="K74" s="885"/>
      <c r="L74" s="885"/>
      <c r="M74" s="885"/>
      <c r="N74" s="885"/>
      <c r="O74" s="885"/>
      <c r="P74" s="885"/>
      <c r="Q74" s="885"/>
      <c r="R74" s="885"/>
      <c r="S74" s="885"/>
      <c r="T74" s="885"/>
      <c r="U74" s="885"/>
      <c r="V74" s="885"/>
      <c r="W74" s="885"/>
      <c r="X74" s="885"/>
      <c r="Y74" s="885"/>
      <c r="Z74" s="885"/>
      <c r="AA74" s="885"/>
      <c r="AB74" s="885"/>
      <c r="AC74" s="885"/>
      <c r="AD74" s="885"/>
      <c r="AE74" s="885"/>
      <c r="AF74" s="885"/>
      <c r="AG74" s="885"/>
      <c r="AH74" s="885"/>
      <c r="AI74" s="885"/>
      <c r="AJ74" s="885"/>
      <c r="AK74" s="885"/>
      <c r="AL74" s="885"/>
      <c r="AM74" s="885"/>
      <c r="AN74" s="885"/>
      <c r="AO74" s="885"/>
      <c r="AP74" s="885"/>
      <c r="AQ74" s="885"/>
      <c r="AR74" s="885"/>
      <c r="AS74" s="885"/>
      <c r="AT74" s="885"/>
      <c r="AU74" s="885"/>
      <c r="AV74" s="885"/>
      <c r="AW74" s="885"/>
      <c r="AX74" s="885"/>
      <c r="AY74" s="885"/>
      <c r="AZ74" s="885"/>
      <c r="BA74" s="885"/>
      <c r="BB74" s="885"/>
      <c r="BC74" s="885"/>
      <c r="BD74" s="885"/>
      <c r="BE74" s="885"/>
      <c r="BF74" s="885"/>
      <c r="BG74" s="885"/>
      <c r="BH74" s="885"/>
      <c r="BI74" s="885"/>
      <c r="BJ74" s="885"/>
      <c r="BK74" s="885"/>
    </row>
    <row r="75" spans="2:63">
      <c r="B75" s="885"/>
      <c r="C75" s="885"/>
      <c r="D75" s="885"/>
      <c r="E75" s="885"/>
      <c r="F75" s="885"/>
      <c r="G75" s="885"/>
      <c r="H75" s="885"/>
      <c r="I75" s="885"/>
      <c r="J75" s="885"/>
      <c r="K75" s="885"/>
      <c r="L75" s="885"/>
      <c r="M75" s="885"/>
      <c r="N75" s="885"/>
      <c r="O75" s="885"/>
      <c r="P75" s="885"/>
      <c r="Q75" s="885"/>
      <c r="R75" s="885"/>
      <c r="S75" s="885"/>
      <c r="T75" s="885"/>
      <c r="U75" s="885"/>
      <c r="V75" s="885"/>
      <c r="W75" s="885"/>
      <c r="X75" s="885"/>
      <c r="Y75" s="885"/>
      <c r="Z75" s="885"/>
      <c r="AA75" s="885"/>
      <c r="AB75" s="885"/>
      <c r="AC75" s="885"/>
      <c r="AD75" s="885"/>
      <c r="AE75" s="885"/>
      <c r="AF75" s="885"/>
      <c r="AG75" s="885"/>
      <c r="AH75" s="885"/>
      <c r="AI75" s="885"/>
      <c r="AJ75" s="885"/>
      <c r="AK75" s="885"/>
      <c r="AL75" s="885"/>
      <c r="AM75" s="885"/>
      <c r="AN75" s="885"/>
      <c r="AO75" s="885"/>
      <c r="AP75" s="885"/>
      <c r="AQ75" s="885"/>
      <c r="AR75" s="885"/>
      <c r="AS75" s="885"/>
      <c r="AT75" s="885"/>
      <c r="AU75" s="885"/>
      <c r="AV75" s="885"/>
      <c r="AW75" s="885"/>
      <c r="AX75" s="885"/>
      <c r="AY75" s="885"/>
      <c r="AZ75" s="885"/>
      <c r="BA75" s="885"/>
      <c r="BB75" s="885"/>
      <c r="BC75" s="885"/>
      <c r="BD75" s="885"/>
      <c r="BE75" s="885"/>
      <c r="BF75" s="885"/>
      <c r="BG75" s="885"/>
      <c r="BH75" s="885"/>
      <c r="BI75" s="885"/>
      <c r="BJ75" s="885"/>
      <c r="BK75" s="885"/>
    </row>
    <row r="76" spans="2:63">
      <c r="B76" s="885"/>
      <c r="C76" s="885"/>
      <c r="D76" s="885"/>
      <c r="E76" s="885"/>
      <c r="F76" s="885"/>
      <c r="G76" s="885"/>
      <c r="H76" s="885"/>
      <c r="I76" s="885"/>
      <c r="J76" s="885"/>
      <c r="K76" s="885"/>
      <c r="L76" s="885"/>
      <c r="M76" s="885"/>
      <c r="N76" s="885"/>
      <c r="O76" s="885"/>
      <c r="P76" s="885"/>
      <c r="Q76" s="885"/>
      <c r="R76" s="885"/>
      <c r="S76" s="885"/>
      <c r="T76" s="885"/>
      <c r="U76" s="885"/>
      <c r="V76" s="885"/>
      <c r="W76" s="885"/>
      <c r="X76" s="885"/>
      <c r="Y76" s="885"/>
      <c r="Z76" s="885"/>
      <c r="AA76" s="885"/>
      <c r="AB76" s="885"/>
      <c r="AC76" s="885"/>
      <c r="AD76" s="885"/>
      <c r="AE76" s="885"/>
      <c r="AF76" s="885"/>
      <c r="AG76" s="885"/>
      <c r="AH76" s="885"/>
      <c r="AI76" s="885"/>
      <c r="AJ76" s="885"/>
      <c r="AK76" s="885"/>
      <c r="AL76" s="885"/>
      <c r="AM76" s="885"/>
      <c r="AN76" s="885"/>
      <c r="AO76" s="885"/>
      <c r="AP76" s="885"/>
      <c r="AQ76" s="885"/>
      <c r="AR76" s="885"/>
      <c r="AS76" s="885"/>
      <c r="AT76" s="885"/>
      <c r="AU76" s="885"/>
      <c r="AV76" s="885"/>
      <c r="AW76" s="885"/>
      <c r="AX76" s="885"/>
      <c r="AY76" s="885"/>
      <c r="AZ76" s="885"/>
      <c r="BA76" s="885"/>
      <c r="BB76" s="885"/>
      <c r="BC76" s="885"/>
      <c r="BD76" s="885"/>
      <c r="BE76" s="885"/>
      <c r="BF76" s="885"/>
      <c r="BG76" s="885"/>
      <c r="BH76" s="885"/>
      <c r="BI76" s="885"/>
      <c r="BJ76" s="885"/>
      <c r="BK76" s="885"/>
    </row>
    <row r="77" spans="2:63">
      <c r="B77" s="885"/>
      <c r="C77" s="885"/>
      <c r="D77" s="885"/>
      <c r="E77" s="885"/>
      <c r="F77" s="885"/>
      <c r="G77" s="885"/>
      <c r="H77" s="885"/>
      <c r="I77" s="885"/>
      <c r="J77" s="885"/>
      <c r="K77" s="885"/>
      <c r="L77" s="885"/>
      <c r="M77" s="885"/>
      <c r="N77" s="885"/>
      <c r="O77" s="885"/>
      <c r="P77" s="885"/>
      <c r="Q77" s="885"/>
      <c r="R77" s="885"/>
      <c r="S77" s="885"/>
      <c r="T77" s="885"/>
      <c r="U77" s="885"/>
      <c r="V77" s="885"/>
      <c r="W77" s="885"/>
      <c r="X77" s="885"/>
      <c r="Y77" s="885"/>
      <c r="Z77" s="885"/>
      <c r="AA77" s="885"/>
      <c r="AB77" s="885"/>
      <c r="AC77" s="885"/>
      <c r="AD77" s="885"/>
      <c r="AE77" s="885"/>
      <c r="AF77" s="885"/>
      <c r="AG77" s="885"/>
      <c r="AH77" s="885"/>
      <c r="AI77" s="885"/>
      <c r="AJ77" s="885"/>
      <c r="AK77" s="885"/>
      <c r="AL77" s="885"/>
      <c r="AM77" s="885"/>
      <c r="AN77" s="885"/>
      <c r="AO77" s="885"/>
      <c r="AP77" s="885"/>
      <c r="AQ77" s="885"/>
      <c r="AR77" s="885"/>
      <c r="AS77" s="885"/>
      <c r="AT77" s="885"/>
      <c r="AU77" s="885"/>
      <c r="AV77" s="885"/>
      <c r="AW77" s="885"/>
      <c r="AX77" s="885"/>
      <c r="AY77" s="885"/>
      <c r="AZ77" s="885"/>
      <c r="BA77" s="885"/>
      <c r="BB77" s="885"/>
      <c r="BC77" s="885"/>
      <c r="BD77" s="885"/>
      <c r="BE77" s="885"/>
      <c r="BF77" s="885"/>
      <c r="BG77" s="885"/>
      <c r="BH77" s="885"/>
      <c r="BI77" s="885"/>
      <c r="BJ77" s="885"/>
      <c r="BK77" s="885"/>
    </row>
    <row r="78" spans="2:63">
      <c r="B78" s="885"/>
      <c r="C78" s="885"/>
      <c r="D78" s="885"/>
      <c r="E78" s="885"/>
      <c r="F78" s="885"/>
      <c r="G78" s="885"/>
      <c r="H78" s="885"/>
      <c r="I78" s="885"/>
      <c r="J78" s="885"/>
      <c r="K78" s="885"/>
      <c r="L78" s="885"/>
      <c r="M78" s="885"/>
      <c r="N78" s="885"/>
      <c r="O78" s="885"/>
      <c r="P78" s="885"/>
      <c r="Q78" s="885"/>
      <c r="R78" s="885"/>
      <c r="S78" s="885"/>
      <c r="T78" s="885"/>
      <c r="U78" s="885"/>
      <c r="V78" s="885"/>
      <c r="W78" s="885"/>
      <c r="X78" s="885"/>
      <c r="Y78" s="885"/>
      <c r="Z78" s="885"/>
      <c r="AA78" s="885"/>
      <c r="AB78" s="885"/>
      <c r="AC78" s="885"/>
      <c r="AD78" s="885"/>
      <c r="AE78" s="885"/>
      <c r="AF78" s="885"/>
      <c r="AG78" s="885"/>
      <c r="AH78" s="885"/>
      <c r="AI78" s="885"/>
      <c r="AJ78" s="885"/>
      <c r="AK78" s="885"/>
      <c r="AL78" s="885"/>
      <c r="AM78" s="885"/>
      <c r="AN78" s="885"/>
      <c r="AO78" s="885"/>
      <c r="AP78" s="885"/>
      <c r="AQ78" s="885"/>
      <c r="AR78" s="885"/>
      <c r="AS78" s="885"/>
      <c r="AT78" s="885"/>
      <c r="AU78" s="885"/>
      <c r="AV78" s="885"/>
      <c r="AW78" s="885"/>
      <c r="AX78" s="885"/>
      <c r="AY78" s="885"/>
      <c r="AZ78" s="885"/>
      <c r="BA78" s="885"/>
      <c r="BB78" s="885"/>
      <c r="BC78" s="885"/>
      <c r="BD78" s="885"/>
      <c r="BE78" s="885"/>
      <c r="BF78" s="885"/>
      <c r="BG78" s="885"/>
      <c r="BH78" s="885"/>
      <c r="BI78" s="885"/>
      <c r="BJ78" s="885"/>
      <c r="BK78" s="885"/>
    </row>
    <row r="79" spans="2:63">
      <c r="B79" s="885"/>
      <c r="C79" s="885"/>
      <c r="D79" s="885"/>
      <c r="E79" s="885"/>
      <c r="F79" s="885"/>
      <c r="G79" s="885"/>
      <c r="H79" s="885"/>
      <c r="I79" s="885"/>
      <c r="J79" s="885"/>
      <c r="K79" s="885"/>
      <c r="L79" s="885"/>
      <c r="M79" s="885"/>
      <c r="N79" s="885"/>
      <c r="O79" s="885"/>
      <c r="P79" s="885"/>
      <c r="Q79" s="885"/>
      <c r="R79" s="885"/>
      <c r="S79" s="885"/>
      <c r="T79" s="885"/>
      <c r="U79" s="885"/>
      <c r="V79" s="885"/>
      <c r="W79" s="885"/>
      <c r="X79" s="885"/>
      <c r="Y79" s="885"/>
      <c r="Z79" s="885"/>
      <c r="AA79" s="885"/>
      <c r="AB79" s="885"/>
      <c r="AC79" s="885"/>
      <c r="AD79" s="885"/>
      <c r="AE79" s="885"/>
      <c r="AF79" s="885"/>
      <c r="AG79" s="885"/>
      <c r="AH79" s="885"/>
      <c r="AI79" s="885"/>
      <c r="AJ79" s="885"/>
      <c r="AK79" s="885"/>
      <c r="AL79" s="885"/>
      <c r="AM79" s="885"/>
      <c r="AN79" s="885"/>
      <c r="AO79" s="885"/>
      <c r="AP79" s="885"/>
      <c r="AQ79" s="885"/>
      <c r="AR79" s="885"/>
      <c r="AS79" s="885"/>
      <c r="AT79" s="885"/>
      <c r="AU79" s="885"/>
      <c r="AV79" s="885"/>
      <c r="AW79" s="885"/>
      <c r="AX79" s="885"/>
      <c r="AY79" s="885"/>
      <c r="AZ79" s="885"/>
      <c r="BA79" s="885"/>
      <c r="BB79" s="885"/>
      <c r="BC79" s="885"/>
      <c r="BD79" s="885"/>
      <c r="BE79" s="885"/>
      <c r="BF79" s="885"/>
      <c r="BG79" s="885"/>
      <c r="BH79" s="885"/>
      <c r="BI79" s="885"/>
      <c r="BJ79" s="885"/>
      <c r="BK79" s="885"/>
    </row>
    <row r="80" spans="2:63">
      <c r="B80" s="885"/>
      <c r="C80" s="885"/>
      <c r="D80" s="885"/>
      <c r="E80" s="885"/>
      <c r="F80" s="885"/>
      <c r="G80" s="885"/>
      <c r="H80" s="885"/>
      <c r="I80" s="885"/>
      <c r="J80" s="885"/>
      <c r="K80" s="885"/>
      <c r="L80" s="885"/>
      <c r="M80" s="885"/>
      <c r="N80" s="885"/>
      <c r="O80" s="885"/>
      <c r="P80" s="885"/>
      <c r="Q80" s="885"/>
      <c r="R80" s="885"/>
      <c r="S80" s="885"/>
      <c r="T80" s="885"/>
      <c r="U80" s="885"/>
      <c r="V80" s="885"/>
      <c r="W80" s="885"/>
      <c r="X80" s="885"/>
      <c r="Y80" s="885"/>
      <c r="Z80" s="885"/>
      <c r="AA80" s="885"/>
      <c r="AB80" s="885"/>
      <c r="AC80" s="885"/>
      <c r="AD80" s="885"/>
      <c r="AE80" s="885"/>
      <c r="AF80" s="885"/>
      <c r="AG80" s="885"/>
      <c r="AH80" s="885"/>
      <c r="AI80" s="885"/>
      <c r="AJ80" s="885"/>
      <c r="AK80" s="885"/>
      <c r="AL80" s="885"/>
      <c r="AM80" s="885"/>
      <c r="AN80" s="885"/>
      <c r="AO80" s="885"/>
      <c r="AP80" s="885"/>
      <c r="AQ80" s="885"/>
      <c r="AR80" s="885"/>
      <c r="AS80" s="885"/>
      <c r="AT80" s="885"/>
      <c r="AU80" s="885"/>
      <c r="AV80" s="885"/>
      <c r="AW80" s="885"/>
      <c r="AX80" s="885"/>
      <c r="AY80" s="885"/>
      <c r="AZ80" s="885"/>
      <c r="BA80" s="885"/>
      <c r="BB80" s="885"/>
      <c r="BC80" s="885"/>
      <c r="BD80" s="885"/>
      <c r="BE80" s="885"/>
      <c r="BF80" s="885"/>
      <c r="BG80" s="885"/>
      <c r="BH80" s="885"/>
      <c r="BI80" s="885"/>
      <c r="BJ80" s="885"/>
      <c r="BK80" s="885"/>
    </row>
    <row r="81" spans="2:63">
      <c r="B81" s="885"/>
      <c r="C81" s="885"/>
      <c r="D81" s="885"/>
      <c r="E81" s="885"/>
      <c r="F81" s="885"/>
      <c r="G81" s="885"/>
      <c r="H81" s="885"/>
      <c r="I81" s="885"/>
      <c r="J81" s="885"/>
      <c r="K81" s="885"/>
      <c r="L81" s="885"/>
      <c r="M81" s="885"/>
      <c r="N81" s="885"/>
      <c r="O81" s="885"/>
      <c r="P81" s="885"/>
      <c r="Q81" s="885"/>
      <c r="R81" s="885"/>
      <c r="S81" s="885"/>
      <c r="T81" s="885"/>
      <c r="U81" s="885"/>
      <c r="V81" s="885"/>
      <c r="W81" s="885"/>
      <c r="X81" s="885"/>
      <c r="Y81" s="885"/>
      <c r="Z81" s="885"/>
      <c r="AA81" s="885"/>
      <c r="AB81" s="885"/>
      <c r="AC81" s="885"/>
      <c r="AD81" s="885"/>
      <c r="AE81" s="885"/>
      <c r="AF81" s="885"/>
      <c r="AG81" s="885"/>
      <c r="AH81" s="885"/>
      <c r="AI81" s="885"/>
      <c r="AJ81" s="885"/>
      <c r="AK81" s="885"/>
      <c r="AL81" s="885"/>
      <c r="AM81" s="885"/>
      <c r="AN81" s="885"/>
      <c r="AO81" s="885"/>
      <c r="AP81" s="885"/>
      <c r="AQ81" s="885"/>
      <c r="AR81" s="885"/>
      <c r="AS81" s="885"/>
      <c r="AT81" s="885"/>
      <c r="AU81" s="885"/>
      <c r="AV81" s="885"/>
      <c r="AW81" s="885"/>
      <c r="AX81" s="885"/>
      <c r="AY81" s="885"/>
      <c r="AZ81" s="885"/>
      <c r="BA81" s="885"/>
      <c r="BB81" s="885"/>
      <c r="BC81" s="885"/>
      <c r="BD81" s="885"/>
      <c r="BE81" s="885"/>
      <c r="BF81" s="885"/>
      <c r="BG81" s="885"/>
      <c r="BH81" s="885"/>
      <c r="BI81" s="885"/>
      <c r="BJ81" s="885"/>
      <c r="BK81" s="885"/>
    </row>
    <row r="82" spans="2:63">
      <c r="B82" s="885"/>
      <c r="C82" s="885"/>
      <c r="D82" s="885"/>
      <c r="E82" s="885"/>
      <c r="F82" s="885"/>
      <c r="G82" s="885"/>
      <c r="H82" s="885"/>
      <c r="I82" s="885"/>
      <c r="J82" s="885"/>
      <c r="K82" s="885"/>
      <c r="L82" s="885"/>
      <c r="M82" s="885"/>
      <c r="N82" s="885"/>
      <c r="O82" s="885"/>
      <c r="P82" s="885"/>
      <c r="Q82" s="885"/>
      <c r="R82" s="885"/>
      <c r="S82" s="885"/>
      <c r="T82" s="885"/>
      <c r="U82" s="885"/>
      <c r="V82" s="885"/>
      <c r="W82" s="885"/>
      <c r="X82" s="885"/>
      <c r="Y82" s="885"/>
      <c r="Z82" s="885"/>
      <c r="AA82" s="885"/>
      <c r="AB82" s="885"/>
      <c r="AC82" s="885"/>
      <c r="AD82" s="885"/>
      <c r="AE82" s="885"/>
      <c r="AF82" s="885"/>
      <c r="AG82" s="885"/>
      <c r="AH82" s="885"/>
      <c r="AI82" s="885"/>
      <c r="AJ82" s="885"/>
      <c r="AK82" s="885"/>
      <c r="AL82" s="885"/>
      <c r="AM82" s="885"/>
      <c r="AN82" s="885"/>
      <c r="AO82" s="885"/>
      <c r="AP82" s="885"/>
      <c r="AQ82" s="885"/>
      <c r="AR82" s="885"/>
      <c r="AS82" s="885"/>
      <c r="AT82" s="885"/>
      <c r="AU82" s="885"/>
      <c r="AV82" s="885"/>
      <c r="AW82" s="885"/>
      <c r="AX82" s="885"/>
      <c r="AY82" s="885"/>
      <c r="AZ82" s="885"/>
      <c r="BA82" s="885"/>
      <c r="BB82" s="885"/>
      <c r="BC82" s="885"/>
      <c r="BD82" s="885"/>
      <c r="BE82" s="885"/>
      <c r="BF82" s="885"/>
      <c r="BG82" s="885"/>
      <c r="BH82" s="885"/>
      <c r="BI82" s="885"/>
      <c r="BJ82" s="885"/>
      <c r="BK82" s="885"/>
    </row>
    <row r="83" spans="2:63">
      <c r="B83" s="885"/>
      <c r="C83" s="885"/>
      <c r="D83" s="885"/>
      <c r="E83" s="885"/>
      <c r="F83" s="885"/>
      <c r="G83" s="885"/>
      <c r="H83" s="885"/>
      <c r="I83" s="885"/>
      <c r="J83" s="885"/>
      <c r="K83" s="885"/>
      <c r="L83" s="885"/>
      <c r="M83" s="885"/>
      <c r="N83" s="885"/>
      <c r="O83" s="885"/>
      <c r="P83" s="885"/>
      <c r="Q83" s="885"/>
      <c r="R83" s="885"/>
      <c r="S83" s="885"/>
      <c r="T83" s="885"/>
      <c r="U83" s="885"/>
      <c r="V83" s="885"/>
      <c r="W83" s="885"/>
      <c r="X83" s="885"/>
      <c r="Y83" s="885"/>
      <c r="Z83" s="885"/>
      <c r="AA83" s="885"/>
      <c r="AB83" s="885"/>
      <c r="AC83" s="885"/>
      <c r="AD83" s="885"/>
      <c r="AE83" s="885"/>
      <c r="AF83" s="885"/>
      <c r="AG83" s="885"/>
      <c r="AH83" s="885"/>
      <c r="AI83" s="885"/>
      <c r="AJ83" s="885"/>
      <c r="AK83" s="885"/>
      <c r="AL83" s="885"/>
      <c r="AM83" s="885"/>
      <c r="AN83" s="885"/>
      <c r="AO83" s="885"/>
      <c r="AP83" s="885"/>
      <c r="AQ83" s="885"/>
      <c r="AR83" s="885"/>
      <c r="AS83" s="885"/>
      <c r="AT83" s="885"/>
      <c r="AU83" s="885"/>
      <c r="AV83" s="885"/>
      <c r="AW83" s="885"/>
      <c r="AX83" s="885"/>
      <c r="AY83" s="885"/>
      <c r="AZ83" s="885"/>
      <c r="BA83" s="885"/>
      <c r="BB83" s="885"/>
      <c r="BC83" s="885"/>
      <c r="BD83" s="885"/>
      <c r="BE83" s="885"/>
      <c r="BF83" s="885"/>
      <c r="BG83" s="885"/>
      <c r="BH83" s="885"/>
      <c r="BI83" s="885"/>
      <c r="BJ83" s="885"/>
      <c r="BK83" s="885"/>
    </row>
    <row r="84" spans="2:63">
      <c r="B84" s="885"/>
      <c r="C84" s="885"/>
      <c r="D84" s="885"/>
      <c r="E84" s="885"/>
      <c r="F84" s="885"/>
      <c r="G84" s="885"/>
      <c r="H84" s="885"/>
      <c r="I84" s="885"/>
      <c r="J84" s="885"/>
      <c r="K84" s="885"/>
      <c r="L84" s="885"/>
      <c r="M84" s="885"/>
      <c r="N84" s="885"/>
      <c r="O84" s="885"/>
      <c r="P84" s="885"/>
      <c r="Q84" s="885"/>
      <c r="R84" s="885"/>
      <c r="S84" s="885"/>
      <c r="T84" s="885"/>
      <c r="U84" s="885"/>
      <c r="V84" s="885"/>
      <c r="W84" s="885"/>
      <c r="X84" s="885"/>
      <c r="Y84" s="885"/>
      <c r="Z84" s="885"/>
      <c r="AA84" s="885"/>
      <c r="AB84" s="885"/>
      <c r="AC84" s="885"/>
      <c r="AD84" s="885"/>
      <c r="AE84" s="885"/>
      <c r="AF84" s="885"/>
      <c r="AG84" s="885"/>
      <c r="AH84" s="885"/>
      <c r="AI84" s="885"/>
      <c r="AJ84" s="885"/>
      <c r="AK84" s="885"/>
      <c r="AL84" s="885"/>
      <c r="AM84" s="885"/>
      <c r="AN84" s="885"/>
      <c r="AO84" s="885"/>
      <c r="AP84" s="885"/>
      <c r="AQ84" s="885"/>
      <c r="AR84" s="885"/>
      <c r="AS84" s="885"/>
      <c r="AT84" s="885"/>
      <c r="AU84" s="885"/>
      <c r="AV84" s="885"/>
      <c r="AW84" s="885"/>
      <c r="AX84" s="885"/>
      <c r="AY84" s="885"/>
      <c r="AZ84" s="885"/>
      <c r="BA84" s="885"/>
      <c r="BB84" s="885"/>
      <c r="BC84" s="885"/>
      <c r="BD84" s="885"/>
      <c r="BE84" s="885"/>
      <c r="BF84" s="885"/>
      <c r="BG84" s="885"/>
      <c r="BH84" s="885"/>
      <c r="BI84" s="885"/>
      <c r="BJ84" s="885"/>
      <c r="BK84" s="885"/>
    </row>
    <row r="85" spans="2:63">
      <c r="B85" s="885"/>
      <c r="C85" s="885"/>
      <c r="D85" s="885"/>
      <c r="E85" s="885"/>
      <c r="F85" s="885"/>
      <c r="G85" s="885"/>
      <c r="H85" s="885"/>
      <c r="I85" s="885"/>
      <c r="J85" s="885"/>
      <c r="K85" s="885"/>
      <c r="L85" s="885"/>
      <c r="M85" s="885"/>
      <c r="N85" s="885"/>
      <c r="O85" s="885"/>
      <c r="P85" s="885"/>
      <c r="Q85" s="885"/>
      <c r="R85" s="885"/>
      <c r="S85" s="885"/>
      <c r="T85" s="885"/>
      <c r="U85" s="885"/>
      <c r="V85" s="885"/>
      <c r="W85" s="885"/>
      <c r="X85" s="885"/>
      <c r="Y85" s="885"/>
      <c r="Z85" s="885"/>
      <c r="AA85" s="885"/>
      <c r="AB85" s="885"/>
      <c r="AC85" s="885"/>
      <c r="AD85" s="885"/>
      <c r="AE85" s="885"/>
      <c r="AF85" s="885"/>
      <c r="AG85" s="885"/>
      <c r="AH85" s="885"/>
      <c r="AI85" s="885"/>
      <c r="AJ85" s="885"/>
      <c r="AK85" s="885"/>
      <c r="AL85" s="885"/>
      <c r="AM85" s="885"/>
      <c r="AN85" s="885"/>
      <c r="AO85" s="885"/>
      <c r="AP85" s="885"/>
      <c r="AQ85" s="885"/>
      <c r="AR85" s="885"/>
      <c r="AS85" s="885"/>
      <c r="AT85" s="885"/>
      <c r="AU85" s="885"/>
      <c r="AV85" s="885"/>
      <c r="AW85" s="885"/>
      <c r="AX85" s="885"/>
      <c r="AY85" s="885"/>
      <c r="AZ85" s="885"/>
      <c r="BA85" s="885"/>
      <c r="BB85" s="885"/>
      <c r="BC85" s="885"/>
      <c r="BD85" s="885"/>
      <c r="BE85" s="885"/>
      <c r="BF85" s="885"/>
      <c r="BG85" s="885"/>
      <c r="BH85" s="885"/>
      <c r="BI85" s="885"/>
      <c r="BJ85" s="885"/>
      <c r="BK85" s="885"/>
    </row>
    <row r="86" spans="2:63">
      <c r="B86" s="885"/>
      <c r="C86" s="885"/>
      <c r="D86" s="885"/>
      <c r="E86" s="885"/>
      <c r="F86" s="885"/>
      <c r="G86" s="885"/>
      <c r="H86" s="885"/>
      <c r="I86" s="885"/>
      <c r="J86" s="885"/>
      <c r="K86" s="885"/>
      <c r="L86" s="885"/>
      <c r="M86" s="885"/>
      <c r="N86" s="885"/>
      <c r="O86" s="885"/>
      <c r="P86" s="885"/>
      <c r="Q86" s="885"/>
      <c r="R86" s="885"/>
      <c r="S86" s="885"/>
      <c r="T86" s="885"/>
      <c r="U86" s="885"/>
      <c r="V86" s="885"/>
      <c r="W86" s="885"/>
      <c r="X86" s="885"/>
      <c r="Y86" s="885"/>
      <c r="Z86" s="885"/>
      <c r="AA86" s="885"/>
      <c r="AB86" s="885"/>
      <c r="AC86" s="885"/>
      <c r="AD86" s="885"/>
      <c r="AE86" s="885"/>
      <c r="AF86" s="885"/>
      <c r="AG86" s="885"/>
      <c r="AH86" s="885"/>
      <c r="AI86" s="885"/>
      <c r="AJ86" s="885"/>
      <c r="AK86" s="885"/>
      <c r="AL86" s="885"/>
      <c r="AM86" s="885"/>
      <c r="AN86" s="885"/>
      <c r="AO86" s="885"/>
      <c r="AP86" s="885"/>
      <c r="AQ86" s="885"/>
      <c r="AR86" s="885"/>
      <c r="AS86" s="885"/>
      <c r="AT86" s="885"/>
      <c r="AU86" s="885"/>
      <c r="AV86" s="885"/>
      <c r="AW86" s="885"/>
      <c r="AX86" s="885"/>
      <c r="AY86" s="885"/>
      <c r="AZ86" s="885"/>
      <c r="BA86" s="885"/>
      <c r="BB86" s="885"/>
      <c r="BC86" s="885"/>
      <c r="BD86" s="885"/>
      <c r="BE86" s="885"/>
      <c r="BF86" s="885"/>
      <c r="BG86" s="885"/>
      <c r="BH86" s="885"/>
      <c r="BI86" s="885"/>
      <c r="BJ86" s="885"/>
      <c r="BK86" s="885"/>
    </row>
    <row r="87" spans="2:63">
      <c r="B87" s="885"/>
      <c r="C87" s="885"/>
      <c r="D87" s="885"/>
      <c r="E87" s="885"/>
      <c r="F87" s="885"/>
      <c r="G87" s="885"/>
      <c r="H87" s="885"/>
      <c r="I87" s="885"/>
      <c r="J87" s="885"/>
      <c r="K87" s="885"/>
      <c r="L87" s="885"/>
      <c r="M87" s="885"/>
      <c r="N87" s="885"/>
      <c r="O87" s="885"/>
      <c r="P87" s="885"/>
      <c r="Q87" s="885"/>
      <c r="R87" s="885"/>
      <c r="S87" s="885"/>
      <c r="T87" s="885"/>
      <c r="U87" s="885"/>
      <c r="V87" s="885"/>
      <c r="W87" s="885"/>
      <c r="X87" s="885"/>
      <c r="Y87" s="885"/>
      <c r="Z87" s="885"/>
      <c r="AA87" s="885"/>
      <c r="AB87" s="885"/>
      <c r="AC87" s="885"/>
      <c r="AD87" s="885"/>
      <c r="AE87" s="885"/>
      <c r="AF87" s="885"/>
      <c r="AG87" s="885"/>
      <c r="AH87" s="885"/>
      <c r="AI87" s="885"/>
      <c r="AJ87" s="885"/>
      <c r="AK87" s="885"/>
      <c r="AL87" s="885"/>
      <c r="AM87" s="885"/>
      <c r="AN87" s="885"/>
      <c r="AO87" s="885"/>
      <c r="AP87" s="885"/>
      <c r="AQ87" s="885"/>
      <c r="AR87" s="885"/>
      <c r="AS87" s="885"/>
      <c r="AT87" s="885"/>
      <c r="AU87" s="885"/>
      <c r="AV87" s="885"/>
      <c r="AW87" s="885"/>
      <c r="AX87" s="885"/>
      <c r="AY87" s="885"/>
      <c r="AZ87" s="885"/>
      <c r="BA87" s="885"/>
      <c r="BB87" s="885"/>
      <c r="BC87" s="885"/>
      <c r="BD87" s="885"/>
      <c r="BE87" s="885"/>
      <c r="BF87" s="885"/>
      <c r="BG87" s="885"/>
      <c r="BH87" s="885"/>
      <c r="BI87" s="885"/>
      <c r="BJ87" s="885"/>
      <c r="BK87" s="885"/>
    </row>
    <row r="88" spans="2:63">
      <c r="B88" s="885"/>
      <c r="C88" s="885"/>
      <c r="D88" s="885"/>
      <c r="E88" s="885"/>
      <c r="F88" s="885"/>
      <c r="G88" s="885"/>
      <c r="H88" s="885"/>
      <c r="I88" s="885"/>
      <c r="J88" s="885"/>
      <c r="K88" s="885"/>
      <c r="L88" s="885"/>
      <c r="M88" s="885"/>
      <c r="N88" s="885"/>
      <c r="O88" s="885"/>
      <c r="P88" s="885"/>
      <c r="Q88" s="885"/>
      <c r="R88" s="885"/>
      <c r="S88" s="885"/>
      <c r="T88" s="885"/>
      <c r="U88" s="885"/>
      <c r="V88" s="885"/>
      <c r="W88" s="885"/>
      <c r="X88" s="885"/>
      <c r="Y88" s="885"/>
      <c r="Z88" s="885"/>
      <c r="AA88" s="885"/>
      <c r="AB88" s="885"/>
      <c r="AC88" s="885"/>
      <c r="AD88" s="885"/>
      <c r="AE88" s="885"/>
      <c r="AF88" s="885"/>
      <c r="AG88" s="885"/>
      <c r="AH88" s="885"/>
      <c r="AI88" s="885"/>
      <c r="AJ88" s="885"/>
      <c r="AK88" s="885"/>
      <c r="AL88" s="885"/>
      <c r="AM88" s="885"/>
      <c r="AN88" s="885"/>
      <c r="AO88" s="885"/>
      <c r="AP88" s="885"/>
      <c r="AQ88" s="885"/>
      <c r="AR88" s="885"/>
      <c r="AS88" s="885"/>
      <c r="AT88" s="885"/>
      <c r="AU88" s="885"/>
      <c r="AV88" s="885"/>
      <c r="AW88" s="885"/>
      <c r="AX88" s="885"/>
      <c r="AY88" s="885"/>
      <c r="AZ88" s="885"/>
      <c r="BA88" s="885"/>
      <c r="BB88" s="885"/>
      <c r="BC88" s="885"/>
      <c r="BD88" s="885"/>
      <c r="BE88" s="885"/>
      <c r="BF88" s="885"/>
      <c r="BG88" s="885"/>
      <c r="BH88" s="885"/>
      <c r="BI88" s="885"/>
      <c r="BJ88" s="885"/>
      <c r="BK88" s="885"/>
    </row>
    <row r="89" spans="2:63">
      <c r="B89" s="885"/>
      <c r="C89" s="885"/>
      <c r="D89" s="885"/>
      <c r="E89" s="885"/>
      <c r="F89" s="885"/>
      <c r="G89" s="885"/>
      <c r="H89" s="885"/>
      <c r="I89" s="885"/>
      <c r="J89" s="885"/>
      <c r="K89" s="885"/>
      <c r="L89" s="885"/>
      <c r="M89" s="885"/>
      <c r="N89" s="885"/>
      <c r="O89" s="885"/>
      <c r="P89" s="885"/>
      <c r="Q89" s="885"/>
      <c r="R89" s="885"/>
      <c r="S89" s="885"/>
      <c r="T89" s="885"/>
      <c r="U89" s="885"/>
      <c r="V89" s="885"/>
      <c r="W89" s="885"/>
      <c r="X89" s="885"/>
      <c r="Y89" s="885"/>
      <c r="Z89" s="885"/>
      <c r="AA89" s="885"/>
      <c r="AB89" s="885"/>
      <c r="AC89" s="885"/>
      <c r="AD89" s="885"/>
      <c r="AE89" s="885"/>
      <c r="AF89" s="885"/>
      <c r="AG89" s="885"/>
      <c r="AH89" s="885"/>
      <c r="AI89" s="885"/>
      <c r="AJ89" s="885"/>
      <c r="AK89" s="885"/>
      <c r="AL89" s="885"/>
      <c r="AM89" s="885"/>
      <c r="AN89" s="885"/>
      <c r="AO89" s="885"/>
      <c r="AP89" s="885"/>
      <c r="AQ89" s="885"/>
      <c r="AR89" s="885"/>
      <c r="AS89" s="885"/>
      <c r="AT89" s="885"/>
      <c r="AU89" s="885"/>
      <c r="AV89" s="885"/>
      <c r="AW89" s="885"/>
      <c r="AX89" s="885"/>
      <c r="AY89" s="885"/>
      <c r="AZ89" s="885"/>
      <c r="BA89" s="885"/>
      <c r="BB89" s="885"/>
      <c r="BC89" s="885"/>
      <c r="BD89" s="885"/>
      <c r="BE89" s="885"/>
      <c r="BF89" s="885"/>
      <c r="BG89" s="885"/>
      <c r="BH89" s="885"/>
      <c r="BI89" s="885"/>
      <c r="BJ89" s="885"/>
      <c r="BK89" s="885"/>
    </row>
  </sheetData>
  <mergeCells count="32">
    <mergeCell ref="AR9:AS9"/>
    <mergeCell ref="AT9:AU9"/>
    <mergeCell ref="BD9:BE9"/>
    <mergeCell ref="BF9:BG9"/>
    <mergeCell ref="B2:G2"/>
    <mergeCell ref="AP8:AU8"/>
    <mergeCell ref="AV8:AX9"/>
    <mergeCell ref="AY8:BA9"/>
    <mergeCell ref="BB8:BG8"/>
    <mergeCell ref="B7:B10"/>
    <mergeCell ref="C7:N7"/>
    <mergeCell ref="O7:Z7"/>
    <mergeCell ref="AA7:AL7"/>
    <mergeCell ref="AM7:AX7"/>
    <mergeCell ref="AY7:BJ7"/>
    <mergeCell ref="C8:E9"/>
    <mergeCell ref="BH8:BJ9"/>
    <mergeCell ref="H9:I9"/>
    <mergeCell ref="J9:K9"/>
    <mergeCell ref="T9:U9"/>
    <mergeCell ref="V9:W9"/>
    <mergeCell ref="AF9:AG9"/>
    <mergeCell ref="R8:W8"/>
    <mergeCell ref="X8:Z9"/>
    <mergeCell ref="AA8:AC9"/>
    <mergeCell ref="AD8:AI8"/>
    <mergeCell ref="AJ8:AL9"/>
    <mergeCell ref="AM8:AO9"/>
    <mergeCell ref="AH9:AI9"/>
    <mergeCell ref="F8:K8"/>
    <mergeCell ref="L8:N9"/>
    <mergeCell ref="O8:Q9"/>
  </mergeCells>
  <printOptions horizontalCentered="1"/>
  <pageMargins left="0.25" right="0.25" top="0.75" bottom="0.75" header="0.3" footer="0.3"/>
  <pageSetup paperSize="8" scale="16" orientation="landscape" r:id="rId1"/>
  <headerFooter>
    <oddFooter>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66FF"/>
  </sheetPr>
  <dimension ref="A1"/>
  <sheetViews>
    <sheetView workbookViewId="0">
      <selection activeCell="K269" sqref="K269"/>
    </sheetView>
  </sheetViews>
  <sheetFormatPr defaultRowHeight="14.4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O3666"/>
  <sheetViews>
    <sheetView zoomScale="85" workbookViewId="0">
      <pane xSplit="2" ySplit="3" topLeftCell="C4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2.33203125" style="30" customWidth="1"/>
    <col min="2" max="2" width="76.109375" style="30" customWidth="1"/>
    <col min="3" max="3" width="14.5546875" style="55" customWidth="1"/>
    <col min="4" max="4" width="0.109375" style="55" customWidth="1"/>
    <col min="5" max="5" width="13.5546875" style="55" customWidth="1"/>
    <col min="6" max="6" width="3.6640625" style="64" customWidth="1"/>
    <col min="7" max="7" width="13.5546875" style="55" customWidth="1"/>
    <col min="8" max="8" width="3.33203125" style="55" customWidth="1"/>
    <col min="9" max="9" width="16.44140625" style="56" customWidth="1"/>
    <col min="10" max="10" width="16.6640625" style="55" customWidth="1"/>
    <col min="11" max="12" width="10.88671875" style="57" bestFit="1" customWidth="1"/>
    <col min="13" max="13" width="13.88671875" style="55" bestFit="1" customWidth="1"/>
    <col min="14" max="14" width="10.88671875" style="55" bestFit="1" customWidth="1"/>
    <col min="15" max="15" width="9.88671875" style="55" bestFit="1" customWidth="1"/>
    <col min="16" max="16384" width="9.109375" style="55"/>
  </cols>
  <sheetData>
    <row r="1" spans="1:12">
      <c r="A1" s="1424" t="s">
        <v>2763</v>
      </c>
      <c r="B1" s="1424"/>
      <c r="C1" s="1424"/>
      <c r="D1" s="1424"/>
      <c r="E1" s="1424"/>
      <c r="F1" s="1424"/>
      <c r="G1" s="1424"/>
    </row>
    <row r="2" spans="1:12">
      <c r="A2" s="27" t="s">
        <v>177</v>
      </c>
      <c r="B2" s="27"/>
      <c r="F2" s="58"/>
      <c r="K2" s="59"/>
      <c r="L2" s="59"/>
    </row>
    <row r="3" spans="1:12" ht="27" customHeight="1">
      <c r="A3" s="28"/>
      <c r="B3" s="28"/>
      <c r="C3" s="60" t="s">
        <v>2759</v>
      </c>
      <c r="D3" s="60" t="s">
        <v>2760</v>
      </c>
      <c r="E3" s="60" t="s">
        <v>2761</v>
      </c>
      <c r="F3" s="61"/>
      <c r="G3" s="60" t="s">
        <v>2762</v>
      </c>
      <c r="I3" s="62" t="s">
        <v>2764</v>
      </c>
      <c r="J3" s="63" t="s">
        <v>2765</v>
      </c>
      <c r="K3" s="59"/>
      <c r="L3" s="59" t="s">
        <v>2766</v>
      </c>
    </row>
    <row r="4" spans="1:12">
      <c r="A4" s="29" t="s">
        <v>184</v>
      </c>
      <c r="B4" s="44"/>
      <c r="K4" s="65"/>
      <c r="L4" s="65"/>
    </row>
    <row r="5" spans="1:12">
      <c r="K5" s="65"/>
      <c r="L5" s="65"/>
    </row>
    <row r="6" spans="1:12" outlineLevel="1">
      <c r="A6" s="66" t="s">
        <v>185</v>
      </c>
      <c r="B6" s="35" t="s">
        <v>5435</v>
      </c>
      <c r="C6" s="67">
        <f>C7</f>
        <v>213774318.66</v>
      </c>
      <c r="E6" s="67">
        <f>E7</f>
        <v>-213774318.66</v>
      </c>
      <c r="G6" s="67">
        <f>C6+E6</f>
        <v>0</v>
      </c>
      <c r="I6" s="68">
        <v>-0.34000000357627902</v>
      </c>
      <c r="J6" s="69">
        <f>I6-G6</f>
        <v>-0.34000000357627902</v>
      </c>
      <c r="K6" s="65"/>
      <c r="L6" s="65">
        <v>0</v>
      </c>
    </row>
    <row r="7" spans="1:12" outlineLevel="2">
      <c r="A7" s="31">
        <v>4205000000</v>
      </c>
      <c r="B7" s="45" t="s">
        <v>564</v>
      </c>
      <c r="C7" s="70">
        <v>213774318.66</v>
      </c>
      <c r="E7" s="70">
        <v>-213774318.66</v>
      </c>
      <c r="G7" s="70">
        <f t="shared" ref="G7:G70" si="0">C7+E7</f>
        <v>0</v>
      </c>
      <c r="I7" s="68">
        <v>0</v>
      </c>
      <c r="J7" s="69">
        <f t="shared" ref="J7:J70" si="1">I7-G7</f>
        <v>0</v>
      </c>
      <c r="K7" s="65"/>
      <c r="L7" s="65" t="s">
        <v>185</v>
      </c>
    </row>
    <row r="8" spans="1:12" outlineLevel="1">
      <c r="A8" s="66" t="s">
        <v>186</v>
      </c>
      <c r="B8" s="35" t="s">
        <v>5436</v>
      </c>
      <c r="C8" s="67">
        <f>C9</f>
        <v>9645702.5399999898</v>
      </c>
      <c r="E8" s="67">
        <f>E9</f>
        <v>-9645702.5399999898</v>
      </c>
      <c r="G8" s="67">
        <f t="shared" si="0"/>
        <v>0</v>
      </c>
      <c r="I8" s="68">
        <v>-0.46000000089407</v>
      </c>
      <c r="J8" s="69">
        <f t="shared" si="1"/>
        <v>-0.46000000089407</v>
      </c>
      <c r="K8" s="65"/>
      <c r="L8" s="65">
        <v>0</v>
      </c>
    </row>
    <row r="9" spans="1:12" outlineLevel="2">
      <c r="A9" s="31">
        <v>4207000000</v>
      </c>
      <c r="B9" s="45" t="s">
        <v>565</v>
      </c>
      <c r="C9" s="70">
        <v>9645702.5399999898</v>
      </c>
      <c r="E9" s="70">
        <v>-9645702.5399999898</v>
      </c>
      <c r="G9" s="70">
        <f t="shared" si="0"/>
        <v>0</v>
      </c>
      <c r="I9" s="68">
        <v>0</v>
      </c>
      <c r="J9" s="69">
        <f t="shared" si="1"/>
        <v>0</v>
      </c>
      <c r="K9" s="65"/>
      <c r="L9" s="65" t="s">
        <v>186</v>
      </c>
    </row>
    <row r="10" spans="1:12" outlineLevel="1">
      <c r="A10" s="66" t="s">
        <v>187</v>
      </c>
      <c r="B10" s="35" t="s">
        <v>5437</v>
      </c>
      <c r="C10" s="67">
        <f>C11</f>
        <v>16928708.260000002</v>
      </c>
      <c r="E10" s="67">
        <f>E11</f>
        <v>-11810821</v>
      </c>
      <c r="G10" s="67">
        <f t="shared" si="0"/>
        <v>5117887.2600000016</v>
      </c>
      <c r="I10" s="68">
        <v>5117887.26</v>
      </c>
      <c r="J10" s="69">
        <f t="shared" si="1"/>
        <v>0</v>
      </c>
      <c r="K10" s="65"/>
      <c r="L10" s="65">
        <v>0</v>
      </c>
    </row>
    <row r="11" spans="1:12" outlineLevel="2">
      <c r="A11" s="31">
        <v>4210000000</v>
      </c>
      <c r="B11" s="45" t="s">
        <v>566</v>
      </c>
      <c r="C11" s="70">
        <v>16928708.260000002</v>
      </c>
      <c r="E11" s="70">
        <v>-11810821</v>
      </c>
      <c r="G11" s="70">
        <f t="shared" si="0"/>
        <v>5117887.2600000016</v>
      </c>
      <c r="I11" s="68">
        <v>0</v>
      </c>
      <c r="J11" s="69">
        <f t="shared" si="1"/>
        <v>-5117887.2600000016</v>
      </c>
      <c r="K11" s="65"/>
      <c r="L11" s="65" t="s">
        <v>187</v>
      </c>
    </row>
    <row r="12" spans="1:12" outlineLevel="1">
      <c r="A12" s="66" t="s">
        <v>188</v>
      </c>
      <c r="B12" s="35" t="s">
        <v>5438</v>
      </c>
      <c r="C12" s="67">
        <f>C13</f>
        <v>149218379.25</v>
      </c>
      <c r="E12" s="67">
        <f>E13</f>
        <v>-80278631</v>
      </c>
      <c r="G12" s="67">
        <f t="shared" si="0"/>
        <v>68939748.25</v>
      </c>
      <c r="I12" s="68">
        <v>68926188.25</v>
      </c>
      <c r="J12" s="69">
        <f t="shared" si="1"/>
        <v>-13560</v>
      </c>
      <c r="K12" s="65"/>
      <c r="L12" s="65">
        <v>0</v>
      </c>
    </row>
    <row r="13" spans="1:12" outlineLevel="2">
      <c r="A13" s="31">
        <v>4220000000</v>
      </c>
      <c r="B13" s="45" t="s">
        <v>567</v>
      </c>
      <c r="C13" s="70">
        <v>149218379.25</v>
      </c>
      <c r="E13" s="70">
        <v>-80278631</v>
      </c>
      <c r="G13" s="70">
        <f t="shared" si="0"/>
        <v>68939748.25</v>
      </c>
      <c r="I13" s="68">
        <v>0</v>
      </c>
      <c r="J13" s="69">
        <f t="shared" si="1"/>
        <v>-68939748.25</v>
      </c>
      <c r="K13" s="65"/>
      <c r="L13" s="65" t="s">
        <v>188</v>
      </c>
    </row>
    <row r="14" spans="1:12" outlineLevel="1">
      <c r="A14" s="66" t="s">
        <v>189</v>
      </c>
      <c r="B14" s="35" t="s">
        <v>5439</v>
      </c>
      <c r="C14" s="67">
        <f>C15</f>
        <v>0</v>
      </c>
      <c r="E14" s="67"/>
      <c r="G14" s="67">
        <f t="shared" si="0"/>
        <v>0</v>
      </c>
      <c r="I14" s="68">
        <v>0</v>
      </c>
      <c r="J14" s="69">
        <f t="shared" si="1"/>
        <v>0</v>
      </c>
      <c r="K14" s="65"/>
      <c r="L14" s="65">
        <v>0</v>
      </c>
    </row>
    <row r="15" spans="1:12" outlineLevel="2">
      <c r="A15" s="31">
        <v>4231110000</v>
      </c>
      <c r="B15" s="45" t="s">
        <v>568</v>
      </c>
      <c r="C15" s="70">
        <v>0</v>
      </c>
      <c r="E15" s="70"/>
      <c r="G15" s="70">
        <f t="shared" si="0"/>
        <v>0</v>
      </c>
      <c r="I15" s="68">
        <v>0</v>
      </c>
      <c r="J15" s="69">
        <f t="shared" si="1"/>
        <v>0</v>
      </c>
      <c r="K15" s="65"/>
      <c r="L15" s="65" t="s">
        <v>189</v>
      </c>
    </row>
    <row r="16" spans="1:12" outlineLevel="2">
      <c r="A16" s="31">
        <v>4231110099</v>
      </c>
      <c r="B16" s="45" t="s">
        <v>569</v>
      </c>
      <c r="C16" s="70">
        <v>0</v>
      </c>
      <c r="E16" s="70"/>
      <c r="G16" s="70">
        <f t="shared" si="0"/>
        <v>0</v>
      </c>
      <c r="I16" s="68">
        <v>0</v>
      </c>
      <c r="J16" s="69">
        <f t="shared" si="1"/>
        <v>0</v>
      </c>
      <c r="K16" s="65"/>
      <c r="L16" s="65" t="s">
        <v>189</v>
      </c>
    </row>
    <row r="17" spans="1:12" outlineLevel="1">
      <c r="A17" s="66" t="s">
        <v>190</v>
      </c>
      <c r="B17" s="35" t="s">
        <v>5440</v>
      </c>
      <c r="C17" s="67">
        <f>C18+C19</f>
        <v>0</v>
      </c>
      <c r="E17" s="67"/>
      <c r="G17" s="67">
        <f t="shared" si="0"/>
        <v>0</v>
      </c>
      <c r="I17" s="68">
        <v>0</v>
      </c>
      <c r="J17" s="69">
        <f t="shared" si="1"/>
        <v>0</v>
      </c>
      <c r="K17" s="65"/>
      <c r="L17" s="65">
        <v>0</v>
      </c>
    </row>
    <row r="18" spans="1:12" outlineLevel="2">
      <c r="A18" s="31">
        <v>4231120000</v>
      </c>
      <c r="B18" s="45" t="s">
        <v>570</v>
      </c>
      <c r="C18" s="70">
        <v>0</v>
      </c>
      <c r="E18" s="70"/>
      <c r="G18" s="70">
        <f t="shared" si="0"/>
        <v>0</v>
      </c>
      <c r="I18" s="68">
        <v>0</v>
      </c>
      <c r="J18" s="69">
        <f t="shared" si="1"/>
        <v>0</v>
      </c>
      <c r="K18" s="65"/>
      <c r="L18" s="65" t="s">
        <v>190</v>
      </c>
    </row>
    <row r="19" spans="1:12" outlineLevel="2">
      <c r="A19" s="31">
        <v>4231120099</v>
      </c>
      <c r="B19" s="45" t="s">
        <v>571</v>
      </c>
      <c r="C19" s="70">
        <v>0</v>
      </c>
      <c r="E19" s="70"/>
      <c r="G19" s="70">
        <f t="shared" si="0"/>
        <v>0</v>
      </c>
      <c r="I19" s="68">
        <v>0</v>
      </c>
      <c r="J19" s="69">
        <f t="shared" si="1"/>
        <v>0</v>
      </c>
      <c r="K19" s="65"/>
      <c r="L19" s="65" t="s">
        <v>190</v>
      </c>
    </row>
    <row r="20" spans="1:12" outlineLevel="1">
      <c r="A20" s="66" t="s">
        <v>191</v>
      </c>
      <c r="B20" s="35" t="s">
        <v>5441</v>
      </c>
      <c r="C20" s="67">
        <f>C21</f>
        <v>0</v>
      </c>
      <c r="E20" s="67"/>
      <c r="G20" s="67">
        <f t="shared" si="0"/>
        <v>0</v>
      </c>
      <c r="I20" s="68">
        <v>0</v>
      </c>
      <c r="J20" s="69">
        <f t="shared" si="1"/>
        <v>0</v>
      </c>
      <c r="K20" s="65"/>
      <c r="L20" s="65">
        <v>0</v>
      </c>
    </row>
    <row r="21" spans="1:12" outlineLevel="2">
      <c r="A21" s="31">
        <v>4231130000</v>
      </c>
      <c r="B21" s="45" t="s">
        <v>572</v>
      </c>
      <c r="C21" s="70">
        <v>0</v>
      </c>
      <c r="E21" s="70"/>
      <c r="G21" s="70">
        <f t="shared" si="0"/>
        <v>0</v>
      </c>
      <c r="I21" s="68">
        <v>0</v>
      </c>
      <c r="J21" s="69">
        <f t="shared" si="1"/>
        <v>0</v>
      </c>
      <c r="K21" s="65"/>
      <c r="L21" s="65" t="s">
        <v>191</v>
      </c>
    </row>
    <row r="22" spans="1:12" outlineLevel="1">
      <c r="A22" s="66" t="s">
        <v>192</v>
      </c>
      <c r="B22" s="35" t="s">
        <v>5442</v>
      </c>
      <c r="C22" s="67">
        <f>C23</f>
        <v>0</v>
      </c>
      <c r="E22" s="67"/>
      <c r="G22" s="67">
        <f t="shared" si="0"/>
        <v>0</v>
      </c>
      <c r="I22" s="68">
        <v>0</v>
      </c>
      <c r="J22" s="69">
        <f t="shared" si="1"/>
        <v>0</v>
      </c>
      <c r="K22" s="65"/>
      <c r="L22" s="65">
        <v>0</v>
      </c>
    </row>
    <row r="23" spans="1:12" outlineLevel="2">
      <c r="A23" s="31">
        <v>4231180000</v>
      </c>
      <c r="B23" s="45" t="s">
        <v>573</v>
      </c>
      <c r="C23" s="70">
        <v>0</v>
      </c>
      <c r="E23" s="70"/>
      <c r="G23" s="70">
        <f t="shared" si="0"/>
        <v>0</v>
      </c>
      <c r="I23" s="68">
        <v>0</v>
      </c>
      <c r="J23" s="69">
        <f t="shared" si="1"/>
        <v>0</v>
      </c>
      <c r="K23" s="65"/>
      <c r="L23" s="65" t="s">
        <v>192</v>
      </c>
    </row>
    <row r="24" spans="1:12" outlineLevel="1">
      <c r="A24" s="66" t="s">
        <v>193</v>
      </c>
      <c r="B24" s="35" t="s">
        <v>5443</v>
      </c>
      <c r="C24" s="67">
        <f>C25</f>
        <v>0</v>
      </c>
      <c r="E24" s="67"/>
      <c r="G24" s="67">
        <f t="shared" si="0"/>
        <v>0</v>
      </c>
      <c r="I24" s="68">
        <v>0</v>
      </c>
      <c r="J24" s="69">
        <f t="shared" si="1"/>
        <v>0</v>
      </c>
      <c r="K24" s="65"/>
      <c r="L24" s="65">
        <v>0</v>
      </c>
    </row>
    <row r="25" spans="1:12" outlineLevel="2">
      <c r="A25" s="31">
        <v>4231140000</v>
      </c>
      <c r="B25" s="45" t="s">
        <v>574</v>
      </c>
      <c r="C25" s="70">
        <v>0</v>
      </c>
      <c r="E25" s="70"/>
      <c r="G25" s="70">
        <f t="shared" si="0"/>
        <v>0</v>
      </c>
      <c r="I25" s="68">
        <v>0</v>
      </c>
      <c r="J25" s="69">
        <f t="shared" si="1"/>
        <v>0</v>
      </c>
      <c r="K25" s="65"/>
      <c r="L25" s="65" t="s">
        <v>193</v>
      </c>
    </row>
    <row r="26" spans="1:12" outlineLevel="1">
      <c r="A26" s="66" t="s">
        <v>194</v>
      </c>
      <c r="B26" s="35" t="s">
        <v>5444</v>
      </c>
      <c r="C26" s="67">
        <f>C27</f>
        <v>0</v>
      </c>
      <c r="E26" s="67"/>
      <c r="G26" s="67">
        <f t="shared" si="0"/>
        <v>0</v>
      </c>
      <c r="I26" s="68">
        <v>0</v>
      </c>
      <c r="J26" s="69">
        <f t="shared" si="1"/>
        <v>0</v>
      </c>
      <c r="K26" s="65"/>
      <c r="L26" s="65">
        <v>0</v>
      </c>
    </row>
    <row r="27" spans="1:12" outlineLevel="2">
      <c r="A27" s="31">
        <v>4231210000</v>
      </c>
      <c r="B27" s="45" t="s">
        <v>575</v>
      </c>
      <c r="C27" s="70">
        <v>0</v>
      </c>
      <c r="E27" s="70"/>
      <c r="G27" s="70">
        <f t="shared" si="0"/>
        <v>0</v>
      </c>
      <c r="I27" s="68">
        <v>0</v>
      </c>
      <c r="J27" s="69">
        <f t="shared" si="1"/>
        <v>0</v>
      </c>
      <c r="K27" s="65"/>
      <c r="L27" s="65" t="s">
        <v>194</v>
      </c>
    </row>
    <row r="28" spans="1:12" outlineLevel="1">
      <c r="A28" s="66" t="s">
        <v>195</v>
      </c>
      <c r="B28" s="35" t="s">
        <v>5445</v>
      </c>
      <c r="C28" s="67">
        <f>C29</f>
        <v>0</v>
      </c>
      <c r="E28" s="67"/>
      <c r="G28" s="67">
        <f t="shared" si="0"/>
        <v>0</v>
      </c>
      <c r="I28" s="68">
        <v>0</v>
      </c>
      <c r="J28" s="69">
        <f t="shared" si="1"/>
        <v>0</v>
      </c>
      <c r="K28" s="65"/>
      <c r="L28" s="65">
        <v>0</v>
      </c>
    </row>
    <row r="29" spans="1:12" outlineLevel="2">
      <c r="A29" s="31">
        <v>4231220000</v>
      </c>
      <c r="B29" s="45" t="s">
        <v>576</v>
      </c>
      <c r="C29" s="70">
        <v>0</v>
      </c>
      <c r="E29" s="70"/>
      <c r="G29" s="70">
        <f t="shared" si="0"/>
        <v>0</v>
      </c>
      <c r="I29" s="68">
        <v>0</v>
      </c>
      <c r="J29" s="69">
        <f t="shared" si="1"/>
        <v>0</v>
      </c>
      <c r="K29" s="65"/>
      <c r="L29" s="65" t="s">
        <v>195</v>
      </c>
    </row>
    <row r="30" spans="1:12" outlineLevel="1">
      <c r="A30" s="66" t="s">
        <v>196</v>
      </c>
      <c r="B30" s="35" t="s">
        <v>5446</v>
      </c>
      <c r="C30" s="67">
        <f>C31</f>
        <v>0</v>
      </c>
      <c r="E30" s="67"/>
      <c r="G30" s="67">
        <f t="shared" si="0"/>
        <v>0</v>
      </c>
      <c r="I30" s="68">
        <v>0</v>
      </c>
      <c r="J30" s="69">
        <f t="shared" si="1"/>
        <v>0</v>
      </c>
      <c r="K30" s="65"/>
      <c r="L30" s="65">
        <v>0</v>
      </c>
    </row>
    <row r="31" spans="1:12" outlineLevel="2">
      <c r="A31" s="31">
        <v>4231240000</v>
      </c>
      <c r="B31" s="45" t="s">
        <v>577</v>
      </c>
      <c r="C31" s="70">
        <v>0</v>
      </c>
      <c r="E31" s="70"/>
      <c r="G31" s="70">
        <f t="shared" si="0"/>
        <v>0</v>
      </c>
      <c r="I31" s="68">
        <v>0</v>
      </c>
      <c r="J31" s="69">
        <f t="shared" si="1"/>
        <v>0</v>
      </c>
      <c r="K31" s="65"/>
      <c r="L31" s="65" t="s">
        <v>196</v>
      </c>
    </row>
    <row r="32" spans="1:12" outlineLevel="1">
      <c r="A32" s="66" t="s">
        <v>197</v>
      </c>
      <c r="B32" s="35" t="s">
        <v>5447</v>
      </c>
      <c r="C32" s="67">
        <f>C33</f>
        <v>0</v>
      </c>
      <c r="E32" s="67"/>
      <c r="G32" s="67">
        <f t="shared" si="0"/>
        <v>0</v>
      </c>
      <c r="I32" s="68">
        <v>0</v>
      </c>
      <c r="J32" s="69">
        <f t="shared" si="1"/>
        <v>0</v>
      </c>
      <c r="K32" s="65"/>
      <c r="L32" s="65">
        <v>0</v>
      </c>
    </row>
    <row r="33" spans="1:12" outlineLevel="2">
      <c r="A33" s="31">
        <v>4231250000</v>
      </c>
      <c r="B33" s="45" t="s">
        <v>578</v>
      </c>
      <c r="C33" s="70">
        <v>0</v>
      </c>
      <c r="E33" s="70"/>
      <c r="G33" s="70">
        <f t="shared" si="0"/>
        <v>0</v>
      </c>
      <c r="I33" s="68">
        <v>0</v>
      </c>
      <c r="J33" s="69">
        <f t="shared" si="1"/>
        <v>0</v>
      </c>
      <c r="K33" s="65"/>
      <c r="L33" s="65" t="s">
        <v>197</v>
      </c>
    </row>
    <row r="34" spans="1:12" outlineLevel="1">
      <c r="A34" s="66" t="s">
        <v>198</v>
      </c>
      <c r="B34" s="35" t="s">
        <v>5448</v>
      </c>
      <c r="C34" s="67">
        <f>C35</f>
        <v>0</v>
      </c>
      <c r="E34" s="67"/>
      <c r="G34" s="67">
        <f t="shared" si="0"/>
        <v>0</v>
      </c>
      <c r="I34" s="68">
        <v>0</v>
      </c>
      <c r="J34" s="69">
        <f t="shared" si="1"/>
        <v>0</v>
      </c>
      <c r="K34" s="65"/>
      <c r="L34" s="65">
        <v>0</v>
      </c>
    </row>
    <row r="35" spans="1:12" outlineLevel="2">
      <c r="A35" s="31">
        <v>4231260000</v>
      </c>
      <c r="B35" s="45" t="s">
        <v>579</v>
      </c>
      <c r="C35" s="70">
        <v>0</v>
      </c>
      <c r="E35" s="70"/>
      <c r="G35" s="70">
        <f t="shared" si="0"/>
        <v>0</v>
      </c>
      <c r="I35" s="68">
        <v>0</v>
      </c>
      <c r="J35" s="69">
        <f t="shared" si="1"/>
        <v>0</v>
      </c>
      <c r="K35" s="65"/>
      <c r="L35" s="65" t="s">
        <v>198</v>
      </c>
    </row>
    <row r="36" spans="1:12" outlineLevel="1">
      <c r="A36" s="66" t="s">
        <v>199</v>
      </c>
      <c r="B36" s="35" t="s">
        <v>5449</v>
      </c>
      <c r="C36" s="67">
        <f>C37</f>
        <v>0</v>
      </c>
      <c r="E36" s="67"/>
      <c r="G36" s="67">
        <f t="shared" si="0"/>
        <v>0</v>
      </c>
      <c r="I36" s="68">
        <v>0</v>
      </c>
      <c r="J36" s="69">
        <f t="shared" si="1"/>
        <v>0</v>
      </c>
      <c r="K36" s="65"/>
      <c r="L36" s="65">
        <v>0</v>
      </c>
    </row>
    <row r="37" spans="1:12" outlineLevel="2">
      <c r="A37" s="31">
        <v>4231290000</v>
      </c>
      <c r="B37" s="45" t="s">
        <v>580</v>
      </c>
      <c r="C37" s="70">
        <v>0</v>
      </c>
      <c r="E37" s="70"/>
      <c r="G37" s="70">
        <f t="shared" si="0"/>
        <v>0</v>
      </c>
      <c r="I37" s="68">
        <v>0</v>
      </c>
      <c r="J37" s="69">
        <f t="shared" si="1"/>
        <v>0</v>
      </c>
      <c r="K37" s="65"/>
      <c r="L37" s="65" t="s">
        <v>199</v>
      </c>
    </row>
    <row r="38" spans="1:12" outlineLevel="1">
      <c r="A38" s="66" t="s">
        <v>200</v>
      </c>
      <c r="B38" s="35" t="s">
        <v>5450</v>
      </c>
      <c r="C38" s="67">
        <f>C39</f>
        <v>2252493138.21</v>
      </c>
      <c r="E38" s="67">
        <f>E39</f>
        <v>-2252493138.21</v>
      </c>
      <c r="G38" s="67">
        <f t="shared" si="0"/>
        <v>0</v>
      </c>
      <c r="I38" s="68">
        <v>-0.269999980926514</v>
      </c>
      <c r="J38" s="69">
        <f t="shared" si="1"/>
        <v>-0.269999980926514</v>
      </c>
      <c r="K38" s="65"/>
      <c r="L38" s="65">
        <v>0</v>
      </c>
    </row>
    <row r="39" spans="1:12" outlineLevel="2">
      <c r="A39" s="31">
        <v>4231310000</v>
      </c>
      <c r="B39" s="45" t="s">
        <v>581</v>
      </c>
      <c r="C39" s="70">
        <v>2252493138.21</v>
      </c>
      <c r="E39" s="70">
        <v>-2252493138.21</v>
      </c>
      <c r="G39" s="70">
        <f t="shared" si="0"/>
        <v>0</v>
      </c>
      <c r="I39" s="68">
        <v>0</v>
      </c>
      <c r="J39" s="69">
        <f t="shared" si="1"/>
        <v>0</v>
      </c>
      <c r="K39" s="65"/>
      <c r="L39" s="65" t="s">
        <v>200</v>
      </c>
    </row>
    <row r="40" spans="1:12" outlineLevel="1">
      <c r="A40" s="66" t="s">
        <v>201</v>
      </c>
      <c r="B40" s="35" t="s">
        <v>5451</v>
      </c>
      <c r="C40" s="67">
        <f>C41</f>
        <v>2949384924.3499899</v>
      </c>
      <c r="E40" s="67">
        <f>E41</f>
        <v>-2949384924.3499899</v>
      </c>
      <c r="G40" s="67">
        <f t="shared" si="0"/>
        <v>0</v>
      </c>
      <c r="I40" s="68">
        <v>-0.119999885559082</v>
      </c>
      <c r="J40" s="69">
        <f t="shared" si="1"/>
        <v>-0.119999885559082</v>
      </c>
      <c r="K40" s="65"/>
      <c r="L40" s="65">
        <v>0</v>
      </c>
    </row>
    <row r="41" spans="1:12" outlineLevel="2">
      <c r="A41" s="31">
        <v>4231320000</v>
      </c>
      <c r="B41" s="45" t="s">
        <v>582</v>
      </c>
      <c r="C41" s="70">
        <v>2949384924.3499899</v>
      </c>
      <c r="E41" s="70">
        <v>-2949384924.3499899</v>
      </c>
      <c r="G41" s="70">
        <f t="shared" si="0"/>
        <v>0</v>
      </c>
      <c r="I41" s="68">
        <v>0</v>
      </c>
      <c r="J41" s="69">
        <f t="shared" si="1"/>
        <v>0</v>
      </c>
      <c r="K41" s="65"/>
      <c r="L41" s="65" t="s">
        <v>201</v>
      </c>
    </row>
    <row r="42" spans="1:12" outlineLevel="1">
      <c r="A42" s="66" t="s">
        <v>202</v>
      </c>
      <c r="B42" s="35" t="s">
        <v>5452</v>
      </c>
      <c r="C42" s="67">
        <f>C43</f>
        <v>6072436837.79</v>
      </c>
      <c r="E42" s="67">
        <f>E43</f>
        <v>-6072436837.79</v>
      </c>
      <c r="G42" s="67">
        <f t="shared" si="0"/>
        <v>0</v>
      </c>
      <c r="I42" s="68">
        <v>6.0000419616699198E-2</v>
      </c>
      <c r="J42" s="69">
        <f t="shared" si="1"/>
        <v>6.0000419616699198E-2</v>
      </c>
      <c r="K42" s="65"/>
      <c r="L42" s="65">
        <v>0</v>
      </c>
    </row>
    <row r="43" spans="1:12" outlineLevel="2">
      <c r="A43" s="31">
        <v>4231330000</v>
      </c>
      <c r="B43" s="45" t="s">
        <v>583</v>
      </c>
      <c r="C43" s="70">
        <v>6072436837.79</v>
      </c>
      <c r="E43" s="70">
        <v>-6072436837.79</v>
      </c>
      <c r="G43" s="70">
        <f t="shared" si="0"/>
        <v>0</v>
      </c>
      <c r="I43" s="68">
        <v>0</v>
      </c>
      <c r="J43" s="69">
        <f t="shared" si="1"/>
        <v>0</v>
      </c>
      <c r="K43" s="65"/>
      <c r="L43" s="65" t="s">
        <v>202</v>
      </c>
    </row>
    <row r="44" spans="1:12" outlineLevel="1">
      <c r="A44" s="66" t="s">
        <v>203</v>
      </c>
      <c r="B44" s="35" t="s">
        <v>5453</v>
      </c>
      <c r="C44" s="67">
        <f>C45</f>
        <v>726566385.65999901</v>
      </c>
      <c r="E44" s="67">
        <f>E45</f>
        <v>-726566385.65999901</v>
      </c>
      <c r="G44" s="67">
        <f t="shared" si="0"/>
        <v>0</v>
      </c>
      <c r="I44" s="68">
        <v>-0.110000014305115</v>
      </c>
      <c r="J44" s="69">
        <f t="shared" si="1"/>
        <v>-0.110000014305115</v>
      </c>
      <c r="K44" s="65"/>
      <c r="L44" s="65">
        <v>0</v>
      </c>
    </row>
    <row r="45" spans="1:12" outlineLevel="2">
      <c r="A45" s="31">
        <v>4231340000</v>
      </c>
      <c r="B45" s="45" t="s">
        <v>584</v>
      </c>
      <c r="C45" s="70">
        <v>726566385.65999901</v>
      </c>
      <c r="E45" s="70">
        <v>-726566385.65999901</v>
      </c>
      <c r="G45" s="70">
        <f t="shared" si="0"/>
        <v>0</v>
      </c>
      <c r="I45" s="68">
        <v>0</v>
      </c>
      <c r="J45" s="69">
        <f t="shared" si="1"/>
        <v>0</v>
      </c>
      <c r="K45" s="65"/>
      <c r="L45" s="65" t="s">
        <v>203</v>
      </c>
    </row>
    <row r="46" spans="1:12" outlineLevel="1">
      <c r="A46" s="66" t="s">
        <v>204</v>
      </c>
      <c r="B46" s="35" t="s">
        <v>5454</v>
      </c>
      <c r="C46" s="67">
        <f>C47</f>
        <v>343579307.69999897</v>
      </c>
      <c r="E46" s="67">
        <f>E47</f>
        <v>-343579307.69999897</v>
      </c>
      <c r="G46" s="67">
        <f t="shared" si="0"/>
        <v>0</v>
      </c>
      <c r="I46" s="68">
        <v>-0.31999999284744302</v>
      </c>
      <c r="J46" s="69">
        <f t="shared" si="1"/>
        <v>-0.31999999284744302</v>
      </c>
      <c r="K46" s="65"/>
      <c r="L46" s="65">
        <v>0</v>
      </c>
    </row>
    <row r="47" spans="1:12" outlineLevel="2">
      <c r="A47" s="31">
        <v>4231350000</v>
      </c>
      <c r="B47" s="45" t="s">
        <v>585</v>
      </c>
      <c r="C47" s="70">
        <v>343579307.69999897</v>
      </c>
      <c r="E47" s="70">
        <v>-343579307.69999897</v>
      </c>
      <c r="G47" s="70">
        <f t="shared" si="0"/>
        <v>0</v>
      </c>
      <c r="I47" s="68">
        <v>0</v>
      </c>
      <c r="J47" s="69">
        <f t="shared" si="1"/>
        <v>0</v>
      </c>
      <c r="K47" s="65"/>
      <c r="L47" s="65" t="s">
        <v>204</v>
      </c>
    </row>
    <row r="48" spans="1:12" outlineLevel="1">
      <c r="A48" s="66" t="s">
        <v>205</v>
      </c>
      <c r="B48" s="35" t="s">
        <v>5455</v>
      </c>
      <c r="C48" s="67">
        <f>C49</f>
        <v>6237353.6100000003</v>
      </c>
      <c r="E48" s="67">
        <f>E49</f>
        <v>-6237353.6100000003</v>
      </c>
      <c r="G48" s="67">
        <f t="shared" si="0"/>
        <v>0</v>
      </c>
      <c r="I48" s="68">
        <v>-0.38999999966472398</v>
      </c>
      <c r="J48" s="69">
        <f t="shared" si="1"/>
        <v>-0.38999999966472398</v>
      </c>
      <c r="K48" s="65"/>
      <c r="L48" s="65">
        <v>0</v>
      </c>
    </row>
    <row r="49" spans="1:12" outlineLevel="2">
      <c r="A49" s="31">
        <v>4231390000</v>
      </c>
      <c r="B49" s="45" t="s">
        <v>586</v>
      </c>
      <c r="C49" s="70">
        <v>6237353.6100000003</v>
      </c>
      <c r="E49" s="70">
        <v>-6237353.6100000003</v>
      </c>
      <c r="G49" s="70">
        <f t="shared" si="0"/>
        <v>0</v>
      </c>
      <c r="I49" s="68">
        <v>0</v>
      </c>
      <c r="J49" s="69">
        <f t="shared" si="1"/>
        <v>0</v>
      </c>
      <c r="K49" s="65"/>
      <c r="L49" s="65" t="s">
        <v>205</v>
      </c>
    </row>
    <row r="50" spans="1:12" outlineLevel="1">
      <c r="A50" s="66" t="s">
        <v>206</v>
      </c>
      <c r="B50" s="35" t="s">
        <v>5456</v>
      </c>
      <c r="C50" s="67">
        <f>C51</f>
        <v>0</v>
      </c>
      <c r="E50" s="67"/>
      <c r="G50" s="67">
        <f t="shared" si="0"/>
        <v>0</v>
      </c>
      <c r="I50" s="68">
        <v>0</v>
      </c>
      <c r="J50" s="69">
        <f t="shared" si="1"/>
        <v>0</v>
      </c>
      <c r="K50" s="65"/>
      <c r="L50" s="65">
        <v>0</v>
      </c>
    </row>
    <row r="51" spans="1:12" outlineLevel="2">
      <c r="A51" s="31">
        <v>4232110000</v>
      </c>
      <c r="B51" s="45" t="s">
        <v>587</v>
      </c>
      <c r="C51" s="70">
        <v>0</v>
      </c>
      <c r="E51" s="70"/>
      <c r="G51" s="70">
        <f t="shared" si="0"/>
        <v>0</v>
      </c>
      <c r="I51" s="68">
        <v>0</v>
      </c>
      <c r="J51" s="69">
        <f t="shared" si="1"/>
        <v>0</v>
      </c>
      <c r="K51" s="65"/>
      <c r="L51" s="65" t="s">
        <v>206</v>
      </c>
    </row>
    <row r="52" spans="1:12" outlineLevel="1">
      <c r="A52" s="66" t="s">
        <v>207</v>
      </c>
      <c r="B52" s="35" t="s">
        <v>5457</v>
      </c>
      <c r="C52" s="67">
        <f>SUM(C53:C54)</f>
        <v>0</v>
      </c>
      <c r="E52" s="67"/>
      <c r="G52" s="67">
        <f t="shared" si="0"/>
        <v>0</v>
      </c>
      <c r="I52" s="68">
        <v>0</v>
      </c>
      <c r="J52" s="69">
        <f t="shared" si="1"/>
        <v>0</v>
      </c>
      <c r="K52" s="65"/>
      <c r="L52" s="65">
        <v>0</v>
      </c>
    </row>
    <row r="53" spans="1:12" outlineLevel="2">
      <c r="A53" s="31">
        <v>4235100000</v>
      </c>
      <c r="B53" s="45" t="s">
        <v>588</v>
      </c>
      <c r="C53" s="70">
        <v>0</v>
      </c>
      <c r="E53" s="70"/>
      <c r="G53" s="70">
        <f t="shared" si="0"/>
        <v>0</v>
      </c>
      <c r="I53" s="68">
        <v>0</v>
      </c>
      <c r="J53" s="69">
        <f t="shared" si="1"/>
        <v>0</v>
      </c>
      <c r="K53" s="65"/>
      <c r="L53" s="65" t="s">
        <v>207</v>
      </c>
    </row>
    <row r="54" spans="1:12" outlineLevel="2">
      <c r="A54" s="31">
        <v>4235200000</v>
      </c>
      <c r="B54" s="45" t="s">
        <v>589</v>
      </c>
      <c r="C54" s="70">
        <v>0</v>
      </c>
      <c r="E54" s="70"/>
      <c r="G54" s="70">
        <f t="shared" si="0"/>
        <v>0</v>
      </c>
      <c r="I54" s="68">
        <v>0</v>
      </c>
      <c r="J54" s="69">
        <f t="shared" si="1"/>
        <v>0</v>
      </c>
      <c r="K54" s="65"/>
      <c r="L54" s="65" t="s">
        <v>207</v>
      </c>
    </row>
    <row r="55" spans="1:12" outlineLevel="1">
      <c r="A55" s="66" t="s">
        <v>208</v>
      </c>
      <c r="B55" s="35" t="s">
        <v>5458</v>
      </c>
      <c r="C55" s="67">
        <f>C56</f>
        <v>0</v>
      </c>
      <c r="E55" s="67"/>
      <c r="G55" s="67">
        <f t="shared" si="0"/>
        <v>0</v>
      </c>
      <c r="I55" s="68">
        <v>0</v>
      </c>
      <c r="J55" s="69">
        <f t="shared" si="1"/>
        <v>0</v>
      </c>
      <c r="K55" s="65"/>
      <c r="L55" s="65">
        <v>0</v>
      </c>
    </row>
    <row r="56" spans="1:12" outlineLevel="2">
      <c r="A56" s="31">
        <v>4236100000</v>
      </c>
      <c r="B56" s="45" t="s">
        <v>590</v>
      </c>
      <c r="C56" s="70">
        <v>0</v>
      </c>
      <c r="E56" s="70"/>
      <c r="G56" s="70">
        <f t="shared" si="0"/>
        <v>0</v>
      </c>
      <c r="I56" s="68">
        <v>0</v>
      </c>
      <c r="J56" s="69">
        <f t="shared" si="1"/>
        <v>0</v>
      </c>
      <c r="K56" s="65"/>
      <c r="L56" s="65" t="s">
        <v>208</v>
      </c>
    </row>
    <row r="57" spans="1:12" outlineLevel="1">
      <c r="A57" s="66" t="s">
        <v>209</v>
      </c>
      <c r="B57" s="35" t="s">
        <v>5459</v>
      </c>
      <c r="C57" s="67">
        <f>C58</f>
        <v>0</v>
      </c>
      <c r="E57" s="67"/>
      <c r="G57" s="67">
        <f t="shared" si="0"/>
        <v>0</v>
      </c>
      <c r="I57" s="68">
        <v>0</v>
      </c>
      <c r="J57" s="69">
        <f t="shared" si="1"/>
        <v>0</v>
      </c>
      <c r="K57" s="65"/>
      <c r="L57" s="65">
        <v>0</v>
      </c>
    </row>
    <row r="58" spans="1:12" outlineLevel="2">
      <c r="A58" s="31">
        <v>4236200000</v>
      </c>
      <c r="B58" s="45" t="s">
        <v>591</v>
      </c>
      <c r="C58" s="70">
        <v>0</v>
      </c>
      <c r="E58" s="70"/>
      <c r="G58" s="70">
        <f t="shared" si="0"/>
        <v>0</v>
      </c>
      <c r="I58" s="68">
        <v>0</v>
      </c>
      <c r="J58" s="69">
        <f t="shared" si="1"/>
        <v>0</v>
      </c>
      <c r="K58" s="65"/>
      <c r="L58" s="65" t="s">
        <v>209</v>
      </c>
    </row>
    <row r="59" spans="1:12" outlineLevel="1">
      <c r="A59" s="66" t="s">
        <v>210</v>
      </c>
      <c r="B59" s="35" t="s">
        <v>5460</v>
      </c>
      <c r="C59" s="67">
        <f>C60</f>
        <v>0</v>
      </c>
      <c r="E59" s="67"/>
      <c r="G59" s="67">
        <f t="shared" si="0"/>
        <v>0</v>
      </c>
      <c r="I59" s="68">
        <v>0</v>
      </c>
      <c r="J59" s="69">
        <f t="shared" si="1"/>
        <v>0</v>
      </c>
      <c r="K59" s="65"/>
      <c r="L59" s="65">
        <v>0</v>
      </c>
    </row>
    <row r="60" spans="1:12" outlineLevel="2">
      <c r="A60" s="31">
        <v>4236300000</v>
      </c>
      <c r="B60" s="45" t="s">
        <v>592</v>
      </c>
      <c r="C60" s="70">
        <v>0</v>
      </c>
      <c r="E60" s="70"/>
      <c r="G60" s="70">
        <f t="shared" si="0"/>
        <v>0</v>
      </c>
      <c r="I60" s="68">
        <v>0</v>
      </c>
      <c r="J60" s="69">
        <f t="shared" si="1"/>
        <v>0</v>
      </c>
      <c r="K60" s="65"/>
      <c r="L60" s="65" t="s">
        <v>210</v>
      </c>
    </row>
    <row r="61" spans="1:12" outlineLevel="1">
      <c r="A61" s="66" t="s">
        <v>211</v>
      </c>
      <c r="B61" s="35" t="s">
        <v>5461</v>
      </c>
      <c r="C61" s="67">
        <f>C62</f>
        <v>0</v>
      </c>
      <c r="E61" s="67"/>
      <c r="G61" s="67">
        <f t="shared" si="0"/>
        <v>0</v>
      </c>
      <c r="I61" s="68">
        <v>0</v>
      </c>
      <c r="J61" s="69">
        <f t="shared" si="1"/>
        <v>0</v>
      </c>
      <c r="K61" s="65"/>
      <c r="L61" s="65">
        <v>0</v>
      </c>
    </row>
    <row r="62" spans="1:12" outlineLevel="2">
      <c r="A62" s="31">
        <v>4236400000</v>
      </c>
      <c r="B62" s="45" t="s">
        <v>593</v>
      </c>
      <c r="C62" s="70">
        <v>0</v>
      </c>
      <c r="E62" s="70"/>
      <c r="G62" s="70">
        <f t="shared" si="0"/>
        <v>0</v>
      </c>
      <c r="I62" s="68">
        <v>0</v>
      </c>
      <c r="J62" s="69">
        <f t="shared" si="1"/>
        <v>0</v>
      </c>
      <c r="K62" s="65"/>
      <c r="L62" s="65" t="s">
        <v>211</v>
      </c>
    </row>
    <row r="63" spans="1:12" outlineLevel="1">
      <c r="A63" s="66" t="s">
        <v>212</v>
      </c>
      <c r="B63" s="35" t="s">
        <v>5462</v>
      </c>
      <c r="C63" s="67">
        <f>C64</f>
        <v>8375830.5199999902</v>
      </c>
      <c r="E63" s="67">
        <f>E64</f>
        <v>-8375830.5199999902</v>
      </c>
      <c r="G63" s="67">
        <f t="shared" si="0"/>
        <v>0</v>
      </c>
      <c r="I63" s="68">
        <v>1.9999999552965199E-2</v>
      </c>
      <c r="J63" s="69">
        <f t="shared" si="1"/>
        <v>1.9999999552965199E-2</v>
      </c>
      <c r="K63" s="65"/>
      <c r="L63" s="65">
        <v>0</v>
      </c>
    </row>
    <row r="64" spans="1:12" outlineLevel="2">
      <c r="A64" s="31">
        <v>4239000000</v>
      </c>
      <c r="B64" s="45" t="s">
        <v>594</v>
      </c>
      <c r="C64" s="70">
        <v>8375830.5199999902</v>
      </c>
      <c r="E64" s="70">
        <v>-8375830.5199999902</v>
      </c>
      <c r="G64" s="70">
        <f t="shared" si="0"/>
        <v>0</v>
      </c>
      <c r="I64" s="68">
        <v>0</v>
      </c>
      <c r="J64" s="69">
        <f t="shared" si="1"/>
        <v>0</v>
      </c>
      <c r="K64" s="65"/>
      <c r="L64" s="65" t="s">
        <v>212</v>
      </c>
    </row>
    <row r="65" spans="1:12" outlineLevel="1">
      <c r="A65" s="66" t="s">
        <v>213</v>
      </c>
      <c r="B65" s="35" t="s">
        <v>5463</v>
      </c>
      <c r="C65" s="67">
        <f>SUM(C66:C70)</f>
        <v>36810353.269999884</v>
      </c>
      <c r="E65" s="67"/>
      <c r="G65" s="67">
        <f t="shared" si="0"/>
        <v>36810353.269999884</v>
      </c>
      <c r="I65" s="68">
        <v>33964640.890000001</v>
      </c>
      <c r="J65" s="69">
        <f t="shared" si="1"/>
        <v>-2845712.3799998835</v>
      </c>
      <c r="K65" s="65"/>
      <c r="L65" s="65">
        <v>0</v>
      </c>
    </row>
    <row r="66" spans="1:12" outlineLevel="2">
      <c r="A66" s="31">
        <v>4241100000</v>
      </c>
      <c r="B66" s="45" t="s">
        <v>595</v>
      </c>
      <c r="C66" s="70">
        <v>29211080.949999899</v>
      </c>
      <c r="E66" s="70"/>
      <c r="G66" s="70">
        <f t="shared" si="0"/>
        <v>29211080.949999899</v>
      </c>
      <c r="I66" s="68">
        <v>0</v>
      </c>
      <c r="J66" s="69">
        <f t="shared" si="1"/>
        <v>-29211080.949999899</v>
      </c>
      <c r="K66" s="65"/>
      <c r="L66" s="65" t="s">
        <v>213</v>
      </c>
    </row>
    <row r="67" spans="1:12" outlineLevel="2">
      <c r="A67" s="31">
        <v>4241200000</v>
      </c>
      <c r="B67" s="45" t="s">
        <v>596</v>
      </c>
      <c r="C67" s="70">
        <v>3584141.29999999</v>
      </c>
      <c r="E67" s="70"/>
      <c r="G67" s="70">
        <f t="shared" si="0"/>
        <v>3584141.29999999</v>
      </c>
      <c r="I67" s="68">
        <v>0</v>
      </c>
      <c r="J67" s="69">
        <f t="shared" si="1"/>
        <v>-3584141.29999999</v>
      </c>
      <c r="K67" s="65"/>
      <c r="L67" s="65" t="s">
        <v>213</v>
      </c>
    </row>
    <row r="68" spans="1:12" outlineLevel="2">
      <c r="A68" s="31">
        <v>4241900000</v>
      </c>
      <c r="B68" s="45" t="s">
        <v>597</v>
      </c>
      <c r="C68" s="70">
        <v>734834.93999999901</v>
      </c>
      <c r="E68" s="70"/>
      <c r="G68" s="70">
        <f t="shared" si="0"/>
        <v>734834.93999999901</v>
      </c>
      <c r="I68" s="68">
        <v>0</v>
      </c>
      <c r="J68" s="69">
        <f t="shared" si="1"/>
        <v>-734834.93999999901</v>
      </c>
      <c r="K68" s="65"/>
      <c r="L68" s="65" t="s">
        <v>213</v>
      </c>
    </row>
    <row r="69" spans="1:12" outlineLevel="2">
      <c r="A69" s="31">
        <v>4242100000</v>
      </c>
      <c r="B69" s="45" t="s">
        <v>598</v>
      </c>
      <c r="C69" s="70">
        <v>3280296.08</v>
      </c>
      <c r="E69" s="70"/>
      <c r="G69" s="70">
        <f t="shared" si="0"/>
        <v>3280296.08</v>
      </c>
      <c r="I69" s="68">
        <v>0</v>
      </c>
      <c r="J69" s="69">
        <f t="shared" si="1"/>
        <v>-3280296.08</v>
      </c>
      <c r="K69" s="65"/>
      <c r="L69" s="65" t="s">
        <v>213</v>
      </c>
    </row>
    <row r="70" spans="1:12" outlineLevel="2">
      <c r="A70" s="31">
        <v>4242200000</v>
      </c>
      <c r="B70" s="45" t="s">
        <v>599</v>
      </c>
      <c r="C70" s="70">
        <v>0</v>
      </c>
      <c r="E70" s="70"/>
      <c r="G70" s="70">
        <f t="shared" si="0"/>
        <v>0</v>
      </c>
      <c r="I70" s="68">
        <v>0</v>
      </c>
      <c r="J70" s="69">
        <f t="shared" si="1"/>
        <v>0</v>
      </c>
      <c r="K70" s="65"/>
      <c r="L70" s="65" t="s">
        <v>213</v>
      </c>
    </row>
    <row r="71" spans="1:12" outlineLevel="1">
      <c r="A71" s="66" t="s">
        <v>214</v>
      </c>
      <c r="B71" s="35" t="s">
        <v>5465</v>
      </c>
      <c r="C71" s="67">
        <f>C72</f>
        <v>3904904.46</v>
      </c>
      <c r="E71" s="67"/>
      <c r="G71" s="67">
        <f t="shared" ref="G71:G134" si="2">C71+E71</f>
        <v>3904904.46</v>
      </c>
      <c r="I71" s="68">
        <v>3897561.31</v>
      </c>
      <c r="J71" s="69">
        <f t="shared" ref="J71:J134" si="3">I71-G71</f>
        <v>-7343.1499999999069</v>
      </c>
      <c r="K71" s="65"/>
      <c r="L71" s="65">
        <v>0</v>
      </c>
    </row>
    <row r="72" spans="1:12" outlineLevel="2">
      <c r="A72" s="31">
        <v>4250000000</v>
      </c>
      <c r="B72" s="45" t="s">
        <v>600</v>
      </c>
      <c r="C72" s="70">
        <v>3904904.46</v>
      </c>
      <c r="E72" s="70"/>
      <c r="G72" s="70">
        <f t="shared" si="2"/>
        <v>3904904.46</v>
      </c>
      <c r="I72" s="68">
        <v>0</v>
      </c>
      <c r="J72" s="69">
        <f t="shared" si="3"/>
        <v>-3904904.46</v>
      </c>
      <c r="K72" s="65"/>
      <c r="L72" s="65" t="s">
        <v>214</v>
      </c>
    </row>
    <row r="73" spans="1:12" outlineLevel="1">
      <c r="A73" s="66" t="s">
        <v>215</v>
      </c>
      <c r="B73" s="35" t="s">
        <v>5466</v>
      </c>
      <c r="C73" s="67">
        <f>C74</f>
        <v>122876025.62</v>
      </c>
      <c r="E73" s="67"/>
      <c r="G73" s="67">
        <f t="shared" si="2"/>
        <v>122876025.62</v>
      </c>
      <c r="I73" s="68">
        <v>122802039.98999999</v>
      </c>
      <c r="J73" s="69">
        <f t="shared" si="3"/>
        <v>-73985.630000010133</v>
      </c>
      <c r="K73" s="65"/>
      <c r="L73" s="65">
        <v>0</v>
      </c>
    </row>
    <row r="74" spans="1:12" outlineLevel="2">
      <c r="A74" s="31">
        <v>4261100000</v>
      </c>
      <c r="B74" s="45" t="s">
        <v>601</v>
      </c>
      <c r="C74" s="70">
        <v>122876025.62</v>
      </c>
      <c r="E74" s="70"/>
      <c r="G74" s="70">
        <f t="shared" si="2"/>
        <v>122876025.62</v>
      </c>
      <c r="I74" s="68">
        <v>0</v>
      </c>
      <c r="J74" s="69">
        <f t="shared" si="3"/>
        <v>-122876025.62</v>
      </c>
      <c r="K74" s="65"/>
      <c r="L74" s="65" t="s">
        <v>215</v>
      </c>
    </row>
    <row r="75" spans="1:12" outlineLevel="1">
      <c r="A75" s="66" t="s">
        <v>216</v>
      </c>
      <c r="B75" s="35" t="s">
        <v>5467</v>
      </c>
      <c r="C75" s="67">
        <f>SUM(C76:C77)</f>
        <v>7789357.2300000004</v>
      </c>
      <c r="E75" s="67"/>
      <c r="G75" s="67">
        <f t="shared" si="2"/>
        <v>7789357.2300000004</v>
      </c>
      <c r="I75" s="68">
        <v>7744353.9000000004</v>
      </c>
      <c r="J75" s="69">
        <f t="shared" si="3"/>
        <v>-45003.330000000075</v>
      </c>
      <c r="K75" s="65"/>
      <c r="L75" s="65">
        <v>0</v>
      </c>
    </row>
    <row r="76" spans="1:12" outlineLevel="2">
      <c r="A76" s="31">
        <v>4261200000</v>
      </c>
      <c r="B76" s="45" t="s">
        <v>602</v>
      </c>
      <c r="C76" s="70">
        <v>7789357.2300000004</v>
      </c>
      <c r="E76" s="70"/>
      <c r="G76" s="70">
        <f t="shared" si="2"/>
        <v>7789357.2300000004</v>
      </c>
      <c r="I76" s="68">
        <v>0</v>
      </c>
      <c r="J76" s="69">
        <f t="shared" si="3"/>
        <v>-7789357.2300000004</v>
      </c>
      <c r="K76" s="65"/>
      <c r="L76" s="65" t="s">
        <v>216</v>
      </c>
    </row>
    <row r="77" spans="1:12" outlineLevel="2">
      <c r="A77" s="31">
        <v>4262200000</v>
      </c>
      <c r="B77" s="45" t="s">
        <v>603</v>
      </c>
      <c r="C77" s="70">
        <v>0</v>
      </c>
      <c r="E77" s="70"/>
      <c r="G77" s="70">
        <f t="shared" si="2"/>
        <v>0</v>
      </c>
      <c r="I77" s="68">
        <v>0</v>
      </c>
      <c r="J77" s="69">
        <f t="shared" si="3"/>
        <v>0</v>
      </c>
      <c r="K77" s="65"/>
      <c r="L77" s="65" t="s">
        <v>216</v>
      </c>
    </row>
    <row r="78" spans="1:12" outlineLevel="1">
      <c r="A78" s="66" t="s">
        <v>217</v>
      </c>
      <c r="B78" s="35" t="s">
        <v>5468</v>
      </c>
      <c r="C78" s="67">
        <f>SUM(C79:C80)</f>
        <v>10428227.189999901</v>
      </c>
      <c r="E78" s="67"/>
      <c r="G78" s="67">
        <f t="shared" si="2"/>
        <v>10428227.189999901</v>
      </c>
      <c r="I78" s="68">
        <v>10189240.33</v>
      </c>
      <c r="J78" s="69">
        <f t="shared" si="3"/>
        <v>-238986.85999990068</v>
      </c>
      <c r="K78" s="65"/>
      <c r="L78" s="65">
        <v>0</v>
      </c>
    </row>
    <row r="79" spans="1:12" outlineLevel="2">
      <c r="A79" s="31">
        <v>4261300000</v>
      </c>
      <c r="B79" s="45" t="s">
        <v>604</v>
      </c>
      <c r="C79" s="70">
        <v>10428227.189999901</v>
      </c>
      <c r="E79" s="70"/>
      <c r="G79" s="70">
        <f t="shared" si="2"/>
        <v>10428227.189999901</v>
      </c>
      <c r="I79" s="68">
        <v>0</v>
      </c>
      <c r="J79" s="69">
        <f t="shared" si="3"/>
        <v>-10428227.189999901</v>
      </c>
      <c r="K79" s="65"/>
      <c r="L79" s="65" t="s">
        <v>217</v>
      </c>
    </row>
    <row r="80" spans="1:12" outlineLevel="2">
      <c r="A80" s="31">
        <v>4262300000</v>
      </c>
      <c r="B80" s="45" t="s">
        <v>605</v>
      </c>
      <c r="C80" s="70">
        <v>0</v>
      </c>
      <c r="E80" s="70"/>
      <c r="G80" s="70">
        <f t="shared" si="2"/>
        <v>0</v>
      </c>
      <c r="I80" s="68">
        <v>0</v>
      </c>
      <c r="J80" s="69">
        <f t="shared" si="3"/>
        <v>0</v>
      </c>
      <c r="K80" s="65"/>
      <c r="L80" s="65" t="s">
        <v>217</v>
      </c>
    </row>
    <row r="81" spans="1:12" outlineLevel="1">
      <c r="A81" s="66" t="s">
        <v>218</v>
      </c>
      <c r="B81" s="35" t="s">
        <v>5469</v>
      </c>
      <c r="C81" s="67">
        <f>C82</f>
        <v>755680.75</v>
      </c>
      <c r="E81" s="67"/>
      <c r="G81" s="67">
        <f t="shared" si="2"/>
        <v>755680.75</v>
      </c>
      <c r="I81" s="68">
        <v>734062.99</v>
      </c>
      <c r="J81" s="69">
        <f t="shared" si="3"/>
        <v>-21617.760000000009</v>
      </c>
      <c r="K81" s="65"/>
      <c r="L81" s="65">
        <v>0</v>
      </c>
    </row>
    <row r="82" spans="1:12" outlineLevel="2">
      <c r="A82" s="31">
        <v>4261400000</v>
      </c>
      <c r="B82" s="45" t="s">
        <v>606</v>
      </c>
      <c r="C82" s="70">
        <v>755680.75</v>
      </c>
      <c r="E82" s="70"/>
      <c r="G82" s="70">
        <f t="shared" si="2"/>
        <v>755680.75</v>
      </c>
      <c r="I82" s="68">
        <v>0</v>
      </c>
      <c r="J82" s="69">
        <f t="shared" si="3"/>
        <v>-755680.75</v>
      </c>
      <c r="K82" s="65"/>
      <c r="L82" s="65" t="s">
        <v>218</v>
      </c>
    </row>
    <row r="83" spans="1:12" outlineLevel="1">
      <c r="A83" s="66" t="s">
        <v>219</v>
      </c>
      <c r="B83" s="35" t="s">
        <v>5470</v>
      </c>
      <c r="C83" s="67">
        <f>C84</f>
        <v>3379653.33</v>
      </c>
      <c r="E83" s="67"/>
      <c r="G83" s="67">
        <f t="shared" si="2"/>
        <v>3379653.33</v>
      </c>
      <c r="I83" s="68">
        <v>3277639.11</v>
      </c>
      <c r="J83" s="69">
        <f t="shared" si="3"/>
        <v>-102014.2200000002</v>
      </c>
      <c r="K83" s="65"/>
      <c r="L83" s="65">
        <v>0</v>
      </c>
    </row>
    <row r="84" spans="1:12" outlineLevel="2">
      <c r="A84" s="31">
        <v>4261900000</v>
      </c>
      <c r="B84" s="45" t="s">
        <v>607</v>
      </c>
      <c r="C84" s="70">
        <v>3379653.33</v>
      </c>
      <c r="E84" s="70"/>
      <c r="G84" s="70">
        <f t="shared" si="2"/>
        <v>3379653.33</v>
      </c>
      <c r="I84" s="68">
        <v>0</v>
      </c>
      <c r="J84" s="69">
        <f t="shared" si="3"/>
        <v>-3379653.33</v>
      </c>
      <c r="K84" s="65"/>
      <c r="L84" s="65" t="s">
        <v>219</v>
      </c>
    </row>
    <row r="85" spans="1:12" outlineLevel="1">
      <c r="A85" s="66" t="s">
        <v>220</v>
      </c>
      <c r="B85" s="35" t="s">
        <v>2779</v>
      </c>
      <c r="C85" s="67">
        <f>C86</f>
        <v>0</v>
      </c>
      <c r="E85" s="67">
        <f>E86</f>
        <v>0</v>
      </c>
      <c r="G85" s="67">
        <f t="shared" si="2"/>
        <v>0</v>
      </c>
      <c r="I85" s="68">
        <v>0.260000000009313</v>
      </c>
      <c r="J85" s="69">
        <f t="shared" si="3"/>
        <v>0.260000000009313</v>
      </c>
      <c r="K85" s="65"/>
      <c r="L85" s="65">
        <v>0</v>
      </c>
    </row>
    <row r="86" spans="1:12" outlineLevel="2">
      <c r="A86" s="31">
        <v>4282000000</v>
      </c>
      <c r="B86" s="45" t="s">
        <v>608</v>
      </c>
      <c r="C86" s="70">
        <v>0</v>
      </c>
      <c r="E86" s="70">
        <v>0</v>
      </c>
      <c r="G86" s="70">
        <f t="shared" si="2"/>
        <v>0</v>
      </c>
      <c r="I86" s="68">
        <v>0</v>
      </c>
      <c r="J86" s="69">
        <f t="shared" si="3"/>
        <v>0</v>
      </c>
      <c r="K86" s="65"/>
      <c r="L86" s="65" t="s">
        <v>220</v>
      </c>
    </row>
    <row r="87" spans="1:12" outlineLevel="1">
      <c r="A87" s="66" t="s">
        <v>221</v>
      </c>
      <c r="B87" s="35" t="s">
        <v>2781</v>
      </c>
      <c r="C87" s="67">
        <f>C88</f>
        <v>0</v>
      </c>
      <c r="E87" s="67">
        <f>E88</f>
        <v>0</v>
      </c>
      <c r="G87" s="67">
        <f t="shared" si="2"/>
        <v>0</v>
      </c>
      <c r="I87" s="68">
        <v>0</v>
      </c>
      <c r="J87" s="69">
        <f t="shared" si="3"/>
        <v>0</v>
      </c>
      <c r="K87" s="65"/>
      <c r="L87" s="65">
        <v>0</v>
      </c>
    </row>
    <row r="88" spans="1:12" outlineLevel="2">
      <c r="A88" s="31">
        <v>4283000000</v>
      </c>
      <c r="B88" s="45" t="s">
        <v>609</v>
      </c>
      <c r="C88" s="70">
        <v>0</v>
      </c>
      <c r="E88" s="70">
        <v>0</v>
      </c>
      <c r="G88" s="70">
        <f t="shared" si="2"/>
        <v>0</v>
      </c>
      <c r="I88" s="68">
        <v>0</v>
      </c>
      <c r="J88" s="69">
        <f t="shared" si="3"/>
        <v>0</v>
      </c>
      <c r="K88" s="65"/>
      <c r="L88" s="65" t="s">
        <v>221</v>
      </c>
    </row>
    <row r="89" spans="1:12" outlineLevel="1">
      <c r="A89" s="66" t="s">
        <v>222</v>
      </c>
      <c r="B89" s="35" t="s">
        <v>617</v>
      </c>
      <c r="C89" s="67">
        <f>SUM(C90:C91)</f>
        <v>13577864.17</v>
      </c>
      <c r="E89" s="67">
        <f>E90</f>
        <v>0</v>
      </c>
      <c r="G89" s="67">
        <f t="shared" si="2"/>
        <v>13577864.17</v>
      </c>
      <c r="I89" s="68">
        <v>13516705.17</v>
      </c>
      <c r="J89" s="69">
        <f t="shared" si="3"/>
        <v>-61159</v>
      </c>
      <c r="K89" s="65"/>
      <c r="L89" s="65">
        <v>0</v>
      </c>
    </row>
    <row r="90" spans="1:12" outlineLevel="2">
      <c r="A90" s="31">
        <v>4290000000</v>
      </c>
      <c r="B90" s="45" t="s">
        <v>610</v>
      </c>
      <c r="C90" s="70">
        <v>13577864.17</v>
      </c>
      <c r="E90" s="70">
        <v>0</v>
      </c>
      <c r="G90" s="70">
        <f t="shared" si="2"/>
        <v>13577864.17</v>
      </c>
      <c r="I90" s="68">
        <v>0</v>
      </c>
      <c r="J90" s="69">
        <f t="shared" si="3"/>
        <v>-13577864.17</v>
      </c>
      <c r="K90" s="65"/>
      <c r="L90" s="65" t="s">
        <v>222</v>
      </c>
    </row>
    <row r="91" spans="1:12" outlineLevel="2">
      <c r="A91" s="31">
        <v>4299994000</v>
      </c>
      <c r="B91" s="45" t="s">
        <v>611</v>
      </c>
      <c r="C91" s="70">
        <v>0</v>
      </c>
      <c r="E91" s="70"/>
      <c r="G91" s="70">
        <f t="shared" si="2"/>
        <v>0</v>
      </c>
      <c r="I91" s="68">
        <v>0</v>
      </c>
      <c r="J91" s="69">
        <f t="shared" si="3"/>
        <v>0</v>
      </c>
      <c r="K91" s="65"/>
      <c r="L91" s="65" t="s">
        <v>222</v>
      </c>
    </row>
    <row r="92" spans="1:12" outlineLevel="1">
      <c r="A92" s="66" t="s">
        <v>223</v>
      </c>
      <c r="B92" s="35" t="s">
        <v>5471</v>
      </c>
      <c r="C92" s="67">
        <f>C93</f>
        <v>7693913.9800000004</v>
      </c>
      <c r="E92" s="67">
        <f>E93</f>
        <v>0</v>
      </c>
      <c r="G92" s="67">
        <f t="shared" si="2"/>
        <v>7693913.9800000004</v>
      </c>
      <c r="I92" s="68">
        <v>6758254.1200000001</v>
      </c>
      <c r="J92" s="69">
        <f t="shared" si="3"/>
        <v>-935659.86000000034</v>
      </c>
      <c r="K92" s="65"/>
      <c r="L92" s="65">
        <v>0</v>
      </c>
    </row>
    <row r="93" spans="1:12" outlineLevel="2">
      <c r="A93" s="31">
        <v>4422000000</v>
      </c>
      <c r="B93" s="45" t="s">
        <v>567</v>
      </c>
      <c r="C93" s="70">
        <v>7693913.9800000004</v>
      </c>
      <c r="E93" s="70">
        <v>0</v>
      </c>
      <c r="G93" s="70">
        <f t="shared" si="2"/>
        <v>7693913.9800000004</v>
      </c>
      <c r="I93" s="68">
        <v>0</v>
      </c>
      <c r="J93" s="69">
        <f t="shared" si="3"/>
        <v>-7693913.9800000004</v>
      </c>
      <c r="K93" s="65"/>
      <c r="L93" s="65" t="s">
        <v>223</v>
      </c>
    </row>
    <row r="94" spans="1:12" outlineLevel="1">
      <c r="A94" s="66" t="s">
        <v>224</v>
      </c>
      <c r="B94" s="35" t="s">
        <v>5472</v>
      </c>
      <c r="C94" s="67">
        <f>C95</f>
        <v>0</v>
      </c>
      <c r="E94" s="67"/>
      <c r="G94" s="67">
        <f t="shared" si="2"/>
        <v>0</v>
      </c>
      <c r="I94" s="68">
        <v>0</v>
      </c>
      <c r="J94" s="69">
        <f t="shared" si="3"/>
        <v>0</v>
      </c>
      <c r="K94" s="65"/>
      <c r="L94" s="65">
        <v>0</v>
      </c>
    </row>
    <row r="95" spans="1:12" outlineLevel="2">
      <c r="A95" s="31">
        <v>4423111000</v>
      </c>
      <c r="B95" s="45" t="s">
        <v>568</v>
      </c>
      <c r="C95" s="70">
        <v>0</v>
      </c>
      <c r="E95" s="70"/>
      <c r="G95" s="70">
        <f t="shared" si="2"/>
        <v>0</v>
      </c>
      <c r="I95" s="68">
        <v>0</v>
      </c>
      <c r="J95" s="69">
        <f t="shared" si="3"/>
        <v>0</v>
      </c>
      <c r="K95" s="65"/>
      <c r="L95" s="65" t="s">
        <v>224</v>
      </c>
    </row>
    <row r="96" spans="1:12" outlineLevel="1">
      <c r="A96" s="66" t="s">
        <v>225</v>
      </c>
      <c r="B96" s="35" t="s">
        <v>5473</v>
      </c>
      <c r="C96" s="67">
        <f>C97</f>
        <v>0</v>
      </c>
      <c r="E96" s="67"/>
      <c r="G96" s="67">
        <f t="shared" si="2"/>
        <v>0</v>
      </c>
      <c r="I96" s="68">
        <v>0</v>
      </c>
      <c r="J96" s="69">
        <f t="shared" si="3"/>
        <v>0</v>
      </c>
      <c r="K96" s="65"/>
      <c r="L96" s="65">
        <v>0</v>
      </c>
    </row>
    <row r="97" spans="1:12" outlineLevel="2">
      <c r="A97" s="31">
        <v>4423112000</v>
      </c>
      <c r="B97" s="45" t="s">
        <v>570</v>
      </c>
      <c r="C97" s="70">
        <v>0</v>
      </c>
      <c r="E97" s="70"/>
      <c r="G97" s="70">
        <f t="shared" si="2"/>
        <v>0</v>
      </c>
      <c r="I97" s="68">
        <v>0</v>
      </c>
      <c r="J97" s="69">
        <f t="shared" si="3"/>
        <v>0</v>
      </c>
      <c r="K97" s="65"/>
      <c r="L97" s="65" t="s">
        <v>225</v>
      </c>
    </row>
    <row r="98" spans="1:12" outlineLevel="1">
      <c r="A98" s="66" t="s">
        <v>226</v>
      </c>
      <c r="B98" s="35" t="s">
        <v>5474</v>
      </c>
      <c r="C98" s="67">
        <f>C99</f>
        <v>0</v>
      </c>
      <c r="E98" s="67"/>
      <c r="G98" s="67">
        <f t="shared" si="2"/>
        <v>0</v>
      </c>
      <c r="I98" s="68">
        <v>0</v>
      </c>
      <c r="J98" s="69">
        <f t="shared" si="3"/>
        <v>0</v>
      </c>
      <c r="K98" s="65"/>
      <c r="L98" s="65">
        <v>0</v>
      </c>
    </row>
    <row r="99" spans="1:12" outlineLevel="2">
      <c r="A99" s="31">
        <v>4423113000</v>
      </c>
      <c r="B99" s="45" t="s">
        <v>572</v>
      </c>
      <c r="C99" s="70">
        <v>0</v>
      </c>
      <c r="E99" s="70"/>
      <c r="G99" s="70">
        <f t="shared" si="2"/>
        <v>0</v>
      </c>
      <c r="I99" s="68">
        <v>0</v>
      </c>
      <c r="J99" s="69">
        <f t="shared" si="3"/>
        <v>0</v>
      </c>
      <c r="K99" s="65"/>
      <c r="L99" s="65" t="s">
        <v>226</v>
      </c>
    </row>
    <row r="100" spans="1:12" outlineLevel="1">
      <c r="A100" s="66" t="s">
        <v>227</v>
      </c>
      <c r="B100" s="35" t="s">
        <v>5475</v>
      </c>
      <c r="C100" s="67">
        <f>C101</f>
        <v>0</v>
      </c>
      <c r="E100" s="67"/>
      <c r="G100" s="67">
        <f t="shared" si="2"/>
        <v>0</v>
      </c>
      <c r="I100" s="68">
        <v>0</v>
      </c>
      <c r="J100" s="69">
        <f t="shared" si="3"/>
        <v>0</v>
      </c>
      <c r="K100" s="65"/>
      <c r="L100" s="65">
        <v>0</v>
      </c>
    </row>
    <row r="101" spans="1:12" outlineLevel="2">
      <c r="A101" s="31">
        <v>4423114000</v>
      </c>
      <c r="B101" s="45" t="s">
        <v>574</v>
      </c>
      <c r="C101" s="70">
        <v>0</v>
      </c>
      <c r="E101" s="70"/>
      <c r="G101" s="70">
        <f t="shared" si="2"/>
        <v>0</v>
      </c>
      <c r="I101" s="68">
        <v>0</v>
      </c>
      <c r="J101" s="69">
        <f t="shared" si="3"/>
        <v>0</v>
      </c>
      <c r="K101" s="65"/>
      <c r="L101" s="65" t="s">
        <v>227</v>
      </c>
    </row>
    <row r="102" spans="1:12" outlineLevel="1">
      <c r="A102" s="66" t="s">
        <v>228</v>
      </c>
      <c r="B102" s="35" t="s">
        <v>5476</v>
      </c>
      <c r="C102" s="67">
        <f>C103</f>
        <v>0</v>
      </c>
      <c r="E102" s="67"/>
      <c r="G102" s="67">
        <f t="shared" si="2"/>
        <v>0</v>
      </c>
      <c r="I102" s="68">
        <v>0</v>
      </c>
      <c r="J102" s="69">
        <f t="shared" si="3"/>
        <v>0</v>
      </c>
      <c r="K102" s="65"/>
      <c r="L102" s="65">
        <v>0</v>
      </c>
    </row>
    <row r="103" spans="1:12" outlineLevel="2">
      <c r="A103" s="31">
        <v>4423118000</v>
      </c>
      <c r="B103" s="45" t="s">
        <v>573</v>
      </c>
      <c r="C103" s="70">
        <v>0</v>
      </c>
      <c r="E103" s="70"/>
      <c r="G103" s="70">
        <f t="shared" si="2"/>
        <v>0</v>
      </c>
      <c r="I103" s="68">
        <v>0</v>
      </c>
      <c r="J103" s="69">
        <f t="shared" si="3"/>
        <v>0</v>
      </c>
      <c r="K103" s="65"/>
      <c r="L103" s="65" t="s">
        <v>228</v>
      </c>
    </row>
    <row r="104" spans="1:12" outlineLevel="1">
      <c r="A104" s="66" t="s">
        <v>229</v>
      </c>
      <c r="B104" s="35" t="s">
        <v>5477</v>
      </c>
      <c r="C104" s="67">
        <f>C105</f>
        <v>0</v>
      </c>
      <c r="E104" s="67"/>
      <c r="G104" s="67">
        <f t="shared" si="2"/>
        <v>0</v>
      </c>
      <c r="I104" s="68">
        <v>0</v>
      </c>
      <c r="J104" s="69">
        <f t="shared" si="3"/>
        <v>0</v>
      </c>
      <c r="K104" s="65"/>
      <c r="L104" s="65">
        <v>0</v>
      </c>
    </row>
    <row r="105" spans="1:12" outlineLevel="2">
      <c r="A105" s="31">
        <v>4423119000</v>
      </c>
      <c r="B105" s="45" t="s">
        <v>612</v>
      </c>
      <c r="C105" s="70">
        <v>0</v>
      </c>
      <c r="E105" s="70"/>
      <c r="G105" s="70">
        <f t="shared" si="2"/>
        <v>0</v>
      </c>
      <c r="I105" s="68">
        <v>0</v>
      </c>
      <c r="J105" s="69">
        <f t="shared" si="3"/>
        <v>0</v>
      </c>
      <c r="K105" s="65"/>
      <c r="L105" s="65" t="s">
        <v>229</v>
      </c>
    </row>
    <row r="106" spans="1:12" outlineLevel="1">
      <c r="A106" s="66" t="s">
        <v>230</v>
      </c>
      <c r="B106" s="35" t="s">
        <v>5478</v>
      </c>
      <c r="C106" s="67">
        <f>C107</f>
        <v>0</v>
      </c>
      <c r="E106" s="67"/>
      <c r="G106" s="67">
        <f t="shared" si="2"/>
        <v>0</v>
      </c>
      <c r="I106" s="68">
        <v>0</v>
      </c>
      <c r="J106" s="69">
        <f t="shared" si="3"/>
        <v>0</v>
      </c>
      <c r="K106" s="65"/>
      <c r="L106" s="65">
        <v>0</v>
      </c>
    </row>
    <row r="107" spans="1:12" outlineLevel="2">
      <c r="A107" s="31">
        <v>4423121000</v>
      </c>
      <c r="B107" s="45" t="s">
        <v>575</v>
      </c>
      <c r="C107" s="70">
        <v>0</v>
      </c>
      <c r="E107" s="70"/>
      <c r="G107" s="70">
        <f t="shared" si="2"/>
        <v>0</v>
      </c>
      <c r="I107" s="68">
        <v>0</v>
      </c>
      <c r="J107" s="69">
        <f t="shared" si="3"/>
        <v>0</v>
      </c>
      <c r="K107" s="65"/>
      <c r="L107" s="65" t="s">
        <v>230</v>
      </c>
    </row>
    <row r="108" spans="1:12" outlineLevel="1">
      <c r="A108" s="66" t="s">
        <v>231</v>
      </c>
      <c r="B108" s="35" t="s">
        <v>5479</v>
      </c>
      <c r="C108" s="67">
        <f>C109</f>
        <v>0</v>
      </c>
      <c r="E108" s="67"/>
      <c r="G108" s="67">
        <f t="shared" si="2"/>
        <v>0</v>
      </c>
      <c r="I108" s="68">
        <v>0</v>
      </c>
      <c r="J108" s="69">
        <f t="shared" si="3"/>
        <v>0</v>
      </c>
      <c r="K108" s="65"/>
      <c r="L108" s="65">
        <v>0</v>
      </c>
    </row>
    <row r="109" spans="1:12" outlineLevel="2">
      <c r="A109" s="31">
        <v>4423122000</v>
      </c>
      <c r="B109" s="45" t="s">
        <v>576</v>
      </c>
      <c r="C109" s="70">
        <v>0</v>
      </c>
      <c r="E109" s="70"/>
      <c r="G109" s="70">
        <f t="shared" si="2"/>
        <v>0</v>
      </c>
      <c r="I109" s="68">
        <v>0</v>
      </c>
      <c r="J109" s="69">
        <f t="shared" si="3"/>
        <v>0</v>
      </c>
      <c r="K109" s="65"/>
      <c r="L109" s="65" t="s">
        <v>231</v>
      </c>
    </row>
    <row r="110" spans="1:12" outlineLevel="1">
      <c r="A110" s="66" t="s">
        <v>232</v>
      </c>
      <c r="B110" s="35" t="s">
        <v>5480</v>
      </c>
      <c r="C110" s="67">
        <f>C111</f>
        <v>0</v>
      </c>
      <c r="E110" s="67"/>
      <c r="G110" s="67">
        <f t="shared" si="2"/>
        <v>0</v>
      </c>
      <c r="I110" s="68">
        <v>0</v>
      </c>
      <c r="J110" s="69">
        <f t="shared" si="3"/>
        <v>0</v>
      </c>
      <c r="K110" s="65"/>
      <c r="L110" s="65">
        <v>0</v>
      </c>
    </row>
    <row r="111" spans="1:12" outlineLevel="2">
      <c r="A111" s="31">
        <v>4423124000</v>
      </c>
      <c r="B111" s="45" t="s">
        <v>577</v>
      </c>
      <c r="C111" s="70">
        <v>0</v>
      </c>
      <c r="E111" s="70"/>
      <c r="G111" s="70">
        <f t="shared" si="2"/>
        <v>0</v>
      </c>
      <c r="I111" s="68">
        <v>0</v>
      </c>
      <c r="J111" s="69">
        <f t="shared" si="3"/>
        <v>0</v>
      </c>
      <c r="K111" s="65"/>
      <c r="L111" s="65" t="s">
        <v>232</v>
      </c>
    </row>
    <row r="112" spans="1:12" outlineLevel="1">
      <c r="A112" s="66" t="s">
        <v>233</v>
      </c>
      <c r="B112" s="35" t="s">
        <v>5481</v>
      </c>
      <c r="C112" s="67">
        <f>C113</f>
        <v>0</v>
      </c>
      <c r="E112" s="67"/>
      <c r="G112" s="67">
        <f t="shared" si="2"/>
        <v>0</v>
      </c>
      <c r="I112" s="68">
        <v>0</v>
      </c>
      <c r="J112" s="69">
        <f t="shared" si="3"/>
        <v>0</v>
      </c>
      <c r="K112" s="65"/>
      <c r="L112" s="65">
        <v>0</v>
      </c>
    </row>
    <row r="113" spans="1:12" outlineLevel="2">
      <c r="A113" s="31">
        <v>4423125000</v>
      </c>
      <c r="B113" s="45" t="s">
        <v>578</v>
      </c>
      <c r="C113" s="70">
        <v>0</v>
      </c>
      <c r="E113" s="70"/>
      <c r="G113" s="70">
        <f t="shared" si="2"/>
        <v>0</v>
      </c>
      <c r="I113" s="68">
        <v>0</v>
      </c>
      <c r="J113" s="69">
        <f t="shared" si="3"/>
        <v>0</v>
      </c>
      <c r="K113" s="65"/>
      <c r="L113" s="65" t="s">
        <v>233</v>
      </c>
    </row>
    <row r="114" spans="1:12" outlineLevel="1">
      <c r="A114" s="66" t="s">
        <v>234</v>
      </c>
      <c r="B114" s="35" t="s">
        <v>5482</v>
      </c>
      <c r="C114" s="67">
        <f>C115</f>
        <v>0</v>
      </c>
      <c r="E114" s="67"/>
      <c r="G114" s="67">
        <f t="shared" si="2"/>
        <v>0</v>
      </c>
      <c r="I114" s="68">
        <v>0</v>
      </c>
      <c r="J114" s="69">
        <f t="shared" si="3"/>
        <v>0</v>
      </c>
      <c r="K114" s="65"/>
      <c r="L114" s="65">
        <v>0</v>
      </c>
    </row>
    <row r="115" spans="1:12" outlineLevel="2">
      <c r="A115" s="31">
        <v>4423126000</v>
      </c>
      <c r="B115" s="45" t="s">
        <v>579</v>
      </c>
      <c r="C115" s="70">
        <v>0</v>
      </c>
      <c r="E115" s="70"/>
      <c r="G115" s="70">
        <f t="shared" si="2"/>
        <v>0</v>
      </c>
      <c r="I115" s="68">
        <v>0</v>
      </c>
      <c r="J115" s="69">
        <f t="shared" si="3"/>
        <v>0</v>
      </c>
      <c r="K115" s="65"/>
      <c r="L115" s="65" t="s">
        <v>234</v>
      </c>
    </row>
    <row r="116" spans="1:12" outlineLevel="1">
      <c r="A116" s="66" t="s">
        <v>235</v>
      </c>
      <c r="B116" s="35" t="s">
        <v>5483</v>
      </c>
      <c r="C116" s="67">
        <f>C117</f>
        <v>0</v>
      </c>
      <c r="E116" s="67"/>
      <c r="G116" s="67">
        <f t="shared" si="2"/>
        <v>0</v>
      </c>
      <c r="I116" s="68">
        <v>0</v>
      </c>
      <c r="J116" s="69">
        <f t="shared" si="3"/>
        <v>0</v>
      </c>
      <c r="K116" s="65"/>
      <c r="L116" s="65">
        <v>0</v>
      </c>
    </row>
    <row r="117" spans="1:12" outlineLevel="2">
      <c r="A117" s="31">
        <v>4423129000</v>
      </c>
      <c r="B117" s="45" t="s">
        <v>613</v>
      </c>
      <c r="C117" s="70">
        <v>0</v>
      </c>
      <c r="E117" s="70"/>
      <c r="G117" s="70">
        <f t="shared" si="2"/>
        <v>0</v>
      </c>
      <c r="I117" s="68">
        <v>0</v>
      </c>
      <c r="J117" s="69">
        <f t="shared" si="3"/>
        <v>0</v>
      </c>
      <c r="K117" s="65"/>
      <c r="L117" s="65" t="s">
        <v>235</v>
      </c>
    </row>
    <row r="118" spans="1:12" outlineLevel="1">
      <c r="A118" s="66" t="s">
        <v>236</v>
      </c>
      <c r="B118" s="35" t="s">
        <v>5484</v>
      </c>
      <c r="C118" s="67">
        <f>C119</f>
        <v>77068589.150000006</v>
      </c>
      <c r="E118" s="67">
        <f>E119</f>
        <v>-77068589.150000006</v>
      </c>
      <c r="G118" s="67">
        <f t="shared" si="2"/>
        <v>0</v>
      </c>
      <c r="I118" s="68">
        <v>-6.0000002384185798E-2</v>
      </c>
      <c r="J118" s="69">
        <f t="shared" si="3"/>
        <v>-6.0000002384185798E-2</v>
      </c>
      <c r="K118" s="65"/>
      <c r="L118" s="65">
        <v>0</v>
      </c>
    </row>
    <row r="119" spans="1:12" outlineLevel="2">
      <c r="A119" s="31">
        <v>4423131000</v>
      </c>
      <c r="B119" s="45" t="s">
        <v>581</v>
      </c>
      <c r="C119" s="70">
        <v>77068589.150000006</v>
      </c>
      <c r="E119" s="70">
        <v>-77068589.150000006</v>
      </c>
      <c r="G119" s="70">
        <f t="shared" si="2"/>
        <v>0</v>
      </c>
      <c r="I119" s="68">
        <v>0</v>
      </c>
      <c r="J119" s="69">
        <f t="shared" si="3"/>
        <v>0</v>
      </c>
      <c r="K119" s="65"/>
      <c r="L119" s="65" t="s">
        <v>236</v>
      </c>
    </row>
    <row r="120" spans="1:12" outlineLevel="1">
      <c r="A120" s="66" t="s">
        <v>237</v>
      </c>
      <c r="B120" s="35" t="s">
        <v>5485</v>
      </c>
      <c r="C120" s="67">
        <f>C121</f>
        <v>24447852.079999901</v>
      </c>
      <c r="E120" s="67">
        <f>E121</f>
        <v>-24447852.079999901</v>
      </c>
      <c r="G120" s="67">
        <f t="shared" si="2"/>
        <v>0</v>
      </c>
      <c r="I120" s="68">
        <v>-0.43999999761581399</v>
      </c>
      <c r="J120" s="69">
        <f t="shared" si="3"/>
        <v>-0.43999999761581399</v>
      </c>
      <c r="K120" s="65"/>
      <c r="L120" s="65">
        <v>0</v>
      </c>
    </row>
    <row r="121" spans="1:12" outlineLevel="2">
      <c r="A121" s="31">
        <v>4423132000</v>
      </c>
      <c r="B121" s="45" t="s">
        <v>582</v>
      </c>
      <c r="C121" s="70">
        <v>24447852.079999901</v>
      </c>
      <c r="E121" s="70">
        <v>-24447852.079999901</v>
      </c>
      <c r="G121" s="70">
        <f t="shared" si="2"/>
        <v>0</v>
      </c>
      <c r="I121" s="68">
        <v>0</v>
      </c>
      <c r="J121" s="69">
        <f t="shared" si="3"/>
        <v>0</v>
      </c>
      <c r="K121" s="65"/>
      <c r="L121" s="65" t="s">
        <v>237</v>
      </c>
    </row>
    <row r="122" spans="1:12" outlineLevel="1">
      <c r="A122" s="66" t="s">
        <v>238</v>
      </c>
      <c r="B122" s="35" t="s">
        <v>5486</v>
      </c>
      <c r="C122" s="67">
        <f>C123</f>
        <v>20523165.210000001</v>
      </c>
      <c r="E122" s="67">
        <f>E123</f>
        <v>-20523165.210000001</v>
      </c>
      <c r="G122" s="67">
        <f t="shared" si="2"/>
        <v>0</v>
      </c>
      <c r="I122" s="68">
        <v>-0.160000000149012</v>
      </c>
      <c r="J122" s="69">
        <f t="shared" si="3"/>
        <v>-0.160000000149012</v>
      </c>
      <c r="K122" s="65"/>
      <c r="L122" s="65">
        <v>0</v>
      </c>
    </row>
    <row r="123" spans="1:12" outlineLevel="2">
      <c r="A123" s="31">
        <v>4423133000</v>
      </c>
      <c r="B123" s="45" t="s">
        <v>583</v>
      </c>
      <c r="C123" s="70">
        <v>20523165.210000001</v>
      </c>
      <c r="E123" s="70">
        <v>-20523165.210000001</v>
      </c>
      <c r="G123" s="70">
        <f t="shared" si="2"/>
        <v>0</v>
      </c>
      <c r="I123" s="68">
        <v>0</v>
      </c>
      <c r="J123" s="69">
        <f t="shared" si="3"/>
        <v>0</v>
      </c>
      <c r="K123" s="65"/>
      <c r="L123" s="65" t="s">
        <v>238</v>
      </c>
    </row>
    <row r="124" spans="1:12" outlineLevel="1">
      <c r="A124" s="66" t="s">
        <v>239</v>
      </c>
      <c r="B124" s="35" t="s">
        <v>5487</v>
      </c>
      <c r="C124" s="67">
        <f>C125</f>
        <v>3173792.16</v>
      </c>
      <c r="E124" s="67">
        <f>E125</f>
        <v>-3173792.16</v>
      </c>
      <c r="G124" s="67">
        <f t="shared" si="2"/>
        <v>0</v>
      </c>
      <c r="I124" s="68">
        <v>-0.240000000223517</v>
      </c>
      <c r="J124" s="69">
        <f t="shared" si="3"/>
        <v>-0.240000000223517</v>
      </c>
      <c r="K124" s="65"/>
      <c r="L124" s="65">
        <v>0</v>
      </c>
    </row>
    <row r="125" spans="1:12" outlineLevel="2">
      <c r="A125" s="31">
        <v>4423134000</v>
      </c>
      <c r="B125" s="45" t="s">
        <v>584</v>
      </c>
      <c r="C125" s="70">
        <v>3173792.16</v>
      </c>
      <c r="E125" s="70">
        <v>-3173792.16</v>
      </c>
      <c r="G125" s="70">
        <f t="shared" si="2"/>
        <v>0</v>
      </c>
      <c r="I125" s="68">
        <v>0</v>
      </c>
      <c r="J125" s="69">
        <f t="shared" si="3"/>
        <v>0</v>
      </c>
      <c r="K125" s="65"/>
      <c r="L125" s="65" t="s">
        <v>239</v>
      </c>
    </row>
    <row r="126" spans="1:12" outlineLevel="1">
      <c r="A126" s="66" t="s">
        <v>240</v>
      </c>
      <c r="B126" s="35" t="s">
        <v>5488</v>
      </c>
      <c r="C126" s="67">
        <f>C127</f>
        <v>16925453.809999902</v>
      </c>
      <c r="E126" s="67">
        <f>E127</f>
        <v>-16925453.809999902</v>
      </c>
      <c r="G126" s="67">
        <f t="shared" si="2"/>
        <v>0</v>
      </c>
      <c r="I126" s="68">
        <v>6.00000005215406E-2</v>
      </c>
      <c r="J126" s="69">
        <f t="shared" si="3"/>
        <v>6.00000005215406E-2</v>
      </c>
      <c r="K126" s="65"/>
      <c r="L126" s="65">
        <v>0</v>
      </c>
    </row>
    <row r="127" spans="1:12" outlineLevel="2">
      <c r="A127" s="31">
        <v>4423135000</v>
      </c>
      <c r="B127" s="45" t="s">
        <v>585</v>
      </c>
      <c r="C127" s="70">
        <v>16925453.809999902</v>
      </c>
      <c r="E127" s="70">
        <v>-16925453.809999902</v>
      </c>
      <c r="G127" s="70">
        <f t="shared" si="2"/>
        <v>0</v>
      </c>
      <c r="I127" s="68">
        <v>0</v>
      </c>
      <c r="J127" s="69">
        <f t="shared" si="3"/>
        <v>0</v>
      </c>
      <c r="K127" s="65"/>
      <c r="L127" s="65" t="s">
        <v>240</v>
      </c>
    </row>
    <row r="128" spans="1:12" outlineLevel="1">
      <c r="A128" s="66" t="s">
        <v>241</v>
      </c>
      <c r="B128" s="35" t="s">
        <v>5489</v>
      </c>
      <c r="C128" s="67">
        <f>C129</f>
        <v>0</v>
      </c>
      <c r="E128" s="67"/>
      <c r="G128" s="67">
        <f t="shared" si="2"/>
        <v>0</v>
      </c>
      <c r="I128" s="68">
        <v>0</v>
      </c>
      <c r="J128" s="69">
        <f t="shared" si="3"/>
        <v>0</v>
      </c>
      <c r="K128" s="65"/>
      <c r="L128" s="65">
        <v>0</v>
      </c>
    </row>
    <row r="129" spans="1:12" outlineLevel="2">
      <c r="A129" s="31">
        <v>4423139000</v>
      </c>
      <c r="B129" s="45" t="s">
        <v>614</v>
      </c>
      <c r="C129" s="70">
        <v>0</v>
      </c>
      <c r="E129" s="70"/>
      <c r="G129" s="70">
        <f t="shared" si="2"/>
        <v>0</v>
      </c>
      <c r="I129" s="68">
        <v>0</v>
      </c>
      <c r="J129" s="69">
        <f t="shared" si="3"/>
        <v>0</v>
      </c>
      <c r="K129" s="65"/>
      <c r="L129" s="65" t="s">
        <v>241</v>
      </c>
    </row>
    <row r="130" spans="1:12" outlineLevel="1">
      <c r="A130" s="66" t="s">
        <v>242</v>
      </c>
      <c r="B130" s="35" t="s">
        <v>5490</v>
      </c>
      <c r="C130" s="67">
        <f>SUM(C131:C132)</f>
        <v>12365322.32</v>
      </c>
      <c r="E130" s="67"/>
      <c r="G130" s="67">
        <f t="shared" si="2"/>
        <v>12365322.32</v>
      </c>
      <c r="I130" s="68">
        <v>9290538.1400000006</v>
      </c>
      <c r="J130" s="69">
        <f t="shared" si="3"/>
        <v>-3074784.1799999997</v>
      </c>
      <c r="K130" s="65"/>
      <c r="L130" s="65">
        <v>0</v>
      </c>
    </row>
    <row r="131" spans="1:12" outlineLevel="2">
      <c r="A131" s="31">
        <v>4423519000</v>
      </c>
      <c r="B131" s="45" t="s">
        <v>615</v>
      </c>
      <c r="C131" s="70">
        <v>0</v>
      </c>
      <c r="E131" s="70"/>
      <c r="G131" s="70">
        <f t="shared" si="2"/>
        <v>0</v>
      </c>
      <c r="I131" s="68">
        <v>0</v>
      </c>
      <c r="J131" s="69">
        <f t="shared" si="3"/>
        <v>0</v>
      </c>
      <c r="K131" s="65"/>
      <c r="L131" s="65" t="s">
        <v>242</v>
      </c>
    </row>
    <row r="132" spans="1:12" outlineLevel="2">
      <c r="A132" s="31">
        <v>4426110000</v>
      </c>
      <c r="B132" s="45" t="s">
        <v>616</v>
      </c>
      <c r="C132" s="70">
        <v>12365322.32</v>
      </c>
      <c r="E132" s="70"/>
      <c r="G132" s="70">
        <f t="shared" si="2"/>
        <v>12365322.32</v>
      </c>
      <c r="I132" s="68">
        <v>0</v>
      </c>
      <c r="J132" s="69">
        <f t="shared" si="3"/>
        <v>-12365322.32</v>
      </c>
      <c r="K132" s="65"/>
      <c r="L132" s="65" t="s">
        <v>242</v>
      </c>
    </row>
    <row r="133" spans="1:12" outlineLevel="1">
      <c r="A133" s="66" t="s">
        <v>243</v>
      </c>
      <c r="B133" s="35" t="s">
        <v>5491</v>
      </c>
      <c r="C133" s="67">
        <f>C134</f>
        <v>0</v>
      </c>
      <c r="E133" s="67"/>
      <c r="G133" s="67">
        <f t="shared" si="2"/>
        <v>0</v>
      </c>
      <c r="I133" s="68">
        <v>0</v>
      </c>
      <c r="J133" s="69">
        <f t="shared" si="3"/>
        <v>0</v>
      </c>
      <c r="K133" s="65"/>
      <c r="L133" s="65">
        <v>0</v>
      </c>
    </row>
    <row r="134" spans="1:12" outlineLevel="2">
      <c r="A134" s="31">
        <v>4423211000</v>
      </c>
      <c r="B134" s="45" t="s">
        <v>587</v>
      </c>
      <c r="C134" s="70">
        <v>0</v>
      </c>
      <c r="E134" s="70"/>
      <c r="G134" s="70">
        <f t="shared" si="2"/>
        <v>0</v>
      </c>
      <c r="I134" s="68">
        <v>0</v>
      </c>
      <c r="J134" s="69">
        <f t="shared" si="3"/>
        <v>0</v>
      </c>
      <c r="K134" s="65"/>
      <c r="L134" s="65" t="s">
        <v>243</v>
      </c>
    </row>
    <row r="135" spans="1:12" outlineLevel="1">
      <c r="A135" s="66" t="s">
        <v>244</v>
      </c>
      <c r="B135" s="35" t="s">
        <v>5492</v>
      </c>
      <c r="C135" s="67">
        <f>C136</f>
        <v>0</v>
      </c>
      <c r="E135" s="67"/>
      <c r="G135" s="67">
        <f t="shared" ref="G135:G198" si="4">C135+E135</f>
        <v>0</v>
      </c>
      <c r="I135" s="68">
        <v>0</v>
      </c>
      <c r="J135" s="69">
        <f t="shared" ref="J135:J198" si="5">I135-G135</f>
        <v>0</v>
      </c>
      <c r="K135" s="65"/>
      <c r="L135" s="65">
        <v>0</v>
      </c>
    </row>
    <row r="136" spans="1:12" outlineLevel="2">
      <c r="A136" s="31">
        <v>4429000000</v>
      </c>
      <c r="B136" s="45" t="s">
        <v>617</v>
      </c>
      <c r="C136" s="70">
        <v>0</v>
      </c>
      <c r="E136" s="70"/>
      <c r="G136" s="70">
        <f t="shared" si="4"/>
        <v>0</v>
      </c>
      <c r="I136" s="68">
        <v>0</v>
      </c>
      <c r="J136" s="69">
        <f t="shared" si="5"/>
        <v>0</v>
      </c>
      <c r="K136" s="65"/>
      <c r="L136" s="65" t="s">
        <v>244</v>
      </c>
    </row>
    <row r="137" spans="1:12" outlineLevel="1">
      <c r="A137" s="66" t="s">
        <v>245</v>
      </c>
      <c r="B137" s="35" t="s">
        <v>5493</v>
      </c>
      <c r="C137" s="67">
        <f>SUM(C138:C151)</f>
        <v>27950</v>
      </c>
      <c r="E137" s="67"/>
      <c r="G137" s="67">
        <f t="shared" si="4"/>
        <v>27950</v>
      </c>
      <c r="I137" s="68">
        <v>16770</v>
      </c>
      <c r="J137" s="69">
        <f t="shared" si="5"/>
        <v>-11180</v>
      </c>
      <c r="K137" s="65"/>
      <c r="L137" s="65">
        <v>0</v>
      </c>
    </row>
    <row r="138" spans="1:12" outlineLevel="2">
      <c r="A138" s="31">
        <v>4481000000</v>
      </c>
      <c r="B138" s="45" t="s">
        <v>618</v>
      </c>
      <c r="C138" s="70">
        <v>0</v>
      </c>
      <c r="E138" s="70"/>
      <c r="G138" s="70">
        <f t="shared" si="4"/>
        <v>0</v>
      </c>
      <c r="I138" s="68">
        <v>0</v>
      </c>
      <c r="J138" s="69">
        <f t="shared" si="5"/>
        <v>0</v>
      </c>
      <c r="K138" s="65"/>
      <c r="L138" s="65" t="s">
        <v>245</v>
      </c>
    </row>
    <row r="139" spans="1:12" outlineLevel="2">
      <c r="A139" s="31">
        <v>4482000000</v>
      </c>
      <c r="B139" s="45" t="s">
        <v>619</v>
      </c>
      <c r="C139" s="70">
        <v>27950</v>
      </c>
      <c r="E139" s="70"/>
      <c r="G139" s="70">
        <f t="shared" si="4"/>
        <v>27950</v>
      </c>
      <c r="I139" s="68">
        <v>0</v>
      </c>
      <c r="J139" s="69">
        <f t="shared" si="5"/>
        <v>-27950</v>
      </c>
      <c r="K139" s="65"/>
      <c r="L139" s="65" t="s">
        <v>245</v>
      </c>
    </row>
    <row r="140" spans="1:12" outlineLevel="2">
      <c r="A140" s="31">
        <v>4483111000</v>
      </c>
      <c r="B140" s="45" t="s">
        <v>620</v>
      </c>
      <c r="C140" s="70">
        <v>0</v>
      </c>
      <c r="E140" s="70"/>
      <c r="G140" s="70">
        <f t="shared" si="4"/>
        <v>0</v>
      </c>
      <c r="I140" s="68">
        <v>0</v>
      </c>
      <c r="J140" s="69">
        <f t="shared" si="5"/>
        <v>0</v>
      </c>
      <c r="K140" s="65"/>
      <c r="L140" s="65" t="s">
        <v>245</v>
      </c>
    </row>
    <row r="141" spans="1:12" outlineLevel="2">
      <c r="A141" s="31">
        <v>4483112000</v>
      </c>
      <c r="B141" s="45" t="s">
        <v>621</v>
      </c>
      <c r="C141" s="70">
        <v>0</v>
      </c>
      <c r="E141" s="70"/>
      <c r="G141" s="70">
        <f t="shared" si="4"/>
        <v>0</v>
      </c>
      <c r="I141" s="68">
        <v>0</v>
      </c>
      <c r="J141" s="69">
        <f t="shared" si="5"/>
        <v>0</v>
      </c>
      <c r="K141" s="65"/>
      <c r="L141" s="65" t="s">
        <v>245</v>
      </c>
    </row>
    <row r="142" spans="1:12" outlineLevel="2">
      <c r="A142" s="31">
        <v>4483113000</v>
      </c>
      <c r="B142" s="45" t="s">
        <v>622</v>
      </c>
      <c r="C142" s="70">
        <v>0</v>
      </c>
      <c r="E142" s="70"/>
      <c r="G142" s="70">
        <f t="shared" si="4"/>
        <v>0</v>
      </c>
      <c r="I142" s="68">
        <v>0</v>
      </c>
      <c r="J142" s="69">
        <f t="shared" si="5"/>
        <v>0</v>
      </c>
      <c r="K142" s="65"/>
      <c r="L142" s="65" t="s">
        <v>245</v>
      </c>
    </row>
    <row r="143" spans="1:12" outlineLevel="2">
      <c r="A143" s="31">
        <v>4483114000</v>
      </c>
      <c r="B143" s="45" t="s">
        <v>623</v>
      </c>
      <c r="C143" s="70">
        <v>0</v>
      </c>
      <c r="E143" s="70"/>
      <c r="G143" s="70">
        <f t="shared" si="4"/>
        <v>0</v>
      </c>
      <c r="I143" s="68">
        <v>0</v>
      </c>
      <c r="J143" s="69">
        <f t="shared" si="5"/>
        <v>0</v>
      </c>
      <c r="K143" s="65"/>
      <c r="L143" s="65" t="s">
        <v>245</v>
      </c>
    </row>
    <row r="144" spans="1:12" outlineLevel="2">
      <c r="A144" s="31">
        <v>4483121000</v>
      </c>
      <c r="B144" s="45" t="s">
        <v>624</v>
      </c>
      <c r="C144" s="70">
        <v>0</v>
      </c>
      <c r="E144" s="70"/>
      <c r="G144" s="70">
        <f t="shared" si="4"/>
        <v>0</v>
      </c>
      <c r="I144" s="68">
        <v>0</v>
      </c>
      <c r="J144" s="69">
        <f t="shared" si="5"/>
        <v>0</v>
      </c>
      <c r="K144" s="65"/>
      <c r="L144" s="65" t="s">
        <v>245</v>
      </c>
    </row>
    <row r="145" spans="1:12" outlineLevel="2">
      <c r="A145" s="31">
        <v>4483122000</v>
      </c>
      <c r="B145" s="45" t="s">
        <v>625</v>
      </c>
      <c r="C145" s="70">
        <v>0</v>
      </c>
      <c r="E145" s="70"/>
      <c r="G145" s="70">
        <f t="shared" si="4"/>
        <v>0</v>
      </c>
      <c r="I145" s="68">
        <v>0</v>
      </c>
      <c r="J145" s="69">
        <f t="shared" si="5"/>
        <v>0</v>
      </c>
      <c r="K145" s="65"/>
      <c r="L145" s="65" t="s">
        <v>245</v>
      </c>
    </row>
    <row r="146" spans="1:12" outlineLevel="2">
      <c r="A146" s="31">
        <v>4483130000</v>
      </c>
      <c r="B146" s="45" t="s">
        <v>626</v>
      </c>
      <c r="C146" s="70">
        <v>0</v>
      </c>
      <c r="E146" s="70"/>
      <c r="G146" s="70">
        <f t="shared" si="4"/>
        <v>0</v>
      </c>
      <c r="I146" s="68">
        <v>0</v>
      </c>
      <c r="J146" s="69">
        <f t="shared" si="5"/>
        <v>0</v>
      </c>
      <c r="K146" s="65"/>
      <c r="L146" s="65" t="s">
        <v>245</v>
      </c>
    </row>
    <row r="147" spans="1:12" outlineLevel="2">
      <c r="A147" s="31">
        <v>4483500000</v>
      </c>
      <c r="B147" s="45" t="s">
        <v>627</v>
      </c>
      <c r="C147" s="70">
        <v>0</v>
      </c>
      <c r="E147" s="70"/>
      <c r="G147" s="70">
        <f t="shared" si="4"/>
        <v>0</v>
      </c>
      <c r="I147" s="68">
        <v>0</v>
      </c>
      <c r="J147" s="69">
        <f t="shared" si="5"/>
        <v>0</v>
      </c>
      <c r="K147" s="65"/>
      <c r="L147" s="65" t="s">
        <v>245</v>
      </c>
    </row>
    <row r="148" spans="1:12" outlineLevel="2">
      <c r="A148" s="31">
        <v>4483900000</v>
      </c>
      <c r="B148" s="45" t="s">
        <v>628</v>
      </c>
      <c r="C148" s="70">
        <v>0</v>
      </c>
      <c r="E148" s="70"/>
      <c r="G148" s="70">
        <f t="shared" si="4"/>
        <v>0</v>
      </c>
      <c r="I148" s="68">
        <v>0</v>
      </c>
      <c r="J148" s="69">
        <f t="shared" si="5"/>
        <v>0</v>
      </c>
      <c r="K148" s="65"/>
      <c r="L148" s="65" t="s">
        <v>245</v>
      </c>
    </row>
    <row r="149" spans="1:12" outlineLevel="2">
      <c r="A149" s="31">
        <v>4484000000</v>
      </c>
      <c r="B149" s="45" t="s">
        <v>629</v>
      </c>
      <c r="C149" s="70">
        <v>0</v>
      </c>
      <c r="E149" s="70"/>
      <c r="G149" s="70">
        <f t="shared" si="4"/>
        <v>0</v>
      </c>
      <c r="I149" s="68">
        <v>0</v>
      </c>
      <c r="J149" s="69">
        <f t="shared" si="5"/>
        <v>0</v>
      </c>
      <c r="K149" s="65"/>
      <c r="L149" s="65" t="s">
        <v>245</v>
      </c>
    </row>
    <row r="150" spans="1:12" outlineLevel="2">
      <c r="A150" s="31">
        <v>4485000000</v>
      </c>
      <c r="B150" s="45" t="s">
        <v>630</v>
      </c>
      <c r="C150" s="70">
        <v>0</v>
      </c>
      <c r="E150" s="70"/>
      <c r="G150" s="70">
        <f t="shared" si="4"/>
        <v>0</v>
      </c>
      <c r="I150" s="68">
        <v>0</v>
      </c>
      <c r="J150" s="69">
        <f t="shared" si="5"/>
        <v>0</v>
      </c>
      <c r="K150" s="65"/>
      <c r="L150" s="65" t="s">
        <v>245</v>
      </c>
    </row>
    <row r="151" spans="1:12" outlineLevel="2">
      <c r="A151" s="31">
        <v>4486000000</v>
      </c>
      <c r="B151" s="45" t="s">
        <v>631</v>
      </c>
      <c r="C151" s="70">
        <v>0</v>
      </c>
      <c r="E151" s="70"/>
      <c r="G151" s="70">
        <f t="shared" si="4"/>
        <v>0</v>
      </c>
      <c r="I151" s="68">
        <v>0</v>
      </c>
      <c r="J151" s="69">
        <f t="shared" si="5"/>
        <v>0</v>
      </c>
      <c r="K151" s="65"/>
      <c r="L151" s="65" t="s">
        <v>245</v>
      </c>
    </row>
    <row r="152" spans="1:12" outlineLevel="1">
      <c r="A152" s="66" t="s">
        <v>246</v>
      </c>
      <c r="B152" s="35" t="s">
        <v>5494</v>
      </c>
      <c r="C152" s="67">
        <f>C153</f>
        <v>-213448330.43000001</v>
      </c>
      <c r="E152" s="67">
        <f>E153</f>
        <v>213448330.43000001</v>
      </c>
      <c r="G152" s="67">
        <f t="shared" si="4"/>
        <v>0</v>
      </c>
      <c r="I152" s="68">
        <v>0.31000000238418601</v>
      </c>
      <c r="J152" s="69">
        <f t="shared" si="5"/>
        <v>0.31000000238418601</v>
      </c>
      <c r="K152" s="65"/>
      <c r="L152" s="65">
        <v>0</v>
      </c>
    </row>
    <row r="153" spans="1:12" outlineLevel="2">
      <c r="A153" s="31">
        <v>4820500000</v>
      </c>
      <c r="B153" s="45" t="s">
        <v>564</v>
      </c>
      <c r="C153" s="70">
        <v>-213448330.43000001</v>
      </c>
      <c r="E153" s="70">
        <v>213448330.43000001</v>
      </c>
      <c r="G153" s="70">
        <f t="shared" si="4"/>
        <v>0</v>
      </c>
      <c r="I153" s="68">
        <v>0</v>
      </c>
      <c r="J153" s="69">
        <f t="shared" si="5"/>
        <v>0</v>
      </c>
      <c r="K153" s="65"/>
      <c r="L153" s="65" t="s">
        <v>246</v>
      </c>
    </row>
    <row r="154" spans="1:12" outlineLevel="1">
      <c r="A154" s="66" t="s">
        <v>247</v>
      </c>
      <c r="B154" s="35" t="s">
        <v>5495</v>
      </c>
      <c r="C154" s="67">
        <f>C155</f>
        <v>-9609686.1500000004</v>
      </c>
      <c r="E154" s="67">
        <f>E155</f>
        <v>9609686.1500000004</v>
      </c>
      <c r="G154" s="67">
        <f t="shared" si="4"/>
        <v>0</v>
      </c>
      <c r="I154" s="68">
        <v>-0.150000000372529</v>
      </c>
      <c r="J154" s="69">
        <f t="shared" si="5"/>
        <v>-0.150000000372529</v>
      </c>
      <c r="K154" s="65"/>
      <c r="L154" s="65">
        <v>0</v>
      </c>
    </row>
    <row r="155" spans="1:12" outlineLevel="2">
      <c r="A155" s="31">
        <v>4820700000</v>
      </c>
      <c r="B155" s="45" t="s">
        <v>565</v>
      </c>
      <c r="C155" s="70">
        <v>-9609686.1500000004</v>
      </c>
      <c r="E155" s="70">
        <v>9609686.1500000004</v>
      </c>
      <c r="G155" s="70">
        <f t="shared" si="4"/>
        <v>0</v>
      </c>
      <c r="I155" s="68">
        <v>0</v>
      </c>
      <c r="J155" s="69">
        <f t="shared" si="5"/>
        <v>0</v>
      </c>
      <c r="K155" s="65"/>
      <c r="L155" s="65" t="s">
        <v>247</v>
      </c>
    </row>
    <row r="156" spans="1:12" outlineLevel="1">
      <c r="A156" s="66" t="s">
        <v>248</v>
      </c>
      <c r="B156" s="35" t="s">
        <v>5496</v>
      </c>
      <c r="C156" s="67">
        <f>C157</f>
        <v>-84768695.870000005</v>
      </c>
      <c r="E156" s="67">
        <f>E157</f>
        <v>45148587</v>
      </c>
      <c r="G156" s="67">
        <f t="shared" si="4"/>
        <v>-39620108.870000005</v>
      </c>
      <c r="I156" s="68">
        <v>-39379585.719999999</v>
      </c>
      <c r="J156" s="69">
        <f t="shared" si="5"/>
        <v>240523.15000000596</v>
      </c>
      <c r="K156" s="65"/>
      <c r="L156" s="65">
        <v>0</v>
      </c>
    </row>
    <row r="157" spans="1:12" outlineLevel="2">
      <c r="A157" s="31">
        <v>4822000000</v>
      </c>
      <c r="B157" s="45" t="s">
        <v>567</v>
      </c>
      <c r="C157" s="70">
        <v>-84768695.870000005</v>
      </c>
      <c r="E157" s="70">
        <v>45148587</v>
      </c>
      <c r="G157" s="70">
        <f t="shared" si="4"/>
        <v>-39620108.870000005</v>
      </c>
      <c r="I157" s="68">
        <v>0</v>
      </c>
      <c r="J157" s="69">
        <f t="shared" si="5"/>
        <v>39620108.870000005</v>
      </c>
      <c r="K157" s="65"/>
      <c r="L157" s="65" t="s">
        <v>248</v>
      </c>
    </row>
    <row r="158" spans="1:12" outlineLevel="1">
      <c r="A158" s="66" t="s">
        <v>249</v>
      </c>
      <c r="B158" s="35" t="s">
        <v>5497</v>
      </c>
      <c r="C158" s="67">
        <f>SUM(C159:C160)</f>
        <v>0</v>
      </c>
      <c r="E158" s="67"/>
      <c r="G158" s="67">
        <f t="shared" si="4"/>
        <v>0</v>
      </c>
      <c r="I158" s="68">
        <v>0</v>
      </c>
      <c r="J158" s="69">
        <f t="shared" si="5"/>
        <v>0</v>
      </c>
      <c r="K158" s="65"/>
      <c r="L158" s="65">
        <v>0</v>
      </c>
    </row>
    <row r="159" spans="1:12" outlineLevel="2">
      <c r="A159" s="31">
        <v>4823111000</v>
      </c>
      <c r="B159" s="45" t="s">
        <v>568</v>
      </c>
      <c r="C159" s="70">
        <v>0</v>
      </c>
      <c r="E159" s="70"/>
      <c r="G159" s="70">
        <f t="shared" si="4"/>
        <v>0</v>
      </c>
      <c r="I159" s="68">
        <v>0</v>
      </c>
      <c r="J159" s="69">
        <f t="shared" si="5"/>
        <v>0</v>
      </c>
      <c r="K159" s="65"/>
      <c r="L159" s="65" t="s">
        <v>249</v>
      </c>
    </row>
    <row r="160" spans="1:12" outlineLevel="2">
      <c r="A160" s="31">
        <v>4823111099</v>
      </c>
      <c r="B160" s="45" t="s">
        <v>569</v>
      </c>
      <c r="C160" s="70">
        <v>0</v>
      </c>
      <c r="E160" s="70"/>
      <c r="G160" s="70">
        <f t="shared" si="4"/>
        <v>0</v>
      </c>
      <c r="I160" s="68">
        <v>0</v>
      </c>
      <c r="J160" s="69">
        <f t="shared" si="5"/>
        <v>0</v>
      </c>
      <c r="K160" s="65"/>
      <c r="L160" s="65" t="s">
        <v>249</v>
      </c>
    </row>
    <row r="161" spans="1:12" outlineLevel="1">
      <c r="A161" s="66" t="s">
        <v>250</v>
      </c>
      <c r="B161" s="35" t="s">
        <v>5498</v>
      </c>
      <c r="C161" s="67">
        <f>SUM(C162:C163)</f>
        <v>0</v>
      </c>
      <c r="E161" s="67"/>
      <c r="G161" s="67">
        <f t="shared" si="4"/>
        <v>0</v>
      </c>
      <c r="I161" s="68">
        <v>0</v>
      </c>
      <c r="J161" s="69">
        <f t="shared" si="5"/>
        <v>0</v>
      </c>
      <c r="K161" s="65"/>
      <c r="L161" s="65">
        <v>0</v>
      </c>
    </row>
    <row r="162" spans="1:12" outlineLevel="2">
      <c r="A162" s="31">
        <v>4823112000</v>
      </c>
      <c r="B162" s="45" t="s">
        <v>570</v>
      </c>
      <c r="C162" s="70">
        <v>0</v>
      </c>
      <c r="E162" s="70"/>
      <c r="G162" s="70">
        <f t="shared" si="4"/>
        <v>0</v>
      </c>
      <c r="I162" s="68">
        <v>0</v>
      </c>
      <c r="J162" s="69">
        <f t="shared" si="5"/>
        <v>0</v>
      </c>
      <c r="K162" s="65"/>
      <c r="L162" s="65" t="s">
        <v>250</v>
      </c>
    </row>
    <row r="163" spans="1:12" outlineLevel="2">
      <c r="A163" s="31">
        <v>4823112099</v>
      </c>
      <c r="B163" s="45" t="s">
        <v>571</v>
      </c>
      <c r="C163" s="70">
        <v>0</v>
      </c>
      <c r="E163" s="70"/>
      <c r="G163" s="70">
        <f t="shared" si="4"/>
        <v>0</v>
      </c>
      <c r="I163" s="68">
        <v>0</v>
      </c>
      <c r="J163" s="69">
        <f t="shared" si="5"/>
        <v>0</v>
      </c>
      <c r="K163" s="65"/>
      <c r="L163" s="65" t="s">
        <v>250</v>
      </c>
    </row>
    <row r="164" spans="1:12" outlineLevel="1">
      <c r="A164" s="66" t="s">
        <v>251</v>
      </c>
      <c r="B164" s="35" t="s">
        <v>5499</v>
      </c>
      <c r="C164" s="67">
        <f>C165</f>
        <v>0</v>
      </c>
      <c r="E164" s="67"/>
      <c r="G164" s="67">
        <f t="shared" si="4"/>
        <v>0</v>
      </c>
      <c r="I164" s="68">
        <v>0</v>
      </c>
      <c r="J164" s="69">
        <f t="shared" si="5"/>
        <v>0</v>
      </c>
      <c r="K164" s="65"/>
      <c r="L164" s="65">
        <v>0</v>
      </c>
    </row>
    <row r="165" spans="1:12" outlineLevel="2">
      <c r="A165" s="31">
        <v>4823113000</v>
      </c>
      <c r="B165" s="45" t="s">
        <v>572</v>
      </c>
      <c r="C165" s="70">
        <v>0</v>
      </c>
      <c r="E165" s="70"/>
      <c r="G165" s="70">
        <f t="shared" si="4"/>
        <v>0</v>
      </c>
      <c r="I165" s="68">
        <v>0</v>
      </c>
      <c r="J165" s="69">
        <f t="shared" si="5"/>
        <v>0</v>
      </c>
      <c r="K165" s="65"/>
      <c r="L165" s="65" t="s">
        <v>251</v>
      </c>
    </row>
    <row r="166" spans="1:12" outlineLevel="1">
      <c r="A166" s="66" t="s">
        <v>252</v>
      </c>
      <c r="B166" s="35" t="s">
        <v>5500</v>
      </c>
      <c r="C166" s="67">
        <f>C167</f>
        <v>0</v>
      </c>
      <c r="E166" s="67"/>
      <c r="G166" s="67">
        <f t="shared" si="4"/>
        <v>0</v>
      </c>
      <c r="I166" s="68">
        <v>0</v>
      </c>
      <c r="J166" s="69">
        <f t="shared" si="5"/>
        <v>0</v>
      </c>
      <c r="K166" s="65"/>
      <c r="L166" s="65">
        <v>0</v>
      </c>
    </row>
    <row r="167" spans="1:12" outlineLevel="2">
      <c r="A167" s="31">
        <v>4823114000</v>
      </c>
      <c r="B167" s="45" t="s">
        <v>574</v>
      </c>
      <c r="C167" s="70">
        <v>0</v>
      </c>
      <c r="E167" s="70"/>
      <c r="G167" s="70">
        <f t="shared" si="4"/>
        <v>0</v>
      </c>
      <c r="I167" s="68">
        <v>0</v>
      </c>
      <c r="J167" s="69">
        <f t="shared" si="5"/>
        <v>0</v>
      </c>
      <c r="K167" s="65"/>
      <c r="L167" s="65" t="s">
        <v>252</v>
      </c>
    </row>
    <row r="168" spans="1:12" outlineLevel="1">
      <c r="A168" s="66" t="s">
        <v>253</v>
      </c>
      <c r="B168" s="35" t="s">
        <v>5501</v>
      </c>
      <c r="C168" s="67">
        <f>C169</f>
        <v>0</v>
      </c>
      <c r="E168" s="67"/>
      <c r="G168" s="67">
        <f t="shared" si="4"/>
        <v>0</v>
      </c>
      <c r="I168" s="68">
        <v>0</v>
      </c>
      <c r="J168" s="69">
        <f t="shared" si="5"/>
        <v>0</v>
      </c>
      <c r="K168" s="65"/>
      <c r="L168" s="65">
        <v>0</v>
      </c>
    </row>
    <row r="169" spans="1:12" outlineLevel="2">
      <c r="A169" s="31">
        <v>4823121000</v>
      </c>
      <c r="B169" s="45" t="s">
        <v>575</v>
      </c>
      <c r="C169" s="70">
        <v>0</v>
      </c>
      <c r="E169" s="70"/>
      <c r="G169" s="70">
        <f t="shared" si="4"/>
        <v>0</v>
      </c>
      <c r="I169" s="68">
        <v>0</v>
      </c>
      <c r="J169" s="69">
        <f t="shared" si="5"/>
        <v>0</v>
      </c>
      <c r="K169" s="65"/>
      <c r="L169" s="65" t="s">
        <v>253</v>
      </c>
    </row>
    <row r="170" spans="1:12" outlineLevel="1">
      <c r="A170" s="66" t="s">
        <v>254</v>
      </c>
      <c r="B170" s="35" t="s">
        <v>5502</v>
      </c>
      <c r="C170" s="67">
        <f>C171</f>
        <v>0</v>
      </c>
      <c r="E170" s="67"/>
      <c r="G170" s="67">
        <f t="shared" si="4"/>
        <v>0</v>
      </c>
      <c r="I170" s="68">
        <v>0</v>
      </c>
      <c r="J170" s="69">
        <f t="shared" si="5"/>
        <v>0</v>
      </c>
      <c r="K170" s="65"/>
      <c r="L170" s="65">
        <v>0</v>
      </c>
    </row>
    <row r="171" spans="1:12" outlineLevel="2">
      <c r="A171" s="31">
        <v>4823122000</v>
      </c>
      <c r="B171" s="45" t="s">
        <v>576</v>
      </c>
      <c r="C171" s="70">
        <v>0</v>
      </c>
      <c r="E171" s="70"/>
      <c r="G171" s="70">
        <f t="shared" si="4"/>
        <v>0</v>
      </c>
      <c r="I171" s="68">
        <v>0</v>
      </c>
      <c r="J171" s="69">
        <f t="shared" si="5"/>
        <v>0</v>
      </c>
      <c r="K171" s="65"/>
      <c r="L171" s="65" t="s">
        <v>254</v>
      </c>
    </row>
    <row r="172" spans="1:12" outlineLevel="1">
      <c r="A172" s="66" t="s">
        <v>255</v>
      </c>
      <c r="B172" s="35" t="s">
        <v>5503</v>
      </c>
      <c r="C172" s="67">
        <f>C173</f>
        <v>0</v>
      </c>
      <c r="E172" s="67"/>
      <c r="G172" s="67">
        <f t="shared" si="4"/>
        <v>0</v>
      </c>
      <c r="I172" s="68">
        <v>0</v>
      </c>
      <c r="J172" s="69">
        <f t="shared" si="5"/>
        <v>0</v>
      </c>
      <c r="K172" s="65"/>
      <c r="L172" s="65">
        <v>0</v>
      </c>
    </row>
    <row r="173" spans="1:12" outlineLevel="2">
      <c r="A173" s="31">
        <v>4823124000</v>
      </c>
      <c r="B173" s="45" t="s">
        <v>577</v>
      </c>
      <c r="C173" s="70">
        <v>0</v>
      </c>
      <c r="E173" s="70"/>
      <c r="G173" s="70">
        <f t="shared" si="4"/>
        <v>0</v>
      </c>
      <c r="I173" s="68">
        <v>0</v>
      </c>
      <c r="J173" s="69">
        <f t="shared" si="5"/>
        <v>0</v>
      </c>
      <c r="K173" s="65"/>
      <c r="L173" s="65" t="s">
        <v>255</v>
      </c>
    </row>
    <row r="174" spans="1:12" outlineLevel="1">
      <c r="A174" s="66" t="s">
        <v>256</v>
      </c>
      <c r="B174" s="35" t="s">
        <v>5504</v>
      </c>
      <c r="C174" s="67">
        <f>C175</f>
        <v>0</v>
      </c>
      <c r="E174" s="67"/>
      <c r="G174" s="67">
        <f t="shared" si="4"/>
        <v>0</v>
      </c>
      <c r="I174" s="68">
        <v>0</v>
      </c>
      <c r="J174" s="69">
        <f t="shared" si="5"/>
        <v>0</v>
      </c>
      <c r="K174" s="65"/>
      <c r="L174" s="65">
        <v>0</v>
      </c>
    </row>
    <row r="175" spans="1:12" outlineLevel="2">
      <c r="A175" s="31">
        <v>4823125000</v>
      </c>
      <c r="B175" s="45" t="s">
        <v>578</v>
      </c>
      <c r="C175" s="70">
        <v>0</v>
      </c>
      <c r="E175" s="70"/>
      <c r="G175" s="70">
        <f t="shared" si="4"/>
        <v>0</v>
      </c>
      <c r="I175" s="68">
        <v>0</v>
      </c>
      <c r="J175" s="69">
        <f t="shared" si="5"/>
        <v>0</v>
      </c>
      <c r="K175" s="65"/>
      <c r="L175" s="65" t="s">
        <v>256</v>
      </c>
    </row>
    <row r="176" spans="1:12" outlineLevel="1">
      <c r="A176" s="66" t="s">
        <v>257</v>
      </c>
      <c r="B176" s="35" t="s">
        <v>5505</v>
      </c>
      <c r="C176" s="67">
        <f>C177</f>
        <v>0</v>
      </c>
      <c r="E176" s="67"/>
      <c r="G176" s="67">
        <f t="shared" si="4"/>
        <v>0</v>
      </c>
      <c r="I176" s="68">
        <v>0</v>
      </c>
      <c r="J176" s="69">
        <f t="shared" si="5"/>
        <v>0</v>
      </c>
      <c r="K176" s="65"/>
      <c r="L176" s="65">
        <v>0</v>
      </c>
    </row>
    <row r="177" spans="1:13" outlineLevel="2">
      <c r="A177" s="31">
        <v>4823126000</v>
      </c>
      <c r="B177" s="45" t="s">
        <v>579</v>
      </c>
      <c r="C177" s="70">
        <v>0</v>
      </c>
      <c r="E177" s="70"/>
      <c r="G177" s="70">
        <f t="shared" si="4"/>
        <v>0</v>
      </c>
      <c r="I177" s="68">
        <v>0</v>
      </c>
      <c r="J177" s="69">
        <f t="shared" si="5"/>
        <v>0</v>
      </c>
      <c r="K177" s="65"/>
      <c r="L177" s="65" t="s">
        <v>257</v>
      </c>
    </row>
    <row r="178" spans="1:13" outlineLevel="1">
      <c r="A178" s="66" t="s">
        <v>258</v>
      </c>
      <c r="B178" s="35" t="s">
        <v>5506</v>
      </c>
      <c r="C178" s="67">
        <f>C179</f>
        <v>0</v>
      </c>
      <c r="E178" s="67"/>
      <c r="G178" s="67">
        <f t="shared" si="4"/>
        <v>0</v>
      </c>
      <c r="I178" s="68">
        <v>0</v>
      </c>
      <c r="J178" s="69">
        <f t="shared" si="5"/>
        <v>0</v>
      </c>
      <c r="K178" s="65"/>
      <c r="L178" s="65">
        <v>0</v>
      </c>
    </row>
    <row r="179" spans="1:13" outlineLevel="2">
      <c r="A179" s="31">
        <v>4823129000</v>
      </c>
      <c r="B179" s="45" t="s">
        <v>580</v>
      </c>
      <c r="C179" s="70">
        <v>0</v>
      </c>
      <c r="E179" s="70"/>
      <c r="G179" s="70">
        <f t="shared" si="4"/>
        <v>0</v>
      </c>
      <c r="I179" s="68">
        <v>0</v>
      </c>
      <c r="J179" s="69">
        <f t="shared" si="5"/>
        <v>0</v>
      </c>
      <c r="K179" s="65"/>
      <c r="L179" s="65" t="s">
        <v>258</v>
      </c>
    </row>
    <row r="180" spans="1:13" outlineLevel="1">
      <c r="A180" s="66" t="s">
        <v>259</v>
      </c>
      <c r="B180" s="35" t="s">
        <v>5507</v>
      </c>
      <c r="C180" s="67">
        <f>C181</f>
        <v>-1265023960.5999899</v>
      </c>
      <c r="E180" s="67">
        <f>E181</f>
        <v>1265023960.5999899</v>
      </c>
      <c r="G180" s="67">
        <f t="shared" si="4"/>
        <v>0</v>
      </c>
      <c r="I180" s="68">
        <v>-1.99999809265137E-2</v>
      </c>
      <c r="J180" s="69">
        <f t="shared" si="5"/>
        <v>-1.99999809265137E-2</v>
      </c>
      <c r="K180" s="68"/>
      <c r="L180" s="65">
        <v>0</v>
      </c>
      <c r="M180" s="69"/>
    </row>
    <row r="181" spans="1:13" outlineLevel="2">
      <c r="A181" s="31">
        <v>4823131000</v>
      </c>
      <c r="B181" s="45" t="s">
        <v>581</v>
      </c>
      <c r="C181" s="70">
        <v>-1265023960.5999899</v>
      </c>
      <c r="E181" s="70">
        <v>1265023960.5999899</v>
      </c>
      <c r="G181" s="70">
        <f t="shared" si="4"/>
        <v>0</v>
      </c>
      <c r="I181" s="68">
        <v>0</v>
      </c>
      <c r="J181" s="69">
        <f t="shared" si="5"/>
        <v>0</v>
      </c>
      <c r="K181" s="65"/>
      <c r="L181" s="65" t="s">
        <v>259</v>
      </c>
    </row>
    <row r="182" spans="1:13" outlineLevel="1">
      <c r="A182" s="66" t="s">
        <v>260</v>
      </c>
      <c r="B182" s="35" t="s">
        <v>5508</v>
      </c>
      <c r="C182" s="67">
        <f>C183</f>
        <v>-1718367173.5699899</v>
      </c>
      <c r="E182" s="67">
        <f>E183</f>
        <v>1718367173.5699899</v>
      </c>
      <c r="G182" s="67">
        <f t="shared" si="4"/>
        <v>0</v>
      </c>
      <c r="I182" s="68">
        <v>-0.44000005722045898</v>
      </c>
      <c r="J182" s="69">
        <f t="shared" si="5"/>
        <v>-0.44000005722045898</v>
      </c>
      <c r="K182" s="65"/>
      <c r="L182" s="65">
        <v>0</v>
      </c>
    </row>
    <row r="183" spans="1:13" outlineLevel="2">
      <c r="A183" s="31">
        <v>4823132000</v>
      </c>
      <c r="B183" s="45" t="s">
        <v>582</v>
      </c>
      <c r="C183" s="70">
        <v>-1718367173.5699899</v>
      </c>
      <c r="E183" s="70">
        <v>1718367173.5699899</v>
      </c>
      <c r="G183" s="70">
        <f t="shared" si="4"/>
        <v>0</v>
      </c>
      <c r="I183" s="68">
        <v>0</v>
      </c>
      <c r="J183" s="69">
        <f t="shared" si="5"/>
        <v>0</v>
      </c>
      <c r="K183" s="65"/>
      <c r="L183" s="65" t="s">
        <v>260</v>
      </c>
    </row>
    <row r="184" spans="1:13" outlineLevel="1">
      <c r="A184" s="66" t="s">
        <v>261</v>
      </c>
      <c r="B184" s="35" t="s">
        <v>2782</v>
      </c>
      <c r="C184" s="67">
        <f>C185</f>
        <v>-4376087050.1099901</v>
      </c>
      <c r="E184" s="67">
        <f>E185</f>
        <v>4376087050.1099901</v>
      </c>
      <c r="G184" s="67">
        <f t="shared" si="4"/>
        <v>0</v>
      </c>
      <c r="I184" s="68">
        <v>-0.26000022888183599</v>
      </c>
      <c r="J184" s="69">
        <f t="shared" si="5"/>
        <v>-0.26000022888183599</v>
      </c>
      <c r="K184" s="68"/>
      <c r="L184" s="65">
        <v>0</v>
      </c>
    </row>
    <row r="185" spans="1:13" outlineLevel="2">
      <c r="A185" s="31">
        <v>4823133000</v>
      </c>
      <c r="B185" s="45" t="s">
        <v>583</v>
      </c>
      <c r="C185" s="70">
        <v>-4376087050.1099901</v>
      </c>
      <c r="E185" s="70">
        <v>4376087050.1099901</v>
      </c>
      <c r="G185" s="70">
        <f t="shared" si="4"/>
        <v>0</v>
      </c>
      <c r="I185" s="68">
        <v>0</v>
      </c>
      <c r="J185" s="69">
        <f t="shared" si="5"/>
        <v>0</v>
      </c>
      <c r="K185" s="65"/>
      <c r="L185" s="65" t="s">
        <v>261</v>
      </c>
    </row>
    <row r="186" spans="1:13" outlineLevel="1">
      <c r="A186" s="66" t="s">
        <v>262</v>
      </c>
      <c r="B186" s="35" t="s">
        <v>5509</v>
      </c>
      <c r="C186" s="67">
        <f>C187</f>
        <v>-397028555.58999902</v>
      </c>
      <c r="E186" s="67">
        <f>E187</f>
        <v>397028555.58999902</v>
      </c>
      <c r="G186" s="67">
        <f t="shared" si="4"/>
        <v>0</v>
      </c>
      <c r="I186" s="68">
        <v>-0.27999997138977101</v>
      </c>
      <c r="J186" s="69">
        <f t="shared" si="5"/>
        <v>-0.27999997138977101</v>
      </c>
      <c r="K186" s="65"/>
      <c r="L186" s="65">
        <v>0</v>
      </c>
    </row>
    <row r="187" spans="1:13" outlineLevel="2">
      <c r="A187" s="31">
        <v>4823134000</v>
      </c>
      <c r="B187" s="45" t="s">
        <v>584</v>
      </c>
      <c r="C187" s="70">
        <v>-397028555.58999902</v>
      </c>
      <c r="E187" s="70">
        <v>397028555.58999902</v>
      </c>
      <c r="G187" s="70">
        <f t="shared" si="4"/>
        <v>0</v>
      </c>
      <c r="I187" s="68">
        <v>0</v>
      </c>
      <c r="J187" s="69">
        <f t="shared" si="5"/>
        <v>0</v>
      </c>
      <c r="K187" s="65"/>
      <c r="L187" s="65" t="s">
        <v>262</v>
      </c>
    </row>
    <row r="188" spans="1:13" outlineLevel="1">
      <c r="A188" s="66" t="s">
        <v>263</v>
      </c>
      <c r="B188" s="35" t="s">
        <v>5510</v>
      </c>
      <c r="C188" s="67">
        <f>C189</f>
        <v>-246923739.75999901</v>
      </c>
      <c r="E188" s="67">
        <f>E189</f>
        <v>246923739.75999901</v>
      </c>
      <c r="G188" s="67">
        <f t="shared" si="4"/>
        <v>0</v>
      </c>
      <c r="I188" s="68">
        <v>0.19999998807907099</v>
      </c>
      <c r="J188" s="69">
        <f t="shared" si="5"/>
        <v>0.19999998807907099</v>
      </c>
      <c r="K188" s="65"/>
      <c r="L188" s="65">
        <v>0</v>
      </c>
    </row>
    <row r="189" spans="1:13" outlineLevel="2">
      <c r="A189" s="31">
        <v>4823135000</v>
      </c>
      <c r="B189" s="45" t="s">
        <v>585</v>
      </c>
      <c r="C189" s="70">
        <v>-246923739.75999901</v>
      </c>
      <c r="E189" s="70">
        <v>246923739.75999901</v>
      </c>
      <c r="G189" s="70">
        <f t="shared" si="4"/>
        <v>0</v>
      </c>
      <c r="I189" s="68">
        <v>0</v>
      </c>
      <c r="J189" s="69">
        <f t="shared" si="5"/>
        <v>0</v>
      </c>
      <c r="K189" s="65"/>
      <c r="L189" s="65" t="s">
        <v>263</v>
      </c>
    </row>
    <row r="190" spans="1:13" outlineLevel="1">
      <c r="A190" s="66" t="s">
        <v>264</v>
      </c>
      <c r="B190" s="35" t="s">
        <v>5511</v>
      </c>
      <c r="C190" s="67">
        <f>C191</f>
        <v>-5984876.5099999905</v>
      </c>
      <c r="E190" s="67">
        <f>E191</f>
        <v>5984876.5099999905</v>
      </c>
      <c r="G190" s="67">
        <f t="shared" si="4"/>
        <v>0</v>
      </c>
      <c r="I190" s="68">
        <v>0.29999999981373499</v>
      </c>
      <c r="J190" s="69">
        <f t="shared" si="5"/>
        <v>0.29999999981373499</v>
      </c>
      <c r="K190" s="65"/>
      <c r="L190" s="65">
        <v>0</v>
      </c>
    </row>
    <row r="191" spans="1:13" outlineLevel="2">
      <c r="A191" s="31">
        <v>4823139000</v>
      </c>
      <c r="B191" s="45" t="s">
        <v>586</v>
      </c>
      <c r="C191" s="70">
        <v>-5984876.5099999905</v>
      </c>
      <c r="E191" s="70">
        <v>5984876.5099999905</v>
      </c>
      <c r="G191" s="70">
        <f t="shared" si="4"/>
        <v>0</v>
      </c>
      <c r="I191" s="68">
        <v>0</v>
      </c>
      <c r="J191" s="69">
        <f t="shared" si="5"/>
        <v>0</v>
      </c>
      <c r="K191" s="65"/>
      <c r="L191" s="65" t="s">
        <v>264</v>
      </c>
    </row>
    <row r="192" spans="1:13" outlineLevel="1">
      <c r="A192" s="66" t="s">
        <v>265</v>
      </c>
      <c r="B192" s="35" t="s">
        <v>5512</v>
      </c>
      <c r="C192" s="67">
        <f>C193</f>
        <v>0</v>
      </c>
      <c r="E192" s="67"/>
      <c r="G192" s="67">
        <f t="shared" si="4"/>
        <v>0</v>
      </c>
      <c r="I192" s="68">
        <v>0</v>
      </c>
      <c r="J192" s="69">
        <f t="shared" si="5"/>
        <v>0</v>
      </c>
      <c r="K192" s="65"/>
      <c r="L192" s="65">
        <v>0</v>
      </c>
    </row>
    <row r="193" spans="1:12" outlineLevel="2">
      <c r="A193" s="31">
        <v>4823211000</v>
      </c>
      <c r="B193" s="45" t="s">
        <v>587</v>
      </c>
      <c r="C193" s="70">
        <v>0</v>
      </c>
      <c r="E193" s="70"/>
      <c r="G193" s="70">
        <f t="shared" si="4"/>
        <v>0</v>
      </c>
      <c r="I193" s="68">
        <v>0</v>
      </c>
      <c r="J193" s="69">
        <f t="shared" si="5"/>
        <v>0</v>
      </c>
      <c r="K193" s="65"/>
      <c r="L193" s="65" t="s">
        <v>265</v>
      </c>
    </row>
    <row r="194" spans="1:12" outlineLevel="1">
      <c r="A194" s="66" t="s">
        <v>266</v>
      </c>
      <c r="B194" s="35" t="s">
        <v>5513</v>
      </c>
      <c r="C194" s="67">
        <f>SUM(C195:C196)</f>
        <v>0</v>
      </c>
      <c r="E194" s="67"/>
      <c r="G194" s="67">
        <f t="shared" si="4"/>
        <v>0</v>
      </c>
      <c r="I194" s="68">
        <v>0</v>
      </c>
      <c r="J194" s="69">
        <f t="shared" si="5"/>
        <v>0</v>
      </c>
      <c r="K194" s="65"/>
      <c r="L194" s="65">
        <v>0</v>
      </c>
    </row>
    <row r="195" spans="1:12" outlineLevel="2">
      <c r="A195" s="31">
        <v>4823510000</v>
      </c>
      <c r="B195" s="45" t="s">
        <v>588</v>
      </c>
      <c r="C195" s="70">
        <v>0</v>
      </c>
      <c r="E195" s="70"/>
      <c r="G195" s="70">
        <f t="shared" si="4"/>
        <v>0</v>
      </c>
      <c r="I195" s="68">
        <v>0</v>
      </c>
      <c r="J195" s="69">
        <f t="shared" si="5"/>
        <v>0</v>
      </c>
      <c r="K195" s="65"/>
      <c r="L195" s="65" t="s">
        <v>266</v>
      </c>
    </row>
    <row r="196" spans="1:12" outlineLevel="2">
      <c r="A196" s="31">
        <v>4823520000</v>
      </c>
      <c r="B196" s="45" t="s">
        <v>589</v>
      </c>
      <c r="C196" s="70">
        <v>0</v>
      </c>
      <c r="E196" s="70"/>
      <c r="G196" s="70">
        <f t="shared" si="4"/>
        <v>0</v>
      </c>
      <c r="I196" s="68">
        <v>0</v>
      </c>
      <c r="J196" s="69">
        <f t="shared" si="5"/>
        <v>0</v>
      </c>
      <c r="K196" s="65"/>
      <c r="L196" s="65" t="s">
        <v>266</v>
      </c>
    </row>
    <row r="197" spans="1:12" outlineLevel="1">
      <c r="A197" s="66" t="s">
        <v>267</v>
      </c>
      <c r="B197" s="35" t="s">
        <v>5514</v>
      </c>
      <c r="C197" s="67">
        <f>C198</f>
        <v>0</v>
      </c>
      <c r="E197" s="67"/>
      <c r="G197" s="67">
        <f t="shared" si="4"/>
        <v>0</v>
      </c>
      <c r="I197" s="68">
        <v>0</v>
      </c>
      <c r="J197" s="69">
        <f t="shared" si="5"/>
        <v>0</v>
      </c>
      <c r="K197" s="65"/>
      <c r="L197" s="65">
        <v>0</v>
      </c>
    </row>
    <row r="198" spans="1:12" outlineLevel="2">
      <c r="A198" s="31">
        <v>4823610000</v>
      </c>
      <c r="B198" s="45" t="s">
        <v>590</v>
      </c>
      <c r="C198" s="70">
        <v>0</v>
      </c>
      <c r="E198" s="70"/>
      <c r="G198" s="70">
        <f t="shared" si="4"/>
        <v>0</v>
      </c>
      <c r="I198" s="68">
        <v>0</v>
      </c>
      <c r="J198" s="69">
        <f t="shared" si="5"/>
        <v>0</v>
      </c>
      <c r="K198" s="65"/>
      <c r="L198" s="65" t="s">
        <v>267</v>
      </c>
    </row>
    <row r="199" spans="1:12" outlineLevel="1">
      <c r="A199" s="66" t="s">
        <v>268</v>
      </c>
      <c r="B199" s="35" t="s">
        <v>5515</v>
      </c>
      <c r="C199" s="67">
        <f>C200</f>
        <v>0</v>
      </c>
      <c r="E199" s="67"/>
      <c r="G199" s="67">
        <f t="shared" ref="G199:G266" si="6">C199+E199</f>
        <v>0</v>
      </c>
      <c r="I199" s="68">
        <v>0</v>
      </c>
      <c r="J199" s="69">
        <f t="shared" ref="J199:J231" si="7">I199-G199</f>
        <v>0</v>
      </c>
      <c r="K199" s="65"/>
      <c r="L199" s="65">
        <v>0</v>
      </c>
    </row>
    <row r="200" spans="1:12" outlineLevel="2">
      <c r="A200" s="31">
        <v>4823620000</v>
      </c>
      <c r="B200" s="45" t="s">
        <v>591</v>
      </c>
      <c r="C200" s="70">
        <v>0</v>
      </c>
      <c r="E200" s="70"/>
      <c r="G200" s="70">
        <f t="shared" si="6"/>
        <v>0</v>
      </c>
      <c r="I200" s="68">
        <v>0</v>
      </c>
      <c r="J200" s="69">
        <f t="shared" si="7"/>
        <v>0</v>
      </c>
      <c r="K200" s="65"/>
      <c r="L200" s="65" t="s">
        <v>268</v>
      </c>
    </row>
    <row r="201" spans="1:12" outlineLevel="1">
      <c r="A201" s="66" t="s">
        <v>269</v>
      </c>
      <c r="B201" s="35" t="s">
        <v>5516</v>
      </c>
      <c r="C201" s="67">
        <f>C202</f>
        <v>0</v>
      </c>
      <c r="E201" s="67"/>
      <c r="G201" s="67">
        <f t="shared" si="6"/>
        <v>0</v>
      </c>
      <c r="I201" s="68">
        <v>0</v>
      </c>
      <c r="J201" s="69">
        <f t="shared" si="7"/>
        <v>0</v>
      </c>
      <c r="K201" s="65"/>
      <c r="L201" s="65">
        <v>0</v>
      </c>
    </row>
    <row r="202" spans="1:12" outlineLevel="2">
      <c r="A202" s="31">
        <v>4823630000</v>
      </c>
      <c r="B202" s="45" t="s">
        <v>592</v>
      </c>
      <c r="C202" s="70">
        <v>0</v>
      </c>
      <c r="E202" s="70"/>
      <c r="G202" s="70">
        <f t="shared" si="6"/>
        <v>0</v>
      </c>
      <c r="I202" s="68">
        <v>0</v>
      </c>
      <c r="J202" s="69">
        <f t="shared" si="7"/>
        <v>0</v>
      </c>
      <c r="K202" s="65"/>
      <c r="L202" s="65" t="s">
        <v>269</v>
      </c>
    </row>
    <row r="203" spans="1:12" outlineLevel="1">
      <c r="A203" s="66" t="s">
        <v>270</v>
      </c>
      <c r="B203" s="35" t="s">
        <v>5517</v>
      </c>
      <c r="C203" s="67">
        <f>C204</f>
        <v>0</v>
      </c>
      <c r="E203" s="67"/>
      <c r="G203" s="67">
        <f t="shared" si="6"/>
        <v>0</v>
      </c>
      <c r="I203" s="68">
        <v>0</v>
      </c>
      <c r="J203" s="69">
        <f t="shared" si="7"/>
        <v>0</v>
      </c>
      <c r="K203" s="65"/>
      <c r="L203" s="65">
        <v>0</v>
      </c>
    </row>
    <row r="204" spans="1:12" outlineLevel="2">
      <c r="A204" s="31">
        <v>4823640000</v>
      </c>
      <c r="B204" s="45" t="s">
        <v>593</v>
      </c>
      <c r="C204" s="70">
        <v>0</v>
      </c>
      <c r="E204" s="70"/>
      <c r="G204" s="70">
        <f t="shared" si="6"/>
        <v>0</v>
      </c>
      <c r="I204" s="68">
        <v>0</v>
      </c>
      <c r="J204" s="69">
        <f t="shared" si="7"/>
        <v>0</v>
      </c>
      <c r="K204" s="65"/>
      <c r="L204" s="65" t="s">
        <v>270</v>
      </c>
    </row>
    <row r="205" spans="1:12" outlineLevel="1">
      <c r="A205" s="66" t="s">
        <v>271</v>
      </c>
      <c r="B205" s="35" t="s">
        <v>5518</v>
      </c>
      <c r="C205" s="67">
        <f>C206</f>
        <v>-7322000.9199999897</v>
      </c>
      <c r="E205" s="67">
        <f>E206</f>
        <v>7322000.9199999897</v>
      </c>
      <c r="G205" s="67">
        <f t="shared" si="6"/>
        <v>0</v>
      </c>
      <c r="I205" s="68">
        <v>-0.45999999996274699</v>
      </c>
      <c r="J205" s="69">
        <f t="shared" si="7"/>
        <v>-0.45999999996274699</v>
      </c>
      <c r="K205" s="65"/>
      <c r="L205" s="65">
        <v>0</v>
      </c>
    </row>
    <row r="206" spans="1:12" outlineLevel="2">
      <c r="A206" s="31">
        <v>4823900000</v>
      </c>
      <c r="B206" s="45" t="s">
        <v>594</v>
      </c>
      <c r="C206" s="70">
        <v>-7322000.9199999897</v>
      </c>
      <c r="E206" s="70">
        <v>7322000.9199999897</v>
      </c>
      <c r="G206" s="70">
        <f t="shared" si="6"/>
        <v>0</v>
      </c>
      <c r="I206" s="68">
        <v>0</v>
      </c>
      <c r="J206" s="69">
        <f t="shared" si="7"/>
        <v>0</v>
      </c>
      <c r="K206" s="65"/>
      <c r="L206" s="65" t="s">
        <v>271</v>
      </c>
    </row>
    <row r="207" spans="1:12" outlineLevel="1">
      <c r="A207" s="66" t="s">
        <v>272</v>
      </c>
      <c r="B207" s="35" t="s">
        <v>5519</v>
      </c>
      <c r="C207" s="67">
        <f>SUM(C208:C212)</f>
        <v>-22967993.11999999</v>
      </c>
      <c r="E207" s="67"/>
      <c r="G207" s="67">
        <f t="shared" si="6"/>
        <v>-22967993.11999999</v>
      </c>
      <c r="I207" s="68">
        <v>-22801956.16</v>
      </c>
      <c r="J207" s="69">
        <f t="shared" si="7"/>
        <v>166036.95999998972</v>
      </c>
      <c r="K207" s="65"/>
      <c r="L207" s="65">
        <v>0</v>
      </c>
    </row>
    <row r="208" spans="1:12" outlineLevel="2">
      <c r="A208" s="31">
        <v>4824110000</v>
      </c>
      <c r="B208" s="45" t="s">
        <v>595</v>
      </c>
      <c r="C208" s="70">
        <v>-17951343.460000001</v>
      </c>
      <c r="E208" s="70"/>
      <c r="G208" s="70">
        <f t="shared" si="6"/>
        <v>-17951343.460000001</v>
      </c>
      <c r="I208" s="68">
        <v>0</v>
      </c>
      <c r="J208" s="69">
        <f t="shared" si="7"/>
        <v>17951343.460000001</v>
      </c>
      <c r="K208" s="65"/>
      <c r="L208" s="65" t="s">
        <v>272</v>
      </c>
    </row>
    <row r="209" spans="1:12" outlineLevel="2">
      <c r="A209" s="31">
        <v>4824120000</v>
      </c>
      <c r="B209" s="45" t="s">
        <v>596</v>
      </c>
      <c r="C209" s="70">
        <v>-3333135.02999999</v>
      </c>
      <c r="E209" s="70"/>
      <c r="G209" s="70">
        <f t="shared" si="6"/>
        <v>-3333135.02999999</v>
      </c>
      <c r="I209" s="68">
        <v>0</v>
      </c>
      <c r="J209" s="69">
        <f t="shared" si="7"/>
        <v>3333135.02999999</v>
      </c>
      <c r="K209" s="65"/>
      <c r="L209" s="65" t="s">
        <v>272</v>
      </c>
    </row>
    <row r="210" spans="1:12" outlineLevel="2">
      <c r="A210" s="31">
        <v>4824190000</v>
      </c>
      <c r="B210" s="45" t="s">
        <v>597</v>
      </c>
      <c r="C210" s="70">
        <v>-713492</v>
      </c>
      <c r="E210" s="70"/>
      <c r="G210" s="70">
        <f t="shared" si="6"/>
        <v>-713492</v>
      </c>
      <c r="I210" s="68">
        <v>0</v>
      </c>
      <c r="J210" s="69">
        <f t="shared" si="7"/>
        <v>713492</v>
      </c>
      <c r="K210" s="65"/>
      <c r="L210" s="65" t="s">
        <v>272</v>
      </c>
    </row>
    <row r="211" spans="1:12" outlineLevel="2">
      <c r="A211" s="31">
        <v>4824210000</v>
      </c>
      <c r="B211" s="45" t="s">
        <v>598</v>
      </c>
      <c r="C211" s="70">
        <v>-970022.63</v>
      </c>
      <c r="E211" s="70"/>
      <c r="G211" s="70">
        <f t="shared" si="6"/>
        <v>-970022.63</v>
      </c>
      <c r="I211" s="68">
        <v>0</v>
      </c>
      <c r="J211" s="69">
        <f t="shared" si="7"/>
        <v>970022.63</v>
      </c>
      <c r="K211" s="65"/>
      <c r="L211" s="65" t="s">
        <v>272</v>
      </c>
    </row>
    <row r="212" spans="1:12" outlineLevel="2">
      <c r="A212" s="31">
        <v>4824220000</v>
      </c>
      <c r="B212" s="45" t="s">
        <v>599</v>
      </c>
      <c r="C212" s="70">
        <v>0</v>
      </c>
      <c r="E212" s="70"/>
      <c r="G212" s="70">
        <f t="shared" si="6"/>
        <v>0</v>
      </c>
      <c r="I212" s="68">
        <v>0</v>
      </c>
      <c r="J212" s="69">
        <f t="shared" si="7"/>
        <v>0</v>
      </c>
      <c r="K212" s="65"/>
      <c r="L212" s="65" t="s">
        <v>272</v>
      </c>
    </row>
    <row r="213" spans="1:12" outlineLevel="1">
      <c r="A213" s="66" t="s">
        <v>273</v>
      </c>
      <c r="B213" s="35" t="s">
        <v>5520</v>
      </c>
      <c r="C213" s="67">
        <f>C214</f>
        <v>-3417089.77999999</v>
      </c>
      <c r="E213" s="67"/>
      <c r="G213" s="67">
        <f t="shared" si="6"/>
        <v>-3417089.77999999</v>
      </c>
      <c r="I213" s="68">
        <v>-3396329.32</v>
      </c>
      <c r="J213" s="69">
        <f t="shared" si="7"/>
        <v>20760.459999990184</v>
      </c>
      <c r="K213" s="65"/>
      <c r="L213" s="65">
        <v>0</v>
      </c>
    </row>
    <row r="214" spans="1:12" outlineLevel="2">
      <c r="A214" s="31">
        <v>4825000000</v>
      </c>
      <c r="B214" s="45" t="s">
        <v>600</v>
      </c>
      <c r="C214" s="70">
        <v>-3417089.77999999</v>
      </c>
      <c r="E214" s="70"/>
      <c r="G214" s="70">
        <f t="shared" si="6"/>
        <v>-3417089.77999999</v>
      </c>
      <c r="I214" s="68">
        <v>0</v>
      </c>
      <c r="J214" s="69">
        <f t="shared" si="7"/>
        <v>3417089.77999999</v>
      </c>
      <c r="K214" s="65"/>
      <c r="L214" s="65" t="s">
        <v>273</v>
      </c>
    </row>
    <row r="215" spans="1:12" outlineLevel="1">
      <c r="A215" s="66" t="s">
        <v>274</v>
      </c>
      <c r="B215" s="35" t="s">
        <v>5521</v>
      </c>
      <c r="C215" s="67">
        <f>C216</f>
        <v>-89182167.359999895</v>
      </c>
      <c r="E215" s="67"/>
      <c r="G215" s="67">
        <f t="shared" si="6"/>
        <v>-89182167.359999895</v>
      </c>
      <c r="I215" s="68">
        <v>-88327253.930000007</v>
      </c>
      <c r="J215" s="69">
        <f t="shared" si="7"/>
        <v>854913.42999988794</v>
      </c>
      <c r="K215" s="65"/>
      <c r="L215" s="65">
        <v>0</v>
      </c>
    </row>
    <row r="216" spans="1:12" outlineLevel="2">
      <c r="A216" s="31">
        <v>4826110000</v>
      </c>
      <c r="B216" s="45" t="s">
        <v>601</v>
      </c>
      <c r="C216" s="70">
        <v>-89182167.359999895</v>
      </c>
      <c r="E216" s="70"/>
      <c r="G216" s="70">
        <f t="shared" si="6"/>
        <v>-89182167.359999895</v>
      </c>
      <c r="I216" s="68">
        <v>0</v>
      </c>
      <c r="J216" s="69">
        <f t="shared" si="7"/>
        <v>89182167.359999895</v>
      </c>
      <c r="K216" s="65"/>
      <c r="L216" s="65" t="s">
        <v>274</v>
      </c>
    </row>
    <row r="217" spans="1:12" outlineLevel="1">
      <c r="A217" s="66" t="s">
        <v>275</v>
      </c>
      <c r="B217" s="35" t="s">
        <v>5522</v>
      </c>
      <c r="C217" s="67">
        <f>SUM(C218:C219)</f>
        <v>-6956310.8700000001</v>
      </c>
      <c r="E217" s="67"/>
      <c r="G217" s="67">
        <f t="shared" si="6"/>
        <v>-6956310.8700000001</v>
      </c>
      <c r="I217" s="68">
        <v>-6943391.1900000004</v>
      </c>
      <c r="J217" s="69">
        <f t="shared" si="7"/>
        <v>12919.679999999702</v>
      </c>
      <c r="K217" s="65"/>
      <c r="L217" s="65">
        <v>0</v>
      </c>
    </row>
    <row r="218" spans="1:12" outlineLevel="2">
      <c r="A218" s="31">
        <v>4826120000</v>
      </c>
      <c r="B218" s="45" t="s">
        <v>602</v>
      </c>
      <c r="C218" s="70">
        <v>-6956310.8700000001</v>
      </c>
      <c r="E218" s="70"/>
      <c r="G218" s="70">
        <f t="shared" si="6"/>
        <v>-6956310.8700000001</v>
      </c>
      <c r="I218" s="68">
        <v>0</v>
      </c>
      <c r="J218" s="69">
        <f t="shared" si="7"/>
        <v>6956310.8700000001</v>
      </c>
      <c r="K218" s="65"/>
      <c r="L218" s="65" t="s">
        <v>275</v>
      </c>
    </row>
    <row r="219" spans="1:12" outlineLevel="2">
      <c r="A219" s="31">
        <v>4826220000</v>
      </c>
      <c r="B219" s="45" t="s">
        <v>603</v>
      </c>
      <c r="C219" s="70">
        <v>0</v>
      </c>
      <c r="E219" s="70"/>
      <c r="G219" s="70">
        <f t="shared" si="6"/>
        <v>0</v>
      </c>
      <c r="I219" s="68">
        <v>0</v>
      </c>
      <c r="J219" s="69">
        <f t="shared" si="7"/>
        <v>0</v>
      </c>
      <c r="K219" s="65"/>
      <c r="L219" s="65" t="s">
        <v>275</v>
      </c>
    </row>
    <row r="220" spans="1:12" outlineLevel="1">
      <c r="A220" s="66" t="s">
        <v>276</v>
      </c>
      <c r="B220" s="35" t="s">
        <v>5523</v>
      </c>
      <c r="C220" s="67">
        <f>SUM(C221:C222)</f>
        <v>-7892048.96</v>
      </c>
      <c r="E220" s="67"/>
      <c r="G220" s="67">
        <f t="shared" si="6"/>
        <v>-7892048.96</v>
      </c>
      <c r="I220" s="68">
        <v>-7850133.4199999999</v>
      </c>
      <c r="J220" s="69">
        <f t="shared" si="7"/>
        <v>41915.540000000037</v>
      </c>
      <c r="K220" s="65"/>
      <c r="L220" s="65">
        <v>0</v>
      </c>
    </row>
    <row r="221" spans="1:12" outlineLevel="2">
      <c r="A221" s="31">
        <v>4826130000</v>
      </c>
      <c r="B221" s="45" t="s">
        <v>604</v>
      </c>
      <c r="C221" s="70">
        <v>-7892048.96</v>
      </c>
      <c r="E221" s="70"/>
      <c r="G221" s="70">
        <f t="shared" si="6"/>
        <v>-7892048.96</v>
      </c>
      <c r="I221" s="68">
        <v>0</v>
      </c>
      <c r="J221" s="69">
        <f t="shared" si="7"/>
        <v>7892048.96</v>
      </c>
      <c r="K221" s="65"/>
      <c r="L221" s="65" t="s">
        <v>276</v>
      </c>
    </row>
    <row r="222" spans="1:12" outlineLevel="2">
      <c r="A222" s="31">
        <v>4826230000</v>
      </c>
      <c r="B222" s="45" t="s">
        <v>604</v>
      </c>
      <c r="C222" s="70">
        <v>0</v>
      </c>
      <c r="E222" s="70"/>
      <c r="G222" s="70">
        <f t="shared" si="6"/>
        <v>0</v>
      </c>
      <c r="I222" s="68">
        <v>0</v>
      </c>
      <c r="J222" s="69">
        <f t="shared" si="7"/>
        <v>0</v>
      </c>
      <c r="K222" s="65"/>
      <c r="L222" s="65" t="s">
        <v>276</v>
      </c>
    </row>
    <row r="223" spans="1:12" outlineLevel="1">
      <c r="A223" s="66" t="s">
        <v>277</v>
      </c>
      <c r="B223" s="35" t="s">
        <v>5524</v>
      </c>
      <c r="C223" s="67">
        <f>C224</f>
        <v>-699286.68999999901</v>
      </c>
      <c r="E223" s="67"/>
      <c r="G223" s="67">
        <f t="shared" si="6"/>
        <v>-699286.68999999901</v>
      </c>
      <c r="I223" s="68">
        <v>-697943.77</v>
      </c>
      <c r="J223" s="69">
        <f t="shared" si="7"/>
        <v>1342.9199999989942</v>
      </c>
      <c r="K223" s="65"/>
      <c r="L223" s="65">
        <v>0</v>
      </c>
    </row>
    <row r="224" spans="1:12" outlineLevel="2">
      <c r="A224" s="31">
        <v>4826140000</v>
      </c>
      <c r="B224" s="45" t="s">
        <v>606</v>
      </c>
      <c r="C224" s="70">
        <v>-699286.68999999901</v>
      </c>
      <c r="E224" s="70"/>
      <c r="G224" s="70">
        <f t="shared" si="6"/>
        <v>-699286.68999999901</v>
      </c>
      <c r="I224" s="68">
        <v>0</v>
      </c>
      <c r="J224" s="69">
        <f t="shared" si="7"/>
        <v>699286.68999999901</v>
      </c>
      <c r="K224" s="65"/>
      <c r="L224" s="65" t="s">
        <v>277</v>
      </c>
    </row>
    <row r="225" spans="1:12" outlineLevel="1">
      <c r="A225" s="66" t="s">
        <v>278</v>
      </c>
      <c r="B225" s="35" t="s">
        <v>2790</v>
      </c>
      <c r="C225" s="67">
        <f>C226</f>
        <v>-2222881</v>
      </c>
      <c r="E225" s="67"/>
      <c r="G225" s="67">
        <f t="shared" si="6"/>
        <v>-2222881</v>
      </c>
      <c r="I225" s="68">
        <v>-2190437.8199999998</v>
      </c>
      <c r="J225" s="69">
        <f t="shared" si="7"/>
        <v>32443.180000000168</v>
      </c>
      <c r="K225" s="65"/>
      <c r="L225" s="65">
        <v>0</v>
      </c>
    </row>
    <row r="226" spans="1:12" outlineLevel="2">
      <c r="A226" s="31">
        <v>4826190000</v>
      </c>
      <c r="B226" s="45" t="s">
        <v>607</v>
      </c>
      <c r="C226" s="70">
        <v>-2222881</v>
      </c>
      <c r="E226" s="70"/>
      <c r="G226" s="70">
        <f t="shared" si="6"/>
        <v>-2222881</v>
      </c>
      <c r="I226" s="68">
        <v>0</v>
      </c>
      <c r="J226" s="69">
        <f t="shared" si="7"/>
        <v>2222881</v>
      </c>
      <c r="K226" s="65"/>
      <c r="L226" s="65" t="s">
        <v>278</v>
      </c>
    </row>
    <row r="227" spans="1:12" outlineLevel="1">
      <c r="A227" s="66" t="s">
        <v>279</v>
      </c>
      <c r="B227" s="35" t="s">
        <v>2791</v>
      </c>
      <c r="C227" s="67">
        <f>C228</f>
        <v>-2980.9699999999898</v>
      </c>
      <c r="E227" s="67">
        <f>E228</f>
        <v>2980.9699999999898</v>
      </c>
      <c r="G227" s="67">
        <f t="shared" si="6"/>
        <v>0</v>
      </c>
      <c r="I227" s="68">
        <v>1.3000000000029099</v>
      </c>
      <c r="J227" s="69">
        <f t="shared" si="7"/>
        <v>1.3000000000029099</v>
      </c>
      <c r="K227" s="65"/>
      <c r="L227" s="65">
        <v>0</v>
      </c>
    </row>
    <row r="228" spans="1:12" outlineLevel="2">
      <c r="A228" s="31">
        <v>4828200000</v>
      </c>
      <c r="B228" s="45" t="s">
        <v>608</v>
      </c>
      <c r="C228" s="70">
        <v>-2980.9699999999898</v>
      </c>
      <c r="E228" s="70">
        <v>2980.9699999999898</v>
      </c>
      <c r="G228" s="70">
        <f t="shared" si="6"/>
        <v>0</v>
      </c>
      <c r="I228" s="68">
        <v>0</v>
      </c>
      <c r="J228" s="69">
        <f t="shared" si="7"/>
        <v>0</v>
      </c>
      <c r="K228" s="65"/>
      <c r="L228" s="65" t="s">
        <v>279</v>
      </c>
    </row>
    <row r="229" spans="1:12" outlineLevel="1">
      <c r="A229" s="66" t="s">
        <v>280</v>
      </c>
      <c r="B229" s="35" t="s">
        <v>5525</v>
      </c>
      <c r="C229" s="67">
        <f>C230</f>
        <v>-341212.66999999899</v>
      </c>
      <c r="E229" s="67">
        <f>E230</f>
        <v>341212.66999999899</v>
      </c>
      <c r="G229" s="67">
        <f t="shared" si="6"/>
        <v>0</v>
      </c>
      <c r="I229" s="68">
        <v>2.37000000011176</v>
      </c>
      <c r="J229" s="69">
        <f t="shared" si="7"/>
        <v>2.37000000011176</v>
      </c>
      <c r="K229" s="65"/>
      <c r="L229" s="65">
        <v>0</v>
      </c>
    </row>
    <row r="230" spans="1:12" outlineLevel="2">
      <c r="A230" s="31">
        <v>4828300000</v>
      </c>
      <c r="B230" s="45" t="s">
        <v>609</v>
      </c>
      <c r="C230" s="70">
        <v>-341212.66999999899</v>
      </c>
      <c r="E230" s="70">
        <v>341212.66999999899</v>
      </c>
      <c r="G230" s="70">
        <f t="shared" si="6"/>
        <v>0</v>
      </c>
      <c r="I230" s="68">
        <v>0</v>
      </c>
      <c r="J230" s="69">
        <f t="shared" si="7"/>
        <v>0</v>
      </c>
      <c r="K230" s="65"/>
      <c r="L230" s="65" t="s">
        <v>280</v>
      </c>
    </row>
    <row r="231" spans="1:12" outlineLevel="1">
      <c r="A231" s="66" t="s">
        <v>281</v>
      </c>
      <c r="B231" s="35" t="s">
        <v>5526</v>
      </c>
      <c r="C231" s="67">
        <f>SUM(C232:C233)</f>
        <v>-12182232.8699999</v>
      </c>
      <c r="E231" s="67">
        <f>E232</f>
        <v>-4898903</v>
      </c>
      <c r="G231" s="67">
        <f t="shared" si="6"/>
        <v>-17081135.8699999</v>
      </c>
      <c r="I231" s="68">
        <v>-11263976.26</v>
      </c>
      <c r="J231" s="69">
        <f t="shared" si="7"/>
        <v>5817159.6099999007</v>
      </c>
      <c r="K231" s="65"/>
      <c r="L231" s="65">
        <v>0</v>
      </c>
    </row>
    <row r="232" spans="1:12" outlineLevel="2">
      <c r="A232" s="31">
        <v>4829000000</v>
      </c>
      <c r="B232" s="45" t="s">
        <v>610</v>
      </c>
      <c r="C232" s="70">
        <v>-12182232.8699999</v>
      </c>
      <c r="E232" s="70">
        <v>-4898903</v>
      </c>
      <c r="G232" s="70">
        <f t="shared" si="6"/>
        <v>-17081135.8699999</v>
      </c>
      <c r="I232" s="68">
        <v>0</v>
      </c>
      <c r="J232" s="69">
        <f>I232+G232</f>
        <v>-17081135.8699999</v>
      </c>
      <c r="K232" s="65"/>
      <c r="L232" s="65" t="s">
        <v>281</v>
      </c>
    </row>
    <row r="233" spans="1:12" outlineLevel="2">
      <c r="A233" s="31">
        <v>4899994000</v>
      </c>
      <c r="B233" s="45" t="s">
        <v>611</v>
      </c>
      <c r="C233" s="70">
        <v>0</v>
      </c>
      <c r="E233" s="70"/>
      <c r="G233" s="70">
        <f t="shared" si="6"/>
        <v>0</v>
      </c>
      <c r="I233" s="68">
        <v>0</v>
      </c>
      <c r="J233" s="69">
        <f>I233+G233</f>
        <v>0</v>
      </c>
      <c r="K233" s="65"/>
      <c r="L233" s="65" t="s">
        <v>281</v>
      </c>
    </row>
    <row r="234" spans="1:12" outlineLevel="1">
      <c r="G234" s="69"/>
      <c r="I234" s="68"/>
      <c r="J234" s="69"/>
      <c r="K234" s="65"/>
      <c r="L234" s="65"/>
    </row>
    <row r="235" spans="1:12" s="73" customFormat="1">
      <c r="A235" s="32" t="s">
        <v>282</v>
      </c>
      <c r="B235" s="32"/>
      <c r="C235" s="71">
        <f>C6+C8+C10+C12+C14+C17+C20+C22+C24+C26+C28+C30+C32+C34+C36+C38+C40+C42+C44+C46+C48+C50+C52+C55+C57+C59+C61+C63+C65+C71+C73+C75+C78+C81+C83+C85+C87+C89+C92+C94+C96+C98+C100+C102+C104+C106+C108+C110+C112+C114+C116+C118+C120+C122+C124+C126+C128+C130+C133+C135+C137+C152+C154+C156+C158+C161+C164+C166+C168+C170+C172+C174+C176+C178+C180+C182+C184+C186+C188+C190+C192+C194+C197+C199+C201+C203+C205+C207+C213+C215+C217+C220+C223+C225+C227+C229+C231</f>
        <v>4639960717.4800177</v>
      </c>
      <c r="D235" s="71">
        <f>D6+D8+D10+D12+D14+D17+D20+D22+D24+D26+D28+D30+D32+D34+D36+D38+D40+D42+D44+D46+D48+D50+D52+D55+D57+D59+D61+D63+D65+D71+D73+D75+D78+D81+D83+D85+D87+D89+D92+D94+D96+D98+D100+D102+D104+D106+D108+D110+D112+D114+D116+D118+D120+D122+D124+D126+D128+D130+D133+D135+D137+D152+D154+D156+D158+D161+D164+D166+D168+D170+D172+D174+D176+D178+D180+D182+D184+D186+D188+D190+D192+D194+D197+D199+D201+D203+D205+D207+D213+D215+D217+D220+D223+D225+D227+D229+D231</f>
        <v>0</v>
      </c>
      <c r="E235" s="71">
        <f>E6+E8+E10+E12+E14+E17+E20+E22+E24+E26+E28+E30+E32+E34+E36+E38+E40+E42+E44+E46+E48+E50+E52+E55+E57+E59+E61+E63+E65+E71+E73+E75+E78+E81+E83+E85+E87+E89+E92+E94+E96+E98+E100+E102+E104+E106+E108+E110+E112+E114+E116+E118+E120+E122+E124+E126+E128+E130+E133+E135+E137+E152+E154+E156+E158+E161+E164+E166+E168+E170+E172+E174+E176+E178+E180+E182+E184+E186+E188+E190+E192+E194+E197+E199+E201+E203+E205+E207+E213+E215+E217+E220+E223+E225+E227+E229+E231</f>
        <v>-4536332852.1700172</v>
      </c>
      <c r="F235" s="72"/>
      <c r="G235" s="71">
        <f t="shared" si="6"/>
        <v>103627865.31000042</v>
      </c>
      <c r="I235" s="68"/>
      <c r="J235" s="69"/>
      <c r="K235" s="65"/>
      <c r="L235" s="65">
        <v>0</v>
      </c>
    </row>
    <row r="236" spans="1:12" outlineLevel="1">
      <c r="A236" s="66" t="s">
        <v>283</v>
      </c>
      <c r="B236" s="35" t="s">
        <v>5527</v>
      </c>
      <c r="C236" s="67">
        <f>SUM(C237)</f>
        <v>0</v>
      </c>
      <c r="E236" s="67">
        <f>E237</f>
        <v>0</v>
      </c>
      <c r="G236" s="67">
        <f t="shared" si="6"/>
        <v>0</v>
      </c>
      <c r="I236" s="68">
        <v>0.32000000000698497</v>
      </c>
      <c r="J236" s="69">
        <f t="shared" ref="J236:J299" si="8">I236-G236</f>
        <v>0.32000000000698497</v>
      </c>
      <c r="K236" s="65"/>
      <c r="L236" s="65">
        <v>0</v>
      </c>
    </row>
    <row r="237" spans="1:12" outlineLevel="2">
      <c r="A237" s="31">
        <v>4310000000</v>
      </c>
      <c r="B237" s="45" t="s">
        <v>632</v>
      </c>
      <c r="C237" s="70">
        <v>0</v>
      </c>
      <c r="E237" s="70">
        <v>0</v>
      </c>
      <c r="G237" s="70">
        <f t="shared" si="6"/>
        <v>0</v>
      </c>
      <c r="I237" s="68">
        <v>0</v>
      </c>
      <c r="J237" s="69">
        <f t="shared" si="8"/>
        <v>0</v>
      </c>
      <c r="K237" s="65"/>
      <c r="L237" s="65" t="s">
        <v>283</v>
      </c>
    </row>
    <row r="238" spans="1:12" outlineLevel="1">
      <c r="A238" s="66" t="s">
        <v>284</v>
      </c>
      <c r="B238" s="35" t="s">
        <v>5528</v>
      </c>
      <c r="C238" s="67">
        <f>SUM(C239:C241)</f>
        <v>899824.06</v>
      </c>
      <c r="E238" s="67">
        <f>E239</f>
        <v>-899824.06</v>
      </c>
      <c r="G238" s="67">
        <f t="shared" si="6"/>
        <v>0</v>
      </c>
      <c r="I238" s="68">
        <v>0.169999999925494</v>
      </c>
      <c r="J238" s="69">
        <f t="shared" si="8"/>
        <v>0.169999999925494</v>
      </c>
      <c r="K238" s="65"/>
      <c r="L238" s="65">
        <v>0</v>
      </c>
    </row>
    <row r="239" spans="1:12" outlineLevel="2">
      <c r="A239" s="31">
        <v>4320000000</v>
      </c>
      <c r="B239" s="45" t="s">
        <v>633</v>
      </c>
      <c r="C239" s="70">
        <v>899824.06</v>
      </c>
      <c r="E239" s="70">
        <v>-899824.06</v>
      </c>
      <c r="G239" s="70">
        <f t="shared" si="6"/>
        <v>0</v>
      </c>
      <c r="I239" s="68">
        <v>0</v>
      </c>
      <c r="J239" s="69">
        <f t="shared" si="8"/>
        <v>0</v>
      </c>
      <c r="K239" s="65"/>
      <c r="L239" s="65" t="s">
        <v>284</v>
      </c>
    </row>
    <row r="240" spans="1:12" outlineLevel="2">
      <c r="A240" s="31">
        <v>4320000010</v>
      </c>
      <c r="B240" s="45" t="s">
        <v>634</v>
      </c>
      <c r="C240" s="70">
        <v>0</v>
      </c>
      <c r="E240" s="70"/>
      <c r="G240" s="70">
        <f t="shared" si="6"/>
        <v>0</v>
      </c>
      <c r="I240" s="68">
        <v>0</v>
      </c>
      <c r="J240" s="69">
        <f t="shared" si="8"/>
        <v>0</v>
      </c>
      <c r="K240" s="65"/>
      <c r="L240" s="65" t="s">
        <v>284</v>
      </c>
    </row>
    <row r="241" spans="1:13" outlineLevel="2">
      <c r="A241" s="31">
        <v>4320000020</v>
      </c>
      <c r="B241" s="45" t="s">
        <v>635</v>
      </c>
      <c r="C241" s="70">
        <v>0</v>
      </c>
      <c r="E241" s="70"/>
      <c r="G241" s="70">
        <f t="shared" si="6"/>
        <v>0</v>
      </c>
      <c r="I241" s="68">
        <v>0</v>
      </c>
      <c r="J241" s="69">
        <f t="shared" si="8"/>
        <v>0</v>
      </c>
      <c r="K241" s="65"/>
      <c r="L241" s="65" t="s">
        <v>284</v>
      </c>
    </row>
    <row r="242" spans="1:13" outlineLevel="1">
      <c r="A242" s="66" t="s">
        <v>285</v>
      </c>
      <c r="B242" s="35" t="s">
        <v>5529</v>
      </c>
      <c r="C242" s="67">
        <f>SUM(C243)</f>
        <v>0</v>
      </c>
      <c r="E242" s="67"/>
      <c r="G242" s="67">
        <f t="shared" si="6"/>
        <v>0</v>
      </c>
      <c r="I242" s="68">
        <v>0</v>
      </c>
      <c r="J242" s="69">
        <f t="shared" si="8"/>
        <v>0</v>
      </c>
      <c r="K242" s="65"/>
      <c r="L242" s="65">
        <v>0</v>
      </c>
    </row>
    <row r="243" spans="1:13" outlineLevel="2">
      <c r="A243" s="31">
        <v>4330000000</v>
      </c>
      <c r="B243" s="45" t="s">
        <v>636</v>
      </c>
      <c r="C243" s="70">
        <v>0</v>
      </c>
      <c r="E243" s="70"/>
      <c r="G243" s="70">
        <f t="shared" si="6"/>
        <v>0</v>
      </c>
      <c r="I243" s="68">
        <v>0</v>
      </c>
      <c r="J243" s="69">
        <f t="shared" si="8"/>
        <v>0</v>
      </c>
      <c r="K243" s="65"/>
      <c r="L243" s="65" t="s">
        <v>285</v>
      </c>
    </row>
    <row r="244" spans="1:13" outlineLevel="1">
      <c r="A244" s="66" t="s">
        <v>286</v>
      </c>
      <c r="B244" s="35" t="s">
        <v>5530</v>
      </c>
      <c r="C244" s="67">
        <f>SUM(C245)</f>
        <v>0</v>
      </c>
      <c r="E244" s="67"/>
      <c r="G244" s="67">
        <f t="shared" si="6"/>
        <v>0</v>
      </c>
      <c r="I244" s="68">
        <v>0</v>
      </c>
      <c r="J244" s="69">
        <f t="shared" si="8"/>
        <v>0</v>
      </c>
      <c r="K244" s="65"/>
      <c r="L244" s="65">
        <v>0</v>
      </c>
      <c r="M244" s="69"/>
    </row>
    <row r="245" spans="1:13" outlineLevel="2">
      <c r="A245" s="31">
        <v>4340000000</v>
      </c>
      <c r="B245" s="45" t="s">
        <v>637</v>
      </c>
      <c r="C245" s="70">
        <v>0</v>
      </c>
      <c r="E245" s="70"/>
      <c r="G245" s="70">
        <f t="shared" si="6"/>
        <v>0</v>
      </c>
      <c r="I245" s="68">
        <v>0</v>
      </c>
      <c r="J245" s="69">
        <f t="shared" si="8"/>
        <v>0</v>
      </c>
      <c r="K245" s="65"/>
      <c r="L245" s="65" t="s">
        <v>286</v>
      </c>
    </row>
    <row r="246" spans="1:13" outlineLevel="1">
      <c r="A246" s="74" t="s">
        <v>287</v>
      </c>
      <c r="B246" s="35"/>
      <c r="C246" s="67">
        <f>SUM(C247)</f>
        <v>0</v>
      </c>
      <c r="E246" s="67">
        <f>E247</f>
        <v>9096768515.6624889</v>
      </c>
      <c r="G246" s="67">
        <f>C246+E246</f>
        <v>9096768515.6624889</v>
      </c>
      <c r="I246" s="68">
        <v>9067068427</v>
      </c>
      <c r="J246" s="69">
        <f>I246-G246</f>
        <v>-29700088.662488937</v>
      </c>
      <c r="K246" s="65"/>
      <c r="L246" s="65">
        <v>0</v>
      </c>
    </row>
    <row r="247" spans="1:13" outlineLevel="2">
      <c r="A247" s="33"/>
      <c r="B247" s="46" t="s">
        <v>638</v>
      </c>
      <c r="C247" s="70">
        <v>0</v>
      </c>
      <c r="E247" s="70">
        <v>9096768515.6624889</v>
      </c>
      <c r="G247" s="70">
        <f>C247+E247</f>
        <v>9096768515.6624889</v>
      </c>
      <c r="I247" s="68">
        <v>0</v>
      </c>
      <c r="J247" s="69">
        <f>I247-G247</f>
        <v>-9096768515.6624889</v>
      </c>
      <c r="K247" s="65"/>
      <c r="L247" s="65">
        <v>0</v>
      </c>
    </row>
    <row r="248" spans="1:13" outlineLevel="1">
      <c r="A248" s="66" t="s">
        <v>288</v>
      </c>
      <c r="B248" s="35" t="s">
        <v>5531</v>
      </c>
      <c r="C248" s="67">
        <f>SUM(C249:C252)</f>
        <v>0</v>
      </c>
      <c r="E248" s="67"/>
      <c r="G248" s="67">
        <f t="shared" si="6"/>
        <v>0</v>
      </c>
      <c r="I248" s="68">
        <v>0</v>
      </c>
      <c r="J248" s="69">
        <f t="shared" si="8"/>
        <v>0</v>
      </c>
      <c r="K248" s="65"/>
      <c r="L248" s="65">
        <v>0</v>
      </c>
    </row>
    <row r="249" spans="1:13" outlineLevel="2">
      <c r="A249" s="31">
        <v>4330010005</v>
      </c>
      <c r="B249" s="45" t="s">
        <v>639</v>
      </c>
      <c r="C249" s="70">
        <v>0</v>
      </c>
      <c r="E249" s="70"/>
      <c r="G249" s="70">
        <f t="shared" si="6"/>
        <v>0</v>
      </c>
      <c r="I249" s="68">
        <v>0</v>
      </c>
      <c r="J249" s="69">
        <f t="shared" si="8"/>
        <v>0</v>
      </c>
      <c r="K249" s="65"/>
      <c r="L249" s="65" t="s">
        <v>288</v>
      </c>
    </row>
    <row r="250" spans="1:13" outlineLevel="2">
      <c r="A250" s="31">
        <v>4330020099</v>
      </c>
      <c r="B250" s="45" t="s">
        <v>640</v>
      </c>
      <c r="C250" s="70">
        <v>0</v>
      </c>
      <c r="E250" s="70"/>
      <c r="G250" s="70">
        <f t="shared" si="6"/>
        <v>0</v>
      </c>
      <c r="I250" s="68">
        <v>0</v>
      </c>
      <c r="J250" s="69">
        <f t="shared" si="8"/>
        <v>0</v>
      </c>
      <c r="K250" s="65"/>
      <c r="L250" s="65" t="s">
        <v>288</v>
      </c>
    </row>
    <row r="251" spans="1:13" outlineLevel="2">
      <c r="A251" s="31">
        <v>4330030001</v>
      </c>
      <c r="B251" s="45" t="s">
        <v>641</v>
      </c>
      <c r="C251" s="70">
        <v>0</v>
      </c>
      <c r="E251" s="70"/>
      <c r="G251" s="70">
        <f t="shared" si="6"/>
        <v>0</v>
      </c>
      <c r="I251" s="68">
        <v>0</v>
      </c>
      <c r="J251" s="69">
        <f t="shared" si="8"/>
        <v>0</v>
      </c>
      <c r="K251" s="65"/>
      <c r="L251" s="65" t="s">
        <v>288</v>
      </c>
    </row>
    <row r="252" spans="1:13" outlineLevel="2">
      <c r="A252" s="31">
        <v>4330040000</v>
      </c>
      <c r="B252" s="45" t="s">
        <v>642</v>
      </c>
      <c r="C252" s="70">
        <v>0</v>
      </c>
      <c r="E252" s="70"/>
      <c r="G252" s="70">
        <f t="shared" si="6"/>
        <v>0</v>
      </c>
      <c r="I252" s="68">
        <v>0</v>
      </c>
      <c r="J252" s="69">
        <f t="shared" si="8"/>
        <v>0</v>
      </c>
      <c r="K252" s="65"/>
      <c r="L252" s="65" t="s">
        <v>288</v>
      </c>
    </row>
    <row r="253" spans="1:13" outlineLevel="1">
      <c r="A253" s="66" t="s">
        <v>289</v>
      </c>
      <c r="B253" s="35" t="s">
        <v>5532</v>
      </c>
      <c r="C253" s="67">
        <f>SUM(C254)</f>
        <v>0</v>
      </c>
      <c r="E253" s="67">
        <f>E254</f>
        <v>0</v>
      </c>
      <c r="G253" s="67">
        <f t="shared" si="6"/>
        <v>0</v>
      </c>
      <c r="I253" s="68">
        <v>0</v>
      </c>
      <c r="J253" s="69">
        <f t="shared" si="8"/>
        <v>0</v>
      </c>
      <c r="K253" s="65"/>
      <c r="L253" s="65">
        <v>0</v>
      </c>
    </row>
    <row r="254" spans="1:13" outlineLevel="2">
      <c r="A254" s="31">
        <v>4431000000</v>
      </c>
      <c r="B254" s="45" t="s">
        <v>643</v>
      </c>
      <c r="C254" s="70">
        <v>0</v>
      </c>
      <c r="E254" s="70">
        <v>0</v>
      </c>
      <c r="G254" s="70">
        <f t="shared" si="6"/>
        <v>0</v>
      </c>
      <c r="I254" s="68">
        <v>0</v>
      </c>
      <c r="J254" s="69">
        <f t="shared" si="8"/>
        <v>0</v>
      </c>
      <c r="K254" s="65"/>
      <c r="L254" s="65" t="s">
        <v>289</v>
      </c>
    </row>
    <row r="255" spans="1:13" outlineLevel="1">
      <c r="A255" s="66" t="s">
        <v>290</v>
      </c>
      <c r="B255" s="35" t="s">
        <v>5533</v>
      </c>
      <c r="C255" s="67">
        <f>SUM(C256:C258)</f>
        <v>0</v>
      </c>
      <c r="E255" s="67">
        <f>E256</f>
        <v>0</v>
      </c>
      <c r="G255" s="67">
        <f t="shared" si="6"/>
        <v>0</v>
      </c>
      <c r="I255" s="68">
        <v>0</v>
      </c>
      <c r="J255" s="69">
        <f t="shared" si="8"/>
        <v>0</v>
      </c>
      <c r="K255" s="65"/>
      <c r="L255" s="65">
        <v>0</v>
      </c>
    </row>
    <row r="256" spans="1:13" outlineLevel="2">
      <c r="A256" s="31">
        <v>4432000000</v>
      </c>
      <c r="B256" s="45" t="s">
        <v>644</v>
      </c>
      <c r="C256" s="70">
        <v>0</v>
      </c>
      <c r="E256" s="70">
        <v>0</v>
      </c>
      <c r="G256" s="70">
        <f t="shared" si="6"/>
        <v>0</v>
      </c>
      <c r="I256" s="68">
        <v>0</v>
      </c>
      <c r="J256" s="69">
        <f t="shared" si="8"/>
        <v>0</v>
      </c>
      <c r="K256" s="65"/>
      <c r="L256" s="65" t="s">
        <v>290</v>
      </c>
    </row>
    <row r="257" spans="1:12" outlineLevel="2">
      <c r="A257" s="31">
        <v>4432000010</v>
      </c>
      <c r="B257" s="45" t="s">
        <v>645</v>
      </c>
      <c r="C257" s="70">
        <v>0</v>
      </c>
      <c r="E257" s="70"/>
      <c r="G257" s="70">
        <f t="shared" si="6"/>
        <v>0</v>
      </c>
      <c r="I257" s="68">
        <v>0</v>
      </c>
      <c r="J257" s="69">
        <f t="shared" si="8"/>
        <v>0</v>
      </c>
      <c r="K257" s="65"/>
      <c r="L257" s="65" t="s">
        <v>290</v>
      </c>
    </row>
    <row r="258" spans="1:12" outlineLevel="2">
      <c r="A258" s="31">
        <v>4432000020</v>
      </c>
      <c r="B258" s="45" t="s">
        <v>646</v>
      </c>
      <c r="C258" s="70">
        <v>0</v>
      </c>
      <c r="E258" s="70"/>
      <c r="G258" s="70">
        <f t="shared" si="6"/>
        <v>0</v>
      </c>
      <c r="I258" s="68">
        <v>0</v>
      </c>
      <c r="J258" s="69">
        <f t="shared" si="8"/>
        <v>0</v>
      </c>
      <c r="K258" s="65"/>
      <c r="L258" s="65" t="s">
        <v>290</v>
      </c>
    </row>
    <row r="259" spans="1:12" outlineLevel="1">
      <c r="A259" s="74" t="s">
        <v>291</v>
      </c>
      <c r="B259" s="35"/>
      <c r="C259" s="67">
        <f>SUM(C260)</f>
        <v>0</v>
      </c>
      <c r="E259" s="67">
        <f>E260</f>
        <v>71508931.409999818</v>
      </c>
      <c r="G259" s="67">
        <f t="shared" si="6"/>
        <v>71508931.409999818</v>
      </c>
      <c r="I259" s="68">
        <v>0</v>
      </c>
      <c r="J259" s="69">
        <f t="shared" si="8"/>
        <v>-71508931.409999818</v>
      </c>
      <c r="K259" s="65"/>
      <c r="L259" s="65"/>
    </row>
    <row r="260" spans="1:12" outlineLevel="2">
      <c r="A260" s="33"/>
      <c r="B260" s="46" t="s">
        <v>647</v>
      </c>
      <c r="C260" s="70">
        <v>0</v>
      </c>
      <c r="E260" s="70">
        <v>71508931.409999818</v>
      </c>
      <c r="G260" s="70">
        <f t="shared" si="6"/>
        <v>71508931.409999818</v>
      </c>
      <c r="I260" s="68">
        <v>0</v>
      </c>
      <c r="J260" s="69">
        <f t="shared" si="8"/>
        <v>-71508931.409999818</v>
      </c>
      <c r="K260" s="65"/>
      <c r="L260" s="65"/>
    </row>
    <row r="261" spans="1:12" outlineLevel="1">
      <c r="A261" s="66" t="s">
        <v>292</v>
      </c>
      <c r="B261" s="35" t="s">
        <v>5534</v>
      </c>
      <c r="C261" s="67">
        <f>SUM(C262)</f>
        <v>0</v>
      </c>
      <c r="E261" s="67"/>
      <c r="G261" s="67">
        <f t="shared" si="6"/>
        <v>0</v>
      </c>
      <c r="I261" s="68">
        <v>0</v>
      </c>
      <c r="J261" s="69">
        <f t="shared" si="8"/>
        <v>0</v>
      </c>
      <c r="K261" s="65"/>
      <c r="L261" s="65">
        <v>0</v>
      </c>
    </row>
    <row r="262" spans="1:12" outlineLevel="2">
      <c r="A262" s="31">
        <v>4490000000</v>
      </c>
      <c r="B262" s="45" t="s">
        <v>648</v>
      </c>
      <c r="C262" s="70">
        <v>0</v>
      </c>
      <c r="E262" s="70"/>
      <c r="G262" s="70">
        <f t="shared" si="6"/>
        <v>0</v>
      </c>
      <c r="I262" s="68">
        <v>0</v>
      </c>
      <c r="J262" s="69">
        <f t="shared" si="8"/>
        <v>0</v>
      </c>
      <c r="K262" s="65"/>
      <c r="L262" s="65" t="s">
        <v>292</v>
      </c>
    </row>
    <row r="263" spans="1:12" outlineLevel="1">
      <c r="A263" s="66" t="s">
        <v>293</v>
      </c>
      <c r="B263" s="35" t="s">
        <v>5535</v>
      </c>
      <c r="C263" s="67">
        <f>SUM(C264)</f>
        <v>0</v>
      </c>
      <c r="E263" s="67">
        <f>E264</f>
        <v>0</v>
      </c>
      <c r="G263" s="67">
        <f t="shared" si="6"/>
        <v>0</v>
      </c>
      <c r="I263" s="68">
        <v>-0.32000000000698497</v>
      </c>
      <c r="J263" s="69">
        <f t="shared" si="8"/>
        <v>-0.32000000000698497</v>
      </c>
      <c r="K263" s="65"/>
      <c r="L263" s="65">
        <v>0</v>
      </c>
    </row>
    <row r="264" spans="1:12" outlineLevel="2">
      <c r="A264" s="31">
        <v>4831000000</v>
      </c>
      <c r="B264" s="45" t="s">
        <v>632</v>
      </c>
      <c r="C264" s="70">
        <v>0</v>
      </c>
      <c r="E264" s="70">
        <v>0</v>
      </c>
      <c r="G264" s="70">
        <f t="shared" si="6"/>
        <v>0</v>
      </c>
      <c r="I264" s="68">
        <v>0</v>
      </c>
      <c r="J264" s="69">
        <f t="shared" si="8"/>
        <v>0</v>
      </c>
      <c r="K264" s="65"/>
      <c r="L264" s="65" t="s">
        <v>293</v>
      </c>
    </row>
    <row r="265" spans="1:12" outlineLevel="1">
      <c r="A265" s="66" t="s">
        <v>294</v>
      </c>
      <c r="B265" s="35" t="s">
        <v>5536</v>
      </c>
      <c r="C265" s="67">
        <f>SUM(C266:C268)</f>
        <v>-975918.31999999902</v>
      </c>
      <c r="E265" s="67">
        <f>E266</f>
        <v>975918.31999999902</v>
      </c>
      <c r="G265" s="67">
        <f t="shared" si="6"/>
        <v>0</v>
      </c>
      <c r="I265" s="68">
        <v>-4.9999999813735499E-2</v>
      </c>
      <c r="J265" s="69">
        <f t="shared" si="8"/>
        <v>-4.9999999813735499E-2</v>
      </c>
      <c r="K265" s="65"/>
      <c r="L265" s="65">
        <v>0</v>
      </c>
    </row>
    <row r="266" spans="1:12" ht="12.75" customHeight="1" outlineLevel="2">
      <c r="A266" s="31">
        <v>4832000000</v>
      </c>
      <c r="B266" s="45" t="s">
        <v>633</v>
      </c>
      <c r="C266" s="70">
        <v>-975918.31999999902</v>
      </c>
      <c r="E266" s="70">
        <v>975918.31999999902</v>
      </c>
      <c r="G266" s="70">
        <f t="shared" si="6"/>
        <v>0</v>
      </c>
      <c r="I266" s="68">
        <v>0</v>
      </c>
      <c r="J266" s="69">
        <f t="shared" si="8"/>
        <v>0</v>
      </c>
      <c r="K266" s="65"/>
      <c r="L266" s="65" t="s">
        <v>294</v>
      </c>
    </row>
    <row r="267" spans="1:12" ht="12.75" customHeight="1" outlineLevel="2">
      <c r="A267" s="31">
        <v>4832000010</v>
      </c>
      <c r="B267" s="45" t="s">
        <v>649</v>
      </c>
      <c r="C267" s="70">
        <v>0</v>
      </c>
      <c r="E267" s="70"/>
      <c r="G267" s="70">
        <f t="shared" ref="G267:G332" si="9">C267+E267</f>
        <v>0</v>
      </c>
      <c r="I267" s="68">
        <v>0</v>
      </c>
      <c r="J267" s="69">
        <f t="shared" si="8"/>
        <v>0</v>
      </c>
      <c r="K267" s="65"/>
      <c r="L267" s="65" t="s">
        <v>294</v>
      </c>
    </row>
    <row r="268" spans="1:12" ht="12.75" customHeight="1" outlineLevel="2">
      <c r="A268" s="31">
        <v>4832000020</v>
      </c>
      <c r="B268" s="45" t="s">
        <v>650</v>
      </c>
      <c r="C268" s="70">
        <v>0</v>
      </c>
      <c r="E268" s="70"/>
      <c r="G268" s="70">
        <f t="shared" si="9"/>
        <v>0</v>
      </c>
      <c r="I268" s="68">
        <v>0</v>
      </c>
      <c r="J268" s="69">
        <f t="shared" si="8"/>
        <v>0</v>
      </c>
      <c r="K268" s="65"/>
      <c r="L268" s="65" t="s">
        <v>294</v>
      </c>
    </row>
    <row r="269" spans="1:12" outlineLevel="1">
      <c r="A269" s="66" t="s">
        <v>295</v>
      </c>
      <c r="B269" s="35" t="s">
        <v>5537</v>
      </c>
      <c r="C269" s="67">
        <f>SUM(C270)</f>
        <v>0</v>
      </c>
      <c r="E269" s="67"/>
      <c r="G269" s="67">
        <f t="shared" si="9"/>
        <v>0</v>
      </c>
      <c r="I269" s="68">
        <v>0</v>
      </c>
      <c r="J269" s="69">
        <f t="shared" si="8"/>
        <v>0</v>
      </c>
      <c r="K269" s="65"/>
      <c r="L269" s="65">
        <v>0</v>
      </c>
    </row>
    <row r="270" spans="1:12" outlineLevel="2">
      <c r="A270" s="31">
        <v>4833000000</v>
      </c>
      <c r="B270" s="45" t="s">
        <v>636</v>
      </c>
      <c r="C270" s="70">
        <v>0</v>
      </c>
      <c r="E270" s="70"/>
      <c r="G270" s="70">
        <f t="shared" si="9"/>
        <v>0</v>
      </c>
      <c r="I270" s="68">
        <v>0</v>
      </c>
      <c r="J270" s="69">
        <f t="shared" si="8"/>
        <v>0</v>
      </c>
      <c r="K270" s="65"/>
      <c r="L270" s="65" t="s">
        <v>295</v>
      </c>
    </row>
    <row r="271" spans="1:12" outlineLevel="1">
      <c r="A271" s="66" t="s">
        <v>296</v>
      </c>
      <c r="B271" s="35" t="s">
        <v>5538</v>
      </c>
      <c r="C271" s="67">
        <f>SUM(C272)</f>
        <v>0</v>
      </c>
      <c r="E271" s="67"/>
      <c r="G271" s="67">
        <f t="shared" si="9"/>
        <v>0</v>
      </c>
      <c r="I271" s="68">
        <v>0</v>
      </c>
      <c r="J271" s="69">
        <f t="shared" si="8"/>
        <v>0</v>
      </c>
      <c r="K271" s="65"/>
      <c r="L271" s="65">
        <v>0</v>
      </c>
    </row>
    <row r="272" spans="1:12" outlineLevel="2">
      <c r="A272" s="31">
        <v>4834000000</v>
      </c>
      <c r="B272" s="45" t="s">
        <v>637</v>
      </c>
      <c r="C272" s="70">
        <v>0</v>
      </c>
      <c r="E272" s="70"/>
      <c r="G272" s="67">
        <f t="shared" si="9"/>
        <v>0</v>
      </c>
      <c r="I272" s="68">
        <v>0</v>
      </c>
      <c r="J272" s="69">
        <f t="shared" si="8"/>
        <v>0</v>
      </c>
      <c r="K272" s="65"/>
      <c r="L272" s="65" t="s">
        <v>296</v>
      </c>
    </row>
    <row r="273" spans="1:12" outlineLevel="1">
      <c r="A273" s="74" t="s">
        <v>297</v>
      </c>
      <c r="B273" s="45"/>
      <c r="C273" s="67">
        <f>SUM(C274)</f>
        <v>0</v>
      </c>
      <c r="E273" s="67">
        <f>E274</f>
        <v>-6793819676.2422867</v>
      </c>
      <c r="G273" s="67">
        <f t="shared" si="9"/>
        <v>-6793819676.2422867</v>
      </c>
      <c r="I273" s="68">
        <v>-6825730464</v>
      </c>
      <c r="J273" s="69">
        <f t="shared" si="8"/>
        <v>-31910787.757713318</v>
      </c>
      <c r="K273" s="65"/>
      <c r="L273" s="65"/>
    </row>
    <row r="274" spans="1:12" outlineLevel="2">
      <c r="A274" s="33"/>
      <c r="B274" s="46" t="s">
        <v>651</v>
      </c>
      <c r="C274" s="70">
        <v>0</v>
      </c>
      <c r="E274" s="70">
        <v>-6793819676.2422867</v>
      </c>
      <c r="G274" s="70"/>
      <c r="I274" s="68"/>
      <c r="J274" s="69"/>
      <c r="K274" s="65"/>
      <c r="L274" s="65"/>
    </row>
    <row r="275" spans="1:12" outlineLevel="1">
      <c r="I275" s="68"/>
      <c r="J275" s="69"/>
      <c r="K275" s="65"/>
      <c r="L275" s="65"/>
    </row>
    <row r="276" spans="1:12" s="73" customFormat="1">
      <c r="A276" s="32" t="s">
        <v>298</v>
      </c>
      <c r="B276" s="32"/>
      <c r="C276" s="71">
        <f>C236+C238+C242+C244+C246+C248+C253+C255+C259+C261+C263+C265+C269+C271+C273</f>
        <v>-76094.259999998962</v>
      </c>
      <c r="D276" s="71">
        <f>D236+D238+D242+D244+D246+D248+D253+D255+D259+D261+D263+D265+D269+D271</f>
        <v>0</v>
      </c>
      <c r="E276" s="71">
        <f>E236+E238+E242+E244+E246+E248+E253+E255+E259+E261+E263+E265+E269+E271+E273</f>
        <v>2374533865.0902023</v>
      </c>
      <c r="F276" s="72"/>
      <c r="G276" s="71">
        <f t="shared" si="9"/>
        <v>2374457770.8302021</v>
      </c>
      <c r="I276" s="68"/>
      <c r="J276" s="69"/>
      <c r="K276" s="65"/>
      <c r="L276" s="65">
        <v>0</v>
      </c>
    </row>
    <row r="277" spans="1:12" outlineLevel="1">
      <c r="A277" s="66" t="s">
        <v>299</v>
      </c>
      <c r="B277" s="35" t="s">
        <v>5539</v>
      </c>
      <c r="C277" s="67">
        <f>SUM(C278:C279)</f>
        <v>0</v>
      </c>
      <c r="E277" s="67"/>
      <c r="G277" s="67">
        <f t="shared" si="9"/>
        <v>0</v>
      </c>
      <c r="I277" s="68">
        <v>0</v>
      </c>
      <c r="J277" s="69">
        <f t="shared" si="8"/>
        <v>0</v>
      </c>
      <c r="K277" s="65"/>
      <c r="L277" s="65">
        <v>0</v>
      </c>
    </row>
    <row r="278" spans="1:12" outlineLevel="2">
      <c r="A278" s="31">
        <v>4131000000</v>
      </c>
      <c r="B278" s="45" t="s">
        <v>652</v>
      </c>
      <c r="C278" s="70">
        <v>0</v>
      </c>
      <c r="E278" s="70"/>
      <c r="G278" s="70">
        <f t="shared" si="9"/>
        <v>0</v>
      </c>
      <c r="I278" s="68">
        <v>0</v>
      </c>
      <c r="J278" s="69">
        <f t="shared" si="8"/>
        <v>0</v>
      </c>
      <c r="K278" s="65"/>
      <c r="L278" s="65" t="s">
        <v>299</v>
      </c>
    </row>
    <row r="279" spans="1:12" outlineLevel="2">
      <c r="A279" s="31">
        <v>4350000000</v>
      </c>
      <c r="B279" s="45" t="s">
        <v>653</v>
      </c>
      <c r="C279" s="70">
        <v>0</v>
      </c>
      <c r="E279" s="70"/>
      <c r="G279" s="70">
        <f t="shared" si="9"/>
        <v>0</v>
      </c>
      <c r="I279" s="68">
        <v>0</v>
      </c>
      <c r="J279" s="69">
        <f t="shared" si="8"/>
        <v>0</v>
      </c>
      <c r="K279" s="65"/>
      <c r="L279" s="65" t="s">
        <v>5464</v>
      </c>
    </row>
    <row r="280" spans="1:12" outlineLevel="1">
      <c r="A280" s="66" t="s">
        <v>300</v>
      </c>
      <c r="B280" s="35" t="s">
        <v>5540</v>
      </c>
      <c r="C280" s="67">
        <f>SUM(C281)</f>
        <v>0</v>
      </c>
      <c r="E280" s="67"/>
      <c r="G280" s="67">
        <f t="shared" si="9"/>
        <v>0</v>
      </c>
      <c r="I280" s="68">
        <v>0</v>
      </c>
      <c r="J280" s="69">
        <f t="shared" si="8"/>
        <v>0</v>
      </c>
      <c r="K280" s="65"/>
      <c r="L280" s="65">
        <v>0</v>
      </c>
    </row>
    <row r="281" spans="1:12" outlineLevel="2">
      <c r="A281" s="31">
        <v>4132000000</v>
      </c>
      <c r="B281" s="45" t="s">
        <v>654</v>
      </c>
      <c r="C281" s="70">
        <v>0</v>
      </c>
      <c r="E281" s="70"/>
      <c r="G281" s="70">
        <f t="shared" si="9"/>
        <v>0</v>
      </c>
      <c r="I281" s="68">
        <v>0</v>
      </c>
      <c r="J281" s="69">
        <f t="shared" si="8"/>
        <v>0</v>
      </c>
      <c r="K281" s="65"/>
      <c r="L281" s="65" t="s">
        <v>300</v>
      </c>
    </row>
    <row r="282" spans="1:12" outlineLevel="1">
      <c r="A282" s="66" t="s">
        <v>301</v>
      </c>
      <c r="B282" s="35" t="s">
        <v>5541</v>
      </c>
      <c r="C282" s="67">
        <f>SUM(C283:C284)</f>
        <v>0</v>
      </c>
      <c r="E282" s="67"/>
      <c r="G282" s="67">
        <f t="shared" si="9"/>
        <v>0</v>
      </c>
      <c r="I282" s="68">
        <v>0</v>
      </c>
      <c r="J282" s="69">
        <f t="shared" si="8"/>
        <v>0</v>
      </c>
      <c r="K282" s="65"/>
      <c r="L282" s="65">
        <v>0</v>
      </c>
    </row>
    <row r="283" spans="1:12" outlineLevel="2">
      <c r="A283" s="31">
        <v>4813100000</v>
      </c>
      <c r="B283" s="45" t="s">
        <v>652</v>
      </c>
      <c r="C283" s="70">
        <v>0</v>
      </c>
      <c r="E283" s="70"/>
      <c r="G283" s="70">
        <f t="shared" si="9"/>
        <v>0</v>
      </c>
      <c r="I283" s="68">
        <v>0</v>
      </c>
      <c r="J283" s="69">
        <f t="shared" si="8"/>
        <v>0</v>
      </c>
      <c r="K283" s="65"/>
      <c r="L283" s="65" t="s">
        <v>301</v>
      </c>
    </row>
    <row r="284" spans="1:12" outlineLevel="2">
      <c r="A284" s="31">
        <v>4835000000</v>
      </c>
      <c r="B284" s="45" t="s">
        <v>653</v>
      </c>
      <c r="C284" s="70">
        <v>0</v>
      </c>
      <c r="E284" s="70"/>
      <c r="G284" s="70">
        <f t="shared" si="9"/>
        <v>0</v>
      </c>
      <c r="I284" s="68">
        <v>0</v>
      </c>
      <c r="J284" s="69">
        <f t="shared" si="8"/>
        <v>0</v>
      </c>
      <c r="K284" s="65"/>
      <c r="L284" s="65" t="s">
        <v>301</v>
      </c>
    </row>
    <row r="285" spans="1:12" outlineLevel="1">
      <c r="A285" s="66" t="s">
        <v>302</v>
      </c>
      <c r="B285" s="35" t="s">
        <v>5542</v>
      </c>
      <c r="C285" s="67">
        <f>SUM(C286)</f>
        <v>0</v>
      </c>
      <c r="E285" s="67"/>
      <c r="G285" s="67">
        <f t="shared" si="9"/>
        <v>0</v>
      </c>
      <c r="I285" s="68">
        <v>0</v>
      </c>
      <c r="J285" s="69">
        <f t="shared" si="8"/>
        <v>0</v>
      </c>
      <c r="K285" s="65"/>
      <c r="L285" s="65">
        <v>0</v>
      </c>
    </row>
    <row r="286" spans="1:12" outlineLevel="2">
      <c r="A286" s="31">
        <v>4813200000</v>
      </c>
      <c r="B286" s="45" t="s">
        <v>654</v>
      </c>
      <c r="C286" s="70">
        <v>0</v>
      </c>
      <c r="E286" s="70"/>
      <c r="G286" s="70">
        <f t="shared" si="9"/>
        <v>0</v>
      </c>
      <c r="I286" s="68">
        <v>0</v>
      </c>
      <c r="J286" s="69">
        <f t="shared" si="8"/>
        <v>0</v>
      </c>
      <c r="K286" s="65"/>
      <c r="L286" s="65" t="s">
        <v>302</v>
      </c>
    </row>
    <row r="287" spans="1:12" outlineLevel="1">
      <c r="I287" s="68"/>
      <c r="J287" s="69"/>
      <c r="K287" s="65"/>
      <c r="L287" s="65"/>
    </row>
    <row r="288" spans="1:12" s="73" customFormat="1">
      <c r="A288" s="32" t="s">
        <v>303</v>
      </c>
      <c r="B288" s="32"/>
      <c r="C288" s="71">
        <f>C277+C280+C282+C285</f>
        <v>0</v>
      </c>
      <c r="E288" s="71"/>
      <c r="F288" s="72"/>
      <c r="G288" s="71">
        <f t="shared" si="9"/>
        <v>0</v>
      </c>
      <c r="I288" s="68"/>
      <c r="J288" s="69">
        <f t="shared" si="8"/>
        <v>0</v>
      </c>
      <c r="K288" s="65"/>
      <c r="L288" s="65">
        <v>0</v>
      </c>
    </row>
    <row r="289" spans="1:12" outlineLevel="1">
      <c r="A289" s="66" t="s">
        <v>304</v>
      </c>
      <c r="B289" s="35" t="s">
        <v>5543</v>
      </c>
      <c r="C289" s="67">
        <f>SUM(C290)</f>
        <v>105200000</v>
      </c>
      <c r="E289" s="67"/>
      <c r="G289" s="67">
        <f t="shared" si="9"/>
        <v>105200000</v>
      </c>
      <c r="I289" s="68">
        <v>105200000</v>
      </c>
      <c r="J289" s="69">
        <f t="shared" si="8"/>
        <v>0</v>
      </c>
      <c r="K289" s="65"/>
      <c r="L289" s="65">
        <v>0</v>
      </c>
    </row>
    <row r="290" spans="1:12" outlineLevel="2">
      <c r="A290" s="31">
        <v>4111000000</v>
      </c>
      <c r="B290" s="45" t="s">
        <v>655</v>
      </c>
      <c r="C290" s="70">
        <v>105200000</v>
      </c>
      <c r="E290" s="70"/>
      <c r="G290" s="70">
        <f t="shared" si="9"/>
        <v>105200000</v>
      </c>
      <c r="I290" s="68">
        <v>0</v>
      </c>
      <c r="J290" s="69">
        <f t="shared" si="8"/>
        <v>-105200000</v>
      </c>
      <c r="K290" s="65"/>
      <c r="L290" s="65" t="s">
        <v>304</v>
      </c>
    </row>
    <row r="291" spans="1:12" outlineLevel="1">
      <c r="A291" s="66" t="s">
        <v>305</v>
      </c>
      <c r="B291" s="35" t="s">
        <v>5544</v>
      </c>
      <c r="C291" s="67">
        <f>SUM(C292)</f>
        <v>1</v>
      </c>
      <c r="E291" s="67"/>
      <c r="G291" s="67">
        <f t="shared" si="9"/>
        <v>1</v>
      </c>
      <c r="I291" s="68">
        <v>1</v>
      </c>
      <c r="J291" s="69">
        <f t="shared" si="8"/>
        <v>0</v>
      </c>
      <c r="K291" s="65"/>
      <c r="L291" s="65">
        <v>0</v>
      </c>
    </row>
    <row r="292" spans="1:12" outlineLevel="2">
      <c r="A292" s="31">
        <v>4112000000</v>
      </c>
      <c r="B292" s="45" t="s">
        <v>656</v>
      </c>
      <c r="C292" s="70">
        <v>1</v>
      </c>
      <c r="E292" s="70"/>
      <c r="G292" s="70">
        <f t="shared" si="9"/>
        <v>1</v>
      </c>
      <c r="I292" s="68">
        <v>0</v>
      </c>
      <c r="J292" s="69">
        <f t="shared" si="8"/>
        <v>-1</v>
      </c>
      <c r="K292" s="65"/>
      <c r="L292" s="65" t="s">
        <v>305</v>
      </c>
    </row>
    <row r="293" spans="1:12" outlineLevel="1">
      <c r="A293" s="66" t="s">
        <v>306</v>
      </c>
      <c r="B293" s="35" t="s">
        <v>5545</v>
      </c>
      <c r="C293" s="67">
        <f>SUM(C294)</f>
        <v>100</v>
      </c>
      <c r="E293" s="67"/>
      <c r="G293" s="67">
        <f t="shared" si="9"/>
        <v>100</v>
      </c>
      <c r="I293" s="68">
        <v>0</v>
      </c>
      <c r="J293" s="69">
        <f t="shared" si="8"/>
        <v>-100</v>
      </c>
      <c r="K293" s="65"/>
      <c r="L293" s="65">
        <v>0</v>
      </c>
    </row>
    <row r="294" spans="1:12" outlineLevel="2">
      <c r="A294" s="31">
        <v>4113000000</v>
      </c>
      <c r="B294" s="45" t="s">
        <v>657</v>
      </c>
      <c r="C294" s="70">
        <v>100</v>
      </c>
      <c r="E294" s="70"/>
      <c r="G294" s="70">
        <f t="shared" si="9"/>
        <v>100</v>
      </c>
      <c r="I294" s="68">
        <v>0</v>
      </c>
      <c r="J294" s="69">
        <f t="shared" si="8"/>
        <v>-100</v>
      </c>
      <c r="K294" s="65"/>
      <c r="L294" s="65" t="s">
        <v>306</v>
      </c>
    </row>
    <row r="295" spans="1:12" outlineLevel="1">
      <c r="A295" s="66" t="s">
        <v>307</v>
      </c>
      <c r="B295" s="35" t="s">
        <v>5546</v>
      </c>
      <c r="C295" s="67">
        <f>SUM(C296)</f>
        <v>0</v>
      </c>
      <c r="E295" s="67"/>
      <c r="G295" s="67">
        <f t="shared" si="9"/>
        <v>0</v>
      </c>
      <c r="I295" s="68">
        <v>0</v>
      </c>
      <c r="J295" s="69">
        <f t="shared" si="8"/>
        <v>0</v>
      </c>
      <c r="K295" s="65"/>
      <c r="L295" s="65">
        <v>0</v>
      </c>
    </row>
    <row r="296" spans="1:12" outlineLevel="2">
      <c r="A296" s="31">
        <v>4121000000</v>
      </c>
      <c r="B296" s="45" t="s">
        <v>658</v>
      </c>
      <c r="C296" s="70">
        <v>0</v>
      </c>
      <c r="E296" s="70"/>
      <c r="G296" s="70">
        <f t="shared" si="9"/>
        <v>0</v>
      </c>
      <c r="I296" s="68">
        <v>0</v>
      </c>
      <c r="J296" s="69">
        <f t="shared" si="8"/>
        <v>0</v>
      </c>
      <c r="K296" s="65"/>
      <c r="L296" s="65" t="s">
        <v>307</v>
      </c>
    </row>
    <row r="297" spans="1:12" outlineLevel="1">
      <c r="A297" s="66" t="s">
        <v>308</v>
      </c>
      <c r="B297" s="35" t="s">
        <v>5547</v>
      </c>
      <c r="C297" s="67">
        <f>SUM(C298)</f>
        <v>0</v>
      </c>
      <c r="E297" s="67"/>
      <c r="G297" s="67">
        <f t="shared" si="9"/>
        <v>0</v>
      </c>
      <c r="I297" s="68">
        <v>0</v>
      </c>
      <c r="J297" s="69">
        <f t="shared" si="8"/>
        <v>0</v>
      </c>
      <c r="K297" s="65"/>
      <c r="L297" s="65">
        <v>0</v>
      </c>
    </row>
    <row r="298" spans="1:12" outlineLevel="2">
      <c r="A298" s="31">
        <v>4122000000</v>
      </c>
      <c r="B298" s="45" t="s">
        <v>659</v>
      </c>
      <c r="C298" s="70">
        <v>0</v>
      </c>
      <c r="E298" s="70"/>
      <c r="G298" s="70">
        <f t="shared" si="9"/>
        <v>0</v>
      </c>
      <c r="I298" s="68">
        <v>0</v>
      </c>
      <c r="J298" s="69">
        <f t="shared" si="8"/>
        <v>0</v>
      </c>
      <c r="K298" s="65"/>
      <c r="L298" s="65" t="s">
        <v>308</v>
      </c>
    </row>
    <row r="299" spans="1:12" outlineLevel="1">
      <c r="A299" s="66" t="s">
        <v>309</v>
      </c>
      <c r="B299" s="35" t="s">
        <v>5548</v>
      </c>
      <c r="C299" s="67">
        <f>SUM(C300)</f>
        <v>0</v>
      </c>
      <c r="E299" s="67"/>
      <c r="G299" s="67">
        <f t="shared" si="9"/>
        <v>0</v>
      </c>
      <c r="I299" s="68">
        <v>0</v>
      </c>
      <c r="J299" s="69">
        <f t="shared" si="8"/>
        <v>0</v>
      </c>
      <c r="K299" s="65"/>
      <c r="L299" s="65">
        <v>0</v>
      </c>
    </row>
    <row r="300" spans="1:12" outlineLevel="2">
      <c r="A300" s="31">
        <v>4123000000</v>
      </c>
      <c r="B300" s="45" t="s">
        <v>660</v>
      </c>
      <c r="C300" s="70">
        <v>0</v>
      </c>
      <c r="E300" s="70"/>
      <c r="G300" s="70">
        <f t="shared" si="9"/>
        <v>0</v>
      </c>
      <c r="I300" s="68">
        <v>0</v>
      </c>
      <c r="J300" s="69">
        <f t="shared" ref="J300:J363" si="10">I300-G300</f>
        <v>0</v>
      </c>
      <c r="K300" s="65"/>
      <c r="L300" s="65" t="s">
        <v>309</v>
      </c>
    </row>
    <row r="301" spans="1:12" outlineLevel="1">
      <c r="A301" s="66" t="s">
        <v>310</v>
      </c>
      <c r="B301" s="35" t="s">
        <v>5549</v>
      </c>
      <c r="C301" s="67">
        <f>SUM(C302)</f>
        <v>0</v>
      </c>
      <c r="E301" s="67"/>
      <c r="G301" s="67">
        <f t="shared" si="9"/>
        <v>0</v>
      </c>
      <c r="I301" s="68">
        <v>0</v>
      </c>
      <c r="J301" s="69">
        <f t="shared" si="10"/>
        <v>0</v>
      </c>
      <c r="K301" s="65"/>
      <c r="L301" s="65">
        <v>0</v>
      </c>
    </row>
    <row r="302" spans="1:12" outlineLevel="2">
      <c r="A302" s="31">
        <v>4141000000</v>
      </c>
      <c r="B302" s="45" t="s">
        <v>661</v>
      </c>
      <c r="C302" s="70">
        <v>0</v>
      </c>
      <c r="E302" s="70"/>
      <c r="G302" s="70">
        <f t="shared" si="9"/>
        <v>0</v>
      </c>
      <c r="I302" s="68">
        <v>0</v>
      </c>
      <c r="J302" s="69">
        <f t="shared" si="10"/>
        <v>0</v>
      </c>
      <c r="K302" s="65"/>
      <c r="L302" s="65" t="s">
        <v>310</v>
      </c>
    </row>
    <row r="303" spans="1:12" outlineLevel="1">
      <c r="A303" s="66" t="s">
        <v>311</v>
      </c>
      <c r="B303" s="35" t="s">
        <v>5550</v>
      </c>
      <c r="C303" s="67">
        <f>SUM(C304)</f>
        <v>49430.94</v>
      </c>
      <c r="E303" s="67"/>
      <c r="G303" s="67">
        <f t="shared" si="9"/>
        <v>49430.94</v>
      </c>
      <c r="I303" s="68">
        <v>49430.94</v>
      </c>
      <c r="J303" s="69">
        <f t="shared" si="10"/>
        <v>0</v>
      </c>
      <c r="K303" s="65"/>
      <c r="L303" s="65">
        <v>0</v>
      </c>
    </row>
    <row r="304" spans="1:12" outlineLevel="2">
      <c r="A304" s="31">
        <v>4142000000</v>
      </c>
      <c r="B304" s="45" t="s">
        <v>662</v>
      </c>
      <c r="C304" s="70">
        <v>49430.94</v>
      </c>
      <c r="E304" s="70"/>
      <c r="G304" s="70">
        <f t="shared" si="9"/>
        <v>49430.94</v>
      </c>
      <c r="I304" s="68">
        <v>0</v>
      </c>
      <c r="J304" s="69">
        <f t="shared" si="10"/>
        <v>-49430.94</v>
      </c>
      <c r="K304" s="65"/>
      <c r="L304" s="65" t="s">
        <v>311</v>
      </c>
    </row>
    <row r="305" spans="1:12" outlineLevel="1">
      <c r="A305" s="66" t="s">
        <v>312</v>
      </c>
      <c r="B305" s="35" t="s">
        <v>5551</v>
      </c>
      <c r="C305" s="67">
        <f>SUM(C306)</f>
        <v>0</v>
      </c>
      <c r="E305" s="67"/>
      <c r="G305" s="67">
        <f t="shared" si="9"/>
        <v>0</v>
      </c>
      <c r="I305" s="68">
        <v>0</v>
      </c>
      <c r="J305" s="69">
        <f t="shared" si="10"/>
        <v>0</v>
      </c>
      <c r="K305" s="65"/>
      <c r="L305" s="65">
        <v>0</v>
      </c>
    </row>
    <row r="306" spans="1:12" outlineLevel="2">
      <c r="A306" s="31">
        <v>4151000000</v>
      </c>
      <c r="B306" s="45" t="s">
        <v>663</v>
      </c>
      <c r="C306" s="70">
        <v>0</v>
      </c>
      <c r="E306" s="70"/>
      <c r="G306" s="70">
        <f t="shared" si="9"/>
        <v>0</v>
      </c>
      <c r="I306" s="68">
        <v>0</v>
      </c>
      <c r="J306" s="69">
        <f t="shared" si="10"/>
        <v>0</v>
      </c>
      <c r="K306" s="65"/>
      <c r="L306" s="65" t="s">
        <v>312</v>
      </c>
    </row>
    <row r="307" spans="1:12" outlineLevel="1">
      <c r="A307" s="66" t="s">
        <v>313</v>
      </c>
      <c r="B307" s="35" t="s">
        <v>5552</v>
      </c>
      <c r="C307" s="67">
        <f>SUM(C309:C312)</f>
        <v>0</v>
      </c>
      <c r="E307" s="67"/>
      <c r="G307" s="67">
        <f t="shared" si="9"/>
        <v>0</v>
      </c>
      <c r="I307" s="68">
        <v>0</v>
      </c>
      <c r="J307" s="69">
        <f t="shared" si="10"/>
        <v>0</v>
      </c>
      <c r="K307" s="65"/>
      <c r="L307" s="65">
        <v>0</v>
      </c>
    </row>
    <row r="308" spans="1:12" outlineLevel="2">
      <c r="A308" s="31">
        <v>4152000000</v>
      </c>
      <c r="B308" s="45" t="s">
        <v>664</v>
      </c>
      <c r="C308" s="70">
        <v>0</v>
      </c>
      <c r="E308" s="70"/>
      <c r="G308" s="70">
        <f t="shared" si="9"/>
        <v>0</v>
      </c>
      <c r="I308" s="68">
        <v>0</v>
      </c>
      <c r="J308" s="69">
        <f t="shared" si="10"/>
        <v>0</v>
      </c>
      <c r="K308" s="65"/>
      <c r="L308" s="65" t="s">
        <v>313</v>
      </c>
    </row>
    <row r="309" spans="1:12" outlineLevel="2">
      <c r="A309" s="31">
        <v>4152000001</v>
      </c>
      <c r="B309" s="45" t="s">
        <v>665</v>
      </c>
      <c r="C309" s="70">
        <v>0</v>
      </c>
      <c r="E309" s="70"/>
      <c r="G309" s="70">
        <f t="shared" si="9"/>
        <v>0</v>
      </c>
      <c r="I309" s="68">
        <v>0</v>
      </c>
      <c r="J309" s="69">
        <f t="shared" si="10"/>
        <v>0</v>
      </c>
      <c r="K309" s="65"/>
      <c r="L309" s="65" t="s">
        <v>313</v>
      </c>
    </row>
    <row r="310" spans="1:12" outlineLevel="2">
      <c r="A310" s="31">
        <v>4152000002</v>
      </c>
      <c r="B310" s="45" t="s">
        <v>666</v>
      </c>
      <c r="C310" s="70">
        <v>0</v>
      </c>
      <c r="E310" s="70"/>
      <c r="G310" s="70">
        <f t="shared" si="9"/>
        <v>0</v>
      </c>
      <c r="I310" s="68">
        <v>0</v>
      </c>
      <c r="J310" s="69">
        <f t="shared" si="10"/>
        <v>0</v>
      </c>
      <c r="K310" s="65"/>
      <c r="L310" s="65" t="s">
        <v>313</v>
      </c>
    </row>
    <row r="311" spans="1:12" outlineLevel="2">
      <c r="A311" s="31">
        <v>4152000003</v>
      </c>
      <c r="B311" s="45" t="s">
        <v>667</v>
      </c>
      <c r="C311" s="70">
        <v>0</v>
      </c>
      <c r="E311" s="70"/>
      <c r="G311" s="70">
        <f t="shared" si="9"/>
        <v>0</v>
      </c>
      <c r="I311" s="68">
        <v>0</v>
      </c>
      <c r="J311" s="69">
        <f t="shared" si="10"/>
        <v>0</v>
      </c>
      <c r="K311" s="65"/>
      <c r="L311" s="65" t="s">
        <v>313</v>
      </c>
    </row>
    <row r="312" spans="1:12" outlineLevel="2">
      <c r="A312" s="31">
        <v>4152000004</v>
      </c>
      <c r="B312" s="45" t="s">
        <v>668</v>
      </c>
      <c r="C312" s="70">
        <v>0</v>
      </c>
      <c r="E312" s="70"/>
      <c r="G312" s="70">
        <f t="shared" si="9"/>
        <v>0</v>
      </c>
      <c r="I312" s="68">
        <v>0</v>
      </c>
      <c r="J312" s="69">
        <f t="shared" si="10"/>
        <v>0</v>
      </c>
      <c r="K312" s="65"/>
      <c r="L312" s="65" t="s">
        <v>313</v>
      </c>
    </row>
    <row r="313" spans="1:12" outlineLevel="1">
      <c r="A313" s="66" t="s">
        <v>314</v>
      </c>
      <c r="B313" s="35" t="s">
        <v>5553</v>
      </c>
      <c r="C313" s="67">
        <f>SUM(C314)</f>
        <v>0</v>
      </c>
      <c r="E313" s="67"/>
      <c r="G313" s="67">
        <f t="shared" si="9"/>
        <v>0</v>
      </c>
      <c r="I313" s="68">
        <v>0</v>
      </c>
      <c r="J313" s="69">
        <f t="shared" si="10"/>
        <v>0</v>
      </c>
      <c r="K313" s="65"/>
      <c r="L313" s="65">
        <v>0</v>
      </c>
    </row>
    <row r="314" spans="1:12" outlineLevel="2">
      <c r="A314" s="31">
        <v>4153000000</v>
      </c>
      <c r="B314" s="45" t="s">
        <v>669</v>
      </c>
      <c r="C314" s="70">
        <v>0</v>
      </c>
      <c r="E314" s="70"/>
      <c r="G314" s="70">
        <f t="shared" si="9"/>
        <v>0</v>
      </c>
      <c r="I314" s="68">
        <v>0</v>
      </c>
      <c r="J314" s="69">
        <f t="shared" si="10"/>
        <v>0</v>
      </c>
      <c r="K314" s="65"/>
      <c r="L314" s="65" t="s">
        <v>314</v>
      </c>
    </row>
    <row r="315" spans="1:12" outlineLevel="1">
      <c r="A315" s="66" t="s">
        <v>315</v>
      </c>
      <c r="B315" s="35" t="s">
        <v>5554</v>
      </c>
      <c r="C315" s="67">
        <f>SUM(C316)</f>
        <v>0</v>
      </c>
      <c r="E315" s="67"/>
      <c r="G315" s="67">
        <f t="shared" si="9"/>
        <v>0</v>
      </c>
      <c r="I315" s="68">
        <v>0</v>
      </c>
      <c r="J315" s="69">
        <f t="shared" si="10"/>
        <v>0</v>
      </c>
      <c r="K315" s="65"/>
      <c r="L315" s="65">
        <v>0</v>
      </c>
    </row>
    <row r="316" spans="1:12" outlineLevel="2">
      <c r="A316" s="31">
        <v>4410000000</v>
      </c>
      <c r="B316" s="45" t="s">
        <v>670</v>
      </c>
      <c r="C316" s="70">
        <v>0</v>
      </c>
      <c r="E316" s="70"/>
      <c r="G316" s="70">
        <f t="shared" si="9"/>
        <v>0</v>
      </c>
      <c r="I316" s="68">
        <v>0</v>
      </c>
      <c r="J316" s="69">
        <f t="shared" si="10"/>
        <v>0</v>
      </c>
      <c r="K316" s="65"/>
      <c r="L316" s="65" t="s">
        <v>315</v>
      </c>
    </row>
    <row r="317" spans="1:12" outlineLevel="1">
      <c r="A317" s="66" t="s">
        <v>316</v>
      </c>
      <c r="B317" s="35" t="s">
        <v>5555</v>
      </c>
      <c r="C317" s="67">
        <f>SUM(C318)</f>
        <v>0</v>
      </c>
      <c r="E317" s="67"/>
      <c r="G317" s="67">
        <f t="shared" si="9"/>
        <v>0</v>
      </c>
      <c r="I317" s="68">
        <v>0</v>
      </c>
      <c r="J317" s="69">
        <f t="shared" si="10"/>
        <v>0</v>
      </c>
      <c r="K317" s="65"/>
      <c r="L317" s="65">
        <v>0</v>
      </c>
    </row>
    <row r="318" spans="1:12" outlineLevel="2">
      <c r="A318" s="31">
        <v>4471000000</v>
      </c>
      <c r="B318" s="45" t="s">
        <v>671</v>
      </c>
      <c r="C318" s="70">
        <v>0</v>
      </c>
      <c r="E318" s="70"/>
      <c r="G318" s="70">
        <f t="shared" si="9"/>
        <v>0</v>
      </c>
      <c r="I318" s="68">
        <v>0</v>
      </c>
      <c r="J318" s="69">
        <f t="shared" si="10"/>
        <v>0</v>
      </c>
      <c r="K318" s="65"/>
      <c r="L318" s="65" t="s">
        <v>316</v>
      </c>
    </row>
    <row r="319" spans="1:12" outlineLevel="1">
      <c r="A319" s="66" t="s">
        <v>317</v>
      </c>
      <c r="B319" s="35" t="s">
        <v>5556</v>
      </c>
      <c r="C319" s="67">
        <f>SUM(C320)</f>
        <v>-30319.869999999901</v>
      </c>
      <c r="E319" s="67"/>
      <c r="G319" s="67">
        <f t="shared" si="9"/>
        <v>-30319.869999999901</v>
      </c>
      <c r="I319" s="68">
        <v>-30237.48</v>
      </c>
      <c r="J319" s="69">
        <f t="shared" si="10"/>
        <v>82.389999999901192</v>
      </c>
      <c r="K319" s="65"/>
      <c r="L319" s="65">
        <v>0</v>
      </c>
    </row>
    <row r="320" spans="1:12" outlineLevel="2">
      <c r="A320" s="31">
        <v>4814200000</v>
      </c>
      <c r="B320" s="45" t="s">
        <v>672</v>
      </c>
      <c r="C320" s="70">
        <v>-30319.869999999901</v>
      </c>
      <c r="E320" s="70"/>
      <c r="G320" s="70">
        <f t="shared" si="9"/>
        <v>-30319.869999999901</v>
      </c>
      <c r="I320" s="68">
        <v>0</v>
      </c>
      <c r="J320" s="69">
        <f t="shared" si="10"/>
        <v>30319.869999999901</v>
      </c>
      <c r="K320" s="65"/>
      <c r="L320" s="65" t="s">
        <v>317</v>
      </c>
    </row>
    <row r="321" spans="1:12" outlineLevel="1">
      <c r="A321" s="66" t="s">
        <v>318</v>
      </c>
      <c r="B321" s="35" t="s">
        <v>5557</v>
      </c>
      <c r="C321" s="67">
        <f>SUM(C322)</f>
        <v>0</v>
      </c>
      <c r="E321" s="67"/>
      <c r="G321" s="67">
        <f t="shared" si="9"/>
        <v>0</v>
      </c>
      <c r="I321" s="68">
        <v>0</v>
      </c>
      <c r="J321" s="69">
        <f t="shared" si="10"/>
        <v>0</v>
      </c>
      <c r="K321" s="65"/>
      <c r="L321" s="65">
        <v>0</v>
      </c>
    </row>
    <row r="322" spans="1:12" outlineLevel="2">
      <c r="A322" s="31">
        <v>4910010000</v>
      </c>
      <c r="B322" s="45" t="s">
        <v>673</v>
      </c>
      <c r="C322" s="70">
        <v>0</v>
      </c>
      <c r="E322" s="70"/>
      <c r="G322" s="70">
        <f t="shared" si="9"/>
        <v>0</v>
      </c>
      <c r="I322" s="68">
        <v>0</v>
      </c>
      <c r="J322" s="69">
        <f t="shared" si="10"/>
        <v>0</v>
      </c>
      <c r="K322" s="65"/>
      <c r="L322" s="65" t="s">
        <v>318</v>
      </c>
    </row>
    <row r="323" spans="1:12" outlineLevel="1">
      <c r="A323" s="66" t="s">
        <v>319</v>
      </c>
      <c r="B323" s="35" t="s">
        <v>5558</v>
      </c>
      <c r="C323" s="67">
        <f>SUM(C324)</f>
        <v>0</v>
      </c>
      <c r="E323" s="67"/>
      <c r="G323" s="67">
        <f t="shared" si="9"/>
        <v>0</v>
      </c>
      <c r="I323" s="68">
        <v>0</v>
      </c>
      <c r="J323" s="69">
        <f t="shared" si="10"/>
        <v>0</v>
      </c>
      <c r="K323" s="65"/>
      <c r="L323" s="65">
        <v>0</v>
      </c>
    </row>
    <row r="324" spans="1:12" outlineLevel="2">
      <c r="A324" s="31">
        <v>4910020000</v>
      </c>
      <c r="B324" s="45" t="s">
        <v>674</v>
      </c>
      <c r="C324" s="70">
        <v>0</v>
      </c>
      <c r="E324" s="70"/>
      <c r="G324" s="70">
        <f t="shared" si="9"/>
        <v>0</v>
      </c>
      <c r="I324" s="68">
        <v>0</v>
      </c>
      <c r="J324" s="69">
        <f t="shared" si="10"/>
        <v>0</v>
      </c>
      <c r="K324" s="65"/>
      <c r="L324" s="65" t="s">
        <v>319</v>
      </c>
    </row>
    <row r="325" spans="1:12" outlineLevel="1">
      <c r="A325" s="66" t="s">
        <v>320</v>
      </c>
      <c r="B325" s="35" t="s">
        <v>5559</v>
      </c>
      <c r="C325" s="67">
        <f>SUM(C326)</f>
        <v>0</v>
      </c>
      <c r="E325" s="67"/>
      <c r="G325" s="67">
        <f t="shared" si="9"/>
        <v>0</v>
      </c>
      <c r="I325" s="68">
        <v>0</v>
      </c>
      <c r="J325" s="69">
        <f t="shared" si="10"/>
        <v>0</v>
      </c>
      <c r="K325" s="65"/>
      <c r="L325" s="65">
        <v>0</v>
      </c>
    </row>
    <row r="326" spans="1:12" outlineLevel="2">
      <c r="A326" s="31">
        <v>4910030000</v>
      </c>
      <c r="B326" s="45" t="s">
        <v>675</v>
      </c>
      <c r="C326" s="70">
        <v>0</v>
      </c>
      <c r="E326" s="70"/>
      <c r="G326" s="70">
        <f t="shared" si="9"/>
        <v>0</v>
      </c>
      <c r="I326" s="68">
        <v>0</v>
      </c>
      <c r="J326" s="69">
        <f t="shared" si="10"/>
        <v>0</v>
      </c>
      <c r="K326" s="65"/>
      <c r="L326" s="65" t="s">
        <v>320</v>
      </c>
    </row>
    <row r="327" spans="1:12" outlineLevel="1">
      <c r="A327" s="66" t="s">
        <v>321</v>
      </c>
      <c r="B327" s="35" t="s">
        <v>5560</v>
      </c>
      <c r="C327" s="67">
        <f>SUM(C328)</f>
        <v>0</v>
      </c>
      <c r="E327" s="67"/>
      <c r="G327" s="67">
        <f t="shared" si="9"/>
        <v>0</v>
      </c>
      <c r="I327" s="68">
        <v>0</v>
      </c>
      <c r="J327" s="69">
        <f t="shared" si="10"/>
        <v>0</v>
      </c>
      <c r="K327" s="65"/>
      <c r="L327" s="65">
        <v>0</v>
      </c>
    </row>
    <row r="328" spans="1:12" outlineLevel="2">
      <c r="A328" s="31">
        <v>4950000000</v>
      </c>
      <c r="B328" s="45" t="s">
        <v>676</v>
      </c>
      <c r="C328" s="70">
        <v>0</v>
      </c>
      <c r="E328" s="70"/>
      <c r="G328" s="70">
        <f t="shared" si="9"/>
        <v>0</v>
      </c>
      <c r="I328" s="68">
        <v>0</v>
      </c>
      <c r="J328" s="69">
        <f t="shared" si="10"/>
        <v>0</v>
      </c>
      <c r="K328" s="65"/>
      <c r="L328" s="65" t="s">
        <v>321</v>
      </c>
    </row>
    <row r="329" spans="1:12" outlineLevel="1">
      <c r="I329" s="68"/>
      <c r="J329" s="69"/>
      <c r="K329" s="65"/>
      <c r="L329" s="65"/>
    </row>
    <row r="330" spans="1:12" s="73" customFormat="1">
      <c r="A330" s="32" t="s">
        <v>322</v>
      </c>
      <c r="B330" s="32"/>
      <c r="C330" s="71">
        <f>C289+C291+C293+C295+C297+C299+C301+C303+C305+C307+C313+C315+C317+C319+C321+C323+C325+C327</f>
        <v>105219212.06999999</v>
      </c>
      <c r="D330" s="71">
        <f>D289+D291+D293+D295+D297+D299+D301+D303+D305+D307+D313+D315+D317+D319+D321+D323+D325+D327</f>
        <v>0</v>
      </c>
      <c r="E330" s="71">
        <f>E289+E291+E293+E295+E297+E299+E301+E303+E305+E307+E313+E315+E317+E319+E321+E323+E325+E327</f>
        <v>0</v>
      </c>
      <c r="F330" s="72"/>
      <c r="G330" s="71">
        <f t="shared" si="9"/>
        <v>105219212.06999999</v>
      </c>
      <c r="I330" s="68"/>
      <c r="J330" s="69"/>
      <c r="K330" s="65"/>
      <c r="L330" s="65">
        <v>0</v>
      </c>
    </row>
    <row r="331" spans="1:12" outlineLevel="1">
      <c r="A331" s="66" t="s">
        <v>323</v>
      </c>
      <c r="B331" s="35" t="s">
        <v>5561</v>
      </c>
      <c r="C331" s="67">
        <f>SUM(C332:C334)</f>
        <v>0</v>
      </c>
      <c r="E331" s="67"/>
      <c r="G331" s="67">
        <f t="shared" si="9"/>
        <v>0</v>
      </c>
      <c r="I331" s="68">
        <v>0</v>
      </c>
      <c r="J331" s="69">
        <f t="shared" si="10"/>
        <v>0</v>
      </c>
      <c r="K331" s="65"/>
      <c r="L331" s="65">
        <v>0</v>
      </c>
    </row>
    <row r="332" spans="1:12" outlineLevel="2">
      <c r="A332" s="31">
        <v>2720980102</v>
      </c>
      <c r="B332" s="45" t="s">
        <v>677</v>
      </c>
      <c r="C332" s="70">
        <v>0</v>
      </c>
      <c r="E332" s="70"/>
      <c r="G332" s="70">
        <f t="shared" si="9"/>
        <v>0</v>
      </c>
      <c r="I332" s="68">
        <v>0</v>
      </c>
      <c r="J332" s="69">
        <f t="shared" si="10"/>
        <v>0</v>
      </c>
      <c r="K332" s="65"/>
      <c r="L332" s="65" t="s">
        <v>323</v>
      </c>
    </row>
    <row r="333" spans="1:12" outlineLevel="2">
      <c r="A333" s="31">
        <v>2720980105</v>
      </c>
      <c r="B333" s="45" t="s">
        <v>678</v>
      </c>
      <c r="C333" s="70">
        <v>0</v>
      </c>
      <c r="E333" s="70"/>
      <c r="G333" s="70">
        <f t="shared" ref="G333:G412" si="11">C333+E333</f>
        <v>0</v>
      </c>
      <c r="I333" s="68">
        <v>0</v>
      </c>
      <c r="J333" s="69">
        <f t="shared" si="10"/>
        <v>0</v>
      </c>
      <c r="K333" s="65"/>
      <c r="L333" s="65" t="s">
        <v>323</v>
      </c>
    </row>
    <row r="334" spans="1:12" outlineLevel="2">
      <c r="A334" s="31">
        <v>2720980109</v>
      </c>
      <c r="B334" s="45" t="s">
        <v>679</v>
      </c>
      <c r="C334" s="70">
        <v>0</v>
      </c>
      <c r="E334" s="70"/>
      <c r="G334" s="70">
        <f t="shared" si="11"/>
        <v>0</v>
      </c>
      <c r="I334" s="68">
        <v>0</v>
      </c>
      <c r="J334" s="69">
        <f t="shared" si="10"/>
        <v>0</v>
      </c>
      <c r="K334" s="65"/>
      <c r="L334" s="65" t="s">
        <v>323</v>
      </c>
    </row>
    <row r="335" spans="1:12" outlineLevel="1">
      <c r="A335" s="66" t="s">
        <v>324</v>
      </c>
      <c r="B335" s="35" t="s">
        <v>5562</v>
      </c>
      <c r="C335" s="67">
        <f>C336</f>
        <v>14812510.050000001</v>
      </c>
      <c r="E335" s="67"/>
      <c r="G335" s="67">
        <f t="shared" si="11"/>
        <v>14812510.050000001</v>
      </c>
      <c r="I335" s="68">
        <v>15310549.41</v>
      </c>
      <c r="J335" s="75">
        <f t="shared" si="10"/>
        <v>498039.3599999994</v>
      </c>
      <c r="K335" s="65">
        <v>0</v>
      </c>
      <c r="L335" s="65">
        <v>0</v>
      </c>
    </row>
    <row r="336" spans="1:12" outlineLevel="2">
      <c r="A336" s="31">
        <v>2720980103</v>
      </c>
      <c r="B336" s="45" t="s">
        <v>680</v>
      </c>
      <c r="C336" s="70">
        <v>14812510.050000001</v>
      </c>
      <c r="E336" s="70"/>
      <c r="G336" s="70">
        <f t="shared" si="11"/>
        <v>14812510.050000001</v>
      </c>
      <c r="I336" s="68">
        <v>0</v>
      </c>
      <c r="J336" s="69">
        <f t="shared" si="10"/>
        <v>-14812510.050000001</v>
      </c>
      <c r="K336" s="65"/>
      <c r="L336" s="65" t="s">
        <v>324</v>
      </c>
    </row>
    <row r="337" spans="1:13" outlineLevel="1">
      <c r="A337" s="66" t="s">
        <v>325</v>
      </c>
      <c r="B337" s="35" t="s">
        <v>5563</v>
      </c>
      <c r="C337" s="67">
        <f>C338</f>
        <v>0</v>
      </c>
      <c r="E337" s="67"/>
      <c r="G337" s="67">
        <f t="shared" si="11"/>
        <v>0</v>
      </c>
      <c r="I337" s="68">
        <v>0</v>
      </c>
      <c r="J337" s="69">
        <f t="shared" si="10"/>
        <v>0</v>
      </c>
      <c r="K337" s="65"/>
      <c r="L337" s="65">
        <v>0</v>
      </c>
    </row>
    <row r="338" spans="1:13" outlineLevel="2">
      <c r="A338" s="31">
        <v>2720980110</v>
      </c>
      <c r="B338" s="45" t="s">
        <v>681</v>
      </c>
      <c r="C338" s="70">
        <v>0</v>
      </c>
      <c r="E338" s="70"/>
      <c r="G338" s="70">
        <f t="shared" si="11"/>
        <v>0</v>
      </c>
      <c r="I338" s="68">
        <v>0</v>
      </c>
      <c r="J338" s="69">
        <f t="shared" si="10"/>
        <v>0</v>
      </c>
      <c r="K338" s="65"/>
      <c r="L338" s="65" t="s">
        <v>325</v>
      </c>
    </row>
    <row r="339" spans="1:13" outlineLevel="1">
      <c r="A339" s="66" t="s">
        <v>326</v>
      </c>
      <c r="B339" s="35" t="s">
        <v>5564</v>
      </c>
      <c r="C339" s="67">
        <f>C340</f>
        <v>0</v>
      </c>
      <c r="E339" s="67"/>
      <c r="G339" s="67">
        <f t="shared" si="11"/>
        <v>0</v>
      </c>
      <c r="I339" s="68">
        <v>0</v>
      </c>
      <c r="J339" s="69">
        <f t="shared" si="10"/>
        <v>0</v>
      </c>
      <c r="K339" s="65"/>
      <c r="L339" s="65">
        <v>0</v>
      </c>
    </row>
    <row r="340" spans="1:13" ht="12.75" customHeight="1" outlineLevel="2">
      <c r="A340" s="31">
        <v>2720980111</v>
      </c>
      <c r="B340" s="45" t="s">
        <v>682</v>
      </c>
      <c r="C340" s="70">
        <v>0</v>
      </c>
      <c r="E340" s="70"/>
      <c r="G340" s="70">
        <f t="shared" si="11"/>
        <v>0</v>
      </c>
      <c r="I340" s="68">
        <v>0</v>
      </c>
      <c r="J340" s="69">
        <f t="shared" si="10"/>
        <v>0</v>
      </c>
      <c r="K340" s="65"/>
      <c r="L340" s="65" t="s">
        <v>326</v>
      </c>
    </row>
    <row r="341" spans="1:13" outlineLevel="1">
      <c r="A341" s="66" t="s">
        <v>327</v>
      </c>
      <c r="B341" s="35" t="s">
        <v>2797</v>
      </c>
      <c r="C341" s="67">
        <f>SUM(C342:C354)</f>
        <v>263330006.84999982</v>
      </c>
      <c r="D341" s="69"/>
      <c r="E341" s="67">
        <f>SUM(E342:E349)</f>
        <v>145009427.4525516</v>
      </c>
      <c r="G341" s="67">
        <f t="shared" si="11"/>
        <v>408339434.30255139</v>
      </c>
      <c r="I341" s="68">
        <v>406422105.82999998</v>
      </c>
      <c r="J341" s="75">
        <f t="shared" si="10"/>
        <v>-1917328.4725514054</v>
      </c>
      <c r="K341" s="65">
        <v>0</v>
      </c>
      <c r="L341" s="65">
        <v>0</v>
      </c>
      <c r="M341" s="69"/>
    </row>
    <row r="342" spans="1:13" outlineLevel="2">
      <c r="A342" s="31">
        <v>2720980100</v>
      </c>
      <c r="B342" s="45" t="s">
        <v>683</v>
      </c>
      <c r="C342" s="70">
        <v>0</v>
      </c>
      <c r="E342" s="70"/>
      <c r="G342" s="70">
        <f t="shared" si="11"/>
        <v>0</v>
      </c>
      <c r="I342" s="68">
        <v>0</v>
      </c>
      <c r="J342" s="69">
        <f t="shared" si="10"/>
        <v>0</v>
      </c>
      <c r="K342" s="65"/>
      <c r="L342" s="65" t="s">
        <v>327</v>
      </c>
    </row>
    <row r="343" spans="1:13" outlineLevel="2">
      <c r="A343" s="31">
        <v>2720980101</v>
      </c>
      <c r="B343" s="45" t="s">
        <v>684</v>
      </c>
      <c r="C343" s="70">
        <v>156638682.44</v>
      </c>
      <c r="E343" s="76">
        <v>145009427.4525516</v>
      </c>
      <c r="G343" s="70">
        <f t="shared" si="11"/>
        <v>301648109.8925516</v>
      </c>
      <c r="I343" s="68">
        <v>0</v>
      </c>
      <c r="J343" s="69">
        <f t="shared" si="10"/>
        <v>-301648109.8925516</v>
      </c>
      <c r="K343" s="65"/>
      <c r="L343" s="65" t="s">
        <v>327</v>
      </c>
    </row>
    <row r="344" spans="1:13" outlineLevel="2">
      <c r="A344" s="31">
        <v>2720980108</v>
      </c>
      <c r="B344" s="45" t="s">
        <v>685</v>
      </c>
      <c r="C344" s="70">
        <v>0</v>
      </c>
      <c r="E344" s="70"/>
      <c r="G344" s="70">
        <f t="shared" si="11"/>
        <v>0</v>
      </c>
      <c r="I344" s="68">
        <v>0</v>
      </c>
      <c r="J344" s="69">
        <f t="shared" si="10"/>
        <v>0</v>
      </c>
      <c r="K344" s="65"/>
      <c r="L344" s="65" t="s">
        <v>323</v>
      </c>
    </row>
    <row r="345" spans="1:13" outlineLevel="2">
      <c r="A345" s="31">
        <v>2720980140</v>
      </c>
      <c r="B345" s="45" t="s">
        <v>686</v>
      </c>
      <c r="C345" s="70">
        <v>16185744.2899999</v>
      </c>
      <c r="E345" s="70"/>
      <c r="G345" s="70">
        <f t="shared" si="11"/>
        <v>16185744.2899999</v>
      </c>
      <c r="I345" s="68">
        <v>0</v>
      </c>
      <c r="J345" s="69">
        <f t="shared" si="10"/>
        <v>-16185744.2899999</v>
      </c>
      <c r="K345" s="65"/>
      <c r="L345" s="65" t="s">
        <v>327</v>
      </c>
    </row>
    <row r="346" spans="1:13" outlineLevel="2">
      <c r="A346" s="31">
        <v>2720980150</v>
      </c>
      <c r="B346" s="45" t="s">
        <v>687</v>
      </c>
      <c r="C346" s="70">
        <v>0</v>
      </c>
      <c r="E346" s="70"/>
      <c r="G346" s="70">
        <f t="shared" si="11"/>
        <v>0</v>
      </c>
      <c r="I346" s="68">
        <v>0</v>
      </c>
      <c r="J346" s="69">
        <f t="shared" si="10"/>
        <v>0</v>
      </c>
      <c r="K346" s="65"/>
      <c r="L346" s="65" t="s">
        <v>327</v>
      </c>
    </row>
    <row r="347" spans="1:13" outlineLevel="2">
      <c r="A347" s="31">
        <v>2720980160</v>
      </c>
      <c r="B347" s="45" t="s">
        <v>688</v>
      </c>
      <c r="C347" s="77">
        <v>0</v>
      </c>
      <c r="E347" s="70"/>
      <c r="G347" s="70">
        <f t="shared" si="11"/>
        <v>0</v>
      </c>
      <c r="I347" s="68">
        <v>0</v>
      </c>
      <c r="J347" s="69">
        <f t="shared" si="10"/>
        <v>0</v>
      </c>
      <c r="K347" s="65"/>
      <c r="L347" s="65" t="s">
        <v>327</v>
      </c>
    </row>
    <row r="348" spans="1:13" outlineLevel="2">
      <c r="A348" s="31">
        <v>2720980170</v>
      </c>
      <c r="B348" s="45" t="s">
        <v>689</v>
      </c>
      <c r="C348" s="70">
        <v>6699541.6100000003</v>
      </c>
      <c r="E348" s="70"/>
      <c r="G348" s="70">
        <f t="shared" si="11"/>
        <v>6699541.6100000003</v>
      </c>
      <c r="I348" s="68">
        <v>0</v>
      </c>
      <c r="J348" s="69">
        <f t="shared" si="10"/>
        <v>-6699541.6100000003</v>
      </c>
      <c r="K348" s="65"/>
      <c r="L348" s="65" t="s">
        <v>327</v>
      </c>
    </row>
    <row r="349" spans="1:13" outlineLevel="2">
      <c r="A349" s="31">
        <v>2720980190</v>
      </c>
      <c r="B349" s="45" t="s">
        <v>690</v>
      </c>
      <c r="C349" s="70">
        <v>7314740.5</v>
      </c>
      <c r="E349" s="70"/>
      <c r="G349" s="70">
        <f t="shared" si="11"/>
        <v>7314740.5</v>
      </c>
      <c r="I349" s="68">
        <v>0</v>
      </c>
      <c r="J349" s="69">
        <f t="shared" si="10"/>
        <v>-7314740.5</v>
      </c>
      <c r="K349" s="65"/>
      <c r="L349" s="65" t="s">
        <v>327</v>
      </c>
    </row>
    <row r="350" spans="1:13" outlineLevel="2">
      <c r="A350" s="34">
        <v>2728802210</v>
      </c>
      <c r="B350" s="47" t="s">
        <v>691</v>
      </c>
      <c r="C350" s="70">
        <v>53870449.009999901</v>
      </c>
      <c r="E350" s="70"/>
      <c r="G350" s="70">
        <f t="shared" si="11"/>
        <v>53870449.009999901</v>
      </c>
      <c r="I350" s="68">
        <v>0</v>
      </c>
      <c r="J350" s="69">
        <f t="shared" si="10"/>
        <v>-53870449.009999901</v>
      </c>
      <c r="K350" s="65"/>
      <c r="L350" s="65" t="s">
        <v>327</v>
      </c>
    </row>
    <row r="351" spans="1:13" outlineLevel="2">
      <c r="A351" s="34">
        <v>2728802410</v>
      </c>
      <c r="B351" s="47" t="s">
        <v>692</v>
      </c>
      <c r="C351" s="70">
        <v>21450056</v>
      </c>
      <c r="E351" s="70"/>
      <c r="G351" s="70">
        <f t="shared" si="11"/>
        <v>21450056</v>
      </c>
      <c r="I351" s="68">
        <v>0</v>
      </c>
      <c r="J351" s="69">
        <f t="shared" si="10"/>
        <v>-21450056</v>
      </c>
      <c r="K351" s="65"/>
      <c r="L351" s="65" t="s">
        <v>327</v>
      </c>
    </row>
    <row r="352" spans="1:13" outlineLevel="2">
      <c r="A352" s="34">
        <v>2728802700</v>
      </c>
      <c r="B352" s="47" t="s">
        <v>693</v>
      </c>
      <c r="C352" s="70">
        <v>1185739</v>
      </c>
      <c r="E352" s="70"/>
      <c r="G352" s="70">
        <f t="shared" si="11"/>
        <v>1185739</v>
      </c>
      <c r="I352" s="68">
        <v>0</v>
      </c>
      <c r="J352" s="69">
        <f t="shared" si="10"/>
        <v>-1185739</v>
      </c>
      <c r="K352" s="65"/>
      <c r="L352" s="65" t="s">
        <v>327</v>
      </c>
    </row>
    <row r="353" spans="1:12" outlineLevel="2">
      <c r="A353" s="34">
        <v>2728802910</v>
      </c>
      <c r="B353" s="47" t="s">
        <v>694</v>
      </c>
      <c r="C353" s="70">
        <v>-14946</v>
      </c>
      <c r="E353" s="70"/>
      <c r="G353" s="70">
        <f t="shared" si="11"/>
        <v>-14946</v>
      </c>
      <c r="I353" s="68">
        <v>0</v>
      </c>
      <c r="J353" s="69">
        <f t="shared" si="10"/>
        <v>14946</v>
      </c>
      <c r="K353" s="65"/>
      <c r="L353" s="65" t="s">
        <v>327</v>
      </c>
    </row>
    <row r="354" spans="1:12" outlineLevel="2">
      <c r="A354" s="31">
        <v>2749100099</v>
      </c>
      <c r="B354" s="45" t="s">
        <v>695</v>
      </c>
      <c r="C354" s="78">
        <v>0</v>
      </c>
      <c r="D354" s="79"/>
      <c r="E354" s="70"/>
      <c r="F354" s="72"/>
      <c r="G354" s="70">
        <f>C354+E354</f>
        <v>0</v>
      </c>
      <c r="H354" s="73"/>
      <c r="I354" s="68">
        <v>0</v>
      </c>
      <c r="J354" s="69">
        <f t="shared" si="10"/>
        <v>0</v>
      </c>
      <c r="L354" s="65" t="s">
        <v>504</v>
      </c>
    </row>
    <row r="355" spans="1:12" outlineLevel="1">
      <c r="B355" s="48"/>
      <c r="C355" s="69"/>
      <c r="D355" s="69"/>
      <c r="I355" s="68"/>
      <c r="J355" s="69"/>
      <c r="K355" s="65"/>
      <c r="L355" s="65"/>
    </row>
    <row r="356" spans="1:12" s="73" customFormat="1">
      <c r="A356" s="32" t="s">
        <v>328</v>
      </c>
      <c r="B356" s="32"/>
      <c r="C356" s="71">
        <f>C331+C335+C337+C339+C341</f>
        <v>278142516.8999998</v>
      </c>
      <c r="D356" s="71">
        <f>D331+D335+D337+D339+D341</f>
        <v>0</v>
      </c>
      <c r="E356" s="71">
        <f>E331+E335+E337+E339+E341</f>
        <v>145009427.4525516</v>
      </c>
      <c r="F356" s="72"/>
      <c r="G356" s="71">
        <f t="shared" si="11"/>
        <v>423151944.3525514</v>
      </c>
      <c r="I356" s="68"/>
      <c r="J356" s="69"/>
      <c r="K356" s="65"/>
      <c r="L356" s="65">
        <v>0</v>
      </c>
    </row>
    <row r="357" spans="1:12" outlineLevel="1">
      <c r="A357" s="80" t="s">
        <v>329</v>
      </c>
      <c r="B357" s="35" t="s">
        <v>5565</v>
      </c>
      <c r="C357" s="81">
        <f>SUM(C358:C359)</f>
        <v>132250077.44000001</v>
      </c>
      <c r="E357" s="67"/>
      <c r="G357" s="67">
        <f t="shared" si="11"/>
        <v>132250077.44000001</v>
      </c>
      <c r="I357" s="68">
        <v>132499389.73999999</v>
      </c>
      <c r="J357" s="69">
        <f t="shared" si="10"/>
        <v>249312.29999998212</v>
      </c>
      <c r="K357" s="65"/>
      <c r="L357" s="65">
        <v>0</v>
      </c>
    </row>
    <row r="358" spans="1:12" outlineLevel="2">
      <c r="A358" s="82">
        <v>2111240000</v>
      </c>
      <c r="B358" s="83" t="s">
        <v>696</v>
      </c>
      <c r="C358" s="70">
        <v>138791985.24000001</v>
      </c>
      <c r="E358" s="70"/>
      <c r="G358" s="70">
        <f t="shared" si="11"/>
        <v>138791985.24000001</v>
      </c>
      <c r="I358" s="68">
        <v>0</v>
      </c>
      <c r="J358" s="69">
        <f t="shared" si="10"/>
        <v>-138791985.24000001</v>
      </c>
      <c r="K358" s="65"/>
      <c r="L358" s="65" t="s">
        <v>329</v>
      </c>
    </row>
    <row r="359" spans="1:12" outlineLevel="2">
      <c r="A359" s="82">
        <v>2111240001</v>
      </c>
      <c r="B359" s="84" t="s">
        <v>697</v>
      </c>
      <c r="C359" s="85">
        <f>-C724</f>
        <v>-6541907.7999999998</v>
      </c>
      <c r="E359" s="70"/>
      <c r="G359" s="70"/>
      <c r="I359" s="68"/>
      <c r="J359" s="69"/>
      <c r="K359" s="65"/>
      <c r="L359" s="65"/>
    </row>
    <row r="360" spans="1:12" outlineLevel="1">
      <c r="A360" s="66" t="s">
        <v>330</v>
      </c>
      <c r="B360" s="35" t="s">
        <v>5566</v>
      </c>
      <c r="C360" s="67">
        <f>SUM(C361:C361)</f>
        <v>5005377.54</v>
      </c>
      <c r="E360" s="67"/>
      <c r="G360" s="67">
        <f t="shared" si="11"/>
        <v>5005377.54</v>
      </c>
      <c r="I360" s="68">
        <v>5005377.54</v>
      </c>
      <c r="J360" s="69">
        <f t="shared" si="10"/>
        <v>0</v>
      </c>
      <c r="K360" s="65"/>
      <c r="L360" s="65">
        <v>0</v>
      </c>
    </row>
    <row r="361" spans="1:12" outlineLevel="2">
      <c r="A361" s="82">
        <v>2181240000</v>
      </c>
      <c r="B361" s="83" t="s">
        <v>698</v>
      </c>
      <c r="C361" s="70">
        <v>5005377.54</v>
      </c>
      <c r="E361" s="70"/>
      <c r="G361" s="70">
        <f t="shared" si="11"/>
        <v>5005377.54</v>
      </c>
      <c r="I361" s="68">
        <v>0</v>
      </c>
      <c r="J361" s="69">
        <f t="shared" si="10"/>
        <v>-5005377.54</v>
      </c>
      <c r="K361" s="65"/>
      <c r="L361" s="65" t="s">
        <v>330</v>
      </c>
    </row>
    <row r="362" spans="1:12" outlineLevel="1">
      <c r="G362" s="69">
        <f>G356+G330+G276+G235</f>
        <v>3006456792.5627537</v>
      </c>
      <c r="I362" s="68">
        <v>0</v>
      </c>
      <c r="J362" s="69"/>
      <c r="K362" s="65"/>
      <c r="L362" s="65">
        <v>0</v>
      </c>
    </row>
    <row r="363" spans="1:12" outlineLevel="1">
      <c r="A363" s="86" t="s">
        <v>331</v>
      </c>
      <c r="B363" s="86" t="s">
        <v>699</v>
      </c>
      <c r="C363" s="87">
        <f>I363</f>
        <v>-55349272.840000004</v>
      </c>
      <c r="E363" s="87"/>
      <c r="G363" s="87">
        <f t="shared" si="11"/>
        <v>-55349272.840000004</v>
      </c>
      <c r="I363" s="68">
        <v>-55349272.840000004</v>
      </c>
      <c r="J363" s="69">
        <f t="shared" si="10"/>
        <v>0</v>
      </c>
      <c r="K363" s="65"/>
      <c r="L363" s="65">
        <v>0</v>
      </c>
    </row>
    <row r="364" spans="1:12" outlineLevel="1">
      <c r="E364" s="69"/>
      <c r="I364" s="68"/>
      <c r="J364" s="69"/>
      <c r="K364" s="65"/>
      <c r="L364" s="65"/>
    </row>
    <row r="365" spans="1:12" s="73" customFormat="1">
      <c r="A365" s="32" t="s">
        <v>0</v>
      </c>
      <c r="B365" s="48"/>
      <c r="C365" s="71">
        <f>C357+C360+C363</f>
        <v>81906182.140000015</v>
      </c>
      <c r="D365" s="71">
        <f>D357+D360+D363</f>
        <v>0</v>
      </c>
      <c r="E365" s="71">
        <f>E357+E360+E363</f>
        <v>0</v>
      </c>
      <c r="F365" s="72"/>
      <c r="G365" s="71">
        <f t="shared" si="11"/>
        <v>81906182.140000015</v>
      </c>
      <c r="I365" s="68"/>
      <c r="J365" s="69"/>
      <c r="K365" s="65"/>
      <c r="L365" s="65">
        <v>0</v>
      </c>
    </row>
    <row r="366" spans="1:12" s="73" customFormat="1" outlineLevel="1">
      <c r="A366" s="66" t="s">
        <v>332</v>
      </c>
      <c r="B366" s="35" t="s">
        <v>5567</v>
      </c>
      <c r="C366" s="67">
        <f>SUM(C367)</f>
        <v>0</v>
      </c>
      <c r="D366" s="71"/>
      <c r="E366" s="71"/>
      <c r="F366" s="72"/>
      <c r="G366" s="67">
        <f>C366+E366</f>
        <v>0</v>
      </c>
      <c r="I366" s="68">
        <v>0</v>
      </c>
      <c r="J366" s="69">
        <f>I366-G366</f>
        <v>0</v>
      </c>
      <c r="K366" s="65"/>
      <c r="L366" s="65">
        <v>0</v>
      </c>
    </row>
    <row r="367" spans="1:12" s="73" customFormat="1" outlineLevel="2">
      <c r="A367" s="31">
        <v>2521121000</v>
      </c>
      <c r="B367" s="45" t="s">
        <v>700</v>
      </c>
      <c r="C367" s="70">
        <v>0</v>
      </c>
      <c r="D367" s="71"/>
      <c r="E367" s="70"/>
      <c r="F367" s="72"/>
      <c r="G367" s="70">
        <f>C367+E367</f>
        <v>0</v>
      </c>
      <c r="I367" s="68">
        <v>0</v>
      </c>
      <c r="J367" s="69">
        <f>I367-G367</f>
        <v>0</v>
      </c>
      <c r="K367" s="65"/>
      <c r="L367" s="65" t="s">
        <v>332</v>
      </c>
    </row>
    <row r="368" spans="1:12" s="73" customFormat="1" outlineLevel="1">
      <c r="A368" s="66" t="s">
        <v>333</v>
      </c>
      <c r="B368" s="35" t="s">
        <v>5568</v>
      </c>
      <c r="C368" s="67">
        <f>SUM(C369)</f>
        <v>2894355.29999999</v>
      </c>
      <c r="D368" s="71"/>
      <c r="E368" s="67"/>
      <c r="F368" s="72"/>
      <c r="G368" s="67">
        <f t="shared" si="11"/>
        <v>2894355.29999999</v>
      </c>
      <c r="I368" s="68">
        <v>2894355.3</v>
      </c>
      <c r="J368" s="69">
        <f t="shared" ref="J368:J447" si="12">I368-G368</f>
        <v>9.7788870334625244E-9</v>
      </c>
      <c r="K368" s="65"/>
      <c r="L368" s="65">
        <v>0</v>
      </c>
    </row>
    <row r="369" spans="1:12" s="73" customFormat="1" outlineLevel="2">
      <c r="A369" s="31">
        <v>2681116000</v>
      </c>
      <c r="B369" s="45" t="s">
        <v>701</v>
      </c>
      <c r="C369" s="70">
        <v>2894355.29999999</v>
      </c>
      <c r="D369" s="71"/>
      <c r="E369" s="70"/>
      <c r="F369" s="72"/>
      <c r="G369" s="70">
        <f t="shared" si="11"/>
        <v>2894355.29999999</v>
      </c>
      <c r="I369" s="68">
        <v>0</v>
      </c>
      <c r="J369" s="69">
        <f t="shared" si="12"/>
        <v>-2894355.29999999</v>
      </c>
      <c r="K369" s="65"/>
      <c r="L369" s="65" t="s">
        <v>333</v>
      </c>
    </row>
    <row r="370" spans="1:12" s="73" customFormat="1" outlineLevel="1">
      <c r="A370" s="66" t="s">
        <v>334</v>
      </c>
      <c r="B370" s="35" t="s">
        <v>5569</v>
      </c>
      <c r="C370" s="67">
        <f>SUM(C371:C372)</f>
        <v>2170797.9500000002</v>
      </c>
      <c r="D370" s="71"/>
      <c r="E370" s="67"/>
      <c r="F370" s="72"/>
      <c r="G370" s="67">
        <f t="shared" si="11"/>
        <v>2170797.9500000002</v>
      </c>
      <c r="I370" s="68">
        <v>2170797.9500000002</v>
      </c>
      <c r="J370" s="69">
        <f t="shared" si="12"/>
        <v>0</v>
      </c>
      <c r="K370" s="65"/>
      <c r="L370" s="65">
        <v>0</v>
      </c>
    </row>
    <row r="371" spans="1:12" s="73" customFormat="1" outlineLevel="2">
      <c r="A371" s="31">
        <v>2681136000</v>
      </c>
      <c r="B371" s="45" t="s">
        <v>702</v>
      </c>
      <c r="C371" s="70">
        <v>2170748</v>
      </c>
      <c r="D371" s="71"/>
      <c r="E371" s="70"/>
      <c r="F371" s="72"/>
      <c r="G371" s="70">
        <f t="shared" si="11"/>
        <v>2170748</v>
      </c>
      <c r="I371" s="68">
        <v>0</v>
      </c>
      <c r="J371" s="69">
        <f t="shared" si="12"/>
        <v>-2170748</v>
      </c>
      <c r="K371" s="65"/>
      <c r="L371" s="65" t="s">
        <v>334</v>
      </c>
    </row>
    <row r="372" spans="1:12" s="73" customFormat="1" outlineLevel="2">
      <c r="A372" s="31">
        <v>2681136020</v>
      </c>
      <c r="B372" s="45" t="s">
        <v>703</v>
      </c>
      <c r="C372" s="70">
        <v>49.95</v>
      </c>
      <c r="D372" s="71"/>
      <c r="E372" s="70"/>
      <c r="F372" s="72"/>
      <c r="G372" s="70">
        <f t="shared" si="11"/>
        <v>49.95</v>
      </c>
      <c r="I372" s="68">
        <v>0</v>
      </c>
      <c r="J372" s="69">
        <f t="shared" si="12"/>
        <v>-49.95</v>
      </c>
      <c r="K372" s="65"/>
      <c r="L372" s="65" t="s">
        <v>334</v>
      </c>
    </row>
    <row r="373" spans="1:12" s="73" customFormat="1" outlineLevel="1">
      <c r="A373" s="66" t="s">
        <v>335</v>
      </c>
      <c r="B373" s="35" t="s">
        <v>5570</v>
      </c>
      <c r="C373" s="67">
        <f>SUM(C374:C376)</f>
        <v>18211.709999999901</v>
      </c>
      <c r="D373" s="71"/>
      <c r="E373" s="67"/>
      <c r="F373" s="72"/>
      <c r="G373" s="67">
        <f t="shared" si="11"/>
        <v>18211.709999999901</v>
      </c>
      <c r="I373" s="68">
        <v>18211.71</v>
      </c>
      <c r="J373" s="69">
        <f t="shared" si="12"/>
        <v>9.822542779147625E-11</v>
      </c>
      <c r="K373" s="65"/>
      <c r="L373" s="65">
        <v>0</v>
      </c>
    </row>
    <row r="374" spans="1:12" s="73" customFormat="1" outlineLevel="2">
      <c r="A374" s="82">
        <v>2681104000</v>
      </c>
      <c r="B374" s="83" t="s">
        <v>704</v>
      </c>
      <c r="C374" s="70">
        <v>18211.709999999901</v>
      </c>
      <c r="D374" s="71"/>
      <c r="E374" s="70"/>
      <c r="F374" s="72"/>
      <c r="G374" s="70">
        <f t="shared" si="11"/>
        <v>18211.709999999901</v>
      </c>
      <c r="I374" s="68">
        <v>0</v>
      </c>
      <c r="J374" s="69">
        <f t="shared" si="12"/>
        <v>-18211.709999999901</v>
      </c>
      <c r="K374" s="65"/>
      <c r="L374" s="65" t="s">
        <v>335</v>
      </c>
    </row>
    <row r="375" spans="1:12" s="73" customFormat="1" outlineLevel="2">
      <c r="A375" s="82">
        <v>2681204000</v>
      </c>
      <c r="B375" s="83" t="s">
        <v>705</v>
      </c>
      <c r="C375" s="70">
        <v>0</v>
      </c>
      <c r="D375" s="71"/>
      <c r="E375" s="70"/>
      <c r="F375" s="72"/>
      <c r="G375" s="70">
        <f t="shared" si="11"/>
        <v>0</v>
      </c>
      <c r="I375" s="68">
        <v>0</v>
      </c>
      <c r="J375" s="69">
        <f t="shared" si="12"/>
        <v>0</v>
      </c>
      <c r="K375" s="65"/>
      <c r="L375" s="65" t="s">
        <v>335</v>
      </c>
    </row>
    <row r="376" spans="1:12" s="73" customFormat="1" outlineLevel="2">
      <c r="A376" s="82">
        <v>2681204099</v>
      </c>
      <c r="B376" s="83" t="s">
        <v>706</v>
      </c>
      <c r="C376" s="70">
        <v>0</v>
      </c>
      <c r="D376" s="71"/>
      <c r="E376" s="70"/>
      <c r="F376" s="72"/>
      <c r="G376" s="70">
        <f t="shared" si="11"/>
        <v>0</v>
      </c>
      <c r="I376" s="68">
        <v>0</v>
      </c>
      <c r="J376" s="69">
        <f t="shared" si="12"/>
        <v>0</v>
      </c>
      <c r="K376" s="65"/>
      <c r="L376" s="65" t="s">
        <v>335</v>
      </c>
    </row>
    <row r="377" spans="1:12" s="73" customFormat="1" outlineLevel="1">
      <c r="A377" s="66" t="s">
        <v>336</v>
      </c>
      <c r="B377" s="35" t="s">
        <v>5571</v>
      </c>
      <c r="C377" s="67">
        <f>SUM(C378:C379)</f>
        <v>0</v>
      </c>
      <c r="D377" s="71"/>
      <c r="E377" s="67">
        <f>E378</f>
        <v>0</v>
      </c>
      <c r="F377" s="72"/>
      <c r="G377" s="67">
        <f t="shared" si="11"/>
        <v>0</v>
      </c>
      <c r="I377" s="68">
        <v>1</v>
      </c>
      <c r="J377" s="69">
        <f t="shared" si="12"/>
        <v>1</v>
      </c>
      <c r="K377" s="65"/>
      <c r="L377" s="65">
        <v>0</v>
      </c>
    </row>
    <row r="378" spans="1:12" s="73" customFormat="1" outlineLevel="2">
      <c r="A378" s="31">
        <v>2681160000</v>
      </c>
      <c r="B378" s="45" t="s">
        <v>707</v>
      </c>
      <c r="C378" s="70">
        <v>304034295.04000002</v>
      </c>
      <c r="D378" s="71"/>
      <c r="E378" s="70">
        <v>0</v>
      </c>
      <c r="F378" s="72"/>
      <c r="G378" s="70">
        <f t="shared" si="11"/>
        <v>304034295.04000002</v>
      </c>
      <c r="I378" s="68">
        <v>0</v>
      </c>
      <c r="J378" s="69">
        <f t="shared" si="12"/>
        <v>-304034295.04000002</v>
      </c>
      <c r="K378" s="65"/>
      <c r="L378" s="65" t="s">
        <v>336</v>
      </c>
    </row>
    <row r="379" spans="1:12" s="73" customFormat="1" outlineLevel="2">
      <c r="A379" s="34">
        <v>2681161000</v>
      </c>
      <c r="B379" s="47" t="s">
        <v>708</v>
      </c>
      <c r="C379" s="70">
        <v>-304034295.04000002</v>
      </c>
      <c r="D379" s="71"/>
      <c r="E379" s="70"/>
      <c r="F379" s="72"/>
      <c r="G379" s="70">
        <f t="shared" si="11"/>
        <v>-304034295.04000002</v>
      </c>
      <c r="I379" s="68">
        <v>0</v>
      </c>
      <c r="J379" s="69">
        <f t="shared" si="12"/>
        <v>304034295.04000002</v>
      </c>
      <c r="K379" s="65"/>
      <c r="L379" s="65" t="s">
        <v>336</v>
      </c>
    </row>
    <row r="380" spans="1:12" s="73" customFormat="1" outlineLevel="1">
      <c r="A380" s="66" t="s">
        <v>337</v>
      </c>
      <c r="B380" s="35" t="s">
        <v>5572</v>
      </c>
      <c r="C380" s="67">
        <f>SUM(C381)</f>
        <v>0</v>
      </c>
      <c r="D380" s="71"/>
      <c r="E380" s="67">
        <f>E381</f>
        <v>0</v>
      </c>
      <c r="F380" s="72"/>
      <c r="G380" s="67">
        <f t="shared" si="11"/>
        <v>0</v>
      </c>
      <c r="I380" s="68">
        <v>0</v>
      </c>
      <c r="J380" s="69">
        <f t="shared" si="12"/>
        <v>0</v>
      </c>
      <c r="K380" s="65"/>
      <c r="L380" s="65">
        <v>0</v>
      </c>
    </row>
    <row r="381" spans="1:12" s="73" customFormat="1" outlineLevel="2">
      <c r="A381" s="82">
        <v>2681109100</v>
      </c>
      <c r="B381" s="83" t="s">
        <v>709</v>
      </c>
      <c r="C381" s="76">
        <v>0</v>
      </c>
      <c r="D381" s="79"/>
      <c r="E381" s="70">
        <v>0</v>
      </c>
      <c r="F381" s="72"/>
      <c r="G381" s="70">
        <f t="shared" si="11"/>
        <v>0</v>
      </c>
      <c r="I381" s="68">
        <v>0</v>
      </c>
      <c r="J381" s="69">
        <f t="shared" si="12"/>
        <v>0</v>
      </c>
      <c r="K381" s="65"/>
      <c r="L381" s="65" t="s">
        <v>337</v>
      </c>
    </row>
    <row r="382" spans="1:12" s="73" customFormat="1" outlineLevel="1">
      <c r="A382" s="74" t="s">
        <v>338</v>
      </c>
      <c r="B382" s="35">
        <v>0</v>
      </c>
      <c r="C382" s="67">
        <f>SUM(C383)</f>
        <v>0</v>
      </c>
      <c r="D382" s="79"/>
      <c r="E382" s="67">
        <f>E383</f>
        <v>268734563</v>
      </c>
      <c r="F382" s="72"/>
      <c r="G382" s="67">
        <f t="shared" si="11"/>
        <v>268734563</v>
      </c>
      <c r="I382" s="68">
        <v>0</v>
      </c>
      <c r="J382" s="69">
        <f t="shared" si="12"/>
        <v>-268734563</v>
      </c>
      <c r="K382" s="65"/>
      <c r="L382" s="65">
        <v>0</v>
      </c>
    </row>
    <row r="383" spans="1:12" s="73" customFormat="1" outlineLevel="2">
      <c r="A383" s="33"/>
      <c r="B383" s="46" t="s">
        <v>710</v>
      </c>
      <c r="C383" s="70">
        <v>0</v>
      </c>
      <c r="D383" s="79"/>
      <c r="E383" s="70">
        <v>268734563</v>
      </c>
      <c r="F383" s="72"/>
      <c r="G383" s="70">
        <f t="shared" si="11"/>
        <v>268734563</v>
      </c>
      <c r="I383" s="68">
        <v>0</v>
      </c>
      <c r="J383" s="69">
        <f t="shared" si="12"/>
        <v>-268734563</v>
      </c>
      <c r="K383" s="65"/>
      <c r="L383" s="65">
        <v>0</v>
      </c>
    </row>
    <row r="384" spans="1:12" s="73" customFormat="1" outlineLevel="1">
      <c r="A384" s="66" t="s">
        <v>339</v>
      </c>
      <c r="B384" s="35">
        <v>0</v>
      </c>
      <c r="C384" s="67">
        <f>SUM(C385:C386)</f>
        <v>0</v>
      </c>
      <c r="D384" s="71"/>
      <c r="E384" s="67"/>
      <c r="F384" s="72"/>
      <c r="G384" s="67">
        <f t="shared" si="11"/>
        <v>0</v>
      </c>
      <c r="I384" s="68">
        <v>0</v>
      </c>
      <c r="J384" s="69">
        <f t="shared" si="12"/>
        <v>0</v>
      </c>
      <c r="K384" s="65"/>
      <c r="L384" s="65">
        <v>0</v>
      </c>
    </row>
    <row r="385" spans="1:12" s="73" customFormat="1" outlineLevel="2">
      <c r="A385" s="31">
        <v>-2710990905</v>
      </c>
      <c r="B385" s="45" t="s">
        <v>711</v>
      </c>
      <c r="C385" s="70">
        <v>0</v>
      </c>
      <c r="D385" s="79"/>
      <c r="E385" s="70"/>
      <c r="F385" s="72"/>
      <c r="G385" s="70">
        <f t="shared" si="11"/>
        <v>0</v>
      </c>
      <c r="I385" s="68">
        <v>0</v>
      </c>
      <c r="J385" s="69">
        <f t="shared" si="12"/>
        <v>0</v>
      </c>
      <c r="K385" s="65"/>
      <c r="L385" s="65">
        <v>0</v>
      </c>
    </row>
    <row r="386" spans="1:12" s="73" customFormat="1" outlineLevel="2">
      <c r="A386" s="31">
        <v>-2710990906</v>
      </c>
      <c r="B386" s="45" t="s">
        <v>712</v>
      </c>
      <c r="C386" s="70">
        <v>0</v>
      </c>
      <c r="D386" s="79"/>
      <c r="E386" s="70"/>
      <c r="F386" s="72"/>
      <c r="G386" s="70">
        <f t="shared" si="11"/>
        <v>0</v>
      </c>
      <c r="I386" s="68">
        <v>0</v>
      </c>
      <c r="J386" s="69">
        <f t="shared" si="12"/>
        <v>0</v>
      </c>
      <c r="K386" s="65"/>
      <c r="L386" s="65">
        <v>0</v>
      </c>
    </row>
    <row r="387" spans="1:12" s="73" customFormat="1" outlineLevel="1">
      <c r="A387" s="31"/>
      <c r="B387" s="45"/>
      <c r="C387" s="70"/>
      <c r="D387" s="71"/>
      <c r="E387" s="70"/>
      <c r="F387" s="72"/>
      <c r="G387" s="70"/>
      <c r="I387" s="68"/>
      <c r="J387" s="69"/>
      <c r="K387" s="65"/>
      <c r="L387" s="65"/>
    </row>
    <row r="388" spans="1:12" s="73" customFormat="1" outlineLevel="1">
      <c r="A388" s="88" t="s">
        <v>340</v>
      </c>
      <c r="B388" s="49" t="s">
        <v>699</v>
      </c>
      <c r="C388" s="89">
        <f>I388</f>
        <v>-2853598.87</v>
      </c>
      <c r="D388" s="71"/>
      <c r="E388" s="89"/>
      <c r="F388" s="72"/>
      <c r="G388" s="89">
        <f t="shared" si="11"/>
        <v>-2853598.87</v>
      </c>
      <c r="I388" s="68">
        <v>-2853598.87</v>
      </c>
      <c r="J388" s="69">
        <f>I388-G388</f>
        <v>0</v>
      </c>
      <c r="K388" s="65"/>
      <c r="L388" s="65">
        <v>0</v>
      </c>
    </row>
    <row r="389" spans="1:12" s="73" customFormat="1" outlineLevel="1">
      <c r="A389" s="32"/>
      <c r="B389" s="48"/>
      <c r="C389" s="71"/>
      <c r="D389" s="71"/>
      <c r="E389" s="71"/>
      <c r="F389" s="72"/>
      <c r="G389" s="71"/>
      <c r="I389" s="68"/>
      <c r="J389" s="69"/>
      <c r="K389" s="65"/>
      <c r="L389" s="65">
        <v>0</v>
      </c>
    </row>
    <row r="390" spans="1:12" s="73" customFormat="1">
      <c r="A390" s="32" t="s">
        <v>1</v>
      </c>
      <c r="B390" s="32"/>
      <c r="C390" s="71">
        <f>C368+C370+C373+C377+C382+C388+C384+C366+C380</f>
        <v>2229766.0899999905</v>
      </c>
      <c r="D390" s="71">
        <f>D368+D370+D373+D377+D388</f>
        <v>0</v>
      </c>
      <c r="E390" s="71">
        <f>E368+E370+E373+E377+E388+E382+E380</f>
        <v>268734563</v>
      </c>
      <c r="F390" s="72"/>
      <c r="G390" s="71">
        <f t="shared" si="11"/>
        <v>270964329.08999997</v>
      </c>
      <c r="I390" s="68"/>
      <c r="J390" s="69"/>
      <c r="K390" s="65"/>
      <c r="L390" s="65">
        <v>0</v>
      </c>
    </row>
    <row r="391" spans="1:12">
      <c r="A391" s="35"/>
      <c r="B391" s="50"/>
      <c r="D391" s="79"/>
      <c r="I391" s="68"/>
      <c r="J391" s="69"/>
      <c r="K391" s="65"/>
      <c r="L391" s="65"/>
    </row>
    <row r="392" spans="1:12">
      <c r="A392" s="36" t="s">
        <v>341</v>
      </c>
      <c r="B392" s="36"/>
      <c r="C392" s="90">
        <f>C235+C276+C288+C330+C356+C365+C390</f>
        <v>5107382300.4200172</v>
      </c>
      <c r="D392" s="90">
        <f>D235+D276+D288+D330+D356+D365+D390</f>
        <v>0</v>
      </c>
      <c r="E392" s="90">
        <f>E235+E276+E288+E330+E356+E365+E390</f>
        <v>-1748054996.6272633</v>
      </c>
      <c r="G392" s="90">
        <f t="shared" si="11"/>
        <v>3359327303.7927542</v>
      </c>
      <c r="I392" s="68"/>
      <c r="J392" s="69"/>
      <c r="K392" s="65"/>
      <c r="L392" s="65"/>
    </row>
    <row r="393" spans="1:12">
      <c r="A393" s="35"/>
      <c r="B393" s="35"/>
      <c r="C393" s="69"/>
      <c r="D393" s="79"/>
      <c r="I393" s="68"/>
      <c r="J393" s="69"/>
      <c r="K393" s="65"/>
      <c r="L393" s="65"/>
    </row>
    <row r="394" spans="1:12" outlineLevel="1">
      <c r="A394" s="66" t="s">
        <v>342</v>
      </c>
      <c r="B394" s="35" t="s">
        <v>5573</v>
      </c>
      <c r="C394" s="67">
        <f>SUM(C395:C585)</f>
        <v>-4.3213367462158203E-7</v>
      </c>
      <c r="D394" s="79"/>
      <c r="E394" s="67"/>
      <c r="G394" s="67">
        <f t="shared" si="11"/>
        <v>-4.3213367462158203E-7</v>
      </c>
      <c r="I394" s="68">
        <v>0</v>
      </c>
      <c r="J394" s="69">
        <f t="shared" si="12"/>
        <v>4.3213367462158203E-7</v>
      </c>
      <c r="K394" s="65"/>
      <c r="L394" s="65">
        <v>0</v>
      </c>
    </row>
    <row r="395" spans="1:12" outlineLevel="2">
      <c r="A395" s="82">
        <v>3121101100</v>
      </c>
      <c r="B395" s="83" t="s">
        <v>713</v>
      </c>
      <c r="C395" s="70">
        <v>0</v>
      </c>
      <c r="D395" s="79"/>
      <c r="E395" s="70"/>
      <c r="G395" s="70">
        <f t="shared" si="11"/>
        <v>0</v>
      </c>
      <c r="I395" s="68">
        <v>0</v>
      </c>
      <c r="J395" s="69">
        <f t="shared" si="12"/>
        <v>0</v>
      </c>
      <c r="K395" s="65"/>
      <c r="L395" s="65" t="s">
        <v>342</v>
      </c>
    </row>
    <row r="396" spans="1:12" outlineLevel="2">
      <c r="A396" s="82">
        <v>3121102100</v>
      </c>
      <c r="B396" s="83" t="s">
        <v>714</v>
      </c>
      <c r="C396" s="70">
        <v>0</v>
      </c>
      <c r="D396" s="79"/>
      <c r="E396" s="70"/>
      <c r="G396" s="70">
        <f t="shared" si="11"/>
        <v>0</v>
      </c>
      <c r="I396" s="68">
        <v>0</v>
      </c>
      <c r="J396" s="69">
        <f t="shared" si="12"/>
        <v>0</v>
      </c>
      <c r="K396" s="65"/>
      <c r="L396" s="65" t="s">
        <v>342</v>
      </c>
    </row>
    <row r="397" spans="1:12" outlineLevel="2">
      <c r="A397" s="82">
        <v>3122101100</v>
      </c>
      <c r="B397" s="83" t="s">
        <v>715</v>
      </c>
      <c r="C397" s="70">
        <v>0</v>
      </c>
      <c r="D397" s="79"/>
      <c r="E397" s="70"/>
      <c r="G397" s="70">
        <f t="shared" si="11"/>
        <v>0</v>
      </c>
      <c r="I397" s="68">
        <v>0</v>
      </c>
      <c r="J397" s="69">
        <f t="shared" si="12"/>
        <v>0</v>
      </c>
      <c r="K397" s="65"/>
      <c r="L397" s="65" t="s">
        <v>342</v>
      </c>
    </row>
    <row r="398" spans="1:12" outlineLevel="2">
      <c r="A398" s="82">
        <v>3122101999</v>
      </c>
      <c r="B398" s="83" t="s">
        <v>716</v>
      </c>
      <c r="C398" s="70">
        <v>0</v>
      </c>
      <c r="D398" s="79"/>
      <c r="E398" s="70"/>
      <c r="G398" s="70">
        <f t="shared" si="11"/>
        <v>0</v>
      </c>
      <c r="I398" s="68">
        <v>0</v>
      </c>
      <c r="J398" s="69">
        <f t="shared" si="12"/>
        <v>0</v>
      </c>
      <c r="K398" s="65"/>
      <c r="L398" s="65" t="s">
        <v>342</v>
      </c>
    </row>
    <row r="399" spans="1:12" outlineLevel="2">
      <c r="A399" s="82">
        <v>3122102100</v>
      </c>
      <c r="B399" s="83" t="s">
        <v>717</v>
      </c>
      <c r="C399" s="70">
        <v>0</v>
      </c>
      <c r="D399" s="79"/>
      <c r="E399" s="70"/>
      <c r="G399" s="70">
        <f t="shared" si="11"/>
        <v>0</v>
      </c>
      <c r="I399" s="68">
        <v>0</v>
      </c>
      <c r="J399" s="69">
        <f t="shared" si="12"/>
        <v>0</v>
      </c>
      <c r="K399" s="65"/>
      <c r="L399" s="65" t="s">
        <v>342</v>
      </c>
    </row>
    <row r="400" spans="1:12" outlineLevel="2">
      <c r="A400" s="82">
        <v>3122102999</v>
      </c>
      <c r="B400" s="83" t="s">
        <v>718</v>
      </c>
      <c r="C400" s="70">
        <v>0</v>
      </c>
      <c r="D400" s="79"/>
      <c r="E400" s="70"/>
      <c r="G400" s="70">
        <f t="shared" si="11"/>
        <v>0</v>
      </c>
      <c r="I400" s="68">
        <v>0</v>
      </c>
      <c r="J400" s="69">
        <f t="shared" si="12"/>
        <v>0</v>
      </c>
      <c r="K400" s="65"/>
      <c r="L400" s="65" t="s">
        <v>342</v>
      </c>
    </row>
    <row r="401" spans="1:12" outlineLevel="2">
      <c r="A401" s="82">
        <v>3122199999</v>
      </c>
      <c r="B401" s="83" t="s">
        <v>719</v>
      </c>
      <c r="C401" s="70">
        <v>0</v>
      </c>
      <c r="D401" s="79"/>
      <c r="E401" s="70"/>
      <c r="G401" s="70">
        <f t="shared" si="11"/>
        <v>0</v>
      </c>
      <c r="I401" s="68">
        <v>0</v>
      </c>
      <c r="J401" s="69">
        <f t="shared" si="12"/>
        <v>0</v>
      </c>
      <c r="K401" s="65"/>
      <c r="L401" s="65" t="s">
        <v>342</v>
      </c>
    </row>
    <row r="402" spans="1:12" outlineLevel="2">
      <c r="A402" s="82">
        <v>3122201100</v>
      </c>
      <c r="B402" s="83" t="s">
        <v>720</v>
      </c>
      <c r="C402" s="70">
        <v>0</v>
      </c>
      <c r="D402" s="79"/>
      <c r="E402" s="70"/>
      <c r="G402" s="70">
        <f t="shared" si="11"/>
        <v>0</v>
      </c>
      <c r="I402" s="68">
        <v>0</v>
      </c>
      <c r="J402" s="69">
        <f t="shared" si="12"/>
        <v>0</v>
      </c>
      <c r="K402" s="65"/>
      <c r="L402" s="65" t="s">
        <v>342</v>
      </c>
    </row>
    <row r="403" spans="1:12" outlineLevel="2">
      <c r="A403" s="82">
        <v>3122201999</v>
      </c>
      <c r="B403" s="83" t="s">
        <v>721</v>
      </c>
      <c r="C403" s="70">
        <v>0</v>
      </c>
      <c r="D403" s="79"/>
      <c r="E403" s="70"/>
      <c r="G403" s="70">
        <f t="shared" si="11"/>
        <v>0</v>
      </c>
      <c r="I403" s="68">
        <v>0</v>
      </c>
      <c r="J403" s="69">
        <f t="shared" si="12"/>
        <v>0</v>
      </c>
      <c r="K403" s="65"/>
      <c r="L403" s="65" t="s">
        <v>342</v>
      </c>
    </row>
    <row r="404" spans="1:12" outlineLevel="2">
      <c r="A404" s="82">
        <v>3122202100</v>
      </c>
      <c r="B404" s="83" t="s">
        <v>722</v>
      </c>
      <c r="C404" s="70">
        <v>0</v>
      </c>
      <c r="D404" s="79"/>
      <c r="E404" s="70"/>
      <c r="G404" s="70">
        <f t="shared" si="11"/>
        <v>0</v>
      </c>
      <c r="I404" s="68">
        <v>0</v>
      </c>
      <c r="J404" s="69">
        <f t="shared" si="12"/>
        <v>0</v>
      </c>
      <c r="K404" s="65"/>
      <c r="L404" s="65" t="s">
        <v>342</v>
      </c>
    </row>
    <row r="405" spans="1:12" outlineLevel="2">
      <c r="A405" s="82">
        <v>3122202999</v>
      </c>
      <c r="B405" s="83" t="s">
        <v>723</v>
      </c>
      <c r="C405" s="70">
        <v>0</v>
      </c>
      <c r="D405" s="79"/>
      <c r="E405" s="70"/>
      <c r="G405" s="70">
        <f t="shared" si="11"/>
        <v>0</v>
      </c>
      <c r="I405" s="68">
        <v>0</v>
      </c>
      <c r="J405" s="69">
        <f t="shared" si="12"/>
        <v>0</v>
      </c>
      <c r="K405" s="65"/>
      <c r="L405" s="65" t="s">
        <v>342</v>
      </c>
    </row>
    <row r="406" spans="1:12" outlineLevel="2">
      <c r="A406" s="82">
        <v>3130000900</v>
      </c>
      <c r="B406" s="83" t="s">
        <v>724</v>
      </c>
      <c r="C406" s="70">
        <v>0</v>
      </c>
      <c r="D406" s="79"/>
      <c r="E406" s="70"/>
      <c r="G406" s="70">
        <f t="shared" si="11"/>
        <v>0</v>
      </c>
      <c r="I406" s="68">
        <v>0</v>
      </c>
      <c r="J406" s="69">
        <f t="shared" si="12"/>
        <v>0</v>
      </c>
      <c r="K406" s="65"/>
      <c r="L406" s="65" t="s">
        <v>342</v>
      </c>
    </row>
    <row r="407" spans="1:12" outlineLevel="2">
      <c r="A407" s="82">
        <v>3130000911</v>
      </c>
      <c r="B407" s="83" t="s">
        <v>725</v>
      </c>
      <c r="C407" s="70">
        <v>0</v>
      </c>
      <c r="D407" s="79"/>
      <c r="E407" s="70"/>
      <c r="G407" s="70">
        <f t="shared" si="11"/>
        <v>0</v>
      </c>
      <c r="I407" s="68">
        <v>0</v>
      </c>
      <c r="J407" s="69">
        <f t="shared" si="12"/>
        <v>0</v>
      </c>
      <c r="K407" s="65"/>
      <c r="L407" s="65" t="s">
        <v>342</v>
      </c>
    </row>
    <row r="408" spans="1:12" outlineLevel="2">
      <c r="A408" s="82">
        <v>3130000912</v>
      </c>
      <c r="B408" s="83" t="s">
        <v>726</v>
      </c>
      <c r="C408" s="70">
        <v>0</v>
      </c>
      <c r="D408" s="79"/>
      <c r="E408" s="70"/>
      <c r="G408" s="70">
        <f t="shared" si="11"/>
        <v>0</v>
      </c>
      <c r="I408" s="68">
        <v>0</v>
      </c>
      <c r="J408" s="69">
        <f t="shared" si="12"/>
        <v>0</v>
      </c>
      <c r="K408" s="65"/>
      <c r="L408" s="65" t="s">
        <v>342</v>
      </c>
    </row>
    <row r="409" spans="1:12" outlineLevel="2">
      <c r="A409" s="82">
        <v>3130000913</v>
      </c>
      <c r="B409" s="83" t="s">
        <v>727</v>
      </c>
      <c r="C409" s="70">
        <v>0</v>
      </c>
      <c r="D409" s="79"/>
      <c r="E409" s="70"/>
      <c r="G409" s="70">
        <f t="shared" si="11"/>
        <v>0</v>
      </c>
      <c r="I409" s="68">
        <v>0</v>
      </c>
      <c r="J409" s="69">
        <f t="shared" si="12"/>
        <v>0</v>
      </c>
      <c r="K409" s="65"/>
      <c r="L409" s="65" t="s">
        <v>342</v>
      </c>
    </row>
    <row r="410" spans="1:12" outlineLevel="2">
      <c r="A410" s="82">
        <v>3130000914</v>
      </c>
      <c r="B410" s="83" t="s">
        <v>728</v>
      </c>
      <c r="C410" s="70">
        <v>0</v>
      </c>
      <c r="D410" s="79"/>
      <c r="E410" s="70"/>
      <c r="G410" s="70">
        <f t="shared" si="11"/>
        <v>0</v>
      </c>
      <c r="I410" s="68">
        <v>0</v>
      </c>
      <c r="J410" s="69">
        <f t="shared" si="12"/>
        <v>0</v>
      </c>
      <c r="K410" s="65"/>
      <c r="L410" s="65" t="s">
        <v>342</v>
      </c>
    </row>
    <row r="411" spans="1:12" outlineLevel="2">
      <c r="A411" s="82">
        <v>3130000915</v>
      </c>
      <c r="B411" s="83" t="s">
        <v>729</v>
      </c>
      <c r="C411" s="70">
        <v>0</v>
      </c>
      <c r="D411" s="79"/>
      <c r="E411" s="70"/>
      <c r="G411" s="70">
        <f t="shared" si="11"/>
        <v>0</v>
      </c>
      <c r="I411" s="68">
        <v>0</v>
      </c>
      <c r="J411" s="69">
        <f t="shared" si="12"/>
        <v>0</v>
      </c>
      <c r="K411" s="65"/>
      <c r="L411" s="65" t="s">
        <v>342</v>
      </c>
    </row>
    <row r="412" spans="1:12" outlineLevel="2">
      <c r="A412" s="82">
        <v>3130000921</v>
      </c>
      <c r="B412" s="83" t="s">
        <v>730</v>
      </c>
      <c r="C412" s="70">
        <v>0</v>
      </c>
      <c r="D412" s="79"/>
      <c r="E412" s="70"/>
      <c r="G412" s="70">
        <f t="shared" si="11"/>
        <v>0</v>
      </c>
      <c r="I412" s="68">
        <v>0</v>
      </c>
      <c r="J412" s="69">
        <f t="shared" si="12"/>
        <v>0</v>
      </c>
      <c r="K412" s="65"/>
      <c r="L412" s="65" t="s">
        <v>342</v>
      </c>
    </row>
    <row r="413" spans="1:12" outlineLevel="2">
      <c r="A413" s="82">
        <v>3130000931</v>
      </c>
      <c r="B413" s="83" t="s">
        <v>731</v>
      </c>
      <c r="C413" s="70">
        <v>0</v>
      </c>
      <c r="D413" s="79"/>
      <c r="E413" s="70"/>
      <c r="G413" s="70">
        <f t="shared" ref="G413:G476" si="13">C413+E413</f>
        <v>0</v>
      </c>
      <c r="I413" s="68">
        <v>0</v>
      </c>
      <c r="J413" s="69">
        <f t="shared" si="12"/>
        <v>0</v>
      </c>
      <c r="K413" s="65"/>
      <c r="L413" s="65" t="s">
        <v>342</v>
      </c>
    </row>
    <row r="414" spans="1:12" outlineLevel="2">
      <c r="A414" s="82">
        <v>3130000932</v>
      </c>
      <c r="B414" s="83" t="s">
        <v>732</v>
      </c>
      <c r="C414" s="70">
        <v>0</v>
      </c>
      <c r="D414" s="79"/>
      <c r="E414" s="70"/>
      <c r="G414" s="70">
        <f t="shared" si="13"/>
        <v>0</v>
      </c>
      <c r="I414" s="68">
        <v>0</v>
      </c>
      <c r="J414" s="69">
        <f t="shared" si="12"/>
        <v>0</v>
      </c>
      <c r="K414" s="65"/>
      <c r="L414" s="65" t="s">
        <v>342</v>
      </c>
    </row>
    <row r="415" spans="1:12" outlineLevel="2">
      <c r="A415" s="82">
        <v>3130000933</v>
      </c>
      <c r="B415" s="83" t="s">
        <v>733</v>
      </c>
      <c r="C415" s="70">
        <v>0</v>
      </c>
      <c r="D415" s="79"/>
      <c r="E415" s="70"/>
      <c r="G415" s="70">
        <f t="shared" si="13"/>
        <v>0</v>
      </c>
      <c r="I415" s="68">
        <v>0</v>
      </c>
      <c r="J415" s="69">
        <f t="shared" si="12"/>
        <v>0</v>
      </c>
      <c r="K415" s="65"/>
      <c r="L415" s="65" t="s">
        <v>342</v>
      </c>
    </row>
    <row r="416" spans="1:12" outlineLevel="2">
      <c r="A416" s="82">
        <v>3130000943</v>
      </c>
      <c r="B416" s="83" t="s">
        <v>734</v>
      </c>
      <c r="C416" s="70">
        <v>0</v>
      </c>
      <c r="D416" s="79"/>
      <c r="E416" s="70"/>
      <c r="G416" s="70">
        <f t="shared" si="13"/>
        <v>0</v>
      </c>
      <c r="I416" s="68">
        <v>0</v>
      </c>
      <c r="J416" s="69">
        <f t="shared" si="12"/>
        <v>0</v>
      </c>
      <c r="K416" s="65"/>
      <c r="L416" s="65" t="s">
        <v>342</v>
      </c>
    </row>
    <row r="417" spans="1:12" outlineLevel="2">
      <c r="A417" s="82">
        <v>3130000953</v>
      </c>
      <c r="B417" s="83" t="s">
        <v>735</v>
      </c>
      <c r="C417" s="70">
        <v>0</v>
      </c>
      <c r="D417" s="79"/>
      <c r="E417" s="70"/>
      <c r="G417" s="70">
        <f t="shared" si="13"/>
        <v>0</v>
      </c>
      <c r="I417" s="68">
        <v>0</v>
      </c>
      <c r="J417" s="69">
        <f t="shared" si="12"/>
        <v>0</v>
      </c>
      <c r="K417" s="65"/>
      <c r="L417" s="65" t="s">
        <v>342</v>
      </c>
    </row>
    <row r="418" spans="1:12" outlineLevel="2">
      <c r="A418" s="82">
        <v>3130000963</v>
      </c>
      <c r="B418" s="83" t="s">
        <v>736</v>
      </c>
      <c r="C418" s="70">
        <v>0</v>
      </c>
      <c r="D418" s="79"/>
      <c r="E418" s="70"/>
      <c r="G418" s="70">
        <f t="shared" si="13"/>
        <v>0</v>
      </c>
      <c r="I418" s="68">
        <v>0</v>
      </c>
      <c r="J418" s="69">
        <f t="shared" si="12"/>
        <v>0</v>
      </c>
      <c r="K418" s="65"/>
      <c r="L418" s="65" t="s">
        <v>342</v>
      </c>
    </row>
    <row r="419" spans="1:12" outlineLevel="2">
      <c r="A419" s="82">
        <v>3130000973</v>
      </c>
      <c r="B419" s="83" t="s">
        <v>737</v>
      </c>
      <c r="C419" s="70">
        <v>0</v>
      </c>
      <c r="D419" s="79"/>
      <c r="E419" s="70"/>
      <c r="G419" s="70">
        <f t="shared" si="13"/>
        <v>0</v>
      </c>
      <c r="I419" s="68">
        <v>0</v>
      </c>
      <c r="J419" s="69">
        <f t="shared" si="12"/>
        <v>0</v>
      </c>
      <c r="K419" s="65"/>
      <c r="L419" s="65" t="s">
        <v>342</v>
      </c>
    </row>
    <row r="420" spans="1:12" outlineLevel="2">
      <c r="A420" s="82">
        <v>3130000993</v>
      </c>
      <c r="B420" s="83" t="s">
        <v>738</v>
      </c>
      <c r="C420" s="70">
        <v>0</v>
      </c>
      <c r="D420" s="79"/>
      <c r="E420" s="70"/>
      <c r="G420" s="70">
        <f t="shared" si="13"/>
        <v>0</v>
      </c>
      <c r="I420" s="68">
        <v>0</v>
      </c>
      <c r="J420" s="69">
        <f t="shared" si="12"/>
        <v>0</v>
      </c>
      <c r="K420" s="65"/>
      <c r="L420" s="65" t="s">
        <v>342</v>
      </c>
    </row>
    <row r="421" spans="1:12" outlineLevel="2">
      <c r="A421" s="82">
        <v>3130110100</v>
      </c>
      <c r="B421" s="83" t="s">
        <v>739</v>
      </c>
      <c r="C421" s="70">
        <v>0</v>
      </c>
      <c r="D421" s="79"/>
      <c r="E421" s="70"/>
      <c r="G421" s="70">
        <f t="shared" si="13"/>
        <v>0</v>
      </c>
      <c r="I421" s="68">
        <v>0</v>
      </c>
      <c r="J421" s="69">
        <f t="shared" si="12"/>
        <v>0</v>
      </c>
      <c r="K421" s="65"/>
      <c r="L421" s="65" t="s">
        <v>342</v>
      </c>
    </row>
    <row r="422" spans="1:12" outlineLevel="2">
      <c r="A422" s="82">
        <v>3130111100</v>
      </c>
      <c r="B422" s="83" t="s">
        <v>740</v>
      </c>
      <c r="C422" s="70">
        <v>0</v>
      </c>
      <c r="D422" s="79"/>
      <c r="E422" s="70"/>
      <c r="G422" s="70">
        <f t="shared" si="13"/>
        <v>0</v>
      </c>
      <c r="I422" s="68">
        <v>0</v>
      </c>
      <c r="J422" s="69">
        <f t="shared" si="12"/>
        <v>0</v>
      </c>
      <c r="K422" s="65"/>
      <c r="L422" s="65" t="s">
        <v>342</v>
      </c>
    </row>
    <row r="423" spans="1:12" outlineLevel="2">
      <c r="A423" s="82">
        <v>3130111200</v>
      </c>
      <c r="B423" s="83" t="s">
        <v>741</v>
      </c>
      <c r="C423" s="70">
        <v>0</v>
      </c>
      <c r="D423" s="79"/>
      <c r="E423" s="70"/>
      <c r="G423" s="70">
        <f t="shared" si="13"/>
        <v>0</v>
      </c>
      <c r="I423" s="68">
        <v>0</v>
      </c>
      <c r="J423" s="69">
        <f t="shared" si="12"/>
        <v>0</v>
      </c>
      <c r="K423" s="65"/>
      <c r="L423" s="65" t="s">
        <v>342</v>
      </c>
    </row>
    <row r="424" spans="1:12" outlineLevel="2">
      <c r="A424" s="82">
        <v>3130111300</v>
      </c>
      <c r="B424" s="83" t="s">
        <v>742</v>
      </c>
      <c r="C424" s="70">
        <v>0</v>
      </c>
      <c r="D424" s="79"/>
      <c r="E424" s="70"/>
      <c r="G424" s="70">
        <f t="shared" si="13"/>
        <v>0</v>
      </c>
      <c r="I424" s="68">
        <v>0</v>
      </c>
      <c r="J424" s="69">
        <f t="shared" si="12"/>
        <v>0</v>
      </c>
      <c r="K424" s="65"/>
      <c r="L424" s="65" t="s">
        <v>342</v>
      </c>
    </row>
    <row r="425" spans="1:12" outlineLevel="2">
      <c r="A425" s="82">
        <v>3130111400</v>
      </c>
      <c r="B425" s="83" t="s">
        <v>743</v>
      </c>
      <c r="C425" s="70">
        <v>0</v>
      </c>
      <c r="D425" s="79"/>
      <c r="E425" s="70"/>
      <c r="G425" s="70">
        <f t="shared" si="13"/>
        <v>0</v>
      </c>
      <c r="I425" s="68">
        <v>0</v>
      </c>
      <c r="J425" s="69">
        <f t="shared" si="12"/>
        <v>0</v>
      </c>
      <c r="K425" s="65"/>
      <c r="L425" s="65" t="s">
        <v>342</v>
      </c>
    </row>
    <row r="426" spans="1:12" outlineLevel="2">
      <c r="A426" s="82">
        <v>3130112100</v>
      </c>
      <c r="B426" s="83" t="s">
        <v>744</v>
      </c>
      <c r="C426" s="70">
        <v>0</v>
      </c>
      <c r="D426" s="79"/>
      <c r="E426" s="70"/>
      <c r="G426" s="70">
        <f t="shared" si="13"/>
        <v>0</v>
      </c>
      <c r="I426" s="68">
        <v>0</v>
      </c>
      <c r="J426" s="69">
        <f t="shared" si="12"/>
        <v>0</v>
      </c>
      <c r="K426" s="65"/>
      <c r="L426" s="65" t="s">
        <v>342</v>
      </c>
    </row>
    <row r="427" spans="1:12" outlineLevel="2">
      <c r="A427" s="82">
        <v>3130112200</v>
      </c>
      <c r="B427" s="83" t="s">
        <v>745</v>
      </c>
      <c r="C427" s="70">
        <v>0</v>
      </c>
      <c r="D427" s="79"/>
      <c r="E427" s="70"/>
      <c r="G427" s="70">
        <f t="shared" si="13"/>
        <v>0</v>
      </c>
      <c r="I427" s="68">
        <v>0</v>
      </c>
      <c r="J427" s="69">
        <f t="shared" si="12"/>
        <v>0</v>
      </c>
      <c r="K427" s="65"/>
      <c r="L427" s="65" t="s">
        <v>342</v>
      </c>
    </row>
    <row r="428" spans="1:12" outlineLevel="2">
      <c r="A428" s="82">
        <v>3130112300</v>
      </c>
      <c r="B428" s="83" t="s">
        <v>746</v>
      </c>
      <c r="C428" s="70">
        <v>0</v>
      </c>
      <c r="D428" s="79"/>
      <c r="E428" s="70"/>
      <c r="G428" s="70">
        <f t="shared" si="13"/>
        <v>0</v>
      </c>
      <c r="I428" s="68">
        <v>0</v>
      </c>
      <c r="J428" s="69">
        <f t="shared" si="12"/>
        <v>0</v>
      </c>
      <c r="K428" s="65"/>
      <c r="L428" s="65" t="s">
        <v>342</v>
      </c>
    </row>
    <row r="429" spans="1:12" outlineLevel="2">
      <c r="A429" s="82">
        <v>3130112400</v>
      </c>
      <c r="B429" s="83" t="s">
        <v>747</v>
      </c>
      <c r="C429" s="70">
        <v>0</v>
      </c>
      <c r="D429" s="79"/>
      <c r="E429" s="70"/>
      <c r="G429" s="70">
        <f t="shared" si="13"/>
        <v>0</v>
      </c>
      <c r="I429" s="68">
        <v>0</v>
      </c>
      <c r="J429" s="69">
        <f t="shared" si="12"/>
        <v>0</v>
      </c>
      <c r="K429" s="65"/>
      <c r="L429" s="65" t="s">
        <v>342</v>
      </c>
    </row>
    <row r="430" spans="1:12" outlineLevel="2">
      <c r="A430" s="82">
        <v>3130112500</v>
      </c>
      <c r="B430" s="83" t="s">
        <v>748</v>
      </c>
      <c r="C430" s="70">
        <v>0</v>
      </c>
      <c r="D430" s="79"/>
      <c r="E430" s="70"/>
      <c r="G430" s="70">
        <f t="shared" si="13"/>
        <v>0</v>
      </c>
      <c r="I430" s="68">
        <v>0</v>
      </c>
      <c r="J430" s="69">
        <f t="shared" si="12"/>
        <v>0</v>
      </c>
      <c r="K430" s="65"/>
      <c r="L430" s="65" t="s">
        <v>342</v>
      </c>
    </row>
    <row r="431" spans="1:12" outlineLevel="2">
      <c r="A431" s="82">
        <v>3130112600</v>
      </c>
      <c r="B431" s="83" t="s">
        <v>749</v>
      </c>
      <c r="C431" s="70">
        <v>0</v>
      </c>
      <c r="D431" s="79"/>
      <c r="E431" s="70"/>
      <c r="G431" s="70">
        <f t="shared" si="13"/>
        <v>0</v>
      </c>
      <c r="I431" s="68">
        <v>0</v>
      </c>
      <c r="J431" s="69">
        <f t="shared" si="12"/>
        <v>0</v>
      </c>
      <c r="K431" s="65"/>
      <c r="L431" s="65" t="s">
        <v>342</v>
      </c>
    </row>
    <row r="432" spans="1:12" outlineLevel="2">
      <c r="A432" s="82">
        <v>3130117100</v>
      </c>
      <c r="B432" s="83" t="s">
        <v>750</v>
      </c>
      <c r="C432" s="70">
        <v>0</v>
      </c>
      <c r="D432" s="79"/>
      <c r="E432" s="70"/>
      <c r="G432" s="70">
        <f t="shared" si="13"/>
        <v>0</v>
      </c>
      <c r="I432" s="68">
        <v>0</v>
      </c>
      <c r="J432" s="69">
        <f t="shared" si="12"/>
        <v>0</v>
      </c>
      <c r="K432" s="65"/>
      <c r="L432" s="65" t="s">
        <v>342</v>
      </c>
    </row>
    <row r="433" spans="1:12" outlineLevel="2">
      <c r="A433" s="82">
        <v>3130117110</v>
      </c>
      <c r="B433" s="83" t="s">
        <v>751</v>
      </c>
      <c r="C433" s="70">
        <v>0</v>
      </c>
      <c r="D433" s="79"/>
      <c r="E433" s="70"/>
      <c r="G433" s="70">
        <f t="shared" si="13"/>
        <v>0</v>
      </c>
      <c r="I433" s="68">
        <v>0</v>
      </c>
      <c r="J433" s="69">
        <f t="shared" si="12"/>
        <v>0</v>
      </c>
      <c r="K433" s="65"/>
      <c r="L433" s="65" t="s">
        <v>342</v>
      </c>
    </row>
    <row r="434" spans="1:12" outlineLevel="2">
      <c r="A434" s="82">
        <v>3130122100</v>
      </c>
      <c r="B434" s="83" t="s">
        <v>752</v>
      </c>
      <c r="C434" s="70">
        <v>0</v>
      </c>
      <c r="D434" s="79"/>
      <c r="E434" s="70"/>
      <c r="G434" s="70">
        <f t="shared" si="13"/>
        <v>0</v>
      </c>
      <c r="I434" s="68">
        <v>0</v>
      </c>
      <c r="J434" s="69">
        <f t="shared" si="12"/>
        <v>0</v>
      </c>
      <c r="K434" s="65"/>
      <c r="L434" s="65" t="s">
        <v>342</v>
      </c>
    </row>
    <row r="435" spans="1:12" outlineLevel="2">
      <c r="A435" s="82">
        <v>3130122110</v>
      </c>
      <c r="B435" s="83" t="s">
        <v>753</v>
      </c>
      <c r="C435" s="70">
        <v>0</v>
      </c>
      <c r="D435" s="79"/>
      <c r="E435" s="70"/>
      <c r="G435" s="70">
        <f t="shared" si="13"/>
        <v>0</v>
      </c>
      <c r="I435" s="68">
        <v>0</v>
      </c>
      <c r="J435" s="69">
        <f t="shared" si="12"/>
        <v>0</v>
      </c>
      <c r="K435" s="65"/>
      <c r="L435" s="65" t="s">
        <v>342</v>
      </c>
    </row>
    <row r="436" spans="1:12" outlineLevel="2">
      <c r="A436" s="82">
        <v>3130126100</v>
      </c>
      <c r="B436" s="83" t="s">
        <v>754</v>
      </c>
      <c r="C436" s="70">
        <v>0</v>
      </c>
      <c r="D436" s="79"/>
      <c r="E436" s="70"/>
      <c r="G436" s="70">
        <f t="shared" si="13"/>
        <v>0</v>
      </c>
      <c r="I436" s="68">
        <v>0</v>
      </c>
      <c r="J436" s="69">
        <f t="shared" si="12"/>
        <v>0</v>
      </c>
      <c r="K436" s="65"/>
      <c r="L436" s="65" t="s">
        <v>342</v>
      </c>
    </row>
    <row r="437" spans="1:12" outlineLevel="2">
      <c r="A437" s="82">
        <v>3130126110</v>
      </c>
      <c r="B437" s="83" t="s">
        <v>755</v>
      </c>
      <c r="C437" s="70">
        <v>0</v>
      </c>
      <c r="D437" s="79"/>
      <c r="E437" s="70"/>
      <c r="G437" s="70">
        <f t="shared" si="13"/>
        <v>0</v>
      </c>
      <c r="I437" s="68">
        <v>0</v>
      </c>
      <c r="J437" s="69">
        <f t="shared" si="12"/>
        <v>0</v>
      </c>
      <c r="K437" s="65"/>
      <c r="L437" s="65" t="s">
        <v>342</v>
      </c>
    </row>
    <row r="438" spans="1:12" outlineLevel="2">
      <c r="A438" s="82">
        <v>3130131100</v>
      </c>
      <c r="B438" s="83" t="s">
        <v>756</v>
      </c>
      <c r="C438" s="70">
        <v>0</v>
      </c>
      <c r="D438" s="79"/>
      <c r="E438" s="70"/>
      <c r="G438" s="70">
        <f t="shared" si="13"/>
        <v>0</v>
      </c>
      <c r="I438" s="68">
        <v>0</v>
      </c>
      <c r="J438" s="69">
        <f t="shared" si="12"/>
        <v>0</v>
      </c>
      <c r="K438" s="65"/>
      <c r="L438" s="65" t="s">
        <v>342</v>
      </c>
    </row>
    <row r="439" spans="1:12" outlineLevel="2">
      <c r="A439" s="82">
        <v>3130131110</v>
      </c>
      <c r="B439" s="83" t="s">
        <v>757</v>
      </c>
      <c r="C439" s="70">
        <v>0</v>
      </c>
      <c r="D439" s="79"/>
      <c r="E439" s="70"/>
      <c r="G439" s="70">
        <f t="shared" si="13"/>
        <v>0</v>
      </c>
      <c r="I439" s="68">
        <v>0</v>
      </c>
      <c r="J439" s="69">
        <f t="shared" si="12"/>
        <v>0</v>
      </c>
      <c r="K439" s="65"/>
      <c r="L439" s="65" t="s">
        <v>342</v>
      </c>
    </row>
    <row r="440" spans="1:12" outlineLevel="2">
      <c r="A440" s="82">
        <v>3130132306</v>
      </c>
      <c r="B440" s="83" t="s">
        <v>758</v>
      </c>
      <c r="C440" s="70">
        <v>0</v>
      </c>
      <c r="D440" s="79"/>
      <c r="E440" s="70"/>
      <c r="G440" s="70">
        <f t="shared" si="13"/>
        <v>0</v>
      </c>
      <c r="I440" s="68">
        <v>0</v>
      </c>
      <c r="J440" s="69">
        <f t="shared" si="12"/>
        <v>0</v>
      </c>
      <c r="K440" s="65"/>
      <c r="L440" s="65" t="s">
        <v>342</v>
      </c>
    </row>
    <row r="441" spans="1:12" outlineLevel="2">
      <c r="A441" s="82">
        <v>3130132307</v>
      </c>
      <c r="B441" s="83" t="s">
        <v>759</v>
      </c>
      <c r="C441" s="70">
        <v>0</v>
      </c>
      <c r="D441" s="79"/>
      <c r="E441" s="70"/>
      <c r="G441" s="70">
        <f t="shared" si="13"/>
        <v>0</v>
      </c>
      <c r="I441" s="68">
        <v>0</v>
      </c>
      <c r="J441" s="69">
        <f t="shared" si="12"/>
        <v>0</v>
      </c>
      <c r="K441" s="65"/>
      <c r="L441" s="65" t="s">
        <v>342</v>
      </c>
    </row>
    <row r="442" spans="1:12" outlineLevel="2">
      <c r="A442" s="82">
        <v>3130135100</v>
      </c>
      <c r="B442" s="83" t="s">
        <v>760</v>
      </c>
      <c r="C442" s="70">
        <v>0</v>
      </c>
      <c r="D442" s="79"/>
      <c r="E442" s="70"/>
      <c r="G442" s="70">
        <f t="shared" si="13"/>
        <v>0</v>
      </c>
      <c r="I442" s="68">
        <v>0</v>
      </c>
      <c r="J442" s="69">
        <f t="shared" si="12"/>
        <v>0</v>
      </c>
      <c r="K442" s="65"/>
      <c r="L442" s="65" t="s">
        <v>342</v>
      </c>
    </row>
    <row r="443" spans="1:12" outlineLevel="2">
      <c r="A443" s="82">
        <v>3130135200</v>
      </c>
      <c r="B443" s="83" t="s">
        <v>761</v>
      </c>
      <c r="C443" s="70">
        <v>0</v>
      </c>
      <c r="D443" s="79"/>
      <c r="E443" s="70"/>
      <c r="G443" s="70">
        <f t="shared" si="13"/>
        <v>0</v>
      </c>
      <c r="I443" s="68">
        <v>0</v>
      </c>
      <c r="J443" s="69">
        <f t="shared" si="12"/>
        <v>0</v>
      </c>
      <c r="K443" s="65"/>
      <c r="L443" s="65" t="s">
        <v>342</v>
      </c>
    </row>
    <row r="444" spans="1:12" outlineLevel="2">
      <c r="A444" s="82">
        <v>3130135300</v>
      </c>
      <c r="B444" s="83" t="s">
        <v>762</v>
      </c>
      <c r="C444" s="70">
        <v>0</v>
      </c>
      <c r="D444" s="79"/>
      <c r="E444" s="70"/>
      <c r="G444" s="70">
        <f t="shared" si="13"/>
        <v>0</v>
      </c>
      <c r="I444" s="68">
        <v>0</v>
      </c>
      <c r="J444" s="69">
        <f t="shared" si="12"/>
        <v>0</v>
      </c>
      <c r="K444" s="65"/>
      <c r="L444" s="65" t="s">
        <v>342</v>
      </c>
    </row>
    <row r="445" spans="1:12" outlineLevel="2">
      <c r="A445" s="82">
        <v>3130135400</v>
      </c>
      <c r="B445" s="83" t="s">
        <v>763</v>
      </c>
      <c r="C445" s="70">
        <v>0</v>
      </c>
      <c r="D445" s="79"/>
      <c r="E445" s="70"/>
      <c r="G445" s="70">
        <f t="shared" si="13"/>
        <v>0</v>
      </c>
      <c r="I445" s="68">
        <v>0</v>
      </c>
      <c r="J445" s="69">
        <f t="shared" si="12"/>
        <v>0</v>
      </c>
      <c r="K445" s="65"/>
      <c r="L445" s="65" t="s">
        <v>342</v>
      </c>
    </row>
    <row r="446" spans="1:12" outlineLevel="2">
      <c r="A446" s="82">
        <v>3130140100</v>
      </c>
      <c r="B446" s="83" t="s">
        <v>764</v>
      </c>
      <c r="C446" s="70">
        <v>0</v>
      </c>
      <c r="D446" s="79"/>
      <c r="E446" s="70"/>
      <c r="G446" s="70">
        <f t="shared" si="13"/>
        <v>0</v>
      </c>
      <c r="I446" s="68">
        <v>0</v>
      </c>
      <c r="J446" s="69">
        <f t="shared" si="12"/>
        <v>0</v>
      </c>
      <c r="K446" s="65"/>
      <c r="L446" s="65" t="s">
        <v>342</v>
      </c>
    </row>
    <row r="447" spans="1:12" outlineLevel="2">
      <c r="A447" s="82">
        <v>3130140200</v>
      </c>
      <c r="B447" s="83" t="s">
        <v>765</v>
      </c>
      <c r="C447" s="70">
        <v>0</v>
      </c>
      <c r="D447" s="79"/>
      <c r="E447" s="70"/>
      <c r="G447" s="70">
        <f t="shared" si="13"/>
        <v>0</v>
      </c>
      <c r="I447" s="68">
        <v>0</v>
      </c>
      <c r="J447" s="69">
        <f t="shared" si="12"/>
        <v>0</v>
      </c>
      <c r="K447" s="65"/>
      <c r="L447" s="65" t="s">
        <v>342</v>
      </c>
    </row>
    <row r="448" spans="1:12" outlineLevel="2">
      <c r="A448" s="82">
        <v>3130140300</v>
      </c>
      <c r="B448" s="83" t="s">
        <v>766</v>
      </c>
      <c r="C448" s="70">
        <v>0</v>
      </c>
      <c r="D448" s="79"/>
      <c r="E448" s="70"/>
      <c r="G448" s="70">
        <f t="shared" si="13"/>
        <v>0</v>
      </c>
      <c r="I448" s="68">
        <v>0</v>
      </c>
      <c r="J448" s="69">
        <f t="shared" ref="J448:J511" si="14">I448-G448</f>
        <v>0</v>
      </c>
      <c r="K448" s="65"/>
      <c r="L448" s="65" t="s">
        <v>342</v>
      </c>
    </row>
    <row r="449" spans="1:12" outlineLevel="2">
      <c r="A449" s="82">
        <v>3130140400</v>
      </c>
      <c r="B449" s="83" t="s">
        <v>767</v>
      </c>
      <c r="C449" s="70">
        <v>0</v>
      </c>
      <c r="D449" s="79"/>
      <c r="E449" s="70"/>
      <c r="G449" s="70">
        <f t="shared" si="13"/>
        <v>0</v>
      </c>
      <c r="I449" s="68">
        <v>0</v>
      </c>
      <c r="J449" s="69">
        <f t="shared" si="14"/>
        <v>0</v>
      </c>
      <c r="K449" s="65"/>
      <c r="L449" s="65" t="s">
        <v>342</v>
      </c>
    </row>
    <row r="450" spans="1:12" outlineLevel="2">
      <c r="A450" s="82">
        <v>3130140500</v>
      </c>
      <c r="B450" s="83" t="s">
        <v>768</v>
      </c>
      <c r="C450" s="70">
        <v>0</v>
      </c>
      <c r="D450" s="79"/>
      <c r="E450" s="70"/>
      <c r="G450" s="70">
        <f t="shared" si="13"/>
        <v>0</v>
      </c>
      <c r="I450" s="68">
        <v>0</v>
      </c>
      <c r="J450" s="69">
        <f t="shared" si="14"/>
        <v>0</v>
      </c>
      <c r="K450" s="65"/>
      <c r="L450" s="65" t="s">
        <v>342</v>
      </c>
    </row>
    <row r="451" spans="1:12" outlineLevel="2">
      <c r="A451" s="82">
        <v>3130140600</v>
      </c>
      <c r="B451" s="83" t="s">
        <v>769</v>
      </c>
      <c r="C451" s="70">
        <v>0</v>
      </c>
      <c r="D451" s="79"/>
      <c r="E451" s="70"/>
      <c r="G451" s="70">
        <f t="shared" si="13"/>
        <v>0</v>
      </c>
      <c r="I451" s="68">
        <v>0</v>
      </c>
      <c r="J451" s="69">
        <f t="shared" si="14"/>
        <v>0</v>
      </c>
      <c r="K451" s="65"/>
      <c r="L451" s="65" t="s">
        <v>342</v>
      </c>
    </row>
    <row r="452" spans="1:12" outlineLevel="2">
      <c r="A452" s="82">
        <v>3130141100</v>
      </c>
      <c r="B452" s="83" t="s">
        <v>770</v>
      </c>
      <c r="C452" s="70">
        <v>0</v>
      </c>
      <c r="D452" s="79"/>
      <c r="E452" s="70"/>
      <c r="G452" s="70">
        <f t="shared" si="13"/>
        <v>0</v>
      </c>
      <c r="I452" s="68">
        <v>0</v>
      </c>
      <c r="J452" s="69">
        <f t="shared" si="14"/>
        <v>0</v>
      </c>
      <c r="K452" s="65"/>
      <c r="L452" s="65" t="s">
        <v>342</v>
      </c>
    </row>
    <row r="453" spans="1:12" outlineLevel="2">
      <c r="A453" s="82">
        <v>3130142100</v>
      </c>
      <c r="B453" s="83" t="s">
        <v>771</v>
      </c>
      <c r="C453" s="70">
        <v>168089028</v>
      </c>
      <c r="D453" s="79"/>
      <c r="E453" s="70"/>
      <c r="G453" s="70">
        <f t="shared" si="13"/>
        <v>168089028</v>
      </c>
      <c r="I453" s="68">
        <v>0</v>
      </c>
      <c r="J453" s="69">
        <f t="shared" si="14"/>
        <v>-168089028</v>
      </c>
      <c r="K453" s="65"/>
      <c r="L453" s="65" t="s">
        <v>342</v>
      </c>
    </row>
    <row r="454" spans="1:12" outlineLevel="2">
      <c r="A454" s="82">
        <v>3130142200</v>
      </c>
      <c r="B454" s="83" t="s">
        <v>772</v>
      </c>
      <c r="C454" s="70">
        <v>21005832</v>
      </c>
      <c r="D454" s="79"/>
      <c r="E454" s="70"/>
      <c r="G454" s="70">
        <f t="shared" si="13"/>
        <v>21005832</v>
      </c>
      <c r="I454" s="68">
        <v>0</v>
      </c>
      <c r="J454" s="69">
        <f t="shared" si="14"/>
        <v>-21005832</v>
      </c>
      <c r="K454" s="65"/>
      <c r="L454" s="65" t="s">
        <v>342</v>
      </c>
    </row>
    <row r="455" spans="1:12" outlineLevel="2">
      <c r="A455" s="82">
        <v>3130142300</v>
      </c>
      <c r="B455" s="83" t="s">
        <v>773</v>
      </c>
      <c r="C455" s="70">
        <v>77435064</v>
      </c>
      <c r="D455" s="79"/>
      <c r="E455" s="70"/>
      <c r="G455" s="70">
        <f t="shared" si="13"/>
        <v>77435064</v>
      </c>
      <c r="I455" s="68">
        <v>0</v>
      </c>
      <c r="J455" s="69">
        <f t="shared" si="14"/>
        <v>-77435064</v>
      </c>
      <c r="K455" s="65"/>
      <c r="L455" s="65" t="s">
        <v>342</v>
      </c>
    </row>
    <row r="456" spans="1:12" outlineLevel="2">
      <c r="A456" s="82">
        <v>3130142400</v>
      </c>
      <c r="B456" s="83" t="s">
        <v>774</v>
      </c>
      <c r="C456" s="70">
        <v>3761028</v>
      </c>
      <c r="D456" s="79"/>
      <c r="E456" s="70"/>
      <c r="G456" s="70">
        <f t="shared" si="13"/>
        <v>3761028</v>
      </c>
      <c r="I456" s="68">
        <v>0</v>
      </c>
      <c r="J456" s="69">
        <f t="shared" si="14"/>
        <v>-3761028</v>
      </c>
      <c r="K456" s="65"/>
      <c r="L456" s="65" t="s">
        <v>342</v>
      </c>
    </row>
    <row r="457" spans="1:12" outlineLevel="2">
      <c r="A457" s="82">
        <v>3130142500</v>
      </c>
      <c r="B457" s="83" t="s">
        <v>775</v>
      </c>
      <c r="C457" s="70">
        <v>19285152</v>
      </c>
      <c r="D457" s="79"/>
      <c r="E457" s="70"/>
      <c r="G457" s="70">
        <f t="shared" si="13"/>
        <v>19285152</v>
      </c>
      <c r="I457" s="68">
        <v>0</v>
      </c>
      <c r="J457" s="69">
        <f t="shared" si="14"/>
        <v>-19285152</v>
      </c>
      <c r="K457" s="65"/>
      <c r="L457" s="65" t="s">
        <v>342</v>
      </c>
    </row>
    <row r="458" spans="1:12" outlineLevel="2">
      <c r="A458" s="82">
        <v>3130142600</v>
      </c>
      <c r="B458" s="83" t="s">
        <v>776</v>
      </c>
      <c r="C458" s="70">
        <v>33000564</v>
      </c>
      <c r="D458" s="79"/>
      <c r="E458" s="70"/>
      <c r="G458" s="70">
        <f t="shared" si="13"/>
        <v>33000564</v>
      </c>
      <c r="I458" s="68">
        <v>0</v>
      </c>
      <c r="J458" s="69">
        <f t="shared" si="14"/>
        <v>-33000564</v>
      </c>
      <c r="K458" s="65"/>
      <c r="L458" s="65" t="s">
        <v>342</v>
      </c>
    </row>
    <row r="459" spans="1:12" outlineLevel="2">
      <c r="A459" s="82">
        <v>3130142700</v>
      </c>
      <c r="B459" s="83" t="s">
        <v>777</v>
      </c>
      <c r="C459" s="70">
        <v>0</v>
      </c>
      <c r="D459" s="79"/>
      <c r="E459" s="70"/>
      <c r="G459" s="70">
        <f t="shared" si="13"/>
        <v>0</v>
      </c>
      <c r="I459" s="68">
        <v>0</v>
      </c>
      <c r="J459" s="69">
        <f t="shared" si="14"/>
        <v>0</v>
      </c>
      <c r="K459" s="65"/>
      <c r="L459" s="65" t="s">
        <v>342</v>
      </c>
    </row>
    <row r="460" spans="1:12" outlineLevel="2">
      <c r="A460" s="82">
        <v>3130142800</v>
      </c>
      <c r="B460" s="83" t="s">
        <v>778</v>
      </c>
      <c r="C460" s="70">
        <v>30183804</v>
      </c>
      <c r="D460" s="79"/>
      <c r="E460" s="70"/>
      <c r="G460" s="70">
        <f t="shared" si="13"/>
        <v>30183804</v>
      </c>
      <c r="I460" s="68">
        <v>0</v>
      </c>
      <c r="J460" s="69">
        <f t="shared" si="14"/>
        <v>-30183804</v>
      </c>
      <c r="K460" s="65"/>
      <c r="L460" s="65" t="s">
        <v>342</v>
      </c>
    </row>
    <row r="461" spans="1:12" outlineLevel="2">
      <c r="A461" s="82">
        <v>3130142900</v>
      </c>
      <c r="B461" s="83" t="s">
        <v>779</v>
      </c>
      <c r="C461" s="70">
        <v>414143436</v>
      </c>
      <c r="D461" s="79"/>
      <c r="E461" s="70"/>
      <c r="G461" s="70">
        <f t="shared" si="13"/>
        <v>414143436</v>
      </c>
      <c r="I461" s="68">
        <v>0</v>
      </c>
      <c r="J461" s="69">
        <f t="shared" si="14"/>
        <v>-414143436</v>
      </c>
      <c r="K461" s="65"/>
      <c r="L461" s="65" t="s">
        <v>342</v>
      </c>
    </row>
    <row r="462" spans="1:12" outlineLevel="2">
      <c r="A462" s="82">
        <v>3130150100</v>
      </c>
      <c r="B462" s="83" t="s">
        <v>780</v>
      </c>
      <c r="C462" s="70">
        <v>0</v>
      </c>
      <c r="D462" s="79"/>
      <c r="E462" s="70"/>
      <c r="G462" s="70">
        <f t="shared" si="13"/>
        <v>0</v>
      </c>
      <c r="I462" s="68">
        <v>0</v>
      </c>
      <c r="J462" s="69">
        <f t="shared" si="14"/>
        <v>0</v>
      </c>
      <c r="K462" s="65"/>
      <c r="L462" s="65" t="s">
        <v>342</v>
      </c>
    </row>
    <row r="463" spans="1:12" outlineLevel="2">
      <c r="A463" s="82">
        <v>3130156100</v>
      </c>
      <c r="B463" s="83" t="s">
        <v>781</v>
      </c>
      <c r="C463" s="70">
        <v>0</v>
      </c>
      <c r="D463" s="79"/>
      <c r="E463" s="70"/>
      <c r="G463" s="70">
        <f t="shared" si="13"/>
        <v>0</v>
      </c>
      <c r="I463" s="68">
        <v>0</v>
      </c>
      <c r="J463" s="69">
        <f t="shared" si="14"/>
        <v>0</v>
      </c>
      <c r="K463" s="65"/>
      <c r="L463" s="65" t="s">
        <v>342</v>
      </c>
    </row>
    <row r="464" spans="1:12" outlineLevel="2">
      <c r="A464" s="82">
        <v>3130157100</v>
      </c>
      <c r="B464" s="83" t="s">
        <v>782</v>
      </c>
      <c r="C464" s="70">
        <v>0</v>
      </c>
      <c r="D464" s="79"/>
      <c r="E464" s="70"/>
      <c r="G464" s="70">
        <f t="shared" si="13"/>
        <v>0</v>
      </c>
      <c r="I464" s="68">
        <v>0</v>
      </c>
      <c r="J464" s="69">
        <f t="shared" si="14"/>
        <v>0</v>
      </c>
      <c r="K464" s="65"/>
      <c r="L464" s="65" t="s">
        <v>342</v>
      </c>
    </row>
    <row r="465" spans="1:12" outlineLevel="2">
      <c r="A465" s="82">
        <v>3130158100</v>
      </c>
      <c r="B465" s="83" t="s">
        <v>783</v>
      </c>
      <c r="C465" s="70">
        <v>0</v>
      </c>
      <c r="D465" s="79"/>
      <c r="E465" s="70"/>
      <c r="G465" s="70">
        <f t="shared" si="13"/>
        <v>0</v>
      </c>
      <c r="I465" s="68">
        <v>0</v>
      </c>
      <c r="J465" s="69">
        <f t="shared" si="14"/>
        <v>0</v>
      </c>
      <c r="K465" s="65"/>
      <c r="L465" s="65" t="s">
        <v>342</v>
      </c>
    </row>
    <row r="466" spans="1:12" outlineLevel="2">
      <c r="A466" s="82">
        <v>3130159100</v>
      </c>
      <c r="B466" s="83" t="s">
        <v>784</v>
      </c>
      <c r="C466" s="70">
        <v>0</v>
      </c>
      <c r="D466" s="79"/>
      <c r="E466" s="70"/>
      <c r="G466" s="70">
        <f t="shared" si="13"/>
        <v>0</v>
      </c>
      <c r="I466" s="68">
        <v>0</v>
      </c>
      <c r="J466" s="69">
        <f t="shared" si="14"/>
        <v>0</v>
      </c>
      <c r="K466" s="65"/>
      <c r="L466" s="65" t="s">
        <v>342</v>
      </c>
    </row>
    <row r="467" spans="1:12" outlineLevel="2">
      <c r="A467" s="82">
        <v>3130160100</v>
      </c>
      <c r="B467" s="83" t="s">
        <v>785</v>
      </c>
      <c r="C467" s="70">
        <v>0</v>
      </c>
      <c r="D467" s="79"/>
      <c r="E467" s="70"/>
      <c r="G467" s="70">
        <f t="shared" si="13"/>
        <v>0</v>
      </c>
      <c r="I467" s="68">
        <v>0</v>
      </c>
      <c r="J467" s="69">
        <f t="shared" si="14"/>
        <v>0</v>
      </c>
      <c r="K467" s="65"/>
      <c r="L467" s="65" t="s">
        <v>342</v>
      </c>
    </row>
    <row r="468" spans="1:12" outlineLevel="2">
      <c r="A468" s="82">
        <v>3130161100</v>
      </c>
      <c r="B468" s="83" t="s">
        <v>786</v>
      </c>
      <c r="C468" s="70">
        <v>0</v>
      </c>
      <c r="D468" s="79"/>
      <c r="E468" s="70"/>
      <c r="G468" s="70">
        <f t="shared" si="13"/>
        <v>0</v>
      </c>
      <c r="I468" s="68">
        <v>0</v>
      </c>
      <c r="J468" s="69">
        <f t="shared" si="14"/>
        <v>0</v>
      </c>
      <c r="K468" s="65"/>
      <c r="L468" s="65" t="s">
        <v>342</v>
      </c>
    </row>
    <row r="469" spans="1:12" outlineLevel="2">
      <c r="A469" s="82">
        <v>3130162100</v>
      </c>
      <c r="B469" s="83" t="s">
        <v>787</v>
      </c>
      <c r="C469" s="70">
        <v>0</v>
      </c>
      <c r="D469" s="79"/>
      <c r="E469" s="70"/>
      <c r="G469" s="70">
        <f t="shared" si="13"/>
        <v>0</v>
      </c>
      <c r="I469" s="68">
        <v>0</v>
      </c>
      <c r="J469" s="69">
        <f t="shared" si="14"/>
        <v>0</v>
      </c>
      <c r="K469" s="65"/>
      <c r="L469" s="65" t="s">
        <v>342</v>
      </c>
    </row>
    <row r="470" spans="1:12" outlineLevel="2">
      <c r="A470" s="82">
        <v>3130163100</v>
      </c>
      <c r="B470" s="83" t="s">
        <v>788</v>
      </c>
      <c r="C470" s="70">
        <v>0</v>
      </c>
      <c r="D470" s="79"/>
      <c r="E470" s="70"/>
      <c r="G470" s="70">
        <f t="shared" si="13"/>
        <v>0</v>
      </c>
      <c r="I470" s="68">
        <v>0</v>
      </c>
      <c r="J470" s="69">
        <f t="shared" si="14"/>
        <v>0</v>
      </c>
      <c r="K470" s="65"/>
      <c r="L470" s="65" t="s">
        <v>342</v>
      </c>
    </row>
    <row r="471" spans="1:12" outlineLevel="2">
      <c r="A471" s="82">
        <v>3130164100</v>
      </c>
      <c r="B471" s="83" t="s">
        <v>789</v>
      </c>
      <c r="C471" s="70">
        <v>0</v>
      </c>
      <c r="D471" s="79"/>
      <c r="E471" s="70"/>
      <c r="G471" s="70">
        <f t="shared" si="13"/>
        <v>0</v>
      </c>
      <c r="I471" s="68">
        <v>0</v>
      </c>
      <c r="J471" s="69">
        <f t="shared" si="14"/>
        <v>0</v>
      </c>
      <c r="K471" s="65"/>
      <c r="L471" s="65" t="s">
        <v>342</v>
      </c>
    </row>
    <row r="472" spans="1:12" outlineLevel="2">
      <c r="A472" s="82">
        <v>3130165100</v>
      </c>
      <c r="B472" s="83" t="s">
        <v>790</v>
      </c>
      <c r="C472" s="70">
        <v>0</v>
      </c>
      <c r="D472" s="79"/>
      <c r="E472" s="70"/>
      <c r="G472" s="70">
        <f t="shared" si="13"/>
        <v>0</v>
      </c>
      <c r="I472" s="68">
        <v>0</v>
      </c>
      <c r="J472" s="69">
        <f t="shared" si="14"/>
        <v>0</v>
      </c>
      <c r="K472" s="65"/>
      <c r="L472" s="65" t="s">
        <v>342</v>
      </c>
    </row>
    <row r="473" spans="1:12" outlineLevel="2">
      <c r="A473" s="82">
        <v>3130166100</v>
      </c>
      <c r="B473" s="83" t="s">
        <v>791</v>
      </c>
      <c r="C473" s="70">
        <v>0</v>
      </c>
      <c r="D473" s="79"/>
      <c r="E473" s="70"/>
      <c r="G473" s="70">
        <f t="shared" si="13"/>
        <v>0</v>
      </c>
      <c r="I473" s="68">
        <v>0</v>
      </c>
      <c r="J473" s="69">
        <f t="shared" si="14"/>
        <v>0</v>
      </c>
      <c r="K473" s="65"/>
      <c r="L473" s="65" t="s">
        <v>342</v>
      </c>
    </row>
    <row r="474" spans="1:12" outlineLevel="2">
      <c r="A474" s="82">
        <v>3130167100</v>
      </c>
      <c r="B474" s="83" t="s">
        <v>792</v>
      </c>
      <c r="C474" s="70">
        <v>0</v>
      </c>
      <c r="D474" s="79"/>
      <c r="E474" s="70"/>
      <c r="G474" s="70">
        <f t="shared" si="13"/>
        <v>0</v>
      </c>
      <c r="I474" s="68">
        <v>0</v>
      </c>
      <c r="J474" s="69">
        <f t="shared" si="14"/>
        <v>0</v>
      </c>
      <c r="K474" s="65"/>
      <c r="L474" s="65" t="s">
        <v>342</v>
      </c>
    </row>
    <row r="475" spans="1:12" outlineLevel="2">
      <c r="A475" s="82">
        <v>3130168100</v>
      </c>
      <c r="B475" s="83" t="s">
        <v>793</v>
      </c>
      <c r="C475" s="70">
        <v>0</v>
      </c>
      <c r="D475" s="79"/>
      <c r="E475" s="70"/>
      <c r="G475" s="70">
        <f t="shared" si="13"/>
        <v>0</v>
      </c>
      <c r="I475" s="68">
        <v>0</v>
      </c>
      <c r="J475" s="69">
        <f t="shared" si="14"/>
        <v>0</v>
      </c>
      <c r="K475" s="65"/>
      <c r="L475" s="65" t="s">
        <v>342</v>
      </c>
    </row>
    <row r="476" spans="1:12" outlineLevel="2">
      <c r="A476" s="82">
        <v>3130169100</v>
      </c>
      <c r="B476" s="83" t="s">
        <v>794</v>
      </c>
      <c r="C476" s="70">
        <v>0</v>
      </c>
      <c r="D476" s="79"/>
      <c r="E476" s="70"/>
      <c r="G476" s="70">
        <f t="shared" si="13"/>
        <v>0</v>
      </c>
      <c r="I476" s="68">
        <v>0</v>
      </c>
      <c r="J476" s="69">
        <f t="shared" si="14"/>
        <v>0</v>
      </c>
      <c r="K476" s="65"/>
      <c r="L476" s="65" t="s">
        <v>342</v>
      </c>
    </row>
    <row r="477" spans="1:12" outlineLevel="2">
      <c r="A477" s="82">
        <v>3130170100</v>
      </c>
      <c r="B477" s="83" t="s">
        <v>795</v>
      </c>
      <c r="C477" s="70">
        <v>19728900</v>
      </c>
      <c r="D477" s="79"/>
      <c r="E477" s="70"/>
      <c r="G477" s="70">
        <f t="shared" ref="G477:G541" si="15">C477+E477</f>
        <v>19728900</v>
      </c>
      <c r="I477" s="68">
        <v>0</v>
      </c>
      <c r="J477" s="69">
        <f t="shared" si="14"/>
        <v>-19728900</v>
      </c>
      <c r="K477" s="65"/>
      <c r="L477" s="65" t="s">
        <v>342</v>
      </c>
    </row>
    <row r="478" spans="1:12" outlineLevel="2">
      <c r="A478" s="82">
        <v>3130171100</v>
      </c>
      <c r="B478" s="83" t="s">
        <v>796</v>
      </c>
      <c r="C478" s="70">
        <v>18490596</v>
      </c>
      <c r="D478" s="79"/>
      <c r="E478" s="70"/>
      <c r="G478" s="70">
        <f t="shared" si="15"/>
        <v>18490596</v>
      </c>
      <c r="I478" s="68">
        <v>0</v>
      </c>
      <c r="J478" s="69">
        <f t="shared" si="14"/>
        <v>-18490596</v>
      </c>
      <c r="K478" s="65"/>
      <c r="L478" s="65" t="s">
        <v>342</v>
      </c>
    </row>
    <row r="479" spans="1:12" outlineLevel="2">
      <c r="A479" s="82">
        <v>3130172100</v>
      </c>
      <c r="B479" s="83" t="s">
        <v>797</v>
      </c>
      <c r="C479" s="70">
        <v>0</v>
      </c>
      <c r="D479" s="79"/>
      <c r="E479" s="70"/>
      <c r="G479" s="70">
        <f t="shared" si="15"/>
        <v>0</v>
      </c>
      <c r="I479" s="68">
        <v>0</v>
      </c>
      <c r="J479" s="69">
        <f t="shared" si="14"/>
        <v>0</v>
      </c>
      <c r="K479" s="65"/>
      <c r="L479" s="65" t="s">
        <v>342</v>
      </c>
    </row>
    <row r="480" spans="1:12" outlineLevel="2">
      <c r="A480" s="82">
        <v>3130173100</v>
      </c>
      <c r="B480" s="83" t="s">
        <v>798</v>
      </c>
      <c r="C480" s="70">
        <v>0</v>
      </c>
      <c r="D480" s="79"/>
      <c r="E480" s="70"/>
      <c r="G480" s="70">
        <f t="shared" si="15"/>
        <v>0</v>
      </c>
      <c r="I480" s="68">
        <v>0</v>
      </c>
      <c r="J480" s="69">
        <f t="shared" si="14"/>
        <v>0</v>
      </c>
      <c r="K480" s="65"/>
      <c r="L480" s="65" t="s">
        <v>342</v>
      </c>
    </row>
    <row r="481" spans="1:12" outlineLevel="2">
      <c r="A481" s="82">
        <v>3130175100</v>
      </c>
      <c r="B481" s="83" t="s">
        <v>799</v>
      </c>
      <c r="C481" s="70">
        <v>0</v>
      </c>
      <c r="D481" s="79"/>
      <c r="E481" s="70"/>
      <c r="G481" s="70">
        <f t="shared" si="15"/>
        <v>0</v>
      </c>
      <c r="I481" s="68">
        <v>0</v>
      </c>
      <c r="J481" s="69">
        <f t="shared" si="14"/>
        <v>0</v>
      </c>
      <c r="K481" s="65"/>
      <c r="L481" s="65" t="s">
        <v>342</v>
      </c>
    </row>
    <row r="482" spans="1:12" outlineLevel="2">
      <c r="A482" s="82">
        <v>3130177100</v>
      </c>
      <c r="B482" s="83" t="s">
        <v>800</v>
      </c>
      <c r="C482" s="70">
        <v>0</v>
      </c>
      <c r="D482" s="79"/>
      <c r="E482" s="70"/>
      <c r="G482" s="70">
        <f t="shared" si="15"/>
        <v>0</v>
      </c>
      <c r="I482" s="68">
        <v>0</v>
      </c>
      <c r="J482" s="69">
        <f t="shared" si="14"/>
        <v>0</v>
      </c>
      <c r="K482" s="65"/>
      <c r="L482" s="65" t="s">
        <v>342</v>
      </c>
    </row>
    <row r="483" spans="1:12" outlineLevel="2">
      <c r="A483" s="82">
        <v>3130178100</v>
      </c>
      <c r="B483" s="83" t="s">
        <v>801</v>
      </c>
      <c r="C483" s="70">
        <v>0</v>
      </c>
      <c r="D483" s="79"/>
      <c r="E483" s="70"/>
      <c r="G483" s="70">
        <f t="shared" si="15"/>
        <v>0</v>
      </c>
      <c r="I483" s="68">
        <v>0</v>
      </c>
      <c r="J483" s="69">
        <f t="shared" si="14"/>
        <v>0</v>
      </c>
      <c r="K483" s="65"/>
      <c r="L483" s="65" t="s">
        <v>342</v>
      </c>
    </row>
    <row r="484" spans="1:12" outlineLevel="2">
      <c r="A484" s="82">
        <v>3130181100</v>
      </c>
      <c r="B484" s="83" t="s">
        <v>802</v>
      </c>
      <c r="C484" s="70">
        <v>0</v>
      </c>
      <c r="D484" s="79"/>
      <c r="E484" s="70"/>
      <c r="G484" s="70">
        <f t="shared" si="15"/>
        <v>0</v>
      </c>
      <c r="I484" s="68">
        <v>0</v>
      </c>
      <c r="J484" s="69">
        <f t="shared" si="14"/>
        <v>0</v>
      </c>
      <c r="K484" s="65"/>
      <c r="L484" s="65" t="s">
        <v>342</v>
      </c>
    </row>
    <row r="485" spans="1:12" outlineLevel="2">
      <c r="A485" s="82">
        <v>3130185100</v>
      </c>
      <c r="B485" s="83" t="s">
        <v>803</v>
      </c>
      <c r="C485" s="70">
        <v>0</v>
      </c>
      <c r="D485" s="79"/>
      <c r="E485" s="70"/>
      <c r="G485" s="70">
        <f t="shared" si="15"/>
        <v>0</v>
      </c>
      <c r="I485" s="68">
        <v>0</v>
      </c>
      <c r="J485" s="69">
        <f t="shared" si="14"/>
        <v>0</v>
      </c>
      <c r="K485" s="65"/>
      <c r="L485" s="65" t="s">
        <v>342</v>
      </c>
    </row>
    <row r="486" spans="1:12" outlineLevel="2">
      <c r="A486" s="82">
        <v>3130186100</v>
      </c>
      <c r="B486" s="83" t="s">
        <v>804</v>
      </c>
      <c r="C486" s="70">
        <v>576314719.87</v>
      </c>
      <c r="D486" s="79"/>
      <c r="E486" s="70"/>
      <c r="G486" s="70">
        <f t="shared" si="15"/>
        <v>576314719.87</v>
      </c>
      <c r="I486" s="68">
        <v>0</v>
      </c>
      <c r="J486" s="69">
        <f t="shared" si="14"/>
        <v>-576314719.87</v>
      </c>
      <c r="K486" s="65"/>
      <c r="L486" s="65" t="s">
        <v>342</v>
      </c>
    </row>
    <row r="487" spans="1:12" outlineLevel="2">
      <c r="A487" s="82">
        <v>3130186110</v>
      </c>
      <c r="B487" s="83" t="s">
        <v>805</v>
      </c>
      <c r="C487" s="70">
        <v>345966544.35000002</v>
      </c>
      <c r="D487" s="79"/>
      <c r="E487" s="70"/>
      <c r="G487" s="70">
        <f>C487+E487</f>
        <v>345966544.35000002</v>
      </c>
      <c r="I487" s="68">
        <v>0</v>
      </c>
      <c r="J487" s="69">
        <f t="shared" si="14"/>
        <v>-345966544.35000002</v>
      </c>
      <c r="K487" s="65"/>
      <c r="L487" s="65" t="s">
        <v>342</v>
      </c>
    </row>
    <row r="488" spans="1:12" outlineLevel="2">
      <c r="A488" s="82">
        <v>3130187100</v>
      </c>
      <c r="B488" s="83" t="s">
        <v>806</v>
      </c>
      <c r="C488" s="70">
        <v>12172009.08</v>
      </c>
      <c r="D488" s="79"/>
      <c r="E488" s="70"/>
      <c r="G488" s="70">
        <f t="shared" si="15"/>
        <v>12172009.08</v>
      </c>
      <c r="I488" s="68">
        <v>0</v>
      </c>
      <c r="J488" s="69">
        <f t="shared" si="14"/>
        <v>-12172009.08</v>
      </c>
      <c r="K488" s="65"/>
      <c r="L488" s="65" t="s">
        <v>342</v>
      </c>
    </row>
    <row r="489" spans="1:12" outlineLevel="2">
      <c r="A489" s="82">
        <v>3130188100</v>
      </c>
      <c r="B489" s="83" t="s">
        <v>807</v>
      </c>
      <c r="C489" s="70">
        <v>257438193.09</v>
      </c>
      <c r="D489" s="79"/>
      <c r="E489" s="70"/>
      <c r="G489" s="70">
        <f t="shared" si="15"/>
        <v>257438193.09</v>
      </c>
      <c r="I489" s="68">
        <v>0</v>
      </c>
      <c r="J489" s="69">
        <f t="shared" si="14"/>
        <v>-257438193.09</v>
      </c>
      <c r="K489" s="65"/>
      <c r="L489" s="65" t="s">
        <v>342</v>
      </c>
    </row>
    <row r="490" spans="1:12" outlineLevel="2">
      <c r="A490" s="82">
        <v>3130274100</v>
      </c>
      <c r="B490" s="83" t="s">
        <v>808</v>
      </c>
      <c r="C490" s="70">
        <v>0</v>
      </c>
      <c r="D490" s="79"/>
      <c r="E490" s="70"/>
      <c r="G490" s="70">
        <f t="shared" si="15"/>
        <v>0</v>
      </c>
      <c r="I490" s="68">
        <v>0</v>
      </c>
      <c r="J490" s="69">
        <f t="shared" si="14"/>
        <v>0</v>
      </c>
      <c r="K490" s="65"/>
      <c r="L490" s="65" t="s">
        <v>342</v>
      </c>
    </row>
    <row r="491" spans="1:12" outlineLevel="2">
      <c r="A491" s="82">
        <v>3130275100</v>
      </c>
      <c r="B491" s="83" t="s">
        <v>809</v>
      </c>
      <c r="C491" s="70">
        <v>0</v>
      </c>
      <c r="D491" s="79"/>
      <c r="E491" s="70"/>
      <c r="G491" s="70">
        <f t="shared" si="15"/>
        <v>0</v>
      </c>
      <c r="I491" s="68">
        <v>0</v>
      </c>
      <c r="J491" s="69">
        <f t="shared" si="14"/>
        <v>0</v>
      </c>
      <c r="K491" s="65"/>
      <c r="L491" s="65" t="s">
        <v>342</v>
      </c>
    </row>
    <row r="492" spans="1:12" outlineLevel="2">
      <c r="A492" s="82">
        <v>3130276100</v>
      </c>
      <c r="B492" s="83" t="s">
        <v>810</v>
      </c>
      <c r="C492" s="70">
        <v>0</v>
      </c>
      <c r="D492" s="79"/>
      <c r="E492" s="70"/>
      <c r="G492" s="70">
        <f t="shared" si="15"/>
        <v>0</v>
      </c>
      <c r="I492" s="68">
        <v>0</v>
      </c>
      <c r="J492" s="69">
        <f t="shared" si="14"/>
        <v>0</v>
      </c>
      <c r="K492" s="65"/>
      <c r="L492" s="65" t="s">
        <v>342</v>
      </c>
    </row>
    <row r="493" spans="1:12" outlineLevel="2">
      <c r="A493" s="82">
        <v>3130277100</v>
      </c>
      <c r="B493" s="83" t="s">
        <v>811</v>
      </c>
      <c r="C493" s="70">
        <v>0</v>
      </c>
      <c r="D493" s="79"/>
      <c r="E493" s="70"/>
      <c r="G493" s="70">
        <f t="shared" si="15"/>
        <v>0</v>
      </c>
      <c r="I493" s="68">
        <v>0</v>
      </c>
      <c r="J493" s="69">
        <f t="shared" si="14"/>
        <v>0</v>
      </c>
      <c r="K493" s="65"/>
      <c r="L493" s="65" t="s">
        <v>342</v>
      </c>
    </row>
    <row r="494" spans="1:12" outlineLevel="2">
      <c r="A494" s="82">
        <v>3161101100</v>
      </c>
      <c r="B494" s="83" t="s">
        <v>812</v>
      </c>
      <c r="C494" s="70">
        <v>0</v>
      </c>
      <c r="D494" s="79"/>
      <c r="E494" s="70"/>
      <c r="G494" s="70">
        <f t="shared" si="15"/>
        <v>0</v>
      </c>
      <c r="I494" s="68">
        <v>0</v>
      </c>
      <c r="J494" s="69">
        <f t="shared" si="14"/>
        <v>0</v>
      </c>
      <c r="K494" s="65"/>
      <c r="L494" s="65" t="s">
        <v>342</v>
      </c>
    </row>
    <row r="495" spans="1:12" outlineLevel="2">
      <c r="A495" s="82">
        <v>3161101150</v>
      </c>
      <c r="B495" s="83" t="s">
        <v>813</v>
      </c>
      <c r="C495" s="70">
        <v>0</v>
      </c>
      <c r="D495" s="79"/>
      <c r="E495" s="70"/>
      <c r="G495" s="70">
        <f t="shared" si="15"/>
        <v>0</v>
      </c>
      <c r="I495" s="68">
        <v>0</v>
      </c>
      <c r="J495" s="69">
        <f t="shared" si="14"/>
        <v>0</v>
      </c>
      <c r="K495" s="65"/>
      <c r="L495" s="65" t="s">
        <v>342</v>
      </c>
    </row>
    <row r="496" spans="1:12" outlineLevel="2">
      <c r="A496" s="82">
        <v>3161101200</v>
      </c>
      <c r="B496" s="83" t="s">
        <v>814</v>
      </c>
      <c r="C496" s="70">
        <v>0</v>
      </c>
      <c r="D496" s="79"/>
      <c r="E496" s="70"/>
      <c r="G496" s="70">
        <f t="shared" si="15"/>
        <v>0</v>
      </c>
      <c r="I496" s="68">
        <v>0</v>
      </c>
      <c r="J496" s="69">
        <f t="shared" si="14"/>
        <v>0</v>
      </c>
      <c r="K496" s="65"/>
      <c r="L496" s="65" t="s">
        <v>342</v>
      </c>
    </row>
    <row r="497" spans="1:12" outlineLevel="2">
      <c r="A497" s="82">
        <v>3161101300</v>
      </c>
      <c r="B497" s="83" t="s">
        <v>815</v>
      </c>
      <c r="C497" s="70">
        <v>0</v>
      </c>
      <c r="D497" s="79"/>
      <c r="E497" s="70"/>
      <c r="G497" s="70">
        <f t="shared" si="15"/>
        <v>0</v>
      </c>
      <c r="I497" s="68">
        <v>0</v>
      </c>
      <c r="J497" s="69">
        <f t="shared" si="14"/>
        <v>0</v>
      </c>
      <c r="K497" s="65"/>
      <c r="L497" s="65" t="s">
        <v>342</v>
      </c>
    </row>
    <row r="498" spans="1:12" outlineLevel="2">
      <c r="A498" s="82">
        <v>3161101900</v>
      </c>
      <c r="B498" s="83" t="s">
        <v>816</v>
      </c>
      <c r="C498" s="70">
        <v>0</v>
      </c>
      <c r="D498" s="79"/>
      <c r="E498" s="70"/>
      <c r="G498" s="70">
        <f t="shared" si="15"/>
        <v>0</v>
      </c>
      <c r="I498" s="68">
        <v>0</v>
      </c>
      <c r="J498" s="69">
        <f t="shared" si="14"/>
        <v>0</v>
      </c>
      <c r="K498" s="65"/>
      <c r="L498" s="65" t="s">
        <v>342</v>
      </c>
    </row>
    <row r="499" spans="1:12" outlineLevel="2">
      <c r="A499" s="31">
        <v>3161101950</v>
      </c>
      <c r="B499" s="45" t="s">
        <v>817</v>
      </c>
      <c r="C499" s="70">
        <v>0</v>
      </c>
      <c r="D499" s="79"/>
      <c r="E499" s="70"/>
      <c r="G499" s="70">
        <f t="shared" si="15"/>
        <v>0</v>
      </c>
      <c r="I499" s="68">
        <v>0</v>
      </c>
      <c r="J499" s="69">
        <f t="shared" si="14"/>
        <v>0</v>
      </c>
      <c r="K499" s="65"/>
      <c r="L499" s="65" t="s">
        <v>342</v>
      </c>
    </row>
    <row r="500" spans="1:12" outlineLevel="2">
      <c r="A500" s="31">
        <v>3161102100</v>
      </c>
      <c r="B500" s="45" t="s">
        <v>818</v>
      </c>
      <c r="C500" s="70">
        <v>0</v>
      </c>
      <c r="D500" s="79"/>
      <c r="E500" s="70"/>
      <c r="G500" s="70">
        <f t="shared" si="15"/>
        <v>0</v>
      </c>
      <c r="I500" s="68">
        <v>0</v>
      </c>
      <c r="J500" s="69">
        <f t="shared" si="14"/>
        <v>0</v>
      </c>
      <c r="K500" s="65"/>
      <c r="L500" s="65" t="s">
        <v>342</v>
      </c>
    </row>
    <row r="501" spans="1:12" outlineLevel="2">
      <c r="A501" s="31">
        <v>3161102150</v>
      </c>
      <c r="B501" s="45" t="s">
        <v>819</v>
      </c>
      <c r="C501" s="70">
        <v>0</v>
      </c>
      <c r="D501" s="79"/>
      <c r="E501" s="70"/>
      <c r="G501" s="70">
        <f t="shared" si="15"/>
        <v>0</v>
      </c>
      <c r="I501" s="68">
        <v>0</v>
      </c>
      <c r="J501" s="69">
        <f t="shared" si="14"/>
        <v>0</v>
      </c>
      <c r="K501" s="65"/>
      <c r="L501" s="65" t="s">
        <v>342</v>
      </c>
    </row>
    <row r="502" spans="1:12" outlineLevel="2">
      <c r="A502" s="31">
        <v>3161102200</v>
      </c>
      <c r="B502" s="45" t="s">
        <v>820</v>
      </c>
      <c r="C502" s="70">
        <v>0</v>
      </c>
      <c r="D502" s="79"/>
      <c r="E502" s="70"/>
      <c r="G502" s="70">
        <f t="shared" si="15"/>
        <v>0</v>
      </c>
      <c r="I502" s="68">
        <v>0</v>
      </c>
      <c r="J502" s="69">
        <f t="shared" si="14"/>
        <v>0</v>
      </c>
      <c r="K502" s="65"/>
      <c r="L502" s="65" t="s">
        <v>342</v>
      </c>
    </row>
    <row r="503" spans="1:12" outlineLevel="2">
      <c r="A503" s="31">
        <v>3161102300</v>
      </c>
      <c r="B503" s="45" t="s">
        <v>821</v>
      </c>
      <c r="C503" s="70">
        <v>0</v>
      </c>
      <c r="D503" s="79"/>
      <c r="E503" s="70"/>
      <c r="G503" s="70">
        <f t="shared" si="15"/>
        <v>0</v>
      </c>
      <c r="I503" s="68">
        <v>0</v>
      </c>
      <c r="J503" s="69">
        <f t="shared" si="14"/>
        <v>0</v>
      </c>
      <c r="K503" s="65"/>
      <c r="L503" s="65" t="s">
        <v>342</v>
      </c>
    </row>
    <row r="504" spans="1:12" outlineLevel="2">
      <c r="A504" s="31">
        <v>3161102900</v>
      </c>
      <c r="B504" s="45" t="s">
        <v>822</v>
      </c>
      <c r="C504" s="70">
        <v>0</v>
      </c>
      <c r="D504" s="79"/>
      <c r="E504" s="70"/>
      <c r="G504" s="70">
        <f t="shared" si="15"/>
        <v>0</v>
      </c>
      <c r="I504" s="68">
        <v>0</v>
      </c>
      <c r="J504" s="69">
        <f t="shared" si="14"/>
        <v>0</v>
      </c>
      <c r="K504" s="65"/>
      <c r="L504" s="65" t="s">
        <v>342</v>
      </c>
    </row>
    <row r="505" spans="1:12" outlineLevel="2">
      <c r="A505" s="31">
        <v>3161102950</v>
      </c>
      <c r="B505" s="45" t="s">
        <v>823</v>
      </c>
      <c r="C505" s="70">
        <v>0</v>
      </c>
      <c r="D505" s="79"/>
      <c r="E505" s="70"/>
      <c r="G505" s="70">
        <f t="shared" si="15"/>
        <v>0</v>
      </c>
      <c r="I505" s="68">
        <v>0</v>
      </c>
      <c r="J505" s="69">
        <f t="shared" si="14"/>
        <v>0</v>
      </c>
      <c r="K505" s="65"/>
      <c r="L505" s="65" t="s">
        <v>342</v>
      </c>
    </row>
    <row r="506" spans="1:12" outlineLevel="2">
      <c r="A506" s="31">
        <v>3161103100</v>
      </c>
      <c r="B506" s="45" t="s">
        <v>824</v>
      </c>
      <c r="C506" s="70">
        <v>0</v>
      </c>
      <c r="D506" s="79"/>
      <c r="E506" s="70"/>
      <c r="G506" s="70">
        <f t="shared" si="15"/>
        <v>0</v>
      </c>
      <c r="I506" s="68">
        <v>0</v>
      </c>
      <c r="J506" s="69">
        <f t="shared" si="14"/>
        <v>0</v>
      </c>
      <c r="K506" s="65"/>
      <c r="L506" s="65" t="s">
        <v>342</v>
      </c>
    </row>
    <row r="507" spans="1:12" outlineLevel="2">
      <c r="A507" s="31">
        <v>3161103200</v>
      </c>
      <c r="B507" s="45" t="s">
        <v>825</v>
      </c>
      <c r="C507" s="70">
        <v>0</v>
      </c>
      <c r="D507" s="79"/>
      <c r="E507" s="70"/>
      <c r="G507" s="70">
        <f t="shared" si="15"/>
        <v>0</v>
      </c>
      <c r="I507" s="68">
        <v>0</v>
      </c>
      <c r="J507" s="69">
        <f t="shared" si="14"/>
        <v>0</v>
      </c>
      <c r="K507" s="65"/>
      <c r="L507" s="65" t="s">
        <v>342</v>
      </c>
    </row>
    <row r="508" spans="1:12" outlineLevel="2">
      <c r="A508" s="31">
        <v>3161103300</v>
      </c>
      <c r="B508" s="45" t="s">
        <v>826</v>
      </c>
      <c r="C508" s="70">
        <v>0</v>
      </c>
      <c r="D508" s="79"/>
      <c r="E508" s="70"/>
      <c r="G508" s="70">
        <f t="shared" si="15"/>
        <v>0</v>
      </c>
      <c r="I508" s="68">
        <v>0</v>
      </c>
      <c r="J508" s="69">
        <f t="shared" si="14"/>
        <v>0</v>
      </c>
      <c r="K508" s="65"/>
      <c r="L508" s="65" t="s">
        <v>342</v>
      </c>
    </row>
    <row r="509" spans="1:12" outlineLevel="2">
      <c r="A509" s="31">
        <v>3161103900</v>
      </c>
      <c r="B509" s="45" t="s">
        <v>827</v>
      </c>
      <c r="C509" s="70">
        <v>0</v>
      </c>
      <c r="D509" s="79"/>
      <c r="E509" s="70"/>
      <c r="G509" s="70">
        <f t="shared" si="15"/>
        <v>0</v>
      </c>
      <c r="I509" s="68">
        <v>0</v>
      </c>
      <c r="J509" s="69">
        <f t="shared" si="14"/>
        <v>0</v>
      </c>
      <c r="K509" s="65"/>
      <c r="L509" s="65" t="s">
        <v>342</v>
      </c>
    </row>
    <row r="510" spans="1:12" outlineLevel="2">
      <c r="A510" s="31">
        <v>3161104100</v>
      </c>
      <c r="B510" s="45" t="s">
        <v>828</v>
      </c>
      <c r="C510" s="70">
        <v>0</v>
      </c>
      <c r="D510" s="79"/>
      <c r="E510" s="70"/>
      <c r="G510" s="70">
        <f t="shared" si="15"/>
        <v>0</v>
      </c>
      <c r="I510" s="68">
        <v>0</v>
      </c>
      <c r="J510" s="69">
        <f t="shared" si="14"/>
        <v>0</v>
      </c>
      <c r="K510" s="65"/>
      <c r="L510" s="65" t="s">
        <v>342</v>
      </c>
    </row>
    <row r="511" spans="1:12" outlineLevel="2">
      <c r="A511" s="31">
        <v>3161104200</v>
      </c>
      <c r="B511" s="45" t="s">
        <v>829</v>
      </c>
      <c r="C511" s="70">
        <v>0</v>
      </c>
      <c r="D511" s="79"/>
      <c r="E511" s="70"/>
      <c r="G511" s="70">
        <f t="shared" si="15"/>
        <v>0</v>
      </c>
      <c r="I511" s="68">
        <v>0</v>
      </c>
      <c r="J511" s="69">
        <f t="shared" si="14"/>
        <v>0</v>
      </c>
      <c r="K511" s="65"/>
      <c r="L511" s="65" t="s">
        <v>342</v>
      </c>
    </row>
    <row r="512" spans="1:12" outlineLevel="2">
      <c r="A512" s="31">
        <v>3161104300</v>
      </c>
      <c r="B512" s="45" t="s">
        <v>830</v>
      </c>
      <c r="C512" s="70">
        <v>0</v>
      </c>
      <c r="D512" s="79"/>
      <c r="E512" s="70"/>
      <c r="G512" s="70">
        <f t="shared" si="15"/>
        <v>0</v>
      </c>
      <c r="I512" s="68">
        <v>0</v>
      </c>
      <c r="J512" s="69">
        <f t="shared" ref="J512:J575" si="16">I512-G512</f>
        <v>0</v>
      </c>
      <c r="K512" s="65"/>
      <c r="L512" s="65" t="s">
        <v>342</v>
      </c>
    </row>
    <row r="513" spans="1:12" outlineLevel="2">
      <c r="A513" s="31">
        <v>3161104900</v>
      </c>
      <c r="B513" s="45" t="s">
        <v>831</v>
      </c>
      <c r="C513" s="70">
        <v>0</v>
      </c>
      <c r="D513" s="79"/>
      <c r="E513" s="70"/>
      <c r="G513" s="70">
        <f t="shared" si="15"/>
        <v>0</v>
      </c>
      <c r="I513" s="68">
        <v>0</v>
      </c>
      <c r="J513" s="69">
        <f t="shared" si="16"/>
        <v>0</v>
      </c>
      <c r="K513" s="65"/>
      <c r="L513" s="65" t="s">
        <v>342</v>
      </c>
    </row>
    <row r="514" spans="1:12" outlineLevel="2">
      <c r="A514" s="31">
        <v>3161107100</v>
      </c>
      <c r="B514" s="45" t="s">
        <v>832</v>
      </c>
      <c r="C514" s="70">
        <v>0</v>
      </c>
      <c r="D514" s="79"/>
      <c r="E514" s="70"/>
      <c r="G514" s="70">
        <f t="shared" si="15"/>
        <v>0</v>
      </c>
      <c r="I514" s="68">
        <v>0</v>
      </c>
      <c r="J514" s="69">
        <f t="shared" si="16"/>
        <v>0</v>
      </c>
      <c r="K514" s="65"/>
      <c r="L514" s="65" t="s">
        <v>342</v>
      </c>
    </row>
    <row r="515" spans="1:12" outlineLevel="2">
      <c r="A515" s="31">
        <v>3161107900</v>
      </c>
      <c r="B515" s="45" t="s">
        <v>833</v>
      </c>
      <c r="C515" s="70">
        <v>0</v>
      </c>
      <c r="D515" s="79"/>
      <c r="E515" s="70"/>
      <c r="G515" s="70">
        <f t="shared" si="15"/>
        <v>0</v>
      </c>
      <c r="I515" s="68">
        <v>0</v>
      </c>
      <c r="J515" s="69">
        <f t="shared" si="16"/>
        <v>0</v>
      </c>
      <c r="K515" s="65"/>
      <c r="L515" s="65" t="s">
        <v>342</v>
      </c>
    </row>
    <row r="516" spans="1:12" outlineLevel="2">
      <c r="A516" s="31">
        <v>3161201100</v>
      </c>
      <c r="B516" s="45" t="s">
        <v>834</v>
      </c>
      <c r="C516" s="70">
        <v>0</v>
      </c>
      <c r="D516" s="79"/>
      <c r="E516" s="70"/>
      <c r="G516" s="70">
        <f t="shared" si="15"/>
        <v>0</v>
      </c>
      <c r="I516" s="68">
        <v>0</v>
      </c>
      <c r="J516" s="69">
        <f t="shared" si="16"/>
        <v>0</v>
      </c>
      <c r="K516" s="65"/>
      <c r="L516" s="65" t="s">
        <v>342</v>
      </c>
    </row>
    <row r="517" spans="1:12" outlineLevel="2">
      <c r="A517" s="31">
        <v>3161201200</v>
      </c>
      <c r="B517" s="45" t="s">
        <v>835</v>
      </c>
      <c r="C517" s="70">
        <v>0</v>
      </c>
      <c r="D517" s="79"/>
      <c r="E517" s="70"/>
      <c r="G517" s="70">
        <f t="shared" si="15"/>
        <v>0</v>
      </c>
      <c r="I517" s="68">
        <v>0</v>
      </c>
      <c r="J517" s="69">
        <f t="shared" si="16"/>
        <v>0</v>
      </c>
      <c r="K517" s="65"/>
      <c r="L517" s="65" t="s">
        <v>342</v>
      </c>
    </row>
    <row r="518" spans="1:12" outlineLevel="2">
      <c r="A518" s="31">
        <v>3161201300</v>
      </c>
      <c r="B518" s="45" t="s">
        <v>836</v>
      </c>
      <c r="C518" s="70">
        <v>0</v>
      </c>
      <c r="D518" s="79"/>
      <c r="E518" s="70"/>
      <c r="G518" s="70">
        <f t="shared" si="15"/>
        <v>0</v>
      </c>
      <c r="I518" s="68">
        <v>0</v>
      </c>
      <c r="J518" s="69">
        <f t="shared" si="16"/>
        <v>0</v>
      </c>
      <c r="K518" s="65"/>
      <c r="L518" s="65" t="s">
        <v>342</v>
      </c>
    </row>
    <row r="519" spans="1:12" outlineLevel="2">
      <c r="A519" s="31">
        <v>3161201400</v>
      </c>
      <c r="B519" s="45" t="s">
        <v>837</v>
      </c>
      <c r="C519" s="70">
        <v>0</v>
      </c>
      <c r="D519" s="79"/>
      <c r="E519" s="70"/>
      <c r="G519" s="70">
        <f t="shared" si="15"/>
        <v>0</v>
      </c>
      <c r="I519" s="68">
        <v>0</v>
      </c>
      <c r="J519" s="69">
        <f t="shared" si="16"/>
        <v>0</v>
      </c>
      <c r="K519" s="65"/>
      <c r="L519" s="65" t="s">
        <v>342</v>
      </c>
    </row>
    <row r="520" spans="1:12" outlineLevel="2">
      <c r="A520" s="82">
        <v>3161201500</v>
      </c>
      <c r="B520" s="83" t="s">
        <v>838</v>
      </c>
      <c r="C520" s="70">
        <v>0</v>
      </c>
      <c r="D520" s="79"/>
      <c r="E520" s="70"/>
      <c r="G520" s="70">
        <f t="shared" si="15"/>
        <v>0</v>
      </c>
      <c r="I520" s="68">
        <v>0</v>
      </c>
      <c r="J520" s="69">
        <f t="shared" si="16"/>
        <v>0</v>
      </c>
      <c r="K520" s="65"/>
      <c r="L520" s="65" t="s">
        <v>342</v>
      </c>
    </row>
    <row r="521" spans="1:12" outlineLevel="2">
      <c r="A521" s="82">
        <v>3161201900</v>
      </c>
      <c r="B521" s="83" t="s">
        <v>839</v>
      </c>
      <c r="C521" s="70">
        <v>0</v>
      </c>
      <c r="D521" s="79"/>
      <c r="E521" s="70"/>
      <c r="G521" s="70">
        <f t="shared" si="15"/>
        <v>0</v>
      </c>
      <c r="I521" s="68">
        <v>0</v>
      </c>
      <c r="J521" s="69">
        <f t="shared" si="16"/>
        <v>0</v>
      </c>
      <c r="K521" s="65"/>
      <c r="L521" s="65" t="s">
        <v>342</v>
      </c>
    </row>
    <row r="522" spans="1:12" outlineLevel="2">
      <c r="A522" s="82">
        <v>3161202100</v>
      </c>
      <c r="B522" s="83" t="s">
        <v>840</v>
      </c>
      <c r="C522" s="70">
        <v>0</v>
      </c>
      <c r="D522" s="79"/>
      <c r="E522" s="70"/>
      <c r="G522" s="70">
        <f t="shared" si="15"/>
        <v>0</v>
      </c>
      <c r="I522" s="68">
        <v>0</v>
      </c>
      <c r="J522" s="69">
        <f t="shared" si="16"/>
        <v>0</v>
      </c>
      <c r="K522" s="65"/>
      <c r="L522" s="65" t="s">
        <v>342</v>
      </c>
    </row>
    <row r="523" spans="1:12" outlineLevel="2">
      <c r="A523" s="82">
        <v>3161202200</v>
      </c>
      <c r="B523" s="83" t="s">
        <v>841</v>
      </c>
      <c r="C523" s="70">
        <v>0</v>
      </c>
      <c r="D523" s="79"/>
      <c r="E523" s="70"/>
      <c r="G523" s="70">
        <f t="shared" si="15"/>
        <v>0</v>
      </c>
      <c r="I523" s="68">
        <v>0</v>
      </c>
      <c r="J523" s="69">
        <f t="shared" si="16"/>
        <v>0</v>
      </c>
      <c r="K523" s="65"/>
      <c r="L523" s="65" t="s">
        <v>342</v>
      </c>
    </row>
    <row r="524" spans="1:12" outlineLevel="2">
      <c r="A524" s="82">
        <v>3161202300</v>
      </c>
      <c r="B524" s="83" t="s">
        <v>842</v>
      </c>
      <c r="C524" s="70">
        <v>0</v>
      </c>
      <c r="D524" s="79"/>
      <c r="E524" s="70"/>
      <c r="G524" s="70">
        <f t="shared" si="15"/>
        <v>0</v>
      </c>
      <c r="I524" s="68">
        <v>0</v>
      </c>
      <c r="J524" s="69">
        <f t="shared" si="16"/>
        <v>0</v>
      </c>
      <c r="K524" s="65"/>
      <c r="L524" s="65" t="s">
        <v>342</v>
      </c>
    </row>
    <row r="525" spans="1:12" outlineLevel="2">
      <c r="A525" s="82">
        <v>3161202400</v>
      </c>
      <c r="B525" s="83" t="s">
        <v>843</v>
      </c>
      <c r="C525" s="70">
        <v>0</v>
      </c>
      <c r="D525" s="79"/>
      <c r="E525" s="70"/>
      <c r="G525" s="70">
        <f t="shared" si="15"/>
        <v>0</v>
      </c>
      <c r="I525" s="68">
        <v>0</v>
      </c>
      <c r="J525" s="69">
        <f t="shared" si="16"/>
        <v>0</v>
      </c>
      <c r="K525" s="65"/>
      <c r="L525" s="65" t="s">
        <v>342</v>
      </c>
    </row>
    <row r="526" spans="1:12" outlineLevel="2">
      <c r="A526" s="82">
        <v>3161202900</v>
      </c>
      <c r="B526" s="83" t="s">
        <v>844</v>
      </c>
      <c r="C526" s="70">
        <v>0</v>
      </c>
      <c r="D526" s="79"/>
      <c r="E526" s="70"/>
      <c r="G526" s="70">
        <f t="shared" si="15"/>
        <v>0</v>
      </c>
      <c r="I526" s="68">
        <v>0</v>
      </c>
      <c r="J526" s="69">
        <f t="shared" si="16"/>
        <v>0</v>
      </c>
      <c r="K526" s="65"/>
      <c r="L526" s="65" t="s">
        <v>342</v>
      </c>
    </row>
    <row r="527" spans="1:12" outlineLevel="2">
      <c r="A527" s="82">
        <v>3162101100</v>
      </c>
      <c r="B527" s="83" t="s">
        <v>845</v>
      </c>
      <c r="C527" s="70">
        <v>0</v>
      </c>
      <c r="D527" s="79"/>
      <c r="E527" s="70"/>
      <c r="G527" s="70">
        <f t="shared" si="15"/>
        <v>0</v>
      </c>
      <c r="I527" s="68">
        <v>0</v>
      </c>
      <c r="J527" s="69">
        <f t="shared" si="16"/>
        <v>0</v>
      </c>
      <c r="K527" s="65"/>
      <c r="L527" s="65" t="s">
        <v>342</v>
      </c>
    </row>
    <row r="528" spans="1:12" outlineLevel="2">
      <c r="A528" s="82">
        <v>3162101999</v>
      </c>
      <c r="B528" s="83" t="s">
        <v>846</v>
      </c>
      <c r="C528" s="70">
        <v>0</v>
      </c>
      <c r="D528" s="79"/>
      <c r="E528" s="70"/>
      <c r="G528" s="70">
        <f t="shared" si="15"/>
        <v>0</v>
      </c>
      <c r="I528" s="68">
        <v>0</v>
      </c>
      <c r="J528" s="69">
        <f t="shared" si="16"/>
        <v>0</v>
      </c>
      <c r="K528" s="65"/>
      <c r="L528" s="65" t="s">
        <v>342</v>
      </c>
    </row>
    <row r="529" spans="1:12" outlineLevel="2">
      <c r="A529" s="82">
        <v>3162102100</v>
      </c>
      <c r="B529" s="83" t="s">
        <v>847</v>
      </c>
      <c r="C529" s="70">
        <v>0</v>
      </c>
      <c r="D529" s="79"/>
      <c r="E529" s="70"/>
      <c r="G529" s="70">
        <f t="shared" si="15"/>
        <v>0</v>
      </c>
      <c r="I529" s="68">
        <v>0</v>
      </c>
      <c r="J529" s="69">
        <f t="shared" si="16"/>
        <v>0</v>
      </c>
      <c r="K529" s="65"/>
      <c r="L529" s="65" t="s">
        <v>342</v>
      </c>
    </row>
    <row r="530" spans="1:12" outlineLevel="2">
      <c r="A530" s="82">
        <v>3162102999</v>
      </c>
      <c r="B530" s="83" t="s">
        <v>848</v>
      </c>
      <c r="C530" s="70">
        <v>0</v>
      </c>
      <c r="D530" s="79"/>
      <c r="E530" s="70"/>
      <c r="G530" s="70">
        <f t="shared" si="15"/>
        <v>0</v>
      </c>
      <c r="I530" s="68">
        <v>0</v>
      </c>
      <c r="J530" s="69">
        <f t="shared" si="16"/>
        <v>0</v>
      </c>
      <c r="K530" s="65"/>
      <c r="L530" s="65" t="s">
        <v>342</v>
      </c>
    </row>
    <row r="531" spans="1:12" outlineLevel="2">
      <c r="A531" s="82">
        <v>3162103100</v>
      </c>
      <c r="B531" s="83" t="s">
        <v>849</v>
      </c>
      <c r="C531" s="70">
        <v>0</v>
      </c>
      <c r="D531" s="79"/>
      <c r="E531" s="70"/>
      <c r="G531" s="70">
        <f t="shared" si="15"/>
        <v>0</v>
      </c>
      <c r="I531" s="68">
        <v>0</v>
      </c>
      <c r="J531" s="69">
        <f t="shared" si="16"/>
        <v>0</v>
      </c>
      <c r="K531" s="65"/>
      <c r="L531" s="65" t="s">
        <v>342</v>
      </c>
    </row>
    <row r="532" spans="1:12" outlineLevel="2">
      <c r="A532" s="82">
        <v>3162103999</v>
      </c>
      <c r="B532" s="83" t="s">
        <v>850</v>
      </c>
      <c r="C532" s="70">
        <v>0</v>
      </c>
      <c r="D532" s="79"/>
      <c r="E532" s="70"/>
      <c r="G532" s="70">
        <f t="shared" si="15"/>
        <v>0</v>
      </c>
      <c r="I532" s="68">
        <v>0</v>
      </c>
      <c r="J532" s="69">
        <f t="shared" si="16"/>
        <v>0</v>
      </c>
      <c r="K532" s="65"/>
      <c r="L532" s="65" t="s">
        <v>342</v>
      </c>
    </row>
    <row r="533" spans="1:12" outlineLevel="2">
      <c r="A533" s="82">
        <v>3162109100</v>
      </c>
      <c r="B533" s="83" t="s">
        <v>851</v>
      </c>
      <c r="C533" s="70">
        <v>0</v>
      </c>
      <c r="D533" s="79"/>
      <c r="E533" s="70"/>
      <c r="G533" s="70">
        <f t="shared" si="15"/>
        <v>0</v>
      </c>
      <c r="I533" s="68">
        <v>0</v>
      </c>
      <c r="J533" s="69">
        <f t="shared" si="16"/>
        <v>0</v>
      </c>
      <c r="K533" s="65"/>
      <c r="L533" s="65" t="s">
        <v>342</v>
      </c>
    </row>
    <row r="534" spans="1:12" outlineLevel="2">
      <c r="A534" s="82">
        <v>3162109999</v>
      </c>
      <c r="B534" s="83" t="s">
        <v>852</v>
      </c>
      <c r="C534" s="70">
        <v>0</v>
      </c>
      <c r="D534" s="79"/>
      <c r="E534" s="70"/>
      <c r="G534" s="70">
        <f t="shared" si="15"/>
        <v>0</v>
      </c>
      <c r="I534" s="68">
        <v>0</v>
      </c>
      <c r="J534" s="69">
        <f t="shared" si="16"/>
        <v>0</v>
      </c>
      <c r="K534" s="65"/>
      <c r="L534" s="65" t="s">
        <v>342</v>
      </c>
    </row>
    <row r="535" spans="1:12" outlineLevel="2">
      <c r="A535" s="82">
        <v>3163101100</v>
      </c>
      <c r="B535" s="83" t="s">
        <v>853</v>
      </c>
      <c r="C535" s="70">
        <v>81734016.170000002</v>
      </c>
      <c r="D535" s="79"/>
      <c r="E535" s="70"/>
      <c r="G535" s="70">
        <f t="shared" si="15"/>
        <v>81734016.170000002</v>
      </c>
      <c r="I535" s="68">
        <v>0</v>
      </c>
      <c r="J535" s="69">
        <f t="shared" si="16"/>
        <v>-81734016.170000002</v>
      </c>
      <c r="K535" s="65"/>
      <c r="L535" s="65" t="s">
        <v>342</v>
      </c>
    </row>
    <row r="536" spans="1:12" outlineLevel="2">
      <c r="A536" s="82">
        <v>3163101999</v>
      </c>
      <c r="B536" s="83" t="s">
        <v>854</v>
      </c>
      <c r="C536" s="70">
        <v>0</v>
      </c>
      <c r="D536" s="79"/>
      <c r="E536" s="70"/>
      <c r="G536" s="70">
        <f t="shared" si="15"/>
        <v>0</v>
      </c>
      <c r="I536" s="68">
        <v>0</v>
      </c>
      <c r="J536" s="69">
        <f t="shared" si="16"/>
        <v>0</v>
      </c>
      <c r="K536" s="65"/>
      <c r="L536" s="65" t="s">
        <v>342</v>
      </c>
    </row>
    <row r="537" spans="1:12" outlineLevel="2">
      <c r="A537" s="82">
        <v>3163199999</v>
      </c>
      <c r="B537" s="83" t="s">
        <v>855</v>
      </c>
      <c r="C537" s="70">
        <v>-2241489.02</v>
      </c>
      <c r="D537" s="79"/>
      <c r="E537" s="70"/>
      <c r="G537" s="70">
        <f t="shared" si="15"/>
        <v>-2241489.02</v>
      </c>
      <c r="I537" s="68">
        <v>0</v>
      </c>
      <c r="J537" s="69">
        <f t="shared" si="16"/>
        <v>2241489.02</v>
      </c>
      <c r="K537" s="65"/>
      <c r="L537" s="65" t="s">
        <v>342</v>
      </c>
    </row>
    <row r="538" spans="1:12" outlineLevel="2">
      <c r="A538" s="82">
        <v>3163201100</v>
      </c>
      <c r="B538" s="83" t="s">
        <v>856</v>
      </c>
      <c r="C538" s="70">
        <v>2241489.02</v>
      </c>
      <c r="D538" s="79"/>
      <c r="E538" s="70"/>
      <c r="G538" s="70">
        <f t="shared" si="15"/>
        <v>2241489.02</v>
      </c>
      <c r="I538" s="68">
        <v>0</v>
      </c>
      <c r="J538" s="69">
        <f t="shared" si="16"/>
        <v>-2241489.02</v>
      </c>
      <c r="K538" s="65"/>
      <c r="L538" s="65" t="s">
        <v>342</v>
      </c>
    </row>
    <row r="539" spans="1:12" outlineLevel="2">
      <c r="A539" s="82">
        <v>3163201999</v>
      </c>
      <c r="B539" s="83" t="s">
        <v>857</v>
      </c>
      <c r="C539" s="70">
        <v>0</v>
      </c>
      <c r="D539" s="79"/>
      <c r="E539" s="70"/>
      <c r="G539" s="70">
        <f t="shared" si="15"/>
        <v>0</v>
      </c>
      <c r="I539" s="68">
        <v>0</v>
      </c>
      <c r="J539" s="69">
        <f t="shared" si="16"/>
        <v>0</v>
      </c>
      <c r="K539" s="65"/>
      <c r="L539" s="65" t="s">
        <v>342</v>
      </c>
    </row>
    <row r="540" spans="1:12" outlineLevel="2">
      <c r="A540" s="82">
        <v>3164101100</v>
      </c>
      <c r="B540" s="83" t="s">
        <v>858</v>
      </c>
      <c r="C540" s="70">
        <v>1540265.04</v>
      </c>
      <c r="D540" s="79"/>
      <c r="E540" s="70"/>
      <c r="G540" s="70">
        <f t="shared" si="15"/>
        <v>1540265.04</v>
      </c>
      <c r="I540" s="68">
        <v>0</v>
      </c>
      <c r="J540" s="69">
        <f t="shared" si="16"/>
        <v>-1540265.04</v>
      </c>
      <c r="K540" s="65"/>
      <c r="L540" s="65" t="s">
        <v>342</v>
      </c>
    </row>
    <row r="541" spans="1:12" outlineLevel="2">
      <c r="A541" s="82">
        <v>3164101999</v>
      </c>
      <c r="B541" s="83" t="s">
        <v>859</v>
      </c>
      <c r="C541" s="70">
        <v>0</v>
      </c>
      <c r="D541" s="79"/>
      <c r="E541" s="70"/>
      <c r="G541" s="70">
        <f t="shared" si="15"/>
        <v>0</v>
      </c>
      <c r="I541" s="68">
        <v>0</v>
      </c>
      <c r="J541" s="69">
        <f t="shared" si="16"/>
        <v>0</v>
      </c>
      <c r="K541" s="65"/>
      <c r="L541" s="65" t="s">
        <v>342</v>
      </c>
    </row>
    <row r="542" spans="1:12" outlineLevel="2">
      <c r="A542" s="82">
        <v>3172210110</v>
      </c>
      <c r="B542" s="83" t="s">
        <v>860</v>
      </c>
      <c r="C542" s="70">
        <v>0</v>
      </c>
      <c r="D542" s="79"/>
      <c r="E542" s="70"/>
      <c r="G542" s="70">
        <f t="shared" ref="G542:G605" si="17">C542+E542</f>
        <v>0</v>
      </c>
      <c r="I542" s="68">
        <v>0</v>
      </c>
      <c r="J542" s="69">
        <f t="shared" si="16"/>
        <v>0</v>
      </c>
      <c r="K542" s="65"/>
      <c r="L542" s="65" t="s">
        <v>342</v>
      </c>
    </row>
    <row r="543" spans="1:12" outlineLevel="2">
      <c r="A543" s="82">
        <v>3172210210</v>
      </c>
      <c r="B543" s="83" t="s">
        <v>861</v>
      </c>
      <c r="C543" s="70">
        <v>0</v>
      </c>
      <c r="D543" s="79"/>
      <c r="E543" s="70"/>
      <c r="G543" s="70">
        <f t="shared" si="17"/>
        <v>0</v>
      </c>
      <c r="I543" s="68">
        <v>0</v>
      </c>
      <c r="J543" s="69">
        <f t="shared" si="16"/>
        <v>0</v>
      </c>
      <c r="K543" s="65"/>
      <c r="L543" s="65" t="s">
        <v>342</v>
      </c>
    </row>
    <row r="544" spans="1:12" outlineLevel="2">
      <c r="A544" s="82">
        <v>3172220110</v>
      </c>
      <c r="B544" s="83" t="s">
        <v>862</v>
      </c>
      <c r="C544" s="70">
        <v>0</v>
      </c>
      <c r="D544" s="79"/>
      <c r="E544" s="70"/>
      <c r="G544" s="70">
        <f t="shared" si="17"/>
        <v>0</v>
      </c>
      <c r="I544" s="68">
        <v>0</v>
      </c>
      <c r="J544" s="69">
        <f t="shared" si="16"/>
        <v>0</v>
      </c>
      <c r="K544" s="65"/>
      <c r="L544" s="65" t="s">
        <v>342</v>
      </c>
    </row>
    <row r="545" spans="1:12" outlineLevel="2">
      <c r="A545" s="82">
        <v>3172220210</v>
      </c>
      <c r="B545" s="83" t="s">
        <v>863</v>
      </c>
      <c r="C545" s="70">
        <v>0</v>
      </c>
      <c r="D545" s="79"/>
      <c r="E545" s="70"/>
      <c r="G545" s="70">
        <f t="shared" si="17"/>
        <v>0</v>
      </c>
      <c r="I545" s="68">
        <v>0</v>
      </c>
      <c r="J545" s="69">
        <f t="shared" si="16"/>
        <v>0</v>
      </c>
      <c r="K545" s="65"/>
      <c r="L545" s="65" t="s">
        <v>342</v>
      </c>
    </row>
    <row r="546" spans="1:12" outlineLevel="2">
      <c r="A546" s="82">
        <v>3176110110</v>
      </c>
      <c r="B546" s="83" t="s">
        <v>864</v>
      </c>
      <c r="C546" s="70">
        <v>0</v>
      </c>
      <c r="D546" s="79"/>
      <c r="E546" s="70"/>
      <c r="G546" s="70">
        <f t="shared" si="17"/>
        <v>0</v>
      </c>
      <c r="I546" s="68">
        <v>0</v>
      </c>
      <c r="J546" s="69">
        <f t="shared" si="16"/>
        <v>0</v>
      </c>
      <c r="K546" s="65"/>
      <c r="L546" s="65" t="s">
        <v>342</v>
      </c>
    </row>
    <row r="547" spans="1:12" outlineLevel="2">
      <c r="A547" s="82">
        <v>3176110210</v>
      </c>
      <c r="B547" s="83" t="s">
        <v>865</v>
      </c>
      <c r="C547" s="70">
        <v>0</v>
      </c>
      <c r="D547" s="79"/>
      <c r="E547" s="70"/>
      <c r="G547" s="70">
        <f t="shared" si="17"/>
        <v>0</v>
      </c>
      <c r="I547" s="68">
        <v>0</v>
      </c>
      <c r="J547" s="69">
        <f t="shared" si="16"/>
        <v>0</v>
      </c>
      <c r="K547" s="65"/>
      <c r="L547" s="65" t="s">
        <v>342</v>
      </c>
    </row>
    <row r="548" spans="1:12" outlineLevel="2">
      <c r="A548" s="82">
        <v>3176110310</v>
      </c>
      <c r="B548" s="83" t="s">
        <v>866</v>
      </c>
      <c r="C548" s="70">
        <v>0</v>
      </c>
      <c r="D548" s="79"/>
      <c r="E548" s="70"/>
      <c r="G548" s="70">
        <f t="shared" si="17"/>
        <v>0</v>
      </c>
      <c r="I548" s="68">
        <v>0</v>
      </c>
      <c r="J548" s="69">
        <f t="shared" si="16"/>
        <v>0</v>
      </c>
      <c r="K548" s="65"/>
      <c r="L548" s="65" t="s">
        <v>342</v>
      </c>
    </row>
    <row r="549" spans="1:12" outlineLevel="2">
      <c r="A549" s="82">
        <v>3176110410</v>
      </c>
      <c r="B549" s="83" t="s">
        <v>867</v>
      </c>
      <c r="C549" s="70">
        <v>0</v>
      </c>
      <c r="D549" s="79"/>
      <c r="E549" s="70"/>
      <c r="G549" s="70">
        <f t="shared" si="17"/>
        <v>0</v>
      </c>
      <c r="I549" s="68">
        <v>0</v>
      </c>
      <c r="J549" s="69">
        <f t="shared" si="16"/>
        <v>0</v>
      </c>
      <c r="K549" s="65"/>
      <c r="L549" s="65" t="s">
        <v>342</v>
      </c>
    </row>
    <row r="550" spans="1:12" outlineLevel="2">
      <c r="A550" s="82">
        <v>3176120110</v>
      </c>
      <c r="B550" s="83" t="s">
        <v>868</v>
      </c>
      <c r="C550" s="70">
        <v>0</v>
      </c>
      <c r="D550" s="79"/>
      <c r="E550" s="70"/>
      <c r="G550" s="70">
        <f t="shared" si="17"/>
        <v>0</v>
      </c>
      <c r="I550" s="68">
        <v>0</v>
      </c>
      <c r="J550" s="69">
        <f t="shared" si="16"/>
        <v>0</v>
      </c>
      <c r="K550" s="65"/>
      <c r="L550" s="65" t="s">
        <v>342</v>
      </c>
    </row>
    <row r="551" spans="1:12" outlineLevel="2">
      <c r="A551" s="82">
        <v>3176120210</v>
      </c>
      <c r="B551" s="83" t="s">
        <v>869</v>
      </c>
      <c r="C551" s="70">
        <v>0</v>
      </c>
      <c r="D551" s="79"/>
      <c r="E551" s="70"/>
      <c r="G551" s="70">
        <f t="shared" si="17"/>
        <v>0</v>
      </c>
      <c r="I551" s="68">
        <v>0</v>
      </c>
      <c r="J551" s="69">
        <f t="shared" si="16"/>
        <v>0</v>
      </c>
      <c r="K551" s="65"/>
      <c r="L551" s="65" t="s">
        <v>342</v>
      </c>
    </row>
    <row r="552" spans="1:12" outlineLevel="2">
      <c r="A552" s="82">
        <v>3176210110</v>
      </c>
      <c r="B552" s="83" t="s">
        <v>870</v>
      </c>
      <c r="C552" s="70">
        <v>0</v>
      </c>
      <c r="D552" s="79"/>
      <c r="E552" s="70"/>
      <c r="G552" s="70">
        <f t="shared" si="17"/>
        <v>0</v>
      </c>
      <c r="I552" s="68">
        <v>0</v>
      </c>
      <c r="J552" s="69">
        <f t="shared" si="16"/>
        <v>0</v>
      </c>
      <c r="K552" s="65"/>
      <c r="L552" s="65" t="s">
        <v>342</v>
      </c>
    </row>
    <row r="553" spans="1:12" outlineLevel="2">
      <c r="A553" s="82">
        <v>3176210210</v>
      </c>
      <c r="B553" s="83" t="s">
        <v>871</v>
      </c>
      <c r="C553" s="70">
        <v>0</v>
      </c>
      <c r="D553" s="79"/>
      <c r="E553" s="70"/>
      <c r="G553" s="70">
        <f t="shared" si="17"/>
        <v>0</v>
      </c>
      <c r="I553" s="68">
        <v>0</v>
      </c>
      <c r="J553" s="69">
        <f t="shared" si="16"/>
        <v>0</v>
      </c>
      <c r="K553" s="65"/>
      <c r="L553" s="65" t="s">
        <v>342</v>
      </c>
    </row>
    <row r="554" spans="1:12" outlineLevel="2">
      <c r="A554" s="82">
        <v>3176210310</v>
      </c>
      <c r="B554" s="83" t="s">
        <v>872</v>
      </c>
      <c r="C554" s="70">
        <v>0</v>
      </c>
      <c r="D554" s="79"/>
      <c r="E554" s="70"/>
      <c r="G554" s="70">
        <f t="shared" si="17"/>
        <v>0</v>
      </c>
      <c r="I554" s="68">
        <v>0</v>
      </c>
      <c r="J554" s="69">
        <f t="shared" si="16"/>
        <v>0</v>
      </c>
      <c r="K554" s="65"/>
      <c r="L554" s="65" t="s">
        <v>342</v>
      </c>
    </row>
    <row r="555" spans="1:12" outlineLevel="2">
      <c r="A555" s="82">
        <v>3176210910</v>
      </c>
      <c r="B555" s="83" t="s">
        <v>873</v>
      </c>
      <c r="C555" s="70">
        <v>0</v>
      </c>
      <c r="D555" s="79"/>
      <c r="E555" s="70"/>
      <c r="G555" s="70">
        <f t="shared" si="17"/>
        <v>0</v>
      </c>
      <c r="I555" s="68">
        <v>0</v>
      </c>
      <c r="J555" s="69">
        <f t="shared" si="16"/>
        <v>0</v>
      </c>
      <c r="K555" s="91"/>
      <c r="L555" s="65" t="s">
        <v>342</v>
      </c>
    </row>
    <row r="556" spans="1:12" outlineLevel="2">
      <c r="A556" s="82">
        <v>3176310110</v>
      </c>
      <c r="B556" s="83" t="s">
        <v>874</v>
      </c>
      <c r="C556" s="70">
        <v>0</v>
      </c>
      <c r="D556" s="79"/>
      <c r="E556" s="70"/>
      <c r="G556" s="70">
        <f t="shared" si="17"/>
        <v>0</v>
      </c>
      <c r="I556" s="68">
        <v>0</v>
      </c>
      <c r="J556" s="69">
        <f t="shared" si="16"/>
        <v>0</v>
      </c>
      <c r="K556" s="91"/>
      <c r="L556" s="65" t="s">
        <v>342</v>
      </c>
    </row>
    <row r="557" spans="1:12" outlineLevel="2">
      <c r="A557" s="82">
        <v>3176320110</v>
      </c>
      <c r="B557" s="83" t="s">
        <v>875</v>
      </c>
      <c r="C557" s="70">
        <v>0</v>
      </c>
      <c r="D557" s="79"/>
      <c r="E557" s="70"/>
      <c r="G557" s="70">
        <f t="shared" si="17"/>
        <v>0</v>
      </c>
      <c r="I557" s="68">
        <v>0</v>
      </c>
      <c r="J557" s="69">
        <f t="shared" si="16"/>
        <v>0</v>
      </c>
      <c r="K557" s="91"/>
      <c r="L557" s="65" t="s">
        <v>342</v>
      </c>
    </row>
    <row r="558" spans="1:12" outlineLevel="2">
      <c r="A558" s="82">
        <v>3176410110</v>
      </c>
      <c r="B558" s="83" t="s">
        <v>876</v>
      </c>
      <c r="C558" s="70">
        <v>0</v>
      </c>
      <c r="D558" s="79"/>
      <c r="E558" s="70"/>
      <c r="G558" s="70">
        <f t="shared" si="17"/>
        <v>0</v>
      </c>
      <c r="I558" s="68">
        <v>0</v>
      </c>
      <c r="J558" s="69">
        <f t="shared" si="16"/>
        <v>0</v>
      </c>
      <c r="K558" s="65"/>
      <c r="L558" s="65" t="s">
        <v>342</v>
      </c>
    </row>
    <row r="559" spans="1:12" outlineLevel="2">
      <c r="A559" s="82">
        <v>3182210110</v>
      </c>
      <c r="B559" s="83" t="s">
        <v>877</v>
      </c>
      <c r="C559" s="70">
        <v>0</v>
      </c>
      <c r="D559" s="79"/>
      <c r="E559" s="70"/>
      <c r="G559" s="70">
        <f t="shared" si="17"/>
        <v>0</v>
      </c>
      <c r="I559" s="68">
        <v>0</v>
      </c>
      <c r="J559" s="69">
        <f t="shared" si="16"/>
        <v>0</v>
      </c>
      <c r="K559" s="91"/>
      <c r="L559" s="65" t="s">
        <v>342</v>
      </c>
    </row>
    <row r="560" spans="1:12" outlineLevel="2">
      <c r="A560" s="82">
        <v>3182210210</v>
      </c>
      <c r="B560" s="83" t="s">
        <v>878</v>
      </c>
      <c r="C560" s="70">
        <v>0</v>
      </c>
      <c r="D560" s="79"/>
      <c r="E560" s="70"/>
      <c r="G560" s="70">
        <f t="shared" si="17"/>
        <v>0</v>
      </c>
      <c r="I560" s="68">
        <v>0</v>
      </c>
      <c r="J560" s="69">
        <f t="shared" si="16"/>
        <v>0</v>
      </c>
      <c r="K560" s="91"/>
      <c r="L560" s="65" t="s">
        <v>342</v>
      </c>
    </row>
    <row r="561" spans="1:12" outlineLevel="2">
      <c r="A561" s="82">
        <v>3182220110</v>
      </c>
      <c r="B561" s="83" t="s">
        <v>879</v>
      </c>
      <c r="C561" s="70">
        <v>0</v>
      </c>
      <c r="D561" s="79"/>
      <c r="E561" s="70"/>
      <c r="G561" s="70">
        <f t="shared" si="17"/>
        <v>0</v>
      </c>
      <c r="I561" s="68">
        <v>0</v>
      </c>
      <c r="J561" s="69">
        <f t="shared" si="16"/>
        <v>0</v>
      </c>
      <c r="K561" s="91"/>
      <c r="L561" s="65" t="s">
        <v>342</v>
      </c>
    </row>
    <row r="562" spans="1:12" outlineLevel="2">
      <c r="A562" s="82">
        <v>3182220210</v>
      </c>
      <c r="B562" s="83" t="s">
        <v>880</v>
      </c>
      <c r="C562" s="70">
        <v>0</v>
      </c>
      <c r="D562" s="79"/>
      <c r="E562" s="70"/>
      <c r="G562" s="70">
        <f t="shared" si="17"/>
        <v>0</v>
      </c>
      <c r="I562" s="68">
        <v>0</v>
      </c>
      <c r="J562" s="69">
        <f t="shared" si="16"/>
        <v>0</v>
      </c>
      <c r="K562" s="91"/>
      <c r="L562" s="65" t="s">
        <v>342</v>
      </c>
    </row>
    <row r="563" spans="1:12" outlineLevel="2">
      <c r="A563" s="82">
        <v>3183013110</v>
      </c>
      <c r="B563" s="83" t="s">
        <v>881</v>
      </c>
      <c r="C563" s="70">
        <v>0</v>
      </c>
      <c r="D563" s="79"/>
      <c r="E563" s="70"/>
      <c r="G563" s="70">
        <f t="shared" si="17"/>
        <v>0</v>
      </c>
      <c r="I563" s="68">
        <v>0</v>
      </c>
      <c r="J563" s="69">
        <f t="shared" si="16"/>
        <v>0</v>
      </c>
      <c r="K563" s="91"/>
      <c r="L563" s="65" t="s">
        <v>342</v>
      </c>
    </row>
    <row r="564" spans="1:12" outlineLevel="2">
      <c r="A564" s="82">
        <v>3183013210</v>
      </c>
      <c r="B564" s="83" t="s">
        <v>882</v>
      </c>
      <c r="C564" s="70">
        <v>0</v>
      </c>
      <c r="D564" s="79"/>
      <c r="E564" s="70"/>
      <c r="G564" s="70">
        <f t="shared" si="17"/>
        <v>0</v>
      </c>
      <c r="I564" s="68">
        <v>0</v>
      </c>
      <c r="J564" s="69">
        <f t="shared" si="16"/>
        <v>0</v>
      </c>
      <c r="K564" s="91"/>
      <c r="L564" s="65" t="s">
        <v>342</v>
      </c>
    </row>
    <row r="565" spans="1:12" outlineLevel="2">
      <c r="A565" s="82">
        <v>3183013310</v>
      </c>
      <c r="B565" s="83" t="s">
        <v>883</v>
      </c>
      <c r="C565" s="70">
        <v>0</v>
      </c>
      <c r="D565" s="79"/>
      <c r="E565" s="70"/>
      <c r="G565" s="70">
        <f t="shared" si="17"/>
        <v>0</v>
      </c>
      <c r="I565" s="68">
        <v>0</v>
      </c>
      <c r="J565" s="69">
        <f t="shared" si="16"/>
        <v>0</v>
      </c>
      <c r="K565" s="91"/>
      <c r="L565" s="65" t="s">
        <v>342</v>
      </c>
    </row>
    <row r="566" spans="1:12" outlineLevel="2">
      <c r="A566" s="82">
        <v>3183013410</v>
      </c>
      <c r="B566" s="83" t="s">
        <v>884</v>
      </c>
      <c r="C566" s="70">
        <v>0</v>
      </c>
      <c r="D566" s="79"/>
      <c r="E566" s="70"/>
      <c r="G566" s="70">
        <f t="shared" si="17"/>
        <v>0</v>
      </c>
      <c r="I566" s="68">
        <v>0</v>
      </c>
      <c r="J566" s="69">
        <f t="shared" si="16"/>
        <v>0</v>
      </c>
      <c r="K566" s="91"/>
      <c r="L566" s="65" t="s">
        <v>342</v>
      </c>
    </row>
    <row r="567" spans="1:12" outlineLevel="2">
      <c r="A567" s="82">
        <v>3186110110</v>
      </c>
      <c r="B567" s="83" t="s">
        <v>885</v>
      </c>
      <c r="C567" s="70">
        <v>0</v>
      </c>
      <c r="D567" s="79"/>
      <c r="E567" s="70"/>
      <c r="G567" s="70">
        <f t="shared" si="17"/>
        <v>0</v>
      </c>
      <c r="I567" s="68">
        <v>0</v>
      </c>
      <c r="J567" s="69">
        <f t="shared" si="16"/>
        <v>0</v>
      </c>
      <c r="K567" s="91"/>
      <c r="L567" s="65" t="s">
        <v>342</v>
      </c>
    </row>
    <row r="568" spans="1:12" outlineLevel="2">
      <c r="A568" s="82">
        <v>3186110210</v>
      </c>
      <c r="B568" s="83" t="s">
        <v>886</v>
      </c>
      <c r="C568" s="70">
        <v>0</v>
      </c>
      <c r="D568" s="79"/>
      <c r="E568" s="70"/>
      <c r="G568" s="70">
        <f t="shared" si="17"/>
        <v>0</v>
      </c>
      <c r="I568" s="68">
        <v>0</v>
      </c>
      <c r="J568" s="69">
        <f t="shared" si="16"/>
        <v>0</v>
      </c>
      <c r="K568" s="91"/>
      <c r="L568" s="65" t="s">
        <v>342</v>
      </c>
    </row>
    <row r="569" spans="1:12" outlineLevel="2">
      <c r="A569" s="82">
        <v>3186110310</v>
      </c>
      <c r="B569" s="83" t="s">
        <v>887</v>
      </c>
      <c r="C569" s="70">
        <v>0</v>
      </c>
      <c r="D569" s="79"/>
      <c r="E569" s="70"/>
      <c r="G569" s="70">
        <f t="shared" si="17"/>
        <v>0</v>
      </c>
      <c r="I569" s="68">
        <v>0</v>
      </c>
      <c r="J569" s="69">
        <f t="shared" si="16"/>
        <v>0</v>
      </c>
      <c r="K569" s="91"/>
      <c r="L569" s="65" t="s">
        <v>342</v>
      </c>
    </row>
    <row r="570" spans="1:12" outlineLevel="2">
      <c r="A570" s="82">
        <v>3186110410</v>
      </c>
      <c r="B570" s="83" t="s">
        <v>888</v>
      </c>
      <c r="C570" s="70">
        <v>0</v>
      </c>
      <c r="D570" s="79"/>
      <c r="E570" s="70"/>
      <c r="G570" s="70">
        <f t="shared" si="17"/>
        <v>0</v>
      </c>
      <c r="I570" s="68">
        <v>0</v>
      </c>
      <c r="J570" s="69">
        <f t="shared" si="16"/>
        <v>0</v>
      </c>
      <c r="K570" s="91"/>
      <c r="L570" s="65" t="s">
        <v>342</v>
      </c>
    </row>
    <row r="571" spans="1:12" outlineLevel="2">
      <c r="A571" s="82">
        <v>3186120110</v>
      </c>
      <c r="B571" s="83" t="s">
        <v>889</v>
      </c>
      <c r="C571" s="70">
        <v>0</v>
      </c>
      <c r="D571" s="79"/>
      <c r="E571" s="70"/>
      <c r="G571" s="70">
        <f t="shared" si="17"/>
        <v>0</v>
      </c>
      <c r="I571" s="68">
        <v>0</v>
      </c>
      <c r="J571" s="69">
        <f t="shared" si="16"/>
        <v>0</v>
      </c>
      <c r="K571" s="91"/>
      <c r="L571" s="65" t="s">
        <v>342</v>
      </c>
    </row>
    <row r="572" spans="1:12" outlineLevel="2">
      <c r="A572" s="82">
        <v>3186120210</v>
      </c>
      <c r="B572" s="83" t="s">
        <v>890</v>
      </c>
      <c r="C572" s="70">
        <v>0</v>
      </c>
      <c r="D572" s="79"/>
      <c r="E572" s="70"/>
      <c r="G572" s="70">
        <f t="shared" si="17"/>
        <v>0</v>
      </c>
      <c r="I572" s="68">
        <v>0</v>
      </c>
      <c r="J572" s="69">
        <f t="shared" si="16"/>
        <v>0</v>
      </c>
      <c r="K572" s="65"/>
      <c r="L572" s="65" t="s">
        <v>342</v>
      </c>
    </row>
    <row r="573" spans="1:12" outlineLevel="2">
      <c r="A573" s="82">
        <v>3186210110</v>
      </c>
      <c r="B573" s="83" t="s">
        <v>891</v>
      </c>
      <c r="C573" s="70">
        <v>0</v>
      </c>
      <c r="D573" s="79"/>
      <c r="E573" s="70"/>
      <c r="G573" s="70">
        <f t="shared" si="17"/>
        <v>0</v>
      </c>
      <c r="I573" s="68">
        <v>0</v>
      </c>
      <c r="J573" s="69">
        <f t="shared" si="16"/>
        <v>0</v>
      </c>
      <c r="K573" s="91"/>
      <c r="L573" s="65" t="s">
        <v>342</v>
      </c>
    </row>
    <row r="574" spans="1:12" outlineLevel="2">
      <c r="A574" s="82">
        <v>3186210210</v>
      </c>
      <c r="B574" s="83" t="s">
        <v>892</v>
      </c>
      <c r="C574" s="70">
        <v>0</v>
      </c>
      <c r="D574" s="79"/>
      <c r="E574" s="70"/>
      <c r="G574" s="70">
        <f t="shared" si="17"/>
        <v>0</v>
      </c>
      <c r="I574" s="68">
        <v>0</v>
      </c>
      <c r="J574" s="69">
        <f t="shared" si="16"/>
        <v>0</v>
      </c>
      <c r="K574" s="91"/>
      <c r="L574" s="65" t="s">
        <v>342</v>
      </c>
    </row>
    <row r="575" spans="1:12" outlineLevel="2">
      <c r="A575" s="82">
        <v>3186210310</v>
      </c>
      <c r="B575" s="83" t="s">
        <v>893</v>
      </c>
      <c r="C575" s="70">
        <v>0</v>
      </c>
      <c r="D575" s="79"/>
      <c r="E575" s="70"/>
      <c r="G575" s="70">
        <f t="shared" si="17"/>
        <v>0</v>
      </c>
      <c r="I575" s="68">
        <v>0</v>
      </c>
      <c r="J575" s="69">
        <f t="shared" si="16"/>
        <v>0</v>
      </c>
      <c r="K575" s="65"/>
      <c r="L575" s="65" t="s">
        <v>342</v>
      </c>
    </row>
    <row r="576" spans="1:12" outlineLevel="2">
      <c r="A576" s="82">
        <v>3186210910</v>
      </c>
      <c r="B576" s="83" t="s">
        <v>894</v>
      </c>
      <c r="C576" s="70">
        <v>0</v>
      </c>
      <c r="D576" s="79"/>
      <c r="E576" s="70"/>
      <c r="G576" s="70">
        <f t="shared" si="17"/>
        <v>0</v>
      </c>
      <c r="I576" s="68">
        <v>0</v>
      </c>
      <c r="J576" s="69">
        <f t="shared" ref="J576:J639" si="18">I576-G576</f>
        <v>0</v>
      </c>
      <c r="K576" s="65"/>
      <c r="L576" s="65" t="s">
        <v>342</v>
      </c>
    </row>
    <row r="577" spans="1:12" outlineLevel="2">
      <c r="A577" s="82">
        <v>3186410110</v>
      </c>
      <c r="B577" s="83" t="s">
        <v>895</v>
      </c>
      <c r="C577" s="70">
        <v>0</v>
      </c>
      <c r="D577" s="79"/>
      <c r="E577" s="70"/>
      <c r="G577" s="70">
        <f t="shared" si="17"/>
        <v>0</v>
      </c>
      <c r="I577" s="68">
        <v>0</v>
      </c>
      <c r="J577" s="69">
        <f t="shared" si="18"/>
        <v>0</v>
      </c>
      <c r="K577" s="65"/>
      <c r="L577" s="65" t="s">
        <v>342</v>
      </c>
    </row>
    <row r="578" spans="1:12" outlineLevel="2">
      <c r="A578" s="82">
        <v>3186810110</v>
      </c>
      <c r="B578" s="83" t="s">
        <v>896</v>
      </c>
      <c r="C578" s="70">
        <v>0</v>
      </c>
      <c r="D578" s="79"/>
      <c r="E578" s="70"/>
      <c r="G578" s="70">
        <f t="shared" si="17"/>
        <v>0</v>
      </c>
      <c r="I578" s="68">
        <v>0</v>
      </c>
      <c r="J578" s="69">
        <f t="shared" si="18"/>
        <v>0</v>
      </c>
      <c r="K578" s="65"/>
      <c r="L578" s="65" t="s">
        <v>342</v>
      </c>
    </row>
    <row r="579" spans="1:12" outlineLevel="2">
      <c r="A579" s="82">
        <v>3186820110</v>
      </c>
      <c r="B579" s="83" t="s">
        <v>897</v>
      </c>
      <c r="C579" s="70">
        <v>0</v>
      </c>
      <c r="D579" s="79"/>
      <c r="E579" s="70"/>
      <c r="G579" s="70">
        <f t="shared" si="17"/>
        <v>0</v>
      </c>
      <c r="I579" s="68">
        <v>0</v>
      </c>
      <c r="J579" s="69">
        <f t="shared" si="18"/>
        <v>0</v>
      </c>
      <c r="K579" s="65"/>
      <c r="L579" s="65" t="s">
        <v>342</v>
      </c>
    </row>
    <row r="580" spans="1:12" outlineLevel="2">
      <c r="A580" s="82">
        <v>3190000010</v>
      </c>
      <c r="B580" s="83" t="s">
        <v>898</v>
      </c>
      <c r="C580" s="70">
        <v>-171581.51</v>
      </c>
      <c r="D580" s="79"/>
      <c r="E580" s="70"/>
      <c r="G580" s="70">
        <f t="shared" si="17"/>
        <v>-171581.51</v>
      </c>
      <c r="I580" s="68">
        <v>0</v>
      </c>
      <c r="J580" s="69">
        <f t="shared" si="18"/>
        <v>171581.51</v>
      </c>
      <c r="K580" s="65"/>
      <c r="L580" s="65" t="s">
        <v>342</v>
      </c>
    </row>
    <row r="581" spans="1:12" outlineLevel="2">
      <c r="A581" s="82">
        <v>3190200000</v>
      </c>
      <c r="B581" s="83" t="s">
        <v>899</v>
      </c>
      <c r="C581" s="70">
        <v>0</v>
      </c>
      <c r="D581" s="79"/>
      <c r="E581" s="70"/>
      <c r="G581" s="70">
        <f t="shared" si="17"/>
        <v>0</v>
      </c>
      <c r="I581" s="68">
        <v>0</v>
      </c>
      <c r="J581" s="69">
        <f t="shared" si="18"/>
        <v>0</v>
      </c>
      <c r="K581" s="65"/>
      <c r="L581" s="65" t="s">
        <v>342</v>
      </c>
    </row>
    <row r="582" spans="1:12" outlineLevel="2">
      <c r="A582" s="82">
        <v>3190200100</v>
      </c>
      <c r="B582" s="83" t="s">
        <v>900</v>
      </c>
      <c r="C582" s="70">
        <v>0</v>
      </c>
      <c r="D582" s="79"/>
      <c r="E582" s="70"/>
      <c r="G582" s="70">
        <f t="shared" si="17"/>
        <v>0</v>
      </c>
      <c r="I582" s="68">
        <v>0</v>
      </c>
      <c r="J582" s="69">
        <f t="shared" si="18"/>
        <v>0</v>
      </c>
      <c r="K582" s="65"/>
      <c r="L582" s="65" t="s">
        <v>342</v>
      </c>
    </row>
    <row r="583" spans="1:12" outlineLevel="2">
      <c r="A583" s="82">
        <v>3190300000</v>
      </c>
      <c r="B583" s="83" t="s">
        <v>901</v>
      </c>
      <c r="C583" s="70">
        <v>-1997014870.3900001</v>
      </c>
      <c r="D583" s="79"/>
      <c r="E583" s="70"/>
      <c r="G583" s="70">
        <f t="shared" si="17"/>
        <v>-1997014870.3900001</v>
      </c>
      <c r="I583" s="68">
        <v>0</v>
      </c>
      <c r="J583" s="69">
        <f t="shared" si="18"/>
        <v>1997014870.3900001</v>
      </c>
      <c r="K583" s="65"/>
      <c r="L583" s="65" t="s">
        <v>342</v>
      </c>
    </row>
    <row r="584" spans="1:12" outlineLevel="2">
      <c r="A584" s="82">
        <v>3190610000</v>
      </c>
      <c r="B584" s="83" t="s">
        <v>902</v>
      </c>
      <c r="C584" s="70">
        <v>0</v>
      </c>
      <c r="D584" s="79"/>
      <c r="E584" s="70"/>
      <c r="G584" s="70">
        <f t="shared" si="17"/>
        <v>0</v>
      </c>
      <c r="I584" s="68">
        <v>0</v>
      </c>
      <c r="J584" s="69">
        <f t="shared" si="18"/>
        <v>0</v>
      </c>
      <c r="K584" s="65"/>
      <c r="L584" s="65" t="s">
        <v>342</v>
      </c>
    </row>
    <row r="585" spans="1:12" outlineLevel="2">
      <c r="A585" s="82">
        <v>3190690000</v>
      </c>
      <c r="B585" s="83" t="s">
        <v>903</v>
      </c>
      <c r="C585" s="70">
        <v>-83102699.700000003</v>
      </c>
      <c r="D585" s="79"/>
      <c r="E585" s="70"/>
      <c r="G585" s="70">
        <f t="shared" si="17"/>
        <v>-83102699.700000003</v>
      </c>
      <c r="I585" s="68">
        <v>0</v>
      </c>
      <c r="J585" s="69">
        <f t="shared" si="18"/>
        <v>83102699.700000003</v>
      </c>
      <c r="K585" s="65"/>
      <c r="L585" s="65" t="s">
        <v>342</v>
      </c>
    </row>
    <row r="586" spans="1:12" outlineLevel="1">
      <c r="A586" s="66" t="s">
        <v>343</v>
      </c>
      <c r="B586" s="35" t="s">
        <v>5574</v>
      </c>
      <c r="C586" s="67">
        <f>SUM(C587)</f>
        <v>0</v>
      </c>
      <c r="D586" s="79"/>
      <c r="E586" s="67"/>
      <c r="G586" s="67">
        <f t="shared" si="17"/>
        <v>0</v>
      </c>
      <c r="I586" s="68">
        <v>0</v>
      </c>
      <c r="J586" s="69">
        <f t="shared" si="18"/>
        <v>0</v>
      </c>
      <c r="K586" s="65"/>
      <c r="L586" s="65">
        <v>0</v>
      </c>
    </row>
    <row r="587" spans="1:12" outlineLevel="2">
      <c r="A587" s="82">
        <v>3220001100</v>
      </c>
      <c r="B587" s="83" t="s">
        <v>904</v>
      </c>
      <c r="C587" s="70">
        <v>0</v>
      </c>
      <c r="D587" s="79"/>
      <c r="E587" s="70"/>
      <c r="G587" s="70">
        <f t="shared" si="17"/>
        <v>0</v>
      </c>
      <c r="I587" s="68">
        <v>0</v>
      </c>
      <c r="J587" s="69">
        <f t="shared" si="18"/>
        <v>0</v>
      </c>
      <c r="K587" s="65"/>
      <c r="L587" s="65" t="s">
        <v>343</v>
      </c>
    </row>
    <row r="588" spans="1:12" outlineLevel="1">
      <c r="A588" s="66" t="s">
        <v>344</v>
      </c>
      <c r="B588" s="35" t="s">
        <v>5575</v>
      </c>
      <c r="C588" s="67">
        <f>SUM(C589)</f>
        <v>0</v>
      </c>
      <c r="D588" s="79"/>
      <c r="E588" s="67"/>
      <c r="G588" s="67">
        <f t="shared" si="17"/>
        <v>0</v>
      </c>
      <c r="I588" s="68">
        <v>0</v>
      </c>
      <c r="J588" s="69">
        <f t="shared" si="18"/>
        <v>0</v>
      </c>
      <c r="K588" s="65"/>
      <c r="L588" s="65">
        <v>0</v>
      </c>
    </row>
    <row r="589" spans="1:12" outlineLevel="2">
      <c r="A589" s="82">
        <v>3220002100</v>
      </c>
      <c r="B589" s="83" t="s">
        <v>567</v>
      </c>
      <c r="C589" s="70">
        <v>0</v>
      </c>
      <c r="D589" s="79"/>
      <c r="E589" s="70"/>
      <c r="G589" s="70">
        <f t="shared" si="17"/>
        <v>0</v>
      </c>
      <c r="I589" s="68">
        <v>0</v>
      </c>
      <c r="J589" s="69">
        <f t="shared" si="18"/>
        <v>0</v>
      </c>
      <c r="K589" s="65"/>
      <c r="L589" s="65" t="s">
        <v>344</v>
      </c>
    </row>
    <row r="590" spans="1:12" outlineLevel="1">
      <c r="A590" s="66" t="s">
        <v>345</v>
      </c>
      <c r="B590" s="35" t="s">
        <v>5576</v>
      </c>
      <c r="C590" s="67">
        <f>SUM(C591)</f>
        <v>0</v>
      </c>
      <c r="D590" s="79"/>
      <c r="E590" s="67"/>
      <c r="G590" s="67">
        <f t="shared" si="17"/>
        <v>0</v>
      </c>
      <c r="I590" s="68">
        <v>0</v>
      </c>
      <c r="J590" s="69">
        <f t="shared" si="18"/>
        <v>0</v>
      </c>
      <c r="K590" s="65"/>
      <c r="L590" s="65">
        <v>0</v>
      </c>
    </row>
    <row r="591" spans="1:12" outlineLevel="2">
      <c r="A591" s="82">
        <v>3210002100</v>
      </c>
      <c r="B591" s="83" t="s">
        <v>905</v>
      </c>
      <c r="C591" s="70">
        <v>0</v>
      </c>
      <c r="D591" s="79"/>
      <c r="E591" s="70"/>
      <c r="G591" s="70">
        <f t="shared" si="17"/>
        <v>0</v>
      </c>
      <c r="I591" s="68">
        <v>0</v>
      </c>
      <c r="J591" s="69">
        <f t="shared" si="18"/>
        <v>0</v>
      </c>
      <c r="K591" s="65"/>
      <c r="L591" s="65" t="s">
        <v>345</v>
      </c>
    </row>
    <row r="592" spans="1:12" outlineLevel="1">
      <c r="A592" s="66" t="s">
        <v>346</v>
      </c>
      <c r="B592" s="35" t="s">
        <v>5577</v>
      </c>
      <c r="C592" s="67">
        <f>SUM(C593)</f>
        <v>0</v>
      </c>
      <c r="D592" s="79"/>
      <c r="E592" s="67"/>
      <c r="G592" s="67">
        <f t="shared" si="17"/>
        <v>0</v>
      </c>
      <c r="I592" s="68">
        <v>0</v>
      </c>
      <c r="J592" s="69">
        <f t="shared" si="18"/>
        <v>0</v>
      </c>
      <c r="K592" s="65"/>
      <c r="L592" s="65">
        <v>0</v>
      </c>
    </row>
    <row r="593" spans="1:12" outlineLevel="2">
      <c r="A593" s="82">
        <v>3210001100</v>
      </c>
      <c r="B593" s="83" t="s">
        <v>906</v>
      </c>
      <c r="C593" s="70">
        <v>0</v>
      </c>
      <c r="D593" s="79"/>
      <c r="E593" s="70"/>
      <c r="G593" s="70">
        <f t="shared" si="17"/>
        <v>0</v>
      </c>
      <c r="I593" s="68">
        <v>0</v>
      </c>
      <c r="J593" s="69">
        <f t="shared" si="18"/>
        <v>0</v>
      </c>
      <c r="K593" s="65"/>
      <c r="L593" s="65" t="s">
        <v>346</v>
      </c>
    </row>
    <row r="594" spans="1:12" outlineLevel="1">
      <c r="A594" s="66" t="s">
        <v>347</v>
      </c>
      <c r="B594" s="35" t="s">
        <v>5578</v>
      </c>
      <c r="C594" s="67">
        <f>SUM(C595)</f>
        <v>0</v>
      </c>
      <c r="D594" s="79"/>
      <c r="E594" s="67"/>
      <c r="G594" s="67">
        <f t="shared" si="17"/>
        <v>0</v>
      </c>
      <c r="I594" s="68">
        <v>0</v>
      </c>
      <c r="J594" s="69">
        <f t="shared" si="18"/>
        <v>0</v>
      </c>
      <c r="K594" s="65"/>
      <c r="L594" s="65">
        <v>0</v>
      </c>
    </row>
    <row r="595" spans="1:12" outlineLevel="2">
      <c r="A595" s="82">
        <v>3230000100</v>
      </c>
      <c r="B595" s="83" t="s">
        <v>907</v>
      </c>
      <c r="C595" s="70">
        <v>0</v>
      </c>
      <c r="D595" s="79"/>
      <c r="E595" s="70"/>
      <c r="G595" s="70">
        <f t="shared" si="17"/>
        <v>0</v>
      </c>
      <c r="I595" s="68">
        <v>0</v>
      </c>
      <c r="J595" s="69">
        <f t="shared" si="18"/>
        <v>0</v>
      </c>
      <c r="K595" s="65"/>
      <c r="L595" s="65" t="s">
        <v>347</v>
      </c>
    </row>
    <row r="596" spans="1:12" outlineLevel="1">
      <c r="A596" s="66" t="s">
        <v>348</v>
      </c>
      <c r="B596" s="35" t="s">
        <v>5579</v>
      </c>
      <c r="C596" s="67">
        <f>SUM(C597)</f>
        <v>0</v>
      </c>
      <c r="D596" s="79"/>
      <c r="E596" s="67"/>
      <c r="G596" s="67">
        <f t="shared" si="17"/>
        <v>0</v>
      </c>
      <c r="I596" s="68">
        <v>0</v>
      </c>
      <c r="J596" s="69">
        <f t="shared" si="18"/>
        <v>0</v>
      </c>
      <c r="K596" s="65"/>
      <c r="L596" s="65">
        <v>0</v>
      </c>
    </row>
    <row r="597" spans="1:12" outlineLevel="2">
      <c r="A597" s="82">
        <v>3250001100</v>
      </c>
      <c r="B597" s="83" t="s">
        <v>908</v>
      </c>
      <c r="C597" s="70">
        <v>0</v>
      </c>
      <c r="D597" s="79"/>
      <c r="E597" s="70"/>
      <c r="G597" s="70">
        <f t="shared" si="17"/>
        <v>0</v>
      </c>
      <c r="I597" s="68">
        <v>0</v>
      </c>
      <c r="J597" s="69">
        <f t="shared" si="18"/>
        <v>0</v>
      </c>
      <c r="K597" s="65"/>
      <c r="L597" s="65" t="s">
        <v>348</v>
      </c>
    </row>
    <row r="598" spans="1:12" outlineLevel="1">
      <c r="A598" s="66" t="s">
        <v>349</v>
      </c>
      <c r="B598" s="35" t="s">
        <v>5580</v>
      </c>
      <c r="C598" s="67">
        <f>SUM(C599)</f>
        <v>0</v>
      </c>
      <c r="D598" s="79"/>
      <c r="E598" s="67"/>
      <c r="G598" s="67">
        <f t="shared" si="17"/>
        <v>0</v>
      </c>
      <c r="I598" s="68">
        <v>0</v>
      </c>
      <c r="J598" s="69">
        <f t="shared" si="18"/>
        <v>0</v>
      </c>
      <c r="K598" s="65"/>
      <c r="L598" s="65">
        <v>0</v>
      </c>
    </row>
    <row r="599" spans="1:12" outlineLevel="2">
      <c r="A599" s="82">
        <v>3260001100</v>
      </c>
      <c r="B599" s="83" t="s">
        <v>909</v>
      </c>
      <c r="C599" s="70">
        <v>0</v>
      </c>
      <c r="D599" s="79"/>
      <c r="E599" s="70"/>
      <c r="G599" s="70">
        <f t="shared" si="17"/>
        <v>0</v>
      </c>
      <c r="I599" s="68">
        <v>0</v>
      </c>
      <c r="J599" s="69">
        <f t="shared" si="18"/>
        <v>0</v>
      </c>
      <c r="K599" s="65"/>
      <c r="L599" s="65" t="s">
        <v>349</v>
      </c>
    </row>
    <row r="600" spans="1:12" outlineLevel="1">
      <c r="A600" s="66" t="s">
        <v>350</v>
      </c>
      <c r="B600" s="35" t="s">
        <v>5581</v>
      </c>
      <c r="C600" s="67">
        <f>SUM(C601)</f>
        <v>0</v>
      </c>
      <c r="D600" s="79"/>
      <c r="E600" s="67"/>
      <c r="G600" s="67">
        <f t="shared" si="17"/>
        <v>0</v>
      </c>
      <c r="I600" s="68">
        <v>0</v>
      </c>
      <c r="J600" s="69">
        <f t="shared" si="18"/>
        <v>0</v>
      </c>
      <c r="K600" s="65"/>
      <c r="L600" s="65">
        <v>0</v>
      </c>
    </row>
    <row r="601" spans="1:12" outlineLevel="2">
      <c r="A601" s="82">
        <v>3510000100</v>
      </c>
      <c r="B601" s="83" t="s">
        <v>910</v>
      </c>
      <c r="C601" s="70">
        <v>0</v>
      </c>
      <c r="D601" s="79"/>
      <c r="E601" s="70"/>
      <c r="G601" s="70">
        <f t="shared" si="17"/>
        <v>0</v>
      </c>
      <c r="I601" s="68">
        <v>0</v>
      </c>
      <c r="J601" s="69">
        <f t="shared" si="18"/>
        <v>0</v>
      </c>
      <c r="K601" s="65"/>
      <c r="L601" s="65" t="s">
        <v>350</v>
      </c>
    </row>
    <row r="602" spans="1:12" outlineLevel="1">
      <c r="A602" s="66" t="s">
        <v>351</v>
      </c>
      <c r="B602" s="35" t="s">
        <v>5582</v>
      </c>
      <c r="C602" s="67">
        <f>SUM(C603:C606)</f>
        <v>0</v>
      </c>
      <c r="D602" s="79"/>
      <c r="E602" s="67"/>
      <c r="G602" s="67">
        <f t="shared" si="17"/>
        <v>0</v>
      </c>
      <c r="I602" s="68">
        <v>0</v>
      </c>
      <c r="J602" s="69">
        <f t="shared" si="18"/>
        <v>0</v>
      </c>
      <c r="K602" s="65"/>
      <c r="L602" s="65">
        <v>0</v>
      </c>
    </row>
    <row r="603" spans="1:12" outlineLevel="2">
      <c r="A603" s="82">
        <v>3620111100</v>
      </c>
      <c r="B603" s="83" t="s">
        <v>911</v>
      </c>
      <c r="C603" s="70">
        <v>0</v>
      </c>
      <c r="D603" s="79"/>
      <c r="E603" s="70"/>
      <c r="G603" s="70">
        <f t="shared" si="17"/>
        <v>0</v>
      </c>
      <c r="I603" s="68">
        <v>0</v>
      </c>
      <c r="J603" s="69">
        <f t="shared" si="18"/>
        <v>0</v>
      </c>
      <c r="K603" s="65"/>
      <c r="L603" s="65" t="s">
        <v>351</v>
      </c>
    </row>
    <row r="604" spans="1:12" outlineLevel="2">
      <c r="A604" s="82">
        <v>3620111110</v>
      </c>
      <c r="B604" s="83" t="s">
        <v>912</v>
      </c>
      <c r="C604" s="70">
        <v>0</v>
      </c>
      <c r="D604" s="79"/>
      <c r="E604" s="70"/>
      <c r="G604" s="70">
        <f t="shared" si="17"/>
        <v>0</v>
      </c>
      <c r="I604" s="68">
        <v>0</v>
      </c>
      <c r="J604" s="69">
        <f t="shared" si="18"/>
        <v>0</v>
      </c>
      <c r="K604" s="65"/>
      <c r="L604" s="65" t="s">
        <v>351</v>
      </c>
    </row>
    <row r="605" spans="1:12" outlineLevel="2">
      <c r="A605" s="82">
        <v>3620111120</v>
      </c>
      <c r="B605" s="83" t="s">
        <v>913</v>
      </c>
      <c r="C605" s="70">
        <v>0</v>
      </c>
      <c r="D605" s="79"/>
      <c r="E605" s="70"/>
      <c r="G605" s="70">
        <f t="shared" si="17"/>
        <v>0</v>
      </c>
      <c r="I605" s="68">
        <v>0</v>
      </c>
      <c r="J605" s="69">
        <f t="shared" si="18"/>
        <v>0</v>
      </c>
      <c r="K605" s="65"/>
      <c r="L605" s="65" t="s">
        <v>351</v>
      </c>
    </row>
    <row r="606" spans="1:12" outlineLevel="2">
      <c r="A606" s="82">
        <v>3620121100</v>
      </c>
      <c r="B606" s="83" t="s">
        <v>914</v>
      </c>
      <c r="C606" s="70">
        <v>0</v>
      </c>
      <c r="D606" s="79"/>
      <c r="E606" s="70"/>
      <c r="G606" s="70">
        <f t="shared" ref="G606:G669" si="19">C606+E606</f>
        <v>0</v>
      </c>
      <c r="I606" s="68">
        <v>0</v>
      </c>
      <c r="J606" s="69">
        <f t="shared" si="18"/>
        <v>0</v>
      </c>
      <c r="K606" s="65"/>
      <c r="L606" s="65" t="s">
        <v>351</v>
      </c>
    </row>
    <row r="607" spans="1:12" outlineLevel="1">
      <c r="A607" s="66" t="s">
        <v>352</v>
      </c>
      <c r="B607" s="35" t="s">
        <v>5583</v>
      </c>
      <c r="C607" s="67">
        <f>SUM(C608:C612)</f>
        <v>0</v>
      </c>
      <c r="D607" s="79"/>
      <c r="E607" s="67"/>
      <c r="G607" s="67">
        <f t="shared" si="19"/>
        <v>0</v>
      </c>
      <c r="I607" s="68">
        <v>0</v>
      </c>
      <c r="J607" s="69">
        <f t="shared" si="18"/>
        <v>0</v>
      </c>
      <c r="K607" s="65"/>
      <c r="L607" s="65">
        <v>0</v>
      </c>
    </row>
    <row r="608" spans="1:12" outlineLevel="2">
      <c r="A608" s="82">
        <v>3620112100</v>
      </c>
      <c r="B608" s="83" t="s">
        <v>915</v>
      </c>
      <c r="C608" s="70">
        <v>0</v>
      </c>
      <c r="D608" s="79"/>
      <c r="E608" s="70"/>
      <c r="G608" s="70">
        <f t="shared" si="19"/>
        <v>0</v>
      </c>
      <c r="I608" s="68">
        <v>0</v>
      </c>
      <c r="J608" s="69">
        <f t="shared" si="18"/>
        <v>0</v>
      </c>
      <c r="K608" s="65"/>
      <c r="L608" s="65" t="s">
        <v>352</v>
      </c>
    </row>
    <row r="609" spans="1:12" outlineLevel="2">
      <c r="A609" s="82">
        <v>3620112110</v>
      </c>
      <c r="B609" s="83" t="s">
        <v>916</v>
      </c>
      <c r="C609" s="70">
        <v>0</v>
      </c>
      <c r="D609" s="79"/>
      <c r="E609" s="70"/>
      <c r="G609" s="70">
        <f t="shared" si="19"/>
        <v>0</v>
      </c>
      <c r="I609" s="68">
        <v>0</v>
      </c>
      <c r="J609" s="69">
        <f t="shared" si="18"/>
        <v>0</v>
      </c>
      <c r="K609" s="65"/>
      <c r="L609" s="65" t="s">
        <v>352</v>
      </c>
    </row>
    <row r="610" spans="1:12" outlineLevel="2">
      <c r="A610" s="82">
        <v>3620112120</v>
      </c>
      <c r="B610" s="83" t="s">
        <v>917</v>
      </c>
      <c r="C610" s="70">
        <v>0</v>
      </c>
      <c r="D610" s="79"/>
      <c r="E610" s="70"/>
      <c r="G610" s="70">
        <f t="shared" si="19"/>
        <v>0</v>
      </c>
      <c r="I610" s="68">
        <v>0</v>
      </c>
      <c r="J610" s="69">
        <f t="shared" si="18"/>
        <v>0</v>
      </c>
      <c r="K610" s="65"/>
      <c r="L610" s="65" t="s">
        <v>352</v>
      </c>
    </row>
    <row r="611" spans="1:12" outlineLevel="2">
      <c r="A611" s="82">
        <v>3620112200</v>
      </c>
      <c r="B611" s="83" t="s">
        <v>918</v>
      </c>
      <c r="C611" s="70">
        <v>0</v>
      </c>
      <c r="D611" s="79"/>
      <c r="E611" s="70"/>
      <c r="G611" s="70">
        <f t="shared" si="19"/>
        <v>0</v>
      </c>
      <c r="I611" s="68">
        <v>0</v>
      </c>
      <c r="J611" s="69">
        <f t="shared" si="18"/>
        <v>0</v>
      </c>
      <c r="K611" s="65"/>
      <c r="L611" s="65" t="s">
        <v>352</v>
      </c>
    </row>
    <row r="612" spans="1:12" outlineLevel="2">
      <c r="A612" s="82">
        <v>3620122100</v>
      </c>
      <c r="B612" s="83" t="s">
        <v>919</v>
      </c>
      <c r="C612" s="70">
        <v>0</v>
      </c>
      <c r="D612" s="79"/>
      <c r="E612" s="70"/>
      <c r="G612" s="70">
        <f t="shared" si="19"/>
        <v>0</v>
      </c>
      <c r="I612" s="68">
        <v>0</v>
      </c>
      <c r="J612" s="69">
        <f t="shared" si="18"/>
        <v>0</v>
      </c>
      <c r="K612" s="65"/>
      <c r="L612" s="65" t="s">
        <v>352</v>
      </c>
    </row>
    <row r="613" spans="1:12" outlineLevel="1">
      <c r="A613" s="66" t="s">
        <v>353</v>
      </c>
      <c r="B613" s="35" t="s">
        <v>5584</v>
      </c>
      <c r="C613" s="67">
        <f>SUM(C614)</f>
        <v>0</v>
      </c>
      <c r="D613" s="79"/>
      <c r="E613" s="67"/>
      <c r="G613" s="67">
        <f t="shared" si="19"/>
        <v>0</v>
      </c>
      <c r="I613" s="68">
        <v>0</v>
      </c>
      <c r="J613" s="69">
        <f t="shared" si="18"/>
        <v>0</v>
      </c>
      <c r="K613" s="65"/>
      <c r="L613" s="65">
        <v>0</v>
      </c>
    </row>
    <row r="614" spans="1:12" outlineLevel="2">
      <c r="A614" s="82">
        <v>3620113100</v>
      </c>
      <c r="B614" s="83" t="s">
        <v>920</v>
      </c>
      <c r="C614" s="70">
        <v>0</v>
      </c>
      <c r="D614" s="79"/>
      <c r="E614" s="70"/>
      <c r="G614" s="70">
        <f t="shared" si="19"/>
        <v>0</v>
      </c>
      <c r="I614" s="68">
        <v>0</v>
      </c>
      <c r="J614" s="69">
        <f t="shared" si="18"/>
        <v>0</v>
      </c>
      <c r="K614" s="65"/>
      <c r="L614" s="65" t="s">
        <v>353</v>
      </c>
    </row>
    <row r="615" spans="1:12" outlineLevel="1">
      <c r="A615" s="66" t="s">
        <v>354</v>
      </c>
      <c r="B615" s="35" t="s">
        <v>5585</v>
      </c>
      <c r="C615" s="67">
        <f>SUM(C616)</f>
        <v>0</v>
      </c>
      <c r="D615" s="79"/>
      <c r="E615" s="67"/>
      <c r="G615" s="67">
        <f t="shared" si="19"/>
        <v>0</v>
      </c>
      <c r="I615" s="68">
        <v>0</v>
      </c>
      <c r="J615" s="69">
        <f t="shared" si="18"/>
        <v>0</v>
      </c>
      <c r="K615" s="65"/>
      <c r="L615" s="65">
        <v>0</v>
      </c>
    </row>
    <row r="616" spans="1:12" outlineLevel="2">
      <c r="A616" s="82">
        <v>3620114100</v>
      </c>
      <c r="B616" s="83" t="s">
        <v>921</v>
      </c>
      <c r="C616" s="70">
        <v>0</v>
      </c>
      <c r="D616" s="79"/>
      <c r="E616" s="70"/>
      <c r="G616" s="70">
        <f t="shared" si="19"/>
        <v>0</v>
      </c>
      <c r="I616" s="68">
        <v>0</v>
      </c>
      <c r="J616" s="69">
        <f t="shared" si="18"/>
        <v>0</v>
      </c>
      <c r="K616" s="65"/>
      <c r="L616" s="65" t="s">
        <v>354</v>
      </c>
    </row>
    <row r="617" spans="1:12" outlineLevel="1">
      <c r="A617" s="66" t="s">
        <v>355</v>
      </c>
      <c r="B617" s="35" t="s">
        <v>5586</v>
      </c>
      <c r="C617" s="67">
        <f>SUM(C618)</f>
        <v>0</v>
      </c>
      <c r="D617" s="79"/>
      <c r="E617" s="67"/>
      <c r="G617" s="67">
        <f t="shared" si="19"/>
        <v>0</v>
      </c>
      <c r="I617" s="68">
        <v>0</v>
      </c>
      <c r="J617" s="69">
        <f t="shared" si="18"/>
        <v>0</v>
      </c>
      <c r="K617" s="65"/>
      <c r="L617" s="65">
        <v>0</v>
      </c>
    </row>
    <row r="618" spans="1:12" outlineLevel="2">
      <c r="A618" s="82">
        <v>3620117100</v>
      </c>
      <c r="B618" s="83" t="s">
        <v>922</v>
      </c>
      <c r="C618" s="70">
        <v>0</v>
      </c>
      <c r="D618" s="79"/>
      <c r="E618" s="70"/>
      <c r="G618" s="70">
        <f t="shared" si="19"/>
        <v>0</v>
      </c>
      <c r="I618" s="68">
        <v>0</v>
      </c>
      <c r="J618" s="69">
        <f t="shared" si="18"/>
        <v>0</v>
      </c>
      <c r="K618" s="65"/>
      <c r="L618" s="65" t="s">
        <v>355</v>
      </c>
    </row>
    <row r="619" spans="1:12" outlineLevel="1">
      <c r="A619" s="66" t="s">
        <v>356</v>
      </c>
      <c r="B619" s="35" t="s">
        <v>5587</v>
      </c>
      <c r="C619" s="67">
        <f>SUM(C620:C623)</f>
        <v>0</v>
      </c>
      <c r="D619" s="79"/>
      <c r="E619" s="67"/>
      <c r="G619" s="67">
        <f t="shared" si="19"/>
        <v>0</v>
      </c>
      <c r="I619" s="68">
        <v>0</v>
      </c>
      <c r="J619" s="69">
        <f t="shared" si="18"/>
        <v>0</v>
      </c>
      <c r="K619" s="65"/>
      <c r="L619" s="65">
        <v>0</v>
      </c>
    </row>
    <row r="620" spans="1:12" outlineLevel="2">
      <c r="A620" s="82">
        <v>3620201100</v>
      </c>
      <c r="B620" s="83" t="s">
        <v>923</v>
      </c>
      <c r="C620" s="70">
        <v>0</v>
      </c>
      <c r="D620" s="79"/>
      <c r="E620" s="70"/>
      <c r="G620" s="70">
        <f t="shared" si="19"/>
        <v>0</v>
      </c>
      <c r="I620" s="68">
        <v>0</v>
      </c>
      <c r="J620" s="69">
        <f t="shared" si="18"/>
        <v>0</v>
      </c>
      <c r="K620" s="65"/>
      <c r="L620" s="65" t="s">
        <v>356</v>
      </c>
    </row>
    <row r="621" spans="1:12" outlineLevel="2">
      <c r="A621" s="82">
        <v>3620202100</v>
      </c>
      <c r="B621" s="83" t="s">
        <v>924</v>
      </c>
      <c r="C621" s="70">
        <v>0</v>
      </c>
      <c r="D621" s="79"/>
      <c r="E621" s="70"/>
      <c r="G621" s="70">
        <f t="shared" si="19"/>
        <v>0</v>
      </c>
      <c r="I621" s="68">
        <v>0</v>
      </c>
      <c r="J621" s="69">
        <f t="shared" si="18"/>
        <v>0</v>
      </c>
      <c r="K621" s="65"/>
      <c r="L621" s="65" t="s">
        <v>356</v>
      </c>
    </row>
    <row r="622" spans="1:12" outlineLevel="2">
      <c r="A622" s="82">
        <v>3620203100</v>
      </c>
      <c r="B622" s="83" t="s">
        <v>925</v>
      </c>
      <c r="C622" s="70">
        <v>0</v>
      </c>
      <c r="D622" s="79"/>
      <c r="E622" s="70"/>
      <c r="G622" s="70">
        <f t="shared" si="19"/>
        <v>0</v>
      </c>
      <c r="I622" s="68">
        <v>0</v>
      </c>
      <c r="J622" s="69">
        <f t="shared" si="18"/>
        <v>0</v>
      </c>
      <c r="K622" s="65"/>
      <c r="L622" s="65" t="s">
        <v>356</v>
      </c>
    </row>
    <row r="623" spans="1:12" outlineLevel="2">
      <c r="A623" s="82">
        <v>3620209100</v>
      </c>
      <c r="B623" s="83" t="s">
        <v>926</v>
      </c>
      <c r="C623" s="70">
        <v>0</v>
      </c>
      <c r="D623" s="79"/>
      <c r="E623" s="70"/>
      <c r="G623" s="70">
        <f t="shared" si="19"/>
        <v>0</v>
      </c>
      <c r="I623" s="68">
        <v>0</v>
      </c>
      <c r="J623" s="69">
        <f t="shared" si="18"/>
        <v>0</v>
      </c>
      <c r="K623" s="65"/>
      <c r="L623" s="65" t="s">
        <v>356</v>
      </c>
    </row>
    <row r="624" spans="1:12" outlineLevel="1">
      <c r="A624" s="66" t="s">
        <v>357</v>
      </c>
      <c r="B624" s="35" t="s">
        <v>5588</v>
      </c>
      <c r="C624" s="67">
        <f>SUM(C625:C627)</f>
        <v>16281467.800000001</v>
      </c>
      <c r="D624" s="79"/>
      <c r="E624" s="67"/>
      <c r="G624" s="67">
        <f t="shared" si="19"/>
        <v>16281467.800000001</v>
      </c>
      <c r="I624" s="68">
        <v>15546845.43</v>
      </c>
      <c r="J624" s="69">
        <f t="shared" si="18"/>
        <v>-734622.37000000104</v>
      </c>
      <c r="K624" s="65"/>
      <c r="L624" s="65">
        <v>0</v>
      </c>
    </row>
    <row r="625" spans="1:12" outlineLevel="2">
      <c r="A625" s="82">
        <v>3620300100</v>
      </c>
      <c r="B625" s="83" t="s">
        <v>927</v>
      </c>
      <c r="C625" s="70">
        <v>10879420.720000001</v>
      </c>
      <c r="D625" s="79"/>
      <c r="E625" s="70"/>
      <c r="G625" s="70">
        <f t="shared" si="19"/>
        <v>10879420.720000001</v>
      </c>
      <c r="I625" s="68">
        <v>0</v>
      </c>
      <c r="J625" s="69">
        <f t="shared" si="18"/>
        <v>-10879420.720000001</v>
      </c>
      <c r="K625" s="91"/>
      <c r="L625" s="65" t="s">
        <v>357</v>
      </c>
    </row>
    <row r="626" spans="1:12" outlineLevel="2">
      <c r="A626" s="82">
        <v>3620300200</v>
      </c>
      <c r="B626" s="83" t="s">
        <v>928</v>
      </c>
      <c r="C626" s="70">
        <v>5402047.0800000001</v>
      </c>
      <c r="D626" s="79"/>
      <c r="E626" s="70"/>
      <c r="G626" s="70">
        <f t="shared" si="19"/>
        <v>5402047.0800000001</v>
      </c>
      <c r="I626" s="68">
        <v>0</v>
      </c>
      <c r="J626" s="69">
        <f t="shared" si="18"/>
        <v>-5402047.0800000001</v>
      </c>
      <c r="K626" s="65"/>
      <c r="L626" s="65" t="s">
        <v>357</v>
      </c>
    </row>
    <row r="627" spans="1:12" outlineLevel="2">
      <c r="A627" s="82">
        <v>3620300900</v>
      </c>
      <c r="B627" s="83" t="s">
        <v>929</v>
      </c>
      <c r="C627" s="70">
        <v>0</v>
      </c>
      <c r="D627" s="79"/>
      <c r="E627" s="70"/>
      <c r="G627" s="70">
        <f t="shared" si="19"/>
        <v>0</v>
      </c>
      <c r="I627" s="68">
        <v>0</v>
      </c>
      <c r="J627" s="69">
        <f t="shared" si="18"/>
        <v>0</v>
      </c>
      <c r="K627" s="65"/>
      <c r="L627" s="65" t="s">
        <v>357</v>
      </c>
    </row>
    <row r="628" spans="1:12" outlineLevel="1">
      <c r="A628" s="66" t="s">
        <v>358</v>
      </c>
      <c r="B628" s="35" t="s">
        <v>5589</v>
      </c>
      <c r="C628" s="67">
        <f>SUM(C629:C632)</f>
        <v>1183631.32</v>
      </c>
      <c r="D628" s="79"/>
      <c r="E628" s="67"/>
      <c r="G628" s="67">
        <f t="shared" si="19"/>
        <v>1183631.32</v>
      </c>
      <c r="I628" s="68">
        <v>1259225.19</v>
      </c>
      <c r="J628" s="69">
        <f t="shared" si="18"/>
        <v>75593.869999999879</v>
      </c>
      <c r="K628" s="65"/>
      <c r="L628" s="65">
        <v>0</v>
      </c>
    </row>
    <row r="629" spans="1:12" outlineLevel="2">
      <c r="A629" s="82">
        <v>3620400100</v>
      </c>
      <c r="B629" s="83" t="s">
        <v>930</v>
      </c>
      <c r="C629" s="70">
        <v>268571.32</v>
      </c>
      <c r="D629" s="79"/>
      <c r="E629" s="70"/>
      <c r="G629" s="70">
        <f t="shared" si="19"/>
        <v>268571.32</v>
      </c>
      <c r="I629" s="68">
        <v>0</v>
      </c>
      <c r="J629" s="69">
        <f t="shared" si="18"/>
        <v>-268571.32</v>
      </c>
      <c r="K629" s="65"/>
      <c r="L629" s="65" t="s">
        <v>358</v>
      </c>
    </row>
    <row r="630" spans="1:12" outlineLevel="2">
      <c r="A630" s="82">
        <v>3620400200</v>
      </c>
      <c r="B630" s="83" t="s">
        <v>931</v>
      </c>
      <c r="C630" s="70">
        <v>0</v>
      </c>
      <c r="D630" s="79"/>
      <c r="E630" s="70"/>
      <c r="G630" s="70">
        <f t="shared" si="19"/>
        <v>0</v>
      </c>
      <c r="I630" s="68">
        <v>0</v>
      </c>
      <c r="J630" s="69">
        <f t="shared" si="18"/>
        <v>0</v>
      </c>
      <c r="K630" s="65"/>
      <c r="L630" s="65" t="s">
        <v>358</v>
      </c>
    </row>
    <row r="631" spans="1:12" outlineLevel="2">
      <c r="A631" s="82">
        <v>3620400300</v>
      </c>
      <c r="B631" s="83" t="s">
        <v>932</v>
      </c>
      <c r="C631" s="70">
        <v>915060</v>
      </c>
      <c r="D631" s="79"/>
      <c r="E631" s="70"/>
      <c r="G631" s="70">
        <f t="shared" si="19"/>
        <v>915060</v>
      </c>
      <c r="I631" s="68">
        <v>0</v>
      </c>
      <c r="J631" s="69">
        <f t="shared" si="18"/>
        <v>-915060</v>
      </c>
      <c r="K631" s="65"/>
      <c r="L631" s="65" t="s">
        <v>358</v>
      </c>
    </row>
    <row r="632" spans="1:12" outlineLevel="2">
      <c r="A632" s="82">
        <v>3620400900</v>
      </c>
      <c r="B632" s="83" t="s">
        <v>933</v>
      </c>
      <c r="C632" s="70">
        <v>0</v>
      </c>
      <c r="D632" s="79"/>
      <c r="E632" s="70"/>
      <c r="G632" s="70">
        <f t="shared" si="19"/>
        <v>0</v>
      </c>
      <c r="I632" s="68">
        <v>0</v>
      </c>
      <c r="J632" s="69">
        <f t="shared" si="18"/>
        <v>0</v>
      </c>
      <c r="K632" s="65"/>
      <c r="L632" s="65" t="s">
        <v>358</v>
      </c>
    </row>
    <row r="633" spans="1:12" outlineLevel="1">
      <c r="A633" s="66" t="s">
        <v>359</v>
      </c>
      <c r="B633" s="35" t="s">
        <v>5590</v>
      </c>
      <c r="C633" s="67">
        <f>SUM(C634:C639)</f>
        <v>0</v>
      </c>
      <c r="D633" s="79"/>
      <c r="E633" s="67"/>
      <c r="G633" s="67">
        <f t="shared" si="19"/>
        <v>0</v>
      </c>
      <c r="I633" s="68">
        <v>0</v>
      </c>
      <c r="J633" s="69">
        <f t="shared" si="18"/>
        <v>0</v>
      </c>
      <c r="K633" s="65"/>
      <c r="L633" s="65">
        <v>0</v>
      </c>
    </row>
    <row r="634" spans="1:12" outlineLevel="2">
      <c r="A634" s="82">
        <v>3652111100</v>
      </c>
      <c r="B634" s="83" t="s">
        <v>934</v>
      </c>
      <c r="C634" s="70">
        <v>0</v>
      </c>
      <c r="D634" s="79"/>
      <c r="E634" s="70"/>
      <c r="G634" s="70">
        <f t="shared" si="19"/>
        <v>0</v>
      </c>
      <c r="I634" s="68">
        <v>0</v>
      </c>
      <c r="J634" s="69">
        <f t="shared" si="18"/>
        <v>0</v>
      </c>
      <c r="K634" s="65"/>
      <c r="L634" s="65" t="s">
        <v>359</v>
      </c>
    </row>
    <row r="635" spans="1:12" outlineLevel="2">
      <c r="A635" s="82">
        <v>3652112100</v>
      </c>
      <c r="B635" s="83" t="s">
        <v>935</v>
      </c>
      <c r="C635" s="70">
        <v>0</v>
      </c>
      <c r="D635" s="79"/>
      <c r="E635" s="70"/>
      <c r="G635" s="70">
        <f t="shared" si="19"/>
        <v>0</v>
      </c>
      <c r="I635" s="68">
        <v>0</v>
      </c>
      <c r="J635" s="69">
        <f t="shared" si="18"/>
        <v>0</v>
      </c>
      <c r="K635" s="65"/>
      <c r="L635" s="65" t="s">
        <v>359</v>
      </c>
    </row>
    <row r="636" spans="1:12" outlineLevel="2">
      <c r="A636" s="82">
        <v>3652113100</v>
      </c>
      <c r="B636" s="83" t="s">
        <v>936</v>
      </c>
      <c r="C636" s="70">
        <v>0</v>
      </c>
      <c r="D636" s="79"/>
      <c r="E636" s="70"/>
      <c r="G636" s="70">
        <f t="shared" si="19"/>
        <v>0</v>
      </c>
      <c r="I636" s="68">
        <v>0</v>
      </c>
      <c r="J636" s="69">
        <f t="shared" si="18"/>
        <v>0</v>
      </c>
      <c r="K636" s="65"/>
      <c r="L636" s="65" t="s">
        <v>359</v>
      </c>
    </row>
    <row r="637" spans="1:12" outlineLevel="2">
      <c r="A637" s="82">
        <v>3652114100</v>
      </c>
      <c r="B637" s="83" t="s">
        <v>937</v>
      </c>
      <c r="C637" s="70">
        <v>0</v>
      </c>
      <c r="D637" s="79"/>
      <c r="E637" s="70"/>
      <c r="G637" s="70">
        <f t="shared" si="19"/>
        <v>0</v>
      </c>
      <c r="I637" s="68">
        <v>0</v>
      </c>
      <c r="J637" s="69">
        <f t="shared" si="18"/>
        <v>0</v>
      </c>
      <c r="K637" s="65"/>
      <c r="L637" s="65" t="s">
        <v>359</v>
      </c>
    </row>
    <row r="638" spans="1:12" outlineLevel="2">
      <c r="A638" s="82">
        <v>3652121100</v>
      </c>
      <c r="B638" s="83" t="s">
        <v>938</v>
      </c>
      <c r="C638" s="70">
        <v>0</v>
      </c>
      <c r="D638" s="79"/>
      <c r="E638" s="70"/>
      <c r="G638" s="70">
        <f t="shared" si="19"/>
        <v>0</v>
      </c>
      <c r="I638" s="68">
        <v>0</v>
      </c>
      <c r="J638" s="69">
        <f t="shared" si="18"/>
        <v>0</v>
      </c>
      <c r="K638" s="65"/>
      <c r="L638" s="65" t="s">
        <v>359</v>
      </c>
    </row>
    <row r="639" spans="1:12" outlineLevel="2">
      <c r="A639" s="82">
        <v>3652122100</v>
      </c>
      <c r="B639" s="83" t="s">
        <v>939</v>
      </c>
      <c r="C639" s="70">
        <v>0</v>
      </c>
      <c r="D639" s="79"/>
      <c r="E639" s="70"/>
      <c r="G639" s="70">
        <f t="shared" si="19"/>
        <v>0</v>
      </c>
      <c r="I639" s="68">
        <v>0</v>
      </c>
      <c r="J639" s="69">
        <f t="shared" si="18"/>
        <v>0</v>
      </c>
      <c r="K639" s="65"/>
      <c r="L639" s="65" t="s">
        <v>359</v>
      </c>
    </row>
    <row r="640" spans="1:12" outlineLevel="1">
      <c r="A640" s="66" t="s">
        <v>360</v>
      </c>
      <c r="B640" s="35" t="s">
        <v>5591</v>
      </c>
      <c r="C640" s="67">
        <f>SUM(C641:C644)</f>
        <v>0</v>
      </c>
      <c r="D640" s="79"/>
      <c r="E640" s="67"/>
      <c r="G640" s="67">
        <f t="shared" si="19"/>
        <v>0</v>
      </c>
      <c r="I640" s="68">
        <v>0</v>
      </c>
      <c r="J640" s="69">
        <f t="shared" ref="J640:J703" si="20">I640-G640</f>
        <v>0</v>
      </c>
      <c r="K640" s="65"/>
      <c r="L640" s="65">
        <v>0</v>
      </c>
    </row>
    <row r="641" spans="1:12" outlineLevel="2">
      <c r="A641" s="82">
        <v>3652201100</v>
      </c>
      <c r="B641" s="83" t="s">
        <v>940</v>
      </c>
      <c r="C641" s="70">
        <v>0</v>
      </c>
      <c r="D641" s="79"/>
      <c r="E641" s="70"/>
      <c r="G641" s="70">
        <f t="shared" si="19"/>
        <v>0</v>
      </c>
      <c r="I641" s="68">
        <v>0</v>
      </c>
      <c r="J641" s="69">
        <f t="shared" si="20"/>
        <v>0</v>
      </c>
      <c r="K641" s="65"/>
      <c r="L641" s="65" t="s">
        <v>360</v>
      </c>
    </row>
    <row r="642" spans="1:12" outlineLevel="2">
      <c r="A642" s="82">
        <v>3652202100</v>
      </c>
      <c r="B642" s="83" t="s">
        <v>941</v>
      </c>
      <c r="C642" s="70">
        <v>0</v>
      </c>
      <c r="D642" s="79"/>
      <c r="E642" s="70"/>
      <c r="G642" s="70">
        <f t="shared" si="19"/>
        <v>0</v>
      </c>
      <c r="I642" s="68">
        <v>0</v>
      </c>
      <c r="J642" s="69">
        <f t="shared" si="20"/>
        <v>0</v>
      </c>
      <c r="K642" s="65"/>
      <c r="L642" s="65" t="s">
        <v>360</v>
      </c>
    </row>
    <row r="643" spans="1:12" outlineLevel="2">
      <c r="A643" s="82">
        <v>3652203100</v>
      </c>
      <c r="B643" s="83" t="s">
        <v>942</v>
      </c>
      <c r="C643" s="70">
        <v>0</v>
      </c>
      <c r="D643" s="79"/>
      <c r="E643" s="70"/>
      <c r="G643" s="70">
        <f t="shared" si="19"/>
        <v>0</v>
      </c>
      <c r="I643" s="68">
        <v>0</v>
      </c>
      <c r="J643" s="69">
        <f t="shared" si="20"/>
        <v>0</v>
      </c>
      <c r="K643" s="65"/>
      <c r="L643" s="65" t="s">
        <v>360</v>
      </c>
    </row>
    <row r="644" spans="1:12" outlineLevel="2">
      <c r="A644" s="82">
        <v>3652209100</v>
      </c>
      <c r="B644" s="83" t="s">
        <v>943</v>
      </c>
      <c r="C644" s="70">
        <v>0</v>
      </c>
      <c r="D644" s="79"/>
      <c r="E644" s="70"/>
      <c r="G644" s="70">
        <f t="shared" si="19"/>
        <v>0</v>
      </c>
      <c r="I644" s="68">
        <v>0</v>
      </c>
      <c r="J644" s="69">
        <f t="shared" si="20"/>
        <v>0</v>
      </c>
      <c r="K644" s="65"/>
      <c r="L644" s="65" t="s">
        <v>360</v>
      </c>
    </row>
    <row r="645" spans="1:12" outlineLevel="1">
      <c r="A645" s="66" t="s">
        <v>361</v>
      </c>
      <c r="B645" s="35" t="s">
        <v>5592</v>
      </c>
      <c r="C645" s="67">
        <f>SUM(C646)</f>
        <v>0</v>
      </c>
      <c r="D645" s="79"/>
      <c r="E645" s="67"/>
      <c r="G645" s="67">
        <f t="shared" si="19"/>
        <v>0</v>
      </c>
      <c r="I645" s="68">
        <v>0</v>
      </c>
      <c r="J645" s="69">
        <f t="shared" si="20"/>
        <v>0</v>
      </c>
      <c r="K645" s="65"/>
      <c r="L645" s="65">
        <v>0</v>
      </c>
    </row>
    <row r="646" spans="1:12" outlineLevel="2">
      <c r="A646" s="82">
        <v>3652300100</v>
      </c>
      <c r="B646" s="83" t="s">
        <v>944</v>
      </c>
      <c r="C646" s="70">
        <v>0</v>
      </c>
      <c r="D646" s="79"/>
      <c r="E646" s="70"/>
      <c r="G646" s="70">
        <f t="shared" si="19"/>
        <v>0</v>
      </c>
      <c r="I646" s="68">
        <v>0</v>
      </c>
      <c r="J646" s="69">
        <f t="shared" si="20"/>
        <v>0</v>
      </c>
      <c r="K646" s="65"/>
      <c r="L646" s="65" t="s">
        <v>361</v>
      </c>
    </row>
    <row r="647" spans="1:12" outlineLevel="1">
      <c r="A647" s="66" t="s">
        <v>362</v>
      </c>
      <c r="B647" s="35" t="s">
        <v>5593</v>
      </c>
      <c r="C647" s="67">
        <f>SUM(C648)</f>
        <v>0</v>
      </c>
      <c r="D647" s="79"/>
      <c r="E647" s="67"/>
      <c r="G647" s="67">
        <f t="shared" si="19"/>
        <v>0</v>
      </c>
      <c r="I647" s="68">
        <v>0</v>
      </c>
      <c r="J647" s="69">
        <f t="shared" si="20"/>
        <v>0</v>
      </c>
      <c r="K647" s="65"/>
      <c r="L647" s="65">
        <v>0</v>
      </c>
    </row>
    <row r="648" spans="1:12" outlineLevel="2">
      <c r="A648" s="82">
        <v>3652400100</v>
      </c>
      <c r="B648" s="83" t="s">
        <v>945</v>
      </c>
      <c r="C648" s="70">
        <v>0</v>
      </c>
      <c r="D648" s="79"/>
      <c r="E648" s="70"/>
      <c r="G648" s="70">
        <f t="shared" si="19"/>
        <v>0</v>
      </c>
      <c r="I648" s="68">
        <v>0</v>
      </c>
      <c r="J648" s="69">
        <f t="shared" si="20"/>
        <v>0</v>
      </c>
      <c r="K648" s="65"/>
      <c r="L648" s="65" t="s">
        <v>362</v>
      </c>
    </row>
    <row r="649" spans="1:12" outlineLevel="1">
      <c r="A649" s="66" t="s">
        <v>363</v>
      </c>
      <c r="B649" s="35" t="s">
        <v>5594</v>
      </c>
      <c r="C649" s="67">
        <f>SUM(C650:C655)</f>
        <v>0</v>
      </c>
      <c r="D649" s="79"/>
      <c r="E649" s="67"/>
      <c r="G649" s="67">
        <f t="shared" si="19"/>
        <v>0</v>
      </c>
      <c r="I649" s="68">
        <v>0</v>
      </c>
      <c r="J649" s="69">
        <f t="shared" si="20"/>
        <v>0</v>
      </c>
      <c r="K649" s="65"/>
      <c r="L649" s="65">
        <v>0</v>
      </c>
    </row>
    <row r="650" spans="1:12" outlineLevel="2">
      <c r="A650" s="82">
        <v>3706110100</v>
      </c>
      <c r="B650" s="83" t="s">
        <v>946</v>
      </c>
      <c r="C650" s="70">
        <v>0</v>
      </c>
      <c r="D650" s="79"/>
      <c r="E650" s="70"/>
      <c r="G650" s="70">
        <f t="shared" si="19"/>
        <v>0</v>
      </c>
      <c r="I650" s="68">
        <v>0</v>
      </c>
      <c r="J650" s="69">
        <f t="shared" si="20"/>
        <v>0</v>
      </c>
      <c r="K650" s="65"/>
      <c r="L650" s="65" t="s">
        <v>363</v>
      </c>
    </row>
    <row r="651" spans="1:12" outlineLevel="2">
      <c r="A651" s="82">
        <v>3706110200</v>
      </c>
      <c r="B651" s="83" t="s">
        <v>947</v>
      </c>
      <c r="C651" s="70">
        <v>0</v>
      </c>
      <c r="D651" s="79"/>
      <c r="E651" s="70"/>
      <c r="G651" s="70">
        <f t="shared" si="19"/>
        <v>0</v>
      </c>
      <c r="I651" s="68">
        <v>0</v>
      </c>
      <c r="J651" s="69">
        <f t="shared" si="20"/>
        <v>0</v>
      </c>
      <c r="K651" s="65"/>
      <c r="L651" s="65" t="s">
        <v>363</v>
      </c>
    </row>
    <row r="652" spans="1:12" outlineLevel="2">
      <c r="A652" s="82">
        <v>3706110300</v>
      </c>
      <c r="B652" s="83" t="s">
        <v>948</v>
      </c>
      <c r="C652" s="70">
        <v>0</v>
      </c>
      <c r="D652" s="79"/>
      <c r="E652" s="70"/>
      <c r="G652" s="70">
        <f t="shared" si="19"/>
        <v>0</v>
      </c>
      <c r="I652" s="68">
        <v>0</v>
      </c>
      <c r="J652" s="69">
        <f t="shared" si="20"/>
        <v>0</v>
      </c>
      <c r="K652" s="65"/>
      <c r="L652" s="65" t="s">
        <v>363</v>
      </c>
    </row>
    <row r="653" spans="1:12" outlineLevel="2">
      <c r="A653" s="82">
        <v>3706110400</v>
      </c>
      <c r="B653" s="83" t="s">
        <v>949</v>
      </c>
      <c r="C653" s="70">
        <v>0</v>
      </c>
      <c r="D653" s="79"/>
      <c r="E653" s="70"/>
      <c r="G653" s="70">
        <f t="shared" si="19"/>
        <v>0</v>
      </c>
      <c r="I653" s="68">
        <v>0</v>
      </c>
      <c r="J653" s="69">
        <f t="shared" si="20"/>
        <v>0</v>
      </c>
      <c r="K653" s="91"/>
      <c r="L653" s="65" t="s">
        <v>363</v>
      </c>
    </row>
    <row r="654" spans="1:12" outlineLevel="2">
      <c r="A654" s="82">
        <v>3706120100</v>
      </c>
      <c r="B654" s="83" t="s">
        <v>950</v>
      </c>
      <c r="C654" s="70">
        <v>0</v>
      </c>
      <c r="D654" s="79"/>
      <c r="E654" s="70"/>
      <c r="G654" s="70">
        <f t="shared" si="19"/>
        <v>0</v>
      </c>
      <c r="I654" s="68">
        <v>0</v>
      </c>
      <c r="J654" s="69">
        <f t="shared" si="20"/>
        <v>0</v>
      </c>
      <c r="K654" s="65"/>
      <c r="L654" s="65" t="s">
        <v>363</v>
      </c>
    </row>
    <row r="655" spans="1:12" outlineLevel="2">
      <c r="A655" s="82">
        <v>3706120200</v>
      </c>
      <c r="B655" s="83" t="s">
        <v>951</v>
      </c>
      <c r="C655" s="70">
        <v>0</v>
      </c>
      <c r="D655" s="79"/>
      <c r="E655" s="70"/>
      <c r="G655" s="70">
        <f t="shared" si="19"/>
        <v>0</v>
      </c>
      <c r="I655" s="68">
        <v>0</v>
      </c>
      <c r="J655" s="69">
        <f t="shared" si="20"/>
        <v>0</v>
      </c>
      <c r="K655" s="65"/>
      <c r="L655" s="65" t="s">
        <v>363</v>
      </c>
    </row>
    <row r="656" spans="1:12" outlineLevel="1">
      <c r="A656" s="66" t="s">
        <v>364</v>
      </c>
      <c r="B656" s="35" t="s">
        <v>5595</v>
      </c>
      <c r="C656" s="67">
        <f>SUM(C657:C664)</f>
        <v>0</v>
      </c>
      <c r="D656" s="79"/>
      <c r="E656" s="67"/>
      <c r="G656" s="67">
        <f t="shared" si="19"/>
        <v>0</v>
      </c>
      <c r="I656" s="68">
        <v>0</v>
      </c>
      <c r="J656" s="69">
        <f t="shared" si="20"/>
        <v>0</v>
      </c>
      <c r="K656" s="65"/>
      <c r="L656" s="65">
        <v>0</v>
      </c>
    </row>
    <row r="657" spans="1:12" outlineLevel="2">
      <c r="A657" s="82">
        <v>3702100100</v>
      </c>
      <c r="B657" s="83" t="s">
        <v>952</v>
      </c>
      <c r="C657" s="70">
        <v>0</v>
      </c>
      <c r="D657" s="79"/>
      <c r="E657" s="70"/>
      <c r="G657" s="70">
        <f t="shared" si="19"/>
        <v>0</v>
      </c>
      <c r="I657" s="68">
        <v>0</v>
      </c>
      <c r="J657" s="69">
        <f t="shared" si="20"/>
        <v>0</v>
      </c>
      <c r="K657" s="65"/>
      <c r="L657" s="65" t="s">
        <v>364</v>
      </c>
    </row>
    <row r="658" spans="1:12" outlineLevel="2">
      <c r="A658" s="82">
        <v>3702210100</v>
      </c>
      <c r="B658" s="83" t="s">
        <v>953</v>
      </c>
      <c r="C658" s="70">
        <v>0</v>
      </c>
      <c r="D658" s="79"/>
      <c r="E658" s="70"/>
      <c r="G658" s="70">
        <f t="shared" si="19"/>
        <v>0</v>
      </c>
      <c r="I658" s="68">
        <v>0</v>
      </c>
      <c r="J658" s="69">
        <f t="shared" si="20"/>
        <v>0</v>
      </c>
      <c r="K658" s="65"/>
      <c r="L658" s="65" t="s">
        <v>364</v>
      </c>
    </row>
    <row r="659" spans="1:12" outlineLevel="2">
      <c r="A659" s="82">
        <v>3702220100</v>
      </c>
      <c r="B659" s="83" t="s">
        <v>954</v>
      </c>
      <c r="C659" s="70">
        <v>0</v>
      </c>
      <c r="D659" s="79"/>
      <c r="E659" s="70"/>
      <c r="G659" s="70">
        <f t="shared" si="19"/>
        <v>0</v>
      </c>
      <c r="I659" s="68">
        <v>0</v>
      </c>
      <c r="J659" s="69">
        <f t="shared" si="20"/>
        <v>0</v>
      </c>
      <c r="K659" s="65"/>
      <c r="L659" s="65" t="s">
        <v>364</v>
      </c>
    </row>
    <row r="660" spans="1:12" outlineLevel="2">
      <c r="A660" s="82">
        <v>3706200100</v>
      </c>
      <c r="B660" s="83" t="s">
        <v>955</v>
      </c>
      <c r="C660" s="70">
        <v>0</v>
      </c>
      <c r="D660" s="79"/>
      <c r="E660" s="70"/>
      <c r="G660" s="70">
        <f t="shared" si="19"/>
        <v>0</v>
      </c>
      <c r="I660" s="68">
        <v>0</v>
      </c>
      <c r="J660" s="69">
        <f t="shared" si="20"/>
        <v>0</v>
      </c>
      <c r="K660" s="65"/>
      <c r="L660" s="65" t="s">
        <v>364</v>
      </c>
    </row>
    <row r="661" spans="1:12" outlineLevel="2">
      <c r="A661" s="82">
        <v>3706310100</v>
      </c>
      <c r="B661" s="83" t="s">
        <v>956</v>
      </c>
      <c r="C661" s="70">
        <v>0</v>
      </c>
      <c r="D661" s="79"/>
      <c r="E661" s="70"/>
      <c r="G661" s="70">
        <f t="shared" si="19"/>
        <v>0</v>
      </c>
      <c r="I661" s="68">
        <v>0</v>
      </c>
      <c r="J661" s="69">
        <f t="shared" si="20"/>
        <v>0</v>
      </c>
      <c r="K661" s="65"/>
      <c r="L661" s="65" t="s">
        <v>364</v>
      </c>
    </row>
    <row r="662" spans="1:12" outlineLevel="2">
      <c r="A662" s="82">
        <v>3706320100</v>
      </c>
      <c r="B662" s="83" t="s">
        <v>957</v>
      </c>
      <c r="C662" s="70">
        <v>0</v>
      </c>
      <c r="D662" s="79"/>
      <c r="E662" s="70"/>
      <c r="G662" s="70">
        <f t="shared" si="19"/>
        <v>0</v>
      </c>
      <c r="I662" s="68">
        <v>0</v>
      </c>
      <c r="J662" s="69">
        <f t="shared" si="20"/>
        <v>0</v>
      </c>
      <c r="K662" s="65"/>
      <c r="L662" s="65" t="s">
        <v>364</v>
      </c>
    </row>
    <row r="663" spans="1:12" outlineLevel="2">
      <c r="A663" s="82">
        <v>3706400100</v>
      </c>
      <c r="B663" s="83" t="s">
        <v>958</v>
      </c>
      <c r="C663" s="70">
        <v>0</v>
      </c>
      <c r="D663" s="79"/>
      <c r="E663" s="70"/>
      <c r="G663" s="70">
        <f t="shared" si="19"/>
        <v>0</v>
      </c>
      <c r="I663" s="68">
        <v>0</v>
      </c>
      <c r="J663" s="69">
        <f t="shared" si="20"/>
        <v>0</v>
      </c>
      <c r="K663" s="91"/>
      <c r="L663" s="65" t="s">
        <v>364</v>
      </c>
    </row>
    <row r="664" spans="1:12" outlineLevel="2">
      <c r="A664" s="82">
        <v>3706999999</v>
      </c>
      <c r="B664" s="83" t="s">
        <v>959</v>
      </c>
      <c r="C664" s="70">
        <v>0</v>
      </c>
      <c r="D664" s="79"/>
      <c r="E664" s="70"/>
      <c r="G664" s="70">
        <f t="shared" si="19"/>
        <v>0</v>
      </c>
      <c r="I664" s="68">
        <v>0</v>
      </c>
      <c r="J664" s="69">
        <f t="shared" si="20"/>
        <v>0</v>
      </c>
      <c r="K664" s="91"/>
      <c r="L664" s="65" t="s">
        <v>364</v>
      </c>
    </row>
    <row r="665" spans="1:12" outlineLevel="1">
      <c r="A665" s="66" t="s">
        <v>365</v>
      </c>
      <c r="B665" s="35" t="s">
        <v>5596</v>
      </c>
      <c r="C665" s="67">
        <f>SUM(C666:C673)</f>
        <v>0</v>
      </c>
      <c r="D665" s="79"/>
      <c r="E665" s="67"/>
      <c r="G665" s="67">
        <f t="shared" si="19"/>
        <v>0</v>
      </c>
      <c r="I665" s="68">
        <v>0</v>
      </c>
      <c r="J665" s="69">
        <f t="shared" si="20"/>
        <v>0</v>
      </c>
      <c r="K665" s="65"/>
      <c r="L665" s="65">
        <v>0</v>
      </c>
    </row>
    <row r="666" spans="1:12" outlineLevel="2">
      <c r="A666" s="82">
        <v>3806110010</v>
      </c>
      <c r="B666" s="83" t="s">
        <v>960</v>
      </c>
      <c r="C666" s="70">
        <v>0</v>
      </c>
      <c r="D666" s="79"/>
      <c r="E666" s="70"/>
      <c r="G666" s="70">
        <f t="shared" si="19"/>
        <v>0</v>
      </c>
      <c r="I666" s="68">
        <v>0</v>
      </c>
      <c r="J666" s="69">
        <f t="shared" si="20"/>
        <v>0</v>
      </c>
      <c r="K666" s="65"/>
      <c r="L666" s="65" t="s">
        <v>365</v>
      </c>
    </row>
    <row r="667" spans="1:12" outlineLevel="2">
      <c r="A667" s="82">
        <v>3806110017</v>
      </c>
      <c r="B667" s="83" t="s">
        <v>961</v>
      </c>
      <c r="C667" s="70">
        <v>0</v>
      </c>
      <c r="D667" s="79"/>
      <c r="E667" s="70"/>
      <c r="G667" s="70">
        <f t="shared" si="19"/>
        <v>0</v>
      </c>
      <c r="I667" s="68">
        <v>0</v>
      </c>
      <c r="J667" s="69">
        <f t="shared" si="20"/>
        <v>0</v>
      </c>
      <c r="K667" s="65"/>
      <c r="L667" s="65" t="s">
        <v>365</v>
      </c>
    </row>
    <row r="668" spans="1:12" outlineLevel="2">
      <c r="A668" s="82">
        <v>3806110020</v>
      </c>
      <c r="B668" s="83" t="s">
        <v>962</v>
      </c>
      <c r="C668" s="70">
        <v>0</v>
      </c>
      <c r="D668" s="79"/>
      <c r="E668" s="70"/>
      <c r="G668" s="70">
        <f t="shared" si="19"/>
        <v>0</v>
      </c>
      <c r="I668" s="68">
        <v>0</v>
      </c>
      <c r="J668" s="69">
        <f t="shared" si="20"/>
        <v>0</v>
      </c>
      <c r="K668" s="65"/>
      <c r="L668" s="65" t="s">
        <v>365</v>
      </c>
    </row>
    <row r="669" spans="1:12" outlineLevel="2">
      <c r="A669" s="82">
        <v>3806110030</v>
      </c>
      <c r="B669" s="83" t="s">
        <v>963</v>
      </c>
      <c r="C669" s="70">
        <v>0</v>
      </c>
      <c r="D669" s="79"/>
      <c r="E669" s="70"/>
      <c r="G669" s="70">
        <f t="shared" si="19"/>
        <v>0</v>
      </c>
      <c r="I669" s="68">
        <v>0</v>
      </c>
      <c r="J669" s="69">
        <f t="shared" si="20"/>
        <v>0</v>
      </c>
      <c r="K669" s="65"/>
      <c r="L669" s="65" t="s">
        <v>365</v>
      </c>
    </row>
    <row r="670" spans="1:12" outlineLevel="2">
      <c r="A670" s="82">
        <v>3806110040</v>
      </c>
      <c r="B670" s="83" t="s">
        <v>964</v>
      </c>
      <c r="C670" s="70">
        <v>0</v>
      </c>
      <c r="D670" s="79"/>
      <c r="E670" s="70"/>
      <c r="G670" s="70">
        <f t="shared" ref="G670:G735" si="21">C670+E670</f>
        <v>0</v>
      </c>
      <c r="I670" s="68">
        <v>0</v>
      </c>
      <c r="J670" s="69">
        <f t="shared" si="20"/>
        <v>0</v>
      </c>
      <c r="K670" s="65"/>
      <c r="L670" s="65" t="s">
        <v>365</v>
      </c>
    </row>
    <row r="671" spans="1:12" outlineLevel="2">
      <c r="A671" s="82">
        <v>3806110070</v>
      </c>
      <c r="B671" s="83" t="s">
        <v>961</v>
      </c>
      <c r="C671" s="70">
        <v>0</v>
      </c>
      <c r="D671" s="79"/>
      <c r="E671" s="70"/>
      <c r="G671" s="70">
        <f t="shared" si="21"/>
        <v>0</v>
      </c>
      <c r="I671" s="68">
        <v>0</v>
      </c>
      <c r="J671" s="69">
        <f t="shared" si="20"/>
        <v>0</v>
      </c>
      <c r="K671" s="65"/>
      <c r="L671" s="65" t="s">
        <v>365</v>
      </c>
    </row>
    <row r="672" spans="1:12" outlineLevel="2">
      <c r="A672" s="82">
        <v>3806120010</v>
      </c>
      <c r="B672" s="83" t="s">
        <v>965</v>
      </c>
      <c r="C672" s="70">
        <v>0</v>
      </c>
      <c r="D672" s="79"/>
      <c r="E672" s="70"/>
      <c r="G672" s="70">
        <f t="shared" si="21"/>
        <v>0</v>
      </c>
      <c r="I672" s="68">
        <v>0</v>
      </c>
      <c r="J672" s="69">
        <f t="shared" si="20"/>
        <v>0</v>
      </c>
      <c r="K672" s="65"/>
      <c r="L672" s="65" t="s">
        <v>365</v>
      </c>
    </row>
    <row r="673" spans="1:12" outlineLevel="2">
      <c r="A673" s="82">
        <v>3806120020</v>
      </c>
      <c r="B673" s="83" t="s">
        <v>966</v>
      </c>
      <c r="C673" s="70">
        <v>0</v>
      </c>
      <c r="D673" s="79"/>
      <c r="E673" s="70"/>
      <c r="G673" s="70">
        <f t="shared" si="21"/>
        <v>0</v>
      </c>
      <c r="I673" s="68">
        <v>0</v>
      </c>
      <c r="J673" s="69">
        <f t="shared" si="20"/>
        <v>0</v>
      </c>
      <c r="K673" s="65"/>
      <c r="L673" s="65" t="s">
        <v>365</v>
      </c>
    </row>
    <row r="674" spans="1:12" outlineLevel="1">
      <c r="A674" s="66" t="s">
        <v>366</v>
      </c>
      <c r="B674" s="35" t="s">
        <v>5597</v>
      </c>
      <c r="C674" s="67">
        <f>SUM(C675:C684)</f>
        <v>0</v>
      </c>
      <c r="D674" s="79"/>
      <c r="E674" s="67"/>
      <c r="G674" s="67">
        <f t="shared" si="21"/>
        <v>0</v>
      </c>
      <c r="I674" s="68">
        <v>0</v>
      </c>
      <c r="J674" s="69">
        <f t="shared" si="20"/>
        <v>0</v>
      </c>
      <c r="K674" s="65"/>
      <c r="L674" s="65">
        <v>0</v>
      </c>
    </row>
    <row r="675" spans="1:12" outlineLevel="2">
      <c r="A675" s="82">
        <v>3802010010</v>
      </c>
      <c r="B675" s="83" t="s">
        <v>967</v>
      </c>
      <c r="C675" s="70">
        <v>0</v>
      </c>
      <c r="D675" s="79"/>
      <c r="E675" s="70"/>
      <c r="G675" s="70">
        <f t="shared" si="21"/>
        <v>0</v>
      </c>
      <c r="I675" s="68">
        <v>0</v>
      </c>
      <c r="J675" s="69">
        <f t="shared" si="20"/>
        <v>0</v>
      </c>
      <c r="K675" s="65"/>
      <c r="L675" s="65" t="s">
        <v>366</v>
      </c>
    </row>
    <row r="676" spans="1:12" outlineLevel="2">
      <c r="A676" s="82">
        <v>3802010020</v>
      </c>
      <c r="B676" s="83" t="s">
        <v>968</v>
      </c>
      <c r="C676" s="70">
        <v>0</v>
      </c>
      <c r="D676" s="79"/>
      <c r="E676" s="70"/>
      <c r="G676" s="70">
        <f t="shared" si="21"/>
        <v>0</v>
      </c>
      <c r="I676" s="68">
        <v>0</v>
      </c>
      <c r="J676" s="69">
        <f t="shared" si="20"/>
        <v>0</v>
      </c>
      <c r="K676" s="65"/>
      <c r="L676" s="65" t="s">
        <v>366</v>
      </c>
    </row>
    <row r="677" spans="1:12" outlineLevel="2">
      <c r="A677" s="82">
        <v>3802020010</v>
      </c>
      <c r="B677" s="83" t="s">
        <v>969</v>
      </c>
      <c r="C677" s="70">
        <v>0</v>
      </c>
      <c r="D677" s="79"/>
      <c r="E677" s="70"/>
      <c r="G677" s="70">
        <f t="shared" si="21"/>
        <v>0</v>
      </c>
      <c r="I677" s="68">
        <v>0</v>
      </c>
      <c r="J677" s="69">
        <f t="shared" si="20"/>
        <v>0</v>
      </c>
      <c r="K677" s="65"/>
      <c r="L677" s="65" t="s">
        <v>366</v>
      </c>
    </row>
    <row r="678" spans="1:12" outlineLevel="2">
      <c r="A678" s="82">
        <v>3802020020</v>
      </c>
      <c r="B678" s="83" t="s">
        <v>970</v>
      </c>
      <c r="C678" s="70">
        <v>0</v>
      </c>
      <c r="D678" s="79"/>
      <c r="E678" s="70"/>
      <c r="G678" s="70">
        <f t="shared" si="21"/>
        <v>0</v>
      </c>
      <c r="I678" s="68">
        <v>0</v>
      </c>
      <c r="J678" s="69">
        <f t="shared" si="20"/>
        <v>0</v>
      </c>
      <c r="K678" s="65"/>
      <c r="L678" s="65" t="s">
        <v>366</v>
      </c>
    </row>
    <row r="679" spans="1:12" outlineLevel="2">
      <c r="A679" s="82">
        <v>3802020030</v>
      </c>
      <c r="B679" s="83" t="s">
        <v>971</v>
      </c>
      <c r="C679" s="70">
        <v>0</v>
      </c>
      <c r="D679" s="79"/>
      <c r="E679" s="70"/>
      <c r="G679" s="70">
        <f t="shared" si="21"/>
        <v>0</v>
      </c>
      <c r="I679" s="68">
        <v>0</v>
      </c>
      <c r="J679" s="69">
        <f t="shared" si="20"/>
        <v>0</v>
      </c>
      <c r="K679" s="65"/>
      <c r="L679" s="65" t="s">
        <v>366</v>
      </c>
    </row>
    <row r="680" spans="1:12" outlineLevel="2">
      <c r="A680" s="82">
        <v>3806200010</v>
      </c>
      <c r="B680" s="83" t="s">
        <v>972</v>
      </c>
      <c r="C680" s="70">
        <v>0</v>
      </c>
      <c r="D680" s="79"/>
      <c r="E680" s="70"/>
      <c r="G680" s="70">
        <f t="shared" si="21"/>
        <v>0</v>
      </c>
      <c r="I680" s="68">
        <v>0</v>
      </c>
      <c r="J680" s="69">
        <f t="shared" si="20"/>
        <v>0</v>
      </c>
      <c r="K680" s="65"/>
      <c r="L680" s="65" t="s">
        <v>366</v>
      </c>
    </row>
    <row r="681" spans="1:12" outlineLevel="2">
      <c r="A681" s="82">
        <v>3806300010</v>
      </c>
      <c r="B681" s="83" t="s">
        <v>973</v>
      </c>
      <c r="C681" s="70">
        <v>-445383.46999999898</v>
      </c>
      <c r="D681" s="79"/>
      <c r="E681" s="70"/>
      <c r="G681" s="70">
        <f t="shared" si="21"/>
        <v>-445383.46999999898</v>
      </c>
      <c r="I681" s="68">
        <v>0</v>
      </c>
      <c r="J681" s="69">
        <f t="shared" si="20"/>
        <v>445383.46999999898</v>
      </c>
      <c r="K681" s="65"/>
      <c r="L681" s="65" t="s">
        <v>366</v>
      </c>
    </row>
    <row r="682" spans="1:12" outlineLevel="2">
      <c r="A682" s="82">
        <v>3806400010</v>
      </c>
      <c r="B682" s="83" t="s">
        <v>974</v>
      </c>
      <c r="C682" s="70">
        <v>-9002</v>
      </c>
      <c r="D682" s="79"/>
      <c r="E682" s="70"/>
      <c r="G682" s="70">
        <f t="shared" si="21"/>
        <v>-9002</v>
      </c>
      <c r="I682" s="68">
        <v>0</v>
      </c>
      <c r="J682" s="69">
        <f t="shared" si="20"/>
        <v>9002</v>
      </c>
      <c r="K682" s="65"/>
      <c r="L682" s="65" t="s">
        <v>366</v>
      </c>
    </row>
    <row r="683" spans="1:12" outlineLevel="2">
      <c r="A683" s="82">
        <v>3890000020</v>
      </c>
      <c r="B683" s="83" t="s">
        <v>975</v>
      </c>
      <c r="C683" s="70">
        <v>0</v>
      </c>
      <c r="D683" s="79"/>
      <c r="E683" s="70"/>
      <c r="G683" s="70">
        <f t="shared" si="21"/>
        <v>0</v>
      </c>
      <c r="I683" s="68">
        <v>0</v>
      </c>
      <c r="J683" s="69">
        <f t="shared" si="20"/>
        <v>0</v>
      </c>
      <c r="K683" s="65"/>
      <c r="L683" s="65" t="s">
        <v>366</v>
      </c>
    </row>
    <row r="684" spans="1:12" outlineLevel="2">
      <c r="A684" s="82">
        <v>3890000060</v>
      </c>
      <c r="B684" s="83" t="s">
        <v>976</v>
      </c>
      <c r="C684" s="70">
        <v>454385.46999999898</v>
      </c>
      <c r="D684" s="79"/>
      <c r="E684" s="70"/>
      <c r="G684" s="70">
        <f t="shared" si="21"/>
        <v>454385.46999999898</v>
      </c>
      <c r="I684" s="68">
        <v>0</v>
      </c>
      <c r="J684" s="69">
        <f t="shared" si="20"/>
        <v>-454385.46999999898</v>
      </c>
      <c r="K684" s="65"/>
      <c r="L684" s="65" t="s">
        <v>366</v>
      </c>
    </row>
    <row r="685" spans="1:12" outlineLevel="1">
      <c r="A685" s="66" t="s">
        <v>367</v>
      </c>
      <c r="B685" s="35" t="s">
        <v>5598</v>
      </c>
      <c r="C685" s="67">
        <f>SUM(C686)</f>
        <v>0</v>
      </c>
      <c r="D685" s="79"/>
      <c r="E685" s="67"/>
      <c r="G685" s="67">
        <f t="shared" si="21"/>
        <v>0</v>
      </c>
      <c r="I685" s="68">
        <v>0</v>
      </c>
      <c r="J685" s="69">
        <f t="shared" si="20"/>
        <v>0</v>
      </c>
      <c r="K685" s="65"/>
      <c r="L685" s="65">
        <v>0</v>
      </c>
    </row>
    <row r="686" spans="1:12" outlineLevel="2">
      <c r="A686" s="82">
        <v>3920000010</v>
      </c>
      <c r="B686" s="83" t="s">
        <v>977</v>
      </c>
      <c r="C686" s="70">
        <v>0</v>
      </c>
      <c r="D686" s="79"/>
      <c r="E686" s="70"/>
      <c r="G686" s="70">
        <f t="shared" si="21"/>
        <v>0</v>
      </c>
      <c r="I686" s="68">
        <v>0</v>
      </c>
      <c r="J686" s="69">
        <f t="shared" si="20"/>
        <v>0</v>
      </c>
      <c r="K686" s="65"/>
      <c r="L686" s="65" t="s">
        <v>367</v>
      </c>
    </row>
    <row r="687" spans="1:12" outlineLevel="1">
      <c r="A687" s="66" t="s">
        <v>368</v>
      </c>
      <c r="B687" s="35" t="s">
        <v>5599</v>
      </c>
      <c r="C687" s="67">
        <f>SUM(C688)</f>
        <v>-164203.81</v>
      </c>
      <c r="D687" s="79"/>
      <c r="G687" s="67">
        <f t="shared" si="21"/>
        <v>-164203.81</v>
      </c>
      <c r="I687" s="68">
        <v>-164203.81</v>
      </c>
      <c r="J687" s="69">
        <f t="shared" si="20"/>
        <v>0</v>
      </c>
      <c r="K687" s="65"/>
      <c r="L687" s="65">
        <v>0</v>
      </c>
    </row>
    <row r="688" spans="1:12" outlineLevel="2">
      <c r="A688" s="82">
        <v>3960000010</v>
      </c>
      <c r="B688" s="83" t="s">
        <v>978</v>
      </c>
      <c r="C688" s="70">
        <v>-164203.81</v>
      </c>
      <c r="D688" s="79"/>
      <c r="E688" s="70"/>
      <c r="G688" s="70">
        <f t="shared" si="21"/>
        <v>-164203.81</v>
      </c>
      <c r="I688" s="68">
        <v>0</v>
      </c>
      <c r="J688" s="69">
        <f t="shared" si="20"/>
        <v>164203.81</v>
      </c>
      <c r="K688" s="65"/>
      <c r="L688" s="65" t="s">
        <v>368</v>
      </c>
    </row>
    <row r="689" spans="1:12" outlineLevel="1">
      <c r="A689" s="35"/>
      <c r="B689" s="35"/>
      <c r="D689" s="79"/>
      <c r="I689" s="68"/>
      <c r="J689" s="69"/>
      <c r="K689" s="65"/>
      <c r="L689" s="65"/>
    </row>
    <row r="690" spans="1:12" s="73" customFormat="1">
      <c r="A690" s="32" t="s">
        <v>2</v>
      </c>
      <c r="B690" s="35"/>
      <c r="C690" s="71">
        <f>C394+C586+C588+C590+C592+C594+C596+C598+C600+C602+C607+C613+C615+C617+C619+C624+C628+C633+C640+C645+C647+C649+C656+C665+C674+C685+C687</f>
        <v>17300895.30999957</v>
      </c>
      <c r="D690" s="79"/>
      <c r="E690" s="71"/>
      <c r="F690" s="72"/>
      <c r="G690" s="71">
        <f t="shared" si="21"/>
        <v>17300895.30999957</v>
      </c>
      <c r="I690" s="68"/>
      <c r="J690" s="69"/>
      <c r="K690" s="65"/>
      <c r="L690" s="65">
        <v>0</v>
      </c>
    </row>
    <row r="691" spans="1:12" outlineLevel="1">
      <c r="A691" s="66" t="s">
        <v>369</v>
      </c>
      <c r="B691" s="35" t="s">
        <v>5600</v>
      </c>
      <c r="C691" s="67">
        <f>SUM(C692)</f>
        <v>0</v>
      </c>
      <c r="D691" s="79"/>
      <c r="E691" s="67"/>
      <c r="G691" s="67">
        <f t="shared" si="21"/>
        <v>0</v>
      </c>
      <c r="I691" s="68">
        <v>0</v>
      </c>
      <c r="J691" s="69">
        <f t="shared" si="20"/>
        <v>0</v>
      </c>
      <c r="K691" s="65"/>
      <c r="L691" s="65">
        <v>0</v>
      </c>
    </row>
    <row r="692" spans="1:12" outlineLevel="2">
      <c r="A692" s="31">
        <v>2111110200</v>
      </c>
      <c r="B692" s="45" t="s">
        <v>979</v>
      </c>
      <c r="C692" s="70">
        <v>0</v>
      </c>
      <c r="D692" s="79"/>
      <c r="E692" s="70"/>
      <c r="G692" s="70">
        <f t="shared" si="21"/>
        <v>0</v>
      </c>
      <c r="I692" s="68">
        <v>0</v>
      </c>
      <c r="J692" s="69">
        <f t="shared" si="20"/>
        <v>0</v>
      </c>
      <c r="K692" s="65"/>
      <c r="L692" s="65" t="s">
        <v>369</v>
      </c>
    </row>
    <row r="693" spans="1:12" outlineLevel="1">
      <c r="A693" s="66" t="s">
        <v>370</v>
      </c>
      <c r="B693" s="35" t="s">
        <v>5601</v>
      </c>
      <c r="C693" s="67">
        <f>SUM(C694)</f>
        <v>25128.48</v>
      </c>
      <c r="D693" s="79"/>
      <c r="E693" s="67"/>
      <c r="G693" s="67">
        <f t="shared" si="21"/>
        <v>25128.48</v>
      </c>
      <c r="I693" s="68">
        <v>44679.71</v>
      </c>
      <c r="J693" s="69">
        <f t="shared" si="20"/>
        <v>19551.23</v>
      </c>
      <c r="K693" s="65"/>
      <c r="L693" s="65">
        <v>0</v>
      </c>
    </row>
    <row r="694" spans="1:12" outlineLevel="2">
      <c r="A694" s="31">
        <v>2111110300</v>
      </c>
      <c r="B694" s="45" t="s">
        <v>980</v>
      </c>
      <c r="C694" s="70">
        <v>25128.48</v>
      </c>
      <c r="D694" s="79"/>
      <c r="E694" s="70"/>
      <c r="G694" s="70">
        <f t="shared" si="21"/>
        <v>25128.48</v>
      </c>
      <c r="I694" s="68">
        <v>0</v>
      </c>
      <c r="J694" s="69">
        <f t="shared" si="20"/>
        <v>-25128.48</v>
      </c>
      <c r="K694" s="65"/>
      <c r="L694" s="65" t="s">
        <v>370</v>
      </c>
    </row>
    <row r="695" spans="1:12" outlineLevel="1">
      <c r="A695" s="66" t="s">
        <v>371</v>
      </c>
      <c r="B695" s="35" t="s">
        <v>5602</v>
      </c>
      <c r="C695" s="67">
        <f>SUM(C696)</f>
        <v>12700.43</v>
      </c>
      <c r="D695" s="79"/>
      <c r="E695" s="67"/>
      <c r="G695" s="67">
        <f t="shared" si="21"/>
        <v>12700.43</v>
      </c>
      <c r="I695" s="68">
        <v>12496.38</v>
      </c>
      <c r="J695" s="69">
        <f t="shared" si="20"/>
        <v>-204.05000000000109</v>
      </c>
      <c r="K695" s="65"/>
      <c r="L695" s="65">
        <v>0</v>
      </c>
    </row>
    <row r="696" spans="1:12" outlineLevel="2">
      <c r="A696" s="31">
        <v>2111110400</v>
      </c>
      <c r="B696" s="45" t="s">
        <v>981</v>
      </c>
      <c r="C696" s="70">
        <v>12700.43</v>
      </c>
      <c r="D696" s="79"/>
      <c r="E696" s="70"/>
      <c r="G696" s="70">
        <f t="shared" si="21"/>
        <v>12700.43</v>
      </c>
      <c r="I696" s="68">
        <v>0</v>
      </c>
      <c r="J696" s="69">
        <f t="shared" si="20"/>
        <v>-12700.43</v>
      </c>
      <c r="K696" s="65"/>
      <c r="L696" s="65" t="s">
        <v>371</v>
      </c>
    </row>
    <row r="697" spans="1:12" outlineLevel="1">
      <c r="A697" s="66" t="s">
        <v>372</v>
      </c>
      <c r="B697" s="35" t="s">
        <v>5603</v>
      </c>
      <c r="C697" s="67">
        <f>SUM(C698:C700)</f>
        <v>-3289.03</v>
      </c>
      <c r="D697" s="79"/>
      <c r="E697" s="67"/>
      <c r="G697" s="67">
        <f t="shared" si="21"/>
        <v>-3289.03</v>
      </c>
      <c r="I697" s="68">
        <v>-3280.53</v>
      </c>
      <c r="J697" s="69">
        <f t="shared" si="20"/>
        <v>8.5</v>
      </c>
      <c r="K697" s="65"/>
      <c r="L697" s="65">
        <v>0</v>
      </c>
    </row>
    <row r="698" spans="1:12" outlineLevel="2">
      <c r="A698" s="31">
        <v>2111110500</v>
      </c>
      <c r="B698" s="45" t="s">
        <v>982</v>
      </c>
      <c r="C698" s="70">
        <v>-3289.03</v>
      </c>
      <c r="D698" s="79"/>
      <c r="E698" s="70"/>
      <c r="G698" s="70">
        <f t="shared" si="21"/>
        <v>-3289.03</v>
      </c>
      <c r="I698" s="68">
        <v>0</v>
      </c>
      <c r="J698" s="69">
        <f t="shared" si="20"/>
        <v>3289.03</v>
      </c>
      <c r="K698" s="65"/>
      <c r="L698" s="65" t="s">
        <v>372</v>
      </c>
    </row>
    <row r="699" spans="1:12" outlineLevel="2">
      <c r="A699" s="31">
        <v>2111120000</v>
      </c>
      <c r="B699" s="45" t="s">
        <v>983</v>
      </c>
      <c r="C699" s="70">
        <v>0</v>
      </c>
      <c r="D699" s="79"/>
      <c r="E699" s="70"/>
      <c r="G699" s="70">
        <f t="shared" si="21"/>
        <v>0</v>
      </c>
      <c r="I699" s="68">
        <v>0</v>
      </c>
      <c r="J699" s="69">
        <f t="shared" si="20"/>
        <v>0</v>
      </c>
      <c r="K699" s="65"/>
      <c r="L699" s="65" t="s">
        <v>426</v>
      </c>
    </row>
    <row r="700" spans="1:12" outlineLevel="2">
      <c r="A700" s="31">
        <v>2111130000</v>
      </c>
      <c r="B700" s="45" t="s">
        <v>984</v>
      </c>
      <c r="C700" s="70">
        <v>0</v>
      </c>
      <c r="D700" s="79"/>
      <c r="E700" s="70"/>
      <c r="G700" s="70">
        <f t="shared" si="21"/>
        <v>0</v>
      </c>
      <c r="I700" s="68">
        <v>0</v>
      </c>
      <c r="J700" s="69">
        <f t="shared" si="20"/>
        <v>0</v>
      </c>
      <c r="K700" s="65"/>
      <c r="L700" s="65" t="s">
        <v>426</v>
      </c>
    </row>
    <row r="701" spans="1:12" outlineLevel="1">
      <c r="A701" s="66" t="s">
        <v>373</v>
      </c>
      <c r="B701" s="35" t="s">
        <v>5604</v>
      </c>
      <c r="C701" s="67">
        <f>SUM(C702:C713)</f>
        <v>344786.96</v>
      </c>
      <c r="D701" s="79"/>
      <c r="E701" s="67"/>
      <c r="G701" s="67">
        <f t="shared" si="21"/>
        <v>344786.96</v>
      </c>
      <c r="I701" s="68">
        <v>294534.95</v>
      </c>
      <c r="J701" s="69">
        <f t="shared" si="20"/>
        <v>-50252.010000000009</v>
      </c>
      <c r="K701" s="65"/>
      <c r="L701" s="65">
        <v>0</v>
      </c>
    </row>
    <row r="702" spans="1:12" outlineLevel="2">
      <c r="A702" s="31">
        <v>2111110000</v>
      </c>
      <c r="B702" s="45" t="s">
        <v>985</v>
      </c>
      <c r="C702" s="70">
        <v>169.88999999999899</v>
      </c>
      <c r="D702" s="79"/>
      <c r="E702" s="70"/>
      <c r="G702" s="70">
        <f t="shared" si="21"/>
        <v>169.88999999999899</v>
      </c>
      <c r="I702" s="68">
        <v>0</v>
      </c>
      <c r="J702" s="69">
        <f t="shared" si="20"/>
        <v>-169.88999999999899</v>
      </c>
      <c r="K702" s="65"/>
      <c r="L702" s="65" t="s">
        <v>373</v>
      </c>
    </row>
    <row r="703" spans="1:12" outlineLevel="2">
      <c r="A703" s="31">
        <v>2111110800</v>
      </c>
      <c r="B703" s="45" t="s">
        <v>986</v>
      </c>
      <c r="C703" s="70">
        <v>282613.58</v>
      </c>
      <c r="D703" s="79"/>
      <c r="E703" s="70"/>
      <c r="G703" s="70">
        <f t="shared" si="21"/>
        <v>282613.58</v>
      </c>
      <c r="I703" s="68">
        <v>0</v>
      </c>
      <c r="J703" s="69">
        <f t="shared" si="20"/>
        <v>-282613.58</v>
      </c>
      <c r="K703" s="65"/>
      <c r="L703" s="65" t="s">
        <v>373</v>
      </c>
    </row>
    <row r="704" spans="1:12" outlineLevel="2">
      <c r="A704" s="31">
        <v>2111110900</v>
      </c>
      <c r="B704" s="45" t="s">
        <v>987</v>
      </c>
      <c r="C704" s="70">
        <v>925.38999999999896</v>
      </c>
      <c r="D704" s="79"/>
      <c r="E704" s="70"/>
      <c r="G704" s="70">
        <f t="shared" si="21"/>
        <v>925.38999999999896</v>
      </c>
      <c r="I704" s="68">
        <v>0</v>
      </c>
      <c r="J704" s="69">
        <f t="shared" ref="J704:J754" si="22">I704-G704</f>
        <v>-925.38999999999896</v>
      </c>
      <c r="K704" s="65"/>
      <c r="L704" s="65" t="s">
        <v>373</v>
      </c>
    </row>
    <row r="705" spans="1:14" outlineLevel="2">
      <c r="A705" s="31">
        <v>2111111100</v>
      </c>
      <c r="B705" s="45" t="s">
        <v>988</v>
      </c>
      <c r="C705" s="70">
        <v>0</v>
      </c>
      <c r="D705" s="79"/>
      <c r="E705" s="70"/>
      <c r="G705" s="70">
        <f t="shared" si="21"/>
        <v>0</v>
      </c>
      <c r="I705" s="68">
        <v>0</v>
      </c>
      <c r="J705" s="69">
        <f t="shared" si="22"/>
        <v>0</v>
      </c>
      <c r="K705" s="65"/>
      <c r="L705" s="65" t="s">
        <v>373</v>
      </c>
    </row>
    <row r="706" spans="1:14" outlineLevel="2">
      <c r="A706" s="31">
        <v>2111111200</v>
      </c>
      <c r="B706" s="45" t="s">
        <v>989</v>
      </c>
      <c r="C706" s="70">
        <v>0</v>
      </c>
      <c r="D706" s="79"/>
      <c r="E706" s="70"/>
      <c r="G706" s="70">
        <f t="shared" si="21"/>
        <v>0</v>
      </c>
      <c r="I706" s="68">
        <v>0</v>
      </c>
      <c r="J706" s="69">
        <f t="shared" si="22"/>
        <v>0</v>
      </c>
      <c r="K706" s="65"/>
      <c r="L706" s="65" t="s">
        <v>373</v>
      </c>
    </row>
    <row r="707" spans="1:14" outlineLevel="2">
      <c r="A707" s="31">
        <v>2111111300</v>
      </c>
      <c r="B707" s="45" t="s">
        <v>990</v>
      </c>
      <c r="C707" s="70">
        <v>6.0999999999999899</v>
      </c>
      <c r="D707" s="79"/>
      <c r="E707" s="70"/>
      <c r="G707" s="70">
        <f t="shared" si="21"/>
        <v>6.0999999999999899</v>
      </c>
      <c r="I707" s="68">
        <v>0</v>
      </c>
      <c r="J707" s="69">
        <f t="shared" si="22"/>
        <v>-6.0999999999999899</v>
      </c>
      <c r="K707" s="65"/>
      <c r="L707" s="65" t="s">
        <v>373</v>
      </c>
    </row>
    <row r="708" spans="1:14" outlineLevel="2">
      <c r="A708" s="31">
        <v>2111111500</v>
      </c>
      <c r="B708" s="45" t="s">
        <v>991</v>
      </c>
      <c r="C708" s="70">
        <v>33.520000000000003</v>
      </c>
      <c r="D708" s="79"/>
      <c r="E708" s="70"/>
      <c r="G708" s="70">
        <f t="shared" si="21"/>
        <v>33.520000000000003</v>
      </c>
      <c r="I708" s="68">
        <v>0</v>
      </c>
      <c r="J708" s="69">
        <f t="shared" si="22"/>
        <v>-33.520000000000003</v>
      </c>
      <c r="K708" s="65"/>
      <c r="L708" s="65" t="s">
        <v>373</v>
      </c>
    </row>
    <row r="709" spans="1:14" outlineLevel="2">
      <c r="A709" s="31">
        <v>2111111600</v>
      </c>
      <c r="B709" s="45" t="s">
        <v>992</v>
      </c>
      <c r="C709" s="70">
        <v>52634.11</v>
      </c>
      <c r="D709" s="79"/>
      <c r="E709" s="70"/>
      <c r="G709" s="70">
        <f t="shared" si="21"/>
        <v>52634.11</v>
      </c>
      <c r="I709" s="68">
        <v>0</v>
      </c>
      <c r="J709" s="69">
        <f t="shared" si="22"/>
        <v>-52634.11</v>
      </c>
      <c r="K709" s="65"/>
      <c r="L709" s="65" t="s">
        <v>373</v>
      </c>
    </row>
    <row r="710" spans="1:14" outlineLevel="2">
      <c r="A710" s="31">
        <v>2111111700</v>
      </c>
      <c r="B710" s="45" t="s">
        <v>993</v>
      </c>
      <c r="C710" s="70">
        <v>8404.3700000000008</v>
      </c>
      <c r="D710" s="79"/>
      <c r="E710" s="70"/>
      <c r="G710" s="70">
        <f t="shared" si="21"/>
        <v>8404.3700000000008</v>
      </c>
      <c r="I710" s="68">
        <v>0</v>
      </c>
      <c r="J710" s="69">
        <f t="shared" si="22"/>
        <v>-8404.3700000000008</v>
      </c>
      <c r="K710" s="65"/>
      <c r="L710" s="65" t="s">
        <v>373</v>
      </c>
    </row>
    <row r="711" spans="1:14" outlineLevel="2">
      <c r="A711" s="31">
        <v>2111111800</v>
      </c>
      <c r="B711" s="45" t="s">
        <v>994</v>
      </c>
      <c r="C711" s="70">
        <v>0</v>
      </c>
      <c r="D711" s="79"/>
      <c r="E711" s="70"/>
      <c r="G711" s="70">
        <f t="shared" si="21"/>
        <v>0</v>
      </c>
      <c r="I711" s="68">
        <v>0</v>
      </c>
      <c r="J711" s="69">
        <f t="shared" si="22"/>
        <v>0</v>
      </c>
      <c r="K711" s="65"/>
      <c r="L711" s="65" t="s">
        <v>373</v>
      </c>
    </row>
    <row r="712" spans="1:14" outlineLevel="2">
      <c r="A712" s="31">
        <v>2111111900</v>
      </c>
      <c r="B712" s="45" t="s">
        <v>995</v>
      </c>
      <c r="C712" s="70">
        <v>0</v>
      </c>
      <c r="D712" s="79"/>
      <c r="E712" s="70"/>
      <c r="G712" s="70">
        <f t="shared" si="21"/>
        <v>0</v>
      </c>
      <c r="I712" s="68">
        <v>0</v>
      </c>
      <c r="J712" s="69">
        <f t="shared" si="22"/>
        <v>0</v>
      </c>
      <c r="K712" s="65"/>
      <c r="L712" s="65" t="s">
        <v>373</v>
      </c>
    </row>
    <row r="713" spans="1:14" outlineLevel="2">
      <c r="A713" s="31">
        <v>2111112400</v>
      </c>
      <c r="B713" s="45" t="s">
        <v>996</v>
      </c>
      <c r="C713" s="70">
        <v>0</v>
      </c>
      <c r="D713" s="79"/>
      <c r="E713" s="70"/>
      <c r="G713" s="70">
        <f t="shared" si="21"/>
        <v>0</v>
      </c>
      <c r="I713" s="68">
        <v>0</v>
      </c>
      <c r="J713" s="69">
        <f t="shared" si="22"/>
        <v>0</v>
      </c>
      <c r="K713" s="65"/>
      <c r="L713" s="65" t="s">
        <v>373</v>
      </c>
    </row>
    <row r="714" spans="1:14" outlineLevel="1">
      <c r="A714" s="66" t="s">
        <v>374</v>
      </c>
      <c r="B714" s="35" t="s">
        <v>5605</v>
      </c>
      <c r="C714" s="67">
        <f>SUM(C715)</f>
        <v>0</v>
      </c>
      <c r="D714" s="79"/>
      <c r="E714" s="67"/>
      <c r="G714" s="67">
        <f t="shared" si="21"/>
        <v>0</v>
      </c>
      <c r="I714" s="68">
        <v>0</v>
      </c>
      <c r="J714" s="69">
        <f t="shared" si="22"/>
        <v>0</v>
      </c>
      <c r="K714" s="65"/>
      <c r="L714" s="65">
        <v>0</v>
      </c>
    </row>
    <row r="715" spans="1:14" outlineLevel="2">
      <c r="A715" s="31">
        <v>2111210200</v>
      </c>
      <c r="B715" s="45" t="s">
        <v>997</v>
      </c>
      <c r="C715" s="70">
        <v>0</v>
      </c>
      <c r="D715" s="79"/>
      <c r="E715" s="70"/>
      <c r="G715" s="70">
        <f t="shared" si="21"/>
        <v>0</v>
      </c>
      <c r="I715" s="68">
        <v>0</v>
      </c>
      <c r="J715" s="69">
        <f t="shared" si="22"/>
        <v>0</v>
      </c>
      <c r="K715" s="65"/>
      <c r="L715" s="65" t="s">
        <v>374</v>
      </c>
    </row>
    <row r="716" spans="1:14" outlineLevel="1">
      <c r="A716" s="66" t="s">
        <v>375</v>
      </c>
      <c r="B716" s="35" t="s">
        <v>5606</v>
      </c>
      <c r="C716" s="67">
        <f>SUM(C717)</f>
        <v>36.579999999999899</v>
      </c>
      <c r="D716" s="79"/>
      <c r="E716" s="67"/>
      <c r="G716" s="67">
        <f t="shared" si="21"/>
        <v>36.579999999999899</v>
      </c>
      <c r="I716" s="68">
        <v>33894.97</v>
      </c>
      <c r="J716" s="69">
        <f t="shared" si="22"/>
        <v>33858.39</v>
      </c>
      <c r="K716" s="65"/>
      <c r="L716" s="65">
        <v>0</v>
      </c>
    </row>
    <row r="717" spans="1:14" outlineLevel="2">
      <c r="A717" s="82">
        <v>2111210300</v>
      </c>
      <c r="B717" s="83" t="s">
        <v>998</v>
      </c>
      <c r="C717" s="70">
        <v>36.579999999999899</v>
      </c>
      <c r="D717" s="79"/>
      <c r="E717" s="67"/>
      <c r="G717" s="70">
        <f t="shared" si="21"/>
        <v>36.579999999999899</v>
      </c>
      <c r="I717" s="68">
        <v>0</v>
      </c>
      <c r="J717" s="69">
        <f t="shared" si="22"/>
        <v>-36.579999999999899</v>
      </c>
      <c r="K717" s="65"/>
      <c r="L717" s="65" t="s">
        <v>375</v>
      </c>
    </row>
    <row r="718" spans="1:14" outlineLevel="1">
      <c r="A718" s="66" t="s">
        <v>376</v>
      </c>
      <c r="B718" s="35" t="s">
        <v>5607</v>
      </c>
      <c r="C718" s="67">
        <f>SUM(C719)</f>
        <v>6074.6</v>
      </c>
      <c r="D718" s="79"/>
      <c r="E718" s="67"/>
      <c r="G718" s="67">
        <f t="shared" si="21"/>
        <v>6074.6</v>
      </c>
      <c r="I718" s="68">
        <v>7856.66</v>
      </c>
      <c r="J718" s="69">
        <f t="shared" si="22"/>
        <v>1782.0599999999995</v>
      </c>
      <c r="K718" s="65"/>
      <c r="L718" s="65">
        <v>0</v>
      </c>
    </row>
    <row r="719" spans="1:14" outlineLevel="2">
      <c r="A719" s="82">
        <v>2111210400</v>
      </c>
      <c r="B719" s="83" t="s">
        <v>999</v>
      </c>
      <c r="C719" s="70">
        <v>6074.6</v>
      </c>
      <c r="D719" s="79"/>
      <c r="E719" s="67"/>
      <c r="G719" s="70">
        <f t="shared" si="21"/>
        <v>6074.6</v>
      </c>
      <c r="I719" s="68">
        <v>0</v>
      </c>
      <c r="J719" s="69">
        <f t="shared" si="22"/>
        <v>-6074.6</v>
      </c>
      <c r="K719" s="65"/>
      <c r="L719" s="65" t="s">
        <v>376</v>
      </c>
    </row>
    <row r="720" spans="1:14" outlineLevel="1">
      <c r="A720" s="66" t="s">
        <v>377</v>
      </c>
      <c r="B720" s="35" t="s">
        <v>5608</v>
      </c>
      <c r="C720" s="67">
        <f>SUM(C721)</f>
        <v>202615.079999999</v>
      </c>
      <c r="D720" s="79"/>
      <c r="E720" s="67"/>
      <c r="G720" s="67">
        <f t="shared" si="21"/>
        <v>202615.079999999</v>
      </c>
      <c r="I720" s="68">
        <v>211205.91</v>
      </c>
      <c r="J720" s="69">
        <f t="shared" si="22"/>
        <v>8590.8300000010058</v>
      </c>
      <c r="K720" s="65"/>
      <c r="L720" s="65">
        <v>0</v>
      </c>
      <c r="N720" s="55">
        <v>0</v>
      </c>
    </row>
    <row r="721" spans="1:12" outlineLevel="2">
      <c r="A721" s="82">
        <v>2111210500</v>
      </c>
      <c r="B721" s="83" t="s">
        <v>1000</v>
      </c>
      <c r="C721" s="70">
        <v>202615.079999999</v>
      </c>
      <c r="D721" s="79"/>
      <c r="E721" s="67"/>
      <c r="G721" s="70">
        <f t="shared" si="21"/>
        <v>202615.079999999</v>
      </c>
      <c r="I721" s="68">
        <v>0</v>
      </c>
      <c r="J721" s="69">
        <f t="shared" si="22"/>
        <v>-202615.079999999</v>
      </c>
      <c r="K721" s="65"/>
      <c r="L721" s="65" t="s">
        <v>377</v>
      </c>
    </row>
    <row r="722" spans="1:12" outlineLevel="1">
      <c r="A722" s="80" t="s">
        <v>378</v>
      </c>
      <c r="B722" s="35" t="s">
        <v>5609</v>
      </c>
      <c r="C722" s="81">
        <f>SUM(C723:C724)</f>
        <v>6541907.9500000002</v>
      </c>
      <c r="D722" s="79"/>
      <c r="E722" s="67"/>
      <c r="G722" s="67">
        <f t="shared" si="21"/>
        <v>6541907.9500000002</v>
      </c>
      <c r="I722" s="68">
        <v>6541907.7999999998</v>
      </c>
      <c r="J722" s="69">
        <f t="shared" si="22"/>
        <v>-0.15000000037252903</v>
      </c>
      <c r="K722" s="65"/>
      <c r="L722" s="65">
        <v>0</v>
      </c>
    </row>
    <row r="723" spans="1:12" outlineLevel="2">
      <c r="A723" s="82">
        <v>2111210600</v>
      </c>
      <c r="B723" s="83" t="s">
        <v>1001</v>
      </c>
      <c r="C723" s="70">
        <v>0.149999999999999</v>
      </c>
      <c r="D723" s="79"/>
      <c r="E723" s="67"/>
      <c r="G723" s="70">
        <f t="shared" si="21"/>
        <v>0.149999999999999</v>
      </c>
      <c r="I723" s="68">
        <v>0</v>
      </c>
      <c r="J723" s="69">
        <f t="shared" si="22"/>
        <v>-0.149999999999999</v>
      </c>
      <c r="K723" s="65"/>
      <c r="L723" s="65" t="s">
        <v>378</v>
      </c>
    </row>
    <row r="724" spans="1:12" outlineLevel="2">
      <c r="A724" s="82"/>
      <c r="B724" s="84" t="s">
        <v>697</v>
      </c>
      <c r="C724" s="85">
        <f>I722</f>
        <v>6541907.7999999998</v>
      </c>
      <c r="D724" s="79"/>
      <c r="E724" s="67"/>
      <c r="G724" s="70">
        <f t="shared" si="21"/>
        <v>6541907.7999999998</v>
      </c>
      <c r="I724" s="68">
        <v>0</v>
      </c>
      <c r="J724" s="69"/>
      <c r="K724" s="65"/>
      <c r="L724" s="65"/>
    </row>
    <row r="725" spans="1:12" outlineLevel="1">
      <c r="A725" s="66" t="s">
        <v>379</v>
      </c>
      <c r="B725" s="35" t="s">
        <v>5610</v>
      </c>
      <c r="C725" s="67">
        <f>SUM(C726:C738)</f>
        <v>893300.50999999803</v>
      </c>
      <c r="D725" s="79"/>
      <c r="E725" s="67"/>
      <c r="G725" s="67">
        <f t="shared" si="21"/>
        <v>893300.50999999803</v>
      </c>
      <c r="I725" s="68">
        <v>1324341.1299999999</v>
      </c>
      <c r="J725" s="69">
        <f t="shared" si="22"/>
        <v>431040.62000000186</v>
      </c>
      <c r="K725" s="65"/>
      <c r="L725" s="65">
        <v>0</v>
      </c>
    </row>
    <row r="726" spans="1:12" outlineLevel="2">
      <c r="A726" s="82">
        <v>2111210000</v>
      </c>
      <c r="B726" s="83" t="s">
        <v>1002</v>
      </c>
      <c r="C726" s="70">
        <v>-1088.3499999999899</v>
      </c>
      <c r="D726" s="79"/>
      <c r="E726" s="67"/>
      <c r="G726" s="70">
        <f t="shared" si="21"/>
        <v>-1088.3499999999899</v>
      </c>
      <c r="I726" s="68">
        <v>0</v>
      </c>
      <c r="J726" s="69">
        <f t="shared" si="22"/>
        <v>1088.3499999999899</v>
      </c>
      <c r="K726" s="65"/>
      <c r="L726" s="65" t="s">
        <v>379</v>
      </c>
    </row>
    <row r="727" spans="1:12" outlineLevel="2">
      <c r="A727" s="82">
        <v>-2111210500</v>
      </c>
      <c r="B727" s="83" t="s">
        <v>1000</v>
      </c>
      <c r="C727" s="70">
        <v>0</v>
      </c>
      <c r="D727" s="79"/>
      <c r="E727" s="67"/>
      <c r="G727" s="70">
        <f>C727+E727</f>
        <v>0</v>
      </c>
      <c r="I727" s="68">
        <v>0</v>
      </c>
      <c r="J727" s="69">
        <f>I727-G727</f>
        <v>0</v>
      </c>
      <c r="K727" s="65"/>
      <c r="L727" s="65">
        <v>0</v>
      </c>
    </row>
    <row r="728" spans="1:12" outlineLevel="2">
      <c r="A728" s="82">
        <v>2111210800</v>
      </c>
      <c r="B728" s="83" t="s">
        <v>1003</v>
      </c>
      <c r="C728" s="70">
        <v>553586.43999999901</v>
      </c>
      <c r="D728" s="79"/>
      <c r="E728" s="67"/>
      <c r="G728" s="70">
        <f t="shared" si="21"/>
        <v>553586.43999999901</v>
      </c>
      <c r="I728" s="68">
        <v>0</v>
      </c>
      <c r="J728" s="69">
        <f t="shared" si="22"/>
        <v>-553586.43999999901</v>
      </c>
      <c r="K728" s="65"/>
      <c r="L728" s="65" t="s">
        <v>379</v>
      </c>
    </row>
    <row r="729" spans="1:12" outlineLevel="2">
      <c r="A729" s="82">
        <v>2111210900</v>
      </c>
      <c r="B729" s="83" t="s">
        <v>1004</v>
      </c>
      <c r="C729" s="70">
        <v>71400.72</v>
      </c>
      <c r="D729" s="79"/>
      <c r="E729" s="67"/>
      <c r="G729" s="70">
        <f t="shared" si="21"/>
        <v>71400.72</v>
      </c>
      <c r="I729" s="68">
        <v>0</v>
      </c>
      <c r="J729" s="69">
        <f t="shared" si="22"/>
        <v>-71400.72</v>
      </c>
      <c r="K729" s="65"/>
      <c r="L729" s="65" t="s">
        <v>379</v>
      </c>
    </row>
    <row r="730" spans="1:12" outlineLevel="2">
      <c r="A730" s="82">
        <v>2111211100</v>
      </c>
      <c r="B730" s="83" t="s">
        <v>1005</v>
      </c>
      <c r="C730" s="70">
        <v>0</v>
      </c>
      <c r="D730" s="79"/>
      <c r="E730" s="67"/>
      <c r="G730" s="70">
        <f t="shared" si="21"/>
        <v>0</v>
      </c>
      <c r="I730" s="68">
        <v>0</v>
      </c>
      <c r="J730" s="69">
        <f t="shared" si="22"/>
        <v>0</v>
      </c>
      <c r="K730" s="65"/>
      <c r="L730" s="65" t="s">
        <v>379</v>
      </c>
    </row>
    <row r="731" spans="1:12" outlineLevel="2">
      <c r="A731" s="82">
        <v>2111211200</v>
      </c>
      <c r="B731" s="83" t="s">
        <v>1006</v>
      </c>
      <c r="C731" s="70">
        <v>0</v>
      </c>
      <c r="D731" s="79"/>
      <c r="E731" s="67"/>
      <c r="G731" s="70">
        <f t="shared" si="21"/>
        <v>0</v>
      </c>
      <c r="I731" s="68">
        <v>0</v>
      </c>
      <c r="J731" s="69">
        <f t="shared" si="22"/>
        <v>0</v>
      </c>
      <c r="K731" s="65"/>
      <c r="L731" s="65" t="s">
        <v>379</v>
      </c>
    </row>
    <row r="732" spans="1:12" outlineLevel="2">
      <c r="A732" s="82">
        <v>2111211300</v>
      </c>
      <c r="B732" s="83" t="s">
        <v>1007</v>
      </c>
      <c r="C732" s="70">
        <v>126.75</v>
      </c>
      <c r="D732" s="79"/>
      <c r="E732" s="67"/>
      <c r="G732" s="70">
        <f t="shared" si="21"/>
        <v>126.75</v>
      </c>
      <c r="I732" s="68">
        <v>0</v>
      </c>
      <c r="J732" s="69">
        <f t="shared" si="22"/>
        <v>-126.75</v>
      </c>
      <c r="K732" s="65"/>
      <c r="L732" s="65" t="s">
        <v>379</v>
      </c>
    </row>
    <row r="733" spans="1:12" outlineLevel="2">
      <c r="A733" s="82">
        <v>2111211500</v>
      </c>
      <c r="B733" s="83" t="s">
        <v>1008</v>
      </c>
      <c r="C733" s="70">
        <v>145.849999999999</v>
      </c>
      <c r="D733" s="79"/>
      <c r="E733" s="67"/>
      <c r="G733" s="70">
        <f t="shared" si="21"/>
        <v>145.849999999999</v>
      </c>
      <c r="I733" s="68">
        <v>0</v>
      </c>
      <c r="J733" s="69">
        <f t="shared" si="22"/>
        <v>-145.849999999999</v>
      </c>
      <c r="K733" s="65"/>
      <c r="L733" s="65" t="s">
        <v>379</v>
      </c>
    </row>
    <row r="734" spans="1:12" outlineLevel="2">
      <c r="A734" s="82">
        <v>2111211600</v>
      </c>
      <c r="B734" s="83" t="s">
        <v>1009</v>
      </c>
      <c r="C734" s="70">
        <v>263050.66999999899</v>
      </c>
      <c r="D734" s="79"/>
      <c r="E734" s="67"/>
      <c r="G734" s="70">
        <f t="shared" si="21"/>
        <v>263050.66999999899</v>
      </c>
      <c r="I734" s="68">
        <v>0</v>
      </c>
      <c r="J734" s="69">
        <f t="shared" si="22"/>
        <v>-263050.66999999899</v>
      </c>
      <c r="K734" s="65"/>
      <c r="L734" s="65" t="s">
        <v>379</v>
      </c>
    </row>
    <row r="735" spans="1:12" outlineLevel="2">
      <c r="A735" s="82">
        <v>2111211700</v>
      </c>
      <c r="B735" s="83" t="s">
        <v>1010</v>
      </c>
      <c r="C735" s="70">
        <v>6078.43</v>
      </c>
      <c r="D735" s="79"/>
      <c r="E735" s="67"/>
      <c r="G735" s="70">
        <f t="shared" si="21"/>
        <v>6078.43</v>
      </c>
      <c r="I735" s="68">
        <v>0</v>
      </c>
      <c r="J735" s="69">
        <f t="shared" si="22"/>
        <v>-6078.43</v>
      </c>
      <c r="K735" s="65"/>
      <c r="L735" s="65" t="s">
        <v>379</v>
      </c>
    </row>
    <row r="736" spans="1:12" outlineLevel="2">
      <c r="A736" s="82">
        <v>2111211800</v>
      </c>
      <c r="B736" s="83" t="s">
        <v>1011</v>
      </c>
      <c r="C736" s="70">
        <v>0</v>
      </c>
      <c r="D736" s="79"/>
      <c r="E736" s="67"/>
      <c r="G736" s="70">
        <f t="shared" ref="G736:G832" si="23">C736+E736</f>
        <v>0</v>
      </c>
      <c r="I736" s="68">
        <v>0</v>
      </c>
      <c r="J736" s="69">
        <f t="shared" si="22"/>
        <v>0</v>
      </c>
      <c r="K736" s="65"/>
      <c r="L736" s="65" t="s">
        <v>379</v>
      </c>
    </row>
    <row r="737" spans="1:14" outlineLevel="2">
      <c r="A737" s="82">
        <v>2111211900</v>
      </c>
      <c r="B737" s="83" t="s">
        <v>1012</v>
      </c>
      <c r="C737" s="70">
        <v>0</v>
      </c>
      <c r="D737" s="79"/>
      <c r="E737" s="67"/>
      <c r="G737" s="70">
        <f t="shared" si="23"/>
        <v>0</v>
      </c>
      <c r="I737" s="68">
        <v>0</v>
      </c>
      <c r="J737" s="69">
        <f t="shared" si="22"/>
        <v>0</v>
      </c>
      <c r="K737" s="65"/>
      <c r="L737" s="65" t="s">
        <v>379</v>
      </c>
    </row>
    <row r="738" spans="1:14" outlineLevel="2">
      <c r="A738" s="82">
        <v>2111212400</v>
      </c>
      <c r="B738" s="83" t="s">
        <v>1013</v>
      </c>
      <c r="C738" s="70">
        <v>0</v>
      </c>
      <c r="D738" s="79"/>
      <c r="E738" s="67"/>
      <c r="G738" s="70">
        <f t="shared" si="23"/>
        <v>0</v>
      </c>
      <c r="I738" s="68">
        <v>0</v>
      </c>
      <c r="J738" s="69">
        <f t="shared" si="22"/>
        <v>0</v>
      </c>
      <c r="K738" s="65"/>
      <c r="L738" s="65" t="s">
        <v>379</v>
      </c>
    </row>
    <row r="739" spans="1:14" outlineLevel="1">
      <c r="A739" s="66" t="s">
        <v>380</v>
      </c>
      <c r="B739" s="35" t="s">
        <v>5611</v>
      </c>
      <c r="C739" s="67">
        <f>SUM(C740:C741)</f>
        <v>621369.13999999897</v>
      </c>
      <c r="D739" s="79"/>
      <c r="E739" s="67"/>
      <c r="G739" s="67">
        <f t="shared" si="23"/>
        <v>621369.13999999897</v>
      </c>
      <c r="I739" s="68">
        <v>743911.99</v>
      </c>
      <c r="J739" s="69">
        <f t="shared" si="22"/>
        <v>122542.85000000102</v>
      </c>
      <c r="K739" s="65"/>
      <c r="L739" s="65">
        <v>0</v>
      </c>
      <c r="N739" s="68"/>
    </row>
    <row r="740" spans="1:14" outlineLevel="2">
      <c r="A740" s="31">
        <v>2111010100</v>
      </c>
      <c r="B740" s="45" t="s">
        <v>1014</v>
      </c>
      <c r="C740" s="70">
        <v>506216.47999999899</v>
      </c>
      <c r="D740" s="79"/>
      <c r="E740" s="67"/>
      <c r="G740" s="70">
        <f t="shared" si="23"/>
        <v>506216.47999999899</v>
      </c>
      <c r="I740" s="68">
        <v>0</v>
      </c>
      <c r="J740" s="69">
        <f t="shared" si="22"/>
        <v>-506216.47999999899</v>
      </c>
      <c r="K740" s="65"/>
      <c r="L740" s="65" t="s">
        <v>380</v>
      </c>
      <c r="N740" s="68"/>
    </row>
    <row r="741" spans="1:14" outlineLevel="2">
      <c r="A741" s="82">
        <v>2111310100</v>
      </c>
      <c r="B741" s="83" t="s">
        <v>1015</v>
      </c>
      <c r="C741" s="77">
        <v>115152.66</v>
      </c>
      <c r="D741" s="79"/>
      <c r="E741" s="67"/>
      <c r="G741" s="70">
        <f t="shared" si="23"/>
        <v>115152.66</v>
      </c>
      <c r="I741" s="68">
        <v>0</v>
      </c>
      <c r="J741" s="69">
        <f t="shared" si="22"/>
        <v>-115152.66</v>
      </c>
      <c r="K741" s="65"/>
      <c r="L741" s="65" t="s">
        <v>380</v>
      </c>
      <c r="N741" s="68"/>
    </row>
    <row r="742" spans="1:14" outlineLevel="1">
      <c r="A742" s="66" t="s">
        <v>381</v>
      </c>
      <c r="B742" s="35" t="s">
        <v>5612</v>
      </c>
      <c r="C742" s="67">
        <f>SUM(C743:C744)</f>
        <v>2920713.5599999893</v>
      </c>
      <c r="D742" s="79"/>
      <c r="E742" s="67"/>
      <c r="G742" s="67">
        <f t="shared" si="23"/>
        <v>2920713.5599999893</v>
      </c>
      <c r="I742" s="68">
        <v>3884796.77</v>
      </c>
      <c r="J742" s="69">
        <f t="shared" si="22"/>
        <v>964083.21000001067</v>
      </c>
      <c r="K742" s="65"/>
      <c r="L742" s="65">
        <v>0</v>
      </c>
      <c r="N742" s="68"/>
    </row>
    <row r="743" spans="1:14" outlineLevel="2">
      <c r="A743" s="31">
        <v>2111010200</v>
      </c>
      <c r="B743" s="45" t="s">
        <v>1016</v>
      </c>
      <c r="C743" s="70">
        <v>2304944.3599999901</v>
      </c>
      <c r="D743" s="79"/>
      <c r="E743" s="67"/>
      <c r="G743" s="70">
        <f t="shared" si="23"/>
        <v>2304944.3599999901</v>
      </c>
      <c r="I743" s="68">
        <v>0</v>
      </c>
      <c r="J743" s="69">
        <f t="shared" si="22"/>
        <v>-2304944.3599999901</v>
      </c>
      <c r="K743" s="65"/>
      <c r="L743" s="65" t="s">
        <v>381</v>
      </c>
      <c r="N743" s="68"/>
    </row>
    <row r="744" spans="1:14" outlineLevel="2">
      <c r="A744" s="82">
        <v>2111310200</v>
      </c>
      <c r="B744" s="83" t="s">
        <v>1017</v>
      </c>
      <c r="C744" s="77">
        <v>615769.19999999902</v>
      </c>
      <c r="D744" s="79"/>
      <c r="E744" s="67"/>
      <c r="G744" s="70">
        <f t="shared" si="23"/>
        <v>615769.19999999902</v>
      </c>
      <c r="I744" s="68">
        <v>0</v>
      </c>
      <c r="J744" s="69">
        <f t="shared" si="22"/>
        <v>-615769.19999999902</v>
      </c>
      <c r="K744" s="65"/>
      <c r="L744" s="65" t="s">
        <v>381</v>
      </c>
      <c r="N744" s="68"/>
    </row>
    <row r="745" spans="1:14" outlineLevel="1">
      <c r="A745" s="66" t="s">
        <v>382</v>
      </c>
      <c r="B745" s="35" t="s">
        <v>5613</v>
      </c>
      <c r="C745" s="67">
        <f>SUM(C746:C747)</f>
        <v>24625525.77999999</v>
      </c>
      <c r="D745" s="79"/>
      <c r="E745" s="67"/>
      <c r="G745" s="67">
        <f t="shared" si="23"/>
        <v>24625525.77999999</v>
      </c>
      <c r="I745" s="68">
        <v>32442482.32</v>
      </c>
      <c r="J745" s="69">
        <f t="shared" si="22"/>
        <v>7816956.5400000103</v>
      </c>
      <c r="K745" s="65"/>
      <c r="L745" s="65">
        <v>0</v>
      </c>
      <c r="N745" s="68"/>
    </row>
    <row r="746" spans="1:14" outlineLevel="2">
      <c r="A746" s="31">
        <v>2111010300</v>
      </c>
      <c r="B746" s="45" t="s">
        <v>1018</v>
      </c>
      <c r="C746" s="70">
        <v>5780224.0899999896</v>
      </c>
      <c r="D746" s="79"/>
      <c r="E746" s="67"/>
      <c r="G746" s="70">
        <f t="shared" si="23"/>
        <v>5780224.0899999896</v>
      </c>
      <c r="I746" s="68">
        <v>0</v>
      </c>
      <c r="J746" s="69">
        <f t="shared" si="22"/>
        <v>-5780224.0899999896</v>
      </c>
      <c r="K746" s="65"/>
      <c r="L746" s="65" t="s">
        <v>382</v>
      </c>
      <c r="N746" s="68"/>
    </row>
    <row r="747" spans="1:14" outlineLevel="2">
      <c r="A747" s="82">
        <v>2111310300</v>
      </c>
      <c r="B747" s="83" t="s">
        <v>1019</v>
      </c>
      <c r="C747" s="77">
        <v>18845301.690000001</v>
      </c>
      <c r="D747" s="79"/>
      <c r="E747" s="67"/>
      <c r="G747" s="70">
        <f t="shared" si="23"/>
        <v>18845301.690000001</v>
      </c>
      <c r="I747" s="68">
        <v>0</v>
      </c>
      <c r="J747" s="69">
        <f t="shared" si="22"/>
        <v>-18845301.690000001</v>
      </c>
      <c r="K747" s="65"/>
      <c r="L747" s="65" t="s">
        <v>382</v>
      </c>
      <c r="N747" s="68"/>
    </row>
    <row r="748" spans="1:14" outlineLevel="1">
      <c r="A748" s="66" t="s">
        <v>383</v>
      </c>
      <c r="B748" s="35" t="s">
        <v>5614</v>
      </c>
      <c r="C748" s="67">
        <f>SUM(C749:C750)</f>
        <v>4243674.0799999991</v>
      </c>
      <c r="D748" s="79"/>
      <c r="E748" s="67"/>
      <c r="G748" s="67">
        <f t="shared" si="23"/>
        <v>4243674.0799999991</v>
      </c>
      <c r="I748" s="68">
        <v>5540748.5700000003</v>
      </c>
      <c r="J748" s="69">
        <f t="shared" si="22"/>
        <v>1297074.4900000012</v>
      </c>
      <c r="K748" s="65"/>
      <c r="L748" s="65">
        <v>0</v>
      </c>
      <c r="N748" s="68"/>
    </row>
    <row r="749" spans="1:14" outlineLevel="2">
      <c r="A749" s="31">
        <v>2111010400</v>
      </c>
      <c r="B749" s="45" t="s">
        <v>1020</v>
      </c>
      <c r="C749" s="70">
        <v>3302959.97</v>
      </c>
      <c r="D749" s="79"/>
      <c r="E749" s="67"/>
      <c r="G749" s="70">
        <f t="shared" si="23"/>
        <v>3302959.97</v>
      </c>
      <c r="I749" s="68">
        <v>0</v>
      </c>
      <c r="J749" s="69">
        <f t="shared" si="22"/>
        <v>-3302959.97</v>
      </c>
      <c r="K749" s="65"/>
      <c r="L749" s="65" t="s">
        <v>383</v>
      </c>
    </row>
    <row r="750" spans="1:14" outlineLevel="2">
      <c r="A750" s="82">
        <v>2111310400</v>
      </c>
      <c r="B750" s="83" t="s">
        <v>1021</v>
      </c>
      <c r="C750" s="77">
        <v>940714.10999999905</v>
      </c>
      <c r="D750" s="79"/>
      <c r="E750" s="67"/>
      <c r="G750" s="70">
        <f t="shared" si="23"/>
        <v>940714.10999999905</v>
      </c>
      <c r="I750" s="68">
        <v>0</v>
      </c>
      <c r="J750" s="69">
        <f t="shared" si="22"/>
        <v>-940714.10999999905</v>
      </c>
      <c r="K750" s="65"/>
      <c r="L750" s="65" t="s">
        <v>383</v>
      </c>
    </row>
    <row r="751" spans="1:14" outlineLevel="1">
      <c r="A751" s="80" t="s">
        <v>384</v>
      </c>
      <c r="B751" s="35" t="s">
        <v>5615</v>
      </c>
      <c r="C751" s="81">
        <f>SUM(C752:D784)</f>
        <v>10962066.1199999</v>
      </c>
      <c r="D751" s="79"/>
      <c r="E751" s="67"/>
      <c r="G751" s="67">
        <f t="shared" si="23"/>
        <v>10962066.1199999</v>
      </c>
      <c r="I751" s="68">
        <v>10241410.4</v>
      </c>
      <c r="J751" s="69">
        <f t="shared" si="22"/>
        <v>-720655.71999990009</v>
      </c>
      <c r="K751" s="65"/>
      <c r="L751" s="65">
        <v>0</v>
      </c>
      <c r="M751" s="92"/>
      <c r="N751" s="68"/>
    </row>
    <row r="752" spans="1:14" outlineLevel="2">
      <c r="A752" s="31">
        <v>2111010500</v>
      </c>
      <c r="B752" s="45" t="s">
        <v>1022</v>
      </c>
      <c r="C752" s="70">
        <v>10971461.029999901</v>
      </c>
      <c r="D752" s="79"/>
      <c r="E752" s="67"/>
      <c r="G752" s="70">
        <f t="shared" si="23"/>
        <v>10971461.029999901</v>
      </c>
      <c r="I752" s="68">
        <v>0</v>
      </c>
      <c r="J752" s="69">
        <f t="shared" si="22"/>
        <v>-10971461.029999901</v>
      </c>
      <c r="K752" s="65"/>
      <c r="L752" s="65" t="s">
        <v>384</v>
      </c>
      <c r="N752" s="68"/>
    </row>
    <row r="753" spans="1:14" outlineLevel="2">
      <c r="A753" s="93">
        <v>2110000000</v>
      </c>
      <c r="B753" s="94" t="s">
        <v>1023</v>
      </c>
      <c r="C753" s="95">
        <v>0</v>
      </c>
      <c r="D753" s="79"/>
      <c r="E753" s="67"/>
      <c r="F753" s="72"/>
      <c r="G753" s="70">
        <f t="shared" si="23"/>
        <v>0</v>
      </c>
      <c r="H753" s="73"/>
      <c r="I753" s="68">
        <v>0</v>
      </c>
      <c r="J753" s="69">
        <f t="shared" si="22"/>
        <v>0</v>
      </c>
      <c r="K753" s="65"/>
      <c r="L753" s="65" t="s">
        <v>384</v>
      </c>
      <c r="N753" s="68"/>
    </row>
    <row r="754" spans="1:14" outlineLevel="2">
      <c r="A754" s="93">
        <v>2110001000</v>
      </c>
      <c r="B754" s="94" t="s">
        <v>1024</v>
      </c>
      <c r="C754" s="95">
        <v>0</v>
      </c>
      <c r="D754" s="79"/>
      <c r="E754" s="67"/>
      <c r="F754" s="72"/>
      <c r="G754" s="70">
        <f t="shared" si="23"/>
        <v>0</v>
      </c>
      <c r="H754" s="73"/>
      <c r="I754" s="68">
        <v>0</v>
      </c>
      <c r="J754" s="69">
        <f t="shared" si="22"/>
        <v>0</v>
      </c>
      <c r="K754" s="65"/>
      <c r="L754" s="65" t="s">
        <v>384</v>
      </c>
      <c r="N754" s="68"/>
    </row>
    <row r="755" spans="1:14" outlineLevel="2">
      <c r="A755" s="93">
        <v>2110003000</v>
      </c>
      <c r="B755" s="94" t="s">
        <v>1025</v>
      </c>
      <c r="C755" s="95">
        <v>0</v>
      </c>
      <c r="D755" s="79"/>
      <c r="E755" s="67"/>
      <c r="F755" s="72"/>
      <c r="G755" s="70">
        <f>C755+E755</f>
        <v>0</v>
      </c>
      <c r="H755" s="73"/>
      <c r="I755" s="68">
        <v>0</v>
      </c>
      <c r="J755" s="69">
        <f>I755-G755</f>
        <v>0</v>
      </c>
      <c r="K755" s="65"/>
      <c r="L755" s="65" t="s">
        <v>384</v>
      </c>
      <c r="N755" s="68"/>
    </row>
    <row r="756" spans="1:14" outlineLevel="2">
      <c r="A756" s="93">
        <v>2110004000</v>
      </c>
      <c r="B756" s="94" t="s">
        <v>1026</v>
      </c>
      <c r="C756" s="95">
        <v>0</v>
      </c>
      <c r="D756" s="79"/>
      <c r="E756" s="67"/>
      <c r="F756" s="72"/>
      <c r="G756" s="70">
        <f t="shared" ref="G756:G784" si="24">C756+E756</f>
        <v>0</v>
      </c>
      <c r="H756" s="73"/>
      <c r="I756" s="68">
        <v>0</v>
      </c>
      <c r="J756" s="69">
        <f t="shared" ref="J756:J819" si="25">I756-G756</f>
        <v>0</v>
      </c>
      <c r="K756" s="65"/>
      <c r="L756" s="65" t="s">
        <v>384</v>
      </c>
      <c r="N756" s="68"/>
    </row>
    <row r="757" spans="1:14" outlineLevel="2">
      <c r="A757" s="93">
        <v>2110005000</v>
      </c>
      <c r="B757" s="94" t="s">
        <v>1027</v>
      </c>
      <c r="C757" s="95">
        <v>0</v>
      </c>
      <c r="D757" s="79"/>
      <c r="E757" s="67"/>
      <c r="F757" s="72"/>
      <c r="G757" s="70">
        <f t="shared" si="24"/>
        <v>0</v>
      </c>
      <c r="H757" s="73"/>
      <c r="I757" s="68">
        <v>0</v>
      </c>
      <c r="J757" s="69">
        <f t="shared" si="25"/>
        <v>0</v>
      </c>
      <c r="K757" s="65"/>
      <c r="L757" s="65" t="s">
        <v>384</v>
      </c>
      <c r="N757" s="68"/>
    </row>
    <row r="758" spans="1:14" outlineLevel="2">
      <c r="A758" s="93">
        <v>2110006000</v>
      </c>
      <c r="B758" s="94" t="s">
        <v>1028</v>
      </c>
      <c r="C758" s="95">
        <v>0</v>
      </c>
      <c r="D758" s="79"/>
      <c r="E758" s="67"/>
      <c r="F758" s="72"/>
      <c r="G758" s="70">
        <f t="shared" si="24"/>
        <v>0</v>
      </c>
      <c r="H758" s="73"/>
      <c r="I758" s="68">
        <v>0</v>
      </c>
      <c r="J758" s="69">
        <f t="shared" si="25"/>
        <v>0</v>
      </c>
      <c r="K758" s="65"/>
      <c r="L758" s="65" t="s">
        <v>384</v>
      </c>
      <c r="N758" s="68"/>
    </row>
    <row r="759" spans="1:14" outlineLevel="2">
      <c r="A759" s="93">
        <v>2110010000</v>
      </c>
      <c r="B759" s="94" t="s">
        <v>1029</v>
      </c>
      <c r="C759" s="95">
        <v>0</v>
      </c>
      <c r="D759" s="79"/>
      <c r="E759" s="67"/>
      <c r="F759" s="72"/>
      <c r="G759" s="70">
        <f t="shared" si="24"/>
        <v>0</v>
      </c>
      <c r="H759" s="73"/>
      <c r="I759" s="68">
        <v>0</v>
      </c>
      <c r="J759" s="69">
        <f t="shared" si="25"/>
        <v>0</v>
      </c>
      <c r="K759" s="65"/>
      <c r="L759" s="65" t="s">
        <v>384</v>
      </c>
      <c r="N759" s="68"/>
    </row>
    <row r="760" spans="1:14" outlineLevel="2">
      <c r="A760" s="93">
        <v>2110011000</v>
      </c>
      <c r="B760" s="94" t="s">
        <v>1030</v>
      </c>
      <c r="C760" s="95">
        <v>0</v>
      </c>
      <c r="D760" s="79"/>
      <c r="E760" s="67"/>
      <c r="F760" s="72"/>
      <c r="G760" s="70">
        <f t="shared" si="24"/>
        <v>0</v>
      </c>
      <c r="H760" s="73"/>
      <c r="I760" s="68">
        <v>0</v>
      </c>
      <c r="J760" s="69">
        <f t="shared" si="25"/>
        <v>0</v>
      </c>
      <c r="K760" s="65"/>
      <c r="L760" s="65" t="s">
        <v>384</v>
      </c>
      <c r="N760" s="68"/>
    </row>
    <row r="761" spans="1:14" outlineLevel="2">
      <c r="A761" s="93">
        <v>2110011100</v>
      </c>
      <c r="B761" s="94" t="s">
        <v>1031</v>
      </c>
      <c r="C761" s="95">
        <v>0</v>
      </c>
      <c r="D761" s="79"/>
      <c r="E761" s="67"/>
      <c r="F761" s="72"/>
      <c r="G761" s="70">
        <f t="shared" si="24"/>
        <v>0</v>
      </c>
      <c r="H761" s="73"/>
      <c r="I761" s="68">
        <v>0</v>
      </c>
      <c r="J761" s="69">
        <f t="shared" si="25"/>
        <v>0</v>
      </c>
      <c r="K761" s="65"/>
      <c r="L761" s="65" t="s">
        <v>384</v>
      </c>
      <c r="N761" s="68"/>
    </row>
    <row r="762" spans="1:14" outlineLevel="2">
      <c r="A762" s="93">
        <v>2110011200</v>
      </c>
      <c r="B762" s="94" t="s">
        <v>1032</v>
      </c>
      <c r="C762" s="95">
        <v>0</v>
      </c>
      <c r="D762" s="79"/>
      <c r="E762" s="67"/>
      <c r="F762" s="72"/>
      <c r="G762" s="70">
        <f t="shared" si="24"/>
        <v>0</v>
      </c>
      <c r="H762" s="73"/>
      <c r="I762" s="68">
        <v>0</v>
      </c>
      <c r="J762" s="69">
        <f t="shared" si="25"/>
        <v>0</v>
      </c>
      <c r="K762" s="65"/>
      <c r="L762" s="65" t="s">
        <v>384</v>
      </c>
      <c r="N762" s="68"/>
    </row>
    <row r="763" spans="1:14" outlineLevel="2">
      <c r="A763" s="93">
        <v>2110020000</v>
      </c>
      <c r="B763" s="94" t="s">
        <v>1033</v>
      </c>
      <c r="C763" s="95">
        <v>0</v>
      </c>
      <c r="D763" s="79"/>
      <c r="E763" s="67"/>
      <c r="F763" s="72"/>
      <c r="G763" s="70">
        <f t="shared" si="24"/>
        <v>0</v>
      </c>
      <c r="H763" s="73"/>
      <c r="I763" s="68">
        <v>0</v>
      </c>
      <c r="J763" s="69">
        <f t="shared" si="25"/>
        <v>0</v>
      </c>
      <c r="K763" s="65"/>
      <c r="L763" s="65" t="s">
        <v>384</v>
      </c>
      <c r="N763" s="68"/>
    </row>
    <row r="764" spans="1:14" outlineLevel="2">
      <c r="A764" s="93">
        <v>2110021000</v>
      </c>
      <c r="B764" s="94" t="s">
        <v>1034</v>
      </c>
      <c r="C764" s="96">
        <v>0</v>
      </c>
      <c r="D764" s="79"/>
      <c r="E764" s="67"/>
      <c r="F764" s="72"/>
      <c r="G764" s="70">
        <f t="shared" si="24"/>
        <v>0</v>
      </c>
      <c r="H764" s="73"/>
      <c r="I764" s="68">
        <v>0</v>
      </c>
      <c r="J764" s="69">
        <f t="shared" si="25"/>
        <v>0</v>
      </c>
      <c r="K764" s="65"/>
      <c r="L764" s="65" t="s">
        <v>384</v>
      </c>
      <c r="N764" s="68"/>
    </row>
    <row r="765" spans="1:14" outlineLevel="2">
      <c r="A765" s="93">
        <v>2110022000</v>
      </c>
      <c r="B765" s="94" t="s">
        <v>1035</v>
      </c>
      <c r="C765" s="95">
        <v>0</v>
      </c>
      <c r="D765" s="79"/>
      <c r="E765" s="67"/>
      <c r="F765" s="72"/>
      <c r="G765" s="70">
        <f t="shared" si="24"/>
        <v>0</v>
      </c>
      <c r="H765" s="73"/>
      <c r="I765" s="68">
        <v>0</v>
      </c>
      <c r="J765" s="69">
        <f t="shared" si="25"/>
        <v>0</v>
      </c>
      <c r="K765" s="65"/>
      <c r="L765" s="65" t="s">
        <v>384</v>
      </c>
      <c r="N765" s="68"/>
    </row>
    <row r="766" spans="1:14" outlineLevel="2">
      <c r="A766" s="93">
        <v>2110023000</v>
      </c>
      <c r="B766" s="94" t="s">
        <v>1036</v>
      </c>
      <c r="C766" s="95">
        <v>0</v>
      </c>
      <c r="D766" s="79"/>
      <c r="E766" s="67"/>
      <c r="F766" s="72"/>
      <c r="G766" s="70">
        <f t="shared" si="24"/>
        <v>0</v>
      </c>
      <c r="H766" s="73"/>
      <c r="I766" s="68">
        <v>0</v>
      </c>
      <c r="J766" s="69">
        <f t="shared" si="25"/>
        <v>0</v>
      </c>
      <c r="K766" s="65"/>
      <c r="L766" s="65" t="s">
        <v>384</v>
      </c>
      <c r="N766" s="68"/>
    </row>
    <row r="767" spans="1:14" outlineLevel="2">
      <c r="A767" s="93">
        <v>2110030000</v>
      </c>
      <c r="B767" s="94" t="s">
        <v>1037</v>
      </c>
      <c r="C767" s="95">
        <v>0</v>
      </c>
      <c r="D767" s="79"/>
      <c r="E767" s="67"/>
      <c r="F767" s="72"/>
      <c r="G767" s="70">
        <f t="shared" si="24"/>
        <v>0</v>
      </c>
      <c r="H767" s="73"/>
      <c r="I767" s="68">
        <v>0</v>
      </c>
      <c r="J767" s="69">
        <f t="shared" si="25"/>
        <v>0</v>
      </c>
      <c r="K767" s="65"/>
      <c r="L767" s="65" t="s">
        <v>384</v>
      </c>
      <c r="N767" s="68"/>
    </row>
    <row r="768" spans="1:14" outlineLevel="2">
      <c r="A768" s="93">
        <v>2110040000</v>
      </c>
      <c r="B768" s="94" t="s">
        <v>1038</v>
      </c>
      <c r="C768" s="95">
        <v>0</v>
      </c>
      <c r="D768" s="79"/>
      <c r="E768" s="67"/>
      <c r="F768" s="72"/>
      <c r="G768" s="70">
        <f t="shared" si="24"/>
        <v>0</v>
      </c>
      <c r="H768" s="73"/>
      <c r="I768" s="68">
        <v>0</v>
      </c>
      <c r="J768" s="69">
        <f t="shared" si="25"/>
        <v>0</v>
      </c>
      <c r="K768" s="65"/>
      <c r="L768" s="65" t="s">
        <v>384</v>
      </c>
      <c r="N768" s="68"/>
    </row>
    <row r="769" spans="1:14" outlineLevel="2">
      <c r="A769" s="93">
        <v>2110041000</v>
      </c>
      <c r="B769" s="94" t="s">
        <v>1039</v>
      </c>
      <c r="C769" s="95">
        <v>0</v>
      </c>
      <c r="D769" s="79"/>
      <c r="E769" s="67"/>
      <c r="F769" s="72"/>
      <c r="G769" s="70">
        <f t="shared" si="24"/>
        <v>0</v>
      </c>
      <c r="H769" s="73"/>
      <c r="I769" s="68">
        <v>0</v>
      </c>
      <c r="J769" s="69">
        <f t="shared" si="25"/>
        <v>0</v>
      </c>
      <c r="K769" s="65"/>
      <c r="L769" s="65" t="s">
        <v>384</v>
      </c>
      <c r="N769" s="68"/>
    </row>
    <row r="770" spans="1:14" outlineLevel="2">
      <c r="A770" s="93">
        <v>2110050000</v>
      </c>
      <c r="B770" s="94" t="s">
        <v>1040</v>
      </c>
      <c r="C770" s="95">
        <v>0</v>
      </c>
      <c r="D770" s="79"/>
      <c r="E770" s="67"/>
      <c r="F770" s="72"/>
      <c r="G770" s="70">
        <f t="shared" si="24"/>
        <v>0</v>
      </c>
      <c r="H770" s="73"/>
      <c r="I770" s="68">
        <v>0</v>
      </c>
      <c r="J770" s="69">
        <f t="shared" si="25"/>
        <v>0</v>
      </c>
      <c r="K770" s="65"/>
      <c r="L770" s="65" t="s">
        <v>384</v>
      </c>
      <c r="N770" s="68"/>
    </row>
    <row r="771" spans="1:14" outlineLevel="2">
      <c r="A771" s="93">
        <v>2110060000</v>
      </c>
      <c r="B771" s="94" t="s">
        <v>1041</v>
      </c>
      <c r="C771" s="95">
        <v>0</v>
      </c>
      <c r="D771" s="79"/>
      <c r="E771" s="67"/>
      <c r="F771" s="72"/>
      <c r="G771" s="70">
        <f t="shared" si="24"/>
        <v>0</v>
      </c>
      <c r="H771" s="73"/>
      <c r="I771" s="68">
        <v>0</v>
      </c>
      <c r="J771" s="69">
        <f t="shared" si="25"/>
        <v>0</v>
      </c>
      <c r="K771" s="65"/>
      <c r="L771" s="65" t="s">
        <v>384</v>
      </c>
      <c r="N771" s="68"/>
    </row>
    <row r="772" spans="1:14" outlineLevel="2">
      <c r="A772" s="93">
        <v>2110061000</v>
      </c>
      <c r="B772" s="94" t="s">
        <v>1042</v>
      </c>
      <c r="C772" s="95">
        <v>0</v>
      </c>
      <c r="D772" s="79"/>
      <c r="E772" s="67"/>
      <c r="F772" s="72"/>
      <c r="G772" s="70">
        <f t="shared" si="24"/>
        <v>0</v>
      </c>
      <c r="H772" s="73"/>
      <c r="I772" s="68">
        <v>0</v>
      </c>
      <c r="J772" s="69">
        <f t="shared" si="25"/>
        <v>0</v>
      </c>
      <c r="K772" s="65"/>
      <c r="L772" s="65" t="s">
        <v>384</v>
      </c>
      <c r="N772" s="68"/>
    </row>
    <row r="773" spans="1:14" outlineLevel="2">
      <c r="A773" s="93">
        <v>2110061100</v>
      </c>
      <c r="B773" s="94" t="s">
        <v>1043</v>
      </c>
      <c r="C773" s="95">
        <v>0</v>
      </c>
      <c r="D773" s="79"/>
      <c r="E773" s="67"/>
      <c r="F773" s="72"/>
      <c r="G773" s="70">
        <f t="shared" si="24"/>
        <v>0</v>
      </c>
      <c r="H773" s="73"/>
      <c r="I773" s="68">
        <v>0</v>
      </c>
      <c r="J773" s="69">
        <f t="shared" si="25"/>
        <v>0</v>
      </c>
      <c r="K773" s="65"/>
      <c r="L773" s="65" t="s">
        <v>384</v>
      </c>
      <c r="N773" s="68"/>
    </row>
    <row r="774" spans="1:14" outlineLevel="2">
      <c r="A774" s="93">
        <v>2110062000</v>
      </c>
      <c r="B774" s="94" t="s">
        <v>1044</v>
      </c>
      <c r="C774" s="76">
        <v>0</v>
      </c>
      <c r="D774" s="79"/>
      <c r="E774" s="67"/>
      <c r="F774" s="72"/>
      <c r="G774" s="70">
        <f t="shared" si="24"/>
        <v>0</v>
      </c>
      <c r="H774" s="73"/>
      <c r="I774" s="68">
        <v>0</v>
      </c>
      <c r="J774" s="69">
        <f t="shared" si="25"/>
        <v>0</v>
      </c>
      <c r="K774" s="65"/>
      <c r="L774" s="65" t="s">
        <v>384</v>
      </c>
      <c r="N774" s="68"/>
    </row>
    <row r="775" spans="1:14" outlineLevel="2">
      <c r="A775" s="93">
        <v>2110062100</v>
      </c>
      <c r="B775" s="94" t="s">
        <v>1045</v>
      </c>
      <c r="C775" s="95">
        <v>0</v>
      </c>
      <c r="D775" s="79"/>
      <c r="E775" s="67"/>
      <c r="F775" s="72"/>
      <c r="G775" s="70">
        <f t="shared" si="24"/>
        <v>0</v>
      </c>
      <c r="H775" s="73"/>
      <c r="I775" s="68">
        <v>0</v>
      </c>
      <c r="J775" s="69">
        <f t="shared" si="25"/>
        <v>0</v>
      </c>
      <c r="K775" s="65"/>
      <c r="L775" s="65" t="s">
        <v>384</v>
      </c>
      <c r="N775" s="68"/>
    </row>
    <row r="776" spans="1:14" outlineLevel="2">
      <c r="A776" s="93">
        <v>2110063000</v>
      </c>
      <c r="B776" s="94" t="s">
        <v>1046</v>
      </c>
      <c r="C776" s="95">
        <v>0</v>
      </c>
      <c r="D776" s="79"/>
      <c r="E776" s="67"/>
      <c r="F776" s="72"/>
      <c r="G776" s="70">
        <f t="shared" si="24"/>
        <v>0</v>
      </c>
      <c r="H776" s="73"/>
      <c r="I776" s="68">
        <v>0</v>
      </c>
      <c r="J776" s="69">
        <f t="shared" si="25"/>
        <v>0</v>
      </c>
      <c r="K776" s="65"/>
      <c r="L776" s="65" t="s">
        <v>384</v>
      </c>
      <c r="N776" s="68"/>
    </row>
    <row r="777" spans="1:14" outlineLevel="2">
      <c r="A777" s="93">
        <v>2110063100</v>
      </c>
      <c r="B777" s="94" t="s">
        <v>1047</v>
      </c>
      <c r="C777" s="95">
        <v>0</v>
      </c>
      <c r="D777" s="79"/>
      <c r="E777" s="67"/>
      <c r="F777" s="72"/>
      <c r="G777" s="70">
        <f t="shared" si="24"/>
        <v>0</v>
      </c>
      <c r="H777" s="73"/>
      <c r="I777" s="68">
        <v>0</v>
      </c>
      <c r="J777" s="69">
        <f t="shared" si="25"/>
        <v>0</v>
      </c>
      <c r="K777" s="65"/>
      <c r="L777" s="65" t="s">
        <v>384</v>
      </c>
      <c r="N777" s="68"/>
    </row>
    <row r="778" spans="1:14" outlineLevel="2">
      <c r="A778" s="93">
        <v>2111310500</v>
      </c>
      <c r="B778" s="94" t="s">
        <v>1048</v>
      </c>
      <c r="C778" s="95">
        <v>-9394.9099999999908</v>
      </c>
      <c r="D778" s="79"/>
      <c r="E778" s="67"/>
      <c r="F778" s="72"/>
      <c r="G778" s="70">
        <f t="shared" si="24"/>
        <v>-9394.9099999999908</v>
      </c>
      <c r="H778" s="73"/>
      <c r="I778" s="68">
        <v>0</v>
      </c>
      <c r="J778" s="69">
        <f t="shared" si="25"/>
        <v>9394.9099999999908</v>
      </c>
      <c r="K778" s="65"/>
      <c r="L778" s="65" t="s">
        <v>384</v>
      </c>
      <c r="N778" s="68"/>
    </row>
    <row r="779" spans="1:14" outlineLevel="2">
      <c r="A779" s="93">
        <v>2110090000</v>
      </c>
      <c r="B779" s="94" t="s">
        <v>1049</v>
      </c>
      <c r="C779" s="95">
        <v>0</v>
      </c>
      <c r="D779" s="79"/>
      <c r="E779" s="67"/>
      <c r="F779" s="72"/>
      <c r="G779" s="70">
        <f t="shared" si="24"/>
        <v>0</v>
      </c>
      <c r="H779" s="73"/>
      <c r="I779" s="68">
        <v>0</v>
      </c>
      <c r="J779" s="69">
        <f t="shared" si="25"/>
        <v>0</v>
      </c>
      <c r="K779" s="65"/>
      <c r="L779" s="65" t="s">
        <v>384</v>
      </c>
      <c r="N779" s="68"/>
    </row>
    <row r="780" spans="1:14" outlineLevel="2">
      <c r="A780" s="93">
        <v>2110999999</v>
      </c>
      <c r="B780" s="94" t="s">
        <v>1050</v>
      </c>
      <c r="C780" s="95">
        <v>0</v>
      </c>
      <c r="D780" s="79"/>
      <c r="E780" s="67"/>
      <c r="F780" s="72"/>
      <c r="G780" s="70">
        <f t="shared" si="24"/>
        <v>0</v>
      </c>
      <c r="H780" s="73"/>
      <c r="I780" s="68">
        <v>0</v>
      </c>
      <c r="J780" s="69">
        <f t="shared" si="25"/>
        <v>0</v>
      </c>
      <c r="K780" s="65"/>
      <c r="L780" s="65" t="s">
        <v>384</v>
      </c>
      <c r="N780" s="68"/>
    </row>
    <row r="781" spans="1:14" outlineLevel="2">
      <c r="A781" s="82">
        <v>2111220000</v>
      </c>
      <c r="B781" s="83" t="s">
        <v>1051</v>
      </c>
      <c r="C781" s="70">
        <v>0</v>
      </c>
      <c r="D781" s="79"/>
      <c r="E781" s="67"/>
      <c r="F781" s="72"/>
      <c r="G781" s="70">
        <f t="shared" si="24"/>
        <v>0</v>
      </c>
      <c r="H781" s="73"/>
      <c r="I781" s="68">
        <v>0</v>
      </c>
      <c r="J781" s="69">
        <f t="shared" si="25"/>
        <v>0</v>
      </c>
      <c r="K781" s="65"/>
      <c r="L781" s="65" t="s">
        <v>426</v>
      </c>
      <c r="N781" s="68"/>
    </row>
    <row r="782" spans="1:14" outlineLevel="2">
      <c r="A782" s="82">
        <v>2111230000</v>
      </c>
      <c r="B782" s="83" t="s">
        <v>1052</v>
      </c>
      <c r="C782" s="70">
        <v>0</v>
      </c>
      <c r="D782" s="79"/>
      <c r="E782" s="67"/>
      <c r="F782" s="72"/>
      <c r="G782" s="70">
        <f t="shared" si="24"/>
        <v>0</v>
      </c>
      <c r="H782" s="73"/>
      <c r="I782" s="68">
        <v>0</v>
      </c>
      <c r="J782" s="69">
        <f t="shared" si="25"/>
        <v>0</v>
      </c>
      <c r="K782" s="65"/>
      <c r="L782" s="65" t="s">
        <v>426</v>
      </c>
      <c r="N782" s="68"/>
    </row>
    <row r="783" spans="1:14" outlineLevel="2">
      <c r="A783" s="82">
        <v>2111320000</v>
      </c>
      <c r="B783" s="83" t="s">
        <v>1053</v>
      </c>
      <c r="C783" s="70">
        <v>0</v>
      </c>
      <c r="D783" s="79"/>
      <c r="E783" s="67"/>
      <c r="F783" s="72"/>
      <c r="G783" s="70">
        <f t="shared" si="24"/>
        <v>0</v>
      </c>
      <c r="H783" s="73"/>
      <c r="I783" s="68">
        <v>0</v>
      </c>
      <c r="J783" s="69">
        <f t="shared" si="25"/>
        <v>0</v>
      </c>
      <c r="K783" s="65"/>
      <c r="L783" s="65" t="s">
        <v>426</v>
      </c>
      <c r="N783" s="68"/>
    </row>
    <row r="784" spans="1:14" outlineLevel="2">
      <c r="A784" s="82">
        <v>2111330000</v>
      </c>
      <c r="B784" s="83" t="s">
        <v>1054</v>
      </c>
      <c r="C784" s="70">
        <v>0</v>
      </c>
      <c r="D784" s="79"/>
      <c r="E784" s="67"/>
      <c r="F784" s="72"/>
      <c r="G784" s="70">
        <f t="shared" si="24"/>
        <v>0</v>
      </c>
      <c r="H784" s="73"/>
      <c r="I784" s="68">
        <v>0</v>
      </c>
      <c r="J784" s="69">
        <f t="shared" si="25"/>
        <v>0</v>
      </c>
      <c r="K784" s="65"/>
      <c r="L784" s="65" t="s">
        <v>426</v>
      </c>
      <c r="N784" s="68"/>
    </row>
    <row r="785" spans="1:14" outlineLevel="1">
      <c r="A785" s="80" t="s">
        <v>385</v>
      </c>
      <c r="B785" s="35" t="s">
        <v>5616</v>
      </c>
      <c r="C785" s="81">
        <f>SUM(C786:C813)</f>
        <v>250690473.08999997</v>
      </c>
      <c r="D785" s="79"/>
      <c r="E785" s="67"/>
      <c r="G785" s="67">
        <f t="shared" si="23"/>
        <v>250690473.08999997</v>
      </c>
      <c r="I785" s="68">
        <v>186877641.56</v>
      </c>
      <c r="J785" s="69">
        <f t="shared" si="25"/>
        <v>-63812831.529999971</v>
      </c>
      <c r="K785" s="65"/>
      <c r="L785" s="65">
        <v>0</v>
      </c>
      <c r="M785" s="92"/>
      <c r="N785" s="68"/>
    </row>
    <row r="786" spans="1:14" outlineLevel="2">
      <c r="A786" s="97">
        <v>2110080000</v>
      </c>
      <c r="B786" s="98" t="s">
        <v>1055</v>
      </c>
      <c r="C786" s="85">
        <v>-2783883.35</v>
      </c>
      <c r="D786" s="79"/>
      <c r="E786" s="70"/>
      <c r="F786" s="72"/>
      <c r="G786" s="70">
        <f t="shared" si="23"/>
        <v>-2783883.35</v>
      </c>
      <c r="H786" s="73"/>
      <c r="I786" s="68">
        <v>0</v>
      </c>
      <c r="J786" s="69">
        <f t="shared" si="25"/>
        <v>2783883.35</v>
      </c>
      <c r="K786" s="65"/>
      <c r="L786" s="65" t="s">
        <v>385</v>
      </c>
    </row>
    <row r="787" spans="1:14" s="73" customFormat="1" outlineLevel="2">
      <c r="A787" s="31">
        <v>2111010000</v>
      </c>
      <c r="B787" s="45" t="s">
        <v>1056</v>
      </c>
      <c r="C787" s="70">
        <v>1958523.55</v>
      </c>
      <c r="D787" s="79"/>
      <c r="E787" s="70"/>
      <c r="F787" s="72"/>
      <c r="G787" s="70">
        <f t="shared" si="23"/>
        <v>1958523.55</v>
      </c>
      <c r="I787" s="68">
        <v>0</v>
      </c>
      <c r="J787" s="69">
        <f t="shared" si="25"/>
        <v>-1958523.55</v>
      </c>
      <c r="K787" s="65"/>
      <c r="L787" s="65" t="s">
        <v>385</v>
      </c>
    </row>
    <row r="788" spans="1:14" s="73" customFormat="1" outlineLevel="2">
      <c r="A788" s="31">
        <v>2111010800</v>
      </c>
      <c r="B788" s="45" t="s">
        <v>1057</v>
      </c>
      <c r="C788" s="70">
        <v>286.19999999999902</v>
      </c>
      <c r="D788" s="79"/>
      <c r="E788" s="70"/>
      <c r="F788" s="72"/>
      <c r="G788" s="70">
        <f t="shared" si="23"/>
        <v>286.19999999999902</v>
      </c>
      <c r="I788" s="68">
        <v>0</v>
      </c>
      <c r="J788" s="69">
        <f t="shared" si="25"/>
        <v>-286.19999999999902</v>
      </c>
      <c r="K788" s="65"/>
      <c r="L788" s="65" t="s">
        <v>385</v>
      </c>
    </row>
    <row r="789" spans="1:14" s="73" customFormat="1" outlineLevel="2">
      <c r="A789" s="31">
        <v>2111010900</v>
      </c>
      <c r="B789" s="45" t="s">
        <v>1058</v>
      </c>
      <c r="C789" s="70">
        <v>222658195.96000001</v>
      </c>
      <c r="D789" s="79"/>
      <c r="E789" s="70"/>
      <c r="F789" s="72"/>
      <c r="G789" s="70">
        <f t="shared" si="23"/>
        <v>222658195.96000001</v>
      </c>
      <c r="I789" s="68">
        <v>0</v>
      </c>
      <c r="J789" s="69">
        <f t="shared" si="25"/>
        <v>-222658195.96000001</v>
      </c>
      <c r="K789" s="65"/>
      <c r="L789" s="65" t="s">
        <v>385</v>
      </c>
    </row>
    <row r="790" spans="1:14" s="73" customFormat="1" outlineLevel="2">
      <c r="A790" s="31">
        <v>2111011600</v>
      </c>
      <c r="B790" s="45" t="s">
        <v>1059</v>
      </c>
      <c r="C790" s="70">
        <v>1929707.03</v>
      </c>
      <c r="D790" s="79"/>
      <c r="E790" s="70"/>
      <c r="F790" s="72"/>
      <c r="G790" s="70">
        <f t="shared" si="23"/>
        <v>1929707.03</v>
      </c>
      <c r="I790" s="68">
        <v>0</v>
      </c>
      <c r="J790" s="69">
        <f t="shared" si="25"/>
        <v>-1929707.03</v>
      </c>
      <c r="K790" s="65"/>
      <c r="L790" s="65" t="s">
        <v>385</v>
      </c>
    </row>
    <row r="791" spans="1:14" s="73" customFormat="1" outlineLevel="2">
      <c r="A791" s="31">
        <v>2111011700</v>
      </c>
      <c r="B791" s="45" t="s">
        <v>1060</v>
      </c>
      <c r="C791" s="70">
        <v>22264686.600000001</v>
      </c>
      <c r="D791" s="79"/>
      <c r="E791" s="70"/>
      <c r="F791" s="72"/>
      <c r="G791" s="70">
        <f t="shared" si="23"/>
        <v>22264686.600000001</v>
      </c>
      <c r="I791" s="68">
        <v>0</v>
      </c>
      <c r="J791" s="69">
        <f t="shared" si="25"/>
        <v>-22264686.600000001</v>
      </c>
      <c r="K791" s="65"/>
      <c r="L791" s="65" t="s">
        <v>385</v>
      </c>
    </row>
    <row r="792" spans="1:14" s="73" customFormat="1" outlineLevel="2">
      <c r="A792" s="31">
        <v>2111012400</v>
      </c>
      <c r="B792" s="45" t="s">
        <v>1061</v>
      </c>
      <c r="C792" s="70">
        <v>0</v>
      </c>
      <c r="D792" s="79"/>
      <c r="E792" s="70"/>
      <c r="F792" s="72"/>
      <c r="G792" s="70">
        <f t="shared" si="23"/>
        <v>0</v>
      </c>
      <c r="I792" s="68">
        <v>0</v>
      </c>
      <c r="J792" s="69">
        <f t="shared" si="25"/>
        <v>0</v>
      </c>
      <c r="K792" s="65"/>
      <c r="L792" s="65" t="s">
        <v>385</v>
      </c>
    </row>
    <row r="793" spans="1:14" s="73" customFormat="1" outlineLevel="2">
      <c r="A793" s="31">
        <v>2111014000</v>
      </c>
      <c r="B793" s="45" t="s">
        <v>1062</v>
      </c>
      <c r="C793" s="70">
        <v>0</v>
      </c>
      <c r="D793" s="79"/>
      <c r="E793" s="70"/>
      <c r="F793" s="72"/>
      <c r="G793" s="70">
        <f t="shared" si="23"/>
        <v>0</v>
      </c>
      <c r="I793" s="68">
        <v>0</v>
      </c>
      <c r="J793" s="69">
        <f t="shared" si="25"/>
        <v>0</v>
      </c>
      <c r="K793" s="65"/>
      <c r="L793" s="65" t="s">
        <v>385</v>
      </c>
    </row>
    <row r="794" spans="1:14" s="73" customFormat="1" outlineLevel="2">
      <c r="A794" s="82">
        <v>2111310000</v>
      </c>
      <c r="B794" s="83" t="s">
        <v>1063</v>
      </c>
      <c r="C794" s="70">
        <v>782807.54</v>
      </c>
      <c r="D794" s="79"/>
      <c r="E794" s="70"/>
      <c r="F794" s="72"/>
      <c r="G794" s="70">
        <f t="shared" si="23"/>
        <v>782807.54</v>
      </c>
      <c r="I794" s="68">
        <v>0</v>
      </c>
      <c r="J794" s="69">
        <f t="shared" si="25"/>
        <v>-782807.54</v>
      </c>
      <c r="K794" s="65"/>
      <c r="L794" s="65" t="s">
        <v>385</v>
      </c>
    </row>
    <row r="795" spans="1:14" s="73" customFormat="1" outlineLevel="2">
      <c r="A795" s="82">
        <v>2111310099</v>
      </c>
      <c r="B795" s="83" t="s">
        <v>1064</v>
      </c>
      <c r="C795" s="70">
        <v>0</v>
      </c>
      <c r="D795" s="79"/>
      <c r="E795" s="70"/>
      <c r="F795" s="72"/>
      <c r="G795" s="70">
        <f t="shared" si="23"/>
        <v>0</v>
      </c>
      <c r="I795" s="68">
        <v>0</v>
      </c>
      <c r="J795" s="69">
        <f t="shared" si="25"/>
        <v>0</v>
      </c>
      <c r="K795" s="65"/>
      <c r="L795" s="65" t="s">
        <v>385</v>
      </c>
    </row>
    <row r="796" spans="1:14" s="73" customFormat="1" outlineLevel="2">
      <c r="A796" s="93">
        <v>2111310500</v>
      </c>
      <c r="B796" s="94" t="s">
        <v>1048</v>
      </c>
      <c r="C796" s="95">
        <v>0</v>
      </c>
      <c r="D796" s="79"/>
      <c r="E796" s="67"/>
      <c r="F796" s="64"/>
      <c r="G796" s="70">
        <f>C796+E796</f>
        <v>0</v>
      </c>
      <c r="H796" s="55"/>
      <c r="I796" s="68">
        <v>0</v>
      </c>
      <c r="J796" s="69">
        <f>I796-G796</f>
        <v>0</v>
      </c>
      <c r="K796" s="65"/>
      <c r="L796" s="65" t="s">
        <v>384</v>
      </c>
    </row>
    <row r="797" spans="1:14" s="73" customFormat="1" outlineLevel="2">
      <c r="A797" s="82">
        <v>2111310800</v>
      </c>
      <c r="B797" s="83" t="s">
        <v>1065</v>
      </c>
      <c r="C797" s="70">
        <v>-50050.33</v>
      </c>
      <c r="D797" s="79"/>
      <c r="E797" s="70"/>
      <c r="F797" s="72"/>
      <c r="G797" s="70">
        <f t="shared" si="23"/>
        <v>-50050.33</v>
      </c>
      <c r="I797" s="68">
        <v>0</v>
      </c>
      <c r="J797" s="69">
        <f t="shared" si="25"/>
        <v>50050.33</v>
      </c>
      <c r="K797" s="65"/>
      <c r="L797" s="65" t="s">
        <v>385</v>
      </c>
    </row>
    <row r="798" spans="1:14" s="73" customFormat="1" outlineLevel="2">
      <c r="A798" s="82">
        <v>2111310900</v>
      </c>
      <c r="B798" s="83" t="s">
        <v>1066</v>
      </c>
      <c r="C798" s="70">
        <v>356335.82</v>
      </c>
      <c r="D798" s="79"/>
      <c r="E798" s="70"/>
      <c r="F798" s="72"/>
      <c r="G798" s="70">
        <f t="shared" si="23"/>
        <v>356335.82</v>
      </c>
      <c r="I798" s="68">
        <v>0</v>
      </c>
      <c r="J798" s="69">
        <f t="shared" si="25"/>
        <v>-356335.82</v>
      </c>
      <c r="K798" s="65"/>
      <c r="L798" s="65" t="s">
        <v>385</v>
      </c>
    </row>
    <row r="799" spans="1:14" s="73" customFormat="1" outlineLevel="2">
      <c r="A799" s="82">
        <v>2111311100</v>
      </c>
      <c r="B799" s="83" t="s">
        <v>1067</v>
      </c>
      <c r="C799" s="70">
        <v>0</v>
      </c>
      <c r="D799" s="79"/>
      <c r="E799" s="70"/>
      <c r="F799" s="72"/>
      <c r="G799" s="70">
        <f t="shared" si="23"/>
        <v>0</v>
      </c>
      <c r="I799" s="68">
        <v>0</v>
      </c>
      <c r="J799" s="69">
        <f t="shared" si="25"/>
        <v>0</v>
      </c>
      <c r="K799" s="65"/>
      <c r="L799" s="65" t="s">
        <v>385</v>
      </c>
    </row>
    <row r="800" spans="1:14" s="73" customFormat="1" outlineLevel="2">
      <c r="A800" s="82">
        <v>2111311200</v>
      </c>
      <c r="B800" s="83" t="s">
        <v>1068</v>
      </c>
      <c r="C800" s="70">
        <v>-8225.44</v>
      </c>
      <c r="D800" s="79"/>
      <c r="E800" s="70"/>
      <c r="F800" s="72"/>
      <c r="G800" s="70">
        <f t="shared" si="23"/>
        <v>-8225.44</v>
      </c>
      <c r="I800" s="68">
        <v>0</v>
      </c>
      <c r="J800" s="69">
        <f t="shared" si="25"/>
        <v>8225.44</v>
      </c>
      <c r="K800" s="65"/>
      <c r="L800" s="65" t="s">
        <v>385</v>
      </c>
    </row>
    <row r="801" spans="1:12" s="73" customFormat="1" outlineLevel="2">
      <c r="A801" s="82">
        <v>2111311300</v>
      </c>
      <c r="B801" s="83" t="s">
        <v>1069</v>
      </c>
      <c r="C801" s="70">
        <v>1.1499999999999899</v>
      </c>
      <c r="D801" s="79"/>
      <c r="E801" s="70"/>
      <c r="F801" s="72"/>
      <c r="G801" s="70">
        <f t="shared" si="23"/>
        <v>1.1499999999999899</v>
      </c>
      <c r="I801" s="68">
        <v>0</v>
      </c>
      <c r="J801" s="69">
        <f t="shared" si="25"/>
        <v>-1.1499999999999899</v>
      </c>
      <c r="K801" s="65"/>
      <c r="L801" s="65" t="s">
        <v>385</v>
      </c>
    </row>
    <row r="802" spans="1:12" s="73" customFormat="1" outlineLevel="2">
      <c r="A802" s="82">
        <v>2111311500</v>
      </c>
      <c r="B802" s="83" t="s">
        <v>1070</v>
      </c>
      <c r="C802" s="70">
        <v>14.1</v>
      </c>
      <c r="D802" s="79"/>
      <c r="E802" s="70"/>
      <c r="F802" s="72"/>
      <c r="G802" s="70">
        <f t="shared" si="23"/>
        <v>14.1</v>
      </c>
      <c r="I802" s="68">
        <v>0</v>
      </c>
      <c r="J802" s="69">
        <f t="shared" si="25"/>
        <v>-14.1</v>
      </c>
      <c r="K802" s="65"/>
      <c r="L802" s="65" t="s">
        <v>385</v>
      </c>
    </row>
    <row r="803" spans="1:12" s="73" customFormat="1" outlineLevel="2">
      <c r="A803" s="82">
        <v>2111311600</v>
      </c>
      <c r="B803" s="83" t="s">
        <v>1071</v>
      </c>
      <c r="C803" s="70">
        <v>3083729.5899999901</v>
      </c>
      <c r="D803" s="79"/>
      <c r="E803" s="70"/>
      <c r="F803" s="72"/>
      <c r="G803" s="70">
        <f t="shared" si="23"/>
        <v>3083729.5899999901</v>
      </c>
      <c r="I803" s="68">
        <v>0</v>
      </c>
      <c r="J803" s="69">
        <f t="shared" si="25"/>
        <v>-3083729.5899999901</v>
      </c>
      <c r="K803" s="65"/>
      <c r="L803" s="65" t="s">
        <v>385</v>
      </c>
    </row>
    <row r="804" spans="1:12" s="73" customFormat="1" outlineLevel="2">
      <c r="A804" s="82">
        <v>2111311700</v>
      </c>
      <c r="B804" s="83" t="s">
        <v>1072</v>
      </c>
      <c r="C804" s="70">
        <v>497246.63</v>
      </c>
      <c r="D804" s="79"/>
      <c r="E804" s="70"/>
      <c r="F804" s="72"/>
      <c r="G804" s="70">
        <f t="shared" si="23"/>
        <v>497246.63</v>
      </c>
      <c r="I804" s="68">
        <v>0</v>
      </c>
      <c r="J804" s="69">
        <f t="shared" si="25"/>
        <v>-497246.63</v>
      </c>
      <c r="K804" s="65"/>
      <c r="L804" s="65" t="s">
        <v>385</v>
      </c>
    </row>
    <row r="805" spans="1:12" s="73" customFormat="1" outlineLevel="2">
      <c r="A805" s="82">
        <v>2111311800</v>
      </c>
      <c r="B805" s="83" t="s">
        <v>1073</v>
      </c>
      <c r="C805" s="70">
        <v>0</v>
      </c>
      <c r="D805" s="79"/>
      <c r="E805" s="70"/>
      <c r="F805" s="72"/>
      <c r="G805" s="70">
        <f t="shared" si="23"/>
        <v>0</v>
      </c>
      <c r="I805" s="68">
        <v>0</v>
      </c>
      <c r="J805" s="69">
        <f t="shared" si="25"/>
        <v>0</v>
      </c>
      <c r="K805" s="65"/>
      <c r="L805" s="65" t="s">
        <v>385</v>
      </c>
    </row>
    <row r="806" spans="1:12" s="73" customFormat="1" outlineLevel="2">
      <c r="A806" s="82">
        <v>2111311900</v>
      </c>
      <c r="B806" s="83" t="s">
        <v>1074</v>
      </c>
      <c r="C806" s="70">
        <v>1098.04</v>
      </c>
      <c r="D806" s="79"/>
      <c r="E806" s="70"/>
      <c r="F806" s="72"/>
      <c r="G806" s="70">
        <f t="shared" si="23"/>
        <v>1098.04</v>
      </c>
      <c r="I806" s="68">
        <v>0</v>
      </c>
      <c r="J806" s="69">
        <f t="shared" si="25"/>
        <v>-1098.04</v>
      </c>
      <c r="K806" s="65"/>
      <c r="L806" s="65" t="s">
        <v>385</v>
      </c>
    </row>
    <row r="807" spans="1:12" s="73" customFormat="1" outlineLevel="2">
      <c r="A807" s="82">
        <v>2111312400</v>
      </c>
      <c r="B807" s="83" t="s">
        <v>1075</v>
      </c>
      <c r="C807" s="70">
        <v>0</v>
      </c>
      <c r="D807" s="79"/>
      <c r="E807" s="70"/>
      <c r="F807" s="72"/>
      <c r="G807" s="70">
        <f t="shared" si="23"/>
        <v>0</v>
      </c>
      <c r="I807" s="68">
        <v>0</v>
      </c>
      <c r="J807" s="69">
        <f t="shared" si="25"/>
        <v>0</v>
      </c>
      <c r="K807" s="65"/>
      <c r="L807" s="65" t="s">
        <v>385</v>
      </c>
    </row>
    <row r="808" spans="1:12" s="73" customFormat="1" outlineLevel="2">
      <c r="A808" s="82">
        <v>2111999999</v>
      </c>
      <c r="B808" s="83" t="s">
        <v>1076</v>
      </c>
      <c r="C808" s="70">
        <v>0</v>
      </c>
      <c r="D808" s="79"/>
      <c r="E808" s="70"/>
      <c r="F808" s="72"/>
      <c r="G808" s="70">
        <f t="shared" si="23"/>
        <v>0</v>
      </c>
      <c r="I808" s="68">
        <v>0</v>
      </c>
      <c r="J808" s="69">
        <f t="shared" si="25"/>
        <v>0</v>
      </c>
      <c r="K808" s="65"/>
      <c r="L808" s="65" t="s">
        <v>385</v>
      </c>
    </row>
    <row r="809" spans="1:12" s="73" customFormat="1" outlineLevel="2">
      <c r="A809" s="82">
        <v>2112010000</v>
      </c>
      <c r="B809" s="83" t="s">
        <v>1077</v>
      </c>
      <c r="C809" s="99">
        <v>0</v>
      </c>
      <c r="D809" s="79"/>
      <c r="E809" s="70"/>
      <c r="F809" s="72"/>
      <c r="G809" s="70">
        <f t="shared" si="23"/>
        <v>0</v>
      </c>
      <c r="I809" s="68">
        <v>0</v>
      </c>
      <c r="J809" s="69">
        <f t="shared" si="25"/>
        <v>0</v>
      </c>
      <c r="K809" s="65"/>
      <c r="L809" s="65" t="s">
        <v>385</v>
      </c>
    </row>
    <row r="810" spans="1:12" s="73" customFormat="1" outlineLevel="2">
      <c r="A810" s="82">
        <v>2112010099</v>
      </c>
      <c r="B810" s="83" t="s">
        <v>1078</v>
      </c>
      <c r="C810" s="70">
        <v>0</v>
      </c>
      <c r="D810" s="79"/>
      <c r="E810" s="70"/>
      <c r="F810" s="72"/>
      <c r="G810" s="70">
        <f t="shared" si="23"/>
        <v>0</v>
      </c>
      <c r="I810" s="68">
        <v>0</v>
      </c>
      <c r="J810" s="69">
        <f t="shared" si="25"/>
        <v>0</v>
      </c>
      <c r="K810" s="65"/>
      <c r="L810" s="65" t="s">
        <v>385</v>
      </c>
    </row>
    <row r="811" spans="1:12" s="73" customFormat="1" outlineLevel="2">
      <c r="A811" s="82">
        <v>2112310000</v>
      </c>
      <c r="B811" s="83" t="s">
        <v>1079</v>
      </c>
      <c r="C811" s="70">
        <v>0</v>
      </c>
      <c r="D811" s="79"/>
      <c r="E811" s="70"/>
      <c r="F811" s="72"/>
      <c r="G811" s="70">
        <f t="shared" si="23"/>
        <v>0</v>
      </c>
      <c r="I811" s="68">
        <v>0</v>
      </c>
      <c r="J811" s="69">
        <f t="shared" si="25"/>
        <v>0</v>
      </c>
      <c r="K811" s="65"/>
      <c r="L811" s="65" t="s">
        <v>385</v>
      </c>
    </row>
    <row r="812" spans="1:12" s="73" customFormat="1" outlineLevel="2">
      <c r="A812" s="82">
        <v>2112310099</v>
      </c>
      <c r="B812" s="83" t="s">
        <v>1080</v>
      </c>
      <c r="C812" s="70">
        <v>0</v>
      </c>
      <c r="D812" s="79"/>
      <c r="E812" s="70"/>
      <c r="F812" s="72"/>
      <c r="G812" s="70">
        <f t="shared" si="23"/>
        <v>0</v>
      </c>
      <c r="I812" s="68">
        <v>0</v>
      </c>
      <c r="J812" s="69">
        <f t="shared" si="25"/>
        <v>0</v>
      </c>
      <c r="K812" s="65"/>
      <c r="L812" s="65" t="s">
        <v>385</v>
      </c>
    </row>
    <row r="813" spans="1:12" s="73" customFormat="1" outlineLevel="2">
      <c r="A813" s="82">
        <v>2112999999</v>
      </c>
      <c r="B813" s="83" t="s">
        <v>1081</v>
      </c>
      <c r="C813" s="70">
        <v>0</v>
      </c>
      <c r="D813" s="79"/>
      <c r="E813" s="70"/>
      <c r="F813" s="72"/>
      <c r="G813" s="70">
        <f t="shared" si="23"/>
        <v>0</v>
      </c>
      <c r="I813" s="68">
        <v>0</v>
      </c>
      <c r="J813" s="69">
        <f t="shared" si="25"/>
        <v>0</v>
      </c>
      <c r="K813" s="65"/>
      <c r="L813" s="65" t="s">
        <v>385</v>
      </c>
    </row>
    <row r="814" spans="1:12" s="73" customFormat="1" outlineLevel="1">
      <c r="A814" s="66" t="s">
        <v>386</v>
      </c>
      <c r="B814" s="35" t="s">
        <v>5617</v>
      </c>
      <c r="C814" s="67">
        <f>SUM(C815:C817)</f>
        <v>0</v>
      </c>
      <c r="D814" s="79"/>
      <c r="E814" s="67"/>
      <c r="F814" s="72"/>
      <c r="G814" s="67">
        <f t="shared" si="23"/>
        <v>0</v>
      </c>
      <c r="I814" s="68">
        <v>0</v>
      </c>
      <c r="J814" s="69">
        <f t="shared" si="25"/>
        <v>0</v>
      </c>
      <c r="K814" s="65"/>
      <c r="L814" s="65">
        <v>0</v>
      </c>
    </row>
    <row r="815" spans="1:12" s="73" customFormat="1" outlineLevel="2">
      <c r="A815" s="82">
        <v>2111380000</v>
      </c>
      <c r="B815" s="83" t="s">
        <v>1082</v>
      </c>
      <c r="C815" s="70">
        <v>0</v>
      </c>
      <c r="D815" s="79"/>
      <c r="E815" s="70"/>
      <c r="F815" s="72"/>
      <c r="G815" s="70">
        <f t="shared" si="23"/>
        <v>0</v>
      </c>
      <c r="I815" s="68">
        <v>0</v>
      </c>
      <c r="J815" s="69">
        <f t="shared" si="25"/>
        <v>0</v>
      </c>
      <c r="K815" s="65"/>
      <c r="L815" s="65" t="s">
        <v>386</v>
      </c>
    </row>
    <row r="816" spans="1:12" s="73" customFormat="1" outlineLevel="2">
      <c r="A816" s="82">
        <v>2121300000</v>
      </c>
      <c r="B816" s="83" t="s">
        <v>1083</v>
      </c>
      <c r="C816" s="70">
        <v>0</v>
      </c>
      <c r="D816" s="79"/>
      <c r="E816" s="70"/>
      <c r="F816" s="72"/>
      <c r="G816" s="70">
        <f t="shared" si="23"/>
        <v>0</v>
      </c>
      <c r="I816" s="68">
        <v>0</v>
      </c>
      <c r="J816" s="69">
        <f t="shared" si="25"/>
        <v>0</v>
      </c>
      <c r="K816" s="65"/>
      <c r="L816" s="65" t="s">
        <v>386</v>
      </c>
    </row>
    <row r="817" spans="1:12" s="73" customFormat="1" outlineLevel="2">
      <c r="A817" s="82">
        <v>2122300000</v>
      </c>
      <c r="B817" s="83" t="s">
        <v>1084</v>
      </c>
      <c r="C817" s="70">
        <v>0</v>
      </c>
      <c r="D817" s="79"/>
      <c r="E817" s="70"/>
      <c r="F817" s="72"/>
      <c r="G817" s="70">
        <f t="shared" si="23"/>
        <v>0</v>
      </c>
      <c r="I817" s="68">
        <v>0</v>
      </c>
      <c r="J817" s="69">
        <f t="shared" si="25"/>
        <v>0</v>
      </c>
      <c r="K817" s="65"/>
      <c r="L817" s="65" t="s">
        <v>386</v>
      </c>
    </row>
    <row r="818" spans="1:12" s="73" customFormat="1" outlineLevel="1">
      <c r="A818" s="66" t="s">
        <v>387</v>
      </c>
      <c r="B818" s="35" t="s">
        <v>5618</v>
      </c>
      <c r="C818" s="67">
        <f>SUM(C819:C855)</f>
        <v>15067075.05999998</v>
      </c>
      <c r="D818" s="79"/>
      <c r="E818" s="67"/>
      <c r="F818" s="72"/>
      <c r="G818" s="67">
        <f t="shared" si="23"/>
        <v>15067075.05999998</v>
      </c>
      <c r="I818" s="68">
        <v>15994311.859999999</v>
      </c>
      <c r="J818" s="69">
        <f t="shared" si="25"/>
        <v>927236.80000001937</v>
      </c>
      <c r="K818" s="65"/>
      <c r="L818" s="65">
        <v>0</v>
      </c>
    </row>
    <row r="819" spans="1:12" s="73" customFormat="1" outlineLevel="2">
      <c r="A819" s="82">
        <v>2181210000</v>
      </c>
      <c r="B819" s="83" t="s">
        <v>1085</v>
      </c>
      <c r="C819" s="70">
        <v>0</v>
      </c>
      <c r="D819" s="79"/>
      <c r="E819" s="70"/>
      <c r="F819" s="72"/>
      <c r="G819" s="70">
        <f t="shared" si="23"/>
        <v>0</v>
      </c>
      <c r="I819" s="68">
        <v>0</v>
      </c>
      <c r="J819" s="69">
        <f t="shared" si="25"/>
        <v>0</v>
      </c>
      <c r="K819" s="65"/>
      <c r="L819" s="65" t="s">
        <v>387</v>
      </c>
    </row>
    <row r="820" spans="1:12" s="73" customFormat="1" outlineLevel="2">
      <c r="A820" s="82">
        <v>2181210200</v>
      </c>
      <c r="B820" s="83" t="s">
        <v>1086</v>
      </c>
      <c r="C820" s="70">
        <v>0</v>
      </c>
      <c r="D820" s="79"/>
      <c r="E820" s="70"/>
      <c r="F820" s="72"/>
      <c r="G820" s="70">
        <f t="shared" si="23"/>
        <v>0</v>
      </c>
      <c r="I820" s="68">
        <v>0</v>
      </c>
      <c r="J820" s="69">
        <f t="shared" ref="J820:J899" si="26">I820-G820</f>
        <v>0</v>
      </c>
      <c r="K820" s="65"/>
      <c r="L820" s="65" t="s">
        <v>387</v>
      </c>
    </row>
    <row r="821" spans="1:12" s="73" customFormat="1" outlineLevel="2">
      <c r="A821" s="82">
        <v>2181210300</v>
      </c>
      <c r="B821" s="83" t="s">
        <v>1087</v>
      </c>
      <c r="C821" s="70">
        <v>0</v>
      </c>
      <c r="D821" s="79"/>
      <c r="E821" s="70"/>
      <c r="F821" s="72"/>
      <c r="G821" s="70">
        <f t="shared" si="23"/>
        <v>0</v>
      </c>
      <c r="I821" s="68">
        <v>0</v>
      </c>
      <c r="J821" s="69">
        <f t="shared" si="26"/>
        <v>0</v>
      </c>
      <c r="K821" s="65"/>
      <c r="L821" s="65" t="s">
        <v>387</v>
      </c>
    </row>
    <row r="822" spans="1:12" s="73" customFormat="1" outlineLevel="2">
      <c r="A822" s="82">
        <v>2181210400</v>
      </c>
      <c r="B822" s="83" t="s">
        <v>1088</v>
      </c>
      <c r="C822" s="70">
        <v>0</v>
      </c>
      <c r="D822" s="79"/>
      <c r="E822" s="70"/>
      <c r="F822" s="72"/>
      <c r="G822" s="70">
        <f t="shared" si="23"/>
        <v>0</v>
      </c>
      <c r="I822" s="68">
        <v>0</v>
      </c>
      <c r="J822" s="69">
        <f t="shared" si="26"/>
        <v>0</v>
      </c>
      <c r="K822" s="65"/>
      <c r="L822" s="65" t="s">
        <v>387</v>
      </c>
    </row>
    <row r="823" spans="1:12" s="73" customFormat="1" outlineLevel="2">
      <c r="A823" s="82">
        <v>2181210500</v>
      </c>
      <c r="B823" s="83" t="s">
        <v>1089</v>
      </c>
      <c r="C823" s="70">
        <v>0</v>
      </c>
      <c r="D823" s="79"/>
      <c r="E823" s="70"/>
      <c r="F823" s="72"/>
      <c r="G823" s="70">
        <f t="shared" si="23"/>
        <v>0</v>
      </c>
      <c r="I823" s="68">
        <v>0</v>
      </c>
      <c r="J823" s="69">
        <f t="shared" si="26"/>
        <v>0</v>
      </c>
      <c r="K823" s="65"/>
      <c r="L823" s="65" t="s">
        <v>387</v>
      </c>
    </row>
    <row r="824" spans="1:12" s="73" customFormat="1" outlineLevel="2">
      <c r="A824" s="82">
        <v>2181210600</v>
      </c>
      <c r="B824" s="83" t="s">
        <v>1090</v>
      </c>
      <c r="C824" s="70">
        <v>0</v>
      </c>
      <c r="D824" s="79"/>
      <c r="E824" s="70"/>
      <c r="F824" s="72"/>
      <c r="G824" s="70">
        <f t="shared" si="23"/>
        <v>0</v>
      </c>
      <c r="I824" s="68">
        <v>0</v>
      </c>
      <c r="J824" s="69">
        <f t="shared" si="26"/>
        <v>0</v>
      </c>
      <c r="K824" s="65"/>
      <c r="L824" s="65" t="s">
        <v>387</v>
      </c>
    </row>
    <row r="825" spans="1:12" s="73" customFormat="1" outlineLevel="2">
      <c r="A825" s="82">
        <v>2181210800</v>
      </c>
      <c r="B825" s="83" t="s">
        <v>1091</v>
      </c>
      <c r="C825" s="70">
        <v>780217.27</v>
      </c>
      <c r="D825" s="79"/>
      <c r="E825" s="70"/>
      <c r="F825" s="72"/>
      <c r="G825" s="70">
        <f t="shared" si="23"/>
        <v>780217.27</v>
      </c>
      <c r="I825" s="68">
        <v>0</v>
      </c>
      <c r="J825" s="69">
        <f t="shared" si="26"/>
        <v>-780217.27</v>
      </c>
      <c r="K825" s="65"/>
      <c r="L825" s="65" t="s">
        <v>387</v>
      </c>
    </row>
    <row r="826" spans="1:12" s="73" customFormat="1" outlineLevel="2">
      <c r="A826" s="82">
        <v>2181210900</v>
      </c>
      <c r="B826" s="83" t="s">
        <v>1092</v>
      </c>
      <c r="C826" s="70">
        <v>17191.93</v>
      </c>
      <c r="D826" s="79"/>
      <c r="E826" s="70"/>
      <c r="F826" s="72"/>
      <c r="G826" s="70">
        <f t="shared" si="23"/>
        <v>17191.93</v>
      </c>
      <c r="I826" s="68">
        <v>0</v>
      </c>
      <c r="J826" s="69">
        <f t="shared" si="26"/>
        <v>-17191.93</v>
      </c>
      <c r="K826" s="65"/>
      <c r="L826" s="65" t="s">
        <v>387</v>
      </c>
    </row>
    <row r="827" spans="1:12" s="73" customFormat="1" outlineLevel="2">
      <c r="A827" s="82">
        <v>2181211100</v>
      </c>
      <c r="B827" s="83" t="s">
        <v>1093</v>
      </c>
      <c r="C827" s="70">
        <v>0</v>
      </c>
      <c r="D827" s="79"/>
      <c r="E827" s="70"/>
      <c r="F827" s="72"/>
      <c r="G827" s="70">
        <f t="shared" si="23"/>
        <v>0</v>
      </c>
      <c r="I827" s="68">
        <v>0</v>
      </c>
      <c r="J827" s="69">
        <f t="shared" si="26"/>
        <v>0</v>
      </c>
      <c r="K827" s="65"/>
      <c r="L827" s="65" t="s">
        <v>387</v>
      </c>
    </row>
    <row r="828" spans="1:12" s="73" customFormat="1" outlineLevel="2">
      <c r="A828" s="82">
        <v>2181211200</v>
      </c>
      <c r="B828" s="83" t="s">
        <v>1094</v>
      </c>
      <c r="C828" s="70">
        <v>0</v>
      </c>
      <c r="D828" s="79"/>
      <c r="E828" s="70"/>
      <c r="F828" s="72"/>
      <c r="G828" s="70">
        <f t="shared" si="23"/>
        <v>0</v>
      </c>
      <c r="I828" s="68">
        <v>0</v>
      </c>
      <c r="J828" s="69">
        <f t="shared" si="26"/>
        <v>0</v>
      </c>
      <c r="K828" s="65"/>
      <c r="L828" s="65" t="s">
        <v>387</v>
      </c>
    </row>
    <row r="829" spans="1:12" s="73" customFormat="1" outlineLevel="2">
      <c r="A829" s="82">
        <v>2181211300</v>
      </c>
      <c r="B829" s="83" t="s">
        <v>1095</v>
      </c>
      <c r="C829" s="70">
        <v>0.149999999999999</v>
      </c>
      <c r="D829" s="79"/>
      <c r="E829" s="70"/>
      <c r="F829" s="72"/>
      <c r="G829" s="70">
        <f t="shared" si="23"/>
        <v>0.149999999999999</v>
      </c>
      <c r="I829" s="68">
        <v>0</v>
      </c>
      <c r="J829" s="69">
        <f t="shared" si="26"/>
        <v>-0.149999999999999</v>
      </c>
      <c r="K829" s="65"/>
      <c r="L829" s="65" t="s">
        <v>387</v>
      </c>
    </row>
    <row r="830" spans="1:12" s="73" customFormat="1" outlineLevel="2">
      <c r="A830" s="82">
        <v>2181211500</v>
      </c>
      <c r="B830" s="83" t="s">
        <v>1096</v>
      </c>
      <c r="C830" s="70">
        <v>428.56</v>
      </c>
      <c r="D830" s="79"/>
      <c r="E830" s="70"/>
      <c r="F830" s="72"/>
      <c r="G830" s="70">
        <f t="shared" si="23"/>
        <v>428.56</v>
      </c>
      <c r="I830" s="68">
        <v>0</v>
      </c>
      <c r="J830" s="69">
        <f t="shared" si="26"/>
        <v>-428.56</v>
      </c>
      <c r="K830" s="65"/>
      <c r="L830" s="65" t="s">
        <v>387</v>
      </c>
    </row>
    <row r="831" spans="1:12" s="73" customFormat="1" outlineLevel="2">
      <c r="A831" s="82">
        <v>2181211600</v>
      </c>
      <c r="B831" s="83" t="s">
        <v>1097</v>
      </c>
      <c r="C831" s="70">
        <v>379208.21999999898</v>
      </c>
      <c r="D831" s="79"/>
      <c r="E831" s="70"/>
      <c r="F831" s="72"/>
      <c r="G831" s="70">
        <f t="shared" si="23"/>
        <v>379208.21999999898</v>
      </c>
      <c r="I831" s="68">
        <v>0</v>
      </c>
      <c r="J831" s="69">
        <f t="shared" si="26"/>
        <v>-379208.21999999898</v>
      </c>
      <c r="K831" s="65"/>
      <c r="L831" s="65" t="s">
        <v>387</v>
      </c>
    </row>
    <row r="832" spans="1:12" s="73" customFormat="1" outlineLevel="2">
      <c r="A832" s="82">
        <v>2181211700</v>
      </c>
      <c r="B832" s="83" t="s">
        <v>1098</v>
      </c>
      <c r="C832" s="70">
        <v>0</v>
      </c>
      <c r="D832" s="79"/>
      <c r="E832" s="70"/>
      <c r="F832" s="72"/>
      <c r="G832" s="70">
        <f t="shared" si="23"/>
        <v>0</v>
      </c>
      <c r="I832" s="68">
        <v>0</v>
      </c>
      <c r="J832" s="69">
        <f t="shared" si="26"/>
        <v>0</v>
      </c>
      <c r="K832" s="65"/>
      <c r="L832" s="65" t="s">
        <v>387</v>
      </c>
    </row>
    <row r="833" spans="1:12" s="73" customFormat="1" outlineLevel="2">
      <c r="A833" s="82">
        <v>2181211800</v>
      </c>
      <c r="B833" s="83" t="s">
        <v>1099</v>
      </c>
      <c r="C833" s="70">
        <v>0</v>
      </c>
      <c r="D833" s="79"/>
      <c r="E833" s="70"/>
      <c r="F833" s="72"/>
      <c r="G833" s="70">
        <f t="shared" ref="G833:G912" si="27">C833+E833</f>
        <v>0</v>
      </c>
      <c r="I833" s="68">
        <v>0</v>
      </c>
      <c r="J833" s="69">
        <f t="shared" si="26"/>
        <v>0</v>
      </c>
      <c r="K833" s="65"/>
      <c r="L833" s="65" t="s">
        <v>387</v>
      </c>
    </row>
    <row r="834" spans="1:12" s="73" customFormat="1" outlineLevel="2">
      <c r="A834" s="82">
        <v>2181211900</v>
      </c>
      <c r="B834" s="83" t="s">
        <v>1100</v>
      </c>
      <c r="C834" s="70">
        <v>0</v>
      </c>
      <c r="D834" s="79"/>
      <c r="E834" s="70"/>
      <c r="F834" s="72"/>
      <c r="G834" s="70">
        <f t="shared" si="27"/>
        <v>0</v>
      </c>
      <c r="I834" s="68">
        <v>0</v>
      </c>
      <c r="J834" s="69">
        <f t="shared" si="26"/>
        <v>0</v>
      </c>
      <c r="K834" s="65"/>
      <c r="L834" s="65" t="s">
        <v>387</v>
      </c>
    </row>
    <row r="835" spans="1:12" s="73" customFormat="1" outlineLevel="2">
      <c r="A835" s="82">
        <v>2181212400</v>
      </c>
      <c r="B835" s="83" t="s">
        <v>1101</v>
      </c>
      <c r="C835" s="70">
        <v>0</v>
      </c>
      <c r="D835" s="79"/>
      <c r="E835" s="70"/>
      <c r="F835" s="72"/>
      <c r="G835" s="70">
        <f t="shared" si="27"/>
        <v>0</v>
      </c>
      <c r="I835" s="68">
        <v>0</v>
      </c>
      <c r="J835" s="69">
        <f t="shared" si="26"/>
        <v>0</v>
      </c>
      <c r="K835" s="65"/>
      <c r="L835" s="65" t="s">
        <v>387</v>
      </c>
    </row>
    <row r="836" spans="1:12" s="73" customFormat="1" outlineLevel="2">
      <c r="A836" s="82">
        <v>2181300000</v>
      </c>
      <c r="B836" s="83" t="s">
        <v>1102</v>
      </c>
      <c r="C836" s="70">
        <v>2798190.31</v>
      </c>
      <c r="D836" s="79"/>
      <c r="E836" s="70"/>
      <c r="F836" s="72"/>
      <c r="G836" s="70">
        <f t="shared" si="27"/>
        <v>2798190.31</v>
      </c>
      <c r="I836" s="68">
        <v>0</v>
      </c>
      <c r="J836" s="69">
        <f t="shared" si="26"/>
        <v>-2798190.31</v>
      </c>
      <c r="K836" s="65"/>
      <c r="L836" s="65" t="s">
        <v>387</v>
      </c>
    </row>
    <row r="837" spans="1:12" s="73" customFormat="1" outlineLevel="2">
      <c r="A837" s="82">
        <v>2181300100</v>
      </c>
      <c r="B837" s="83" t="s">
        <v>1103</v>
      </c>
      <c r="C837" s="70">
        <v>45086.169999999896</v>
      </c>
      <c r="D837" s="79"/>
      <c r="E837" s="70"/>
      <c r="F837" s="72"/>
      <c r="G837" s="70">
        <f t="shared" si="27"/>
        <v>45086.169999999896</v>
      </c>
      <c r="I837" s="68">
        <v>0</v>
      </c>
      <c r="J837" s="69">
        <f t="shared" si="26"/>
        <v>-45086.169999999896</v>
      </c>
      <c r="K837" s="65"/>
      <c r="L837" s="65" t="s">
        <v>387</v>
      </c>
    </row>
    <row r="838" spans="1:12" s="73" customFormat="1" outlineLevel="2">
      <c r="A838" s="82">
        <v>2181300200</v>
      </c>
      <c r="B838" s="83" t="s">
        <v>1104</v>
      </c>
      <c r="C838" s="70">
        <v>427660.859999999</v>
      </c>
      <c r="D838" s="79"/>
      <c r="E838" s="70"/>
      <c r="F838" s="72"/>
      <c r="G838" s="70">
        <f t="shared" si="27"/>
        <v>427660.859999999</v>
      </c>
      <c r="I838" s="68">
        <v>0</v>
      </c>
      <c r="J838" s="69">
        <f t="shared" si="26"/>
        <v>-427660.859999999</v>
      </c>
      <c r="K838" s="65"/>
      <c r="L838" s="65" t="s">
        <v>387</v>
      </c>
    </row>
    <row r="839" spans="1:12" s="73" customFormat="1" outlineLevel="2">
      <c r="A839" s="82">
        <v>2181300300</v>
      </c>
      <c r="B839" s="83" t="s">
        <v>1105</v>
      </c>
      <c r="C839" s="70">
        <v>3069648.58</v>
      </c>
      <c r="D839" s="79"/>
      <c r="E839" s="70"/>
      <c r="F839" s="72"/>
      <c r="G839" s="70">
        <f t="shared" si="27"/>
        <v>3069648.58</v>
      </c>
      <c r="I839" s="68">
        <v>0</v>
      </c>
      <c r="J839" s="69">
        <f t="shared" si="26"/>
        <v>-3069648.58</v>
      </c>
      <c r="K839" s="65"/>
      <c r="L839" s="65" t="s">
        <v>387</v>
      </c>
    </row>
    <row r="840" spans="1:12" s="73" customFormat="1" outlineLevel="2">
      <c r="A840" s="82">
        <v>2181300400</v>
      </c>
      <c r="B840" s="83" t="s">
        <v>1106</v>
      </c>
      <c r="C840" s="70">
        <v>775587.01</v>
      </c>
      <c r="D840" s="79"/>
      <c r="E840" s="70"/>
      <c r="F840" s="72"/>
      <c r="G840" s="70">
        <f t="shared" si="27"/>
        <v>775587.01</v>
      </c>
      <c r="I840" s="68">
        <v>0</v>
      </c>
      <c r="J840" s="69">
        <f t="shared" si="26"/>
        <v>-775587.01</v>
      </c>
      <c r="K840" s="65"/>
      <c r="L840" s="65" t="s">
        <v>387</v>
      </c>
    </row>
    <row r="841" spans="1:12" s="73" customFormat="1" outlineLevel="2">
      <c r="A841" s="82">
        <v>2181300500</v>
      </c>
      <c r="B841" s="83" t="s">
        <v>1107</v>
      </c>
      <c r="C841" s="70">
        <v>217681.649999999</v>
      </c>
      <c r="D841" s="79"/>
      <c r="E841" s="70"/>
      <c r="F841" s="72"/>
      <c r="G841" s="70">
        <f t="shared" si="27"/>
        <v>217681.649999999</v>
      </c>
      <c r="I841" s="68">
        <v>0</v>
      </c>
      <c r="J841" s="69">
        <f t="shared" si="26"/>
        <v>-217681.649999999</v>
      </c>
      <c r="K841" s="65"/>
      <c r="L841" s="65" t="s">
        <v>387</v>
      </c>
    </row>
    <row r="842" spans="1:12" s="73" customFormat="1" outlineLevel="2">
      <c r="A842" s="82">
        <v>2181300800</v>
      </c>
      <c r="B842" s="83" t="s">
        <v>1108</v>
      </c>
      <c r="C842" s="70">
        <v>2672137.6699999901</v>
      </c>
      <c r="D842" s="79"/>
      <c r="E842" s="70"/>
      <c r="F842" s="72"/>
      <c r="G842" s="70">
        <f t="shared" si="27"/>
        <v>2672137.6699999901</v>
      </c>
      <c r="I842" s="68">
        <v>0</v>
      </c>
      <c r="J842" s="69">
        <f t="shared" si="26"/>
        <v>-2672137.6699999901</v>
      </c>
      <c r="K842" s="65"/>
      <c r="L842" s="65" t="s">
        <v>387</v>
      </c>
    </row>
    <row r="843" spans="1:12" s="73" customFormat="1" outlineLevel="2">
      <c r="A843" s="82">
        <v>2181300900</v>
      </c>
      <c r="B843" s="83" t="s">
        <v>1109</v>
      </c>
      <c r="C843" s="70">
        <v>57158.61</v>
      </c>
      <c r="D843" s="79"/>
      <c r="E843" s="70"/>
      <c r="F843" s="72"/>
      <c r="G843" s="70">
        <f t="shared" si="27"/>
        <v>57158.61</v>
      </c>
      <c r="I843" s="68">
        <v>0</v>
      </c>
      <c r="J843" s="69">
        <f t="shared" si="26"/>
        <v>-57158.61</v>
      </c>
      <c r="K843" s="65"/>
      <c r="L843" s="65" t="s">
        <v>387</v>
      </c>
    </row>
    <row r="844" spans="1:12" s="73" customFormat="1" outlineLevel="2">
      <c r="A844" s="82">
        <v>2181301100</v>
      </c>
      <c r="B844" s="83" t="s">
        <v>1110</v>
      </c>
      <c r="C844" s="70">
        <v>0</v>
      </c>
      <c r="D844" s="79"/>
      <c r="E844" s="70"/>
      <c r="F844" s="72"/>
      <c r="G844" s="70">
        <f t="shared" si="27"/>
        <v>0</v>
      </c>
      <c r="I844" s="68">
        <v>0</v>
      </c>
      <c r="J844" s="69">
        <f t="shared" si="26"/>
        <v>0</v>
      </c>
      <c r="K844" s="65"/>
      <c r="L844" s="65" t="s">
        <v>387</v>
      </c>
    </row>
    <row r="845" spans="1:12" s="73" customFormat="1" outlineLevel="2">
      <c r="A845" s="82">
        <v>2181301200</v>
      </c>
      <c r="B845" s="83" t="s">
        <v>1111</v>
      </c>
      <c r="C845" s="70">
        <v>30736.560000000001</v>
      </c>
      <c r="D845" s="79"/>
      <c r="E845" s="70"/>
      <c r="F845" s="72"/>
      <c r="G845" s="70">
        <f t="shared" si="27"/>
        <v>30736.560000000001</v>
      </c>
      <c r="I845" s="68">
        <v>0</v>
      </c>
      <c r="J845" s="69">
        <f t="shared" si="26"/>
        <v>-30736.560000000001</v>
      </c>
      <c r="K845" s="65"/>
      <c r="L845" s="65" t="s">
        <v>387</v>
      </c>
    </row>
    <row r="846" spans="1:12" s="73" customFormat="1" outlineLevel="2">
      <c r="A846" s="82">
        <v>2181301300</v>
      </c>
      <c r="B846" s="83" t="s">
        <v>1112</v>
      </c>
      <c r="C846" s="70">
        <v>15.64</v>
      </c>
      <c r="D846" s="79"/>
      <c r="E846" s="70"/>
      <c r="F846" s="72"/>
      <c r="G846" s="70">
        <f t="shared" si="27"/>
        <v>15.64</v>
      </c>
      <c r="I846" s="68">
        <v>0</v>
      </c>
      <c r="J846" s="69">
        <f t="shared" si="26"/>
        <v>-15.64</v>
      </c>
      <c r="K846" s="65"/>
      <c r="L846" s="65" t="s">
        <v>387</v>
      </c>
    </row>
    <row r="847" spans="1:12" s="73" customFormat="1" outlineLevel="2">
      <c r="A847" s="82">
        <v>2181301500</v>
      </c>
      <c r="B847" s="83" t="s">
        <v>1113</v>
      </c>
      <c r="C847" s="70">
        <v>259.38999999999902</v>
      </c>
      <c r="D847" s="79"/>
      <c r="E847" s="70"/>
      <c r="F847" s="72"/>
      <c r="G847" s="70">
        <f t="shared" si="27"/>
        <v>259.38999999999902</v>
      </c>
      <c r="I847" s="68">
        <v>0</v>
      </c>
      <c r="J847" s="69">
        <f t="shared" si="26"/>
        <v>-259.38999999999902</v>
      </c>
      <c r="K847" s="65"/>
      <c r="L847" s="65" t="s">
        <v>387</v>
      </c>
    </row>
    <row r="848" spans="1:12" s="73" customFormat="1" outlineLevel="2">
      <c r="A848" s="82">
        <v>2181301600</v>
      </c>
      <c r="B848" s="83" t="s">
        <v>1114</v>
      </c>
      <c r="C848" s="70">
        <v>3685315.04999999</v>
      </c>
      <c r="D848" s="79"/>
      <c r="E848" s="70"/>
      <c r="F848" s="72"/>
      <c r="G848" s="70">
        <f t="shared" si="27"/>
        <v>3685315.04999999</v>
      </c>
      <c r="I848" s="68">
        <v>0</v>
      </c>
      <c r="J848" s="69">
        <f t="shared" si="26"/>
        <v>-3685315.04999999</v>
      </c>
      <c r="K848" s="65"/>
      <c r="L848" s="65" t="s">
        <v>387</v>
      </c>
    </row>
    <row r="849" spans="1:14" s="73" customFormat="1" outlineLevel="2">
      <c r="A849" s="82">
        <v>2181301700</v>
      </c>
      <c r="B849" s="83" t="s">
        <v>1115</v>
      </c>
      <c r="C849" s="70">
        <v>110121.72</v>
      </c>
      <c r="D849" s="79"/>
      <c r="E849" s="70"/>
      <c r="F849" s="72"/>
      <c r="G849" s="70">
        <f t="shared" si="27"/>
        <v>110121.72</v>
      </c>
      <c r="I849" s="68">
        <v>0</v>
      </c>
      <c r="J849" s="69">
        <f t="shared" si="26"/>
        <v>-110121.72</v>
      </c>
      <c r="K849" s="65"/>
      <c r="L849" s="65" t="s">
        <v>387</v>
      </c>
    </row>
    <row r="850" spans="1:14" s="73" customFormat="1" outlineLevel="2">
      <c r="A850" s="82">
        <v>2181301800</v>
      </c>
      <c r="B850" s="83" t="s">
        <v>1116</v>
      </c>
      <c r="C850" s="70">
        <v>0</v>
      </c>
      <c r="D850" s="79"/>
      <c r="E850" s="70"/>
      <c r="F850" s="72"/>
      <c r="G850" s="70">
        <f t="shared" si="27"/>
        <v>0</v>
      </c>
      <c r="I850" s="68">
        <v>0</v>
      </c>
      <c r="J850" s="69">
        <f t="shared" si="26"/>
        <v>0</v>
      </c>
      <c r="K850" s="65"/>
      <c r="L850" s="65" t="s">
        <v>387</v>
      </c>
    </row>
    <row r="851" spans="1:14" s="73" customFormat="1" outlineLevel="2">
      <c r="A851" s="82">
        <v>2181301900</v>
      </c>
      <c r="B851" s="83" t="s">
        <v>1117</v>
      </c>
      <c r="C851" s="70">
        <v>0</v>
      </c>
      <c r="D851" s="79"/>
      <c r="E851" s="70"/>
      <c r="F851" s="72"/>
      <c r="G851" s="70">
        <f t="shared" si="27"/>
        <v>0</v>
      </c>
      <c r="I851" s="68">
        <v>0</v>
      </c>
      <c r="J851" s="69">
        <f t="shared" si="26"/>
        <v>0</v>
      </c>
      <c r="K851" s="65"/>
      <c r="L851" s="65" t="s">
        <v>387</v>
      </c>
    </row>
    <row r="852" spans="1:14" s="73" customFormat="1" outlineLevel="2">
      <c r="A852" s="82">
        <v>2181302400</v>
      </c>
      <c r="B852" s="83" t="s">
        <v>1118</v>
      </c>
      <c r="C852" s="70">
        <v>0</v>
      </c>
      <c r="D852" s="79"/>
      <c r="E852" s="70"/>
      <c r="F852" s="72"/>
      <c r="G852" s="70">
        <f t="shared" si="27"/>
        <v>0</v>
      </c>
      <c r="I852" s="68">
        <v>0</v>
      </c>
      <c r="J852" s="69">
        <f t="shared" si="26"/>
        <v>0</v>
      </c>
      <c r="K852" s="65"/>
      <c r="L852" s="65" t="s">
        <v>387</v>
      </c>
    </row>
    <row r="853" spans="1:14" s="73" customFormat="1" outlineLevel="2">
      <c r="A853" s="82">
        <v>2182300000</v>
      </c>
      <c r="B853" s="83" t="s">
        <v>1119</v>
      </c>
      <c r="C853" s="70">
        <v>429.70999999999901</v>
      </c>
      <c r="D853" s="79"/>
      <c r="E853" s="70"/>
      <c r="F853" s="72"/>
      <c r="G853" s="70">
        <f t="shared" si="27"/>
        <v>429.70999999999901</v>
      </c>
      <c r="I853" s="68">
        <v>0</v>
      </c>
      <c r="J853" s="69">
        <f t="shared" si="26"/>
        <v>-429.70999999999901</v>
      </c>
      <c r="K853" s="65"/>
      <c r="L853" s="65" t="s">
        <v>387</v>
      </c>
    </row>
    <row r="854" spans="1:14" s="73" customFormat="1" outlineLevel="2">
      <c r="A854" s="82">
        <v>2182300099</v>
      </c>
      <c r="B854" s="83" t="s">
        <v>1120</v>
      </c>
      <c r="C854" s="70">
        <v>0</v>
      </c>
      <c r="D854" s="79"/>
      <c r="E854" s="70"/>
      <c r="F854" s="72"/>
      <c r="G854" s="70">
        <f t="shared" si="27"/>
        <v>0</v>
      </c>
      <c r="I854" s="68">
        <v>0</v>
      </c>
      <c r="J854" s="69">
        <f t="shared" si="26"/>
        <v>0</v>
      </c>
      <c r="K854" s="65"/>
      <c r="L854" s="65" t="s">
        <v>387</v>
      </c>
    </row>
    <row r="855" spans="1:14" s="73" customFormat="1" outlineLevel="2">
      <c r="A855" s="82">
        <v>2182400000</v>
      </c>
      <c r="B855" s="83" t="s">
        <v>1121</v>
      </c>
      <c r="C855" s="70">
        <v>0</v>
      </c>
      <c r="D855" s="79"/>
      <c r="E855" s="70"/>
      <c r="F855" s="72"/>
      <c r="G855" s="70">
        <f t="shared" si="27"/>
        <v>0</v>
      </c>
      <c r="I855" s="68">
        <v>0</v>
      </c>
      <c r="J855" s="69">
        <f t="shared" si="26"/>
        <v>0</v>
      </c>
      <c r="K855" s="65"/>
      <c r="L855" s="65" t="s">
        <v>387</v>
      </c>
    </row>
    <row r="856" spans="1:14" outlineLevel="1">
      <c r="A856" s="66" t="s">
        <v>388</v>
      </c>
      <c r="B856" s="35" t="s">
        <v>5619</v>
      </c>
      <c r="C856" s="67">
        <f>SUM(C857:C859)</f>
        <v>18394.279999999901</v>
      </c>
      <c r="D856" s="79"/>
      <c r="E856" s="67"/>
      <c r="G856" s="67">
        <f t="shared" si="27"/>
        <v>18394.279999999901</v>
      </c>
      <c r="I856" s="68">
        <v>411039.28</v>
      </c>
      <c r="J856" s="69">
        <f t="shared" si="26"/>
        <v>392645.00000000012</v>
      </c>
      <c r="K856" s="65"/>
      <c r="L856" s="65">
        <v>0</v>
      </c>
    </row>
    <row r="857" spans="1:14" outlineLevel="2">
      <c r="A857" s="82">
        <v>2710040100</v>
      </c>
      <c r="B857" s="83" t="s">
        <v>1122</v>
      </c>
      <c r="C857" s="70">
        <v>0</v>
      </c>
      <c r="D857" s="79"/>
      <c r="E857" s="70"/>
      <c r="G857" s="70">
        <f>C857+E857</f>
        <v>0</v>
      </c>
      <c r="I857" s="68">
        <v>0</v>
      </c>
      <c r="J857" s="69">
        <f>I857-G857</f>
        <v>0</v>
      </c>
      <c r="K857" s="65"/>
      <c r="L857" s="65" t="s">
        <v>388</v>
      </c>
    </row>
    <row r="858" spans="1:14" outlineLevel="2">
      <c r="A858" s="82">
        <v>2710050100</v>
      </c>
      <c r="B858" s="83" t="s">
        <v>1123</v>
      </c>
      <c r="C858" s="70">
        <v>0</v>
      </c>
      <c r="D858" s="79"/>
      <c r="E858" s="70"/>
      <c r="G858" s="70">
        <f t="shared" si="27"/>
        <v>0</v>
      </c>
      <c r="I858" s="68">
        <v>0</v>
      </c>
      <c r="J858" s="69">
        <f t="shared" si="26"/>
        <v>0</v>
      </c>
      <c r="K858" s="65"/>
      <c r="L858" s="65" t="s">
        <v>388</v>
      </c>
    </row>
    <row r="859" spans="1:14" outlineLevel="2">
      <c r="A859" s="82">
        <v>2710070100</v>
      </c>
      <c r="B859" s="83" t="s">
        <v>1124</v>
      </c>
      <c r="C859" s="70">
        <v>18394.279999999901</v>
      </c>
      <c r="D859" s="79"/>
      <c r="E859" s="70"/>
      <c r="G859" s="70">
        <f>C859+E859</f>
        <v>18394.279999999901</v>
      </c>
      <c r="I859" s="68">
        <v>0</v>
      </c>
      <c r="J859" s="69">
        <f t="shared" si="26"/>
        <v>-18394.279999999901</v>
      </c>
      <c r="K859" s="65"/>
      <c r="L859" s="65" t="s">
        <v>388</v>
      </c>
    </row>
    <row r="860" spans="1:14" outlineLevel="1">
      <c r="A860" s="66" t="s">
        <v>389</v>
      </c>
      <c r="B860" s="35" t="s">
        <v>5620</v>
      </c>
      <c r="C860" s="67">
        <f>SUM(C861:C863)</f>
        <v>227013.14999999991</v>
      </c>
      <c r="D860" s="79"/>
      <c r="E860" s="67"/>
      <c r="G860" s="67">
        <f t="shared" si="27"/>
        <v>227013.14999999991</v>
      </c>
      <c r="I860" s="68">
        <v>49364.95</v>
      </c>
      <c r="J860" s="69">
        <f t="shared" si="26"/>
        <v>-177648.1999999999</v>
      </c>
      <c r="K860" s="65"/>
      <c r="L860" s="65">
        <v>0</v>
      </c>
    </row>
    <row r="861" spans="1:14" outlineLevel="2">
      <c r="A861" s="82">
        <v>2710050200</v>
      </c>
      <c r="B861" s="83" t="s">
        <v>1125</v>
      </c>
      <c r="C861" s="70">
        <v>0</v>
      </c>
      <c r="D861" s="79"/>
      <c r="E861" s="70"/>
      <c r="G861" s="70">
        <f t="shared" si="27"/>
        <v>0</v>
      </c>
      <c r="I861" s="68">
        <v>0</v>
      </c>
      <c r="J861" s="69">
        <f t="shared" si="26"/>
        <v>0</v>
      </c>
      <c r="K861" s="65"/>
      <c r="L861" s="65" t="s">
        <v>389</v>
      </c>
    </row>
    <row r="862" spans="1:14" outlineLevel="2">
      <c r="A862" s="82">
        <v>2710040200</v>
      </c>
      <c r="B862" s="83" t="s">
        <v>1126</v>
      </c>
      <c r="C862" s="70">
        <v>45339.529999999897</v>
      </c>
      <c r="D862" s="79"/>
      <c r="E862" s="70"/>
      <c r="G862" s="70">
        <f>C862+E862</f>
        <v>45339.529999999897</v>
      </c>
      <c r="I862" s="68">
        <v>0</v>
      </c>
      <c r="J862" s="69">
        <f>I862-G862</f>
        <v>-45339.529999999897</v>
      </c>
      <c r="K862" s="65"/>
      <c r="L862" s="65" t="s">
        <v>389</v>
      </c>
    </row>
    <row r="863" spans="1:14" outlineLevel="2">
      <c r="A863" s="82">
        <v>2710070200</v>
      </c>
      <c r="B863" s="83" t="s">
        <v>1127</v>
      </c>
      <c r="C863" s="70">
        <v>181673.62</v>
      </c>
      <c r="D863" s="79"/>
      <c r="E863" s="70"/>
      <c r="G863" s="70">
        <f>C863+E863</f>
        <v>181673.62</v>
      </c>
      <c r="I863" s="68">
        <v>0</v>
      </c>
      <c r="J863" s="69">
        <f t="shared" si="26"/>
        <v>-181673.62</v>
      </c>
      <c r="K863" s="65"/>
      <c r="L863" s="65" t="s">
        <v>389</v>
      </c>
    </row>
    <row r="864" spans="1:14" outlineLevel="1">
      <c r="A864" s="66" t="s">
        <v>390</v>
      </c>
      <c r="B864" s="35" t="s">
        <v>5621</v>
      </c>
      <c r="C864" s="67">
        <f>SUM(C865:C867)</f>
        <v>9181809.6299999896</v>
      </c>
      <c r="D864" s="79"/>
      <c r="E864" s="67"/>
      <c r="G864" s="67">
        <f t="shared" si="27"/>
        <v>9181809.6299999896</v>
      </c>
      <c r="I864" s="68">
        <v>9708916.6500000004</v>
      </c>
      <c r="J864" s="69">
        <f>I864-G864</f>
        <v>527107.02000001073</v>
      </c>
      <c r="K864" s="65"/>
      <c r="L864" s="65">
        <v>0</v>
      </c>
      <c r="M864" s="100"/>
      <c r="N864" s="68"/>
    </row>
    <row r="865" spans="1:14" outlineLevel="2">
      <c r="A865" s="82">
        <v>2710050300</v>
      </c>
      <c r="B865" s="83" t="s">
        <v>1128</v>
      </c>
      <c r="C865" s="99">
        <v>0</v>
      </c>
      <c r="D865" s="79"/>
      <c r="E865" s="70"/>
      <c r="G865" s="70">
        <f t="shared" si="27"/>
        <v>0</v>
      </c>
      <c r="I865" s="68">
        <v>0</v>
      </c>
      <c r="J865" s="69">
        <f t="shared" si="26"/>
        <v>0</v>
      </c>
      <c r="K865" s="65"/>
      <c r="L865" s="65" t="s">
        <v>390</v>
      </c>
    </row>
    <row r="866" spans="1:14" outlineLevel="2">
      <c r="A866" s="82">
        <v>2710040300</v>
      </c>
      <c r="B866" s="83" t="s">
        <v>1129</v>
      </c>
      <c r="C866" s="70">
        <v>3940906.50999999</v>
      </c>
      <c r="D866" s="79"/>
      <c r="E866" s="70"/>
      <c r="G866" s="70">
        <f>C866+E866</f>
        <v>3940906.50999999</v>
      </c>
      <c r="I866" s="68">
        <v>0</v>
      </c>
      <c r="J866" s="69">
        <f t="shared" si="26"/>
        <v>-3940906.50999999</v>
      </c>
      <c r="K866" s="65"/>
      <c r="L866" s="65" t="s">
        <v>390</v>
      </c>
    </row>
    <row r="867" spans="1:14" outlineLevel="2">
      <c r="A867" s="82">
        <v>2710070300</v>
      </c>
      <c r="B867" s="83" t="s">
        <v>1130</v>
      </c>
      <c r="C867" s="70">
        <v>5240903.12</v>
      </c>
      <c r="D867" s="79"/>
      <c r="E867" s="70"/>
      <c r="G867" s="70">
        <f>C867+E867</f>
        <v>5240903.12</v>
      </c>
      <c r="I867" s="68">
        <v>0</v>
      </c>
      <c r="J867" s="69">
        <f t="shared" si="26"/>
        <v>-5240903.12</v>
      </c>
      <c r="K867" s="65"/>
      <c r="L867" s="65" t="s">
        <v>390</v>
      </c>
    </row>
    <row r="868" spans="1:14" outlineLevel="1">
      <c r="A868" s="66" t="s">
        <v>391</v>
      </c>
      <c r="B868" s="35" t="s">
        <v>5622</v>
      </c>
      <c r="C868" s="67">
        <f>SUM(C869:C871)</f>
        <v>10222345.999999989</v>
      </c>
      <c r="D868" s="79"/>
      <c r="E868" s="67"/>
      <c r="G868" s="67">
        <f t="shared" si="27"/>
        <v>10222345.999999989</v>
      </c>
      <c r="I868" s="68">
        <v>7292058.3799999999</v>
      </c>
      <c r="J868" s="69">
        <f t="shared" si="26"/>
        <v>-2930287.6199999889</v>
      </c>
      <c r="K868" s="65"/>
      <c r="L868" s="65">
        <v>0</v>
      </c>
    </row>
    <row r="869" spans="1:14" outlineLevel="2">
      <c r="A869" s="82">
        <v>2710050400</v>
      </c>
      <c r="B869" s="83" t="s">
        <v>1131</v>
      </c>
      <c r="C869" s="70">
        <v>0</v>
      </c>
      <c r="D869" s="79"/>
      <c r="E869" s="70"/>
      <c r="G869" s="70">
        <f t="shared" si="27"/>
        <v>0</v>
      </c>
      <c r="I869" s="68">
        <v>0</v>
      </c>
      <c r="J869" s="69">
        <f t="shared" si="26"/>
        <v>0</v>
      </c>
      <c r="K869" s="65"/>
      <c r="L869" s="65" t="s">
        <v>391</v>
      </c>
    </row>
    <row r="870" spans="1:14" outlineLevel="2">
      <c r="A870" s="82">
        <v>2710040400</v>
      </c>
      <c r="B870" s="83" t="s">
        <v>1132</v>
      </c>
      <c r="C870" s="70">
        <v>1968633.58</v>
      </c>
      <c r="D870" s="79"/>
      <c r="E870" s="70"/>
      <c r="G870" s="70">
        <f>C870+E870</f>
        <v>1968633.58</v>
      </c>
      <c r="I870" s="68">
        <v>0</v>
      </c>
      <c r="J870" s="69">
        <f t="shared" si="26"/>
        <v>-1968633.58</v>
      </c>
      <c r="K870" s="65"/>
      <c r="L870" s="65" t="s">
        <v>391</v>
      </c>
    </row>
    <row r="871" spans="1:14" outlineLevel="2">
      <c r="A871" s="82">
        <v>2710070400</v>
      </c>
      <c r="B871" s="83" t="s">
        <v>1133</v>
      </c>
      <c r="C871" s="70">
        <v>8253712.4199999897</v>
      </c>
      <c r="D871" s="79"/>
      <c r="E871" s="70"/>
      <c r="G871" s="70">
        <f>C871+E871</f>
        <v>8253712.4199999897</v>
      </c>
      <c r="I871" s="68">
        <v>0</v>
      </c>
      <c r="J871" s="69">
        <f t="shared" si="26"/>
        <v>-8253712.4199999897</v>
      </c>
      <c r="K871" s="65"/>
      <c r="L871" s="65" t="s">
        <v>391</v>
      </c>
    </row>
    <row r="872" spans="1:14" outlineLevel="1">
      <c r="A872" s="66" t="s">
        <v>392</v>
      </c>
      <c r="B872" s="35" t="s">
        <v>5623</v>
      </c>
      <c r="C872" s="67">
        <f>SUM(C873:C881)</f>
        <v>292821071.62999904</v>
      </c>
      <c r="D872" s="79"/>
      <c r="E872" s="67"/>
      <c r="G872" s="67">
        <f t="shared" si="27"/>
        <v>292821071.62999904</v>
      </c>
      <c r="I872" s="68">
        <v>307105515.77999997</v>
      </c>
      <c r="J872" s="69">
        <f t="shared" si="26"/>
        <v>14284444.15000093</v>
      </c>
      <c r="K872" s="65"/>
      <c r="L872" s="65">
        <v>0</v>
      </c>
      <c r="N872" s="68"/>
    </row>
    <row r="873" spans="1:14" outlineLevel="2">
      <c r="A873" s="82">
        <v>2710040200</v>
      </c>
      <c r="B873" s="83" t="s">
        <v>1126</v>
      </c>
      <c r="C873" s="70">
        <v>0</v>
      </c>
      <c r="D873" s="79"/>
      <c r="E873" s="70"/>
      <c r="F873" s="72"/>
      <c r="G873" s="70">
        <f>C873+E873</f>
        <v>0</v>
      </c>
      <c r="H873" s="73"/>
      <c r="I873" s="68">
        <v>0</v>
      </c>
      <c r="J873" s="69">
        <f>I873-G873</f>
        <v>0</v>
      </c>
      <c r="L873" s="65"/>
      <c r="N873" s="68"/>
    </row>
    <row r="874" spans="1:14" outlineLevel="2">
      <c r="A874" s="82">
        <v>2710040300</v>
      </c>
      <c r="B874" s="83" t="s">
        <v>1129</v>
      </c>
      <c r="C874" s="70">
        <v>0</v>
      </c>
      <c r="D874" s="79"/>
      <c r="E874" s="70"/>
      <c r="F874" s="72"/>
      <c r="G874" s="70">
        <f>C874+E874</f>
        <v>0</v>
      </c>
      <c r="H874" s="73"/>
      <c r="I874" s="68">
        <v>0</v>
      </c>
      <c r="J874" s="69">
        <f>I874-G874</f>
        <v>0</v>
      </c>
      <c r="L874" s="65"/>
      <c r="N874" s="68"/>
    </row>
    <row r="875" spans="1:14" outlineLevel="2">
      <c r="A875" s="82">
        <v>2710070200</v>
      </c>
      <c r="B875" s="83" t="s">
        <v>1127</v>
      </c>
      <c r="C875" s="70">
        <v>0</v>
      </c>
      <c r="D875" s="79"/>
      <c r="E875" s="70"/>
      <c r="F875" s="72"/>
      <c r="G875" s="70">
        <f>C875+E875</f>
        <v>0</v>
      </c>
      <c r="H875" s="73"/>
      <c r="I875" s="68">
        <v>0</v>
      </c>
      <c r="J875" s="69">
        <f>I875-G875</f>
        <v>0</v>
      </c>
      <c r="L875" s="65"/>
      <c r="N875" s="68"/>
    </row>
    <row r="876" spans="1:14" outlineLevel="2">
      <c r="A876" s="82">
        <v>2710070300</v>
      </c>
      <c r="B876" s="83" t="s">
        <v>1130</v>
      </c>
      <c r="C876" s="70">
        <v>0</v>
      </c>
      <c r="D876" s="79"/>
      <c r="E876" s="70"/>
      <c r="F876" s="72"/>
      <c r="G876" s="70">
        <f>C876+E876</f>
        <v>0</v>
      </c>
      <c r="H876" s="73"/>
      <c r="I876" s="68">
        <v>0</v>
      </c>
      <c r="J876" s="69">
        <f>I876-G876</f>
        <v>0</v>
      </c>
      <c r="L876" s="65"/>
      <c r="N876" s="68"/>
    </row>
    <row r="877" spans="1:14" outlineLevel="2">
      <c r="A877" s="82">
        <v>2710050500</v>
      </c>
      <c r="B877" s="83" t="s">
        <v>1134</v>
      </c>
      <c r="C877" s="70">
        <v>0</v>
      </c>
      <c r="D877" s="79"/>
      <c r="E877" s="70"/>
      <c r="G877" s="70">
        <f t="shared" si="27"/>
        <v>0</v>
      </c>
      <c r="I877" s="68">
        <v>0</v>
      </c>
      <c r="J877" s="69">
        <f t="shared" si="26"/>
        <v>0</v>
      </c>
      <c r="K877" s="65"/>
      <c r="L877" s="65" t="s">
        <v>392</v>
      </c>
    </row>
    <row r="878" spans="1:14" outlineLevel="2">
      <c r="A878" s="82">
        <v>2710050510</v>
      </c>
      <c r="B878" s="83" t="s">
        <v>1135</v>
      </c>
      <c r="C878" s="70">
        <v>0</v>
      </c>
      <c r="D878" s="79"/>
      <c r="E878" s="70"/>
      <c r="G878" s="70">
        <f t="shared" si="27"/>
        <v>0</v>
      </c>
      <c r="I878" s="68">
        <v>0</v>
      </c>
      <c r="J878" s="69">
        <f t="shared" si="26"/>
        <v>0</v>
      </c>
      <c r="K878" s="65"/>
      <c r="L878" s="65" t="s">
        <v>392</v>
      </c>
    </row>
    <row r="879" spans="1:14" outlineLevel="2">
      <c r="A879" s="82">
        <v>2710040500</v>
      </c>
      <c r="B879" s="83" t="s">
        <v>1136</v>
      </c>
      <c r="C879" s="70">
        <v>607833.83999999904</v>
      </c>
      <c r="D879" s="79"/>
      <c r="E879" s="70"/>
      <c r="G879" s="70">
        <f>C879+E879</f>
        <v>607833.83999999904</v>
      </c>
      <c r="I879" s="68">
        <v>0</v>
      </c>
      <c r="J879" s="69">
        <f t="shared" si="26"/>
        <v>-607833.83999999904</v>
      </c>
      <c r="K879" s="65"/>
      <c r="L879" s="65" t="s">
        <v>392</v>
      </c>
    </row>
    <row r="880" spans="1:14" outlineLevel="2">
      <c r="A880" s="82">
        <v>2710070500</v>
      </c>
      <c r="B880" s="83" t="s">
        <v>1137</v>
      </c>
      <c r="C880" s="70">
        <v>120064061.69</v>
      </c>
      <c r="D880" s="79"/>
      <c r="E880" s="70"/>
      <c r="G880" s="70">
        <f>C880+E880</f>
        <v>120064061.69</v>
      </c>
      <c r="I880" s="68">
        <v>0</v>
      </c>
      <c r="J880" s="69">
        <f t="shared" si="26"/>
        <v>-120064061.69</v>
      </c>
      <c r="K880" s="65"/>
      <c r="L880" s="65" t="s">
        <v>392</v>
      </c>
    </row>
    <row r="881" spans="1:13" outlineLevel="2">
      <c r="A881" s="82">
        <v>2710070510</v>
      </c>
      <c r="B881" s="83" t="s">
        <v>1138</v>
      </c>
      <c r="C881" s="70">
        <v>172149176.09999901</v>
      </c>
      <c r="D881" s="79"/>
      <c r="E881" s="70"/>
      <c r="G881" s="70">
        <f>C881+E881</f>
        <v>172149176.09999901</v>
      </c>
      <c r="I881" s="68">
        <v>0</v>
      </c>
      <c r="J881" s="69">
        <f t="shared" si="26"/>
        <v>-172149176.09999901</v>
      </c>
      <c r="K881" s="65"/>
      <c r="L881" s="65" t="s">
        <v>392</v>
      </c>
    </row>
    <row r="882" spans="1:13" outlineLevel="1">
      <c r="A882" s="66" t="s">
        <v>393</v>
      </c>
      <c r="B882" s="35" t="s">
        <v>5635</v>
      </c>
      <c r="C882" s="67">
        <f>SUM(C883:C884)</f>
        <v>6115547.1100000003</v>
      </c>
      <c r="D882" s="79"/>
      <c r="E882" s="67"/>
      <c r="G882" s="67">
        <f t="shared" si="27"/>
        <v>6115547.1100000003</v>
      </c>
      <c r="I882" s="68">
        <v>20422061.899999999</v>
      </c>
      <c r="J882" s="69">
        <f t="shared" si="26"/>
        <v>14306514.789999999</v>
      </c>
      <c r="K882" s="65"/>
      <c r="L882" s="65">
        <v>0</v>
      </c>
    </row>
    <row r="883" spans="1:13" outlineLevel="2">
      <c r="A883" s="82">
        <v>2710050600</v>
      </c>
      <c r="B883" s="83" t="s">
        <v>1139</v>
      </c>
      <c r="C883" s="70">
        <v>0</v>
      </c>
      <c r="D883" s="79"/>
      <c r="E883" s="70"/>
      <c r="G883" s="70">
        <f t="shared" si="27"/>
        <v>0</v>
      </c>
      <c r="I883" s="68">
        <v>0</v>
      </c>
      <c r="J883" s="69">
        <f t="shared" si="26"/>
        <v>0</v>
      </c>
      <c r="K883" s="65"/>
      <c r="L883" s="65" t="s">
        <v>393</v>
      </c>
    </row>
    <row r="884" spans="1:13" outlineLevel="2">
      <c r="A884" s="82">
        <v>2710070600</v>
      </c>
      <c r="B884" s="83" t="s">
        <v>1140</v>
      </c>
      <c r="C884" s="70">
        <v>6115547.1100000003</v>
      </c>
      <c r="D884" s="79"/>
      <c r="E884" s="70"/>
      <c r="G884" s="70">
        <f>C884+E884</f>
        <v>6115547.1100000003</v>
      </c>
      <c r="I884" s="68">
        <v>0</v>
      </c>
      <c r="J884" s="69">
        <f t="shared" si="26"/>
        <v>-6115547.1100000003</v>
      </c>
      <c r="K884" s="65"/>
      <c r="L884" s="65" t="s">
        <v>393</v>
      </c>
    </row>
    <row r="885" spans="1:13" outlineLevel="1">
      <c r="A885" s="66" t="s">
        <v>394</v>
      </c>
      <c r="B885" s="35" t="s">
        <v>5771</v>
      </c>
      <c r="C885" s="67">
        <f>SUM(C886:C887)</f>
        <v>-45086.169999999904</v>
      </c>
      <c r="D885" s="79"/>
      <c r="E885" s="67"/>
      <c r="G885" s="67">
        <f t="shared" si="27"/>
        <v>-45086.169999999904</v>
      </c>
      <c r="I885" s="68">
        <v>-45086.17</v>
      </c>
      <c r="J885" s="69">
        <f t="shared" si="26"/>
        <v>-9.4587448984384537E-11</v>
      </c>
      <c r="K885" s="65"/>
      <c r="L885" s="65">
        <v>0</v>
      </c>
    </row>
    <row r="886" spans="1:13" outlineLevel="2">
      <c r="A886" s="82">
        <v>2811010000</v>
      </c>
      <c r="B886" s="83" t="s">
        <v>1141</v>
      </c>
      <c r="C886" s="70">
        <v>-11271.54</v>
      </c>
      <c r="D886" s="79"/>
      <c r="E886" s="70"/>
      <c r="G886" s="70">
        <f t="shared" si="27"/>
        <v>-11271.54</v>
      </c>
      <c r="I886" s="68">
        <v>0</v>
      </c>
      <c r="J886" s="69">
        <f t="shared" si="26"/>
        <v>11271.54</v>
      </c>
      <c r="K886" s="65"/>
      <c r="L886" s="65" t="s">
        <v>394</v>
      </c>
    </row>
    <row r="887" spans="1:13" outlineLevel="2">
      <c r="A887" s="82">
        <v>2811011000</v>
      </c>
      <c r="B887" s="83" t="s">
        <v>1142</v>
      </c>
      <c r="C887" s="70">
        <v>-33814.629999999903</v>
      </c>
      <c r="D887" s="79"/>
      <c r="E887" s="70"/>
      <c r="G887" s="70">
        <f t="shared" si="27"/>
        <v>-33814.629999999903</v>
      </c>
      <c r="I887" s="68">
        <v>0</v>
      </c>
      <c r="J887" s="69">
        <f t="shared" si="26"/>
        <v>33814.629999999903</v>
      </c>
      <c r="K887" s="65"/>
      <c r="L887" s="65" t="s">
        <v>394</v>
      </c>
    </row>
    <row r="888" spans="1:13" outlineLevel="1">
      <c r="A888" s="101" t="s">
        <v>395</v>
      </c>
      <c r="B888" s="35" t="s">
        <v>5772</v>
      </c>
      <c r="C888" s="87">
        <f>SUM(C889:C890)</f>
        <v>26773.740000002086</v>
      </c>
      <c r="D888" s="79"/>
      <c r="E888" s="87"/>
      <c r="G888" s="87">
        <f t="shared" si="27"/>
        <v>26773.740000002086</v>
      </c>
      <c r="I888" s="68">
        <v>-1272963.1599999999</v>
      </c>
      <c r="J888" s="69">
        <f t="shared" si="26"/>
        <v>-1299736.900000002</v>
      </c>
      <c r="K888" s="65"/>
      <c r="L888" s="65">
        <v>0</v>
      </c>
      <c r="M888" s="92"/>
    </row>
    <row r="889" spans="1:13" ht="12.75" customHeight="1" outlineLevel="2">
      <c r="A889" s="82">
        <v>2811020000</v>
      </c>
      <c r="B889" s="83" t="s">
        <v>1143</v>
      </c>
      <c r="C889" s="87">
        <v>55242234.980000004</v>
      </c>
      <c r="D889" s="79"/>
      <c r="E889" s="87"/>
      <c r="G889" s="87">
        <f t="shared" si="27"/>
        <v>55242234.980000004</v>
      </c>
      <c r="I889" s="68">
        <v>0</v>
      </c>
      <c r="J889" s="69">
        <f t="shared" si="26"/>
        <v>-55242234.980000004</v>
      </c>
      <c r="K889" s="65"/>
      <c r="L889" s="65" t="s">
        <v>395</v>
      </c>
    </row>
    <row r="890" spans="1:13" ht="12.75" customHeight="1" outlineLevel="2">
      <c r="A890" s="82">
        <v>2811021000</v>
      </c>
      <c r="B890" s="83" t="s">
        <v>1144</v>
      </c>
      <c r="C890" s="70">
        <v>-55215461.240000002</v>
      </c>
      <c r="D890" s="79"/>
      <c r="E890" s="70"/>
      <c r="G890" s="70">
        <f t="shared" si="27"/>
        <v>-55215461.240000002</v>
      </c>
      <c r="I890" s="68">
        <v>0</v>
      </c>
      <c r="J890" s="69">
        <f t="shared" si="26"/>
        <v>55215461.240000002</v>
      </c>
      <c r="K890" s="65"/>
      <c r="L890" s="65" t="s">
        <v>395</v>
      </c>
    </row>
    <row r="891" spans="1:13" outlineLevel="1">
      <c r="A891" s="66" t="s">
        <v>396</v>
      </c>
      <c r="B891" s="35" t="s">
        <v>5773</v>
      </c>
      <c r="C891" s="67">
        <f>SUM(C892:C893)</f>
        <v>-7162491.6300000008</v>
      </c>
      <c r="D891" s="79"/>
      <c r="E891" s="67"/>
      <c r="G891" s="67">
        <f t="shared" si="27"/>
        <v>-7162491.6300000008</v>
      </c>
      <c r="I891" s="68">
        <v>-8079193.1399999997</v>
      </c>
      <c r="J891" s="69">
        <f t="shared" si="26"/>
        <v>-916701.50999999885</v>
      </c>
      <c r="K891" s="65"/>
      <c r="L891" s="65">
        <v>0</v>
      </c>
      <c r="M891" s="92"/>
    </row>
    <row r="892" spans="1:13" outlineLevel="2">
      <c r="A892" s="82">
        <v>2811030000</v>
      </c>
      <c r="B892" s="83" t="s">
        <v>1145</v>
      </c>
      <c r="C892" s="70">
        <v>-4430205.78</v>
      </c>
      <c r="D892" s="79"/>
      <c r="E892" s="70"/>
      <c r="G892" s="70">
        <f t="shared" si="27"/>
        <v>-4430205.78</v>
      </c>
      <c r="I892" s="68">
        <v>0</v>
      </c>
      <c r="J892" s="69">
        <f t="shared" si="26"/>
        <v>4430205.78</v>
      </c>
      <c r="K892" s="65"/>
      <c r="L892" s="65" t="s">
        <v>396</v>
      </c>
    </row>
    <row r="893" spans="1:13" outlineLevel="2">
      <c r="A893" s="82">
        <v>2811031000</v>
      </c>
      <c r="B893" s="83" t="s">
        <v>1146</v>
      </c>
      <c r="C893" s="70">
        <v>-2732285.85</v>
      </c>
      <c r="D893" s="79"/>
      <c r="E893" s="70"/>
      <c r="G893" s="70">
        <f t="shared" si="27"/>
        <v>-2732285.85</v>
      </c>
      <c r="I893" s="68">
        <v>0</v>
      </c>
      <c r="J893" s="69">
        <f t="shared" si="26"/>
        <v>2732285.85</v>
      </c>
      <c r="K893" s="65"/>
      <c r="L893" s="65" t="s">
        <v>396</v>
      </c>
    </row>
    <row r="894" spans="1:13" outlineLevel="1">
      <c r="A894" s="66" t="s">
        <v>397</v>
      </c>
      <c r="B894" s="35" t="s">
        <v>5774</v>
      </c>
      <c r="C894" s="67">
        <f>SUM(C895:C896)</f>
        <v>-775587.00999999989</v>
      </c>
      <c r="D894" s="79"/>
      <c r="E894" s="67"/>
      <c r="G894" s="67">
        <f t="shared" si="27"/>
        <v>-775587.00999999989</v>
      </c>
      <c r="I894" s="68">
        <v>-773488.71</v>
      </c>
      <c r="J894" s="69">
        <f t="shared" si="26"/>
        <v>2098.2999999999302</v>
      </c>
      <c r="K894" s="65"/>
      <c r="L894" s="65">
        <v>0</v>
      </c>
    </row>
    <row r="895" spans="1:13" outlineLevel="2">
      <c r="A895" s="82">
        <v>2811040000</v>
      </c>
      <c r="B895" s="83" t="s">
        <v>1147</v>
      </c>
      <c r="C895" s="70">
        <v>-759860.55</v>
      </c>
      <c r="D895" s="79"/>
      <c r="E895" s="70"/>
      <c r="G895" s="70">
        <f t="shared" si="27"/>
        <v>-759860.55</v>
      </c>
      <c r="I895" s="68">
        <v>0</v>
      </c>
      <c r="J895" s="69">
        <f t="shared" si="26"/>
        <v>759860.55</v>
      </c>
      <c r="K895" s="65"/>
      <c r="L895" s="65" t="s">
        <v>397</v>
      </c>
    </row>
    <row r="896" spans="1:13" outlineLevel="2">
      <c r="A896" s="82">
        <v>2811041000</v>
      </c>
      <c r="B896" s="83" t="s">
        <v>1148</v>
      </c>
      <c r="C896" s="70">
        <v>-15726.459999999901</v>
      </c>
      <c r="D896" s="79"/>
      <c r="E896" s="70"/>
      <c r="G896" s="70">
        <f t="shared" si="27"/>
        <v>-15726.459999999901</v>
      </c>
      <c r="I896" s="68">
        <v>0</v>
      </c>
      <c r="J896" s="69">
        <f t="shared" si="26"/>
        <v>15726.459999999901</v>
      </c>
      <c r="K896" s="65"/>
      <c r="L896" s="65" t="s">
        <v>397</v>
      </c>
    </row>
    <row r="897" spans="1:13" outlineLevel="1">
      <c r="A897" s="66" t="s">
        <v>398</v>
      </c>
      <c r="B897" s="35" t="s">
        <v>5775</v>
      </c>
      <c r="C897" s="67">
        <f>SUM(C898:C900)</f>
        <v>-3417063.0500000003</v>
      </c>
      <c r="D897" s="79"/>
      <c r="E897" s="67"/>
      <c r="G897" s="67">
        <f t="shared" si="27"/>
        <v>-3417063.0500000003</v>
      </c>
      <c r="I897" s="68">
        <v>-3505189.86</v>
      </c>
      <c r="J897" s="69">
        <f t="shared" si="26"/>
        <v>-88126.80999999959</v>
      </c>
      <c r="K897" s="65"/>
      <c r="L897" s="65">
        <v>0</v>
      </c>
      <c r="M897" s="69"/>
    </row>
    <row r="898" spans="1:13" outlineLevel="2">
      <c r="A898" s="82">
        <v>2811050000</v>
      </c>
      <c r="B898" s="83" t="s">
        <v>1149</v>
      </c>
      <c r="C898" s="70">
        <v>-2713662.12</v>
      </c>
      <c r="D898" s="79"/>
      <c r="E898" s="70"/>
      <c r="G898" s="70">
        <f t="shared" si="27"/>
        <v>-2713662.12</v>
      </c>
      <c r="I898" s="68">
        <v>0</v>
      </c>
      <c r="J898" s="69">
        <f t="shared" si="26"/>
        <v>2713662.12</v>
      </c>
      <c r="K898" s="65"/>
      <c r="L898" s="65" t="s">
        <v>398</v>
      </c>
    </row>
    <row r="899" spans="1:13" outlineLevel="2">
      <c r="A899" s="82">
        <v>2811051000</v>
      </c>
      <c r="B899" s="83" t="s">
        <v>1150</v>
      </c>
      <c r="C899" s="70">
        <v>-703400.93</v>
      </c>
      <c r="D899" s="79"/>
      <c r="E899" s="70"/>
      <c r="G899" s="70">
        <f t="shared" si="27"/>
        <v>-703400.93</v>
      </c>
      <c r="I899" s="68">
        <v>0</v>
      </c>
      <c r="J899" s="69">
        <f t="shared" si="26"/>
        <v>703400.93</v>
      </c>
      <c r="K899" s="65"/>
      <c r="L899" s="65" t="s">
        <v>398</v>
      </c>
    </row>
    <row r="900" spans="1:13" outlineLevel="2">
      <c r="A900" s="82">
        <v>2811061000</v>
      </c>
      <c r="B900" s="83" t="s">
        <v>1151</v>
      </c>
      <c r="C900" s="70">
        <v>0</v>
      </c>
      <c r="D900" s="79"/>
      <c r="E900" s="70"/>
      <c r="G900" s="70">
        <f t="shared" si="27"/>
        <v>0</v>
      </c>
      <c r="I900" s="68">
        <v>0</v>
      </c>
      <c r="J900" s="69">
        <f>I900-G900</f>
        <v>0</v>
      </c>
      <c r="K900" s="65"/>
      <c r="L900" s="65" t="s">
        <v>399</v>
      </c>
    </row>
    <row r="901" spans="1:13" outlineLevel="1">
      <c r="A901" s="66" t="s">
        <v>399</v>
      </c>
      <c r="B901" s="35" t="s">
        <v>5776</v>
      </c>
      <c r="C901" s="67">
        <f>SUM(C902)</f>
        <v>0</v>
      </c>
      <c r="D901" s="79"/>
      <c r="E901" s="67"/>
      <c r="G901" s="67">
        <f t="shared" si="27"/>
        <v>0</v>
      </c>
      <c r="I901" s="68">
        <v>0</v>
      </c>
      <c r="J901" s="69">
        <f>I901-G901</f>
        <v>0</v>
      </c>
      <c r="K901" s="65"/>
      <c r="L901" s="65">
        <v>0</v>
      </c>
      <c r="M901" s="92"/>
    </row>
    <row r="902" spans="1:13" outlineLevel="2">
      <c r="A902" s="82">
        <v>2811060000</v>
      </c>
      <c r="B902" s="83" t="s">
        <v>1152</v>
      </c>
      <c r="C902" s="70">
        <v>0</v>
      </c>
      <c r="D902" s="79"/>
      <c r="E902" s="70"/>
      <c r="G902" s="70">
        <f t="shared" si="27"/>
        <v>0</v>
      </c>
      <c r="I902" s="68">
        <v>0</v>
      </c>
      <c r="J902" s="69">
        <f>I902-G902</f>
        <v>0</v>
      </c>
      <c r="K902" s="65"/>
      <c r="L902" s="65" t="s">
        <v>399</v>
      </c>
    </row>
    <row r="903" spans="1:13" outlineLevel="1">
      <c r="A903" s="66" t="s">
        <v>400</v>
      </c>
      <c r="B903" s="35" t="s">
        <v>5777</v>
      </c>
      <c r="C903" s="67">
        <f>SUM(C904:C905)</f>
        <v>-1767808.57</v>
      </c>
      <c r="D903" s="79"/>
      <c r="E903" s="67"/>
      <c r="G903" s="67">
        <f t="shared" si="27"/>
        <v>-1767808.57</v>
      </c>
      <c r="I903" s="68">
        <v>-1514817.1</v>
      </c>
      <c r="J903" s="69">
        <f>I903-G903</f>
        <v>252991.46999999997</v>
      </c>
      <c r="K903" s="65"/>
      <c r="L903" s="65">
        <v>0</v>
      </c>
    </row>
    <row r="904" spans="1:13" outlineLevel="2">
      <c r="A904" s="82">
        <v>2812010000</v>
      </c>
      <c r="B904" s="83" t="s">
        <v>1153</v>
      </c>
      <c r="C904" s="70">
        <v>-1767808.57</v>
      </c>
      <c r="D904" s="79"/>
      <c r="E904" s="70"/>
      <c r="G904" s="70">
        <f t="shared" si="27"/>
        <v>-1767808.57</v>
      </c>
      <c r="I904" s="68">
        <v>0</v>
      </c>
      <c r="J904" s="69">
        <f>I904+G904</f>
        <v>-1767808.57</v>
      </c>
      <c r="K904" s="65"/>
      <c r="L904" s="65" t="s">
        <v>400</v>
      </c>
    </row>
    <row r="905" spans="1:13" outlineLevel="2">
      <c r="A905" s="82">
        <v>2812011000</v>
      </c>
      <c r="B905" s="83" t="s">
        <v>1154</v>
      </c>
      <c r="C905" s="70">
        <v>0</v>
      </c>
      <c r="D905" s="79"/>
      <c r="E905" s="70"/>
      <c r="G905" s="70">
        <f t="shared" si="27"/>
        <v>0</v>
      </c>
      <c r="I905" s="68">
        <v>0</v>
      </c>
      <c r="J905" s="69">
        <f>I905+G905</f>
        <v>0</v>
      </c>
      <c r="K905" s="65"/>
      <c r="L905" s="65" t="s">
        <v>400</v>
      </c>
    </row>
    <row r="906" spans="1:13" outlineLevel="1">
      <c r="A906" s="66" t="s">
        <v>401</v>
      </c>
      <c r="B906" s="35" t="s">
        <v>5778</v>
      </c>
      <c r="C906" s="67">
        <f>SUM(C907:C908)</f>
        <v>0</v>
      </c>
      <c r="D906" s="79"/>
      <c r="E906" s="67"/>
      <c r="G906" s="67">
        <f t="shared" si="27"/>
        <v>0</v>
      </c>
      <c r="I906" s="68">
        <v>0</v>
      </c>
      <c r="J906" s="69">
        <f>I906+G906</f>
        <v>0</v>
      </c>
      <c r="K906" s="65"/>
      <c r="L906" s="65">
        <v>0</v>
      </c>
    </row>
    <row r="907" spans="1:13" outlineLevel="2">
      <c r="A907" s="82">
        <v>2813010000</v>
      </c>
      <c r="B907" s="83" t="s">
        <v>1155</v>
      </c>
      <c r="C907" s="70">
        <v>0</v>
      </c>
      <c r="D907" s="79"/>
      <c r="E907" s="70"/>
      <c r="G907" s="70">
        <f t="shared" si="27"/>
        <v>0</v>
      </c>
      <c r="I907" s="68">
        <v>0</v>
      </c>
      <c r="J907" s="69">
        <f t="shared" ref="J907:J983" si="28">I907-G907</f>
        <v>0</v>
      </c>
      <c r="K907" s="65"/>
      <c r="L907" s="65" t="s">
        <v>401</v>
      </c>
    </row>
    <row r="908" spans="1:13" outlineLevel="2">
      <c r="A908" s="82">
        <v>2813011000</v>
      </c>
      <c r="B908" s="83" t="s">
        <v>1156</v>
      </c>
      <c r="C908" s="70">
        <v>0</v>
      </c>
      <c r="D908" s="79"/>
      <c r="E908" s="70"/>
      <c r="G908" s="70">
        <f t="shared" si="27"/>
        <v>0</v>
      </c>
      <c r="I908" s="68">
        <v>0</v>
      </c>
      <c r="J908" s="69">
        <f t="shared" si="28"/>
        <v>0</v>
      </c>
      <c r="K908" s="65"/>
      <c r="L908" s="65" t="s">
        <v>401</v>
      </c>
    </row>
    <row r="909" spans="1:13" outlineLevel="1">
      <c r="A909" s="35"/>
      <c r="B909" s="35"/>
      <c r="D909" s="79"/>
      <c r="I909" s="68"/>
      <c r="J909" s="69"/>
      <c r="K909" s="65"/>
      <c r="L909" s="65"/>
    </row>
    <row r="910" spans="1:13" s="73" customFormat="1">
      <c r="A910" s="32" t="s">
        <v>0</v>
      </c>
      <c r="B910" s="32"/>
      <c r="C910" s="71">
        <f>C691+C693+C695+C697+C701+C714+C716+C718+C720+C722+C725+C739+C742+C745+C748+C751+C785+C814+C818+C856+C860+C864+C868+C872+C882+C885+C888+C891+C894+C897+C901+C903+C906</f>
        <v>622599077.49999893</v>
      </c>
      <c r="D910" s="71">
        <f>D691+D693+D695+D697+D701+D714+D716+D718+D720+D722+D725+D739+D742+D745+D748+D751+D785+D814+D818+D856+D860+D864+D868+D872+D882+D885+D888+D891+D894+D897+D901+D903+D906</f>
        <v>0</v>
      </c>
      <c r="E910" s="71">
        <f>E691+E693+E695+E697+E701+E714+E716+E718+E720+E722+E725+E739+E742+E745+E748+E751+E785+E814+E818+E856+E860+E864+E868+E872+E882+E885+E888+E891+E894+E897+E901+E903+E906</f>
        <v>0</v>
      </c>
      <c r="F910" s="72"/>
      <c r="G910" s="71">
        <f t="shared" si="27"/>
        <v>622599077.49999893</v>
      </c>
      <c r="I910" s="102">
        <f>I691+I693+I695+I697+I701+I714+I716+I718+I720+I722+I725+I739+I742+I745+I748+I751+I785+I814+I818+I856+I860+I864+I868+I872+I882+I885-I888-I891-I894-I897-I901-I903-I906</f>
        <v>624282463.19000006</v>
      </c>
      <c r="J910" s="69"/>
      <c r="K910" s="103"/>
      <c r="L910" s="65"/>
      <c r="M910" s="100"/>
    </row>
    <row r="911" spans="1:13" s="73" customFormat="1" outlineLevel="1">
      <c r="A911" s="66" t="s">
        <v>402</v>
      </c>
      <c r="B911" s="35" t="s">
        <v>5644</v>
      </c>
      <c r="C911" s="67">
        <f>SUM(C912:C914)</f>
        <v>225692.94</v>
      </c>
      <c r="D911" s="79"/>
      <c r="E911" s="67"/>
      <c r="F911" s="72"/>
      <c r="G911" s="67">
        <f t="shared" si="27"/>
        <v>225692.94</v>
      </c>
      <c r="I911" s="68">
        <v>1740022.49</v>
      </c>
      <c r="J911" s="69">
        <f t="shared" si="28"/>
        <v>1514329.55</v>
      </c>
      <c r="K911" s="65"/>
      <c r="L911" s="65">
        <v>0</v>
      </c>
    </row>
    <row r="912" spans="1:13" s="73" customFormat="1" outlineLevel="2">
      <c r="A912" s="82">
        <v>2291010000</v>
      </c>
      <c r="B912" s="83" t="s">
        <v>1157</v>
      </c>
      <c r="C912" s="70">
        <v>225692.94</v>
      </c>
      <c r="D912" s="79"/>
      <c r="E912" s="70"/>
      <c r="F912" s="72"/>
      <c r="G912" s="70">
        <f t="shared" si="27"/>
        <v>225692.94</v>
      </c>
      <c r="I912" s="68">
        <v>0</v>
      </c>
      <c r="J912" s="69">
        <f t="shared" si="28"/>
        <v>-225692.94</v>
      </c>
      <c r="K912" s="65"/>
      <c r="L912" s="65" t="s">
        <v>402</v>
      </c>
    </row>
    <row r="913" spans="1:14" s="73" customFormat="1" outlineLevel="2">
      <c r="A913" s="82">
        <v>2292010000</v>
      </c>
      <c r="B913" s="83" t="s">
        <v>1158</v>
      </c>
      <c r="C913" s="70">
        <v>0</v>
      </c>
      <c r="D913" s="79"/>
      <c r="E913" s="70"/>
      <c r="F913" s="72"/>
      <c r="G913" s="70">
        <f t="shared" ref="G913:G994" si="29">C913+E913</f>
        <v>0</v>
      </c>
      <c r="I913" s="68">
        <v>0</v>
      </c>
      <c r="J913" s="69">
        <f t="shared" si="28"/>
        <v>0</v>
      </c>
      <c r="K913" s="65"/>
      <c r="L913" s="65" t="s">
        <v>402</v>
      </c>
    </row>
    <row r="914" spans="1:14" s="73" customFormat="1" outlineLevel="2">
      <c r="A914" s="82">
        <v>2292010099</v>
      </c>
      <c r="B914" s="83" t="s">
        <v>1159</v>
      </c>
      <c r="C914" s="70">
        <v>0</v>
      </c>
      <c r="D914" s="79"/>
      <c r="E914" s="70"/>
      <c r="F914" s="72"/>
      <c r="G914" s="70">
        <f t="shared" si="29"/>
        <v>0</v>
      </c>
      <c r="I914" s="68">
        <v>0</v>
      </c>
      <c r="J914" s="69">
        <f t="shared" si="28"/>
        <v>0</v>
      </c>
      <c r="K914" s="65"/>
      <c r="L914" s="65" t="s">
        <v>402</v>
      </c>
    </row>
    <row r="915" spans="1:14" s="73" customFormat="1" outlineLevel="1">
      <c r="A915" s="66" t="s">
        <v>403</v>
      </c>
      <c r="B915" s="35" t="s">
        <v>5645</v>
      </c>
      <c r="C915" s="67">
        <f>SUM(C916)</f>
        <v>0</v>
      </c>
      <c r="D915" s="79"/>
      <c r="E915" s="67"/>
      <c r="F915" s="72"/>
      <c r="G915" s="67">
        <f t="shared" si="29"/>
        <v>0</v>
      </c>
      <c r="I915" s="68">
        <v>0</v>
      </c>
      <c r="J915" s="69">
        <f t="shared" si="28"/>
        <v>0</v>
      </c>
      <c r="K915" s="65"/>
      <c r="L915" s="65">
        <v>0</v>
      </c>
    </row>
    <row r="916" spans="1:14" s="73" customFormat="1" outlineLevel="2">
      <c r="A916" s="82">
        <v>2521111000</v>
      </c>
      <c r="B916" s="98" t="s">
        <v>1160</v>
      </c>
      <c r="C916" s="70">
        <v>0</v>
      </c>
      <c r="D916" s="79"/>
      <c r="E916" s="70"/>
      <c r="F916" s="72"/>
      <c r="G916" s="70">
        <f t="shared" si="29"/>
        <v>0</v>
      </c>
      <c r="I916" s="68">
        <v>0</v>
      </c>
      <c r="J916" s="69">
        <f t="shared" si="28"/>
        <v>0</v>
      </c>
      <c r="K916" s="65"/>
      <c r="L916" s="65" t="s">
        <v>403</v>
      </c>
    </row>
    <row r="917" spans="1:14" s="73" customFormat="1" outlineLevel="1">
      <c r="A917" s="66" t="s">
        <v>404</v>
      </c>
      <c r="B917" s="35" t="s">
        <v>5646</v>
      </c>
      <c r="C917" s="67">
        <f>SUM(C918)</f>
        <v>0</v>
      </c>
      <c r="D917" s="79"/>
      <c r="E917" s="67"/>
      <c r="F917" s="72"/>
      <c r="G917" s="67">
        <f t="shared" si="29"/>
        <v>0</v>
      </c>
      <c r="I917" s="68">
        <v>0</v>
      </c>
      <c r="J917" s="69">
        <f t="shared" si="28"/>
        <v>0</v>
      </c>
      <c r="K917" s="65"/>
      <c r="L917" s="65">
        <v>0</v>
      </c>
    </row>
    <row r="918" spans="1:14" s="73" customFormat="1" outlineLevel="2">
      <c r="A918" s="82">
        <v>2523020000</v>
      </c>
      <c r="B918" s="83" t="s">
        <v>1161</v>
      </c>
      <c r="C918" s="70">
        <v>0</v>
      </c>
      <c r="D918" s="79"/>
      <c r="E918" s="70"/>
      <c r="F918" s="72"/>
      <c r="G918" s="70">
        <f t="shared" si="29"/>
        <v>0</v>
      </c>
      <c r="I918" s="68">
        <v>0</v>
      </c>
      <c r="J918" s="69">
        <f t="shared" si="28"/>
        <v>0</v>
      </c>
      <c r="K918" s="65"/>
      <c r="L918" s="65" t="s">
        <v>404</v>
      </c>
    </row>
    <row r="919" spans="1:14" s="73" customFormat="1" outlineLevel="1">
      <c r="A919" s="66" t="s">
        <v>405</v>
      </c>
      <c r="B919" s="35" t="s">
        <v>5647</v>
      </c>
      <c r="C919" s="67">
        <f>SUM(C920)</f>
        <v>0</v>
      </c>
      <c r="D919" s="79"/>
      <c r="E919" s="67"/>
      <c r="F919" s="72"/>
      <c r="G919" s="67">
        <f t="shared" si="29"/>
        <v>0</v>
      </c>
      <c r="I919" s="68">
        <v>0</v>
      </c>
      <c r="J919" s="69">
        <f t="shared" si="28"/>
        <v>0</v>
      </c>
      <c r="K919" s="65"/>
      <c r="L919" s="65">
        <v>0</v>
      </c>
    </row>
    <row r="920" spans="1:14" s="73" customFormat="1" outlineLevel="2">
      <c r="A920" s="82">
        <v>2521111000</v>
      </c>
      <c r="B920" s="83" t="s">
        <v>1160</v>
      </c>
      <c r="C920" s="70">
        <v>0</v>
      </c>
      <c r="D920" s="79"/>
      <c r="E920" s="70"/>
      <c r="F920" s="72"/>
      <c r="G920" s="70">
        <f t="shared" si="29"/>
        <v>0</v>
      </c>
      <c r="I920" s="68">
        <v>0</v>
      </c>
      <c r="J920" s="69">
        <f t="shared" si="28"/>
        <v>0</v>
      </c>
      <c r="K920" s="65"/>
      <c r="L920" s="65" t="s">
        <v>403</v>
      </c>
    </row>
    <row r="921" spans="1:14" s="73" customFormat="1" outlineLevel="1">
      <c r="A921" s="66" t="s">
        <v>406</v>
      </c>
      <c r="B921" s="35" t="s">
        <v>5779</v>
      </c>
      <c r="C921" s="67">
        <f>SUM(C922)</f>
        <v>-3234.69</v>
      </c>
      <c r="D921" s="79"/>
      <c r="E921" s="67"/>
      <c r="F921" s="72"/>
      <c r="G921" s="67">
        <f t="shared" si="29"/>
        <v>-3234.69</v>
      </c>
      <c r="I921" s="68">
        <v>0</v>
      </c>
      <c r="J921" s="69">
        <f t="shared" si="28"/>
        <v>3234.69</v>
      </c>
      <c r="K921" s="65"/>
      <c r="L921" s="65">
        <v>0</v>
      </c>
    </row>
    <row r="922" spans="1:14" s="73" customFormat="1" outlineLevel="2">
      <c r="A922" s="82">
        <v>2619999999</v>
      </c>
      <c r="B922" s="83" t="s">
        <v>1162</v>
      </c>
      <c r="C922" s="70">
        <v>-3234.69</v>
      </c>
      <c r="D922" s="79"/>
      <c r="E922" s="70"/>
      <c r="F922" s="72"/>
      <c r="G922" s="70">
        <f t="shared" si="29"/>
        <v>-3234.69</v>
      </c>
      <c r="I922" s="68">
        <v>0</v>
      </c>
      <c r="J922" s="69">
        <f t="shared" si="28"/>
        <v>3234.69</v>
      </c>
      <c r="K922" s="65"/>
      <c r="L922" s="65" t="s">
        <v>406</v>
      </c>
    </row>
    <row r="923" spans="1:14" s="73" customFormat="1" outlineLevel="1">
      <c r="A923" s="66" t="s">
        <v>407</v>
      </c>
      <c r="B923" s="35" t="s">
        <v>5648</v>
      </c>
      <c r="C923" s="67">
        <f>SUM(C924)</f>
        <v>0</v>
      </c>
      <c r="D923" s="79"/>
      <c r="E923" s="67"/>
      <c r="F923" s="72"/>
      <c r="G923" s="67">
        <f>C923+E923</f>
        <v>0</v>
      </c>
      <c r="I923" s="68">
        <v>0</v>
      </c>
      <c r="J923" s="69">
        <f>I923-G923</f>
        <v>0</v>
      </c>
      <c r="K923" s="65"/>
      <c r="L923" s="65">
        <v>0</v>
      </c>
    </row>
    <row r="924" spans="1:14" s="73" customFormat="1" outlineLevel="2">
      <c r="A924" s="104">
        <v>2623020000</v>
      </c>
      <c r="B924" s="83" t="s">
        <v>1163</v>
      </c>
      <c r="C924" s="70">
        <v>0</v>
      </c>
      <c r="D924" s="79"/>
      <c r="E924" s="70"/>
      <c r="F924" s="72"/>
      <c r="G924" s="70">
        <f>C924+E924</f>
        <v>0</v>
      </c>
      <c r="I924" s="68">
        <v>0</v>
      </c>
      <c r="J924" s="69">
        <f>I924-G924</f>
        <v>0</v>
      </c>
      <c r="K924" s="65"/>
      <c r="L924" s="65" t="s">
        <v>407</v>
      </c>
    </row>
    <row r="925" spans="1:14" s="73" customFormat="1" outlineLevel="1">
      <c r="A925" s="66" t="s">
        <v>408</v>
      </c>
      <c r="B925" s="35" t="s">
        <v>5649</v>
      </c>
      <c r="C925" s="67">
        <f>SUM(C926:C927)</f>
        <v>94799.919999999896</v>
      </c>
      <c r="D925" s="79"/>
      <c r="E925" s="67"/>
      <c r="F925" s="72"/>
      <c r="G925" s="67">
        <f t="shared" si="29"/>
        <v>94799.919999999896</v>
      </c>
      <c r="I925" s="68">
        <v>71685.350000000006</v>
      </c>
      <c r="J925" s="69">
        <f t="shared" si="28"/>
        <v>-23114.569999999891</v>
      </c>
      <c r="K925" s="65"/>
      <c r="L925" s="65">
        <v>0</v>
      </c>
    </row>
    <row r="926" spans="1:14" s="73" customFormat="1" outlineLevel="2">
      <c r="A926" s="31">
        <v>2624010000</v>
      </c>
      <c r="B926" s="45" t="s">
        <v>1164</v>
      </c>
      <c r="C926" s="70">
        <v>0</v>
      </c>
      <c r="D926" s="79"/>
      <c r="E926" s="70"/>
      <c r="F926" s="72"/>
      <c r="G926" s="70">
        <f>C926+E926</f>
        <v>0</v>
      </c>
      <c r="I926" s="68">
        <v>0</v>
      </c>
      <c r="J926" s="69">
        <f>I926-G926</f>
        <v>0</v>
      </c>
      <c r="K926" s="65"/>
      <c r="L926" s="65" t="s">
        <v>408</v>
      </c>
    </row>
    <row r="927" spans="1:14" s="73" customFormat="1" outlineLevel="2">
      <c r="A927" s="31">
        <v>2624020000</v>
      </c>
      <c r="B927" s="45" t="s">
        <v>1165</v>
      </c>
      <c r="C927" s="105">
        <v>94799.919999999896</v>
      </c>
      <c r="D927" s="79"/>
      <c r="E927" s="70"/>
      <c r="F927" s="72"/>
      <c r="G927" s="70">
        <f>C927+E927</f>
        <v>94799.919999999896</v>
      </c>
      <c r="I927" s="68">
        <v>0</v>
      </c>
      <c r="J927" s="69">
        <f>I927-G927</f>
        <v>-94799.919999999896</v>
      </c>
      <c r="K927" s="65"/>
      <c r="L927" s="65" t="s">
        <v>408</v>
      </c>
    </row>
    <row r="928" spans="1:14" s="73" customFormat="1" outlineLevel="1">
      <c r="A928" s="66" t="s">
        <v>409</v>
      </c>
      <c r="B928" s="35" t="s">
        <v>5650</v>
      </c>
      <c r="C928" s="67">
        <f>SUM(C929:C938)</f>
        <v>74424.11</v>
      </c>
      <c r="D928" s="79"/>
      <c r="E928" s="67"/>
      <c r="F928" s="72"/>
      <c r="G928" s="67">
        <f t="shared" si="29"/>
        <v>74424.11</v>
      </c>
      <c r="I928" s="68">
        <v>86226.68</v>
      </c>
      <c r="J928" s="69">
        <f t="shared" si="28"/>
        <v>11802.569999999992</v>
      </c>
      <c r="K928" s="65"/>
      <c r="L928" s="65">
        <v>0</v>
      </c>
      <c r="N928" s="68"/>
    </row>
    <row r="929" spans="1:14" s="73" customFormat="1" outlineLevel="2">
      <c r="A929" s="82">
        <v>2622000000</v>
      </c>
      <c r="B929" s="83" t="s">
        <v>1166</v>
      </c>
      <c r="C929" s="70">
        <v>0</v>
      </c>
      <c r="D929" s="79"/>
      <c r="E929" s="70"/>
      <c r="F929" s="72"/>
      <c r="G929" s="70">
        <f t="shared" si="29"/>
        <v>0</v>
      </c>
      <c r="I929" s="68">
        <v>0</v>
      </c>
      <c r="J929" s="69">
        <f t="shared" si="28"/>
        <v>0</v>
      </c>
      <c r="K929" s="65"/>
      <c r="L929" s="65" t="s">
        <v>532</v>
      </c>
      <c r="N929" s="68"/>
    </row>
    <row r="930" spans="1:14" s="73" customFormat="1" outlineLevel="2">
      <c r="A930" s="82">
        <v>2622010000</v>
      </c>
      <c r="B930" s="83" t="s">
        <v>1167</v>
      </c>
      <c r="C930" s="70">
        <v>0</v>
      </c>
      <c r="D930" s="79"/>
      <c r="E930" s="70"/>
      <c r="F930" s="72"/>
      <c r="G930" s="70">
        <f t="shared" si="29"/>
        <v>0</v>
      </c>
      <c r="I930" s="68">
        <v>0</v>
      </c>
      <c r="J930" s="69">
        <f t="shared" si="28"/>
        <v>0</v>
      </c>
      <c r="K930" s="65"/>
      <c r="L930" s="65" t="s">
        <v>532</v>
      </c>
      <c r="N930" s="68"/>
    </row>
    <row r="931" spans="1:14" s="73" customFormat="1" outlineLevel="2">
      <c r="A931" s="82">
        <v>2622020000</v>
      </c>
      <c r="B931" s="83" t="s">
        <v>1168</v>
      </c>
      <c r="C931" s="70">
        <v>0</v>
      </c>
      <c r="D931" s="79"/>
      <c r="E931" s="70"/>
      <c r="F931" s="72"/>
      <c r="G931" s="70">
        <f t="shared" si="29"/>
        <v>0</v>
      </c>
      <c r="I931" s="68">
        <v>0</v>
      </c>
      <c r="J931" s="69">
        <f t="shared" si="28"/>
        <v>0</v>
      </c>
      <c r="K931" s="65"/>
      <c r="L931" s="65" t="s">
        <v>532</v>
      </c>
      <c r="N931" s="68"/>
    </row>
    <row r="932" spans="1:14" s="73" customFormat="1" outlineLevel="2">
      <c r="A932" s="82">
        <v>2622030000</v>
      </c>
      <c r="B932" s="83" t="s">
        <v>1169</v>
      </c>
      <c r="C932" s="70">
        <v>0</v>
      </c>
      <c r="D932" s="79"/>
      <c r="E932" s="70"/>
      <c r="F932" s="72"/>
      <c r="G932" s="70">
        <f t="shared" si="29"/>
        <v>0</v>
      </c>
      <c r="I932" s="68">
        <v>0</v>
      </c>
      <c r="J932" s="69">
        <f t="shared" si="28"/>
        <v>0</v>
      </c>
      <c r="K932" s="65"/>
      <c r="L932" s="65" t="s">
        <v>532</v>
      </c>
      <c r="N932" s="68"/>
    </row>
    <row r="933" spans="1:14" s="73" customFormat="1" outlineLevel="2">
      <c r="A933" s="31">
        <v>2629010000</v>
      </c>
      <c r="B933" s="45" t="s">
        <v>1170</v>
      </c>
      <c r="C933" s="70">
        <v>4050</v>
      </c>
      <c r="D933" s="79"/>
      <c r="E933" s="70"/>
      <c r="F933" s="72"/>
      <c r="G933" s="70">
        <f t="shared" si="29"/>
        <v>4050</v>
      </c>
      <c r="I933" s="68">
        <v>0</v>
      </c>
      <c r="J933" s="69">
        <f t="shared" si="28"/>
        <v>-4050</v>
      </c>
      <c r="K933" s="65"/>
      <c r="L933" s="65" t="s">
        <v>409</v>
      </c>
    </row>
    <row r="934" spans="1:14" s="73" customFormat="1" outlineLevel="2">
      <c r="A934" s="82">
        <v>2629020000</v>
      </c>
      <c r="B934" s="83" t="s">
        <v>1171</v>
      </c>
      <c r="C934" s="70">
        <v>0</v>
      </c>
      <c r="D934" s="79"/>
      <c r="E934" s="70"/>
      <c r="F934" s="72"/>
      <c r="G934" s="70">
        <f t="shared" si="29"/>
        <v>0</v>
      </c>
      <c r="I934" s="68">
        <v>0</v>
      </c>
      <c r="J934" s="69">
        <f t="shared" si="28"/>
        <v>0</v>
      </c>
      <c r="K934" s="65"/>
      <c r="L934" s="65" t="s">
        <v>409</v>
      </c>
    </row>
    <row r="935" spans="1:14" s="73" customFormat="1" outlineLevel="2">
      <c r="A935" s="82">
        <v>2629030000</v>
      </c>
      <c r="B935" s="83" t="s">
        <v>1172</v>
      </c>
      <c r="C935" s="70">
        <v>70192.460000000006</v>
      </c>
      <c r="D935" s="79"/>
      <c r="E935" s="70"/>
      <c r="F935" s="72"/>
      <c r="G935" s="70">
        <f t="shared" si="29"/>
        <v>70192.460000000006</v>
      </c>
      <c r="I935" s="68">
        <v>0</v>
      </c>
      <c r="J935" s="69">
        <f t="shared" si="28"/>
        <v>-70192.460000000006</v>
      </c>
      <c r="K935" s="65"/>
      <c r="L935" s="65" t="s">
        <v>409</v>
      </c>
    </row>
    <row r="936" spans="1:14" s="73" customFormat="1" outlineLevel="2">
      <c r="A936" s="82">
        <v>2629040000</v>
      </c>
      <c r="B936" s="83" t="s">
        <v>1173</v>
      </c>
      <c r="C936" s="70">
        <v>0</v>
      </c>
      <c r="D936" s="79"/>
      <c r="E936" s="70"/>
      <c r="F936" s="72"/>
      <c r="G936" s="70">
        <f t="shared" si="29"/>
        <v>0</v>
      </c>
      <c r="I936" s="68">
        <v>0</v>
      </c>
      <c r="J936" s="69">
        <f t="shared" si="28"/>
        <v>0</v>
      </c>
      <c r="K936" s="65"/>
      <c r="L936" s="65" t="s">
        <v>409</v>
      </c>
    </row>
    <row r="937" spans="1:14" s="73" customFormat="1" outlineLevel="2">
      <c r="A937" s="82">
        <v>2629990000</v>
      </c>
      <c r="B937" s="83" t="s">
        <v>1174</v>
      </c>
      <c r="C937" s="70">
        <v>181.65</v>
      </c>
      <c r="D937" s="79"/>
      <c r="E937" s="70"/>
      <c r="F937" s="72"/>
      <c r="G937" s="70">
        <f t="shared" si="29"/>
        <v>181.65</v>
      </c>
      <c r="I937" s="68">
        <v>0</v>
      </c>
      <c r="J937" s="69">
        <f t="shared" si="28"/>
        <v>-181.65</v>
      </c>
      <c r="K937" s="65"/>
      <c r="L937" s="65" t="s">
        <v>409</v>
      </c>
    </row>
    <row r="938" spans="1:14" s="73" customFormat="1" outlineLevel="2">
      <c r="A938" s="82">
        <v>2629999999</v>
      </c>
      <c r="B938" s="83" t="s">
        <v>1175</v>
      </c>
      <c r="C938" s="70">
        <v>0</v>
      </c>
      <c r="D938" s="79"/>
      <c r="E938" s="70"/>
      <c r="F938" s="72"/>
      <c r="G938" s="70">
        <f t="shared" si="29"/>
        <v>0</v>
      </c>
      <c r="I938" s="68">
        <v>0</v>
      </c>
      <c r="J938" s="69">
        <f t="shared" si="28"/>
        <v>0</v>
      </c>
      <c r="K938" s="65"/>
      <c r="L938" s="65" t="s">
        <v>409</v>
      </c>
    </row>
    <row r="939" spans="1:14" s="73" customFormat="1" outlineLevel="1">
      <c r="A939" s="66" t="s">
        <v>410</v>
      </c>
      <c r="B939" s="35" t="s">
        <v>5651</v>
      </c>
      <c r="C939" s="67">
        <f>SUM(C940)</f>
        <v>0</v>
      </c>
      <c r="D939" s="79"/>
      <c r="E939" s="67"/>
      <c r="F939" s="72"/>
      <c r="G939" s="67">
        <f t="shared" si="29"/>
        <v>0</v>
      </c>
      <c r="I939" s="68">
        <v>0</v>
      </c>
      <c r="J939" s="69">
        <f t="shared" si="28"/>
        <v>0</v>
      </c>
      <c r="K939" s="65"/>
      <c r="L939" s="65">
        <v>0</v>
      </c>
    </row>
    <row r="940" spans="1:14" s="73" customFormat="1" outlineLevel="2">
      <c r="A940" s="82">
        <v>2630000000</v>
      </c>
      <c r="B940" s="83" t="s">
        <v>1176</v>
      </c>
      <c r="C940" s="70">
        <v>0</v>
      </c>
      <c r="D940" s="79"/>
      <c r="E940" s="70"/>
      <c r="F940" s="72"/>
      <c r="G940" s="70">
        <f t="shared" si="29"/>
        <v>0</v>
      </c>
      <c r="I940" s="68">
        <v>0</v>
      </c>
      <c r="J940" s="69">
        <f t="shared" si="28"/>
        <v>0</v>
      </c>
      <c r="K940" s="65"/>
      <c r="L940" s="65" t="s">
        <v>410</v>
      </c>
    </row>
    <row r="941" spans="1:14" s="73" customFormat="1" outlineLevel="1">
      <c r="A941" s="66" t="s">
        <v>411</v>
      </c>
      <c r="B941" s="35" t="s">
        <v>5652</v>
      </c>
      <c r="C941" s="67">
        <f>SUM(C942)</f>
        <v>0</v>
      </c>
      <c r="D941" s="79"/>
      <c r="E941" s="67"/>
      <c r="F941" s="72"/>
      <c r="G941" s="67">
        <f t="shared" si="29"/>
        <v>0</v>
      </c>
      <c r="I941" s="68">
        <v>0</v>
      </c>
      <c r="J941" s="69">
        <f t="shared" si="28"/>
        <v>0</v>
      </c>
      <c r="K941" s="65"/>
      <c r="L941" s="65">
        <v>0</v>
      </c>
    </row>
    <row r="942" spans="1:14" s="73" customFormat="1" outlineLevel="2">
      <c r="A942" s="82">
        <v>2640020000</v>
      </c>
      <c r="B942" s="83" t="s">
        <v>1177</v>
      </c>
      <c r="C942" s="70">
        <v>0</v>
      </c>
      <c r="D942" s="79"/>
      <c r="E942" s="70"/>
      <c r="F942" s="72"/>
      <c r="G942" s="70">
        <f t="shared" si="29"/>
        <v>0</v>
      </c>
      <c r="I942" s="68">
        <v>0</v>
      </c>
      <c r="J942" s="69">
        <f t="shared" si="28"/>
        <v>0</v>
      </c>
      <c r="K942" s="65"/>
      <c r="L942" s="65" t="s">
        <v>411</v>
      </c>
    </row>
    <row r="943" spans="1:14" s="73" customFormat="1" outlineLevel="1">
      <c r="A943" s="66" t="s">
        <v>412</v>
      </c>
      <c r="B943" s="35" t="s">
        <v>5653</v>
      </c>
      <c r="C943" s="67">
        <f>SUM(C944:C945)</f>
        <v>0</v>
      </c>
      <c r="D943" s="79"/>
      <c r="E943" s="67"/>
      <c r="F943" s="72"/>
      <c r="G943" s="67">
        <f t="shared" si="29"/>
        <v>0</v>
      </c>
      <c r="I943" s="68">
        <v>0</v>
      </c>
      <c r="J943" s="69">
        <f t="shared" si="28"/>
        <v>0</v>
      </c>
      <c r="K943" s="65"/>
      <c r="L943" s="65">
        <v>0</v>
      </c>
    </row>
    <row r="944" spans="1:14" s="73" customFormat="1" outlineLevel="2">
      <c r="A944" s="82">
        <v>2670000000</v>
      </c>
      <c r="B944" s="83" t="s">
        <v>1178</v>
      </c>
      <c r="C944" s="70">
        <v>0</v>
      </c>
      <c r="D944" s="79"/>
      <c r="E944" s="70"/>
      <c r="F944" s="72"/>
      <c r="G944" s="70">
        <f t="shared" si="29"/>
        <v>0</v>
      </c>
      <c r="I944" s="68">
        <v>0</v>
      </c>
      <c r="J944" s="69">
        <f t="shared" si="28"/>
        <v>0</v>
      </c>
      <c r="K944" s="65"/>
      <c r="L944" s="65" t="s">
        <v>412</v>
      </c>
    </row>
    <row r="945" spans="1:13" s="73" customFormat="1" outlineLevel="2">
      <c r="A945" s="82">
        <v>2679999999</v>
      </c>
      <c r="B945" s="83" t="s">
        <v>1179</v>
      </c>
      <c r="C945" s="70">
        <v>0</v>
      </c>
      <c r="D945" s="79"/>
      <c r="E945" s="70"/>
      <c r="F945" s="72"/>
      <c r="G945" s="70">
        <f t="shared" si="29"/>
        <v>0</v>
      </c>
      <c r="I945" s="68">
        <v>0</v>
      </c>
      <c r="J945" s="69">
        <f t="shared" si="28"/>
        <v>0</v>
      </c>
      <c r="K945" s="65"/>
      <c r="L945" s="65" t="s">
        <v>412</v>
      </c>
    </row>
    <row r="946" spans="1:13" s="73" customFormat="1" outlineLevel="1">
      <c r="A946" s="66" t="s">
        <v>413</v>
      </c>
      <c r="B946" s="35" t="s">
        <v>5654</v>
      </c>
      <c r="C946" s="67">
        <f>SUM(C947)</f>
        <v>1830181.83</v>
      </c>
      <c r="D946" s="79"/>
      <c r="E946" s="67"/>
      <c r="F946" s="72"/>
      <c r="G946" s="67">
        <f t="shared" si="29"/>
        <v>1830181.83</v>
      </c>
      <c r="I946" s="68">
        <v>11144291.039999999</v>
      </c>
      <c r="J946" s="69">
        <f t="shared" si="28"/>
        <v>9314109.209999999</v>
      </c>
      <c r="K946" s="65"/>
      <c r="L946" s="65">
        <v>0</v>
      </c>
    </row>
    <row r="947" spans="1:13" s="73" customFormat="1" outlineLevel="2">
      <c r="A947" s="31">
        <v>2681114000</v>
      </c>
      <c r="B947" s="45" t="s">
        <v>1180</v>
      </c>
      <c r="C947" s="70">
        <v>1830181.83</v>
      </c>
      <c r="D947" s="79"/>
      <c r="E947" s="70"/>
      <c r="F947" s="72"/>
      <c r="G947" s="70">
        <f t="shared" si="29"/>
        <v>1830181.83</v>
      </c>
      <c r="I947" s="68">
        <v>0</v>
      </c>
      <c r="J947" s="69">
        <f t="shared" si="28"/>
        <v>-1830181.83</v>
      </c>
      <c r="K947" s="65"/>
      <c r="L947" s="65" t="s">
        <v>413</v>
      </c>
    </row>
    <row r="948" spans="1:13" s="73" customFormat="1" outlineLevel="1">
      <c r="A948" s="66" t="s">
        <v>414</v>
      </c>
      <c r="B948" s="35" t="s">
        <v>5655</v>
      </c>
      <c r="C948" s="67">
        <f>SUM(C949)</f>
        <v>0</v>
      </c>
      <c r="D948" s="79"/>
      <c r="E948" s="67"/>
      <c r="F948" s="72"/>
      <c r="G948" s="67">
        <f t="shared" si="29"/>
        <v>0</v>
      </c>
      <c r="I948" s="68">
        <v>22533228.690000001</v>
      </c>
      <c r="J948" s="69">
        <f t="shared" si="28"/>
        <v>22533228.690000001</v>
      </c>
      <c r="K948" s="65"/>
      <c r="L948" s="65">
        <v>0</v>
      </c>
    </row>
    <row r="949" spans="1:13" s="73" customFormat="1" outlineLevel="2">
      <c r="A949" s="82">
        <v>2681115000</v>
      </c>
      <c r="B949" s="83" t="s">
        <v>1181</v>
      </c>
      <c r="C949" s="70">
        <v>0</v>
      </c>
      <c r="D949" s="79"/>
      <c r="E949" s="70"/>
      <c r="F949" s="72"/>
      <c r="G949" s="70">
        <f t="shared" si="29"/>
        <v>0</v>
      </c>
      <c r="I949" s="68">
        <v>0</v>
      </c>
      <c r="J949" s="69">
        <f t="shared" si="28"/>
        <v>0</v>
      </c>
      <c r="K949" s="65"/>
      <c r="L949" s="65" t="s">
        <v>414</v>
      </c>
    </row>
    <row r="950" spans="1:13" s="73" customFormat="1" outlineLevel="1">
      <c r="A950" s="66" t="s">
        <v>415</v>
      </c>
      <c r="B950" s="35" t="s">
        <v>5656</v>
      </c>
      <c r="C950" s="67">
        <f>SUM(C951)</f>
        <v>0</v>
      </c>
      <c r="D950" s="79"/>
      <c r="E950" s="67"/>
      <c r="F950" s="72"/>
      <c r="G950" s="67">
        <f t="shared" si="29"/>
        <v>0</v>
      </c>
      <c r="I950" s="68">
        <v>0</v>
      </c>
      <c r="J950" s="69">
        <f t="shared" si="28"/>
        <v>0</v>
      </c>
      <c r="K950" s="65"/>
      <c r="L950" s="65">
        <v>0</v>
      </c>
    </row>
    <row r="951" spans="1:13" s="73" customFormat="1" outlineLevel="2">
      <c r="A951" s="82">
        <v>2681142010</v>
      </c>
      <c r="B951" s="83" t="s">
        <v>1182</v>
      </c>
      <c r="C951" s="70">
        <v>0</v>
      </c>
      <c r="D951" s="79"/>
      <c r="E951" s="70"/>
      <c r="F951" s="72"/>
      <c r="G951" s="70">
        <f t="shared" si="29"/>
        <v>0</v>
      </c>
      <c r="I951" s="68">
        <v>0</v>
      </c>
      <c r="J951" s="69">
        <f t="shared" si="28"/>
        <v>0</v>
      </c>
      <c r="K951" s="65"/>
      <c r="L951" s="65" t="s">
        <v>415</v>
      </c>
    </row>
    <row r="952" spans="1:13" s="73" customFormat="1" outlineLevel="1">
      <c r="A952" s="66" t="s">
        <v>416</v>
      </c>
      <c r="B952" s="35" t="s">
        <v>5657</v>
      </c>
      <c r="C952" s="67">
        <f>SUM(C953:C956)</f>
        <v>0</v>
      </c>
      <c r="D952" s="79"/>
      <c r="E952" s="67"/>
      <c r="F952" s="72"/>
      <c r="G952" s="67">
        <f t="shared" si="29"/>
        <v>0</v>
      </c>
      <c r="I952" s="68">
        <v>0</v>
      </c>
      <c r="J952" s="69">
        <f t="shared" si="28"/>
        <v>0</v>
      </c>
      <c r="K952" s="65"/>
      <c r="L952" s="65">
        <v>0</v>
      </c>
    </row>
    <row r="953" spans="1:13" s="73" customFormat="1" outlineLevel="2">
      <c r="A953" s="82">
        <v>2681126010</v>
      </c>
      <c r="B953" s="83" t="s">
        <v>1183</v>
      </c>
      <c r="C953" s="70">
        <v>0</v>
      </c>
      <c r="D953" s="79"/>
      <c r="E953" s="70"/>
      <c r="F953" s="72"/>
      <c r="G953" s="70">
        <f t="shared" si="29"/>
        <v>0</v>
      </c>
      <c r="I953" s="68">
        <v>0</v>
      </c>
      <c r="J953" s="69">
        <f t="shared" si="28"/>
        <v>0</v>
      </c>
      <c r="K953" s="65"/>
      <c r="L953" s="65" t="s">
        <v>416</v>
      </c>
    </row>
    <row r="954" spans="1:13" s="73" customFormat="1" outlineLevel="2">
      <c r="A954" s="82">
        <v>2681126020</v>
      </c>
      <c r="B954" s="83" t="s">
        <v>1184</v>
      </c>
      <c r="C954" s="70">
        <v>0</v>
      </c>
      <c r="D954" s="79"/>
      <c r="E954" s="70"/>
      <c r="F954" s="72"/>
      <c r="G954" s="70">
        <f t="shared" si="29"/>
        <v>0</v>
      </c>
      <c r="I954" s="68">
        <v>0</v>
      </c>
      <c r="J954" s="69">
        <f t="shared" si="28"/>
        <v>0</v>
      </c>
      <c r="K954" s="65"/>
      <c r="L954" s="65" t="s">
        <v>416</v>
      </c>
    </row>
    <row r="955" spans="1:13" s="73" customFormat="1" outlineLevel="2">
      <c r="A955" s="82">
        <v>2681126030</v>
      </c>
      <c r="B955" s="83" t="s">
        <v>1185</v>
      </c>
      <c r="C955" s="70">
        <v>0</v>
      </c>
      <c r="D955" s="79"/>
      <c r="E955" s="70"/>
      <c r="F955" s="72"/>
      <c r="G955" s="70">
        <f t="shared" si="29"/>
        <v>0</v>
      </c>
      <c r="I955" s="68">
        <v>0</v>
      </c>
      <c r="J955" s="69">
        <f t="shared" si="28"/>
        <v>0</v>
      </c>
      <c r="K955" s="65"/>
      <c r="L955" s="65" t="s">
        <v>416</v>
      </c>
    </row>
    <row r="956" spans="1:13" s="73" customFormat="1" outlineLevel="2">
      <c r="A956" s="82">
        <v>2682126100</v>
      </c>
      <c r="B956" s="83" t="s">
        <v>1186</v>
      </c>
      <c r="C956" s="70">
        <v>0</v>
      </c>
      <c r="D956" s="79"/>
      <c r="E956" s="70"/>
      <c r="F956" s="72"/>
      <c r="G956" s="70">
        <f t="shared" si="29"/>
        <v>0</v>
      </c>
      <c r="I956" s="68">
        <v>0</v>
      </c>
      <c r="J956" s="69">
        <f t="shared" si="28"/>
        <v>0</v>
      </c>
      <c r="K956" s="65"/>
      <c r="L956" s="65" t="s">
        <v>416</v>
      </c>
    </row>
    <row r="957" spans="1:13" s="73" customFormat="1" outlineLevel="1">
      <c r="A957" s="66" t="s">
        <v>417</v>
      </c>
      <c r="B957" s="35" t="s">
        <v>5658</v>
      </c>
      <c r="C957" s="67">
        <f>SUM(C958:C962)</f>
        <v>0</v>
      </c>
      <c r="D957" s="79"/>
      <c r="E957" s="67"/>
      <c r="F957" s="72"/>
      <c r="G957" s="67">
        <f t="shared" si="29"/>
        <v>0</v>
      </c>
      <c r="I957" s="68">
        <v>0</v>
      </c>
      <c r="J957" s="69">
        <f t="shared" si="28"/>
        <v>0</v>
      </c>
      <c r="K957" s="65"/>
      <c r="L957" s="65">
        <v>0</v>
      </c>
      <c r="M957" s="100"/>
    </row>
    <row r="958" spans="1:13" s="73" customFormat="1" outlineLevel="2">
      <c r="A958" s="106">
        <v>2681130000</v>
      </c>
      <c r="B958" s="107" t="s">
        <v>1187</v>
      </c>
      <c r="C958" s="70">
        <v>0</v>
      </c>
      <c r="D958" s="79"/>
      <c r="E958" s="70"/>
      <c r="F958" s="72"/>
      <c r="G958" s="70">
        <f t="shared" si="29"/>
        <v>0</v>
      </c>
      <c r="I958" s="68">
        <v>0</v>
      </c>
      <c r="J958" s="69">
        <f t="shared" si="28"/>
        <v>0</v>
      </c>
      <c r="K958" s="65"/>
      <c r="L958" s="65" t="s">
        <v>417</v>
      </c>
    </row>
    <row r="959" spans="1:13" s="73" customFormat="1" outlineLevel="2">
      <c r="A959" s="82">
        <v>2681130001</v>
      </c>
      <c r="B959" s="83" t="s">
        <v>1188</v>
      </c>
      <c r="C959" s="70">
        <v>0</v>
      </c>
      <c r="D959" s="79"/>
      <c r="E959" s="70"/>
      <c r="F959" s="72"/>
      <c r="G959" s="70">
        <f t="shared" si="29"/>
        <v>0</v>
      </c>
      <c r="I959" s="68">
        <v>0</v>
      </c>
      <c r="J959" s="69">
        <f t="shared" si="28"/>
        <v>0</v>
      </c>
      <c r="K959" s="65"/>
      <c r="L959" s="65" t="s">
        <v>417</v>
      </c>
    </row>
    <row r="960" spans="1:13" s="73" customFormat="1" outlineLevel="2">
      <c r="A960" s="82">
        <v>2681130002</v>
      </c>
      <c r="B960" s="83" t="s">
        <v>1189</v>
      </c>
      <c r="C960" s="70">
        <v>0</v>
      </c>
      <c r="D960" s="79"/>
      <c r="E960" s="70"/>
      <c r="F960" s="72"/>
      <c r="G960" s="70">
        <f t="shared" si="29"/>
        <v>0</v>
      </c>
      <c r="I960" s="68">
        <v>0</v>
      </c>
      <c r="J960" s="69">
        <f t="shared" si="28"/>
        <v>0</v>
      </c>
      <c r="K960" s="65"/>
      <c r="L960" s="65" t="s">
        <v>417</v>
      </c>
    </row>
    <row r="961" spans="1:14" s="73" customFormat="1" outlineLevel="2">
      <c r="A961" s="82">
        <v>2681130005</v>
      </c>
      <c r="B961" s="83" t="s">
        <v>1190</v>
      </c>
      <c r="C961" s="70">
        <v>0</v>
      </c>
      <c r="D961" s="79"/>
      <c r="E961" s="70"/>
      <c r="F961" s="72"/>
      <c r="G961" s="70">
        <f t="shared" si="29"/>
        <v>0</v>
      </c>
      <c r="I961" s="68">
        <v>0</v>
      </c>
      <c r="J961" s="69">
        <f t="shared" si="28"/>
        <v>0</v>
      </c>
      <c r="K961" s="65"/>
      <c r="L961" s="65" t="s">
        <v>417</v>
      </c>
    </row>
    <row r="962" spans="1:14" s="73" customFormat="1" outlineLevel="2">
      <c r="A962" s="106">
        <v>-2681130009</v>
      </c>
      <c r="B962" s="86" t="s">
        <v>1191</v>
      </c>
      <c r="C962" s="76">
        <v>0</v>
      </c>
      <c r="D962" s="79"/>
      <c r="E962" s="70"/>
      <c r="F962" s="72"/>
      <c r="G962" s="70">
        <f t="shared" si="29"/>
        <v>0</v>
      </c>
      <c r="I962" s="68">
        <v>0</v>
      </c>
      <c r="J962" s="69">
        <f t="shared" si="28"/>
        <v>0</v>
      </c>
      <c r="K962" s="65"/>
      <c r="L962" s="65">
        <v>0</v>
      </c>
    </row>
    <row r="963" spans="1:14" s="73" customFormat="1" outlineLevel="1">
      <c r="A963" s="66" t="s">
        <v>418</v>
      </c>
      <c r="B963" s="35" t="s">
        <v>5659</v>
      </c>
      <c r="C963" s="67">
        <f>SUM(C964)</f>
        <v>107447.58</v>
      </c>
      <c r="D963" s="79"/>
      <c r="E963" s="67"/>
      <c r="F963" s="72"/>
      <c r="G963" s="67">
        <f t="shared" si="29"/>
        <v>107447.58</v>
      </c>
      <c r="I963" s="68">
        <v>107447.58</v>
      </c>
      <c r="J963" s="69">
        <f t="shared" si="28"/>
        <v>0</v>
      </c>
      <c r="K963" s="65"/>
      <c r="L963" s="65">
        <v>0</v>
      </c>
    </row>
    <row r="964" spans="1:14" s="73" customFormat="1" outlineLevel="2">
      <c r="A964" s="82">
        <v>2681132000</v>
      </c>
      <c r="B964" s="83" t="s">
        <v>1192</v>
      </c>
      <c r="C964" s="70">
        <v>107447.58</v>
      </c>
      <c r="D964" s="79"/>
      <c r="E964" s="70"/>
      <c r="F964" s="72"/>
      <c r="G964" s="70">
        <f t="shared" si="29"/>
        <v>107447.58</v>
      </c>
      <c r="I964" s="68">
        <v>0</v>
      </c>
      <c r="J964" s="69">
        <f t="shared" si="28"/>
        <v>-107447.58</v>
      </c>
      <c r="K964" s="65"/>
      <c r="L964" s="65" t="s">
        <v>418</v>
      </c>
    </row>
    <row r="965" spans="1:14" s="73" customFormat="1" outlineLevel="1">
      <c r="A965" s="66" t="s">
        <v>419</v>
      </c>
      <c r="B965" s="35" t="s">
        <v>5660</v>
      </c>
      <c r="C965" s="67">
        <f>SUM(C966:C967)</f>
        <v>146.44999999999899</v>
      </c>
      <c r="D965" s="79"/>
      <c r="E965" s="67"/>
      <c r="F965" s="72"/>
      <c r="G965" s="67">
        <f t="shared" si="29"/>
        <v>146.44999999999899</v>
      </c>
      <c r="I965" s="68">
        <v>146.44999999999999</v>
      </c>
      <c r="J965" s="69">
        <f t="shared" si="28"/>
        <v>9.9475983006414026E-13</v>
      </c>
      <c r="K965" s="65"/>
      <c r="L965" s="65">
        <v>0</v>
      </c>
    </row>
    <row r="966" spans="1:14" s="73" customFormat="1" outlineLevel="2">
      <c r="A966" s="82">
        <v>2681133010</v>
      </c>
      <c r="B966" s="83" t="s">
        <v>1193</v>
      </c>
      <c r="C966" s="70">
        <v>146.44999999999899</v>
      </c>
      <c r="D966" s="79"/>
      <c r="E966" s="70"/>
      <c r="F966" s="72"/>
      <c r="G966" s="70">
        <f t="shared" si="29"/>
        <v>146.44999999999899</v>
      </c>
      <c r="I966" s="68">
        <v>0</v>
      </c>
      <c r="J966" s="69">
        <f t="shared" si="28"/>
        <v>-146.44999999999899</v>
      </c>
      <c r="K966" s="65"/>
      <c r="L966" s="65" t="s">
        <v>419</v>
      </c>
    </row>
    <row r="967" spans="1:14" s="73" customFormat="1" outlineLevel="2">
      <c r="A967" s="82">
        <v>2681133020</v>
      </c>
      <c r="B967" s="83" t="s">
        <v>1194</v>
      </c>
      <c r="C967" s="70">
        <v>0</v>
      </c>
      <c r="D967" s="79"/>
      <c r="E967" s="70"/>
      <c r="F967" s="72"/>
      <c r="G967" s="70">
        <f t="shared" si="29"/>
        <v>0</v>
      </c>
      <c r="I967" s="68">
        <v>0</v>
      </c>
      <c r="J967" s="69">
        <f t="shared" si="28"/>
        <v>0</v>
      </c>
      <c r="K967" s="65"/>
      <c r="L967" s="65" t="s">
        <v>419</v>
      </c>
    </row>
    <row r="968" spans="1:14" s="73" customFormat="1" outlineLevel="1">
      <c r="A968" s="66" t="s">
        <v>420</v>
      </c>
      <c r="B968" s="35" t="s">
        <v>5661</v>
      </c>
      <c r="C968" s="67">
        <f>SUM(C969:C970)</f>
        <v>14904.02</v>
      </c>
      <c r="D968" s="79"/>
      <c r="E968" s="67"/>
      <c r="F968" s="72"/>
      <c r="G968" s="67">
        <f t="shared" si="29"/>
        <v>14904.02</v>
      </c>
      <c r="I968" s="68">
        <v>14904.02</v>
      </c>
      <c r="J968" s="69">
        <f t="shared" si="28"/>
        <v>0</v>
      </c>
      <c r="K968" s="65"/>
      <c r="L968" s="65">
        <v>0</v>
      </c>
    </row>
    <row r="969" spans="1:14" s="73" customFormat="1" outlineLevel="2">
      <c r="A969" s="82">
        <v>2681127000</v>
      </c>
      <c r="B969" s="83" t="s">
        <v>1195</v>
      </c>
      <c r="C969" s="70">
        <v>0</v>
      </c>
      <c r="D969" s="79"/>
      <c r="E969" s="70"/>
      <c r="F969" s="72"/>
      <c r="G969" s="70">
        <f t="shared" si="29"/>
        <v>0</v>
      </c>
      <c r="I969" s="68">
        <v>0</v>
      </c>
      <c r="J969" s="69">
        <f t="shared" si="28"/>
        <v>0</v>
      </c>
      <c r="K969" s="65"/>
      <c r="L969" s="65" t="s">
        <v>420</v>
      </c>
    </row>
    <row r="970" spans="1:14" s="73" customFormat="1" outlineLevel="2">
      <c r="A970" s="82">
        <v>2681127100</v>
      </c>
      <c r="B970" s="83" t="s">
        <v>1196</v>
      </c>
      <c r="C970" s="70">
        <v>14904.02</v>
      </c>
      <c r="D970" s="79"/>
      <c r="E970" s="70"/>
      <c r="F970" s="72"/>
      <c r="G970" s="70">
        <f t="shared" si="29"/>
        <v>14904.02</v>
      </c>
      <c r="I970" s="68">
        <v>0</v>
      </c>
      <c r="J970" s="69">
        <f t="shared" si="28"/>
        <v>-14904.02</v>
      </c>
      <c r="K970" s="65"/>
      <c r="L970" s="65" t="s">
        <v>420</v>
      </c>
    </row>
    <row r="971" spans="1:14" s="73" customFormat="1" outlineLevel="1">
      <c r="A971" s="66" t="s">
        <v>421</v>
      </c>
      <c r="B971" s="35" t="s">
        <v>5662</v>
      </c>
      <c r="C971" s="67">
        <f>SUM(C972)</f>
        <v>26275500.809999902</v>
      </c>
      <c r="D971" s="79"/>
      <c r="E971" s="67"/>
      <c r="F971" s="72"/>
      <c r="G971" s="67">
        <f t="shared" si="29"/>
        <v>26275500.809999902</v>
      </c>
      <c r="I971" s="68">
        <v>26275500.809999999</v>
      </c>
      <c r="J971" s="69">
        <f t="shared" si="28"/>
        <v>9.6857547760009766E-8</v>
      </c>
      <c r="K971" s="65"/>
      <c r="L971" s="65">
        <v>0</v>
      </c>
    </row>
    <row r="972" spans="1:14" s="73" customFormat="1" outlineLevel="2">
      <c r="A972" s="82">
        <v>2681137010</v>
      </c>
      <c r="B972" s="83" t="s">
        <v>1197</v>
      </c>
      <c r="C972" s="70">
        <v>26275500.809999902</v>
      </c>
      <c r="D972" s="79"/>
      <c r="E972" s="70"/>
      <c r="F972" s="72"/>
      <c r="G972" s="70">
        <f t="shared" si="29"/>
        <v>26275500.809999902</v>
      </c>
      <c r="I972" s="68">
        <v>0</v>
      </c>
      <c r="J972" s="69">
        <f t="shared" si="28"/>
        <v>-26275500.809999902</v>
      </c>
      <c r="K972" s="65"/>
      <c r="L972" s="65" t="s">
        <v>421</v>
      </c>
    </row>
    <row r="973" spans="1:14" s="73" customFormat="1" outlineLevel="1">
      <c r="A973" s="66" t="s">
        <v>422</v>
      </c>
      <c r="B973" s="35" t="s">
        <v>5663</v>
      </c>
      <c r="C973" s="67">
        <f>SUM(C974)</f>
        <v>0</v>
      </c>
      <c r="D973" s="79"/>
      <c r="E973" s="67"/>
      <c r="F973" s="72"/>
      <c r="G973" s="67">
        <f>C973+E973</f>
        <v>0</v>
      </c>
      <c r="I973" s="68">
        <v>0</v>
      </c>
      <c r="J973" s="69">
        <f>I973-G973</f>
        <v>0</v>
      </c>
      <c r="K973" s="65"/>
      <c r="L973" s="65">
        <v>0</v>
      </c>
    </row>
    <row r="974" spans="1:14" s="73" customFormat="1" outlineLevel="2">
      <c r="A974" s="31">
        <v>2682104000</v>
      </c>
      <c r="B974" s="45" t="s">
        <v>1198</v>
      </c>
      <c r="C974" s="70">
        <v>0</v>
      </c>
      <c r="D974" s="79"/>
      <c r="E974" s="70"/>
      <c r="F974" s="72"/>
      <c r="G974" s="70">
        <f>C974+E974</f>
        <v>0</v>
      </c>
      <c r="I974" s="68">
        <v>0</v>
      </c>
      <c r="J974" s="69">
        <f>I974-G974</f>
        <v>0</v>
      </c>
      <c r="K974" s="65"/>
      <c r="L974" s="65" t="s">
        <v>422</v>
      </c>
    </row>
    <row r="975" spans="1:14" s="73" customFormat="1" outlineLevel="1">
      <c r="A975" s="66" t="s">
        <v>423</v>
      </c>
      <c r="B975" s="35" t="s">
        <v>5664</v>
      </c>
      <c r="C975" s="67">
        <f>SUM(C976:C977)</f>
        <v>37786</v>
      </c>
      <c r="D975" s="79"/>
      <c r="E975" s="67"/>
      <c r="F975" s="72"/>
      <c r="G975" s="67">
        <f>C975+E975</f>
        <v>37786</v>
      </c>
      <c r="I975" s="68">
        <v>6476057.25</v>
      </c>
      <c r="J975" s="69">
        <f>I975-G975</f>
        <v>6438271.25</v>
      </c>
      <c r="K975" s="65"/>
      <c r="L975" s="65">
        <v>0</v>
      </c>
      <c r="M975" s="100"/>
      <c r="N975" s="68">
        <v>37786</v>
      </c>
    </row>
    <row r="976" spans="1:14" s="73" customFormat="1" outlineLevel="2">
      <c r="A976" s="31">
        <v>2681141010</v>
      </c>
      <c r="B976" s="45" t="s">
        <v>1199</v>
      </c>
      <c r="C976" s="99">
        <v>37786</v>
      </c>
      <c r="D976" s="79"/>
      <c r="E976" s="70"/>
      <c r="F976" s="72"/>
      <c r="G976" s="70">
        <f>C976+E976</f>
        <v>37786</v>
      </c>
      <c r="I976" s="68">
        <v>0</v>
      </c>
      <c r="J976" s="69">
        <f>I976-G976</f>
        <v>-37786</v>
      </c>
      <c r="K976" s="65"/>
      <c r="L976" s="65" t="s">
        <v>423</v>
      </c>
    </row>
    <row r="977" spans="1:13" s="73" customFormat="1" outlineLevel="2">
      <c r="A977" s="31">
        <v>2682111800</v>
      </c>
      <c r="B977" s="45" t="s">
        <v>1200</v>
      </c>
      <c r="C977" s="70">
        <v>0</v>
      </c>
      <c r="D977" s="79"/>
      <c r="E977" s="70"/>
      <c r="F977" s="72"/>
      <c r="G977" s="70">
        <f>C977+E977</f>
        <v>0</v>
      </c>
      <c r="I977" s="68">
        <v>0</v>
      </c>
      <c r="J977" s="69">
        <f>I977-G977</f>
        <v>0</v>
      </c>
      <c r="K977" s="65"/>
      <c r="L977" s="65" t="s">
        <v>537</v>
      </c>
    </row>
    <row r="978" spans="1:13" s="73" customFormat="1" outlineLevel="1">
      <c r="A978" s="66" t="s">
        <v>424</v>
      </c>
      <c r="B978" s="35" t="s">
        <v>5665</v>
      </c>
      <c r="C978" s="67">
        <f>SUM(C979:C984)</f>
        <v>80202796.329999894</v>
      </c>
      <c r="D978" s="79"/>
      <c r="E978" s="67"/>
      <c r="F978" s="72"/>
      <c r="G978" s="67">
        <f t="shared" si="29"/>
        <v>80202796.329999894</v>
      </c>
      <c r="I978" s="68">
        <v>76214797.730000004</v>
      </c>
      <c r="J978" s="69">
        <f t="shared" si="28"/>
        <v>-3987998.5999998897</v>
      </c>
      <c r="K978" s="65"/>
      <c r="L978" s="65">
        <v>0</v>
      </c>
      <c r="M978" s="100"/>
    </row>
    <row r="979" spans="1:13" s="73" customFormat="1" outlineLevel="2">
      <c r="A979" s="82">
        <v>2681106000</v>
      </c>
      <c r="B979" s="83" t="s">
        <v>1201</v>
      </c>
      <c r="C979" s="70">
        <v>78538682.189999893</v>
      </c>
      <c r="D979" s="79"/>
      <c r="E979" s="70"/>
      <c r="F979" s="72"/>
      <c r="G979" s="70">
        <f t="shared" si="29"/>
        <v>78538682.189999893</v>
      </c>
      <c r="I979" s="68">
        <v>0</v>
      </c>
      <c r="J979" s="69">
        <f t="shared" si="28"/>
        <v>-78538682.189999893</v>
      </c>
      <c r="K979" s="65"/>
      <c r="L979" s="65" t="s">
        <v>424</v>
      </c>
    </row>
    <row r="980" spans="1:13" s="73" customFormat="1" outlineLevel="2">
      <c r="A980" s="82">
        <v>2681107000</v>
      </c>
      <c r="B980" s="83" t="s">
        <v>1202</v>
      </c>
      <c r="C980" s="70">
        <v>1463507.48</v>
      </c>
      <c r="D980" s="79"/>
      <c r="E980" s="70"/>
      <c r="F980" s="72"/>
      <c r="G980" s="70">
        <f t="shared" si="29"/>
        <v>1463507.48</v>
      </c>
      <c r="I980" s="68">
        <v>0</v>
      </c>
      <c r="J980" s="69">
        <f t="shared" si="28"/>
        <v>-1463507.48</v>
      </c>
      <c r="K980" s="65"/>
      <c r="L980" s="65" t="s">
        <v>424</v>
      </c>
    </row>
    <row r="981" spans="1:13" s="73" customFormat="1" outlineLevel="2">
      <c r="A981" s="82">
        <v>2681109000</v>
      </c>
      <c r="B981" s="83" t="s">
        <v>1203</v>
      </c>
      <c r="C981" s="70">
        <v>22979.41</v>
      </c>
      <c r="D981" s="79"/>
      <c r="E981" s="70"/>
      <c r="F981" s="72"/>
      <c r="G981" s="70">
        <f t="shared" si="29"/>
        <v>22979.41</v>
      </c>
      <c r="I981" s="68">
        <v>0</v>
      </c>
      <c r="J981" s="69">
        <f t="shared" si="28"/>
        <v>-22979.41</v>
      </c>
      <c r="K981" s="65"/>
      <c r="L981" s="65" t="s">
        <v>424</v>
      </c>
    </row>
    <row r="982" spans="1:13" s="73" customFormat="1" outlineLevel="2">
      <c r="A982" s="82">
        <v>2681140010</v>
      </c>
      <c r="B982" s="83" t="s">
        <v>1204</v>
      </c>
      <c r="C982" s="70">
        <v>9664.8999999999905</v>
      </c>
      <c r="D982" s="79"/>
      <c r="E982" s="70"/>
      <c r="F982" s="72"/>
      <c r="G982" s="70">
        <f t="shared" si="29"/>
        <v>9664.8999999999905</v>
      </c>
      <c r="I982" s="68">
        <v>0</v>
      </c>
      <c r="J982" s="69">
        <f t="shared" si="28"/>
        <v>-9664.8999999999905</v>
      </c>
      <c r="K982" s="65"/>
      <c r="L982" s="65" t="s">
        <v>424</v>
      </c>
    </row>
    <row r="983" spans="1:13" s="73" customFormat="1" outlineLevel="2">
      <c r="A983" s="82">
        <v>2681207000</v>
      </c>
      <c r="B983" s="83" t="s">
        <v>1205</v>
      </c>
      <c r="C983" s="70">
        <v>167962.35</v>
      </c>
      <c r="D983" s="79"/>
      <c r="E983" s="70"/>
      <c r="F983" s="72"/>
      <c r="G983" s="70">
        <f t="shared" si="29"/>
        <v>167962.35</v>
      </c>
      <c r="I983" s="68">
        <v>0</v>
      </c>
      <c r="J983" s="69">
        <f t="shared" si="28"/>
        <v>-167962.35</v>
      </c>
      <c r="K983" s="65"/>
      <c r="L983" s="65" t="s">
        <v>424</v>
      </c>
    </row>
    <row r="984" spans="1:13" s="73" customFormat="1" outlineLevel="2">
      <c r="A984" s="82">
        <v>2681207099</v>
      </c>
      <c r="B984" s="83" t="s">
        <v>1206</v>
      </c>
      <c r="C984" s="70">
        <v>0</v>
      </c>
      <c r="D984" s="79"/>
      <c r="E984" s="70"/>
      <c r="F984" s="72"/>
      <c r="G984" s="70">
        <f t="shared" si="29"/>
        <v>0</v>
      </c>
      <c r="I984" s="68">
        <v>0</v>
      </c>
      <c r="J984" s="69">
        <f t="shared" ref="J984:J1047" si="30">I984-G984</f>
        <v>0</v>
      </c>
      <c r="K984" s="65"/>
      <c r="L984" s="65" t="s">
        <v>424</v>
      </c>
    </row>
    <row r="985" spans="1:13" s="73" customFormat="1" outlineLevel="1">
      <c r="A985" s="66" t="s">
        <v>425</v>
      </c>
      <c r="B985" s="35" t="s">
        <v>5666</v>
      </c>
      <c r="C985" s="67">
        <f>SUM(C986:C993)</f>
        <v>9831206.2499999907</v>
      </c>
      <c r="D985" s="79"/>
      <c r="E985" s="67"/>
      <c r="F985" s="72"/>
      <c r="G985" s="67">
        <f t="shared" si="29"/>
        <v>9831206.2499999907</v>
      </c>
      <c r="I985" s="68">
        <v>9332204.4700000007</v>
      </c>
      <c r="J985" s="69">
        <f t="shared" si="30"/>
        <v>-499001.77999999002</v>
      </c>
      <c r="K985" s="65"/>
      <c r="L985" s="65">
        <v>0</v>
      </c>
    </row>
    <row r="986" spans="1:13" s="73" customFormat="1" outlineLevel="2">
      <c r="A986" s="82">
        <v>2681199070</v>
      </c>
      <c r="B986" s="83" t="s">
        <v>1207</v>
      </c>
      <c r="C986" s="70">
        <v>5409452.7000000002</v>
      </c>
      <c r="D986" s="79"/>
      <c r="E986" s="70"/>
      <c r="F986" s="72"/>
      <c r="G986" s="70">
        <f t="shared" si="29"/>
        <v>5409452.7000000002</v>
      </c>
      <c r="I986" s="68">
        <v>0</v>
      </c>
      <c r="J986" s="69">
        <f t="shared" si="30"/>
        <v>-5409452.7000000002</v>
      </c>
      <c r="K986" s="65"/>
      <c r="L986" s="65" t="s">
        <v>425</v>
      </c>
    </row>
    <row r="987" spans="1:13" s="73" customFormat="1" outlineLevel="2">
      <c r="A987" s="82">
        <v>2681199090</v>
      </c>
      <c r="B987" s="83" t="s">
        <v>1208</v>
      </c>
      <c r="C987" s="70">
        <v>4407289.6799999904</v>
      </c>
      <c r="D987" s="79"/>
      <c r="E987" s="70"/>
      <c r="F987" s="72"/>
      <c r="G987" s="70">
        <f t="shared" si="29"/>
        <v>4407289.6799999904</v>
      </c>
      <c r="I987" s="68">
        <v>0</v>
      </c>
      <c r="J987" s="69">
        <f t="shared" si="30"/>
        <v>-4407289.6799999904</v>
      </c>
      <c r="K987" s="65"/>
      <c r="L987" s="65" t="s">
        <v>425</v>
      </c>
    </row>
    <row r="988" spans="1:13" s="73" customFormat="1" outlineLevel="2">
      <c r="A988" s="82">
        <v>2681199999</v>
      </c>
      <c r="B988" s="83" t="s">
        <v>1209</v>
      </c>
      <c r="C988" s="70">
        <v>2.9999999999999898E-2</v>
      </c>
      <c r="D988" s="79"/>
      <c r="E988" s="70"/>
      <c r="F988" s="72"/>
      <c r="G988" s="70">
        <f t="shared" si="29"/>
        <v>2.9999999999999898E-2</v>
      </c>
      <c r="I988" s="68">
        <v>0</v>
      </c>
      <c r="J988" s="69">
        <f t="shared" si="30"/>
        <v>-2.9999999999999898E-2</v>
      </c>
      <c r="K988" s="65"/>
      <c r="L988" s="65" t="s">
        <v>425</v>
      </c>
    </row>
    <row r="989" spans="1:13" s="73" customFormat="1" outlineLevel="2">
      <c r="A989" s="82">
        <v>2681299070</v>
      </c>
      <c r="B989" s="83" t="s">
        <v>1210</v>
      </c>
      <c r="C989" s="70">
        <v>421.44</v>
      </c>
      <c r="D989" s="79"/>
      <c r="E989" s="70"/>
      <c r="F989" s="72"/>
      <c r="G989" s="70">
        <f t="shared" si="29"/>
        <v>421.44</v>
      </c>
      <c r="I989" s="68">
        <v>0</v>
      </c>
      <c r="J989" s="69">
        <f t="shared" si="30"/>
        <v>-421.44</v>
      </c>
      <c r="K989" s="65"/>
      <c r="L989" s="65" t="s">
        <v>425</v>
      </c>
    </row>
    <row r="990" spans="1:13" s="73" customFormat="1" outlineLevel="2">
      <c r="A990" s="82">
        <v>2681299079</v>
      </c>
      <c r="B990" s="83" t="s">
        <v>1211</v>
      </c>
      <c r="C990" s="70">
        <v>0</v>
      </c>
      <c r="D990" s="79"/>
      <c r="E990" s="70"/>
      <c r="F990" s="72"/>
      <c r="G990" s="70">
        <f t="shared" si="29"/>
        <v>0</v>
      </c>
      <c r="I990" s="68">
        <v>0</v>
      </c>
      <c r="J990" s="69">
        <f t="shared" si="30"/>
        <v>0</v>
      </c>
      <c r="K990" s="65"/>
      <c r="L990" s="65" t="s">
        <v>425</v>
      </c>
    </row>
    <row r="991" spans="1:13" s="73" customFormat="1" outlineLevel="2">
      <c r="A991" s="82">
        <v>2681299090</v>
      </c>
      <c r="B991" s="83" t="s">
        <v>1212</v>
      </c>
      <c r="C991" s="70">
        <v>14042.4</v>
      </c>
      <c r="D991" s="79"/>
      <c r="E991" s="70"/>
      <c r="F991" s="72"/>
      <c r="G991" s="70">
        <f t="shared" si="29"/>
        <v>14042.4</v>
      </c>
      <c r="I991" s="68">
        <v>0</v>
      </c>
      <c r="J991" s="69">
        <f t="shared" si="30"/>
        <v>-14042.4</v>
      </c>
      <c r="K991" s="65"/>
      <c r="L991" s="65" t="s">
        <v>425</v>
      </c>
    </row>
    <row r="992" spans="1:13" s="73" customFormat="1" outlineLevel="2">
      <c r="A992" s="82">
        <v>2681299099</v>
      </c>
      <c r="B992" s="83" t="s">
        <v>1213</v>
      </c>
      <c r="C992" s="70">
        <v>0</v>
      </c>
      <c r="D992" s="79"/>
      <c r="E992" s="70"/>
      <c r="F992" s="72"/>
      <c r="G992" s="70">
        <f t="shared" si="29"/>
        <v>0</v>
      </c>
      <c r="I992" s="68">
        <v>0</v>
      </c>
      <c r="J992" s="69">
        <f t="shared" si="30"/>
        <v>0</v>
      </c>
      <c r="K992" s="65"/>
      <c r="L992" s="65" t="s">
        <v>425</v>
      </c>
    </row>
    <row r="993" spans="1:13" s="73" customFormat="1" outlineLevel="2">
      <c r="A993" s="82">
        <v>2681299999</v>
      </c>
      <c r="B993" s="83" t="s">
        <v>1214</v>
      </c>
      <c r="C993" s="70">
        <v>0</v>
      </c>
      <c r="D993" s="79"/>
      <c r="E993" s="70"/>
      <c r="F993" s="72"/>
      <c r="G993" s="70">
        <f t="shared" si="29"/>
        <v>0</v>
      </c>
      <c r="I993" s="68">
        <v>0</v>
      </c>
      <c r="J993" s="69">
        <f t="shared" si="30"/>
        <v>0</v>
      </c>
      <c r="K993" s="65"/>
      <c r="L993" s="65" t="s">
        <v>425</v>
      </c>
    </row>
    <row r="994" spans="1:13" s="73" customFormat="1" outlineLevel="1">
      <c r="A994" s="66" t="s">
        <v>426</v>
      </c>
      <c r="B994" s="35" t="s">
        <v>5667</v>
      </c>
      <c r="C994" s="67">
        <f>SUM(C995:C1001)</f>
        <v>0</v>
      </c>
      <c r="D994" s="79"/>
      <c r="E994" s="67"/>
      <c r="F994" s="72"/>
      <c r="G994" s="67">
        <f t="shared" si="29"/>
        <v>0</v>
      </c>
      <c r="I994" s="68">
        <v>0</v>
      </c>
      <c r="J994" s="69">
        <f t="shared" si="30"/>
        <v>0</v>
      </c>
      <c r="K994" s="65"/>
      <c r="L994" s="65">
        <v>0</v>
      </c>
    </row>
    <row r="995" spans="1:13" s="73" customFormat="1" outlineLevel="2">
      <c r="A995" s="82">
        <v>-2110000000</v>
      </c>
      <c r="B995" s="108" t="s">
        <v>1023</v>
      </c>
      <c r="C995" s="70">
        <v>0</v>
      </c>
      <c r="D995" s="79"/>
      <c r="E995" s="70"/>
      <c r="F995" s="72"/>
      <c r="G995" s="70">
        <f>C995+E995</f>
        <v>0</v>
      </c>
      <c r="I995" s="68">
        <v>0</v>
      </c>
      <c r="J995" s="69">
        <f>I995-G995</f>
        <v>0</v>
      </c>
      <c r="K995" s="65"/>
      <c r="L995" s="65">
        <v>0</v>
      </c>
    </row>
    <row r="996" spans="1:13" s="73" customFormat="1" outlineLevel="2">
      <c r="A996" s="93">
        <v>-2110010000</v>
      </c>
      <c r="B996" s="94" t="s">
        <v>1029</v>
      </c>
      <c r="C996" s="70">
        <v>0</v>
      </c>
      <c r="D996" s="79"/>
      <c r="E996" s="70"/>
      <c r="F996" s="72"/>
      <c r="G996" s="70">
        <f>C996+E996</f>
        <v>0</v>
      </c>
      <c r="I996" s="68">
        <v>0</v>
      </c>
      <c r="J996" s="69">
        <f>I996-G996</f>
        <v>0</v>
      </c>
      <c r="K996" s="65"/>
      <c r="L996" s="65">
        <v>0</v>
      </c>
    </row>
    <row r="997" spans="1:13" s="73" customFormat="1" outlineLevel="2">
      <c r="A997" s="82">
        <v>6011000000</v>
      </c>
      <c r="B997" s="83" t="s">
        <v>1215</v>
      </c>
      <c r="C997" s="70">
        <v>0</v>
      </c>
      <c r="D997" s="79"/>
      <c r="E997" s="70"/>
      <c r="F997" s="72"/>
      <c r="G997" s="70">
        <f t="shared" ref="G997:G1060" si="31">C997+E997</f>
        <v>0</v>
      </c>
      <c r="I997" s="68">
        <v>0</v>
      </c>
      <c r="J997" s="69">
        <f t="shared" si="30"/>
        <v>0</v>
      </c>
      <c r="K997" s="65"/>
      <c r="L997" s="65" t="s">
        <v>426</v>
      </c>
    </row>
    <row r="998" spans="1:13" s="73" customFormat="1" outlineLevel="2">
      <c r="A998" s="82">
        <v>6012000000</v>
      </c>
      <c r="B998" s="83" t="s">
        <v>1216</v>
      </c>
      <c r="C998" s="70">
        <v>0</v>
      </c>
      <c r="D998" s="79"/>
      <c r="E998" s="70"/>
      <c r="F998" s="72"/>
      <c r="G998" s="70">
        <f t="shared" si="31"/>
        <v>0</v>
      </c>
      <c r="I998" s="68">
        <v>0</v>
      </c>
      <c r="J998" s="69">
        <f t="shared" si="30"/>
        <v>0</v>
      </c>
      <c r="K998" s="65"/>
      <c r="L998" s="65" t="s">
        <v>426</v>
      </c>
    </row>
    <row r="999" spans="1:13" s="73" customFormat="1" outlineLevel="2">
      <c r="A999" s="82">
        <v>6013000000</v>
      </c>
      <c r="B999" s="83" t="s">
        <v>1217</v>
      </c>
      <c r="C999" s="70">
        <v>0</v>
      </c>
      <c r="D999" s="79"/>
      <c r="E999" s="70"/>
      <c r="F999" s="72"/>
      <c r="G999" s="70">
        <f t="shared" si="31"/>
        <v>0</v>
      </c>
      <c r="I999" s="68">
        <v>0</v>
      </c>
      <c r="J999" s="69">
        <f t="shared" si="30"/>
        <v>0</v>
      </c>
      <c r="K999" s="65"/>
      <c r="L999" s="65" t="s">
        <v>426</v>
      </c>
    </row>
    <row r="1000" spans="1:13" s="73" customFormat="1" outlineLevel="2">
      <c r="A1000" s="82">
        <v>6014000000</v>
      </c>
      <c r="B1000" s="83" t="s">
        <v>1218</v>
      </c>
      <c r="C1000" s="70">
        <v>0</v>
      </c>
      <c r="D1000" s="79"/>
      <c r="E1000" s="70"/>
      <c r="F1000" s="72"/>
      <c r="G1000" s="70">
        <f t="shared" si="31"/>
        <v>0</v>
      </c>
      <c r="I1000" s="68">
        <v>0</v>
      </c>
      <c r="J1000" s="69">
        <f t="shared" si="30"/>
        <v>0</v>
      </c>
      <c r="K1000" s="65"/>
      <c r="L1000" s="65" t="s">
        <v>426</v>
      </c>
    </row>
    <row r="1001" spans="1:13" s="73" customFormat="1" outlineLevel="2">
      <c r="A1001" s="82">
        <v>6015000000</v>
      </c>
      <c r="B1001" s="83" t="s">
        <v>1219</v>
      </c>
      <c r="C1001" s="70">
        <v>0</v>
      </c>
      <c r="D1001" s="79"/>
      <c r="E1001" s="70"/>
      <c r="F1001" s="72"/>
      <c r="G1001" s="70">
        <f t="shared" si="31"/>
        <v>0</v>
      </c>
      <c r="I1001" s="68">
        <v>0</v>
      </c>
      <c r="J1001" s="69">
        <f t="shared" si="30"/>
        <v>0</v>
      </c>
      <c r="K1001" s="65"/>
      <c r="L1001" s="65" t="s">
        <v>426</v>
      </c>
    </row>
    <row r="1002" spans="1:13" s="73" customFormat="1" outlineLevel="1">
      <c r="A1002" s="66" t="s">
        <v>427</v>
      </c>
      <c r="B1002" s="35" t="s">
        <v>2806</v>
      </c>
      <c r="C1002" s="67">
        <f>SUM(C1003:C1063)</f>
        <v>16657244.61999999</v>
      </c>
      <c r="D1002" s="79"/>
      <c r="E1002" s="67">
        <f>SUM(E1003:E1063)</f>
        <v>0</v>
      </c>
      <c r="F1002" s="72"/>
      <c r="G1002" s="67">
        <f t="shared" si="31"/>
        <v>16657244.61999999</v>
      </c>
      <c r="I1002" s="68">
        <v>16961579.100000001</v>
      </c>
      <c r="J1002" s="69">
        <f t="shared" si="30"/>
        <v>304334.48000001162</v>
      </c>
      <c r="K1002" s="65"/>
      <c r="L1002" s="65">
        <v>0</v>
      </c>
      <c r="M1002" s="100"/>
    </row>
    <row r="1003" spans="1:13" s="73" customFormat="1" outlineLevel="2">
      <c r="A1003" s="31">
        <v>2681108400</v>
      </c>
      <c r="B1003" s="45" t="s">
        <v>1220</v>
      </c>
      <c r="C1003" s="70">
        <v>0</v>
      </c>
      <c r="D1003" s="79"/>
      <c r="E1003" s="70"/>
      <c r="F1003" s="72"/>
      <c r="G1003" s="70">
        <f t="shared" si="31"/>
        <v>0</v>
      </c>
      <c r="I1003" s="68">
        <v>0</v>
      </c>
      <c r="J1003" s="69">
        <f t="shared" si="30"/>
        <v>0</v>
      </c>
      <c r="K1003" s="65"/>
      <c r="L1003" s="65" t="s">
        <v>5624</v>
      </c>
    </row>
    <row r="1004" spans="1:13" s="73" customFormat="1" outlineLevel="2">
      <c r="A1004" s="82">
        <v>2681108405</v>
      </c>
      <c r="B1004" s="83" t="s">
        <v>1221</v>
      </c>
      <c r="C1004" s="70">
        <v>0</v>
      </c>
      <c r="D1004" s="79"/>
      <c r="E1004" s="70"/>
      <c r="F1004" s="72"/>
      <c r="G1004" s="70">
        <f t="shared" si="31"/>
        <v>0</v>
      </c>
      <c r="I1004" s="68">
        <v>0</v>
      </c>
      <c r="J1004" s="69">
        <f t="shared" si="30"/>
        <v>0</v>
      </c>
      <c r="K1004" s="65"/>
      <c r="L1004" s="65" t="s">
        <v>5625</v>
      </c>
    </row>
    <row r="1005" spans="1:13" s="73" customFormat="1" outlineLevel="2">
      <c r="A1005" s="31">
        <v>2681108410</v>
      </c>
      <c r="B1005" s="45" t="s">
        <v>1222</v>
      </c>
      <c r="C1005" s="70">
        <v>0</v>
      </c>
      <c r="D1005" s="79"/>
      <c r="E1005" s="70"/>
      <c r="F1005" s="72"/>
      <c r="G1005" s="70">
        <f t="shared" si="31"/>
        <v>0</v>
      </c>
      <c r="I1005" s="68">
        <v>0</v>
      </c>
      <c r="J1005" s="69">
        <f t="shared" si="30"/>
        <v>0</v>
      </c>
      <c r="K1005" s="65"/>
      <c r="L1005" s="65" t="s">
        <v>5624</v>
      </c>
    </row>
    <row r="1006" spans="1:13" s="73" customFormat="1" outlineLevel="2">
      <c r="A1006" s="82">
        <v>2681108415</v>
      </c>
      <c r="B1006" s="83" t="s">
        <v>1223</v>
      </c>
      <c r="C1006" s="70">
        <v>0</v>
      </c>
      <c r="D1006" s="79"/>
      <c r="E1006" s="70"/>
      <c r="F1006" s="72"/>
      <c r="G1006" s="70">
        <f t="shared" si="31"/>
        <v>0</v>
      </c>
      <c r="I1006" s="68">
        <v>0</v>
      </c>
      <c r="J1006" s="69">
        <f t="shared" si="30"/>
        <v>0</v>
      </c>
      <c r="K1006" s="65"/>
      <c r="L1006" s="65" t="s">
        <v>5625</v>
      </c>
    </row>
    <row r="1007" spans="1:13" s="73" customFormat="1" outlineLevel="2">
      <c r="A1007" s="82">
        <v>2681135010</v>
      </c>
      <c r="B1007" s="83" t="s">
        <v>1224</v>
      </c>
      <c r="C1007" s="70">
        <v>0</v>
      </c>
      <c r="D1007" s="79"/>
      <c r="E1007" s="70"/>
      <c r="F1007" s="72"/>
      <c r="G1007" s="70">
        <f t="shared" si="31"/>
        <v>0</v>
      </c>
      <c r="I1007" s="68">
        <v>0</v>
      </c>
      <c r="J1007" s="69">
        <f t="shared" si="30"/>
        <v>0</v>
      </c>
      <c r="K1007" s="65"/>
      <c r="L1007" s="65" t="s">
        <v>427</v>
      </c>
    </row>
    <row r="1008" spans="1:13" s="73" customFormat="1" outlineLevel="2">
      <c r="A1008" s="82">
        <v>2681145000</v>
      </c>
      <c r="B1008" s="83" t="s">
        <v>1225</v>
      </c>
      <c r="C1008" s="70">
        <v>0</v>
      </c>
      <c r="D1008" s="79"/>
      <c r="E1008" s="70"/>
      <c r="F1008" s="72"/>
      <c r="G1008" s="70">
        <f t="shared" si="31"/>
        <v>0</v>
      </c>
      <c r="I1008" s="68">
        <v>0</v>
      </c>
      <c r="J1008" s="69">
        <f t="shared" si="30"/>
        <v>0</v>
      </c>
      <c r="K1008" s="65"/>
      <c r="L1008" s="65" t="s">
        <v>427</v>
      </c>
    </row>
    <row r="1009" spans="1:13" s="73" customFormat="1" outlineLevel="2">
      <c r="A1009" s="82">
        <v>2681147000</v>
      </c>
      <c r="B1009" s="83" t="s">
        <v>1226</v>
      </c>
      <c r="C1009" s="70">
        <v>0</v>
      </c>
      <c r="D1009" s="79"/>
      <c r="E1009" s="70"/>
      <c r="F1009" s="72"/>
      <c r="G1009" s="70">
        <f t="shared" si="31"/>
        <v>0</v>
      </c>
      <c r="I1009" s="68">
        <v>0</v>
      </c>
      <c r="J1009" s="69">
        <f t="shared" si="30"/>
        <v>0</v>
      </c>
      <c r="K1009" s="65"/>
      <c r="L1009" s="65" t="s">
        <v>427</v>
      </c>
    </row>
    <row r="1010" spans="1:13" s="73" customFormat="1" outlineLevel="2">
      <c r="A1010" s="82">
        <v>2681147100</v>
      </c>
      <c r="B1010" s="83" t="s">
        <v>1227</v>
      </c>
      <c r="C1010" s="70">
        <v>0</v>
      </c>
      <c r="D1010" s="79"/>
      <c r="E1010" s="70"/>
      <c r="F1010" s="72"/>
      <c r="G1010" s="70">
        <f t="shared" si="31"/>
        <v>0</v>
      </c>
      <c r="I1010" s="68">
        <v>0</v>
      </c>
      <c r="J1010" s="69">
        <f t="shared" si="30"/>
        <v>0</v>
      </c>
      <c r="K1010" s="65"/>
      <c r="L1010" s="65" t="s">
        <v>5770</v>
      </c>
    </row>
    <row r="1011" spans="1:13" s="73" customFormat="1" outlineLevel="2">
      <c r="A1011" s="82">
        <v>2681150000</v>
      </c>
      <c r="B1011" s="83" t="s">
        <v>1228</v>
      </c>
      <c r="C1011" s="70">
        <v>0</v>
      </c>
      <c r="D1011" s="79"/>
      <c r="E1011" s="70"/>
      <c r="F1011" s="72"/>
      <c r="G1011" s="70">
        <f t="shared" si="31"/>
        <v>0</v>
      </c>
      <c r="I1011" s="68">
        <v>0</v>
      </c>
      <c r="J1011" s="69">
        <f t="shared" si="30"/>
        <v>0</v>
      </c>
      <c r="K1011" s="65"/>
      <c r="L1011" s="65" t="s">
        <v>427</v>
      </c>
    </row>
    <row r="1012" spans="1:13" s="73" customFormat="1" outlineLevel="2">
      <c r="A1012" s="82">
        <v>2681170000</v>
      </c>
      <c r="B1012" s="83" t="s">
        <v>1229</v>
      </c>
      <c r="C1012" s="70">
        <v>0</v>
      </c>
      <c r="D1012" s="79"/>
      <c r="E1012" s="70"/>
      <c r="F1012" s="72"/>
      <c r="G1012" s="70">
        <f t="shared" si="31"/>
        <v>0</v>
      </c>
      <c r="I1012" s="68">
        <v>0</v>
      </c>
      <c r="J1012" s="69">
        <f t="shared" si="30"/>
        <v>0</v>
      </c>
      <c r="K1012" s="65"/>
      <c r="L1012" s="65" t="s">
        <v>427</v>
      </c>
    </row>
    <row r="1013" spans="1:13" s="73" customFormat="1" outlineLevel="2">
      <c r="A1013" s="82">
        <v>2681180000</v>
      </c>
      <c r="B1013" s="83" t="s">
        <v>1230</v>
      </c>
      <c r="C1013" s="70">
        <v>0.05</v>
      </c>
      <c r="D1013" s="79"/>
      <c r="E1013" s="70">
        <v>0</v>
      </c>
      <c r="F1013" s="72"/>
      <c r="G1013" s="70">
        <f t="shared" si="31"/>
        <v>0.05</v>
      </c>
      <c r="I1013" s="68">
        <v>0</v>
      </c>
      <c r="J1013" s="69">
        <f t="shared" si="30"/>
        <v>-0.05</v>
      </c>
      <c r="K1013" s="65"/>
      <c r="L1013" s="65" t="s">
        <v>427</v>
      </c>
    </row>
    <row r="1014" spans="1:13" s="73" customFormat="1" outlineLevel="2">
      <c r="A1014" s="82">
        <v>2681209000</v>
      </c>
      <c r="B1014" s="83" t="s">
        <v>1231</v>
      </c>
      <c r="C1014" s="70">
        <v>16488.779999999901</v>
      </c>
      <c r="D1014" s="79"/>
      <c r="E1014" s="70"/>
      <c r="F1014" s="72"/>
      <c r="G1014" s="70">
        <f t="shared" si="31"/>
        <v>16488.779999999901</v>
      </c>
      <c r="I1014" s="68">
        <v>0</v>
      </c>
      <c r="J1014" s="69">
        <f t="shared" si="30"/>
        <v>-16488.779999999901</v>
      </c>
      <c r="K1014" s="65"/>
      <c r="L1014" s="65" t="s">
        <v>427</v>
      </c>
    </row>
    <row r="1015" spans="1:13" s="73" customFormat="1" outlineLevel="2">
      <c r="A1015" s="82">
        <v>2681209099</v>
      </c>
      <c r="B1015" s="83" t="s">
        <v>1232</v>
      </c>
      <c r="C1015" s="70">
        <v>0</v>
      </c>
      <c r="D1015" s="79"/>
      <c r="E1015" s="70"/>
      <c r="F1015" s="72"/>
      <c r="G1015" s="70">
        <f t="shared" si="31"/>
        <v>0</v>
      </c>
      <c r="I1015" s="68">
        <v>0</v>
      </c>
      <c r="J1015" s="69">
        <f t="shared" si="30"/>
        <v>0</v>
      </c>
      <c r="K1015" s="65"/>
      <c r="L1015" s="65" t="s">
        <v>427</v>
      </c>
    </row>
    <row r="1016" spans="1:13" s="73" customFormat="1" outlineLevel="2">
      <c r="A1016" s="93">
        <v>-2682108100</v>
      </c>
      <c r="B1016" s="94" t="s">
        <v>1233</v>
      </c>
      <c r="C1016" s="70">
        <v>0</v>
      </c>
      <c r="D1016" s="79"/>
      <c r="E1016" s="70"/>
      <c r="F1016" s="72"/>
      <c r="G1016" s="70">
        <f t="shared" si="31"/>
        <v>0</v>
      </c>
      <c r="I1016" s="68">
        <v>0</v>
      </c>
      <c r="J1016" s="69">
        <f t="shared" si="30"/>
        <v>0</v>
      </c>
      <c r="K1016" s="65"/>
      <c r="L1016" s="65">
        <v>0</v>
      </c>
    </row>
    <row r="1017" spans="1:13" s="73" customFormat="1" outlineLevel="2">
      <c r="A1017" s="93">
        <v>-2682108200</v>
      </c>
      <c r="B1017" s="94" t="s">
        <v>1234</v>
      </c>
      <c r="C1017" s="70">
        <v>0</v>
      </c>
      <c r="D1017" s="79"/>
      <c r="E1017" s="70"/>
      <c r="F1017" s="72"/>
      <c r="G1017" s="70">
        <f t="shared" si="31"/>
        <v>0</v>
      </c>
      <c r="I1017" s="68">
        <v>0</v>
      </c>
      <c r="J1017" s="69">
        <f t="shared" si="30"/>
        <v>0</v>
      </c>
      <c r="K1017" s="65"/>
      <c r="L1017" s="65">
        <v>0</v>
      </c>
    </row>
    <row r="1018" spans="1:13" s="73" customFormat="1" outlineLevel="2">
      <c r="A1018" s="93">
        <v>-2682110301</v>
      </c>
      <c r="B1018" s="94" t="s">
        <v>1235</v>
      </c>
      <c r="C1018" s="76">
        <v>0</v>
      </c>
      <c r="D1018" s="79"/>
      <c r="E1018" s="70"/>
      <c r="F1018" s="72"/>
      <c r="G1018" s="70">
        <f t="shared" si="31"/>
        <v>0</v>
      </c>
      <c r="I1018" s="68">
        <v>0</v>
      </c>
      <c r="J1018" s="69">
        <f t="shared" si="30"/>
        <v>0</v>
      </c>
      <c r="K1018" s="65"/>
      <c r="L1018" s="65">
        <v>0</v>
      </c>
    </row>
    <row r="1019" spans="1:13" s="73" customFormat="1" outlineLevel="2">
      <c r="A1019" s="93">
        <v>-2682110401</v>
      </c>
      <c r="B1019" s="94" t="s">
        <v>1236</v>
      </c>
      <c r="C1019" s="70">
        <v>0</v>
      </c>
      <c r="D1019" s="79"/>
      <c r="E1019" s="70"/>
      <c r="F1019" s="72"/>
      <c r="G1019" s="70">
        <f t="shared" si="31"/>
        <v>0</v>
      </c>
      <c r="I1019" s="68">
        <v>0</v>
      </c>
      <c r="J1019" s="69">
        <f t="shared" si="30"/>
        <v>0</v>
      </c>
      <c r="K1019" s="65"/>
      <c r="L1019" s="65">
        <v>0</v>
      </c>
    </row>
    <row r="1020" spans="1:13" s="73" customFormat="1" outlineLevel="2">
      <c r="A1020" s="93">
        <v>-2682114200</v>
      </c>
      <c r="B1020" s="94" t="s">
        <v>1237</v>
      </c>
      <c r="C1020" s="70">
        <v>0</v>
      </c>
      <c r="D1020" s="79"/>
      <c r="F1020" s="72"/>
      <c r="G1020" s="70">
        <f>C1020+M1020</f>
        <v>0</v>
      </c>
      <c r="I1020" s="68">
        <v>0</v>
      </c>
      <c r="J1020" s="69">
        <f t="shared" si="30"/>
        <v>0</v>
      </c>
      <c r="K1020" s="65"/>
      <c r="L1020" s="65">
        <v>0</v>
      </c>
      <c r="M1020" s="70"/>
    </row>
    <row r="1021" spans="1:13" s="73" customFormat="1" outlineLevel="2">
      <c r="A1021" s="82">
        <v>2683100000</v>
      </c>
      <c r="B1021" s="83" t="s">
        <v>1238</v>
      </c>
      <c r="C1021" s="70">
        <v>0</v>
      </c>
      <c r="D1021" s="79"/>
      <c r="E1021" s="70"/>
      <c r="F1021" s="72"/>
      <c r="G1021" s="70">
        <f t="shared" si="31"/>
        <v>0</v>
      </c>
      <c r="I1021" s="68">
        <v>0</v>
      </c>
      <c r="J1021" s="69">
        <f t="shared" si="30"/>
        <v>0</v>
      </c>
      <c r="K1021" s="65"/>
      <c r="L1021" s="65" t="s">
        <v>427</v>
      </c>
    </row>
    <row r="1022" spans="1:13" s="73" customFormat="1" outlineLevel="2">
      <c r="A1022" s="82">
        <v>2683110000</v>
      </c>
      <c r="B1022" s="83" t="s">
        <v>1239</v>
      </c>
      <c r="C1022" s="70">
        <v>0</v>
      </c>
      <c r="D1022" s="79"/>
      <c r="E1022" s="70"/>
      <c r="F1022" s="72"/>
      <c r="G1022" s="70">
        <f t="shared" si="31"/>
        <v>0</v>
      </c>
      <c r="I1022" s="68">
        <v>0</v>
      </c>
      <c r="J1022" s="69">
        <f t="shared" si="30"/>
        <v>0</v>
      </c>
      <c r="K1022" s="65"/>
      <c r="L1022" s="65" t="s">
        <v>427</v>
      </c>
      <c r="M1022" s="100"/>
    </row>
    <row r="1023" spans="1:13" s="73" customFormat="1" outlineLevel="2">
      <c r="A1023" s="82">
        <v>2683120000</v>
      </c>
      <c r="B1023" s="83" t="s">
        <v>1240</v>
      </c>
      <c r="C1023" s="70">
        <v>0</v>
      </c>
      <c r="D1023" s="79"/>
      <c r="E1023" s="70"/>
      <c r="F1023" s="72"/>
      <c r="G1023" s="70">
        <f t="shared" si="31"/>
        <v>0</v>
      </c>
      <c r="I1023" s="68">
        <v>0</v>
      </c>
      <c r="J1023" s="69">
        <f t="shared" si="30"/>
        <v>0</v>
      </c>
      <c r="K1023" s="65"/>
      <c r="L1023" s="65" t="s">
        <v>427</v>
      </c>
    </row>
    <row r="1024" spans="1:13" s="73" customFormat="1" outlineLevel="2">
      <c r="A1024" s="82">
        <v>2683121000</v>
      </c>
      <c r="B1024" s="83" t="s">
        <v>1241</v>
      </c>
      <c r="C1024" s="70">
        <v>0</v>
      </c>
      <c r="D1024" s="79"/>
      <c r="E1024" s="70"/>
      <c r="F1024" s="72"/>
      <c r="G1024" s="70">
        <f t="shared" si="31"/>
        <v>0</v>
      </c>
      <c r="I1024" s="68">
        <v>0</v>
      </c>
      <c r="J1024" s="69">
        <f t="shared" si="30"/>
        <v>0</v>
      </c>
      <c r="K1024" s="65"/>
      <c r="L1024" s="65" t="s">
        <v>427</v>
      </c>
    </row>
    <row r="1025" spans="1:12" s="73" customFormat="1" outlineLevel="2">
      <c r="A1025" s="82">
        <v>2683130000</v>
      </c>
      <c r="B1025" s="83" t="s">
        <v>1242</v>
      </c>
      <c r="C1025" s="70">
        <v>0</v>
      </c>
      <c r="D1025" s="79"/>
      <c r="E1025" s="70"/>
      <c r="F1025" s="72"/>
      <c r="G1025" s="70">
        <f t="shared" si="31"/>
        <v>0</v>
      </c>
      <c r="I1025" s="68">
        <v>0</v>
      </c>
      <c r="J1025" s="69">
        <f t="shared" si="30"/>
        <v>0</v>
      </c>
      <c r="K1025" s="65"/>
      <c r="L1025" s="65" t="s">
        <v>427</v>
      </c>
    </row>
    <row r="1026" spans="1:12" s="73" customFormat="1" outlineLevel="2">
      <c r="A1026" s="31">
        <v>2683140000</v>
      </c>
      <c r="B1026" s="45" t="s">
        <v>1243</v>
      </c>
      <c r="C1026" s="70">
        <v>0</v>
      </c>
      <c r="D1026" s="79"/>
      <c r="E1026" s="70"/>
      <c r="F1026" s="72"/>
      <c r="G1026" s="70">
        <f t="shared" si="31"/>
        <v>0</v>
      </c>
      <c r="I1026" s="68">
        <v>0</v>
      </c>
      <c r="J1026" s="69">
        <f t="shared" si="30"/>
        <v>0</v>
      </c>
      <c r="K1026" s="65"/>
      <c r="L1026" s="65" t="s">
        <v>427</v>
      </c>
    </row>
    <row r="1027" spans="1:12" s="73" customFormat="1" outlineLevel="2">
      <c r="A1027" s="31">
        <v>2683150000</v>
      </c>
      <c r="B1027" s="45" t="s">
        <v>1244</v>
      </c>
      <c r="C1027" s="70">
        <v>0</v>
      </c>
      <c r="D1027" s="79"/>
      <c r="E1027" s="70"/>
      <c r="F1027" s="72"/>
      <c r="G1027" s="70">
        <f t="shared" si="31"/>
        <v>0</v>
      </c>
      <c r="I1027" s="68">
        <v>0</v>
      </c>
      <c r="J1027" s="69">
        <f t="shared" si="30"/>
        <v>0</v>
      </c>
      <c r="K1027" s="65"/>
      <c r="L1027" s="65" t="s">
        <v>427</v>
      </c>
    </row>
    <row r="1028" spans="1:12" s="73" customFormat="1" outlineLevel="2">
      <c r="A1028" s="31">
        <v>2683160000</v>
      </c>
      <c r="B1028" s="45" t="s">
        <v>1245</v>
      </c>
      <c r="C1028" s="70">
        <v>0</v>
      </c>
      <c r="D1028" s="79"/>
      <c r="E1028" s="70"/>
      <c r="F1028" s="72"/>
      <c r="G1028" s="70">
        <f t="shared" si="31"/>
        <v>0</v>
      </c>
      <c r="I1028" s="68">
        <v>0</v>
      </c>
      <c r="J1028" s="69">
        <f t="shared" si="30"/>
        <v>0</v>
      </c>
      <c r="K1028" s="65"/>
      <c r="L1028" s="65" t="s">
        <v>427</v>
      </c>
    </row>
    <row r="1029" spans="1:12" s="73" customFormat="1" outlineLevel="2">
      <c r="A1029" s="31">
        <v>2683161000</v>
      </c>
      <c r="B1029" s="45" t="s">
        <v>1246</v>
      </c>
      <c r="C1029" s="70">
        <v>0</v>
      </c>
      <c r="D1029" s="79"/>
      <c r="E1029" s="70"/>
      <c r="F1029" s="72"/>
      <c r="G1029" s="70">
        <f t="shared" si="31"/>
        <v>0</v>
      </c>
      <c r="I1029" s="68">
        <v>0</v>
      </c>
      <c r="J1029" s="69">
        <f t="shared" si="30"/>
        <v>0</v>
      </c>
      <c r="K1029" s="65"/>
      <c r="L1029" s="65" t="s">
        <v>427</v>
      </c>
    </row>
    <row r="1030" spans="1:12" s="73" customFormat="1" outlineLevel="2">
      <c r="A1030" s="31">
        <v>2683170000</v>
      </c>
      <c r="B1030" s="45" t="s">
        <v>1247</v>
      </c>
      <c r="C1030" s="70">
        <v>0</v>
      </c>
      <c r="D1030" s="79"/>
      <c r="E1030" s="70"/>
      <c r="F1030" s="72"/>
      <c r="G1030" s="70">
        <f t="shared" si="31"/>
        <v>0</v>
      </c>
      <c r="I1030" s="68">
        <v>0</v>
      </c>
      <c r="J1030" s="69">
        <f t="shared" si="30"/>
        <v>0</v>
      </c>
      <c r="K1030" s="65"/>
      <c r="L1030" s="65" t="s">
        <v>427</v>
      </c>
    </row>
    <row r="1031" spans="1:12" s="73" customFormat="1" outlineLevel="2">
      <c r="A1031" s="82">
        <v>2683170010</v>
      </c>
      <c r="B1031" s="83" t="s">
        <v>1248</v>
      </c>
      <c r="C1031" s="70">
        <v>0</v>
      </c>
      <c r="D1031" s="79"/>
      <c r="E1031" s="70"/>
      <c r="F1031" s="72"/>
      <c r="G1031" s="70">
        <f t="shared" si="31"/>
        <v>0</v>
      </c>
      <c r="I1031" s="68">
        <v>0</v>
      </c>
      <c r="J1031" s="69">
        <f t="shared" si="30"/>
        <v>0</v>
      </c>
      <c r="K1031" s="65"/>
      <c r="L1031" s="65" t="s">
        <v>427</v>
      </c>
    </row>
    <row r="1032" spans="1:12" s="73" customFormat="1" outlineLevel="2">
      <c r="A1032" s="82">
        <v>2683170020</v>
      </c>
      <c r="B1032" s="83" t="s">
        <v>1249</v>
      </c>
      <c r="C1032" s="70">
        <v>0</v>
      </c>
      <c r="D1032" s="79"/>
      <c r="E1032" s="70"/>
      <c r="F1032" s="72"/>
      <c r="G1032" s="70">
        <f t="shared" si="31"/>
        <v>0</v>
      </c>
      <c r="I1032" s="68">
        <v>0</v>
      </c>
      <c r="J1032" s="69">
        <f t="shared" si="30"/>
        <v>0</v>
      </c>
      <c r="K1032" s="65"/>
      <c r="L1032" s="65" t="s">
        <v>427</v>
      </c>
    </row>
    <row r="1033" spans="1:12" s="73" customFormat="1" outlineLevel="2">
      <c r="A1033" s="82">
        <v>2683180000</v>
      </c>
      <c r="B1033" s="83" t="s">
        <v>1250</v>
      </c>
      <c r="C1033" s="70">
        <v>0</v>
      </c>
      <c r="D1033" s="79"/>
      <c r="E1033" s="70"/>
      <c r="F1033" s="72"/>
      <c r="G1033" s="70">
        <f t="shared" si="31"/>
        <v>0</v>
      </c>
      <c r="I1033" s="68">
        <v>0</v>
      </c>
      <c r="J1033" s="69">
        <f t="shared" si="30"/>
        <v>0</v>
      </c>
      <c r="K1033" s="65"/>
      <c r="L1033" s="65" t="s">
        <v>427</v>
      </c>
    </row>
    <row r="1034" spans="1:12" s="73" customFormat="1" outlineLevel="2">
      <c r="A1034" s="82">
        <v>2683181000</v>
      </c>
      <c r="B1034" s="83" t="s">
        <v>1251</v>
      </c>
      <c r="C1034" s="70">
        <v>13.2899999999999</v>
      </c>
      <c r="D1034" s="79"/>
      <c r="E1034" s="70"/>
      <c r="F1034" s="72"/>
      <c r="G1034" s="70">
        <f t="shared" si="31"/>
        <v>13.2899999999999</v>
      </c>
      <c r="I1034" s="68">
        <v>0</v>
      </c>
      <c r="J1034" s="69">
        <f t="shared" si="30"/>
        <v>-13.2899999999999</v>
      </c>
      <c r="K1034" s="65"/>
      <c r="L1034" s="65" t="s">
        <v>427</v>
      </c>
    </row>
    <row r="1035" spans="1:12" s="73" customFormat="1" outlineLevel="2">
      <c r="A1035" s="82">
        <v>2683190000</v>
      </c>
      <c r="B1035" s="83" t="s">
        <v>1252</v>
      </c>
      <c r="C1035" s="70">
        <v>0</v>
      </c>
      <c r="D1035" s="79"/>
      <c r="E1035" s="70"/>
      <c r="F1035" s="72"/>
      <c r="G1035" s="70">
        <f t="shared" si="31"/>
        <v>0</v>
      </c>
      <c r="I1035" s="68">
        <v>0</v>
      </c>
      <c r="J1035" s="69">
        <f t="shared" si="30"/>
        <v>0</v>
      </c>
      <c r="K1035" s="65"/>
      <c r="L1035" s="65" t="s">
        <v>427</v>
      </c>
    </row>
    <row r="1036" spans="1:12" s="73" customFormat="1" outlineLevel="2">
      <c r="A1036" s="82">
        <v>2683190300</v>
      </c>
      <c r="B1036" s="83" t="s">
        <v>1253</v>
      </c>
      <c r="C1036" s="70">
        <v>0</v>
      </c>
      <c r="D1036" s="79"/>
      <c r="E1036" s="70"/>
      <c r="F1036" s="72"/>
      <c r="G1036" s="70">
        <f>C1036+E1036</f>
        <v>0</v>
      </c>
      <c r="I1036" s="68">
        <v>0</v>
      </c>
      <c r="J1036" s="69">
        <f>I1036-G1036</f>
        <v>0</v>
      </c>
      <c r="K1036" s="65"/>
      <c r="L1036" s="65" t="s">
        <v>427</v>
      </c>
    </row>
    <row r="1037" spans="1:12" s="73" customFormat="1" outlineLevel="2">
      <c r="A1037" s="82">
        <v>2683191000</v>
      </c>
      <c r="B1037" s="83" t="s">
        <v>1254</v>
      </c>
      <c r="C1037" s="70">
        <v>0</v>
      </c>
      <c r="D1037" s="79"/>
      <c r="E1037" s="70"/>
      <c r="F1037" s="72"/>
      <c r="G1037" s="70">
        <f t="shared" si="31"/>
        <v>0</v>
      </c>
      <c r="I1037" s="68">
        <v>0</v>
      </c>
      <c r="J1037" s="69">
        <f t="shared" si="30"/>
        <v>0</v>
      </c>
      <c r="K1037" s="65"/>
      <c r="L1037" s="65" t="s">
        <v>427</v>
      </c>
    </row>
    <row r="1038" spans="1:12" s="73" customFormat="1" outlineLevel="2">
      <c r="A1038" s="82">
        <v>2683192000</v>
      </c>
      <c r="B1038" s="83" t="s">
        <v>1255</v>
      </c>
      <c r="C1038" s="70">
        <v>820790.55</v>
      </c>
      <c r="D1038" s="79"/>
      <c r="E1038" s="70"/>
      <c r="F1038" s="72"/>
      <c r="G1038" s="70">
        <f t="shared" si="31"/>
        <v>820790.55</v>
      </c>
      <c r="I1038" s="68">
        <v>0</v>
      </c>
      <c r="J1038" s="69">
        <f t="shared" si="30"/>
        <v>-820790.55</v>
      </c>
      <c r="K1038" s="65"/>
      <c r="L1038" s="65" t="s">
        <v>427</v>
      </c>
    </row>
    <row r="1039" spans="1:12" s="73" customFormat="1" outlineLevel="2">
      <c r="A1039" s="82">
        <v>2683192100</v>
      </c>
      <c r="B1039" s="83" t="s">
        <v>1256</v>
      </c>
      <c r="C1039" s="70">
        <v>135518.929999999</v>
      </c>
      <c r="D1039" s="79"/>
      <c r="E1039" s="70"/>
      <c r="F1039" s="72"/>
      <c r="G1039" s="70">
        <f>C1039+E1039</f>
        <v>135518.929999999</v>
      </c>
      <c r="I1039" s="68">
        <v>0</v>
      </c>
      <c r="J1039" s="69">
        <f>I1039-G1039</f>
        <v>-135518.929999999</v>
      </c>
      <c r="K1039" s="65"/>
      <c r="L1039" s="65" t="s">
        <v>427</v>
      </c>
    </row>
    <row r="1040" spans="1:12" s="73" customFormat="1" outlineLevel="2">
      <c r="A1040" s="82">
        <v>2683192200</v>
      </c>
      <c r="B1040" s="83" t="s">
        <v>1257</v>
      </c>
      <c r="C1040" s="70">
        <v>0</v>
      </c>
      <c r="D1040" s="79"/>
      <c r="E1040" s="70"/>
      <c r="F1040" s="72"/>
      <c r="G1040" s="70">
        <f>C1040+E1040</f>
        <v>0</v>
      </c>
      <c r="I1040" s="68">
        <v>0</v>
      </c>
      <c r="J1040" s="69">
        <f>I1040-G1040</f>
        <v>0</v>
      </c>
      <c r="K1040" s="65"/>
      <c r="L1040" s="65" t="s">
        <v>427</v>
      </c>
    </row>
    <row r="1041" spans="1:12" s="73" customFormat="1" outlineLevel="2">
      <c r="A1041" s="82">
        <v>2683193000</v>
      </c>
      <c r="B1041" s="83" t="s">
        <v>1258</v>
      </c>
      <c r="C1041" s="70">
        <v>10519.87</v>
      </c>
      <c r="D1041" s="79"/>
      <c r="E1041" s="70"/>
      <c r="F1041" s="72"/>
      <c r="G1041" s="70">
        <f t="shared" si="31"/>
        <v>10519.87</v>
      </c>
      <c r="I1041" s="68">
        <v>0</v>
      </c>
      <c r="J1041" s="69">
        <f t="shared" si="30"/>
        <v>-10519.87</v>
      </c>
      <c r="K1041" s="65"/>
      <c r="L1041" s="65" t="s">
        <v>427</v>
      </c>
    </row>
    <row r="1042" spans="1:12" s="73" customFormat="1" outlineLevel="2">
      <c r="A1042" s="82">
        <v>2683194000</v>
      </c>
      <c r="B1042" s="83" t="s">
        <v>1259</v>
      </c>
      <c r="C1042" s="70">
        <v>1769666.4299999899</v>
      </c>
      <c r="D1042" s="79"/>
      <c r="E1042" s="70"/>
      <c r="F1042" s="72"/>
      <c r="G1042" s="70">
        <f t="shared" si="31"/>
        <v>1769666.4299999899</v>
      </c>
      <c r="I1042" s="68">
        <v>0</v>
      </c>
      <c r="J1042" s="69">
        <f t="shared" si="30"/>
        <v>-1769666.4299999899</v>
      </c>
      <c r="K1042" s="65"/>
      <c r="L1042" s="65" t="s">
        <v>427</v>
      </c>
    </row>
    <row r="1043" spans="1:12" s="73" customFormat="1" outlineLevel="2">
      <c r="A1043" s="82">
        <v>2683195000</v>
      </c>
      <c r="B1043" s="83" t="s">
        <v>1260</v>
      </c>
      <c r="C1043" s="70">
        <v>13904246.720000001</v>
      </c>
      <c r="D1043" s="79"/>
      <c r="E1043" s="70"/>
      <c r="F1043" s="72"/>
      <c r="G1043" s="70">
        <f t="shared" si="31"/>
        <v>13904246.720000001</v>
      </c>
      <c r="I1043" s="68">
        <v>0</v>
      </c>
      <c r="J1043" s="69">
        <f t="shared" si="30"/>
        <v>-13904246.720000001</v>
      </c>
      <c r="K1043" s="65"/>
      <c r="L1043" s="65" t="s">
        <v>427</v>
      </c>
    </row>
    <row r="1044" spans="1:12" s="73" customFormat="1" outlineLevel="2">
      <c r="A1044" s="82">
        <v>2683196000</v>
      </c>
      <c r="B1044" s="83" t="s">
        <v>1261</v>
      </c>
      <c r="C1044" s="70">
        <v>0</v>
      </c>
      <c r="D1044" s="79"/>
      <c r="E1044" s="70"/>
      <c r="F1044" s="72"/>
      <c r="G1044" s="70">
        <f t="shared" si="31"/>
        <v>0</v>
      </c>
      <c r="I1044" s="68">
        <v>0</v>
      </c>
      <c r="J1044" s="69">
        <f t="shared" si="30"/>
        <v>0</v>
      </c>
      <c r="K1044" s="65"/>
      <c r="L1044" s="65" t="s">
        <v>427</v>
      </c>
    </row>
    <row r="1045" spans="1:12" s="73" customFormat="1" outlineLevel="2">
      <c r="A1045" s="82">
        <v>2683197000</v>
      </c>
      <c r="B1045" s="83" t="s">
        <v>1262</v>
      </c>
      <c r="C1045" s="70">
        <v>0</v>
      </c>
      <c r="D1045" s="79"/>
      <c r="E1045" s="70"/>
      <c r="F1045" s="72"/>
      <c r="G1045" s="70">
        <f t="shared" si="31"/>
        <v>0</v>
      </c>
      <c r="I1045" s="68">
        <v>0</v>
      </c>
      <c r="J1045" s="69">
        <f t="shared" si="30"/>
        <v>0</v>
      </c>
      <c r="K1045" s="65"/>
      <c r="L1045" s="65" t="s">
        <v>427</v>
      </c>
    </row>
    <row r="1046" spans="1:12" s="73" customFormat="1" outlineLevel="2">
      <c r="A1046" s="82">
        <v>2683200000</v>
      </c>
      <c r="B1046" s="83" t="s">
        <v>1263</v>
      </c>
      <c r="C1046" s="70">
        <v>0</v>
      </c>
      <c r="D1046" s="79"/>
      <c r="E1046" s="70"/>
      <c r="F1046" s="72"/>
      <c r="G1046" s="70">
        <f t="shared" si="31"/>
        <v>0</v>
      </c>
      <c r="I1046" s="68">
        <v>0</v>
      </c>
      <c r="J1046" s="69">
        <f t="shared" si="30"/>
        <v>0</v>
      </c>
      <c r="K1046" s="65"/>
      <c r="L1046" s="65" t="s">
        <v>427</v>
      </c>
    </row>
    <row r="1047" spans="1:12" s="73" customFormat="1" outlineLevel="2">
      <c r="A1047" s="82">
        <v>2683202100</v>
      </c>
      <c r="B1047" s="83" t="s">
        <v>1264</v>
      </c>
      <c r="C1047" s="70">
        <v>0</v>
      </c>
      <c r="D1047" s="79"/>
      <c r="E1047" s="70"/>
      <c r="F1047" s="72"/>
      <c r="G1047" s="70">
        <f t="shared" si="31"/>
        <v>0</v>
      </c>
      <c r="I1047" s="68">
        <v>0</v>
      </c>
      <c r="J1047" s="69">
        <f t="shared" si="30"/>
        <v>0</v>
      </c>
      <c r="K1047" s="65"/>
      <c r="L1047" s="65" t="s">
        <v>427</v>
      </c>
    </row>
    <row r="1048" spans="1:12" s="73" customFormat="1" outlineLevel="2">
      <c r="A1048" s="82">
        <v>2683202200</v>
      </c>
      <c r="B1048" s="83" t="s">
        <v>1265</v>
      </c>
      <c r="C1048" s="70">
        <v>0</v>
      </c>
      <c r="D1048" s="79"/>
      <c r="E1048" s="70"/>
      <c r="F1048" s="72"/>
      <c r="G1048" s="70">
        <f t="shared" si="31"/>
        <v>0</v>
      </c>
      <c r="I1048" s="68">
        <v>0</v>
      </c>
      <c r="J1048" s="69">
        <f t="shared" ref="J1048:J1127" si="32">I1048-G1048</f>
        <v>0</v>
      </c>
      <c r="K1048" s="65"/>
      <c r="L1048" s="65" t="s">
        <v>427</v>
      </c>
    </row>
    <row r="1049" spans="1:12" s="73" customFormat="1" outlineLevel="2">
      <c r="A1049" s="82">
        <v>2683203000</v>
      </c>
      <c r="B1049" s="83" t="s">
        <v>1266</v>
      </c>
      <c r="C1049" s="70">
        <v>0</v>
      </c>
      <c r="D1049" s="79"/>
      <c r="E1049" s="70"/>
      <c r="F1049" s="72"/>
      <c r="G1049" s="70">
        <f t="shared" si="31"/>
        <v>0</v>
      </c>
      <c r="I1049" s="68">
        <v>0</v>
      </c>
      <c r="J1049" s="69">
        <f t="shared" si="32"/>
        <v>0</v>
      </c>
      <c r="K1049" s="65"/>
      <c r="L1049" s="65" t="s">
        <v>427</v>
      </c>
    </row>
    <row r="1050" spans="1:12" s="73" customFormat="1" outlineLevel="2">
      <c r="A1050" s="82">
        <v>2683205000</v>
      </c>
      <c r="B1050" s="83" t="s">
        <v>1267</v>
      </c>
      <c r="C1050" s="70">
        <v>0</v>
      </c>
      <c r="D1050" s="79"/>
      <c r="E1050" s="70"/>
      <c r="F1050" s="72"/>
      <c r="G1050" s="70">
        <f t="shared" si="31"/>
        <v>0</v>
      </c>
      <c r="I1050" s="68">
        <v>0</v>
      </c>
      <c r="J1050" s="69">
        <f t="shared" si="32"/>
        <v>0</v>
      </c>
      <c r="K1050" s="65"/>
      <c r="L1050" s="65" t="s">
        <v>427</v>
      </c>
    </row>
    <row r="1051" spans="1:12" s="73" customFormat="1" outlineLevel="2">
      <c r="A1051" s="82">
        <v>2683205100</v>
      </c>
      <c r="B1051" s="83" t="s">
        <v>1268</v>
      </c>
      <c r="C1051" s="70">
        <v>0</v>
      </c>
      <c r="D1051" s="79"/>
      <c r="E1051" s="70"/>
      <c r="F1051" s="72"/>
      <c r="G1051" s="70">
        <f t="shared" si="31"/>
        <v>0</v>
      </c>
      <c r="I1051" s="68">
        <v>0</v>
      </c>
      <c r="J1051" s="69">
        <f t="shared" si="32"/>
        <v>0</v>
      </c>
      <c r="K1051" s="65"/>
      <c r="L1051" s="65" t="s">
        <v>427</v>
      </c>
    </row>
    <row r="1052" spans="1:12" s="73" customFormat="1" outlineLevel="2">
      <c r="A1052" s="82">
        <v>2683310000</v>
      </c>
      <c r="B1052" s="83" t="s">
        <v>1269</v>
      </c>
      <c r="C1052" s="70">
        <v>0</v>
      </c>
      <c r="D1052" s="79"/>
      <c r="E1052" s="70"/>
      <c r="F1052" s="72"/>
      <c r="G1052" s="70">
        <f t="shared" si="31"/>
        <v>0</v>
      </c>
      <c r="I1052" s="68">
        <v>0</v>
      </c>
      <c r="J1052" s="69">
        <f t="shared" si="32"/>
        <v>0</v>
      </c>
      <c r="K1052" s="65"/>
      <c r="L1052" s="65" t="s">
        <v>427</v>
      </c>
    </row>
    <row r="1053" spans="1:12" s="73" customFormat="1" outlineLevel="2">
      <c r="A1053" s="82">
        <v>2683320000</v>
      </c>
      <c r="B1053" s="83" t="s">
        <v>1270</v>
      </c>
      <c r="C1053" s="70">
        <v>0</v>
      </c>
      <c r="D1053" s="79"/>
      <c r="E1053" s="70"/>
      <c r="F1053" s="72"/>
      <c r="G1053" s="70">
        <f t="shared" si="31"/>
        <v>0</v>
      </c>
      <c r="I1053" s="68">
        <v>0</v>
      </c>
      <c r="J1053" s="69">
        <f t="shared" si="32"/>
        <v>0</v>
      </c>
      <c r="K1053" s="65"/>
      <c r="L1053" s="65" t="s">
        <v>427</v>
      </c>
    </row>
    <row r="1054" spans="1:12" s="73" customFormat="1" outlineLevel="2">
      <c r="A1054" s="82">
        <v>2683330000</v>
      </c>
      <c r="B1054" s="83" t="s">
        <v>1271</v>
      </c>
      <c r="C1054" s="70">
        <v>0</v>
      </c>
      <c r="D1054" s="79"/>
      <c r="E1054" s="70"/>
      <c r="F1054" s="72"/>
      <c r="G1054" s="70">
        <f t="shared" si="31"/>
        <v>0</v>
      </c>
      <c r="I1054" s="68">
        <v>0</v>
      </c>
      <c r="J1054" s="69">
        <f t="shared" si="32"/>
        <v>0</v>
      </c>
      <c r="K1054" s="65"/>
      <c r="L1054" s="65" t="s">
        <v>427</v>
      </c>
    </row>
    <row r="1055" spans="1:12" s="73" customFormat="1" outlineLevel="2">
      <c r="A1055" s="82">
        <v>2683340000</v>
      </c>
      <c r="B1055" s="83" t="s">
        <v>1272</v>
      </c>
      <c r="C1055" s="70">
        <v>0</v>
      </c>
      <c r="D1055" s="79"/>
      <c r="E1055" s="70"/>
      <c r="F1055" s="72"/>
      <c r="G1055" s="70">
        <f t="shared" si="31"/>
        <v>0</v>
      </c>
      <c r="I1055" s="68">
        <v>0</v>
      </c>
      <c r="J1055" s="69">
        <f t="shared" si="32"/>
        <v>0</v>
      </c>
      <c r="K1055" s="65"/>
      <c r="L1055" s="65" t="s">
        <v>427</v>
      </c>
    </row>
    <row r="1056" spans="1:12" s="73" customFormat="1" outlineLevel="2">
      <c r="A1056" s="82">
        <v>2683350000</v>
      </c>
      <c r="B1056" s="83" t="s">
        <v>1273</v>
      </c>
      <c r="C1056" s="70">
        <v>0</v>
      </c>
      <c r="D1056" s="79"/>
      <c r="E1056" s="70"/>
      <c r="F1056" s="72"/>
      <c r="G1056" s="70">
        <f t="shared" si="31"/>
        <v>0</v>
      </c>
      <c r="I1056" s="68">
        <v>0</v>
      </c>
      <c r="J1056" s="69">
        <f t="shared" si="32"/>
        <v>0</v>
      </c>
      <c r="K1056" s="65"/>
      <c r="L1056" s="65" t="s">
        <v>427</v>
      </c>
    </row>
    <row r="1057" spans="1:14" s="73" customFormat="1" outlineLevel="2">
      <c r="A1057" s="82">
        <v>2683360000</v>
      </c>
      <c r="B1057" s="83" t="s">
        <v>1274</v>
      </c>
      <c r="C1057" s="70">
        <v>0</v>
      </c>
      <c r="D1057" s="79"/>
      <c r="E1057" s="70"/>
      <c r="F1057" s="72"/>
      <c r="G1057" s="70">
        <f t="shared" si="31"/>
        <v>0</v>
      </c>
      <c r="I1057" s="68">
        <v>0</v>
      </c>
      <c r="J1057" s="69">
        <f t="shared" si="32"/>
        <v>0</v>
      </c>
      <c r="K1057" s="65"/>
      <c r="L1057" s="65" t="s">
        <v>427</v>
      </c>
    </row>
    <row r="1058" spans="1:14" s="73" customFormat="1" outlineLevel="2">
      <c r="A1058" s="82">
        <v>2683370000</v>
      </c>
      <c r="B1058" s="83" t="s">
        <v>1275</v>
      </c>
      <c r="C1058" s="70">
        <v>0</v>
      </c>
      <c r="D1058" s="79"/>
      <c r="E1058" s="70"/>
      <c r="F1058" s="72"/>
      <c r="G1058" s="70">
        <f t="shared" si="31"/>
        <v>0</v>
      </c>
      <c r="I1058" s="68">
        <v>0</v>
      </c>
      <c r="J1058" s="69">
        <f t="shared" si="32"/>
        <v>0</v>
      </c>
      <c r="K1058" s="65"/>
      <c r="L1058" s="65" t="s">
        <v>427</v>
      </c>
    </row>
    <row r="1059" spans="1:14" s="73" customFormat="1" outlineLevel="2">
      <c r="A1059" s="82">
        <v>2683380000</v>
      </c>
      <c r="B1059" s="83" t="s">
        <v>1276</v>
      </c>
      <c r="C1059" s="70">
        <v>0</v>
      </c>
      <c r="D1059" s="79"/>
      <c r="E1059" s="70"/>
      <c r="F1059" s="72"/>
      <c r="G1059" s="70">
        <f t="shared" si="31"/>
        <v>0</v>
      </c>
      <c r="I1059" s="68">
        <v>0</v>
      </c>
      <c r="J1059" s="69">
        <f t="shared" si="32"/>
        <v>0</v>
      </c>
      <c r="K1059" s="65"/>
      <c r="L1059" s="65" t="s">
        <v>427</v>
      </c>
    </row>
    <row r="1060" spans="1:14" s="73" customFormat="1" outlineLevel="2">
      <c r="A1060" s="82">
        <v>2683400000</v>
      </c>
      <c r="B1060" s="83" t="s">
        <v>1277</v>
      </c>
      <c r="C1060" s="70">
        <v>0</v>
      </c>
      <c r="D1060" s="79"/>
      <c r="E1060" s="70"/>
      <c r="F1060" s="72"/>
      <c r="G1060" s="70">
        <f t="shared" si="31"/>
        <v>0</v>
      </c>
      <c r="I1060" s="68">
        <v>0</v>
      </c>
      <c r="J1060" s="69">
        <f t="shared" si="32"/>
        <v>0</v>
      </c>
      <c r="K1060" s="65"/>
      <c r="L1060" s="65" t="s">
        <v>427</v>
      </c>
    </row>
    <row r="1061" spans="1:14" s="73" customFormat="1" outlineLevel="2">
      <c r="A1061" s="82">
        <v>2683500000</v>
      </c>
      <c r="B1061" s="83" t="s">
        <v>1278</v>
      </c>
      <c r="C1061" s="70">
        <v>0</v>
      </c>
      <c r="D1061" s="79"/>
      <c r="E1061" s="70"/>
      <c r="F1061" s="72"/>
      <c r="G1061" s="70">
        <f t="shared" ref="G1061:G1142" si="33">C1061+E1061</f>
        <v>0</v>
      </c>
      <c r="I1061" s="68">
        <v>0</v>
      </c>
      <c r="J1061" s="69">
        <f t="shared" si="32"/>
        <v>0</v>
      </c>
      <c r="K1061" s="65"/>
      <c r="L1061" s="65" t="s">
        <v>427</v>
      </c>
    </row>
    <row r="1062" spans="1:14" s="73" customFormat="1" outlineLevel="2">
      <c r="A1062" s="82">
        <v>2683510000</v>
      </c>
      <c r="B1062" s="83" t="s">
        <v>1279</v>
      </c>
      <c r="C1062" s="70">
        <v>0</v>
      </c>
      <c r="D1062" s="79"/>
      <c r="E1062" s="70"/>
      <c r="F1062" s="72"/>
      <c r="G1062" s="70">
        <f t="shared" si="33"/>
        <v>0</v>
      </c>
      <c r="I1062" s="68">
        <v>0</v>
      </c>
      <c r="J1062" s="69">
        <f t="shared" si="32"/>
        <v>0</v>
      </c>
      <c r="K1062" s="65"/>
      <c r="L1062" s="65" t="s">
        <v>427</v>
      </c>
    </row>
    <row r="1063" spans="1:14" s="73" customFormat="1" outlineLevel="2">
      <c r="A1063" s="82">
        <v>2683600000</v>
      </c>
      <c r="B1063" s="83" t="s">
        <v>1280</v>
      </c>
      <c r="C1063" s="70">
        <v>0</v>
      </c>
      <c r="D1063" s="79"/>
      <c r="E1063" s="70"/>
      <c r="F1063" s="72"/>
      <c r="G1063" s="70">
        <f t="shared" si="33"/>
        <v>0</v>
      </c>
      <c r="I1063" s="68">
        <v>0</v>
      </c>
      <c r="J1063" s="69">
        <f t="shared" si="32"/>
        <v>0</v>
      </c>
      <c r="K1063" s="65"/>
      <c r="L1063" s="65" t="s">
        <v>427</v>
      </c>
    </row>
    <row r="1064" spans="1:14" s="73" customFormat="1" outlineLevel="1">
      <c r="A1064" s="66" t="s">
        <v>428</v>
      </c>
      <c r="B1064" s="35" t="s">
        <v>5668</v>
      </c>
      <c r="C1064" s="67">
        <f>SUM(C1065)</f>
        <v>0</v>
      </c>
      <c r="D1064" s="79"/>
      <c r="E1064" s="67"/>
      <c r="F1064" s="72"/>
      <c r="G1064" s="67">
        <f t="shared" si="33"/>
        <v>0</v>
      </c>
      <c r="I1064" s="68">
        <v>0</v>
      </c>
      <c r="J1064" s="69">
        <f t="shared" si="32"/>
        <v>0</v>
      </c>
      <c r="K1064" s="65"/>
      <c r="L1064" s="65">
        <v>0</v>
      </c>
    </row>
    <row r="1065" spans="1:14" s="73" customFormat="1" outlineLevel="2">
      <c r="A1065" s="82">
        <v>2710010200</v>
      </c>
      <c r="B1065" s="83" t="s">
        <v>1281</v>
      </c>
      <c r="C1065" s="70">
        <v>0</v>
      </c>
      <c r="D1065" s="79"/>
      <c r="E1065" s="70"/>
      <c r="F1065" s="72"/>
      <c r="G1065" s="70">
        <f t="shared" si="33"/>
        <v>0</v>
      </c>
      <c r="I1065" s="68">
        <v>0</v>
      </c>
      <c r="J1065" s="69">
        <f t="shared" si="32"/>
        <v>0</v>
      </c>
      <c r="K1065" s="65"/>
      <c r="L1065" s="65" t="s">
        <v>428</v>
      </c>
    </row>
    <row r="1066" spans="1:14" s="73" customFormat="1" outlineLevel="1">
      <c r="A1066" s="30" t="s">
        <v>429</v>
      </c>
      <c r="B1066" s="35" t="s">
        <v>5669</v>
      </c>
      <c r="C1066" s="109">
        <f>SUM(C1067:C1072)</f>
        <v>31576047.199999902</v>
      </c>
      <c r="D1066" s="79"/>
      <c r="E1066" s="67">
        <f>SUM(E1068:E1070)</f>
        <v>0</v>
      </c>
      <c r="F1066" s="72"/>
      <c r="G1066" s="67">
        <f t="shared" si="33"/>
        <v>31576047.199999902</v>
      </c>
      <c r="I1066" s="68">
        <v>31576047.199999999</v>
      </c>
      <c r="J1066" s="69">
        <f t="shared" si="32"/>
        <v>9.6857547760009766E-8</v>
      </c>
      <c r="K1066" s="103"/>
      <c r="L1066" s="65">
        <v>0</v>
      </c>
      <c r="N1066" s="110">
        <v>0</v>
      </c>
    </row>
    <row r="1067" spans="1:14" s="73" customFormat="1" outlineLevel="2">
      <c r="A1067" s="31">
        <v>2710010610</v>
      </c>
      <c r="B1067" s="45" t="s">
        <v>1282</v>
      </c>
      <c r="C1067" s="70">
        <v>911765.39</v>
      </c>
      <c r="D1067" s="79"/>
      <c r="E1067" s="70">
        <v>0</v>
      </c>
      <c r="F1067" s="72"/>
      <c r="G1067" s="70">
        <f>C1067+E1067</f>
        <v>911765.39</v>
      </c>
      <c r="I1067" s="68">
        <v>0</v>
      </c>
      <c r="J1067" s="69">
        <f>I1067-G1067</f>
        <v>-911765.39</v>
      </c>
      <c r="K1067" s="65"/>
      <c r="L1067" s="65" t="s">
        <v>429</v>
      </c>
    </row>
    <row r="1068" spans="1:14" s="73" customFormat="1" outlineLevel="2">
      <c r="A1068" s="31">
        <v>2710990902</v>
      </c>
      <c r="B1068" s="45" t="s">
        <v>1283</v>
      </c>
      <c r="C1068" s="70">
        <v>0</v>
      </c>
      <c r="D1068" s="79"/>
      <c r="E1068" s="70">
        <v>0</v>
      </c>
      <c r="F1068" s="72"/>
      <c r="G1068" s="70">
        <f t="shared" si="33"/>
        <v>0</v>
      </c>
      <c r="I1068" s="68">
        <v>0</v>
      </c>
      <c r="J1068" s="69">
        <f t="shared" si="32"/>
        <v>0</v>
      </c>
      <c r="K1068" s="65"/>
      <c r="L1068" s="65" t="s">
        <v>429</v>
      </c>
    </row>
    <row r="1069" spans="1:14" s="73" customFormat="1" outlineLevel="2">
      <c r="A1069" s="31">
        <v>2710990903</v>
      </c>
      <c r="B1069" s="45" t="s">
        <v>1284</v>
      </c>
      <c r="C1069" s="70">
        <v>0</v>
      </c>
      <c r="D1069" s="79"/>
      <c r="E1069" s="70">
        <v>0</v>
      </c>
      <c r="F1069" s="72"/>
      <c r="G1069" s="70">
        <f t="shared" si="33"/>
        <v>0</v>
      </c>
      <c r="I1069" s="68">
        <v>0</v>
      </c>
      <c r="J1069" s="69">
        <f t="shared" si="32"/>
        <v>0</v>
      </c>
      <c r="K1069" s="65"/>
      <c r="L1069" s="65" t="s">
        <v>429</v>
      </c>
    </row>
    <row r="1070" spans="1:14" s="73" customFormat="1" outlineLevel="2">
      <c r="A1070" s="31">
        <v>2710990904</v>
      </c>
      <c r="B1070" s="45" t="s">
        <v>1285</v>
      </c>
      <c r="C1070" s="111">
        <v>0</v>
      </c>
      <c r="D1070" s="79"/>
      <c r="E1070" s="70"/>
      <c r="F1070" s="72"/>
      <c r="G1070" s="70">
        <f t="shared" si="33"/>
        <v>0</v>
      </c>
      <c r="I1070" s="68">
        <v>0</v>
      </c>
      <c r="J1070" s="69">
        <f t="shared" si="32"/>
        <v>0</v>
      </c>
      <c r="K1070" s="65"/>
      <c r="L1070" s="65" t="s">
        <v>429</v>
      </c>
      <c r="N1070" s="100"/>
    </row>
    <row r="1071" spans="1:14" s="73" customFormat="1" outlineLevel="2">
      <c r="A1071" s="31">
        <v>2710990905</v>
      </c>
      <c r="B1071" s="45" t="s">
        <v>711</v>
      </c>
      <c r="C1071" s="70">
        <v>9267916.6600000001</v>
      </c>
      <c r="D1071" s="79"/>
      <c r="E1071" s="70"/>
      <c r="F1071" s="72"/>
      <c r="G1071" s="70">
        <f>C1071+E1071</f>
        <v>9267916.6600000001</v>
      </c>
      <c r="I1071" s="68">
        <v>0</v>
      </c>
      <c r="J1071" s="69">
        <f>I1071-G1071</f>
        <v>-9267916.6600000001</v>
      </c>
      <c r="K1071" s="65"/>
      <c r="L1071" s="65" t="s">
        <v>429</v>
      </c>
    </row>
    <row r="1072" spans="1:14" s="73" customFormat="1" outlineLevel="2">
      <c r="A1072" s="31">
        <v>2710990906</v>
      </c>
      <c r="B1072" s="45" t="s">
        <v>712</v>
      </c>
      <c r="C1072" s="70">
        <v>21396365.149999902</v>
      </c>
      <c r="D1072" s="79"/>
      <c r="E1072" s="70"/>
      <c r="F1072" s="72"/>
      <c r="G1072" s="70">
        <f>C1072+E1072</f>
        <v>21396365.149999902</v>
      </c>
      <c r="I1072" s="68">
        <v>0</v>
      </c>
      <c r="J1072" s="69">
        <f>I1072-G1072</f>
        <v>-21396365.149999902</v>
      </c>
      <c r="K1072" s="65"/>
      <c r="L1072" s="65" t="s">
        <v>429</v>
      </c>
      <c r="N1072" s="100">
        <f>N1066+J1066</f>
        <v>9.6857547760009766E-8</v>
      </c>
    </row>
    <row r="1073" spans="1:12" s="73" customFormat="1" outlineLevel="1">
      <c r="A1073" s="66" t="s">
        <v>430</v>
      </c>
      <c r="B1073" s="35" t="s">
        <v>5670</v>
      </c>
      <c r="C1073" s="67">
        <f>SUM(C1074)</f>
        <v>993504</v>
      </c>
      <c r="D1073" s="79"/>
      <c r="E1073" s="67"/>
      <c r="F1073" s="72"/>
      <c r="G1073" s="67">
        <f t="shared" si="33"/>
        <v>993504</v>
      </c>
      <c r="H1073" s="112"/>
      <c r="I1073" s="68">
        <v>910712</v>
      </c>
      <c r="J1073" s="69">
        <f t="shared" si="32"/>
        <v>-82792</v>
      </c>
      <c r="K1073" s="65"/>
      <c r="L1073" s="65">
        <v>0</v>
      </c>
    </row>
    <row r="1074" spans="1:12" s="73" customFormat="1" outlineLevel="2">
      <c r="A1074" s="82">
        <v>2710990800</v>
      </c>
      <c r="B1074" s="83" t="s">
        <v>1286</v>
      </c>
      <c r="C1074" s="70">
        <v>993504</v>
      </c>
      <c r="D1074" s="79"/>
      <c r="E1074" s="70"/>
      <c r="F1074" s="72"/>
      <c r="G1074" s="70">
        <f t="shared" si="33"/>
        <v>993504</v>
      </c>
      <c r="H1074" s="112"/>
      <c r="I1074" s="68">
        <v>0</v>
      </c>
      <c r="J1074" s="69">
        <f t="shared" si="32"/>
        <v>-993504</v>
      </c>
      <c r="K1074" s="65"/>
      <c r="L1074" s="65" t="s">
        <v>430</v>
      </c>
    </row>
    <row r="1075" spans="1:12" s="73" customFormat="1" outlineLevel="1">
      <c r="A1075" s="66" t="s">
        <v>431</v>
      </c>
      <c r="B1075" s="35" t="s">
        <v>5671</v>
      </c>
      <c r="C1075" s="67">
        <f>SUM(C1076)</f>
        <v>269472</v>
      </c>
      <c r="D1075" s="79"/>
      <c r="E1075" s="67">
        <f>E1076</f>
        <v>0</v>
      </c>
      <c r="F1075" s="72"/>
      <c r="G1075" s="67">
        <f t="shared" si="33"/>
        <v>269472</v>
      </c>
      <c r="H1075" s="112"/>
      <c r="I1075" s="68">
        <v>247016</v>
      </c>
      <c r="J1075" s="69">
        <f t="shared" si="32"/>
        <v>-22456</v>
      </c>
      <c r="K1075" s="65"/>
      <c r="L1075" s="65">
        <v>0</v>
      </c>
    </row>
    <row r="1076" spans="1:12" s="73" customFormat="1" outlineLevel="2">
      <c r="A1076" s="82">
        <v>2710990810</v>
      </c>
      <c r="B1076" s="83" t="s">
        <v>1287</v>
      </c>
      <c r="C1076" s="70">
        <v>269472</v>
      </c>
      <c r="D1076" s="79"/>
      <c r="E1076" s="70">
        <v>0</v>
      </c>
      <c r="F1076" s="72"/>
      <c r="G1076" s="70">
        <f t="shared" si="33"/>
        <v>269472</v>
      </c>
      <c r="H1076" s="112"/>
      <c r="I1076" s="68">
        <v>0</v>
      </c>
      <c r="J1076" s="69">
        <f t="shared" si="32"/>
        <v>-269472</v>
      </c>
      <c r="K1076" s="65"/>
      <c r="L1076" s="65" t="s">
        <v>431</v>
      </c>
    </row>
    <row r="1077" spans="1:12" s="73" customFormat="1" outlineLevel="1">
      <c r="A1077" s="66" t="s">
        <v>432</v>
      </c>
      <c r="B1077" s="35" t="s">
        <v>5672</v>
      </c>
      <c r="C1077" s="67">
        <f>SUM(C1078)</f>
        <v>586056</v>
      </c>
      <c r="D1077" s="79"/>
      <c r="E1077" s="67"/>
      <c r="F1077" s="72"/>
      <c r="G1077" s="67">
        <f t="shared" si="33"/>
        <v>586056</v>
      </c>
      <c r="H1077" s="112"/>
      <c r="I1077" s="68">
        <v>537218</v>
      </c>
      <c r="J1077" s="69">
        <f t="shared" si="32"/>
        <v>-48838</v>
      </c>
      <c r="K1077" s="65"/>
      <c r="L1077" s="65">
        <v>0</v>
      </c>
    </row>
    <row r="1078" spans="1:12" s="73" customFormat="1" outlineLevel="2">
      <c r="A1078" s="82">
        <v>2710990820</v>
      </c>
      <c r="B1078" s="83" t="s">
        <v>1288</v>
      </c>
      <c r="C1078" s="70">
        <v>586056</v>
      </c>
      <c r="D1078" s="79"/>
      <c r="E1078" s="70"/>
      <c r="F1078" s="72"/>
      <c r="G1078" s="70">
        <f t="shared" si="33"/>
        <v>586056</v>
      </c>
      <c r="H1078" s="112"/>
      <c r="I1078" s="68">
        <v>0</v>
      </c>
      <c r="J1078" s="69">
        <f t="shared" si="32"/>
        <v>-586056</v>
      </c>
      <c r="K1078" s="65"/>
      <c r="L1078" s="65" t="s">
        <v>432</v>
      </c>
    </row>
    <row r="1079" spans="1:12" s="73" customFormat="1" outlineLevel="1">
      <c r="A1079" s="66" t="s">
        <v>433</v>
      </c>
      <c r="B1079" s="35" t="s">
        <v>5673</v>
      </c>
      <c r="C1079" s="67">
        <f>SUM(C1080)</f>
        <v>74016</v>
      </c>
      <c r="D1079" s="79"/>
      <c r="E1079" s="67">
        <f>E1080</f>
        <v>-5</v>
      </c>
      <c r="F1079" s="72"/>
      <c r="G1079" s="67">
        <f t="shared" si="33"/>
        <v>74011</v>
      </c>
      <c r="H1079" s="112"/>
      <c r="I1079" s="68">
        <v>67843</v>
      </c>
      <c r="J1079" s="69">
        <f t="shared" si="32"/>
        <v>-6168</v>
      </c>
      <c r="K1079" s="65"/>
      <c r="L1079" s="65">
        <v>0</v>
      </c>
    </row>
    <row r="1080" spans="1:12" s="73" customFormat="1" outlineLevel="2">
      <c r="A1080" s="82">
        <v>2710990830</v>
      </c>
      <c r="B1080" s="83" t="s">
        <v>1289</v>
      </c>
      <c r="C1080" s="70">
        <v>74016</v>
      </c>
      <c r="D1080" s="79"/>
      <c r="E1080" s="70">
        <v>-5</v>
      </c>
      <c r="F1080" s="72"/>
      <c r="G1080" s="70">
        <f t="shared" si="33"/>
        <v>74011</v>
      </c>
      <c r="H1080" s="112"/>
      <c r="I1080" s="68">
        <v>0</v>
      </c>
      <c r="J1080" s="69">
        <f t="shared" si="32"/>
        <v>-74011</v>
      </c>
      <c r="K1080" s="65"/>
      <c r="L1080" s="65" t="s">
        <v>433</v>
      </c>
    </row>
    <row r="1081" spans="1:12" s="73" customFormat="1" outlineLevel="1">
      <c r="A1081" s="66" t="s">
        <v>434</v>
      </c>
      <c r="B1081" s="35" t="s">
        <v>5674</v>
      </c>
      <c r="C1081" s="67">
        <f>SUM(C1082:C1086)</f>
        <v>14005445.390000001</v>
      </c>
      <c r="D1081" s="79"/>
      <c r="E1081" s="67"/>
      <c r="F1081" s="72"/>
      <c r="G1081" s="67">
        <f t="shared" si="33"/>
        <v>14005445.390000001</v>
      </c>
      <c r="H1081" s="112"/>
      <c r="I1081" s="68">
        <v>11145681.42</v>
      </c>
      <c r="J1081" s="69">
        <f t="shared" si="32"/>
        <v>-2859763.9700000007</v>
      </c>
      <c r="K1081" s="65">
        <v>0</v>
      </c>
      <c r="L1081" s="65">
        <v>0</v>
      </c>
    </row>
    <row r="1082" spans="1:12" s="73" customFormat="1" outlineLevel="2">
      <c r="A1082" s="82">
        <v>2710080100</v>
      </c>
      <c r="B1082" s="83" t="s">
        <v>1290</v>
      </c>
      <c r="C1082" s="70">
        <v>9507816.8100000005</v>
      </c>
      <c r="D1082" s="79"/>
      <c r="E1082" s="70"/>
      <c r="F1082" s="72"/>
      <c r="G1082" s="70">
        <f t="shared" si="33"/>
        <v>9507816.8100000005</v>
      </c>
      <c r="I1082" s="68">
        <v>0</v>
      </c>
      <c r="J1082" s="69">
        <f t="shared" si="32"/>
        <v>-9507816.8100000005</v>
      </c>
      <c r="K1082" s="65"/>
      <c r="L1082" s="65" t="s">
        <v>434</v>
      </c>
    </row>
    <row r="1083" spans="1:12" s="73" customFormat="1" outlineLevel="2">
      <c r="A1083" s="82">
        <v>2710990100</v>
      </c>
      <c r="B1083" s="83" t="s">
        <v>1291</v>
      </c>
      <c r="C1083" s="70">
        <v>4497628.58</v>
      </c>
      <c r="D1083" s="79"/>
      <c r="E1083" s="70"/>
      <c r="F1083" s="72"/>
      <c r="G1083" s="70">
        <f t="shared" si="33"/>
        <v>4497628.58</v>
      </c>
      <c r="I1083" s="68">
        <v>0</v>
      </c>
      <c r="J1083" s="69">
        <f t="shared" si="32"/>
        <v>-4497628.58</v>
      </c>
      <c r="K1083" s="65"/>
      <c r="L1083" s="65" t="s">
        <v>434</v>
      </c>
    </row>
    <row r="1084" spans="1:12" s="73" customFormat="1" outlineLevel="2">
      <c r="A1084" s="82">
        <v>2710990200</v>
      </c>
      <c r="B1084" s="83" t="s">
        <v>1291</v>
      </c>
      <c r="C1084" s="70">
        <v>0</v>
      </c>
      <c r="D1084" s="79"/>
      <c r="E1084" s="70"/>
      <c r="F1084" s="72"/>
      <c r="G1084" s="70">
        <f t="shared" si="33"/>
        <v>0</v>
      </c>
      <c r="I1084" s="68">
        <v>0</v>
      </c>
      <c r="J1084" s="69">
        <f t="shared" si="32"/>
        <v>0</v>
      </c>
      <c r="K1084" s="65"/>
      <c r="L1084" s="65" t="s">
        <v>434</v>
      </c>
    </row>
    <row r="1085" spans="1:12" s="73" customFormat="1" outlineLevel="2">
      <c r="A1085" s="82">
        <v>2710990400</v>
      </c>
      <c r="B1085" s="83" t="s">
        <v>1292</v>
      </c>
      <c r="C1085" s="70">
        <v>0</v>
      </c>
      <c r="D1085" s="79"/>
      <c r="E1085" s="70"/>
      <c r="F1085" s="72"/>
      <c r="G1085" s="70">
        <f t="shared" si="33"/>
        <v>0</v>
      </c>
      <c r="I1085" s="68">
        <v>0</v>
      </c>
      <c r="J1085" s="69">
        <f t="shared" si="32"/>
        <v>0</v>
      </c>
      <c r="K1085" s="65"/>
      <c r="L1085" s="65" t="s">
        <v>5626</v>
      </c>
    </row>
    <row r="1086" spans="1:12" s="73" customFormat="1" outlineLevel="2">
      <c r="A1086" s="82">
        <v>2710990500</v>
      </c>
      <c r="B1086" s="83" t="s">
        <v>1293</v>
      </c>
      <c r="C1086" s="70">
        <v>0</v>
      </c>
      <c r="D1086" s="79"/>
      <c r="E1086" s="70"/>
      <c r="F1086" s="72"/>
      <c r="G1086" s="70">
        <f t="shared" si="33"/>
        <v>0</v>
      </c>
      <c r="I1086" s="68">
        <v>0</v>
      </c>
      <c r="J1086" s="69">
        <f t="shared" si="32"/>
        <v>0</v>
      </c>
      <c r="K1086" s="65"/>
      <c r="L1086" s="65" t="s">
        <v>5627</v>
      </c>
    </row>
    <row r="1087" spans="1:12" s="73" customFormat="1" outlineLevel="1">
      <c r="A1087" s="66" t="s">
        <v>435</v>
      </c>
      <c r="B1087" s="35" t="s">
        <v>5780</v>
      </c>
      <c r="C1087" s="67">
        <f>SUM(C1088)</f>
        <v>912401.81</v>
      </c>
      <c r="D1087" s="79"/>
      <c r="E1087" s="67"/>
      <c r="F1087" s="72"/>
      <c r="G1087" s="67">
        <f>C1087+E1087</f>
        <v>912401.81</v>
      </c>
      <c r="I1087" s="68">
        <v>759255.64</v>
      </c>
      <c r="J1087" s="69">
        <f>I1087-G1087</f>
        <v>-153146.17000000004</v>
      </c>
      <c r="K1087" s="65"/>
      <c r="L1087" s="65">
        <v>0</v>
      </c>
    </row>
    <row r="1088" spans="1:12" s="73" customFormat="1" outlineLevel="2">
      <c r="A1088" s="82">
        <v>2710990160</v>
      </c>
      <c r="B1088" s="83" t="s">
        <v>1294</v>
      </c>
      <c r="C1088" s="70">
        <v>912401.81</v>
      </c>
      <c r="D1088" s="79"/>
      <c r="E1088" s="70"/>
      <c r="F1088" s="72"/>
      <c r="G1088" s="70">
        <f>C1088+E1088</f>
        <v>912401.81</v>
      </c>
      <c r="I1088" s="68">
        <v>0</v>
      </c>
      <c r="J1088" s="69">
        <f>I1088-G1088</f>
        <v>-912401.81</v>
      </c>
      <c r="K1088" s="65"/>
      <c r="L1088" s="65" t="s">
        <v>435</v>
      </c>
    </row>
    <row r="1089" spans="1:12" s="73" customFormat="1" outlineLevel="1">
      <c r="A1089" s="66" t="s">
        <v>436</v>
      </c>
      <c r="B1089" s="35" t="s">
        <v>5675</v>
      </c>
      <c r="C1089" s="67">
        <f>SUM(C1090)</f>
        <v>523107.71</v>
      </c>
      <c r="D1089" s="79"/>
      <c r="E1089" s="67"/>
      <c r="F1089" s="72"/>
      <c r="G1089" s="67">
        <f t="shared" si="33"/>
        <v>523107.71</v>
      </c>
      <c r="I1089" s="68">
        <v>522375.3</v>
      </c>
      <c r="J1089" s="69">
        <f t="shared" si="32"/>
        <v>-732.4100000000326</v>
      </c>
      <c r="K1089" s="65"/>
      <c r="L1089" s="65">
        <v>0</v>
      </c>
    </row>
    <row r="1090" spans="1:12" s="73" customFormat="1" outlineLevel="2">
      <c r="A1090" s="82">
        <v>2729011100</v>
      </c>
      <c r="B1090" s="83" t="s">
        <v>1295</v>
      </c>
      <c r="C1090" s="70">
        <v>523107.71</v>
      </c>
      <c r="D1090" s="79"/>
      <c r="E1090" s="70"/>
      <c r="F1090" s="72"/>
      <c r="G1090" s="70">
        <f t="shared" si="33"/>
        <v>523107.71</v>
      </c>
      <c r="I1090" s="68">
        <v>0</v>
      </c>
      <c r="J1090" s="69">
        <f t="shared" si="32"/>
        <v>-523107.71</v>
      </c>
      <c r="K1090" s="65"/>
      <c r="L1090" s="65" t="s">
        <v>436</v>
      </c>
    </row>
    <row r="1091" spans="1:12" s="73" customFormat="1" outlineLevel="1">
      <c r="A1091" s="30" t="s">
        <v>437</v>
      </c>
      <c r="B1091" s="35" t="s">
        <v>5676</v>
      </c>
      <c r="C1091" s="67">
        <f>SUM(C1092)</f>
        <v>-28225.11</v>
      </c>
      <c r="D1091" s="79"/>
      <c r="E1091" s="67">
        <f>E1092</f>
        <v>28225.11</v>
      </c>
      <c r="F1091" s="72"/>
      <c r="G1091" s="67">
        <f>C1091+E1091</f>
        <v>0</v>
      </c>
      <c r="I1091" s="68">
        <v>1.0100000000020399</v>
      </c>
      <c r="J1091" s="69">
        <f>I1091-G1091</f>
        <v>1.0100000000020399</v>
      </c>
      <c r="K1091" s="65"/>
      <c r="L1091" s="65">
        <v>0</v>
      </c>
    </row>
    <row r="1092" spans="1:12" s="73" customFormat="1" outlineLevel="2">
      <c r="A1092" s="31">
        <v>2721021100</v>
      </c>
      <c r="B1092" s="45" t="s">
        <v>1296</v>
      </c>
      <c r="C1092" s="70">
        <v>-28225.11</v>
      </c>
      <c r="D1092" s="79"/>
      <c r="E1092" s="70">
        <v>28225.11</v>
      </c>
      <c r="F1092" s="72"/>
      <c r="G1092" s="70">
        <f>C1092+E1092</f>
        <v>0</v>
      </c>
      <c r="I1092" s="68">
        <v>0</v>
      </c>
      <c r="J1092" s="69">
        <f>I1092-G1092</f>
        <v>0</v>
      </c>
      <c r="K1092" s="65"/>
      <c r="L1092" s="65" t="s">
        <v>437</v>
      </c>
    </row>
    <row r="1093" spans="1:12" s="73" customFormat="1" outlineLevel="1">
      <c r="A1093" s="66" t="s">
        <v>438</v>
      </c>
      <c r="B1093" s="35" t="s">
        <v>5677</v>
      </c>
      <c r="C1093" s="67">
        <f>SUM(C1094)</f>
        <v>2594365.87</v>
      </c>
      <c r="D1093" s="79"/>
      <c r="E1093" s="67"/>
      <c r="F1093" s="72"/>
      <c r="G1093" s="67">
        <f>C1093+E1093</f>
        <v>2594365.87</v>
      </c>
      <c r="I1093" s="68">
        <v>224710.83</v>
      </c>
      <c r="J1093" s="69">
        <f t="shared" si="32"/>
        <v>-2369655.04</v>
      </c>
      <c r="K1093" s="65"/>
      <c r="L1093" s="65">
        <v>0</v>
      </c>
    </row>
    <row r="1094" spans="1:12" s="73" customFormat="1" outlineLevel="2">
      <c r="A1094" s="82">
        <v>2729021100</v>
      </c>
      <c r="B1094" s="83" t="s">
        <v>1297</v>
      </c>
      <c r="C1094" s="70">
        <v>2594365.87</v>
      </c>
      <c r="D1094" s="79"/>
      <c r="E1094" s="70"/>
      <c r="F1094" s="72"/>
      <c r="G1094" s="70">
        <f>C1094+E1094</f>
        <v>2594365.87</v>
      </c>
      <c r="I1094" s="68">
        <v>0</v>
      </c>
      <c r="J1094" s="69">
        <f t="shared" si="32"/>
        <v>-2594365.87</v>
      </c>
      <c r="K1094" s="65"/>
      <c r="L1094" s="65" t="s">
        <v>438</v>
      </c>
    </row>
    <row r="1095" spans="1:12" s="73" customFormat="1" outlineLevel="1">
      <c r="A1095" s="66" t="s">
        <v>439</v>
      </c>
      <c r="B1095" s="35" t="s">
        <v>5678</v>
      </c>
      <c r="C1095" s="67">
        <f>SUM(C1096)</f>
        <v>2484946.16</v>
      </c>
      <c r="D1095" s="79"/>
      <c r="E1095" s="67"/>
      <c r="F1095" s="72"/>
      <c r="G1095" s="67">
        <f t="shared" si="33"/>
        <v>2484946.16</v>
      </c>
      <c r="I1095" s="68">
        <v>2580968.7799999998</v>
      </c>
      <c r="J1095" s="69">
        <f t="shared" si="32"/>
        <v>96022.619999999646</v>
      </c>
      <c r="K1095" s="65"/>
      <c r="L1095" s="65">
        <v>0</v>
      </c>
    </row>
    <row r="1096" spans="1:12" s="73" customFormat="1" outlineLevel="2">
      <c r="A1096" s="82">
        <v>2729031100</v>
      </c>
      <c r="B1096" s="83" t="s">
        <v>1298</v>
      </c>
      <c r="C1096" s="70">
        <v>2484946.16</v>
      </c>
      <c r="D1096" s="79"/>
      <c r="E1096" s="70"/>
      <c r="F1096" s="72"/>
      <c r="G1096" s="70">
        <f t="shared" si="33"/>
        <v>2484946.16</v>
      </c>
      <c r="I1096" s="68">
        <v>0</v>
      </c>
      <c r="J1096" s="69">
        <f t="shared" si="32"/>
        <v>-2484946.16</v>
      </c>
      <c r="K1096" s="65"/>
      <c r="L1096" s="65" t="s">
        <v>439</v>
      </c>
    </row>
    <row r="1097" spans="1:12" s="73" customFormat="1" outlineLevel="1">
      <c r="A1097" s="66" t="s">
        <v>440</v>
      </c>
      <c r="B1097" s="35">
        <v>0</v>
      </c>
      <c r="C1097" s="67">
        <f>SUM(C1098:C1102)</f>
        <v>0</v>
      </c>
      <c r="D1097" s="79"/>
      <c r="E1097" s="67"/>
      <c r="F1097" s="72"/>
      <c r="G1097" s="67">
        <f t="shared" si="33"/>
        <v>0</v>
      </c>
      <c r="I1097" s="68">
        <v>0</v>
      </c>
      <c r="J1097" s="69">
        <f t="shared" si="32"/>
        <v>0</v>
      </c>
      <c r="K1097" s="65"/>
      <c r="L1097" s="65">
        <v>0</v>
      </c>
    </row>
    <row r="1098" spans="1:12" s="73" customFormat="1" outlineLevel="2">
      <c r="A1098" s="82">
        <v>2729070000</v>
      </c>
      <c r="B1098" s="83" t="s">
        <v>1299</v>
      </c>
      <c r="C1098" s="70">
        <v>0</v>
      </c>
      <c r="D1098" s="79"/>
      <c r="E1098" s="70"/>
      <c r="F1098" s="72"/>
      <c r="G1098" s="70">
        <f t="shared" si="33"/>
        <v>0</v>
      </c>
      <c r="I1098" s="68">
        <v>0</v>
      </c>
      <c r="J1098" s="69">
        <f t="shared" si="32"/>
        <v>0</v>
      </c>
      <c r="K1098" s="65"/>
      <c r="L1098" s="65" t="s">
        <v>5628</v>
      </c>
    </row>
    <row r="1099" spans="1:12" s="73" customFormat="1" outlineLevel="2">
      <c r="A1099" s="82">
        <v>2729090000</v>
      </c>
      <c r="B1099" s="83" t="s">
        <v>1300</v>
      </c>
      <c r="C1099" s="70">
        <v>0</v>
      </c>
      <c r="D1099" s="79"/>
      <c r="E1099" s="70"/>
      <c r="F1099" s="72"/>
      <c r="G1099" s="70">
        <f t="shared" si="33"/>
        <v>0</v>
      </c>
      <c r="I1099" s="68">
        <v>0</v>
      </c>
      <c r="J1099" s="69">
        <f t="shared" si="32"/>
        <v>0</v>
      </c>
      <c r="K1099" s="65"/>
      <c r="L1099" s="65" t="s">
        <v>5628</v>
      </c>
    </row>
    <row r="1100" spans="1:12" s="73" customFormat="1" outlineLevel="2">
      <c r="A1100" s="82">
        <v>2729091000</v>
      </c>
      <c r="B1100" s="83" t="s">
        <v>1301</v>
      </c>
      <c r="C1100" s="70">
        <v>0</v>
      </c>
      <c r="D1100" s="79"/>
      <c r="E1100" s="70"/>
      <c r="F1100" s="72"/>
      <c r="G1100" s="70">
        <f t="shared" si="33"/>
        <v>0</v>
      </c>
      <c r="I1100" s="68">
        <v>0</v>
      </c>
      <c r="J1100" s="69">
        <f t="shared" si="32"/>
        <v>0</v>
      </c>
      <c r="K1100" s="65"/>
      <c r="L1100" s="65" t="s">
        <v>5630</v>
      </c>
    </row>
    <row r="1101" spans="1:12" s="73" customFormat="1" outlineLevel="2">
      <c r="A1101" s="82">
        <v>2729110000</v>
      </c>
      <c r="B1101" s="83" t="s">
        <v>1302</v>
      </c>
      <c r="C1101" s="70">
        <v>0</v>
      </c>
      <c r="D1101" s="79"/>
      <c r="E1101" s="70"/>
      <c r="F1101" s="72"/>
      <c r="G1101" s="70">
        <f t="shared" si="33"/>
        <v>0</v>
      </c>
      <c r="I1101" s="68">
        <v>0</v>
      </c>
      <c r="J1101" s="69">
        <f t="shared" si="32"/>
        <v>0</v>
      </c>
      <c r="K1101" s="65"/>
      <c r="L1101" s="65" t="s">
        <v>441</v>
      </c>
    </row>
    <row r="1102" spans="1:12" s="73" customFormat="1" outlineLevel="2">
      <c r="A1102" s="82">
        <v>2729120000</v>
      </c>
      <c r="B1102" s="83" t="s">
        <v>1303</v>
      </c>
      <c r="C1102" s="70">
        <v>0</v>
      </c>
      <c r="D1102" s="79"/>
      <c r="E1102" s="70"/>
      <c r="F1102" s="72"/>
      <c r="G1102" s="70">
        <f t="shared" si="33"/>
        <v>0</v>
      </c>
      <c r="I1102" s="68">
        <v>0</v>
      </c>
      <c r="J1102" s="69">
        <f t="shared" si="32"/>
        <v>0</v>
      </c>
      <c r="K1102" s="65"/>
      <c r="L1102" s="65" t="s">
        <v>5631</v>
      </c>
    </row>
    <row r="1103" spans="1:12" s="73" customFormat="1" outlineLevel="1">
      <c r="A1103" s="66" t="s">
        <v>441</v>
      </c>
      <c r="B1103" s="35" t="s">
        <v>5679</v>
      </c>
      <c r="C1103" s="67">
        <f>SUM(C1104:C1109)</f>
        <v>186009</v>
      </c>
      <c r="D1103" s="79"/>
      <c r="E1103" s="67"/>
      <c r="F1103" s="72"/>
      <c r="G1103" s="67">
        <f t="shared" si="33"/>
        <v>186009</v>
      </c>
      <c r="I1103" s="68">
        <v>172349.05</v>
      </c>
      <c r="J1103" s="69">
        <f t="shared" si="32"/>
        <v>-13659.950000000012</v>
      </c>
      <c r="K1103" s="65"/>
      <c r="L1103" s="65">
        <v>0</v>
      </c>
    </row>
    <row r="1104" spans="1:12" s="73" customFormat="1" outlineLevel="2">
      <c r="A1104" s="82">
        <v>2729061100</v>
      </c>
      <c r="B1104" s="83" t="s">
        <v>1304</v>
      </c>
      <c r="C1104" s="70">
        <v>0</v>
      </c>
      <c r="D1104" s="79"/>
      <c r="E1104" s="70"/>
      <c r="F1104" s="72"/>
      <c r="G1104" s="70">
        <f t="shared" si="33"/>
        <v>0</v>
      </c>
      <c r="I1104" s="68">
        <v>0</v>
      </c>
      <c r="J1104" s="69">
        <f t="shared" si="32"/>
        <v>0</v>
      </c>
      <c r="K1104" s="65"/>
      <c r="L1104" s="65" t="s">
        <v>441</v>
      </c>
    </row>
    <row r="1105" spans="1:12" s="73" customFormat="1" outlineLevel="2">
      <c r="A1105" s="82">
        <v>2729061200</v>
      </c>
      <c r="B1105" s="83" t="s">
        <v>1305</v>
      </c>
      <c r="C1105" s="70">
        <v>0</v>
      </c>
      <c r="D1105" s="79"/>
      <c r="E1105" s="70"/>
      <c r="F1105" s="72"/>
      <c r="G1105" s="70">
        <f t="shared" si="33"/>
        <v>0</v>
      </c>
      <c r="I1105" s="68">
        <v>0</v>
      </c>
      <c r="J1105" s="69">
        <f t="shared" si="32"/>
        <v>0</v>
      </c>
      <c r="K1105" s="65"/>
      <c r="L1105" s="65" t="s">
        <v>441</v>
      </c>
    </row>
    <row r="1106" spans="1:12" s="73" customFormat="1" outlineLevel="2">
      <c r="A1106" s="82">
        <v>2729130000</v>
      </c>
      <c r="B1106" s="83" t="s">
        <v>1306</v>
      </c>
      <c r="C1106" s="70">
        <v>0</v>
      </c>
      <c r="D1106" s="79"/>
      <c r="E1106" s="70"/>
      <c r="F1106" s="72"/>
      <c r="G1106" s="70">
        <f t="shared" si="33"/>
        <v>0</v>
      </c>
      <c r="I1106" s="68">
        <v>0</v>
      </c>
      <c r="J1106" s="69">
        <f t="shared" si="32"/>
        <v>0</v>
      </c>
      <c r="K1106" s="65"/>
      <c r="L1106" s="65" t="s">
        <v>441</v>
      </c>
    </row>
    <row r="1107" spans="1:12" s="73" customFormat="1" outlineLevel="2">
      <c r="A1107" s="82">
        <v>2729131000</v>
      </c>
      <c r="B1107" s="83" t="s">
        <v>1307</v>
      </c>
      <c r="C1107" s="70">
        <v>0</v>
      </c>
      <c r="D1107" s="79"/>
      <c r="E1107" s="70"/>
      <c r="F1107" s="72"/>
      <c r="G1107" s="70">
        <f t="shared" si="33"/>
        <v>0</v>
      </c>
      <c r="I1107" s="68">
        <v>0</v>
      </c>
      <c r="J1107" s="69">
        <f t="shared" si="32"/>
        <v>0</v>
      </c>
      <c r="K1107" s="65"/>
      <c r="L1107" s="65" t="s">
        <v>441</v>
      </c>
    </row>
    <row r="1108" spans="1:12" s="73" customFormat="1" outlineLevel="2">
      <c r="A1108" s="82">
        <v>2729991000</v>
      </c>
      <c r="B1108" s="83" t="s">
        <v>1308</v>
      </c>
      <c r="C1108" s="70">
        <v>0</v>
      </c>
      <c r="D1108" s="79"/>
      <c r="E1108" s="70"/>
      <c r="F1108" s="72"/>
      <c r="G1108" s="70">
        <f t="shared" si="33"/>
        <v>0</v>
      </c>
      <c r="I1108" s="68">
        <v>0</v>
      </c>
      <c r="J1108" s="69">
        <f t="shared" si="32"/>
        <v>0</v>
      </c>
      <c r="K1108" s="65"/>
      <c r="L1108" s="65" t="s">
        <v>441</v>
      </c>
    </row>
    <row r="1109" spans="1:12" s="73" customFormat="1" outlineLevel="2">
      <c r="A1109" s="82">
        <v>2729991100</v>
      </c>
      <c r="B1109" s="83" t="s">
        <v>1309</v>
      </c>
      <c r="C1109" s="70">
        <v>186009</v>
      </c>
      <c r="D1109" s="79"/>
      <c r="E1109" s="70"/>
      <c r="F1109" s="72"/>
      <c r="G1109" s="70">
        <f t="shared" si="33"/>
        <v>186009</v>
      </c>
      <c r="I1109" s="68">
        <v>0</v>
      </c>
      <c r="J1109" s="69">
        <f t="shared" si="32"/>
        <v>-186009</v>
      </c>
      <c r="K1109" s="65"/>
      <c r="L1109" s="65" t="s">
        <v>441</v>
      </c>
    </row>
    <row r="1110" spans="1:12" s="73" customFormat="1" outlineLevel="1">
      <c r="A1110" s="113" t="s">
        <v>442</v>
      </c>
      <c r="B1110" s="35" t="s">
        <v>5680</v>
      </c>
      <c r="C1110" s="89">
        <f>SUM(C1111:C1112)</f>
        <v>-7209162.2699999791</v>
      </c>
      <c r="D1110" s="79"/>
      <c r="E1110" s="89"/>
      <c r="F1110" s="72"/>
      <c r="G1110" s="89">
        <f t="shared" si="33"/>
        <v>-7209162.2699999791</v>
      </c>
      <c r="I1110" s="68">
        <v>-7521103.0599999996</v>
      </c>
      <c r="J1110" s="69">
        <f t="shared" si="32"/>
        <v>-311940.79000002053</v>
      </c>
      <c r="K1110" s="65">
        <v>0</v>
      </c>
      <c r="L1110" s="65">
        <v>0</v>
      </c>
    </row>
    <row r="1111" spans="1:12" s="73" customFormat="1" outlineLevel="2">
      <c r="A1111" s="82">
        <v>2880010000</v>
      </c>
      <c r="B1111" s="83" t="s">
        <v>1310</v>
      </c>
      <c r="C1111" s="89">
        <v>-4119806.9699999895</v>
      </c>
      <c r="D1111" s="79"/>
      <c r="E1111" s="89"/>
      <c r="F1111" s="72"/>
      <c r="G1111" s="89">
        <f t="shared" si="33"/>
        <v>-4119806.9699999895</v>
      </c>
      <c r="I1111" s="68">
        <v>0</v>
      </c>
      <c r="J1111" s="69">
        <f t="shared" si="32"/>
        <v>4119806.9699999895</v>
      </c>
      <c r="K1111" s="65"/>
      <c r="L1111" s="65" t="s">
        <v>442</v>
      </c>
    </row>
    <row r="1112" spans="1:12" s="73" customFormat="1" outlineLevel="2">
      <c r="A1112" s="114">
        <v>2880011000</v>
      </c>
      <c r="B1112" s="115" t="s">
        <v>1311</v>
      </c>
      <c r="C1112" s="76">
        <v>-3089355.29999999</v>
      </c>
      <c r="D1112" s="79"/>
      <c r="E1112" s="70"/>
      <c r="F1112" s="72"/>
      <c r="G1112" s="70">
        <f t="shared" si="33"/>
        <v>-3089355.29999999</v>
      </c>
      <c r="I1112" s="68">
        <v>0</v>
      </c>
      <c r="J1112" s="69">
        <f t="shared" si="32"/>
        <v>3089355.29999999</v>
      </c>
      <c r="K1112" s="65"/>
      <c r="L1112" s="65" t="s">
        <v>442</v>
      </c>
    </row>
    <row r="1113" spans="1:12" s="73" customFormat="1" outlineLevel="1">
      <c r="A1113" s="66" t="s">
        <v>440</v>
      </c>
      <c r="B1113" s="35">
        <v>0</v>
      </c>
      <c r="C1113" s="116">
        <f>SUM(C1114)</f>
        <v>0</v>
      </c>
      <c r="D1113" s="79"/>
      <c r="E1113" s="116"/>
      <c r="F1113" s="72"/>
      <c r="G1113" s="67">
        <f t="shared" si="33"/>
        <v>0</v>
      </c>
      <c r="I1113" s="68">
        <v>0</v>
      </c>
      <c r="J1113" s="69">
        <f t="shared" si="32"/>
        <v>0</v>
      </c>
      <c r="K1113" s="65"/>
      <c r="L1113" s="65">
        <v>0</v>
      </c>
    </row>
    <row r="1114" spans="1:12" s="73" customFormat="1" outlineLevel="2">
      <c r="A1114" s="117">
        <v>2729120000</v>
      </c>
      <c r="B1114" s="83" t="s">
        <v>1303</v>
      </c>
      <c r="C1114" s="116">
        <v>0</v>
      </c>
      <c r="D1114" s="79"/>
      <c r="E1114" s="116"/>
      <c r="F1114" s="72"/>
      <c r="G1114" s="116">
        <f t="shared" si="33"/>
        <v>0</v>
      </c>
      <c r="I1114" s="68">
        <v>0</v>
      </c>
      <c r="J1114" s="69">
        <f t="shared" si="32"/>
        <v>0</v>
      </c>
      <c r="K1114" s="65"/>
      <c r="L1114" s="65" t="s">
        <v>5631</v>
      </c>
    </row>
    <row r="1115" spans="1:12" s="73" customFormat="1" outlineLevel="1">
      <c r="A1115" s="66" t="s">
        <v>443</v>
      </c>
      <c r="B1115" s="35">
        <v>0</v>
      </c>
      <c r="C1115" s="116">
        <f>C1116</f>
        <v>0</v>
      </c>
      <c r="D1115" s="79"/>
      <c r="E1115" s="116"/>
      <c r="F1115" s="72"/>
      <c r="G1115" s="67">
        <f t="shared" si="33"/>
        <v>0</v>
      </c>
      <c r="I1115" s="68">
        <v>0</v>
      </c>
      <c r="J1115" s="69">
        <f t="shared" si="32"/>
        <v>0</v>
      </c>
      <c r="K1115" s="65"/>
      <c r="L1115" s="65">
        <v>0</v>
      </c>
    </row>
    <row r="1116" spans="1:12" s="73" customFormat="1" outlineLevel="2">
      <c r="A1116" s="82">
        <v>2729080000</v>
      </c>
      <c r="B1116" s="83" t="s">
        <v>1312</v>
      </c>
      <c r="C1116" s="70">
        <v>0</v>
      </c>
      <c r="D1116" s="79"/>
      <c r="E1116" s="70"/>
      <c r="F1116" s="72"/>
      <c r="G1116" s="70">
        <f t="shared" si="33"/>
        <v>0</v>
      </c>
      <c r="I1116" s="68">
        <v>0</v>
      </c>
      <c r="J1116" s="69">
        <f t="shared" si="32"/>
        <v>0</v>
      </c>
      <c r="K1116" s="65"/>
      <c r="L1116" s="65" t="s">
        <v>5629</v>
      </c>
    </row>
    <row r="1117" spans="1:12" outlineLevel="1">
      <c r="A1117" s="66" t="s">
        <v>444</v>
      </c>
      <c r="B1117" s="35" t="s">
        <v>5682</v>
      </c>
      <c r="C1117" s="67">
        <f>SUM(C1118)</f>
        <v>0</v>
      </c>
      <c r="D1117" s="79"/>
      <c r="E1117" s="67"/>
      <c r="G1117" s="67">
        <f t="shared" si="33"/>
        <v>0</v>
      </c>
      <c r="I1117" s="68">
        <v>0</v>
      </c>
      <c r="J1117" s="69">
        <f t="shared" si="32"/>
        <v>0</v>
      </c>
      <c r="K1117" s="65"/>
      <c r="L1117" s="65">
        <v>0</v>
      </c>
    </row>
    <row r="1118" spans="1:12" outlineLevel="2">
      <c r="A1118" s="31">
        <v>2710010510</v>
      </c>
      <c r="B1118" s="45" t="s">
        <v>1313</v>
      </c>
      <c r="C1118" s="70">
        <v>0</v>
      </c>
      <c r="D1118" s="79"/>
      <c r="E1118" s="70"/>
      <c r="G1118" s="70">
        <f t="shared" si="33"/>
        <v>0</v>
      </c>
      <c r="I1118" s="68">
        <v>0</v>
      </c>
      <c r="J1118" s="69">
        <f t="shared" si="32"/>
        <v>0</v>
      </c>
      <c r="K1118" s="65"/>
      <c r="L1118" s="65" t="s">
        <v>444</v>
      </c>
    </row>
    <row r="1119" spans="1:12" outlineLevel="1">
      <c r="A1119" s="66" t="s">
        <v>445</v>
      </c>
      <c r="B1119" s="35" t="s">
        <v>5683</v>
      </c>
      <c r="C1119" s="67">
        <f>SUM(C1120:C1121)</f>
        <v>0</v>
      </c>
      <c r="D1119" s="79"/>
      <c r="E1119" s="67"/>
      <c r="G1119" s="67">
        <f t="shared" si="33"/>
        <v>0</v>
      </c>
      <c r="I1119" s="68">
        <v>0</v>
      </c>
      <c r="J1119" s="69">
        <f t="shared" si="32"/>
        <v>0</v>
      </c>
      <c r="K1119" s="65"/>
      <c r="L1119" s="65">
        <v>0</v>
      </c>
    </row>
    <row r="1120" spans="1:12" outlineLevel="2">
      <c r="A1120" s="31">
        <v>2710010520</v>
      </c>
      <c r="B1120" s="45" t="s">
        <v>1314</v>
      </c>
      <c r="C1120" s="70">
        <v>0</v>
      </c>
      <c r="D1120" s="79"/>
      <c r="E1120" s="70"/>
      <c r="G1120" s="70">
        <f t="shared" si="33"/>
        <v>0</v>
      </c>
      <c r="I1120" s="68">
        <v>0</v>
      </c>
      <c r="J1120" s="69">
        <f t="shared" si="32"/>
        <v>0</v>
      </c>
      <c r="K1120" s="65"/>
      <c r="L1120" s="65" t="s">
        <v>5632</v>
      </c>
    </row>
    <row r="1121" spans="1:12" outlineLevel="2">
      <c r="A1121" s="31">
        <v>2710010525</v>
      </c>
      <c r="B1121" s="45" t="s">
        <v>1315</v>
      </c>
      <c r="C1121" s="70">
        <v>0</v>
      </c>
      <c r="D1121" s="79"/>
      <c r="E1121" s="70"/>
      <c r="G1121" s="70">
        <f t="shared" si="33"/>
        <v>0</v>
      </c>
      <c r="I1121" s="68">
        <v>0</v>
      </c>
      <c r="J1121" s="69">
        <f t="shared" si="32"/>
        <v>0</v>
      </c>
      <c r="K1121" s="65"/>
      <c r="L1121" s="65" t="s">
        <v>445</v>
      </c>
    </row>
    <row r="1122" spans="1:12" outlineLevel="1">
      <c r="A1122" s="66" t="s">
        <v>446</v>
      </c>
      <c r="B1122" s="35" t="s">
        <v>5684</v>
      </c>
      <c r="C1122" s="67">
        <f>SUM(C1123:C1124)</f>
        <v>0</v>
      </c>
      <c r="D1122" s="79"/>
      <c r="E1122" s="67"/>
      <c r="G1122" s="67">
        <f t="shared" si="33"/>
        <v>0</v>
      </c>
      <c r="I1122" s="68">
        <v>0</v>
      </c>
      <c r="J1122" s="69">
        <f t="shared" si="32"/>
        <v>0</v>
      </c>
      <c r="K1122" s="65"/>
      <c r="L1122" s="65">
        <v>0</v>
      </c>
    </row>
    <row r="1123" spans="1:12" outlineLevel="2">
      <c r="A1123" s="31">
        <v>2710010530</v>
      </c>
      <c r="B1123" s="45" t="s">
        <v>1316</v>
      </c>
      <c r="C1123" s="70">
        <v>0</v>
      </c>
      <c r="D1123" s="79"/>
      <c r="E1123" s="70"/>
      <c r="G1123" s="70">
        <f t="shared" si="33"/>
        <v>0</v>
      </c>
      <c r="I1123" s="68">
        <v>0</v>
      </c>
      <c r="J1123" s="69">
        <f t="shared" si="32"/>
        <v>0</v>
      </c>
      <c r="K1123" s="65"/>
      <c r="L1123" s="65" t="s">
        <v>5633</v>
      </c>
    </row>
    <row r="1124" spans="1:12" outlineLevel="2">
      <c r="A1124" s="31">
        <v>2710010535</v>
      </c>
      <c r="B1124" s="45" t="s">
        <v>1317</v>
      </c>
      <c r="C1124" s="70">
        <v>0</v>
      </c>
      <c r="D1124" s="79"/>
      <c r="E1124" s="70"/>
      <c r="G1124" s="70">
        <f t="shared" si="33"/>
        <v>0</v>
      </c>
      <c r="I1124" s="68">
        <v>0</v>
      </c>
      <c r="J1124" s="69">
        <f t="shared" si="32"/>
        <v>0</v>
      </c>
      <c r="K1124" s="65"/>
      <c r="L1124" s="65" t="s">
        <v>446</v>
      </c>
    </row>
    <row r="1125" spans="1:12" outlineLevel="1">
      <c r="A1125" s="66" t="s">
        <v>447</v>
      </c>
      <c r="B1125" s="35" t="s">
        <v>5685</v>
      </c>
      <c r="C1125" s="67">
        <f>SUM(C1126:C1127)</f>
        <v>0</v>
      </c>
      <c r="D1125" s="79"/>
      <c r="E1125" s="67"/>
      <c r="G1125" s="67">
        <f t="shared" si="33"/>
        <v>0</v>
      </c>
      <c r="I1125" s="68">
        <v>0</v>
      </c>
      <c r="J1125" s="69">
        <f t="shared" si="32"/>
        <v>0</v>
      </c>
      <c r="K1125" s="65"/>
      <c r="L1125" s="65">
        <v>0</v>
      </c>
    </row>
    <row r="1126" spans="1:12" outlineLevel="2">
      <c r="A1126" s="31">
        <v>2710010540</v>
      </c>
      <c r="B1126" s="45" t="s">
        <v>1318</v>
      </c>
      <c r="C1126" s="70">
        <v>0</v>
      </c>
      <c r="D1126" s="79"/>
      <c r="E1126" s="70"/>
      <c r="G1126" s="70">
        <f t="shared" si="33"/>
        <v>0</v>
      </c>
      <c r="I1126" s="68">
        <v>0</v>
      </c>
      <c r="J1126" s="69">
        <f t="shared" si="32"/>
        <v>0</v>
      </c>
      <c r="K1126" s="65"/>
      <c r="L1126" s="65" t="s">
        <v>447</v>
      </c>
    </row>
    <row r="1127" spans="1:12" outlineLevel="2">
      <c r="A1127" s="31">
        <v>2710010545</v>
      </c>
      <c r="B1127" s="45" t="s">
        <v>1319</v>
      </c>
      <c r="C1127" s="70">
        <v>0</v>
      </c>
      <c r="D1127" s="79"/>
      <c r="E1127" s="70"/>
      <c r="G1127" s="70">
        <f t="shared" si="33"/>
        <v>0</v>
      </c>
      <c r="I1127" s="68">
        <v>0</v>
      </c>
      <c r="J1127" s="69">
        <f t="shared" si="32"/>
        <v>0</v>
      </c>
      <c r="K1127" s="65"/>
      <c r="L1127" s="65" t="s">
        <v>447</v>
      </c>
    </row>
    <row r="1128" spans="1:12" outlineLevel="1">
      <c r="A1128" s="31"/>
      <c r="B1128" s="51"/>
      <c r="D1128" s="79"/>
      <c r="I1128" s="68"/>
      <c r="J1128" s="69"/>
      <c r="K1128" s="65"/>
      <c r="L1128" s="65"/>
    </row>
    <row r="1129" spans="1:12" s="73" customFormat="1">
      <c r="A1129" s="32" t="s">
        <v>1</v>
      </c>
      <c r="B1129" s="32"/>
      <c r="C1129" s="71">
        <f>C911+C915+C917+C919+C921+C923+C925+C928+C939+C941+C943+C946+C948+C950+C952+C957+C963+C965+C968+C971+C973+C975+C978+C985+C994+C1002+C1064+C1066+C1073+C1075+C1077+C1079+C1081+C1087+C1089+C1091+C1093+C1095+C1097+C1103+C1110+C1113+C1115+C1117+C1119+C1122+C1125</f>
        <v>182316879.92999971</v>
      </c>
      <c r="D1129" s="71">
        <f>D911+D925+D928+D939+D941+D943+D946+D948+D950+D952+D957+D963+D965+D968+D971+D978+D985+D994+D1002+D1073+D1075+D1077+D1079+D1081+D1089+D1095+D1097+D1103+D1110+D1113+D1115+D1117+D1119+D1122+D1125</f>
        <v>0</v>
      </c>
      <c r="E1129" s="71">
        <f>E911+E925+E928+E939+E941+E943+E946+E948+E950+E952+E957+E963+E965+E968+E971+E978+E985+E994+E1002+E1064+E1066+E1073+E1075+E1077+E1079+E1081+E1089+E1091+E1093+E1095+E1097+E1103+E1110+E1113+E1115+E1117+E1119+E1122+E1125</f>
        <v>28220.11</v>
      </c>
      <c r="F1129" s="72"/>
      <c r="G1129" s="71">
        <f t="shared" si="33"/>
        <v>182345100.03999972</v>
      </c>
      <c r="I1129" s="68"/>
      <c r="J1129" s="69"/>
      <c r="K1129" s="65"/>
      <c r="L1129" s="65">
        <v>0</v>
      </c>
    </row>
    <row r="1130" spans="1:12" outlineLevel="1">
      <c r="A1130" s="66" t="s">
        <v>448</v>
      </c>
      <c r="B1130" s="35" t="s">
        <v>5686</v>
      </c>
      <c r="C1130" s="67">
        <f>SUM(C1131:C1132)</f>
        <v>4069029</v>
      </c>
      <c r="D1130" s="79"/>
      <c r="E1130" s="67"/>
      <c r="G1130" s="67">
        <f t="shared" si="33"/>
        <v>4069029</v>
      </c>
      <c r="I1130" s="68">
        <v>2712686</v>
      </c>
      <c r="J1130" s="69">
        <f t="shared" ref="J1130:J1193" si="34">I1130-G1130</f>
        <v>-1356343</v>
      </c>
      <c r="K1130" s="65"/>
      <c r="L1130" s="65">
        <v>0</v>
      </c>
    </row>
    <row r="1131" spans="1:12" outlineLevel="2">
      <c r="A1131" s="31">
        <v>2411010000</v>
      </c>
      <c r="B1131" s="45" t="s">
        <v>1320</v>
      </c>
      <c r="C1131" s="70">
        <v>4069029</v>
      </c>
      <c r="D1131" s="79"/>
      <c r="E1131" s="70"/>
      <c r="G1131" s="70">
        <f t="shared" si="33"/>
        <v>4069029</v>
      </c>
      <c r="I1131" s="68">
        <v>0</v>
      </c>
      <c r="J1131" s="69">
        <f t="shared" si="34"/>
        <v>-4069029</v>
      </c>
      <c r="K1131" s="65"/>
      <c r="L1131" s="65" t="s">
        <v>448</v>
      </c>
    </row>
    <row r="1132" spans="1:12" outlineLevel="2">
      <c r="A1132" s="31">
        <v>2411990000</v>
      </c>
      <c r="B1132" s="45" t="s">
        <v>1321</v>
      </c>
      <c r="C1132" s="70">
        <v>0</v>
      </c>
      <c r="D1132" s="79"/>
      <c r="E1132" s="70"/>
      <c r="G1132" s="70">
        <f t="shared" si="33"/>
        <v>0</v>
      </c>
      <c r="I1132" s="68">
        <v>0</v>
      </c>
      <c r="J1132" s="69">
        <f t="shared" si="34"/>
        <v>0</v>
      </c>
      <c r="K1132" s="65"/>
      <c r="L1132" s="65" t="s">
        <v>448</v>
      </c>
    </row>
    <row r="1133" spans="1:12" outlineLevel="1">
      <c r="A1133" s="66" t="s">
        <v>449</v>
      </c>
      <c r="B1133" s="35" t="s">
        <v>5687</v>
      </c>
      <c r="C1133" s="67">
        <f>SUM(C1134)</f>
        <v>44157.199999999903</v>
      </c>
      <c r="D1133" s="79"/>
      <c r="E1133" s="67"/>
      <c r="G1133" s="67">
        <f t="shared" si="33"/>
        <v>44157.199999999903</v>
      </c>
      <c r="I1133" s="68">
        <v>44157.2</v>
      </c>
      <c r="J1133" s="69">
        <f t="shared" si="34"/>
        <v>9.4587448984384537E-11</v>
      </c>
      <c r="K1133" s="65"/>
      <c r="L1133" s="65">
        <v>0</v>
      </c>
    </row>
    <row r="1134" spans="1:12" outlineLevel="2">
      <c r="A1134" s="31">
        <v>2412010000</v>
      </c>
      <c r="B1134" s="45" t="s">
        <v>1322</v>
      </c>
      <c r="C1134" s="70">
        <v>44157.199999999903</v>
      </c>
      <c r="D1134" s="79"/>
      <c r="E1134" s="70"/>
      <c r="G1134" s="70">
        <f t="shared" si="33"/>
        <v>44157.199999999903</v>
      </c>
      <c r="I1134" s="68">
        <v>0</v>
      </c>
      <c r="J1134" s="69">
        <f t="shared" si="34"/>
        <v>-44157.199999999903</v>
      </c>
      <c r="K1134" s="65"/>
      <c r="L1134" s="65" t="s">
        <v>449</v>
      </c>
    </row>
    <row r="1135" spans="1:12" outlineLevel="1">
      <c r="A1135" s="66" t="s">
        <v>450</v>
      </c>
      <c r="B1135" s="35" t="s">
        <v>5688</v>
      </c>
      <c r="C1135" s="67">
        <f>SUM(C1136)</f>
        <v>594</v>
      </c>
      <c r="D1135" s="79"/>
      <c r="E1135" s="67"/>
      <c r="G1135" s="67">
        <f t="shared" si="33"/>
        <v>594</v>
      </c>
      <c r="I1135" s="68">
        <v>540</v>
      </c>
      <c r="J1135" s="69">
        <f t="shared" si="34"/>
        <v>-54</v>
      </c>
      <c r="K1135" s="65"/>
      <c r="L1135" s="65">
        <v>0</v>
      </c>
    </row>
    <row r="1136" spans="1:12" outlineLevel="2">
      <c r="A1136" s="82">
        <v>2412020000</v>
      </c>
      <c r="B1136" s="83" t="s">
        <v>1323</v>
      </c>
      <c r="C1136" s="70">
        <v>594</v>
      </c>
      <c r="D1136" s="79"/>
      <c r="E1136" s="70"/>
      <c r="G1136" s="70">
        <f t="shared" si="33"/>
        <v>594</v>
      </c>
      <c r="I1136" s="68">
        <v>0</v>
      </c>
      <c r="J1136" s="69">
        <f t="shared" si="34"/>
        <v>-594</v>
      </c>
      <c r="K1136" s="65"/>
      <c r="L1136" s="65" t="s">
        <v>450</v>
      </c>
    </row>
    <row r="1137" spans="1:12" outlineLevel="1">
      <c r="A1137" s="66" t="s">
        <v>451</v>
      </c>
      <c r="B1137" s="35" t="s">
        <v>5689</v>
      </c>
      <c r="C1137" s="67">
        <f>SUM(C1138:C1139)</f>
        <v>0</v>
      </c>
      <c r="D1137" s="79"/>
      <c r="E1137" s="67"/>
      <c r="G1137" s="67">
        <f t="shared" si="33"/>
        <v>0</v>
      </c>
      <c r="I1137" s="68">
        <v>0</v>
      </c>
      <c r="J1137" s="69">
        <f t="shared" si="34"/>
        <v>0</v>
      </c>
      <c r="K1137" s="65"/>
      <c r="L1137" s="65">
        <v>0</v>
      </c>
    </row>
    <row r="1138" spans="1:12" outlineLevel="2">
      <c r="A1138" s="82">
        <v>2412030000</v>
      </c>
      <c r="B1138" s="83" t="s">
        <v>1324</v>
      </c>
      <c r="C1138" s="70">
        <v>0</v>
      </c>
      <c r="D1138" s="79"/>
      <c r="E1138" s="70"/>
      <c r="G1138" s="70">
        <f t="shared" si="33"/>
        <v>0</v>
      </c>
      <c r="I1138" s="68">
        <v>0</v>
      </c>
      <c r="J1138" s="69">
        <f t="shared" si="34"/>
        <v>0</v>
      </c>
      <c r="K1138" s="65"/>
      <c r="L1138" s="65" t="s">
        <v>451</v>
      </c>
    </row>
    <row r="1139" spans="1:12" outlineLevel="2">
      <c r="A1139" s="82">
        <v>2412090000</v>
      </c>
      <c r="B1139" s="83" t="s">
        <v>1325</v>
      </c>
      <c r="C1139" s="70">
        <v>0</v>
      </c>
      <c r="D1139" s="79"/>
      <c r="E1139" s="70"/>
      <c r="G1139" s="70">
        <f t="shared" si="33"/>
        <v>0</v>
      </c>
      <c r="I1139" s="68">
        <v>0</v>
      </c>
      <c r="J1139" s="69">
        <f t="shared" si="34"/>
        <v>0</v>
      </c>
      <c r="K1139" s="65"/>
      <c r="L1139" s="65" t="s">
        <v>451</v>
      </c>
    </row>
    <row r="1140" spans="1:12" outlineLevel="1">
      <c r="A1140" s="66" t="s">
        <v>452</v>
      </c>
      <c r="B1140" s="35" t="s">
        <v>5690</v>
      </c>
      <c r="C1140" s="67">
        <f>SUM(C1141)</f>
        <v>0</v>
      </c>
      <c r="D1140" s="79"/>
      <c r="E1140" s="67"/>
      <c r="G1140" s="67">
        <f t="shared" si="33"/>
        <v>0</v>
      </c>
      <c r="I1140" s="68">
        <v>0</v>
      </c>
      <c r="J1140" s="69">
        <f t="shared" si="34"/>
        <v>0</v>
      </c>
      <c r="K1140" s="65"/>
      <c r="L1140" s="65">
        <v>0</v>
      </c>
    </row>
    <row r="1141" spans="1:12" outlineLevel="2">
      <c r="A1141" s="82">
        <v>2417010000</v>
      </c>
      <c r="B1141" s="83" t="s">
        <v>1326</v>
      </c>
      <c r="C1141" s="70">
        <v>0</v>
      </c>
      <c r="D1141" s="79"/>
      <c r="E1141" s="70"/>
      <c r="G1141" s="70">
        <f t="shared" si="33"/>
        <v>0</v>
      </c>
      <c r="I1141" s="68">
        <v>0</v>
      </c>
      <c r="J1141" s="69">
        <f t="shared" si="34"/>
        <v>0</v>
      </c>
      <c r="K1141" s="65"/>
      <c r="L1141" s="65" t="s">
        <v>452</v>
      </c>
    </row>
    <row r="1142" spans="1:12" outlineLevel="1">
      <c r="A1142" s="66" t="s">
        <v>453</v>
      </c>
      <c r="B1142" s="35" t="s">
        <v>5691</v>
      </c>
      <c r="C1142" s="67">
        <f>SUM(C1143)</f>
        <v>0</v>
      </c>
      <c r="D1142" s="79"/>
      <c r="E1142" s="67"/>
      <c r="G1142" s="67">
        <f t="shared" si="33"/>
        <v>0</v>
      </c>
      <c r="I1142" s="68">
        <v>0</v>
      </c>
      <c r="J1142" s="69">
        <f t="shared" si="34"/>
        <v>0</v>
      </c>
      <c r="K1142" s="65"/>
      <c r="L1142" s="65">
        <v>0</v>
      </c>
    </row>
    <row r="1143" spans="1:12" outlineLevel="2">
      <c r="A1143" s="82">
        <v>2415010000</v>
      </c>
      <c r="B1143" s="83" t="s">
        <v>1327</v>
      </c>
      <c r="C1143" s="70">
        <v>0</v>
      </c>
      <c r="D1143" s="79"/>
      <c r="E1143" s="70"/>
      <c r="G1143" s="70">
        <f t="shared" ref="G1143:G1206" si="35">C1143+E1143</f>
        <v>0</v>
      </c>
      <c r="I1143" s="68">
        <v>0</v>
      </c>
      <c r="J1143" s="69">
        <f t="shared" si="34"/>
        <v>0</v>
      </c>
      <c r="K1143" s="65"/>
      <c r="L1143" s="65" t="s">
        <v>453</v>
      </c>
    </row>
    <row r="1144" spans="1:12" outlineLevel="1">
      <c r="A1144" s="66" t="s">
        <v>454</v>
      </c>
      <c r="B1144" s="35" t="s">
        <v>5692</v>
      </c>
      <c r="C1144" s="67">
        <f>SUM(C1145:C1155)</f>
        <v>0</v>
      </c>
      <c r="D1144" s="79"/>
      <c r="E1144" s="67"/>
      <c r="G1144" s="67">
        <f t="shared" si="35"/>
        <v>0</v>
      </c>
      <c r="I1144" s="68">
        <v>0</v>
      </c>
      <c r="J1144" s="69">
        <f t="shared" si="34"/>
        <v>0</v>
      </c>
      <c r="K1144" s="65"/>
      <c r="L1144" s="65">
        <v>0</v>
      </c>
    </row>
    <row r="1145" spans="1:12" outlineLevel="2">
      <c r="A1145" s="82">
        <v>2431000001</v>
      </c>
      <c r="B1145" s="83" t="s">
        <v>1328</v>
      </c>
      <c r="C1145" s="70">
        <v>0</v>
      </c>
      <c r="D1145" s="79"/>
      <c r="E1145" s="70"/>
      <c r="G1145" s="70">
        <f t="shared" si="35"/>
        <v>0</v>
      </c>
      <c r="I1145" s="68">
        <v>0</v>
      </c>
      <c r="J1145" s="69">
        <f t="shared" si="34"/>
        <v>0</v>
      </c>
      <c r="K1145" s="65"/>
      <c r="L1145" s="65" t="s">
        <v>454</v>
      </c>
    </row>
    <row r="1146" spans="1:12" outlineLevel="2">
      <c r="A1146" s="82">
        <v>2431101000</v>
      </c>
      <c r="B1146" s="83" t="s">
        <v>1329</v>
      </c>
      <c r="C1146" s="70">
        <v>0</v>
      </c>
      <c r="D1146" s="79"/>
      <c r="E1146" s="70"/>
      <c r="G1146" s="70">
        <f t="shared" si="35"/>
        <v>0</v>
      </c>
      <c r="I1146" s="68">
        <v>0</v>
      </c>
      <c r="J1146" s="69">
        <f t="shared" si="34"/>
        <v>0</v>
      </c>
      <c r="K1146" s="65"/>
      <c r="L1146" s="65" t="s">
        <v>454</v>
      </c>
    </row>
    <row r="1147" spans="1:12" outlineLevel="2">
      <c r="A1147" s="82">
        <v>2431102000</v>
      </c>
      <c r="B1147" s="83" t="s">
        <v>1330</v>
      </c>
      <c r="C1147" s="70">
        <v>0</v>
      </c>
      <c r="D1147" s="79"/>
      <c r="E1147" s="70"/>
      <c r="G1147" s="70">
        <f t="shared" si="35"/>
        <v>0</v>
      </c>
      <c r="I1147" s="68">
        <v>0</v>
      </c>
      <c r="J1147" s="69">
        <f t="shared" si="34"/>
        <v>0</v>
      </c>
      <c r="K1147" s="65"/>
      <c r="L1147" s="65" t="s">
        <v>454</v>
      </c>
    </row>
    <row r="1148" spans="1:12" outlineLevel="2">
      <c r="A1148" s="82">
        <v>2431103000</v>
      </c>
      <c r="B1148" s="83" t="s">
        <v>1331</v>
      </c>
      <c r="C1148" s="70">
        <v>0</v>
      </c>
      <c r="D1148" s="79"/>
      <c r="E1148" s="70"/>
      <c r="G1148" s="70">
        <f t="shared" si="35"/>
        <v>0</v>
      </c>
      <c r="I1148" s="68">
        <v>0</v>
      </c>
      <c r="J1148" s="69">
        <f t="shared" si="34"/>
        <v>0</v>
      </c>
      <c r="K1148" s="65"/>
      <c r="L1148" s="65" t="s">
        <v>454</v>
      </c>
    </row>
    <row r="1149" spans="1:12" outlineLevel="2">
      <c r="A1149" s="82">
        <v>2431201000</v>
      </c>
      <c r="B1149" s="83" t="s">
        <v>1332</v>
      </c>
      <c r="C1149" s="70">
        <v>0</v>
      </c>
      <c r="D1149" s="79"/>
      <c r="E1149" s="70"/>
      <c r="G1149" s="70">
        <f t="shared" si="35"/>
        <v>0</v>
      </c>
      <c r="I1149" s="68">
        <v>0</v>
      </c>
      <c r="J1149" s="69">
        <f t="shared" si="34"/>
        <v>0</v>
      </c>
      <c r="K1149" s="65"/>
      <c r="L1149" s="65" t="s">
        <v>454</v>
      </c>
    </row>
    <row r="1150" spans="1:12" outlineLevel="2">
      <c r="A1150" s="82">
        <v>2431202000</v>
      </c>
      <c r="B1150" s="83" t="s">
        <v>1333</v>
      </c>
      <c r="C1150" s="70">
        <v>0</v>
      </c>
      <c r="D1150" s="79"/>
      <c r="E1150" s="70"/>
      <c r="G1150" s="70">
        <f t="shared" si="35"/>
        <v>0</v>
      </c>
      <c r="I1150" s="68">
        <v>0</v>
      </c>
      <c r="J1150" s="69">
        <f t="shared" si="34"/>
        <v>0</v>
      </c>
      <c r="K1150" s="65"/>
      <c r="L1150" s="65" t="s">
        <v>454</v>
      </c>
    </row>
    <row r="1151" spans="1:12" outlineLevel="2">
      <c r="A1151" s="82">
        <v>2431203000</v>
      </c>
      <c r="B1151" s="83" t="s">
        <v>1334</v>
      </c>
      <c r="C1151" s="70">
        <v>0</v>
      </c>
      <c r="D1151" s="79"/>
      <c r="E1151" s="70"/>
      <c r="G1151" s="70">
        <f t="shared" si="35"/>
        <v>0</v>
      </c>
      <c r="I1151" s="68">
        <v>0</v>
      </c>
      <c r="J1151" s="69">
        <f t="shared" si="34"/>
        <v>0</v>
      </c>
      <c r="K1151" s="65"/>
      <c r="L1151" s="65" t="s">
        <v>454</v>
      </c>
    </row>
    <row r="1152" spans="1:12" outlineLevel="2">
      <c r="A1152" s="82">
        <v>2431301000</v>
      </c>
      <c r="B1152" s="83" t="s">
        <v>1335</v>
      </c>
      <c r="C1152" s="70">
        <v>0</v>
      </c>
      <c r="D1152" s="79"/>
      <c r="E1152" s="70"/>
      <c r="G1152" s="70">
        <f t="shared" si="35"/>
        <v>0</v>
      </c>
      <c r="I1152" s="68">
        <v>0</v>
      </c>
      <c r="J1152" s="69">
        <f t="shared" si="34"/>
        <v>0</v>
      </c>
      <c r="K1152" s="65"/>
      <c r="L1152" s="65" t="s">
        <v>454</v>
      </c>
    </row>
    <row r="1153" spans="1:13" outlineLevel="2">
      <c r="A1153" s="82">
        <v>2431302000</v>
      </c>
      <c r="B1153" s="83" t="s">
        <v>1336</v>
      </c>
      <c r="C1153" s="70">
        <v>0</v>
      </c>
      <c r="D1153" s="79"/>
      <c r="E1153" s="70"/>
      <c r="G1153" s="70">
        <f t="shared" si="35"/>
        <v>0</v>
      </c>
      <c r="I1153" s="68">
        <v>0</v>
      </c>
      <c r="J1153" s="69">
        <f t="shared" si="34"/>
        <v>0</v>
      </c>
      <c r="K1153" s="65"/>
      <c r="L1153" s="65" t="s">
        <v>454</v>
      </c>
    </row>
    <row r="1154" spans="1:13" outlineLevel="2">
      <c r="A1154" s="82">
        <v>2431303000</v>
      </c>
      <c r="B1154" s="83" t="s">
        <v>1337</v>
      </c>
      <c r="C1154" s="70">
        <v>0</v>
      </c>
      <c r="D1154" s="79"/>
      <c r="E1154" s="70"/>
      <c r="G1154" s="70">
        <f t="shared" si="35"/>
        <v>0</v>
      </c>
      <c r="I1154" s="68">
        <v>0</v>
      </c>
      <c r="J1154" s="69">
        <f t="shared" si="34"/>
        <v>0</v>
      </c>
      <c r="K1154" s="65"/>
      <c r="L1154" s="65" t="s">
        <v>454</v>
      </c>
    </row>
    <row r="1155" spans="1:13" outlineLevel="2">
      <c r="A1155" s="82">
        <v>2431999999</v>
      </c>
      <c r="B1155" s="83" t="s">
        <v>1338</v>
      </c>
      <c r="C1155" s="70">
        <v>0</v>
      </c>
      <c r="D1155" s="79"/>
      <c r="E1155" s="70"/>
      <c r="G1155" s="70">
        <f t="shared" si="35"/>
        <v>0</v>
      </c>
      <c r="I1155" s="68">
        <v>0</v>
      </c>
      <c r="J1155" s="69">
        <f t="shared" si="34"/>
        <v>0</v>
      </c>
      <c r="K1155" s="65"/>
      <c r="L1155" s="65" t="s">
        <v>454</v>
      </c>
    </row>
    <row r="1156" spans="1:13" outlineLevel="1">
      <c r="A1156" s="66" t="s">
        <v>455</v>
      </c>
      <c r="B1156" s="35" t="s">
        <v>5693</v>
      </c>
      <c r="C1156" s="67">
        <f>SUM(C1157:C1196)</f>
        <v>24462326.779999994</v>
      </c>
      <c r="D1156" s="79"/>
      <c r="E1156" s="67"/>
      <c r="G1156" s="67">
        <f t="shared" si="35"/>
        <v>24462326.779999994</v>
      </c>
      <c r="I1156" s="68">
        <v>0</v>
      </c>
      <c r="J1156" s="69">
        <f t="shared" si="34"/>
        <v>-24462326.779999994</v>
      </c>
      <c r="K1156" s="65"/>
      <c r="L1156" s="65">
        <v>0</v>
      </c>
      <c r="M1156" s="100"/>
    </row>
    <row r="1157" spans="1:13" outlineLevel="2">
      <c r="A1157" s="82">
        <v>2432000001</v>
      </c>
      <c r="B1157" s="83" t="s">
        <v>1339</v>
      </c>
      <c r="C1157" s="70">
        <v>0</v>
      </c>
      <c r="D1157" s="79"/>
      <c r="E1157" s="70"/>
      <c r="G1157" s="70">
        <f t="shared" si="35"/>
        <v>0</v>
      </c>
      <c r="I1157" s="68">
        <v>0</v>
      </c>
      <c r="J1157" s="69">
        <f t="shared" si="34"/>
        <v>0</v>
      </c>
      <c r="K1157" s="65"/>
      <c r="L1157" s="65" t="s">
        <v>455</v>
      </c>
    </row>
    <row r="1158" spans="1:13" outlineLevel="2">
      <c r="A1158" s="82">
        <v>2432000002</v>
      </c>
      <c r="B1158" s="83" t="s">
        <v>1340</v>
      </c>
      <c r="C1158" s="70">
        <v>0</v>
      </c>
      <c r="D1158" s="79"/>
      <c r="E1158" s="70"/>
      <c r="G1158" s="70">
        <f t="shared" si="35"/>
        <v>0</v>
      </c>
      <c r="I1158" s="68">
        <v>0</v>
      </c>
      <c r="J1158" s="69">
        <f t="shared" si="34"/>
        <v>0</v>
      </c>
      <c r="K1158" s="65"/>
      <c r="L1158" s="65" t="s">
        <v>455</v>
      </c>
    </row>
    <row r="1159" spans="1:13" outlineLevel="2">
      <c r="A1159" s="82">
        <v>2432000003</v>
      </c>
      <c r="B1159" s="83" t="s">
        <v>1341</v>
      </c>
      <c r="C1159" s="76">
        <v>0</v>
      </c>
      <c r="D1159" s="79"/>
      <c r="E1159" s="70"/>
      <c r="G1159" s="70">
        <f t="shared" si="35"/>
        <v>0</v>
      </c>
      <c r="I1159" s="68">
        <v>0</v>
      </c>
      <c r="J1159" s="69">
        <f t="shared" si="34"/>
        <v>0</v>
      </c>
      <c r="K1159" s="65"/>
      <c r="L1159" s="65" t="s">
        <v>455</v>
      </c>
    </row>
    <row r="1160" spans="1:13" outlineLevel="2">
      <c r="A1160" s="82">
        <v>2432111000</v>
      </c>
      <c r="B1160" s="83" t="s">
        <v>1342</v>
      </c>
      <c r="C1160" s="70">
        <v>12019530.65</v>
      </c>
      <c r="D1160" s="79"/>
      <c r="E1160" s="70"/>
      <c r="G1160" s="70">
        <f t="shared" si="35"/>
        <v>12019530.65</v>
      </c>
      <c r="I1160" s="68">
        <v>0</v>
      </c>
      <c r="J1160" s="69">
        <f t="shared" si="34"/>
        <v>-12019530.65</v>
      </c>
      <c r="K1160" s="65"/>
      <c r="L1160" s="65" t="s">
        <v>455</v>
      </c>
    </row>
    <row r="1161" spans="1:13" outlineLevel="2">
      <c r="A1161" s="82">
        <v>2432112000</v>
      </c>
      <c r="B1161" s="83" t="s">
        <v>1343</v>
      </c>
      <c r="C1161" s="70">
        <v>2466981.77999999</v>
      </c>
      <c r="D1161" s="79"/>
      <c r="E1161" s="70"/>
      <c r="G1161" s="70">
        <f t="shared" si="35"/>
        <v>2466981.77999999</v>
      </c>
      <c r="I1161" s="68">
        <v>0</v>
      </c>
      <c r="J1161" s="69">
        <f t="shared" si="34"/>
        <v>-2466981.77999999</v>
      </c>
      <c r="K1161" s="65"/>
      <c r="L1161" s="65" t="s">
        <v>455</v>
      </c>
    </row>
    <row r="1162" spans="1:13" outlineLevel="2">
      <c r="A1162" s="82">
        <v>2432113000</v>
      </c>
      <c r="B1162" s="83" t="s">
        <v>1344</v>
      </c>
      <c r="C1162" s="70">
        <v>0</v>
      </c>
      <c r="D1162" s="79"/>
      <c r="E1162" s="70"/>
      <c r="G1162" s="70">
        <f t="shared" si="35"/>
        <v>0</v>
      </c>
      <c r="I1162" s="68">
        <v>0</v>
      </c>
      <c r="J1162" s="69">
        <f t="shared" si="34"/>
        <v>0</v>
      </c>
      <c r="K1162" s="65"/>
      <c r="L1162" s="65" t="s">
        <v>455</v>
      </c>
    </row>
    <row r="1163" spans="1:13" outlineLevel="2">
      <c r="A1163" s="82">
        <v>2432121000</v>
      </c>
      <c r="B1163" s="83" t="s">
        <v>1345</v>
      </c>
      <c r="C1163" s="70">
        <v>0</v>
      </c>
      <c r="D1163" s="79"/>
      <c r="E1163" s="70"/>
      <c r="G1163" s="70">
        <f t="shared" si="35"/>
        <v>0</v>
      </c>
      <c r="I1163" s="68">
        <v>0</v>
      </c>
      <c r="J1163" s="69">
        <f t="shared" si="34"/>
        <v>0</v>
      </c>
      <c r="K1163" s="65"/>
      <c r="L1163" s="65" t="s">
        <v>455</v>
      </c>
    </row>
    <row r="1164" spans="1:13" outlineLevel="2">
      <c r="A1164" s="82">
        <v>2432122000</v>
      </c>
      <c r="B1164" s="83" t="s">
        <v>1346</v>
      </c>
      <c r="C1164" s="70">
        <v>35594.11</v>
      </c>
      <c r="D1164" s="79"/>
      <c r="E1164" s="70"/>
      <c r="G1164" s="70">
        <f t="shared" si="35"/>
        <v>35594.11</v>
      </c>
      <c r="I1164" s="68">
        <v>0</v>
      </c>
      <c r="J1164" s="69">
        <f t="shared" si="34"/>
        <v>-35594.11</v>
      </c>
      <c r="K1164" s="65"/>
      <c r="L1164" s="65" t="s">
        <v>455</v>
      </c>
    </row>
    <row r="1165" spans="1:13" outlineLevel="2">
      <c r="A1165" s="82">
        <v>2432123000</v>
      </c>
      <c r="B1165" s="83" t="s">
        <v>1347</v>
      </c>
      <c r="C1165" s="70">
        <v>0</v>
      </c>
      <c r="D1165" s="79"/>
      <c r="E1165" s="70"/>
      <c r="G1165" s="70">
        <f t="shared" si="35"/>
        <v>0</v>
      </c>
      <c r="I1165" s="68">
        <v>0</v>
      </c>
      <c r="J1165" s="69">
        <f t="shared" si="34"/>
        <v>0</v>
      </c>
      <c r="K1165" s="65"/>
      <c r="L1165" s="65" t="s">
        <v>455</v>
      </c>
    </row>
    <row r="1166" spans="1:13" outlineLevel="2">
      <c r="A1166" s="82">
        <v>2432131000</v>
      </c>
      <c r="B1166" s="83" t="s">
        <v>1348</v>
      </c>
      <c r="C1166" s="70">
        <v>0</v>
      </c>
      <c r="D1166" s="79"/>
      <c r="E1166" s="70"/>
      <c r="G1166" s="70">
        <f t="shared" si="35"/>
        <v>0</v>
      </c>
      <c r="I1166" s="68">
        <v>0</v>
      </c>
      <c r="J1166" s="69">
        <f t="shared" si="34"/>
        <v>0</v>
      </c>
      <c r="K1166" s="65"/>
      <c r="L1166" s="65" t="s">
        <v>455</v>
      </c>
    </row>
    <row r="1167" spans="1:13" outlineLevel="2">
      <c r="A1167" s="82">
        <v>2432132000</v>
      </c>
      <c r="B1167" s="83" t="s">
        <v>1349</v>
      </c>
      <c r="C1167" s="70">
        <v>0</v>
      </c>
      <c r="D1167" s="79"/>
      <c r="E1167" s="70"/>
      <c r="G1167" s="70">
        <f t="shared" si="35"/>
        <v>0</v>
      </c>
      <c r="I1167" s="68">
        <v>0</v>
      </c>
      <c r="J1167" s="69">
        <f t="shared" si="34"/>
        <v>0</v>
      </c>
      <c r="K1167" s="65"/>
      <c r="L1167" s="65" t="s">
        <v>455</v>
      </c>
    </row>
    <row r="1168" spans="1:13" outlineLevel="2">
      <c r="A1168" s="82">
        <v>2432133000</v>
      </c>
      <c r="B1168" s="83" t="s">
        <v>1350</v>
      </c>
      <c r="C1168" s="70">
        <v>0</v>
      </c>
      <c r="D1168" s="79"/>
      <c r="E1168" s="70"/>
      <c r="G1168" s="70">
        <f t="shared" si="35"/>
        <v>0</v>
      </c>
      <c r="I1168" s="68">
        <v>0</v>
      </c>
      <c r="J1168" s="69">
        <f t="shared" si="34"/>
        <v>0</v>
      </c>
      <c r="K1168" s="65"/>
      <c r="L1168" s="65" t="s">
        <v>455</v>
      </c>
    </row>
    <row r="1169" spans="1:12" outlineLevel="2">
      <c r="A1169" s="82">
        <v>2432141000</v>
      </c>
      <c r="B1169" s="83" t="s">
        <v>1351</v>
      </c>
      <c r="C1169" s="70">
        <v>0</v>
      </c>
      <c r="D1169" s="79"/>
      <c r="E1169" s="70"/>
      <c r="G1169" s="70">
        <f t="shared" si="35"/>
        <v>0</v>
      </c>
      <c r="I1169" s="68">
        <v>0</v>
      </c>
      <c r="J1169" s="69">
        <f t="shared" si="34"/>
        <v>0</v>
      </c>
      <c r="K1169" s="65"/>
      <c r="L1169" s="65" t="s">
        <v>455</v>
      </c>
    </row>
    <row r="1170" spans="1:12" outlineLevel="2">
      <c r="A1170" s="82">
        <v>2432142000</v>
      </c>
      <c r="B1170" s="83" t="s">
        <v>1352</v>
      </c>
      <c r="C1170" s="70">
        <v>0</v>
      </c>
      <c r="D1170" s="79"/>
      <c r="E1170" s="70"/>
      <c r="G1170" s="70">
        <f t="shared" si="35"/>
        <v>0</v>
      </c>
      <c r="I1170" s="68">
        <v>0</v>
      </c>
      <c r="J1170" s="69">
        <f t="shared" si="34"/>
        <v>0</v>
      </c>
      <c r="K1170" s="65"/>
      <c r="L1170" s="65" t="s">
        <v>455</v>
      </c>
    </row>
    <row r="1171" spans="1:12" outlineLevel="2">
      <c r="A1171" s="82">
        <v>2432143000</v>
      </c>
      <c r="B1171" s="83" t="s">
        <v>1353</v>
      </c>
      <c r="C1171" s="70">
        <v>0</v>
      </c>
      <c r="D1171" s="79"/>
      <c r="E1171" s="70"/>
      <c r="G1171" s="70">
        <f t="shared" si="35"/>
        <v>0</v>
      </c>
      <c r="I1171" s="68">
        <v>0</v>
      </c>
      <c r="J1171" s="69">
        <f t="shared" si="34"/>
        <v>0</v>
      </c>
      <c r="K1171" s="65"/>
      <c r="L1171" s="65" t="s">
        <v>455</v>
      </c>
    </row>
    <row r="1172" spans="1:12" outlineLevel="2">
      <c r="A1172" s="82">
        <v>2432211000</v>
      </c>
      <c r="B1172" s="83" t="s">
        <v>1354</v>
      </c>
      <c r="C1172" s="70">
        <v>0</v>
      </c>
      <c r="D1172" s="79"/>
      <c r="E1172" s="70"/>
      <c r="G1172" s="70">
        <f t="shared" si="35"/>
        <v>0</v>
      </c>
      <c r="I1172" s="68">
        <v>0</v>
      </c>
      <c r="J1172" s="69">
        <f t="shared" si="34"/>
        <v>0</v>
      </c>
      <c r="K1172" s="65"/>
      <c r="L1172" s="65" t="s">
        <v>455</v>
      </c>
    </row>
    <row r="1173" spans="1:12" outlineLevel="2">
      <c r="A1173" s="82">
        <v>2432212000</v>
      </c>
      <c r="B1173" s="83" t="s">
        <v>1355</v>
      </c>
      <c r="C1173" s="70">
        <v>5890894</v>
      </c>
      <c r="D1173" s="79"/>
      <c r="E1173" s="70"/>
      <c r="G1173" s="70">
        <f t="shared" si="35"/>
        <v>5890894</v>
      </c>
      <c r="I1173" s="68">
        <v>0</v>
      </c>
      <c r="J1173" s="69">
        <f t="shared" si="34"/>
        <v>-5890894</v>
      </c>
      <c r="K1173" s="65"/>
      <c r="L1173" s="65" t="s">
        <v>455</v>
      </c>
    </row>
    <row r="1174" spans="1:12" outlineLevel="2">
      <c r="A1174" s="82">
        <v>2432213000</v>
      </c>
      <c r="B1174" s="83" t="s">
        <v>1356</v>
      </c>
      <c r="C1174" s="70">
        <v>0</v>
      </c>
      <c r="D1174" s="79"/>
      <c r="E1174" s="70"/>
      <c r="G1174" s="70">
        <f t="shared" si="35"/>
        <v>0</v>
      </c>
      <c r="I1174" s="68">
        <v>0</v>
      </c>
      <c r="J1174" s="69">
        <f t="shared" si="34"/>
        <v>0</v>
      </c>
      <c r="K1174" s="65"/>
      <c r="L1174" s="65" t="s">
        <v>455</v>
      </c>
    </row>
    <row r="1175" spans="1:12" outlineLevel="2">
      <c r="A1175" s="82">
        <v>2432221000</v>
      </c>
      <c r="B1175" s="83" t="s">
        <v>1357</v>
      </c>
      <c r="C1175" s="70">
        <v>0</v>
      </c>
      <c r="D1175" s="79"/>
      <c r="E1175" s="70"/>
      <c r="G1175" s="70">
        <f t="shared" si="35"/>
        <v>0</v>
      </c>
      <c r="I1175" s="68">
        <v>0</v>
      </c>
      <c r="J1175" s="69">
        <f t="shared" si="34"/>
        <v>0</v>
      </c>
      <c r="K1175" s="65"/>
      <c r="L1175" s="65" t="s">
        <v>455</v>
      </c>
    </row>
    <row r="1176" spans="1:12" outlineLevel="2">
      <c r="A1176" s="82">
        <v>2432222000</v>
      </c>
      <c r="B1176" s="83" t="s">
        <v>1358</v>
      </c>
      <c r="C1176" s="70">
        <v>12228.299999999899</v>
      </c>
      <c r="D1176" s="79"/>
      <c r="E1176" s="70"/>
      <c r="G1176" s="70">
        <f t="shared" si="35"/>
        <v>12228.299999999899</v>
      </c>
      <c r="I1176" s="68">
        <v>0</v>
      </c>
      <c r="J1176" s="69">
        <f t="shared" si="34"/>
        <v>-12228.299999999899</v>
      </c>
      <c r="K1176" s="65"/>
      <c r="L1176" s="65" t="s">
        <v>455</v>
      </c>
    </row>
    <row r="1177" spans="1:12" outlineLevel="2">
      <c r="A1177" s="82">
        <v>2432223000</v>
      </c>
      <c r="B1177" s="83" t="s">
        <v>1359</v>
      </c>
      <c r="C1177" s="70">
        <v>0</v>
      </c>
      <c r="D1177" s="79"/>
      <c r="E1177" s="70"/>
      <c r="G1177" s="70">
        <f t="shared" si="35"/>
        <v>0</v>
      </c>
      <c r="I1177" s="68">
        <v>0</v>
      </c>
      <c r="J1177" s="69">
        <f t="shared" si="34"/>
        <v>0</v>
      </c>
      <c r="K1177" s="65"/>
      <c r="L1177" s="65" t="s">
        <v>455</v>
      </c>
    </row>
    <row r="1178" spans="1:12" outlineLevel="2">
      <c r="A1178" s="82">
        <v>2432231000</v>
      </c>
      <c r="B1178" s="83" t="s">
        <v>1360</v>
      </c>
      <c r="C1178" s="70">
        <v>0</v>
      </c>
      <c r="D1178" s="79"/>
      <c r="E1178" s="70"/>
      <c r="G1178" s="70">
        <f t="shared" si="35"/>
        <v>0</v>
      </c>
      <c r="I1178" s="68">
        <v>0</v>
      </c>
      <c r="J1178" s="69">
        <f t="shared" si="34"/>
        <v>0</v>
      </c>
      <c r="K1178" s="65"/>
      <c r="L1178" s="65" t="s">
        <v>455</v>
      </c>
    </row>
    <row r="1179" spans="1:12" outlineLevel="2">
      <c r="A1179" s="82">
        <v>2432232000</v>
      </c>
      <c r="B1179" s="83" t="s">
        <v>1361</v>
      </c>
      <c r="C1179" s="70">
        <v>0</v>
      </c>
      <c r="D1179" s="79"/>
      <c r="E1179" s="70"/>
      <c r="G1179" s="70">
        <f t="shared" si="35"/>
        <v>0</v>
      </c>
      <c r="I1179" s="68">
        <v>0</v>
      </c>
      <c r="J1179" s="69">
        <f t="shared" si="34"/>
        <v>0</v>
      </c>
      <c r="K1179" s="65"/>
      <c r="L1179" s="65" t="s">
        <v>455</v>
      </c>
    </row>
    <row r="1180" spans="1:12" outlineLevel="2">
      <c r="A1180" s="82">
        <v>2432233000</v>
      </c>
      <c r="B1180" s="83" t="s">
        <v>1362</v>
      </c>
      <c r="C1180" s="70">
        <v>0</v>
      </c>
      <c r="D1180" s="79"/>
      <c r="E1180" s="70"/>
      <c r="G1180" s="70">
        <f t="shared" si="35"/>
        <v>0</v>
      </c>
      <c r="I1180" s="68">
        <v>0</v>
      </c>
      <c r="J1180" s="69">
        <f t="shared" si="34"/>
        <v>0</v>
      </c>
      <c r="K1180" s="65"/>
      <c r="L1180" s="65" t="s">
        <v>455</v>
      </c>
    </row>
    <row r="1181" spans="1:12" outlineLevel="2">
      <c r="A1181" s="82">
        <v>2432241000</v>
      </c>
      <c r="B1181" s="83" t="s">
        <v>1363</v>
      </c>
      <c r="C1181" s="70">
        <v>0</v>
      </c>
      <c r="D1181" s="79"/>
      <c r="E1181" s="70"/>
      <c r="G1181" s="70">
        <f t="shared" si="35"/>
        <v>0</v>
      </c>
      <c r="I1181" s="68">
        <v>0</v>
      </c>
      <c r="J1181" s="69">
        <f t="shared" si="34"/>
        <v>0</v>
      </c>
      <c r="K1181" s="65"/>
      <c r="L1181" s="65" t="s">
        <v>455</v>
      </c>
    </row>
    <row r="1182" spans="1:12" outlineLevel="2">
      <c r="A1182" s="82">
        <v>2432242000</v>
      </c>
      <c r="B1182" s="83" t="s">
        <v>1364</v>
      </c>
      <c r="C1182" s="70">
        <v>0</v>
      </c>
      <c r="D1182" s="79"/>
      <c r="E1182" s="70"/>
      <c r="G1182" s="70">
        <f t="shared" si="35"/>
        <v>0</v>
      </c>
      <c r="I1182" s="68">
        <v>0</v>
      </c>
      <c r="J1182" s="69">
        <f t="shared" si="34"/>
        <v>0</v>
      </c>
      <c r="K1182" s="65"/>
      <c r="L1182" s="65" t="s">
        <v>455</v>
      </c>
    </row>
    <row r="1183" spans="1:12" outlineLevel="2">
      <c r="A1183" s="82">
        <v>2432243000</v>
      </c>
      <c r="B1183" s="83" t="s">
        <v>1365</v>
      </c>
      <c r="C1183" s="70">
        <v>0</v>
      </c>
      <c r="D1183" s="79"/>
      <c r="E1183" s="70"/>
      <c r="G1183" s="70">
        <f t="shared" si="35"/>
        <v>0</v>
      </c>
      <c r="I1183" s="68">
        <v>0</v>
      </c>
      <c r="J1183" s="69">
        <f t="shared" si="34"/>
        <v>0</v>
      </c>
      <c r="K1183" s="65"/>
      <c r="L1183" s="65" t="s">
        <v>455</v>
      </c>
    </row>
    <row r="1184" spans="1:12" outlineLevel="2">
      <c r="A1184" s="82">
        <v>2432311000</v>
      </c>
      <c r="B1184" s="83" t="s">
        <v>1366</v>
      </c>
      <c r="C1184" s="70">
        <v>69175.369999999893</v>
      </c>
      <c r="D1184" s="79"/>
      <c r="E1184" s="70"/>
      <c r="G1184" s="70">
        <f t="shared" si="35"/>
        <v>69175.369999999893</v>
      </c>
      <c r="I1184" s="68">
        <v>0</v>
      </c>
      <c r="J1184" s="69">
        <f t="shared" si="34"/>
        <v>-69175.369999999893</v>
      </c>
      <c r="K1184" s="65"/>
      <c r="L1184" s="65" t="s">
        <v>455</v>
      </c>
    </row>
    <row r="1185" spans="1:12" outlineLevel="2">
      <c r="A1185" s="82">
        <v>2432312000</v>
      </c>
      <c r="B1185" s="83" t="s">
        <v>1367</v>
      </c>
      <c r="C1185" s="70">
        <v>3948887.85</v>
      </c>
      <c r="D1185" s="79"/>
      <c r="E1185" s="70"/>
      <c r="G1185" s="70">
        <f t="shared" si="35"/>
        <v>3948887.85</v>
      </c>
      <c r="I1185" s="68">
        <v>0</v>
      </c>
      <c r="J1185" s="69">
        <f t="shared" si="34"/>
        <v>-3948887.85</v>
      </c>
      <c r="K1185" s="65"/>
      <c r="L1185" s="65" t="s">
        <v>455</v>
      </c>
    </row>
    <row r="1186" spans="1:12" outlineLevel="2">
      <c r="A1186" s="82">
        <v>2432313000</v>
      </c>
      <c r="B1186" s="83" t="s">
        <v>1368</v>
      </c>
      <c r="C1186" s="70">
        <v>5827.9099999999899</v>
      </c>
      <c r="D1186" s="79"/>
      <c r="E1186" s="70"/>
      <c r="G1186" s="70">
        <f t="shared" si="35"/>
        <v>5827.9099999999899</v>
      </c>
      <c r="I1186" s="68">
        <v>0</v>
      </c>
      <c r="J1186" s="69">
        <f t="shared" si="34"/>
        <v>-5827.9099999999899</v>
      </c>
      <c r="K1186" s="65"/>
      <c r="L1186" s="65" t="s">
        <v>455</v>
      </c>
    </row>
    <row r="1187" spans="1:12" outlineLevel="2">
      <c r="A1187" s="82">
        <v>2432321000</v>
      </c>
      <c r="B1187" s="83" t="s">
        <v>1369</v>
      </c>
      <c r="C1187" s="70">
        <v>0</v>
      </c>
      <c r="D1187" s="79"/>
      <c r="E1187" s="70"/>
      <c r="G1187" s="70">
        <f t="shared" si="35"/>
        <v>0</v>
      </c>
      <c r="I1187" s="68">
        <v>0</v>
      </c>
      <c r="J1187" s="69">
        <f t="shared" si="34"/>
        <v>0</v>
      </c>
      <c r="K1187" s="65"/>
      <c r="L1187" s="65" t="s">
        <v>455</v>
      </c>
    </row>
    <row r="1188" spans="1:12" outlineLevel="2">
      <c r="A1188" s="82">
        <v>2432322000</v>
      </c>
      <c r="B1188" s="83" t="s">
        <v>1370</v>
      </c>
      <c r="C1188" s="70">
        <v>5.25</v>
      </c>
      <c r="D1188" s="79"/>
      <c r="E1188" s="70"/>
      <c r="G1188" s="70">
        <f t="shared" si="35"/>
        <v>5.25</v>
      </c>
      <c r="I1188" s="68">
        <v>0</v>
      </c>
      <c r="J1188" s="69">
        <f t="shared" si="34"/>
        <v>-5.25</v>
      </c>
      <c r="K1188" s="65"/>
      <c r="L1188" s="65" t="s">
        <v>455</v>
      </c>
    </row>
    <row r="1189" spans="1:12" outlineLevel="2">
      <c r="A1189" s="82">
        <v>2432323000</v>
      </c>
      <c r="B1189" s="83" t="s">
        <v>1371</v>
      </c>
      <c r="C1189" s="70">
        <v>0</v>
      </c>
      <c r="D1189" s="79"/>
      <c r="E1189" s="70"/>
      <c r="G1189" s="70">
        <f t="shared" si="35"/>
        <v>0</v>
      </c>
      <c r="I1189" s="68">
        <v>0</v>
      </c>
      <c r="J1189" s="69">
        <f t="shared" si="34"/>
        <v>0</v>
      </c>
      <c r="K1189" s="65"/>
      <c r="L1189" s="65" t="s">
        <v>455</v>
      </c>
    </row>
    <row r="1190" spans="1:12" outlineLevel="2">
      <c r="A1190" s="82">
        <v>2432331000</v>
      </c>
      <c r="B1190" s="83" t="s">
        <v>1372</v>
      </c>
      <c r="C1190" s="70">
        <v>0</v>
      </c>
      <c r="D1190" s="79"/>
      <c r="E1190" s="70"/>
      <c r="G1190" s="70">
        <f t="shared" si="35"/>
        <v>0</v>
      </c>
      <c r="I1190" s="68">
        <v>0</v>
      </c>
      <c r="J1190" s="69">
        <f t="shared" si="34"/>
        <v>0</v>
      </c>
      <c r="K1190" s="65"/>
      <c r="L1190" s="65" t="s">
        <v>455</v>
      </c>
    </row>
    <row r="1191" spans="1:12" outlineLevel="2">
      <c r="A1191" s="82">
        <v>2432332000</v>
      </c>
      <c r="B1191" s="83" t="s">
        <v>1373</v>
      </c>
      <c r="C1191" s="70">
        <v>13201.559999999899</v>
      </c>
      <c r="D1191" s="79"/>
      <c r="E1191" s="70"/>
      <c r="G1191" s="70">
        <f t="shared" si="35"/>
        <v>13201.559999999899</v>
      </c>
      <c r="I1191" s="68">
        <v>0</v>
      </c>
      <c r="J1191" s="69">
        <f t="shared" si="34"/>
        <v>-13201.559999999899</v>
      </c>
      <c r="K1191" s="65"/>
      <c r="L1191" s="65" t="s">
        <v>455</v>
      </c>
    </row>
    <row r="1192" spans="1:12" outlineLevel="2">
      <c r="A1192" s="82">
        <v>2432333000</v>
      </c>
      <c r="B1192" s="83" t="s">
        <v>1374</v>
      </c>
      <c r="C1192" s="70">
        <v>0</v>
      </c>
      <c r="D1192" s="79"/>
      <c r="E1192" s="70"/>
      <c r="G1192" s="70">
        <f t="shared" si="35"/>
        <v>0</v>
      </c>
      <c r="I1192" s="68">
        <v>0</v>
      </c>
      <c r="J1192" s="69">
        <f t="shared" si="34"/>
        <v>0</v>
      </c>
      <c r="K1192" s="65"/>
      <c r="L1192" s="65" t="s">
        <v>455</v>
      </c>
    </row>
    <row r="1193" spans="1:12" outlineLevel="2">
      <c r="A1193" s="82">
        <v>2432341000</v>
      </c>
      <c r="B1193" s="83" t="s">
        <v>1375</v>
      </c>
      <c r="C1193" s="70">
        <v>0</v>
      </c>
      <c r="D1193" s="79"/>
      <c r="E1193" s="70"/>
      <c r="G1193" s="70">
        <f t="shared" si="35"/>
        <v>0</v>
      </c>
      <c r="I1193" s="68">
        <v>0</v>
      </c>
      <c r="J1193" s="69">
        <f t="shared" si="34"/>
        <v>0</v>
      </c>
      <c r="K1193" s="65"/>
      <c r="L1193" s="65" t="s">
        <v>455</v>
      </c>
    </row>
    <row r="1194" spans="1:12" outlineLevel="2">
      <c r="A1194" s="82">
        <v>2432342000</v>
      </c>
      <c r="B1194" s="83" t="s">
        <v>1376</v>
      </c>
      <c r="C1194" s="70">
        <v>0</v>
      </c>
      <c r="D1194" s="79"/>
      <c r="E1194" s="70"/>
      <c r="G1194" s="70">
        <f t="shared" si="35"/>
        <v>0</v>
      </c>
      <c r="I1194" s="68">
        <v>0</v>
      </c>
      <c r="J1194" s="69">
        <f t="shared" ref="J1194:J1257" si="36">I1194-G1194</f>
        <v>0</v>
      </c>
      <c r="K1194" s="65"/>
      <c r="L1194" s="65" t="s">
        <v>455</v>
      </c>
    </row>
    <row r="1195" spans="1:12" outlineLevel="2">
      <c r="A1195" s="82">
        <v>2432343000</v>
      </c>
      <c r="B1195" s="83" t="s">
        <v>1377</v>
      </c>
      <c r="C1195" s="70">
        <v>0</v>
      </c>
      <c r="D1195" s="79"/>
      <c r="E1195" s="70"/>
      <c r="G1195" s="70">
        <f t="shared" si="35"/>
        <v>0</v>
      </c>
      <c r="I1195" s="68">
        <v>0</v>
      </c>
      <c r="J1195" s="69">
        <f t="shared" si="36"/>
        <v>0</v>
      </c>
      <c r="K1195" s="65"/>
      <c r="L1195" s="65" t="s">
        <v>455</v>
      </c>
    </row>
    <row r="1196" spans="1:12" outlineLevel="2">
      <c r="A1196" s="82">
        <v>2432999999</v>
      </c>
      <c r="B1196" s="83" t="s">
        <v>1378</v>
      </c>
      <c r="C1196" s="70">
        <v>0</v>
      </c>
      <c r="D1196" s="79"/>
      <c r="E1196" s="70"/>
      <c r="G1196" s="70">
        <f t="shared" si="35"/>
        <v>0</v>
      </c>
      <c r="I1196" s="68">
        <v>0</v>
      </c>
      <c r="J1196" s="69">
        <f t="shared" si="36"/>
        <v>0</v>
      </c>
      <c r="K1196" s="65"/>
      <c r="L1196" s="65" t="s">
        <v>455</v>
      </c>
    </row>
    <row r="1197" spans="1:12" outlineLevel="1">
      <c r="A1197" s="66" t="s">
        <v>456</v>
      </c>
      <c r="B1197" s="35" t="s">
        <v>5694</v>
      </c>
      <c r="C1197" s="67">
        <f>SUM(C1198:C1203)</f>
        <v>-1156535.4699999911</v>
      </c>
      <c r="D1197" s="79"/>
      <c r="E1197" s="67"/>
      <c r="G1197" s="67">
        <f t="shared" si="35"/>
        <v>-1156535.4699999911</v>
      </c>
      <c r="I1197" s="68">
        <v>0</v>
      </c>
      <c r="J1197" s="69">
        <f t="shared" si="36"/>
        <v>1156535.4699999911</v>
      </c>
      <c r="K1197" s="65"/>
      <c r="L1197" s="65">
        <v>0</v>
      </c>
    </row>
    <row r="1198" spans="1:12" outlineLevel="2">
      <c r="A1198" s="82">
        <v>2434000001</v>
      </c>
      <c r="B1198" s="83" t="s">
        <v>1379</v>
      </c>
      <c r="C1198" s="70">
        <v>0</v>
      </c>
      <c r="D1198" s="79"/>
      <c r="E1198" s="70"/>
      <c r="G1198" s="70">
        <f t="shared" si="35"/>
        <v>0</v>
      </c>
      <c r="I1198" s="68">
        <v>0</v>
      </c>
      <c r="J1198" s="69">
        <f t="shared" si="36"/>
        <v>0</v>
      </c>
      <c r="K1198" s="65"/>
      <c r="L1198" s="65" t="s">
        <v>456</v>
      </c>
    </row>
    <row r="1199" spans="1:12" outlineLevel="2">
      <c r="A1199" s="82">
        <v>2434001000</v>
      </c>
      <c r="B1199" s="83" t="s">
        <v>1380</v>
      </c>
      <c r="C1199" s="70">
        <v>316771.65999999898</v>
      </c>
      <c r="D1199" s="79"/>
      <c r="E1199" s="70"/>
      <c r="G1199" s="70">
        <f t="shared" si="35"/>
        <v>316771.65999999898</v>
      </c>
      <c r="I1199" s="68">
        <v>0</v>
      </c>
      <c r="J1199" s="69">
        <f t="shared" si="36"/>
        <v>-316771.65999999898</v>
      </c>
      <c r="K1199" s="65"/>
      <c r="L1199" s="65" t="s">
        <v>456</v>
      </c>
    </row>
    <row r="1200" spans="1:12" outlineLevel="2">
      <c r="A1200" s="82">
        <v>2434002000</v>
      </c>
      <c r="B1200" s="83" t="s">
        <v>1381</v>
      </c>
      <c r="C1200" s="70">
        <v>-1473307.1299999901</v>
      </c>
      <c r="D1200" s="79"/>
      <c r="E1200" s="70"/>
      <c r="G1200" s="70">
        <f t="shared" si="35"/>
        <v>-1473307.1299999901</v>
      </c>
      <c r="I1200" s="68">
        <v>0</v>
      </c>
      <c r="J1200" s="69">
        <f t="shared" si="36"/>
        <v>1473307.1299999901</v>
      </c>
      <c r="K1200" s="65"/>
      <c r="L1200" s="65" t="s">
        <v>456</v>
      </c>
    </row>
    <row r="1201" spans="1:12" outlineLevel="2">
      <c r="A1201" s="82">
        <v>2434003000</v>
      </c>
      <c r="B1201" s="83" t="s">
        <v>1382</v>
      </c>
      <c r="C1201" s="70">
        <v>0</v>
      </c>
      <c r="D1201" s="79"/>
      <c r="E1201" s="70"/>
      <c r="G1201" s="70">
        <f t="shared" si="35"/>
        <v>0</v>
      </c>
      <c r="I1201" s="68">
        <v>0</v>
      </c>
      <c r="J1201" s="69">
        <f t="shared" si="36"/>
        <v>0</v>
      </c>
      <c r="K1201" s="65"/>
      <c r="L1201" s="65" t="s">
        <v>456</v>
      </c>
    </row>
    <row r="1202" spans="1:12" outlineLevel="2">
      <c r="A1202" s="82">
        <v>2434004000</v>
      </c>
      <c r="B1202" s="83" t="s">
        <v>1383</v>
      </c>
      <c r="C1202" s="70">
        <v>0</v>
      </c>
      <c r="D1202" s="79"/>
      <c r="E1202" s="70"/>
      <c r="G1202" s="70">
        <f t="shared" si="35"/>
        <v>0</v>
      </c>
      <c r="I1202" s="68">
        <v>0</v>
      </c>
      <c r="J1202" s="69">
        <f t="shared" si="36"/>
        <v>0</v>
      </c>
      <c r="K1202" s="65"/>
      <c r="L1202" s="65" t="s">
        <v>456</v>
      </c>
    </row>
    <row r="1203" spans="1:12" outlineLevel="2">
      <c r="A1203" s="82">
        <v>2434999999</v>
      </c>
      <c r="B1203" s="83" t="s">
        <v>1384</v>
      </c>
      <c r="C1203" s="70">
        <v>0</v>
      </c>
      <c r="D1203" s="79"/>
      <c r="E1203" s="70"/>
      <c r="G1203" s="70">
        <f t="shared" si="35"/>
        <v>0</v>
      </c>
      <c r="I1203" s="68">
        <v>0</v>
      </c>
      <c r="J1203" s="69">
        <f t="shared" si="36"/>
        <v>0</v>
      </c>
      <c r="K1203" s="65"/>
      <c r="L1203" s="65" t="s">
        <v>456</v>
      </c>
    </row>
    <row r="1204" spans="1:12" outlineLevel="1">
      <c r="A1204" s="66" t="s">
        <v>457</v>
      </c>
      <c r="B1204" s="35" t="s">
        <v>5695</v>
      </c>
      <c r="C1204" s="67">
        <f>SUM(C1205)</f>
        <v>4997313.32</v>
      </c>
      <c r="D1204" s="79"/>
      <c r="E1204" s="67"/>
      <c r="G1204" s="67">
        <f t="shared" si="35"/>
        <v>4997313.32</v>
      </c>
      <c r="I1204" s="68">
        <v>0</v>
      </c>
      <c r="J1204" s="69">
        <f t="shared" si="36"/>
        <v>-4997313.32</v>
      </c>
      <c r="K1204" s="65"/>
      <c r="L1204" s="65">
        <v>0</v>
      </c>
    </row>
    <row r="1205" spans="1:12" outlineLevel="2">
      <c r="A1205" s="82">
        <v>2435001000</v>
      </c>
      <c r="B1205" s="83" t="s">
        <v>1385</v>
      </c>
      <c r="C1205" s="70">
        <v>4997313.32</v>
      </c>
      <c r="D1205" s="79"/>
      <c r="E1205" s="70"/>
      <c r="G1205" s="70">
        <f t="shared" si="35"/>
        <v>4997313.32</v>
      </c>
      <c r="I1205" s="68">
        <v>0</v>
      </c>
      <c r="J1205" s="69">
        <f t="shared" si="36"/>
        <v>-4997313.32</v>
      </c>
      <c r="K1205" s="65"/>
      <c r="L1205" s="65" t="s">
        <v>457</v>
      </c>
    </row>
    <row r="1206" spans="1:12" outlineLevel="1">
      <c r="A1206" s="66" t="s">
        <v>458</v>
      </c>
      <c r="B1206" s="35" t="s">
        <v>5696</v>
      </c>
      <c r="C1206" s="67">
        <f>SUM(C1207:C1208)</f>
        <v>0</v>
      </c>
      <c r="D1206" s="79"/>
      <c r="E1206" s="67"/>
      <c r="G1206" s="67">
        <f t="shared" si="35"/>
        <v>0</v>
      </c>
      <c r="I1206" s="68">
        <v>4997313.32</v>
      </c>
      <c r="J1206" s="69">
        <f t="shared" si="36"/>
        <v>4997313.32</v>
      </c>
      <c r="K1206" s="65"/>
      <c r="L1206" s="65">
        <v>0</v>
      </c>
    </row>
    <row r="1207" spans="1:12" outlineLevel="2">
      <c r="A1207" s="82">
        <v>2437001000</v>
      </c>
      <c r="B1207" s="83" t="s">
        <v>1386</v>
      </c>
      <c r="C1207" s="70">
        <v>0</v>
      </c>
      <c r="D1207" s="79"/>
      <c r="E1207" s="70"/>
      <c r="G1207" s="70">
        <f t="shared" ref="G1207:G1270" si="37">C1207+E1207</f>
        <v>0</v>
      </c>
      <c r="I1207" s="68">
        <v>0</v>
      </c>
      <c r="J1207" s="69">
        <f t="shared" si="36"/>
        <v>0</v>
      </c>
      <c r="K1207" s="65"/>
      <c r="L1207" s="65" t="s">
        <v>458</v>
      </c>
    </row>
    <row r="1208" spans="1:12" outlineLevel="2">
      <c r="A1208" s="82">
        <v>2437999999</v>
      </c>
      <c r="B1208" s="83" t="s">
        <v>1387</v>
      </c>
      <c r="C1208" s="70">
        <v>0</v>
      </c>
      <c r="D1208" s="79"/>
      <c r="E1208" s="70"/>
      <c r="G1208" s="70">
        <f t="shared" si="37"/>
        <v>0</v>
      </c>
      <c r="I1208" s="68">
        <v>0</v>
      </c>
      <c r="J1208" s="69">
        <f t="shared" si="36"/>
        <v>0</v>
      </c>
      <c r="K1208" s="65"/>
      <c r="L1208" s="65" t="s">
        <v>458</v>
      </c>
    </row>
    <row r="1209" spans="1:12" outlineLevel="1">
      <c r="A1209" s="66" t="s">
        <v>459</v>
      </c>
      <c r="B1209" s="35" t="s">
        <v>5697</v>
      </c>
      <c r="C1209" s="67">
        <f>SUM(C1210:C1211)</f>
        <v>1262134.1399999899</v>
      </c>
      <c r="D1209" s="79"/>
      <c r="E1209" s="67"/>
      <c r="G1209" s="67">
        <f t="shared" si="37"/>
        <v>1262134.1399999899</v>
      </c>
      <c r="I1209" s="68">
        <v>1262134.1399999999</v>
      </c>
      <c r="J1209" s="69">
        <f t="shared" si="36"/>
        <v>1.0011717677116394E-8</v>
      </c>
      <c r="K1209" s="65"/>
      <c r="L1209" s="65">
        <v>0</v>
      </c>
    </row>
    <row r="1210" spans="1:12" outlineLevel="2">
      <c r="A1210" s="82">
        <v>2438001000</v>
      </c>
      <c r="B1210" s="83" t="s">
        <v>1388</v>
      </c>
      <c r="C1210" s="70">
        <v>1262134.1399999899</v>
      </c>
      <c r="D1210" s="79"/>
      <c r="E1210" s="70"/>
      <c r="G1210" s="70">
        <f t="shared" si="37"/>
        <v>1262134.1399999899</v>
      </c>
      <c r="I1210" s="68">
        <v>0</v>
      </c>
      <c r="J1210" s="69">
        <f t="shared" si="36"/>
        <v>-1262134.1399999899</v>
      </c>
      <c r="K1210" s="65"/>
      <c r="L1210" s="65" t="s">
        <v>459</v>
      </c>
    </row>
    <row r="1211" spans="1:12" outlineLevel="2">
      <c r="A1211" s="82">
        <v>2438999999</v>
      </c>
      <c r="B1211" s="83" t="s">
        <v>1389</v>
      </c>
      <c r="C1211" s="70">
        <v>0</v>
      </c>
      <c r="D1211" s="79"/>
      <c r="E1211" s="70"/>
      <c r="G1211" s="70">
        <f t="shared" si="37"/>
        <v>0</v>
      </c>
      <c r="I1211" s="68">
        <v>0</v>
      </c>
      <c r="J1211" s="69">
        <f t="shared" si="36"/>
        <v>0</v>
      </c>
      <c r="K1211" s="65"/>
      <c r="L1211" s="65" t="s">
        <v>459</v>
      </c>
    </row>
    <row r="1212" spans="1:12" outlineLevel="1">
      <c r="A1212" s="66" t="s">
        <v>460</v>
      </c>
      <c r="B1212" s="35" t="s">
        <v>5698</v>
      </c>
      <c r="C1212" s="67">
        <f>SUM(C1213)</f>
        <v>0</v>
      </c>
      <c r="D1212" s="79"/>
      <c r="E1212" s="67"/>
      <c r="G1212" s="67">
        <f t="shared" si="37"/>
        <v>0</v>
      </c>
      <c r="I1212" s="68">
        <v>0</v>
      </c>
      <c r="J1212" s="69">
        <f t="shared" si="36"/>
        <v>0</v>
      </c>
      <c r="K1212" s="65"/>
      <c r="L1212" s="65">
        <v>0</v>
      </c>
    </row>
    <row r="1213" spans="1:12" outlineLevel="2">
      <c r="A1213" s="82">
        <v>2439001000</v>
      </c>
      <c r="B1213" s="83" t="s">
        <v>1390</v>
      </c>
      <c r="C1213" s="70">
        <v>0</v>
      </c>
      <c r="D1213" s="79"/>
      <c r="E1213" s="70"/>
      <c r="G1213" s="70">
        <f t="shared" si="37"/>
        <v>0</v>
      </c>
      <c r="I1213" s="68">
        <v>0</v>
      </c>
      <c r="J1213" s="69">
        <f t="shared" si="36"/>
        <v>0</v>
      </c>
      <c r="K1213" s="65"/>
      <c r="L1213" s="65" t="s">
        <v>460</v>
      </c>
    </row>
    <row r="1214" spans="1:12" outlineLevel="1">
      <c r="A1214" s="66" t="s">
        <v>461</v>
      </c>
      <c r="B1214" s="35" t="s">
        <v>5699</v>
      </c>
      <c r="C1214" s="67">
        <f>SUM(C1215:C1218)</f>
        <v>124.99</v>
      </c>
      <c r="D1214" s="79"/>
      <c r="E1214" s="67"/>
      <c r="G1214" s="67">
        <f t="shared" si="37"/>
        <v>124.99</v>
      </c>
      <c r="I1214" s="68">
        <v>125</v>
      </c>
      <c r="J1214" s="69">
        <f t="shared" si="36"/>
        <v>1.0000000000005116E-2</v>
      </c>
      <c r="K1214" s="65"/>
      <c r="L1214" s="65">
        <v>0</v>
      </c>
    </row>
    <row r="1215" spans="1:12" outlineLevel="2">
      <c r="A1215" s="82">
        <v>2441000100</v>
      </c>
      <c r="B1215" s="118" t="s">
        <v>1391</v>
      </c>
      <c r="C1215" s="70">
        <v>0</v>
      </c>
      <c r="D1215" s="79"/>
      <c r="E1215" s="70"/>
      <c r="G1215" s="70">
        <f t="shared" si="37"/>
        <v>0</v>
      </c>
      <c r="I1215" s="68">
        <v>0</v>
      </c>
      <c r="J1215" s="69">
        <f t="shared" si="36"/>
        <v>0</v>
      </c>
      <c r="K1215" s="65"/>
      <c r="L1215" s="65" t="s">
        <v>461</v>
      </c>
    </row>
    <row r="1216" spans="1:12" outlineLevel="2">
      <c r="A1216" s="82">
        <v>2441000200</v>
      </c>
      <c r="B1216" s="83" t="s">
        <v>1392</v>
      </c>
      <c r="C1216" s="70">
        <v>0</v>
      </c>
      <c r="D1216" s="79"/>
      <c r="E1216" s="70"/>
      <c r="G1216" s="70">
        <f t="shared" si="37"/>
        <v>0</v>
      </c>
      <c r="I1216" s="68">
        <v>0</v>
      </c>
      <c r="J1216" s="69">
        <f t="shared" si="36"/>
        <v>0</v>
      </c>
      <c r="K1216" s="65"/>
      <c r="L1216" s="65" t="s">
        <v>461</v>
      </c>
    </row>
    <row r="1217" spans="1:12" outlineLevel="2">
      <c r="A1217" s="82">
        <v>2441000300</v>
      </c>
      <c r="B1217" s="83" t="s">
        <v>1393</v>
      </c>
      <c r="C1217" s="70">
        <v>-0.01</v>
      </c>
      <c r="D1217" s="79"/>
      <c r="E1217" s="70"/>
      <c r="G1217" s="70">
        <f t="shared" si="37"/>
        <v>-0.01</v>
      </c>
      <c r="I1217" s="68">
        <v>0</v>
      </c>
      <c r="J1217" s="69">
        <f t="shared" si="36"/>
        <v>0.01</v>
      </c>
      <c r="K1217" s="65"/>
      <c r="L1217" s="65" t="s">
        <v>461</v>
      </c>
    </row>
    <row r="1218" spans="1:12" outlineLevel="2">
      <c r="A1218" s="82">
        <v>2449999900</v>
      </c>
      <c r="B1218" s="83" t="s">
        <v>1394</v>
      </c>
      <c r="C1218" s="70">
        <v>125</v>
      </c>
      <c r="D1218" s="79"/>
      <c r="E1218" s="70"/>
      <c r="G1218" s="70">
        <f t="shared" si="37"/>
        <v>125</v>
      </c>
      <c r="I1218" s="68">
        <v>0</v>
      </c>
      <c r="J1218" s="69">
        <f t="shared" si="36"/>
        <v>-125</v>
      </c>
      <c r="K1218" s="65"/>
      <c r="L1218" s="65" t="s">
        <v>461</v>
      </c>
    </row>
    <row r="1219" spans="1:12" outlineLevel="1">
      <c r="A1219" s="35"/>
      <c r="B1219" s="50"/>
      <c r="D1219" s="79"/>
      <c r="I1219" s="68"/>
      <c r="J1219" s="69"/>
      <c r="K1219" s="65"/>
      <c r="L1219" s="65"/>
    </row>
    <row r="1220" spans="1:12" s="73" customFormat="1">
      <c r="A1220" s="32" t="s">
        <v>3</v>
      </c>
      <c r="B1220" s="32"/>
      <c r="C1220" s="71">
        <f>C1130+C1133+C1135+C1137+C1140+C1142+C1144+C1156+C1197+C1204+C1206+C1209+C1212+C1214</f>
        <v>33679143.959999993</v>
      </c>
      <c r="D1220" s="71">
        <f>D1130+D1133+D1135+D1137+D1140+D1142+D1144+D1156+D1197+D1204+D1206+D1209+D1212+D1214</f>
        <v>0</v>
      </c>
      <c r="E1220" s="71">
        <f>E1130+E1133+E1135+E1137+E1140+E1142+E1144+E1156+E1197+E1204+E1206+E1209+E1212+E1214</f>
        <v>0</v>
      </c>
      <c r="F1220" s="72"/>
      <c r="G1220" s="71">
        <f t="shared" si="37"/>
        <v>33679143.959999993</v>
      </c>
      <c r="I1220" s="68"/>
      <c r="J1220" s="69"/>
      <c r="K1220" s="65"/>
      <c r="L1220" s="65">
        <v>0</v>
      </c>
    </row>
    <row r="1221" spans="1:12" s="73" customFormat="1" outlineLevel="1">
      <c r="A1221" s="66" t="s">
        <v>462</v>
      </c>
      <c r="B1221" s="35" t="s">
        <v>5700</v>
      </c>
      <c r="C1221" s="67">
        <f>SUM(C1222)</f>
        <v>0</v>
      </c>
      <c r="D1221" s="79"/>
      <c r="E1221" s="67"/>
      <c r="F1221" s="72"/>
      <c r="G1221" s="67">
        <f t="shared" si="37"/>
        <v>0</v>
      </c>
      <c r="I1221" s="68">
        <v>0</v>
      </c>
      <c r="J1221" s="69">
        <f t="shared" si="36"/>
        <v>0</v>
      </c>
      <c r="K1221" s="65"/>
      <c r="L1221" s="65">
        <v>0</v>
      </c>
    </row>
    <row r="1222" spans="1:12" s="73" customFormat="1" outlineLevel="2">
      <c r="A1222" s="82">
        <v>1513000000</v>
      </c>
      <c r="B1222" s="83" t="s">
        <v>1395</v>
      </c>
      <c r="C1222" s="70">
        <v>0</v>
      </c>
      <c r="D1222" s="79"/>
      <c r="E1222" s="70"/>
      <c r="F1222" s="72"/>
      <c r="G1222" s="70">
        <f t="shared" si="37"/>
        <v>0</v>
      </c>
      <c r="I1222" s="68">
        <v>0</v>
      </c>
      <c r="J1222" s="69">
        <f t="shared" si="36"/>
        <v>0</v>
      </c>
      <c r="K1222" s="65"/>
      <c r="L1222" s="65" t="s">
        <v>462</v>
      </c>
    </row>
    <row r="1223" spans="1:12" s="73" customFormat="1" outlineLevel="1">
      <c r="A1223" s="66" t="s">
        <v>463</v>
      </c>
      <c r="B1223" s="35" t="s">
        <v>5701</v>
      </c>
      <c r="C1223" s="67">
        <f>SUM(C1224:C1225)</f>
        <v>0</v>
      </c>
      <c r="D1223" s="79"/>
      <c r="E1223" s="67"/>
      <c r="F1223" s="72"/>
      <c r="G1223" s="67">
        <f t="shared" si="37"/>
        <v>0</v>
      </c>
      <c r="I1223" s="68">
        <v>0</v>
      </c>
      <c r="J1223" s="69">
        <f t="shared" si="36"/>
        <v>0</v>
      </c>
      <c r="K1223" s="65"/>
      <c r="L1223" s="65">
        <v>0</v>
      </c>
    </row>
    <row r="1224" spans="1:12" s="73" customFormat="1" outlineLevel="2">
      <c r="A1224" s="82">
        <v>1560000000</v>
      </c>
      <c r="B1224" s="83" t="s">
        <v>1396</v>
      </c>
      <c r="C1224" s="70">
        <v>0</v>
      </c>
      <c r="D1224" s="79"/>
      <c r="E1224" s="70"/>
      <c r="F1224" s="72"/>
      <c r="G1224" s="70">
        <f t="shared" si="37"/>
        <v>0</v>
      </c>
      <c r="I1224" s="68">
        <v>0</v>
      </c>
      <c r="J1224" s="69">
        <f t="shared" si="36"/>
        <v>0</v>
      </c>
      <c r="K1224" s="65"/>
      <c r="L1224" s="65" t="s">
        <v>463</v>
      </c>
    </row>
    <row r="1225" spans="1:12" s="73" customFormat="1" outlineLevel="2">
      <c r="A1225" s="82">
        <v>1560010000</v>
      </c>
      <c r="B1225" s="83" t="s">
        <v>1397</v>
      </c>
      <c r="C1225" s="70">
        <v>0</v>
      </c>
      <c r="D1225" s="79"/>
      <c r="E1225" s="70"/>
      <c r="F1225" s="72"/>
      <c r="G1225" s="70">
        <f t="shared" si="37"/>
        <v>0</v>
      </c>
      <c r="I1225" s="68">
        <v>0</v>
      </c>
      <c r="J1225" s="69">
        <f t="shared" si="36"/>
        <v>0</v>
      </c>
      <c r="K1225" s="65"/>
      <c r="L1225" s="65" t="s">
        <v>463</v>
      </c>
    </row>
    <row r="1226" spans="1:12" s="73" customFormat="1" outlineLevel="1">
      <c r="A1226" s="66" t="s">
        <v>464</v>
      </c>
      <c r="B1226" s="35">
        <v>0</v>
      </c>
      <c r="C1226" s="67">
        <f>SUM(C1227)</f>
        <v>0</v>
      </c>
      <c r="D1226" s="79"/>
      <c r="E1226" s="67"/>
      <c r="F1226" s="72"/>
      <c r="G1226" s="67">
        <f t="shared" si="37"/>
        <v>0</v>
      </c>
      <c r="I1226" s="68">
        <v>0</v>
      </c>
      <c r="J1226" s="69">
        <f t="shared" si="36"/>
        <v>0</v>
      </c>
      <c r="K1226" s="65"/>
      <c r="L1226" s="65">
        <v>0</v>
      </c>
    </row>
    <row r="1227" spans="1:12" s="73" customFormat="1" outlineLevel="2">
      <c r="A1227" s="82">
        <v>1590000000</v>
      </c>
      <c r="B1227" s="83" t="s">
        <v>1398</v>
      </c>
      <c r="C1227" s="70">
        <v>0</v>
      </c>
      <c r="D1227" s="79"/>
      <c r="E1227" s="70"/>
      <c r="F1227" s="72"/>
      <c r="G1227" s="70">
        <f t="shared" si="37"/>
        <v>0</v>
      </c>
      <c r="I1227" s="68">
        <v>0</v>
      </c>
      <c r="J1227" s="69">
        <f t="shared" si="36"/>
        <v>0</v>
      </c>
      <c r="K1227" s="65"/>
      <c r="L1227" s="65" t="s">
        <v>463</v>
      </c>
    </row>
    <row r="1228" spans="1:12" s="73" customFormat="1" outlineLevel="1">
      <c r="A1228" s="66" t="s">
        <v>465</v>
      </c>
      <c r="B1228" s="35" t="s">
        <v>5703</v>
      </c>
      <c r="C1228" s="67">
        <f>SUM(C1229:C1230)</f>
        <v>0</v>
      </c>
      <c r="D1228" s="79"/>
      <c r="E1228" s="67"/>
      <c r="F1228" s="72"/>
      <c r="G1228" s="67">
        <f t="shared" si="37"/>
        <v>0</v>
      </c>
      <c r="I1228" s="68">
        <v>0</v>
      </c>
      <c r="J1228" s="69">
        <f t="shared" si="36"/>
        <v>0</v>
      </c>
      <c r="K1228" s="65"/>
      <c r="L1228" s="65">
        <v>0</v>
      </c>
    </row>
    <row r="1229" spans="1:12" s="73" customFormat="1" outlineLevel="2">
      <c r="A1229" s="82">
        <v>1580000000</v>
      </c>
      <c r="B1229" s="83" t="s">
        <v>1399</v>
      </c>
      <c r="C1229" s="70">
        <v>0</v>
      </c>
      <c r="D1229" s="79"/>
      <c r="E1229" s="70"/>
      <c r="F1229" s="72"/>
      <c r="G1229" s="70">
        <f t="shared" si="37"/>
        <v>0</v>
      </c>
      <c r="I1229" s="68">
        <v>0</v>
      </c>
      <c r="J1229" s="69">
        <f t="shared" si="36"/>
        <v>0</v>
      </c>
      <c r="K1229" s="65"/>
      <c r="L1229" s="65" t="s">
        <v>465</v>
      </c>
    </row>
    <row r="1230" spans="1:12" s="73" customFormat="1" outlineLevel="2">
      <c r="A1230" s="82">
        <v>1580000100</v>
      </c>
      <c r="B1230" s="83" t="s">
        <v>1400</v>
      </c>
      <c r="C1230" s="70">
        <v>0</v>
      </c>
      <c r="D1230" s="79"/>
      <c r="E1230" s="70"/>
      <c r="F1230" s="72"/>
      <c r="G1230" s="70">
        <f t="shared" si="37"/>
        <v>0</v>
      </c>
      <c r="I1230" s="68">
        <v>0</v>
      </c>
      <c r="J1230" s="69">
        <f t="shared" si="36"/>
        <v>0</v>
      </c>
      <c r="K1230" s="65"/>
      <c r="L1230" s="65" t="s">
        <v>465</v>
      </c>
    </row>
    <row r="1231" spans="1:12" s="73" customFormat="1" outlineLevel="1">
      <c r="A1231" s="66" t="s">
        <v>466</v>
      </c>
      <c r="B1231" s="35" t="s">
        <v>5704</v>
      </c>
      <c r="C1231" s="67">
        <f>SUM(C1232)</f>
        <v>0</v>
      </c>
      <c r="D1231" s="79"/>
      <c r="E1231" s="67"/>
      <c r="F1231" s="72"/>
      <c r="G1231" s="67">
        <f t="shared" si="37"/>
        <v>0</v>
      </c>
      <c r="I1231" s="68">
        <v>0</v>
      </c>
      <c r="J1231" s="69">
        <f t="shared" si="36"/>
        <v>0</v>
      </c>
      <c r="K1231" s="65"/>
      <c r="L1231" s="65">
        <v>0</v>
      </c>
    </row>
    <row r="1232" spans="1:12" s="73" customFormat="1" outlineLevel="2">
      <c r="A1232" s="82">
        <v>1959000000</v>
      </c>
      <c r="B1232" s="83" t="s">
        <v>1401</v>
      </c>
      <c r="C1232" s="70">
        <v>0</v>
      </c>
      <c r="D1232" s="79"/>
      <c r="E1232" s="70"/>
      <c r="F1232" s="72"/>
      <c r="G1232" s="70">
        <f t="shared" si="37"/>
        <v>0</v>
      </c>
      <c r="I1232" s="68">
        <v>0</v>
      </c>
      <c r="J1232" s="69">
        <f t="shared" si="36"/>
        <v>0</v>
      </c>
      <c r="K1232" s="65"/>
      <c r="L1232" s="65" t="s">
        <v>466</v>
      </c>
    </row>
    <row r="1233" spans="1:12" s="73" customFormat="1" outlineLevel="1">
      <c r="A1233" s="66" t="s">
        <v>467</v>
      </c>
      <c r="B1233" s="35" t="s">
        <v>5705</v>
      </c>
      <c r="C1233" s="67">
        <f>SUM(C1234)</f>
        <v>0</v>
      </c>
      <c r="D1233" s="79"/>
      <c r="E1233" s="67"/>
      <c r="F1233" s="72"/>
      <c r="G1233" s="67">
        <f t="shared" si="37"/>
        <v>0</v>
      </c>
      <c r="I1233" s="68">
        <v>0</v>
      </c>
      <c r="J1233" s="69">
        <f t="shared" si="36"/>
        <v>0</v>
      </c>
      <c r="K1233" s="65"/>
      <c r="L1233" s="65">
        <v>0</v>
      </c>
    </row>
    <row r="1234" spans="1:12" s="73" customFormat="1" outlineLevel="2">
      <c r="A1234" s="82">
        <v>1980000000</v>
      </c>
      <c r="B1234" s="83" t="s">
        <v>1402</v>
      </c>
      <c r="C1234" s="70">
        <v>0</v>
      </c>
      <c r="D1234" s="79"/>
      <c r="E1234" s="70"/>
      <c r="F1234" s="72"/>
      <c r="G1234" s="70">
        <f t="shared" si="37"/>
        <v>0</v>
      </c>
      <c r="I1234" s="68">
        <v>0</v>
      </c>
      <c r="J1234" s="69">
        <f t="shared" si="36"/>
        <v>0</v>
      </c>
      <c r="K1234" s="65"/>
      <c r="L1234" s="65" t="s">
        <v>467</v>
      </c>
    </row>
    <row r="1235" spans="1:12" s="73" customFormat="1" outlineLevel="1">
      <c r="A1235" s="32"/>
      <c r="B1235" s="32"/>
      <c r="C1235" s="71"/>
      <c r="D1235" s="79"/>
      <c r="E1235" s="71"/>
      <c r="F1235" s="72"/>
      <c r="G1235" s="71"/>
      <c r="I1235" s="68"/>
      <c r="J1235" s="69"/>
      <c r="K1235" s="65"/>
      <c r="L1235" s="65"/>
    </row>
    <row r="1236" spans="1:12" s="73" customFormat="1">
      <c r="A1236" s="32" t="s">
        <v>468</v>
      </c>
      <c r="B1236" s="32"/>
      <c r="C1236" s="71">
        <f>C1221+C1223+C1226+C1228+C1231+C1233</f>
        <v>0</v>
      </c>
      <c r="D1236" s="79"/>
      <c r="E1236" s="71"/>
      <c r="F1236" s="72"/>
      <c r="G1236" s="71">
        <f t="shared" si="37"/>
        <v>0</v>
      </c>
      <c r="I1236" s="68"/>
      <c r="J1236" s="69"/>
      <c r="K1236" s="65"/>
      <c r="L1236" s="65">
        <v>0</v>
      </c>
    </row>
    <row r="1237" spans="1:12" s="73" customFormat="1" outlineLevel="1">
      <c r="A1237" s="66" t="s">
        <v>469</v>
      </c>
      <c r="B1237" s="35" t="s">
        <v>5706</v>
      </c>
      <c r="C1237" s="67">
        <f>SUM(C1238:C1242)</f>
        <v>0</v>
      </c>
      <c r="D1237" s="79"/>
      <c r="E1237" s="67"/>
      <c r="F1237" s="72"/>
      <c r="G1237" s="67">
        <f t="shared" si="37"/>
        <v>0</v>
      </c>
      <c r="I1237" s="68">
        <v>63400</v>
      </c>
      <c r="J1237" s="69">
        <f t="shared" si="36"/>
        <v>63400</v>
      </c>
      <c r="K1237" s="65"/>
      <c r="L1237" s="65">
        <v>0</v>
      </c>
    </row>
    <row r="1238" spans="1:12" s="73" customFormat="1" outlineLevel="2">
      <c r="A1238" s="31">
        <v>1110000000</v>
      </c>
      <c r="B1238" s="45" t="s">
        <v>1403</v>
      </c>
      <c r="C1238" s="70">
        <v>0</v>
      </c>
      <c r="D1238" s="79"/>
      <c r="E1238" s="70"/>
      <c r="F1238" s="72"/>
      <c r="G1238" s="70">
        <f t="shared" si="37"/>
        <v>0</v>
      </c>
      <c r="I1238" s="68">
        <v>0</v>
      </c>
      <c r="J1238" s="69">
        <f t="shared" si="36"/>
        <v>0</v>
      </c>
      <c r="K1238" s="65"/>
      <c r="L1238" s="65" t="s">
        <v>469</v>
      </c>
    </row>
    <row r="1239" spans="1:12" s="73" customFormat="1" outlineLevel="2">
      <c r="A1239" s="31">
        <v>1110000099</v>
      </c>
      <c r="B1239" s="45" t="s">
        <v>1404</v>
      </c>
      <c r="C1239" s="70">
        <v>0</v>
      </c>
      <c r="D1239" s="79"/>
      <c r="E1239" s="70"/>
      <c r="F1239" s="72"/>
      <c r="G1239" s="70">
        <f t="shared" si="37"/>
        <v>0</v>
      </c>
      <c r="I1239" s="68">
        <v>0</v>
      </c>
      <c r="J1239" s="69">
        <f t="shared" si="36"/>
        <v>0</v>
      </c>
      <c r="K1239" s="65"/>
      <c r="L1239" s="65" t="s">
        <v>469</v>
      </c>
    </row>
    <row r="1240" spans="1:12" s="73" customFormat="1" outlineLevel="2">
      <c r="A1240" s="31">
        <v>1180000000</v>
      </c>
      <c r="B1240" s="45" t="s">
        <v>1405</v>
      </c>
      <c r="C1240" s="70">
        <v>0</v>
      </c>
      <c r="D1240" s="79"/>
      <c r="E1240" s="70"/>
      <c r="F1240" s="72"/>
      <c r="G1240" s="70">
        <f t="shared" si="37"/>
        <v>0</v>
      </c>
      <c r="I1240" s="68">
        <v>0</v>
      </c>
      <c r="J1240" s="69">
        <f t="shared" si="36"/>
        <v>0</v>
      </c>
      <c r="K1240" s="65"/>
      <c r="L1240" s="65" t="s">
        <v>469</v>
      </c>
    </row>
    <row r="1241" spans="1:12" s="73" customFormat="1" outlineLevel="2">
      <c r="A1241" s="31">
        <v>1190000000</v>
      </c>
      <c r="B1241" s="45" t="s">
        <v>1406</v>
      </c>
      <c r="C1241" s="70">
        <v>0</v>
      </c>
      <c r="D1241" s="79"/>
      <c r="E1241" s="70"/>
      <c r="F1241" s="72"/>
      <c r="G1241" s="70">
        <f t="shared" si="37"/>
        <v>0</v>
      </c>
      <c r="I1241" s="68">
        <v>0</v>
      </c>
      <c r="J1241" s="69">
        <f t="shared" si="36"/>
        <v>0</v>
      </c>
      <c r="K1241" s="65"/>
      <c r="L1241" s="65" t="s">
        <v>469</v>
      </c>
    </row>
    <row r="1242" spans="1:12" s="73" customFormat="1" outlineLevel="2">
      <c r="A1242" s="31">
        <v>1199999999</v>
      </c>
      <c r="B1242" s="45" t="s">
        <v>1407</v>
      </c>
      <c r="C1242" s="70">
        <v>0</v>
      </c>
      <c r="D1242" s="79"/>
      <c r="E1242" s="70"/>
      <c r="F1242" s="72"/>
      <c r="G1242" s="70">
        <f t="shared" si="37"/>
        <v>0</v>
      </c>
      <c r="I1242" s="68">
        <v>0</v>
      </c>
      <c r="J1242" s="69">
        <f t="shared" si="36"/>
        <v>0</v>
      </c>
      <c r="K1242" s="65"/>
      <c r="L1242" s="65" t="s">
        <v>469</v>
      </c>
    </row>
    <row r="1243" spans="1:12" s="73" customFormat="1" outlineLevel="1">
      <c r="A1243" s="66" t="s">
        <v>470</v>
      </c>
      <c r="B1243" s="35" t="s">
        <v>5707</v>
      </c>
      <c r="C1243" s="67">
        <f>SUM(C1244:C3018)</f>
        <v>787226.32000163058</v>
      </c>
      <c r="D1243" s="79"/>
      <c r="E1243" s="67"/>
      <c r="F1243" s="72"/>
      <c r="G1243" s="67">
        <f t="shared" si="37"/>
        <v>787226.32000163058</v>
      </c>
      <c r="I1243" s="68">
        <v>670297.28</v>
      </c>
      <c r="J1243" s="69">
        <f t="shared" si="36"/>
        <v>-116929.04000163055</v>
      </c>
      <c r="K1243" s="65"/>
      <c r="L1243" s="65">
        <v>0</v>
      </c>
    </row>
    <row r="1244" spans="1:12" s="73" customFormat="1" outlineLevel="2">
      <c r="A1244" s="119">
        <v>1200001013</v>
      </c>
      <c r="B1244" s="120" t="s">
        <v>1408</v>
      </c>
      <c r="C1244" s="70">
        <v>0</v>
      </c>
      <c r="D1244" s="79"/>
      <c r="E1244" s="70"/>
      <c r="F1244" s="72"/>
      <c r="G1244" s="70">
        <f t="shared" si="37"/>
        <v>0</v>
      </c>
      <c r="I1244" s="68">
        <v>0</v>
      </c>
      <c r="J1244" s="69">
        <f t="shared" si="36"/>
        <v>0</v>
      </c>
      <c r="K1244" s="65"/>
      <c r="L1244" s="65" t="s">
        <v>470</v>
      </c>
    </row>
    <row r="1245" spans="1:12" s="73" customFormat="1" outlineLevel="2">
      <c r="A1245" s="82">
        <v>1200001903</v>
      </c>
      <c r="B1245" s="83" t="s">
        <v>1409</v>
      </c>
      <c r="C1245" s="70">
        <v>0</v>
      </c>
      <c r="D1245" s="79"/>
      <c r="E1245" s="70"/>
      <c r="F1245" s="72"/>
      <c r="G1245" s="70">
        <f t="shared" si="37"/>
        <v>0</v>
      </c>
      <c r="I1245" s="68">
        <v>0</v>
      </c>
      <c r="J1245" s="69">
        <f t="shared" si="36"/>
        <v>0</v>
      </c>
      <c r="K1245" s="65"/>
      <c r="L1245" s="65" t="s">
        <v>5634</v>
      </c>
    </row>
    <row r="1246" spans="1:12" s="73" customFormat="1" outlineLevel="2">
      <c r="A1246" s="82">
        <v>1200002903</v>
      </c>
      <c r="B1246" s="83" t="s">
        <v>1410</v>
      </c>
      <c r="C1246" s="70">
        <v>0</v>
      </c>
      <c r="D1246" s="79"/>
      <c r="E1246" s="70"/>
      <c r="F1246" s="72"/>
      <c r="G1246" s="70">
        <f t="shared" si="37"/>
        <v>0</v>
      </c>
      <c r="I1246" s="68">
        <v>0</v>
      </c>
      <c r="J1246" s="69">
        <f t="shared" si="36"/>
        <v>0</v>
      </c>
      <c r="K1246" s="65"/>
      <c r="L1246" s="65" t="s">
        <v>5634</v>
      </c>
    </row>
    <row r="1247" spans="1:12" s="73" customFormat="1" outlineLevel="2">
      <c r="A1247" s="82">
        <v>1200003903</v>
      </c>
      <c r="B1247" s="83" t="s">
        <v>1411</v>
      </c>
      <c r="C1247" s="70">
        <v>0</v>
      </c>
      <c r="D1247" s="79"/>
      <c r="E1247" s="70"/>
      <c r="F1247" s="72"/>
      <c r="G1247" s="70">
        <f t="shared" si="37"/>
        <v>0</v>
      </c>
      <c r="I1247" s="68">
        <v>0</v>
      </c>
      <c r="J1247" s="69">
        <f t="shared" si="36"/>
        <v>0</v>
      </c>
      <c r="K1247" s="65"/>
      <c r="L1247" s="65" t="s">
        <v>5634</v>
      </c>
    </row>
    <row r="1248" spans="1:12" s="73" customFormat="1" outlineLevel="2">
      <c r="A1248" s="82">
        <v>1200004903</v>
      </c>
      <c r="B1248" s="83" t="s">
        <v>1412</v>
      </c>
      <c r="C1248" s="70">
        <v>0</v>
      </c>
      <c r="D1248" s="79"/>
      <c r="E1248" s="70"/>
      <c r="F1248" s="72"/>
      <c r="G1248" s="70">
        <f t="shared" si="37"/>
        <v>0</v>
      </c>
      <c r="I1248" s="68">
        <v>0</v>
      </c>
      <c r="J1248" s="69">
        <f t="shared" si="36"/>
        <v>0</v>
      </c>
      <c r="K1248" s="65"/>
      <c r="L1248" s="65" t="s">
        <v>5634</v>
      </c>
    </row>
    <row r="1249" spans="1:12" s="73" customFormat="1" outlineLevel="2">
      <c r="A1249" s="82">
        <v>1200005903</v>
      </c>
      <c r="B1249" s="83" t="s">
        <v>1413</v>
      </c>
      <c r="C1249" s="70">
        <v>0</v>
      </c>
      <c r="D1249" s="79"/>
      <c r="E1249" s="70"/>
      <c r="F1249" s="72"/>
      <c r="G1249" s="70">
        <f t="shared" si="37"/>
        <v>0</v>
      </c>
      <c r="I1249" s="68">
        <v>0</v>
      </c>
      <c r="J1249" s="69">
        <f t="shared" si="36"/>
        <v>0</v>
      </c>
      <c r="K1249" s="65"/>
      <c r="L1249" s="65" t="s">
        <v>5634</v>
      </c>
    </row>
    <row r="1250" spans="1:12" s="73" customFormat="1" outlineLevel="2">
      <c r="A1250" s="82">
        <v>1200006903</v>
      </c>
      <c r="B1250" s="83" t="s">
        <v>1414</v>
      </c>
      <c r="C1250" s="70">
        <v>0</v>
      </c>
      <c r="D1250" s="79"/>
      <c r="E1250" s="70"/>
      <c r="F1250" s="72"/>
      <c r="G1250" s="70">
        <f t="shared" si="37"/>
        <v>0</v>
      </c>
      <c r="I1250" s="68">
        <v>0</v>
      </c>
      <c r="J1250" s="69">
        <f t="shared" si="36"/>
        <v>0</v>
      </c>
      <c r="K1250" s="65"/>
      <c r="L1250" s="65" t="s">
        <v>5634</v>
      </c>
    </row>
    <row r="1251" spans="1:12" s="73" customFormat="1" outlineLevel="2">
      <c r="A1251" s="82">
        <v>1200007903</v>
      </c>
      <c r="B1251" s="83" t="s">
        <v>1415</v>
      </c>
      <c r="C1251" s="70">
        <v>0</v>
      </c>
      <c r="D1251" s="79"/>
      <c r="E1251" s="70"/>
      <c r="F1251" s="72"/>
      <c r="G1251" s="70">
        <f t="shared" si="37"/>
        <v>0</v>
      </c>
      <c r="I1251" s="68">
        <v>0</v>
      </c>
      <c r="J1251" s="69">
        <f t="shared" si="36"/>
        <v>0</v>
      </c>
      <c r="K1251" s="65"/>
      <c r="L1251" s="65" t="s">
        <v>5634</v>
      </c>
    </row>
    <row r="1252" spans="1:12" s="73" customFormat="1" outlineLevel="2">
      <c r="A1252" s="82">
        <v>1200008903</v>
      </c>
      <c r="B1252" s="83" t="s">
        <v>1416</v>
      </c>
      <c r="C1252" s="70">
        <v>0</v>
      </c>
      <c r="D1252" s="79"/>
      <c r="E1252" s="70"/>
      <c r="F1252" s="72"/>
      <c r="G1252" s="70">
        <f t="shared" si="37"/>
        <v>0</v>
      </c>
      <c r="I1252" s="68">
        <v>0</v>
      </c>
      <c r="J1252" s="69">
        <f t="shared" si="36"/>
        <v>0</v>
      </c>
      <c r="K1252" s="65"/>
      <c r="L1252" s="65" t="s">
        <v>5634</v>
      </c>
    </row>
    <row r="1253" spans="1:12" s="73" customFormat="1" outlineLevel="2">
      <c r="A1253" s="82">
        <v>1200009903</v>
      </c>
      <c r="B1253" s="83" t="s">
        <v>1417</v>
      </c>
      <c r="C1253" s="70">
        <v>0</v>
      </c>
      <c r="D1253" s="79"/>
      <c r="E1253" s="70"/>
      <c r="F1253" s="72"/>
      <c r="G1253" s="70">
        <f t="shared" si="37"/>
        <v>0</v>
      </c>
      <c r="I1253" s="68">
        <v>0</v>
      </c>
      <c r="J1253" s="69">
        <f t="shared" si="36"/>
        <v>0</v>
      </c>
      <c r="K1253" s="65"/>
      <c r="L1253" s="65" t="s">
        <v>5634</v>
      </c>
    </row>
    <row r="1254" spans="1:12" s="73" customFormat="1" outlineLevel="2">
      <c r="A1254" s="82">
        <v>1200010903</v>
      </c>
      <c r="B1254" s="83" t="s">
        <v>1418</v>
      </c>
      <c r="C1254" s="70">
        <v>0</v>
      </c>
      <c r="D1254" s="79"/>
      <c r="E1254" s="70"/>
      <c r="F1254" s="72"/>
      <c r="G1254" s="70">
        <f t="shared" si="37"/>
        <v>0</v>
      </c>
      <c r="I1254" s="68">
        <v>0</v>
      </c>
      <c r="J1254" s="69">
        <f t="shared" si="36"/>
        <v>0</v>
      </c>
      <c r="K1254" s="65"/>
      <c r="L1254" s="65" t="s">
        <v>5634</v>
      </c>
    </row>
    <row r="1255" spans="1:12" s="73" customFormat="1" outlineLevel="2">
      <c r="A1255" s="82">
        <v>1200011903</v>
      </c>
      <c r="B1255" s="83" t="s">
        <v>1419</v>
      </c>
      <c r="C1255" s="70">
        <v>0</v>
      </c>
      <c r="D1255" s="79"/>
      <c r="E1255" s="70"/>
      <c r="F1255" s="72"/>
      <c r="G1255" s="70">
        <f t="shared" si="37"/>
        <v>0</v>
      </c>
      <c r="I1255" s="68">
        <v>0</v>
      </c>
      <c r="J1255" s="69">
        <f t="shared" si="36"/>
        <v>0</v>
      </c>
      <c r="K1255" s="65"/>
      <c r="L1255" s="65" t="s">
        <v>5634</v>
      </c>
    </row>
    <row r="1256" spans="1:12" s="73" customFormat="1" outlineLevel="2">
      <c r="A1256" s="82">
        <v>1200012903</v>
      </c>
      <c r="B1256" s="83" t="s">
        <v>1420</v>
      </c>
      <c r="C1256" s="70">
        <v>0</v>
      </c>
      <c r="D1256" s="79"/>
      <c r="E1256" s="70"/>
      <c r="F1256" s="72"/>
      <c r="G1256" s="70">
        <f t="shared" si="37"/>
        <v>0</v>
      </c>
      <c r="I1256" s="68">
        <v>0</v>
      </c>
      <c r="J1256" s="69">
        <f t="shared" si="36"/>
        <v>0</v>
      </c>
      <c r="K1256" s="65"/>
      <c r="L1256" s="65" t="s">
        <v>5634</v>
      </c>
    </row>
    <row r="1257" spans="1:12" s="73" customFormat="1" outlineLevel="2">
      <c r="A1257" s="82">
        <v>1200013903</v>
      </c>
      <c r="B1257" s="83" t="s">
        <v>1421</v>
      </c>
      <c r="C1257" s="70">
        <v>0</v>
      </c>
      <c r="D1257" s="79"/>
      <c r="E1257" s="70"/>
      <c r="F1257" s="72"/>
      <c r="G1257" s="70">
        <f t="shared" si="37"/>
        <v>0</v>
      </c>
      <c r="I1257" s="68">
        <v>0</v>
      </c>
      <c r="J1257" s="69">
        <f t="shared" si="36"/>
        <v>0</v>
      </c>
      <c r="K1257" s="65"/>
      <c r="L1257" s="65" t="s">
        <v>5634</v>
      </c>
    </row>
    <row r="1258" spans="1:12" s="73" customFormat="1" outlineLevel="2">
      <c r="A1258" s="82">
        <v>1200014903</v>
      </c>
      <c r="B1258" s="83" t="s">
        <v>1422</v>
      </c>
      <c r="C1258" s="70">
        <v>0</v>
      </c>
      <c r="D1258" s="79"/>
      <c r="E1258" s="70"/>
      <c r="F1258" s="72"/>
      <c r="G1258" s="70">
        <f t="shared" si="37"/>
        <v>0</v>
      </c>
      <c r="I1258" s="68">
        <v>0</v>
      </c>
      <c r="J1258" s="69">
        <f t="shared" ref="J1258:J1321" si="38">I1258-G1258</f>
        <v>0</v>
      </c>
      <c r="K1258" s="65"/>
      <c r="L1258" s="65" t="s">
        <v>5634</v>
      </c>
    </row>
    <row r="1259" spans="1:12" s="73" customFormat="1" outlineLevel="2">
      <c r="A1259" s="82">
        <v>1200015903</v>
      </c>
      <c r="B1259" s="83" t="s">
        <v>1423</v>
      </c>
      <c r="C1259" s="70">
        <v>0</v>
      </c>
      <c r="D1259" s="79"/>
      <c r="E1259" s="70"/>
      <c r="F1259" s="72"/>
      <c r="G1259" s="70">
        <f t="shared" si="37"/>
        <v>0</v>
      </c>
      <c r="I1259" s="68">
        <v>0</v>
      </c>
      <c r="J1259" s="69">
        <f t="shared" si="38"/>
        <v>0</v>
      </c>
      <c r="K1259" s="65"/>
      <c r="L1259" s="65" t="s">
        <v>5634</v>
      </c>
    </row>
    <row r="1260" spans="1:12" s="73" customFormat="1" outlineLevel="2">
      <c r="A1260" s="82">
        <v>1200324010</v>
      </c>
      <c r="B1260" s="83" t="s">
        <v>1424</v>
      </c>
      <c r="C1260" s="70">
        <v>0</v>
      </c>
      <c r="D1260" s="79"/>
      <c r="E1260" s="70"/>
      <c r="F1260" s="72"/>
      <c r="G1260" s="70">
        <f t="shared" si="37"/>
        <v>0</v>
      </c>
      <c r="I1260" s="68">
        <v>0</v>
      </c>
      <c r="J1260" s="69">
        <f t="shared" si="38"/>
        <v>0</v>
      </c>
      <c r="K1260" s="65"/>
      <c r="L1260" s="65" t="s">
        <v>470</v>
      </c>
    </row>
    <row r="1261" spans="1:12" s="73" customFormat="1" outlineLevel="2">
      <c r="A1261" s="82">
        <v>1200324011</v>
      </c>
      <c r="B1261" s="83" t="s">
        <v>1425</v>
      </c>
      <c r="C1261" s="70">
        <v>0</v>
      </c>
      <c r="D1261" s="79"/>
      <c r="E1261" s="70"/>
      <c r="F1261" s="72"/>
      <c r="G1261" s="70">
        <f t="shared" si="37"/>
        <v>0</v>
      </c>
      <c r="I1261" s="68">
        <v>0</v>
      </c>
      <c r="J1261" s="69">
        <f t="shared" si="38"/>
        <v>0</v>
      </c>
      <c r="K1261" s="65"/>
      <c r="L1261" s="65" t="s">
        <v>470</v>
      </c>
    </row>
    <row r="1262" spans="1:12" s="73" customFormat="1" outlineLevel="2">
      <c r="A1262" s="82">
        <v>1200324012</v>
      </c>
      <c r="B1262" s="83" t="s">
        <v>1426</v>
      </c>
      <c r="C1262" s="70">
        <v>0</v>
      </c>
      <c r="D1262" s="79"/>
      <c r="E1262" s="70"/>
      <c r="F1262" s="72"/>
      <c r="G1262" s="70">
        <f t="shared" si="37"/>
        <v>0</v>
      </c>
      <c r="I1262" s="68">
        <v>0</v>
      </c>
      <c r="J1262" s="69">
        <f t="shared" si="38"/>
        <v>0</v>
      </c>
      <c r="K1262" s="65"/>
      <c r="L1262" s="65" t="s">
        <v>470</v>
      </c>
    </row>
    <row r="1263" spans="1:12" s="73" customFormat="1" outlineLevel="2">
      <c r="A1263" s="82">
        <v>1200324013</v>
      </c>
      <c r="B1263" s="83" t="s">
        <v>1427</v>
      </c>
      <c r="C1263" s="70">
        <v>0</v>
      </c>
      <c r="D1263" s="79"/>
      <c r="E1263" s="70"/>
      <c r="F1263" s="72"/>
      <c r="G1263" s="70">
        <f t="shared" si="37"/>
        <v>0</v>
      </c>
      <c r="I1263" s="68">
        <v>0</v>
      </c>
      <c r="J1263" s="69">
        <f t="shared" si="38"/>
        <v>0</v>
      </c>
      <c r="K1263" s="65"/>
      <c r="L1263" s="65" t="s">
        <v>470</v>
      </c>
    </row>
    <row r="1264" spans="1:12" s="73" customFormat="1" outlineLevel="2">
      <c r="A1264" s="82">
        <v>1200324016</v>
      </c>
      <c r="B1264" s="83" t="s">
        <v>1428</v>
      </c>
      <c r="C1264" s="70">
        <v>0</v>
      </c>
      <c r="D1264" s="79"/>
      <c r="E1264" s="70"/>
      <c r="F1264" s="72"/>
      <c r="G1264" s="70">
        <f t="shared" si="37"/>
        <v>0</v>
      </c>
      <c r="I1264" s="68">
        <v>0</v>
      </c>
      <c r="J1264" s="69">
        <f t="shared" si="38"/>
        <v>0</v>
      </c>
      <c r="K1264" s="65"/>
      <c r="L1264" s="65" t="s">
        <v>470</v>
      </c>
    </row>
    <row r="1265" spans="1:12" s="73" customFormat="1" outlineLevel="2">
      <c r="A1265" s="82">
        <v>1200324019</v>
      </c>
      <c r="B1265" s="83" t="s">
        <v>1429</v>
      </c>
      <c r="C1265" s="70">
        <v>0</v>
      </c>
      <c r="D1265" s="79"/>
      <c r="E1265" s="70"/>
      <c r="F1265" s="72"/>
      <c r="G1265" s="70">
        <f t="shared" si="37"/>
        <v>0</v>
      </c>
      <c r="I1265" s="68">
        <v>0</v>
      </c>
      <c r="J1265" s="69">
        <f t="shared" si="38"/>
        <v>0</v>
      </c>
      <c r="K1265" s="65"/>
      <c r="L1265" s="65" t="s">
        <v>470</v>
      </c>
    </row>
    <row r="1266" spans="1:12" s="73" customFormat="1" outlineLevel="2">
      <c r="A1266" s="31">
        <v>1200701010</v>
      </c>
      <c r="B1266" s="45" t="s">
        <v>1430</v>
      </c>
      <c r="C1266" s="70">
        <v>0</v>
      </c>
      <c r="D1266" s="79"/>
      <c r="E1266" s="70"/>
      <c r="F1266" s="72"/>
      <c r="G1266" s="70">
        <f t="shared" si="37"/>
        <v>0</v>
      </c>
      <c r="I1266" s="68">
        <v>0</v>
      </c>
      <c r="J1266" s="69">
        <f t="shared" si="38"/>
        <v>0</v>
      </c>
      <c r="K1266" s="65"/>
      <c r="L1266" s="65" t="s">
        <v>470</v>
      </c>
    </row>
    <row r="1267" spans="1:12" s="73" customFormat="1" outlineLevel="2">
      <c r="A1267" s="82">
        <v>1200701011</v>
      </c>
      <c r="B1267" s="83" t="s">
        <v>1431</v>
      </c>
      <c r="C1267" s="70">
        <v>31482573.050000001</v>
      </c>
      <c r="D1267" s="79"/>
      <c r="E1267" s="70"/>
      <c r="F1267" s="72"/>
      <c r="G1267" s="70">
        <f t="shared" si="37"/>
        <v>31482573.050000001</v>
      </c>
      <c r="I1267" s="68">
        <v>0</v>
      </c>
      <c r="J1267" s="69">
        <f t="shared" si="38"/>
        <v>-31482573.050000001</v>
      </c>
      <c r="K1267" s="65"/>
      <c r="L1267" s="65" t="s">
        <v>470</v>
      </c>
    </row>
    <row r="1268" spans="1:12" s="73" customFormat="1" outlineLevel="2">
      <c r="A1268" s="119">
        <v>1200701012</v>
      </c>
      <c r="B1268" s="121" t="s">
        <v>1432</v>
      </c>
      <c r="C1268" s="70">
        <v>0</v>
      </c>
      <c r="D1268" s="79"/>
      <c r="E1268" s="70"/>
      <c r="F1268" s="72"/>
      <c r="G1268" s="70">
        <f t="shared" si="37"/>
        <v>0</v>
      </c>
      <c r="I1268" s="68">
        <v>0</v>
      </c>
      <c r="J1268" s="69">
        <f t="shared" si="38"/>
        <v>0</v>
      </c>
      <c r="K1268" s="65"/>
      <c r="L1268" s="65" t="s">
        <v>470</v>
      </c>
    </row>
    <row r="1269" spans="1:12" s="73" customFormat="1" outlineLevel="2">
      <c r="A1269" s="82">
        <v>1200701013</v>
      </c>
      <c r="B1269" s="83" t="s">
        <v>1433</v>
      </c>
      <c r="C1269" s="70">
        <v>486253061.61000001</v>
      </c>
      <c r="D1269" s="79"/>
      <c r="E1269" s="70"/>
      <c r="F1269" s="72"/>
      <c r="G1269" s="70">
        <f t="shared" si="37"/>
        <v>486253061.61000001</v>
      </c>
      <c r="I1269" s="68">
        <v>0</v>
      </c>
      <c r="J1269" s="69">
        <f t="shared" si="38"/>
        <v>-486253061.61000001</v>
      </c>
      <c r="K1269" s="65"/>
      <c r="L1269" s="65" t="s">
        <v>470</v>
      </c>
    </row>
    <row r="1270" spans="1:12" s="73" customFormat="1" outlineLevel="2">
      <c r="A1270" s="82">
        <v>1200701016</v>
      </c>
      <c r="B1270" s="83" t="s">
        <v>1434</v>
      </c>
      <c r="C1270" s="70">
        <v>0</v>
      </c>
      <c r="D1270" s="79"/>
      <c r="E1270" s="70"/>
      <c r="F1270" s="72"/>
      <c r="G1270" s="70">
        <f t="shared" si="37"/>
        <v>0</v>
      </c>
      <c r="I1270" s="68">
        <v>0</v>
      </c>
      <c r="J1270" s="69">
        <f t="shared" si="38"/>
        <v>0</v>
      </c>
      <c r="K1270" s="65"/>
      <c r="L1270" s="65" t="s">
        <v>470</v>
      </c>
    </row>
    <row r="1271" spans="1:12" s="73" customFormat="1" outlineLevel="2">
      <c r="A1271" s="31">
        <v>1200701017</v>
      </c>
      <c r="B1271" s="45" t="s">
        <v>1435</v>
      </c>
      <c r="C1271" s="70">
        <v>-517735779.42000002</v>
      </c>
      <c r="D1271" s="79"/>
      <c r="E1271" s="70"/>
      <c r="F1271" s="72"/>
      <c r="G1271" s="70">
        <f t="shared" ref="G1271:G1334" si="39">C1271+E1271</f>
        <v>-517735779.42000002</v>
      </c>
      <c r="I1271" s="68">
        <v>0</v>
      </c>
      <c r="J1271" s="69">
        <f t="shared" si="38"/>
        <v>517735779.42000002</v>
      </c>
      <c r="K1271" s="65"/>
      <c r="L1271" s="65" t="s">
        <v>470</v>
      </c>
    </row>
    <row r="1272" spans="1:12" s="73" customFormat="1" outlineLevel="2">
      <c r="A1272" s="31">
        <v>1200701019</v>
      </c>
      <c r="B1272" s="45" t="s">
        <v>1436</v>
      </c>
      <c r="C1272" s="70">
        <v>0</v>
      </c>
      <c r="D1272" s="79"/>
      <c r="E1272" s="70"/>
      <c r="F1272" s="72"/>
      <c r="G1272" s="70">
        <f t="shared" si="39"/>
        <v>0</v>
      </c>
      <c r="I1272" s="68">
        <v>0</v>
      </c>
      <c r="J1272" s="69">
        <f t="shared" si="38"/>
        <v>0</v>
      </c>
      <c r="K1272" s="65"/>
      <c r="L1272" s="65" t="s">
        <v>470</v>
      </c>
    </row>
    <row r="1273" spans="1:12" s="73" customFormat="1" outlineLevel="2">
      <c r="A1273" s="31">
        <v>1200702010</v>
      </c>
      <c r="B1273" s="45" t="s">
        <v>1437</v>
      </c>
      <c r="C1273" s="70">
        <v>0</v>
      </c>
      <c r="D1273" s="79"/>
      <c r="E1273" s="70"/>
      <c r="F1273" s="72"/>
      <c r="G1273" s="70">
        <f t="shared" si="39"/>
        <v>0</v>
      </c>
      <c r="I1273" s="68">
        <v>0</v>
      </c>
      <c r="J1273" s="69">
        <f t="shared" si="38"/>
        <v>0</v>
      </c>
      <c r="K1273" s="65"/>
      <c r="L1273" s="65" t="s">
        <v>470</v>
      </c>
    </row>
    <row r="1274" spans="1:12" s="73" customFormat="1" outlineLevel="2">
      <c r="A1274" s="119">
        <v>1200702011</v>
      </c>
      <c r="B1274" s="121" t="s">
        <v>1438</v>
      </c>
      <c r="C1274" s="70">
        <v>0</v>
      </c>
      <c r="D1274" s="79"/>
      <c r="E1274" s="70"/>
      <c r="F1274" s="72"/>
      <c r="G1274" s="70">
        <f t="shared" si="39"/>
        <v>0</v>
      </c>
      <c r="I1274" s="68">
        <v>0</v>
      </c>
      <c r="J1274" s="69">
        <f t="shared" si="38"/>
        <v>0</v>
      </c>
      <c r="K1274" s="65"/>
      <c r="L1274" s="65" t="s">
        <v>470</v>
      </c>
    </row>
    <row r="1275" spans="1:12" s="73" customFormat="1" outlineLevel="2">
      <c r="A1275" s="82">
        <v>1200702012</v>
      </c>
      <c r="B1275" s="83" t="s">
        <v>1439</v>
      </c>
      <c r="C1275" s="70">
        <v>0</v>
      </c>
      <c r="D1275" s="79"/>
      <c r="E1275" s="70"/>
      <c r="F1275" s="72"/>
      <c r="G1275" s="70">
        <f t="shared" si="39"/>
        <v>0</v>
      </c>
      <c r="I1275" s="68">
        <v>0</v>
      </c>
      <c r="J1275" s="69">
        <f t="shared" si="38"/>
        <v>0</v>
      </c>
      <c r="K1275" s="65"/>
      <c r="L1275" s="65" t="s">
        <v>470</v>
      </c>
    </row>
    <row r="1276" spans="1:12" s="73" customFormat="1" outlineLevel="2">
      <c r="A1276" s="31">
        <v>1200702013</v>
      </c>
      <c r="B1276" s="45" t="s">
        <v>1440</v>
      </c>
      <c r="C1276" s="70">
        <v>0</v>
      </c>
      <c r="D1276" s="79"/>
      <c r="E1276" s="70"/>
      <c r="F1276" s="72"/>
      <c r="G1276" s="70">
        <f t="shared" si="39"/>
        <v>0</v>
      </c>
      <c r="I1276" s="68">
        <v>0</v>
      </c>
      <c r="J1276" s="69">
        <f t="shared" si="38"/>
        <v>0</v>
      </c>
      <c r="K1276" s="65"/>
      <c r="L1276" s="65" t="s">
        <v>470</v>
      </c>
    </row>
    <row r="1277" spans="1:12" s="73" customFormat="1" outlineLevel="2">
      <c r="A1277" s="31">
        <v>1200702016</v>
      </c>
      <c r="B1277" s="45" t="s">
        <v>1441</v>
      </c>
      <c r="C1277" s="70">
        <v>0</v>
      </c>
      <c r="D1277" s="79"/>
      <c r="E1277" s="70"/>
      <c r="F1277" s="72"/>
      <c r="G1277" s="70">
        <f t="shared" si="39"/>
        <v>0</v>
      </c>
      <c r="I1277" s="68">
        <v>0</v>
      </c>
      <c r="J1277" s="69">
        <f t="shared" si="38"/>
        <v>0</v>
      </c>
      <c r="K1277" s="65"/>
      <c r="L1277" s="65" t="s">
        <v>470</v>
      </c>
    </row>
    <row r="1278" spans="1:12" s="73" customFormat="1" outlineLevel="2">
      <c r="A1278" s="31">
        <v>1200702017</v>
      </c>
      <c r="B1278" s="45" t="s">
        <v>1442</v>
      </c>
      <c r="C1278" s="70">
        <v>0</v>
      </c>
      <c r="D1278" s="79"/>
      <c r="E1278" s="70"/>
      <c r="F1278" s="72"/>
      <c r="G1278" s="70">
        <f t="shared" si="39"/>
        <v>0</v>
      </c>
      <c r="I1278" s="68">
        <v>0</v>
      </c>
      <c r="J1278" s="69">
        <f t="shared" si="38"/>
        <v>0</v>
      </c>
      <c r="K1278" s="65"/>
      <c r="L1278" s="65" t="s">
        <v>470</v>
      </c>
    </row>
    <row r="1279" spans="1:12" s="73" customFormat="1" outlineLevel="2">
      <c r="A1279" s="82">
        <v>1200702019</v>
      </c>
      <c r="B1279" s="83" t="s">
        <v>1443</v>
      </c>
      <c r="C1279" s="70">
        <v>0</v>
      </c>
      <c r="D1279" s="79"/>
      <c r="E1279" s="70"/>
      <c r="F1279" s="72"/>
      <c r="G1279" s="70">
        <f t="shared" si="39"/>
        <v>0</v>
      </c>
      <c r="I1279" s="68">
        <v>0</v>
      </c>
      <c r="J1279" s="69">
        <f t="shared" si="38"/>
        <v>0</v>
      </c>
      <c r="K1279" s="65"/>
      <c r="L1279" s="65" t="s">
        <v>470</v>
      </c>
    </row>
    <row r="1280" spans="1:12" s="73" customFormat="1" outlineLevel="2">
      <c r="A1280" s="31">
        <v>1200703010</v>
      </c>
      <c r="B1280" s="45" t="s">
        <v>1444</v>
      </c>
      <c r="C1280" s="70">
        <v>0</v>
      </c>
      <c r="D1280" s="79"/>
      <c r="E1280" s="70"/>
      <c r="F1280" s="72"/>
      <c r="G1280" s="70">
        <f t="shared" si="39"/>
        <v>0</v>
      </c>
      <c r="I1280" s="68">
        <v>0</v>
      </c>
      <c r="J1280" s="69">
        <f t="shared" si="38"/>
        <v>0</v>
      </c>
      <c r="K1280" s="65"/>
      <c r="L1280" s="65" t="s">
        <v>470</v>
      </c>
    </row>
    <row r="1281" spans="1:12" s="73" customFormat="1" outlineLevel="2">
      <c r="A1281" s="82">
        <v>1200703011</v>
      </c>
      <c r="B1281" s="83" t="s">
        <v>1445</v>
      </c>
      <c r="C1281" s="70">
        <v>0</v>
      </c>
      <c r="D1281" s="79"/>
      <c r="E1281" s="70"/>
      <c r="F1281" s="72"/>
      <c r="G1281" s="70">
        <f t="shared" si="39"/>
        <v>0</v>
      </c>
      <c r="I1281" s="68">
        <v>0</v>
      </c>
      <c r="J1281" s="69">
        <f t="shared" si="38"/>
        <v>0</v>
      </c>
      <c r="K1281" s="65"/>
      <c r="L1281" s="65" t="s">
        <v>470</v>
      </c>
    </row>
    <row r="1282" spans="1:12" s="73" customFormat="1" outlineLevel="2">
      <c r="A1282" s="119">
        <v>1200703012</v>
      </c>
      <c r="B1282" s="121" t="s">
        <v>1446</v>
      </c>
      <c r="C1282" s="70">
        <v>0</v>
      </c>
      <c r="D1282" s="79"/>
      <c r="E1282" s="70"/>
      <c r="F1282" s="72"/>
      <c r="G1282" s="70">
        <f t="shared" si="39"/>
        <v>0</v>
      </c>
      <c r="I1282" s="68">
        <v>0</v>
      </c>
      <c r="J1282" s="69">
        <f t="shared" si="38"/>
        <v>0</v>
      </c>
      <c r="K1282" s="65"/>
      <c r="L1282" s="65" t="s">
        <v>470</v>
      </c>
    </row>
    <row r="1283" spans="1:12" s="73" customFormat="1" outlineLevel="2">
      <c r="A1283" s="82">
        <v>1200703013</v>
      </c>
      <c r="B1283" s="83" t="s">
        <v>1447</v>
      </c>
      <c r="C1283" s="70">
        <v>0</v>
      </c>
      <c r="D1283" s="79"/>
      <c r="E1283" s="70"/>
      <c r="F1283" s="72"/>
      <c r="G1283" s="70">
        <f t="shared" si="39"/>
        <v>0</v>
      </c>
      <c r="I1283" s="68">
        <v>0</v>
      </c>
      <c r="J1283" s="69">
        <f t="shared" si="38"/>
        <v>0</v>
      </c>
      <c r="K1283" s="65"/>
      <c r="L1283" s="65" t="s">
        <v>470</v>
      </c>
    </row>
    <row r="1284" spans="1:12" s="73" customFormat="1" outlineLevel="2">
      <c r="A1284" s="82">
        <v>1200703016</v>
      </c>
      <c r="B1284" s="83" t="s">
        <v>1448</v>
      </c>
      <c r="C1284" s="70">
        <v>0</v>
      </c>
      <c r="D1284" s="79"/>
      <c r="E1284" s="70"/>
      <c r="F1284" s="72"/>
      <c r="G1284" s="70">
        <f t="shared" si="39"/>
        <v>0</v>
      </c>
      <c r="I1284" s="68">
        <v>0</v>
      </c>
      <c r="J1284" s="69">
        <f t="shared" si="38"/>
        <v>0</v>
      </c>
      <c r="K1284" s="65"/>
      <c r="L1284" s="65" t="s">
        <v>470</v>
      </c>
    </row>
    <row r="1285" spans="1:12" s="73" customFormat="1" outlineLevel="2">
      <c r="A1285" s="82">
        <v>1200703017</v>
      </c>
      <c r="B1285" s="83" t="s">
        <v>1449</v>
      </c>
      <c r="C1285" s="70">
        <v>0</v>
      </c>
      <c r="D1285" s="79"/>
      <c r="E1285" s="70"/>
      <c r="F1285" s="72"/>
      <c r="G1285" s="70">
        <f t="shared" si="39"/>
        <v>0</v>
      </c>
      <c r="I1285" s="68">
        <v>0</v>
      </c>
      <c r="J1285" s="69">
        <f t="shared" si="38"/>
        <v>0</v>
      </c>
      <c r="K1285" s="65"/>
      <c r="L1285" s="65" t="s">
        <v>470</v>
      </c>
    </row>
    <row r="1286" spans="1:12" s="73" customFormat="1" outlineLevel="2">
      <c r="A1286" s="82">
        <v>1200703018</v>
      </c>
      <c r="B1286" s="83" t="s">
        <v>1450</v>
      </c>
      <c r="C1286" s="70">
        <v>0</v>
      </c>
      <c r="D1286" s="79"/>
      <c r="E1286" s="70"/>
      <c r="F1286" s="72"/>
      <c r="G1286" s="70">
        <f t="shared" si="39"/>
        <v>0</v>
      </c>
      <c r="I1286" s="68">
        <v>0</v>
      </c>
      <c r="J1286" s="69">
        <f t="shared" si="38"/>
        <v>0</v>
      </c>
      <c r="K1286" s="65"/>
      <c r="L1286" s="65" t="s">
        <v>470</v>
      </c>
    </row>
    <row r="1287" spans="1:12" s="73" customFormat="1" outlineLevel="2">
      <c r="A1287" s="82">
        <v>1200703019</v>
      </c>
      <c r="B1287" s="83" t="s">
        <v>1451</v>
      </c>
      <c r="C1287" s="70">
        <v>0</v>
      </c>
      <c r="D1287" s="79"/>
      <c r="E1287" s="70"/>
      <c r="F1287" s="72"/>
      <c r="G1287" s="70">
        <f t="shared" si="39"/>
        <v>0</v>
      </c>
      <c r="I1287" s="68">
        <v>0</v>
      </c>
      <c r="J1287" s="69">
        <f t="shared" si="38"/>
        <v>0</v>
      </c>
      <c r="K1287" s="65"/>
      <c r="L1287" s="65" t="s">
        <v>470</v>
      </c>
    </row>
    <row r="1288" spans="1:12" s="73" customFormat="1" outlineLevel="2">
      <c r="A1288" s="82">
        <v>1200703020</v>
      </c>
      <c r="B1288" s="83" t="s">
        <v>1444</v>
      </c>
      <c r="C1288" s="70">
        <v>0</v>
      </c>
      <c r="D1288" s="79"/>
      <c r="E1288" s="70"/>
      <c r="F1288" s="72"/>
      <c r="G1288" s="70">
        <f t="shared" si="39"/>
        <v>0</v>
      </c>
      <c r="I1288" s="68">
        <v>0</v>
      </c>
      <c r="J1288" s="69">
        <f t="shared" si="38"/>
        <v>0</v>
      </c>
      <c r="K1288" s="65"/>
      <c r="L1288" s="65" t="s">
        <v>470</v>
      </c>
    </row>
    <row r="1289" spans="1:12" s="73" customFormat="1" outlineLevel="2">
      <c r="A1289" s="82">
        <v>1200703021</v>
      </c>
      <c r="B1289" s="83" t="s">
        <v>1445</v>
      </c>
      <c r="C1289" s="70">
        <v>0</v>
      </c>
      <c r="D1289" s="79"/>
      <c r="E1289" s="70"/>
      <c r="F1289" s="72"/>
      <c r="G1289" s="70">
        <f t="shared" si="39"/>
        <v>0</v>
      </c>
      <c r="I1289" s="68">
        <v>0</v>
      </c>
      <c r="J1289" s="69">
        <f t="shared" si="38"/>
        <v>0</v>
      </c>
      <c r="K1289" s="65"/>
      <c r="L1289" s="65" t="s">
        <v>470</v>
      </c>
    </row>
    <row r="1290" spans="1:12" s="73" customFormat="1" outlineLevel="2">
      <c r="A1290" s="82">
        <v>1200703022</v>
      </c>
      <c r="B1290" s="83" t="s">
        <v>1446</v>
      </c>
      <c r="C1290" s="70">
        <v>0</v>
      </c>
      <c r="D1290" s="79"/>
      <c r="E1290" s="70"/>
      <c r="F1290" s="72"/>
      <c r="G1290" s="70">
        <f t="shared" si="39"/>
        <v>0</v>
      </c>
      <c r="I1290" s="68">
        <v>0</v>
      </c>
      <c r="J1290" s="69">
        <f t="shared" si="38"/>
        <v>0</v>
      </c>
      <c r="K1290" s="65"/>
      <c r="L1290" s="65" t="s">
        <v>470</v>
      </c>
    </row>
    <row r="1291" spans="1:12" s="73" customFormat="1" outlineLevel="2">
      <c r="A1291" s="82">
        <v>1200703023</v>
      </c>
      <c r="B1291" s="83" t="s">
        <v>1447</v>
      </c>
      <c r="C1291" s="70">
        <v>0</v>
      </c>
      <c r="D1291" s="79"/>
      <c r="E1291" s="70"/>
      <c r="F1291" s="72"/>
      <c r="G1291" s="70">
        <f t="shared" si="39"/>
        <v>0</v>
      </c>
      <c r="I1291" s="68">
        <v>0</v>
      </c>
      <c r="J1291" s="69">
        <f t="shared" si="38"/>
        <v>0</v>
      </c>
      <c r="K1291" s="65"/>
      <c r="L1291" s="65" t="s">
        <v>470</v>
      </c>
    </row>
    <row r="1292" spans="1:12" s="73" customFormat="1" outlineLevel="2">
      <c r="A1292" s="82">
        <v>1200703026</v>
      </c>
      <c r="B1292" s="83" t="s">
        <v>1448</v>
      </c>
      <c r="C1292" s="70">
        <v>0</v>
      </c>
      <c r="D1292" s="79"/>
      <c r="E1292" s="70"/>
      <c r="F1292" s="72"/>
      <c r="G1292" s="70">
        <f t="shared" si="39"/>
        <v>0</v>
      </c>
      <c r="I1292" s="68">
        <v>0</v>
      </c>
      <c r="J1292" s="69">
        <f t="shared" si="38"/>
        <v>0</v>
      </c>
      <c r="K1292" s="65"/>
      <c r="L1292" s="65" t="s">
        <v>470</v>
      </c>
    </row>
    <row r="1293" spans="1:12" s="73" customFormat="1" outlineLevel="2">
      <c r="A1293" s="31">
        <v>1200703027</v>
      </c>
      <c r="B1293" s="45" t="s">
        <v>1449</v>
      </c>
      <c r="C1293" s="70">
        <v>0</v>
      </c>
      <c r="D1293" s="79"/>
      <c r="E1293" s="70"/>
      <c r="F1293" s="72"/>
      <c r="G1293" s="70">
        <f t="shared" si="39"/>
        <v>0</v>
      </c>
      <c r="I1293" s="68">
        <v>0</v>
      </c>
      <c r="J1293" s="69">
        <f t="shared" si="38"/>
        <v>0</v>
      </c>
      <c r="K1293" s="65"/>
      <c r="L1293" s="65" t="s">
        <v>470</v>
      </c>
    </row>
    <row r="1294" spans="1:12" s="73" customFormat="1" outlineLevel="2">
      <c r="A1294" s="82">
        <v>1200703028</v>
      </c>
      <c r="B1294" s="83" t="s">
        <v>1450</v>
      </c>
      <c r="C1294" s="70">
        <v>0</v>
      </c>
      <c r="D1294" s="79"/>
      <c r="E1294" s="70"/>
      <c r="F1294" s="72"/>
      <c r="G1294" s="70">
        <f t="shared" si="39"/>
        <v>0</v>
      </c>
      <c r="I1294" s="68">
        <v>0</v>
      </c>
      <c r="J1294" s="69">
        <f t="shared" si="38"/>
        <v>0</v>
      </c>
      <c r="K1294" s="65"/>
      <c r="L1294" s="65" t="s">
        <v>470</v>
      </c>
    </row>
    <row r="1295" spans="1:12" s="73" customFormat="1" outlineLevel="2">
      <c r="A1295" s="82">
        <v>1200703029</v>
      </c>
      <c r="B1295" s="83" t="s">
        <v>1451</v>
      </c>
      <c r="C1295" s="70">
        <v>0</v>
      </c>
      <c r="D1295" s="79"/>
      <c r="E1295" s="70"/>
      <c r="F1295" s="72"/>
      <c r="G1295" s="70">
        <f t="shared" si="39"/>
        <v>0</v>
      </c>
      <c r="I1295" s="68">
        <v>0</v>
      </c>
      <c r="J1295" s="69">
        <f t="shared" si="38"/>
        <v>0</v>
      </c>
      <c r="K1295" s="65"/>
      <c r="L1295" s="65" t="s">
        <v>470</v>
      </c>
    </row>
    <row r="1296" spans="1:12" s="73" customFormat="1" outlineLevel="2">
      <c r="A1296" s="82">
        <v>1200703030</v>
      </c>
      <c r="B1296" s="83" t="s">
        <v>1452</v>
      </c>
      <c r="C1296" s="70">
        <v>0</v>
      </c>
      <c r="D1296" s="79"/>
      <c r="E1296" s="70"/>
      <c r="F1296" s="72"/>
      <c r="G1296" s="70">
        <f t="shared" si="39"/>
        <v>0</v>
      </c>
      <c r="I1296" s="68">
        <v>0</v>
      </c>
      <c r="J1296" s="69">
        <f t="shared" si="38"/>
        <v>0</v>
      </c>
      <c r="K1296" s="65"/>
      <c r="L1296" s="65" t="s">
        <v>470</v>
      </c>
    </row>
    <row r="1297" spans="1:12" s="73" customFormat="1" outlineLevel="2">
      <c r="A1297" s="82">
        <v>1200703031</v>
      </c>
      <c r="B1297" s="83" t="s">
        <v>1452</v>
      </c>
      <c r="C1297" s="70">
        <v>0</v>
      </c>
      <c r="D1297" s="79"/>
      <c r="E1297" s="70"/>
      <c r="F1297" s="72"/>
      <c r="G1297" s="70">
        <f t="shared" si="39"/>
        <v>0</v>
      </c>
      <c r="I1297" s="68">
        <v>0</v>
      </c>
      <c r="J1297" s="69">
        <f t="shared" si="38"/>
        <v>0</v>
      </c>
      <c r="K1297" s="65"/>
      <c r="L1297" s="65" t="s">
        <v>470</v>
      </c>
    </row>
    <row r="1298" spans="1:12" s="73" customFormat="1" outlineLevel="2">
      <c r="A1298" s="82">
        <v>1200703032</v>
      </c>
      <c r="B1298" s="83" t="s">
        <v>1452</v>
      </c>
      <c r="C1298" s="70">
        <v>0</v>
      </c>
      <c r="D1298" s="79"/>
      <c r="E1298" s="70"/>
      <c r="F1298" s="72"/>
      <c r="G1298" s="70">
        <f t="shared" si="39"/>
        <v>0</v>
      </c>
      <c r="I1298" s="68">
        <v>0</v>
      </c>
      <c r="J1298" s="69">
        <f t="shared" si="38"/>
        <v>0</v>
      </c>
      <c r="K1298" s="65"/>
      <c r="L1298" s="65" t="s">
        <v>470</v>
      </c>
    </row>
    <row r="1299" spans="1:12" s="73" customFormat="1" outlineLevel="2">
      <c r="A1299" s="82">
        <v>1200703033</v>
      </c>
      <c r="B1299" s="83" t="s">
        <v>1452</v>
      </c>
      <c r="C1299" s="70">
        <v>0</v>
      </c>
      <c r="D1299" s="79"/>
      <c r="E1299" s="70"/>
      <c r="F1299" s="72"/>
      <c r="G1299" s="70">
        <f t="shared" si="39"/>
        <v>0</v>
      </c>
      <c r="I1299" s="68">
        <v>0</v>
      </c>
      <c r="J1299" s="69">
        <f t="shared" si="38"/>
        <v>0</v>
      </c>
      <c r="K1299" s="65"/>
      <c r="L1299" s="65" t="s">
        <v>470</v>
      </c>
    </row>
    <row r="1300" spans="1:12" s="73" customFormat="1" outlineLevel="2">
      <c r="A1300" s="82">
        <v>1200703036</v>
      </c>
      <c r="B1300" s="83" t="s">
        <v>1452</v>
      </c>
      <c r="C1300" s="70">
        <v>0</v>
      </c>
      <c r="D1300" s="79"/>
      <c r="E1300" s="70"/>
      <c r="F1300" s="72"/>
      <c r="G1300" s="70">
        <f t="shared" si="39"/>
        <v>0</v>
      </c>
      <c r="I1300" s="68">
        <v>0</v>
      </c>
      <c r="J1300" s="69">
        <f t="shared" si="38"/>
        <v>0</v>
      </c>
      <c r="K1300" s="65"/>
      <c r="L1300" s="65" t="s">
        <v>470</v>
      </c>
    </row>
    <row r="1301" spans="1:12" s="73" customFormat="1" outlineLevel="2">
      <c r="A1301" s="82">
        <v>1200703037</v>
      </c>
      <c r="B1301" s="83" t="s">
        <v>1452</v>
      </c>
      <c r="C1301" s="70">
        <v>0</v>
      </c>
      <c r="D1301" s="79"/>
      <c r="E1301" s="70"/>
      <c r="F1301" s="72"/>
      <c r="G1301" s="70">
        <f t="shared" si="39"/>
        <v>0</v>
      </c>
      <c r="I1301" s="68">
        <v>0</v>
      </c>
      <c r="J1301" s="69">
        <f t="shared" si="38"/>
        <v>0</v>
      </c>
      <c r="K1301" s="65"/>
      <c r="L1301" s="65" t="s">
        <v>470</v>
      </c>
    </row>
    <row r="1302" spans="1:12" s="73" customFormat="1" outlineLevel="2">
      <c r="A1302" s="82">
        <v>1200703038</v>
      </c>
      <c r="B1302" s="83" t="s">
        <v>1452</v>
      </c>
      <c r="C1302" s="70">
        <v>0</v>
      </c>
      <c r="D1302" s="79"/>
      <c r="E1302" s="70"/>
      <c r="F1302" s="72"/>
      <c r="G1302" s="70">
        <f t="shared" si="39"/>
        <v>0</v>
      </c>
      <c r="I1302" s="68">
        <v>0</v>
      </c>
      <c r="J1302" s="69">
        <f t="shared" si="38"/>
        <v>0</v>
      </c>
      <c r="K1302" s="65"/>
      <c r="L1302" s="65" t="s">
        <v>470</v>
      </c>
    </row>
    <row r="1303" spans="1:12" s="73" customFormat="1" outlineLevel="2">
      <c r="A1303" s="82">
        <v>1200703039</v>
      </c>
      <c r="B1303" s="83" t="s">
        <v>1452</v>
      </c>
      <c r="C1303" s="70">
        <v>0</v>
      </c>
      <c r="D1303" s="79"/>
      <c r="E1303" s="70"/>
      <c r="F1303" s="72"/>
      <c r="G1303" s="70">
        <f t="shared" si="39"/>
        <v>0</v>
      </c>
      <c r="I1303" s="68">
        <v>0</v>
      </c>
      <c r="J1303" s="69">
        <f t="shared" si="38"/>
        <v>0</v>
      </c>
      <c r="K1303" s="65"/>
      <c r="L1303" s="65" t="s">
        <v>470</v>
      </c>
    </row>
    <row r="1304" spans="1:12" s="73" customFormat="1" outlineLevel="2">
      <c r="A1304" s="82">
        <v>1200703040</v>
      </c>
      <c r="B1304" s="83" t="s">
        <v>1452</v>
      </c>
      <c r="C1304" s="70">
        <v>0</v>
      </c>
      <c r="D1304" s="79"/>
      <c r="E1304" s="70"/>
      <c r="F1304" s="72"/>
      <c r="G1304" s="70">
        <f t="shared" si="39"/>
        <v>0</v>
      </c>
      <c r="I1304" s="68">
        <v>0</v>
      </c>
      <c r="J1304" s="69">
        <f t="shared" si="38"/>
        <v>0</v>
      </c>
      <c r="K1304" s="91"/>
      <c r="L1304" s="65" t="s">
        <v>470</v>
      </c>
    </row>
    <row r="1305" spans="1:12" s="73" customFormat="1" outlineLevel="2">
      <c r="A1305" s="31">
        <v>1200703041</v>
      </c>
      <c r="B1305" s="45" t="s">
        <v>1452</v>
      </c>
      <c r="C1305" s="70">
        <v>0</v>
      </c>
      <c r="D1305" s="79"/>
      <c r="E1305" s="70"/>
      <c r="F1305" s="72"/>
      <c r="G1305" s="70">
        <f t="shared" si="39"/>
        <v>0</v>
      </c>
      <c r="I1305" s="68">
        <v>0</v>
      </c>
      <c r="J1305" s="69">
        <f t="shared" si="38"/>
        <v>0</v>
      </c>
      <c r="K1305" s="65"/>
      <c r="L1305" s="65" t="s">
        <v>470</v>
      </c>
    </row>
    <row r="1306" spans="1:12" s="73" customFormat="1" outlineLevel="2">
      <c r="A1306" s="31">
        <v>1200703042</v>
      </c>
      <c r="B1306" s="45" t="s">
        <v>1452</v>
      </c>
      <c r="C1306" s="70">
        <v>0</v>
      </c>
      <c r="D1306" s="79"/>
      <c r="E1306" s="70"/>
      <c r="F1306" s="72"/>
      <c r="G1306" s="70">
        <f t="shared" si="39"/>
        <v>0</v>
      </c>
      <c r="I1306" s="68">
        <v>0</v>
      </c>
      <c r="J1306" s="69">
        <f t="shared" si="38"/>
        <v>0</v>
      </c>
      <c r="K1306" s="91"/>
      <c r="L1306" s="65" t="s">
        <v>470</v>
      </c>
    </row>
    <row r="1307" spans="1:12" s="73" customFormat="1" outlineLevel="2">
      <c r="A1307" s="82">
        <v>1200703043</v>
      </c>
      <c r="B1307" s="83" t="s">
        <v>1452</v>
      </c>
      <c r="C1307" s="70">
        <v>0</v>
      </c>
      <c r="D1307" s="79"/>
      <c r="E1307" s="70"/>
      <c r="F1307" s="72"/>
      <c r="G1307" s="70">
        <f t="shared" si="39"/>
        <v>0</v>
      </c>
      <c r="I1307" s="68">
        <v>0</v>
      </c>
      <c r="J1307" s="69">
        <f t="shared" si="38"/>
        <v>0</v>
      </c>
      <c r="K1307" s="65"/>
      <c r="L1307" s="65" t="s">
        <v>470</v>
      </c>
    </row>
    <row r="1308" spans="1:12" s="73" customFormat="1" outlineLevel="2">
      <c r="A1308" s="119">
        <v>1200703047</v>
      </c>
      <c r="B1308" s="121" t="s">
        <v>1452</v>
      </c>
      <c r="C1308" s="70">
        <v>0</v>
      </c>
      <c r="D1308" s="79"/>
      <c r="E1308" s="70"/>
      <c r="F1308" s="72"/>
      <c r="G1308" s="70">
        <f t="shared" si="39"/>
        <v>0</v>
      </c>
      <c r="I1308" s="68">
        <v>0</v>
      </c>
      <c r="J1308" s="69">
        <f t="shared" si="38"/>
        <v>0</v>
      </c>
      <c r="K1308" s="65"/>
      <c r="L1308" s="65" t="s">
        <v>470</v>
      </c>
    </row>
    <row r="1309" spans="1:12" s="73" customFormat="1" outlineLevel="2">
      <c r="A1309" s="82">
        <v>1200703048</v>
      </c>
      <c r="B1309" s="83" t="s">
        <v>1452</v>
      </c>
      <c r="C1309" s="70">
        <v>0</v>
      </c>
      <c r="D1309" s="79"/>
      <c r="E1309" s="70"/>
      <c r="F1309" s="72"/>
      <c r="G1309" s="70">
        <f t="shared" si="39"/>
        <v>0</v>
      </c>
      <c r="I1309" s="68">
        <v>0</v>
      </c>
      <c r="J1309" s="69">
        <f t="shared" si="38"/>
        <v>0</v>
      </c>
      <c r="K1309" s="65"/>
      <c r="L1309" s="65" t="s">
        <v>470</v>
      </c>
    </row>
    <row r="1310" spans="1:12" s="73" customFormat="1" outlineLevel="2">
      <c r="A1310" s="82">
        <v>1200703049</v>
      </c>
      <c r="B1310" s="83" t="s">
        <v>1452</v>
      </c>
      <c r="C1310" s="70">
        <v>0</v>
      </c>
      <c r="D1310" s="79"/>
      <c r="E1310" s="70"/>
      <c r="F1310" s="72"/>
      <c r="G1310" s="70">
        <f t="shared" si="39"/>
        <v>0</v>
      </c>
      <c r="I1310" s="68">
        <v>0</v>
      </c>
      <c r="J1310" s="69">
        <f t="shared" si="38"/>
        <v>0</v>
      </c>
      <c r="K1310" s="65"/>
      <c r="L1310" s="65" t="s">
        <v>470</v>
      </c>
    </row>
    <row r="1311" spans="1:12" s="73" customFormat="1" outlineLevel="2">
      <c r="A1311" s="82">
        <v>1200703910</v>
      </c>
      <c r="B1311" s="83" t="s">
        <v>1453</v>
      </c>
      <c r="C1311" s="70">
        <v>0</v>
      </c>
      <c r="D1311" s="79"/>
      <c r="E1311" s="70"/>
      <c r="F1311" s="72"/>
      <c r="G1311" s="70">
        <f t="shared" si="39"/>
        <v>0</v>
      </c>
      <c r="I1311" s="68">
        <v>0</v>
      </c>
      <c r="J1311" s="69">
        <f t="shared" si="38"/>
        <v>0</v>
      </c>
      <c r="K1311" s="65"/>
      <c r="L1311" s="65" t="s">
        <v>5634</v>
      </c>
    </row>
    <row r="1312" spans="1:12" s="73" customFormat="1" outlineLevel="2">
      <c r="A1312" s="82">
        <v>1200703913</v>
      </c>
      <c r="B1312" s="83" t="s">
        <v>1454</v>
      </c>
      <c r="C1312" s="70">
        <v>0</v>
      </c>
      <c r="D1312" s="79"/>
      <c r="E1312" s="70"/>
      <c r="F1312" s="72"/>
      <c r="G1312" s="70">
        <f t="shared" si="39"/>
        <v>0</v>
      </c>
      <c r="I1312" s="68">
        <v>0</v>
      </c>
      <c r="J1312" s="69">
        <f t="shared" si="38"/>
        <v>0</v>
      </c>
      <c r="K1312" s="65"/>
      <c r="L1312" s="65" t="s">
        <v>5634</v>
      </c>
    </row>
    <row r="1313" spans="1:12" s="73" customFormat="1" outlineLevel="2">
      <c r="A1313" s="82">
        <v>1200703920</v>
      </c>
      <c r="B1313" s="83" t="s">
        <v>1453</v>
      </c>
      <c r="C1313" s="70">
        <v>0</v>
      </c>
      <c r="D1313" s="79"/>
      <c r="E1313" s="70"/>
      <c r="F1313" s="72"/>
      <c r="G1313" s="70">
        <f t="shared" si="39"/>
        <v>0</v>
      </c>
      <c r="I1313" s="68">
        <v>0</v>
      </c>
      <c r="J1313" s="69">
        <f t="shared" si="38"/>
        <v>0</v>
      </c>
      <c r="K1313" s="65"/>
      <c r="L1313" s="65" t="s">
        <v>5634</v>
      </c>
    </row>
    <row r="1314" spans="1:12" s="73" customFormat="1" outlineLevel="2">
      <c r="A1314" s="82">
        <v>1200703923</v>
      </c>
      <c r="B1314" s="83" t="s">
        <v>1454</v>
      </c>
      <c r="C1314" s="70">
        <v>0</v>
      </c>
      <c r="D1314" s="79"/>
      <c r="E1314" s="70"/>
      <c r="F1314" s="72"/>
      <c r="G1314" s="70">
        <f t="shared" si="39"/>
        <v>0</v>
      </c>
      <c r="I1314" s="68">
        <v>0</v>
      </c>
      <c r="J1314" s="69">
        <f t="shared" si="38"/>
        <v>0</v>
      </c>
      <c r="K1314" s="65"/>
      <c r="L1314" s="65" t="s">
        <v>5634</v>
      </c>
    </row>
    <row r="1315" spans="1:12" s="73" customFormat="1" outlineLevel="2">
      <c r="A1315" s="82">
        <v>1200703930</v>
      </c>
      <c r="B1315" s="83" t="s">
        <v>1453</v>
      </c>
      <c r="C1315" s="70">
        <v>0</v>
      </c>
      <c r="D1315" s="79"/>
      <c r="E1315" s="70"/>
      <c r="F1315" s="72"/>
      <c r="G1315" s="70">
        <f t="shared" si="39"/>
        <v>0</v>
      </c>
      <c r="I1315" s="68">
        <v>0</v>
      </c>
      <c r="J1315" s="69">
        <f t="shared" si="38"/>
        <v>0</v>
      </c>
      <c r="K1315" s="65"/>
      <c r="L1315" s="65" t="s">
        <v>5634</v>
      </c>
    </row>
    <row r="1316" spans="1:12" s="73" customFormat="1" outlineLevel="2">
      <c r="A1316" s="82">
        <v>1200703933</v>
      </c>
      <c r="B1316" s="83" t="s">
        <v>1454</v>
      </c>
      <c r="C1316" s="70">
        <v>0</v>
      </c>
      <c r="D1316" s="79"/>
      <c r="E1316" s="70"/>
      <c r="F1316" s="72"/>
      <c r="G1316" s="70">
        <f t="shared" si="39"/>
        <v>0</v>
      </c>
      <c r="I1316" s="68">
        <v>0</v>
      </c>
      <c r="J1316" s="69">
        <f t="shared" si="38"/>
        <v>0</v>
      </c>
      <c r="K1316" s="65"/>
      <c r="L1316" s="65" t="s">
        <v>5634</v>
      </c>
    </row>
    <row r="1317" spans="1:12" s="73" customFormat="1" outlineLevel="2">
      <c r="A1317" s="82">
        <v>1200704010</v>
      </c>
      <c r="B1317" s="83" t="s">
        <v>1455</v>
      </c>
      <c r="C1317" s="70">
        <v>0</v>
      </c>
      <c r="D1317" s="79"/>
      <c r="E1317" s="70"/>
      <c r="F1317" s="72"/>
      <c r="G1317" s="70">
        <f t="shared" si="39"/>
        <v>0</v>
      </c>
      <c r="I1317" s="68">
        <v>0</v>
      </c>
      <c r="J1317" s="69">
        <f t="shared" si="38"/>
        <v>0</v>
      </c>
      <c r="K1317" s="65"/>
      <c r="L1317" s="65" t="s">
        <v>470</v>
      </c>
    </row>
    <row r="1318" spans="1:12" s="73" customFormat="1" outlineLevel="2">
      <c r="A1318" s="82">
        <v>1200704011</v>
      </c>
      <c r="B1318" s="83" t="s">
        <v>1456</v>
      </c>
      <c r="C1318" s="70">
        <v>0</v>
      </c>
      <c r="D1318" s="79"/>
      <c r="E1318" s="70"/>
      <c r="F1318" s="72"/>
      <c r="G1318" s="70">
        <f t="shared" si="39"/>
        <v>0</v>
      </c>
      <c r="I1318" s="68">
        <v>0</v>
      </c>
      <c r="J1318" s="69">
        <f t="shared" si="38"/>
        <v>0</v>
      </c>
      <c r="K1318" s="65"/>
      <c r="L1318" s="65" t="s">
        <v>470</v>
      </c>
    </row>
    <row r="1319" spans="1:12" s="73" customFormat="1" outlineLevel="2">
      <c r="A1319" s="82">
        <v>1200704012</v>
      </c>
      <c r="B1319" s="83" t="s">
        <v>1457</v>
      </c>
      <c r="C1319" s="70">
        <v>0</v>
      </c>
      <c r="D1319" s="79"/>
      <c r="E1319" s="70"/>
      <c r="F1319" s="72"/>
      <c r="G1319" s="70">
        <f t="shared" si="39"/>
        <v>0</v>
      </c>
      <c r="I1319" s="68">
        <v>0</v>
      </c>
      <c r="J1319" s="69">
        <f t="shared" si="38"/>
        <v>0</v>
      </c>
      <c r="K1319" s="65"/>
      <c r="L1319" s="65" t="s">
        <v>470</v>
      </c>
    </row>
    <row r="1320" spans="1:12" s="73" customFormat="1" outlineLevel="2">
      <c r="A1320" s="82">
        <v>1200704013</v>
      </c>
      <c r="B1320" s="83" t="s">
        <v>1458</v>
      </c>
      <c r="C1320" s="70">
        <v>0</v>
      </c>
      <c r="D1320" s="79"/>
      <c r="E1320" s="70"/>
      <c r="F1320" s="72"/>
      <c r="G1320" s="70">
        <f t="shared" si="39"/>
        <v>0</v>
      </c>
      <c r="I1320" s="68">
        <v>0</v>
      </c>
      <c r="J1320" s="69">
        <f t="shared" si="38"/>
        <v>0</v>
      </c>
      <c r="K1320" s="65"/>
      <c r="L1320" s="65" t="s">
        <v>470</v>
      </c>
    </row>
    <row r="1321" spans="1:12" s="73" customFormat="1" outlineLevel="2">
      <c r="A1321" s="82">
        <v>1200704016</v>
      </c>
      <c r="B1321" s="83" t="s">
        <v>1459</v>
      </c>
      <c r="C1321" s="70">
        <v>0</v>
      </c>
      <c r="D1321" s="79"/>
      <c r="E1321" s="70"/>
      <c r="F1321" s="72"/>
      <c r="G1321" s="70">
        <f t="shared" si="39"/>
        <v>0</v>
      </c>
      <c r="I1321" s="68">
        <v>0</v>
      </c>
      <c r="J1321" s="69">
        <f t="shared" si="38"/>
        <v>0</v>
      </c>
      <c r="K1321" s="65"/>
      <c r="L1321" s="65" t="s">
        <v>470</v>
      </c>
    </row>
    <row r="1322" spans="1:12" s="73" customFormat="1" outlineLevel="2">
      <c r="A1322" s="82">
        <v>1200704017</v>
      </c>
      <c r="B1322" s="83" t="s">
        <v>1460</v>
      </c>
      <c r="C1322" s="70">
        <v>0</v>
      </c>
      <c r="D1322" s="79"/>
      <c r="E1322" s="70"/>
      <c r="F1322" s="72"/>
      <c r="G1322" s="70">
        <f t="shared" si="39"/>
        <v>0</v>
      </c>
      <c r="I1322" s="68">
        <v>0</v>
      </c>
      <c r="J1322" s="69">
        <f t="shared" ref="J1322:J1385" si="40">I1322-G1322</f>
        <v>0</v>
      </c>
      <c r="K1322" s="65"/>
      <c r="L1322" s="65" t="s">
        <v>470</v>
      </c>
    </row>
    <row r="1323" spans="1:12" s="73" customFormat="1" outlineLevel="2">
      <c r="A1323" s="82">
        <v>1200704018</v>
      </c>
      <c r="B1323" s="83" t="s">
        <v>1450</v>
      </c>
      <c r="C1323" s="70">
        <v>0</v>
      </c>
      <c r="D1323" s="79"/>
      <c r="E1323" s="70"/>
      <c r="F1323" s="72"/>
      <c r="G1323" s="70">
        <f t="shared" si="39"/>
        <v>0</v>
      </c>
      <c r="I1323" s="68">
        <v>0</v>
      </c>
      <c r="J1323" s="69">
        <f t="shared" si="40"/>
        <v>0</v>
      </c>
      <c r="K1323" s="65"/>
      <c r="L1323" s="65" t="s">
        <v>470</v>
      </c>
    </row>
    <row r="1324" spans="1:12" s="73" customFormat="1" outlineLevel="2">
      <c r="A1324" s="82">
        <v>1200704019</v>
      </c>
      <c r="B1324" s="83" t="s">
        <v>1461</v>
      </c>
      <c r="C1324" s="70">
        <v>0</v>
      </c>
      <c r="D1324" s="79"/>
      <c r="E1324" s="70"/>
      <c r="F1324" s="72"/>
      <c r="G1324" s="70">
        <f t="shared" si="39"/>
        <v>0</v>
      </c>
      <c r="I1324" s="68">
        <v>0</v>
      </c>
      <c r="J1324" s="69">
        <f t="shared" si="40"/>
        <v>0</v>
      </c>
      <c r="K1324" s="65"/>
      <c r="L1324" s="65" t="s">
        <v>470</v>
      </c>
    </row>
    <row r="1325" spans="1:12" s="73" customFormat="1" outlineLevel="2">
      <c r="A1325" s="82">
        <v>1200705010</v>
      </c>
      <c r="B1325" s="83" t="s">
        <v>1462</v>
      </c>
      <c r="C1325" s="70">
        <v>0</v>
      </c>
      <c r="D1325" s="79"/>
      <c r="E1325" s="70"/>
      <c r="F1325" s="72"/>
      <c r="G1325" s="70">
        <f t="shared" si="39"/>
        <v>0</v>
      </c>
      <c r="I1325" s="68">
        <v>0</v>
      </c>
      <c r="J1325" s="69">
        <f t="shared" si="40"/>
        <v>0</v>
      </c>
      <c r="K1325" s="65"/>
      <c r="L1325" s="65" t="s">
        <v>470</v>
      </c>
    </row>
    <row r="1326" spans="1:12" s="73" customFormat="1" outlineLevel="2">
      <c r="A1326" s="82">
        <v>1200705011</v>
      </c>
      <c r="B1326" s="83" t="s">
        <v>1463</v>
      </c>
      <c r="C1326" s="70">
        <v>0</v>
      </c>
      <c r="D1326" s="79"/>
      <c r="E1326" s="70"/>
      <c r="F1326" s="72"/>
      <c r="G1326" s="70">
        <f t="shared" si="39"/>
        <v>0</v>
      </c>
      <c r="I1326" s="68">
        <v>0</v>
      </c>
      <c r="J1326" s="69">
        <f t="shared" si="40"/>
        <v>0</v>
      </c>
      <c r="K1326" s="65"/>
      <c r="L1326" s="65" t="s">
        <v>470</v>
      </c>
    </row>
    <row r="1327" spans="1:12" s="73" customFormat="1" outlineLevel="2">
      <c r="A1327" s="31">
        <v>1200705012</v>
      </c>
      <c r="B1327" s="45" t="s">
        <v>1464</v>
      </c>
      <c r="C1327" s="70">
        <v>0</v>
      </c>
      <c r="D1327" s="79"/>
      <c r="E1327" s="70"/>
      <c r="F1327" s="72"/>
      <c r="G1327" s="70">
        <f t="shared" si="39"/>
        <v>0</v>
      </c>
      <c r="I1327" s="68">
        <v>0</v>
      </c>
      <c r="J1327" s="69">
        <f t="shared" si="40"/>
        <v>0</v>
      </c>
      <c r="K1327" s="65"/>
      <c r="L1327" s="65" t="s">
        <v>470</v>
      </c>
    </row>
    <row r="1328" spans="1:12" s="73" customFormat="1" outlineLevel="2">
      <c r="A1328" s="82">
        <v>1200705013</v>
      </c>
      <c r="B1328" s="83" t="s">
        <v>1465</v>
      </c>
      <c r="C1328" s="70">
        <v>0</v>
      </c>
      <c r="D1328" s="79"/>
      <c r="E1328" s="70"/>
      <c r="F1328" s="72"/>
      <c r="G1328" s="70">
        <f t="shared" si="39"/>
        <v>0</v>
      </c>
      <c r="I1328" s="68">
        <v>0</v>
      </c>
      <c r="J1328" s="69">
        <f t="shared" si="40"/>
        <v>0</v>
      </c>
      <c r="K1328" s="65"/>
      <c r="L1328" s="65" t="s">
        <v>470</v>
      </c>
    </row>
    <row r="1329" spans="1:12" s="73" customFormat="1" outlineLevel="2">
      <c r="A1329" s="82">
        <v>1200705016</v>
      </c>
      <c r="B1329" s="83" t="s">
        <v>1466</v>
      </c>
      <c r="C1329" s="70">
        <v>0</v>
      </c>
      <c r="D1329" s="79"/>
      <c r="E1329" s="70"/>
      <c r="F1329" s="72"/>
      <c r="G1329" s="70">
        <f t="shared" si="39"/>
        <v>0</v>
      </c>
      <c r="I1329" s="68">
        <v>0</v>
      </c>
      <c r="J1329" s="69">
        <f t="shared" si="40"/>
        <v>0</v>
      </c>
      <c r="K1329" s="65"/>
      <c r="L1329" s="65" t="s">
        <v>470</v>
      </c>
    </row>
    <row r="1330" spans="1:12" s="73" customFormat="1" outlineLevel="2">
      <c r="A1330" s="82">
        <v>1200705017</v>
      </c>
      <c r="B1330" s="83" t="s">
        <v>1467</v>
      </c>
      <c r="C1330" s="70">
        <v>0</v>
      </c>
      <c r="D1330" s="79"/>
      <c r="E1330" s="70"/>
      <c r="F1330" s="72"/>
      <c r="G1330" s="70">
        <f t="shared" si="39"/>
        <v>0</v>
      </c>
      <c r="I1330" s="68">
        <v>0</v>
      </c>
      <c r="J1330" s="69">
        <f t="shared" si="40"/>
        <v>0</v>
      </c>
      <c r="K1330" s="65"/>
      <c r="L1330" s="65" t="s">
        <v>470</v>
      </c>
    </row>
    <row r="1331" spans="1:12" s="73" customFormat="1" outlineLevel="2">
      <c r="A1331" s="82">
        <v>1200705019</v>
      </c>
      <c r="B1331" s="83" t="s">
        <v>1468</v>
      </c>
      <c r="C1331" s="70">
        <v>0</v>
      </c>
      <c r="D1331" s="79"/>
      <c r="E1331" s="70"/>
      <c r="F1331" s="72"/>
      <c r="G1331" s="70">
        <f t="shared" si="39"/>
        <v>0</v>
      </c>
      <c r="I1331" s="68">
        <v>0</v>
      </c>
      <c r="J1331" s="69">
        <f t="shared" si="40"/>
        <v>0</v>
      </c>
      <c r="K1331" s="65"/>
      <c r="L1331" s="65" t="s">
        <v>470</v>
      </c>
    </row>
    <row r="1332" spans="1:12" s="73" customFormat="1" outlineLevel="2">
      <c r="A1332" s="82">
        <v>1200706010</v>
      </c>
      <c r="B1332" s="83" t="s">
        <v>1469</v>
      </c>
      <c r="C1332" s="70">
        <v>0</v>
      </c>
      <c r="D1332" s="79"/>
      <c r="E1332" s="70"/>
      <c r="F1332" s="72"/>
      <c r="G1332" s="70">
        <f t="shared" si="39"/>
        <v>0</v>
      </c>
      <c r="I1332" s="68">
        <v>0</v>
      </c>
      <c r="J1332" s="69">
        <f t="shared" si="40"/>
        <v>0</v>
      </c>
      <c r="K1332" s="65"/>
      <c r="L1332" s="65" t="s">
        <v>470</v>
      </c>
    </row>
    <row r="1333" spans="1:12" s="73" customFormat="1" outlineLevel="2">
      <c r="A1333" s="82">
        <v>1200706011</v>
      </c>
      <c r="B1333" s="83" t="s">
        <v>1470</v>
      </c>
      <c r="C1333" s="70">
        <v>0</v>
      </c>
      <c r="D1333" s="79"/>
      <c r="E1333" s="70"/>
      <c r="F1333" s="72"/>
      <c r="G1333" s="70">
        <f t="shared" si="39"/>
        <v>0</v>
      </c>
      <c r="I1333" s="68">
        <v>0</v>
      </c>
      <c r="J1333" s="69">
        <f t="shared" si="40"/>
        <v>0</v>
      </c>
      <c r="K1333" s="65"/>
      <c r="L1333" s="65" t="s">
        <v>470</v>
      </c>
    </row>
    <row r="1334" spans="1:12" s="73" customFormat="1" outlineLevel="2">
      <c r="A1334" s="82">
        <v>1200706012</v>
      </c>
      <c r="B1334" s="83" t="s">
        <v>1471</v>
      </c>
      <c r="C1334" s="70">
        <v>0</v>
      </c>
      <c r="D1334" s="79"/>
      <c r="E1334" s="70"/>
      <c r="F1334" s="72"/>
      <c r="G1334" s="70">
        <f t="shared" si="39"/>
        <v>0</v>
      </c>
      <c r="I1334" s="68">
        <v>0</v>
      </c>
      <c r="J1334" s="69">
        <f t="shared" si="40"/>
        <v>0</v>
      </c>
      <c r="K1334" s="65"/>
      <c r="L1334" s="65" t="s">
        <v>470</v>
      </c>
    </row>
    <row r="1335" spans="1:12" s="73" customFormat="1" outlineLevel="2">
      <c r="A1335" s="82">
        <v>1200706013</v>
      </c>
      <c r="B1335" s="83" t="s">
        <v>1472</v>
      </c>
      <c r="C1335" s="70">
        <v>10829302.57</v>
      </c>
      <c r="D1335" s="79"/>
      <c r="E1335" s="70"/>
      <c r="F1335" s="72"/>
      <c r="G1335" s="70">
        <f t="shared" ref="G1335:G1398" si="41">C1335+E1335</f>
        <v>10829302.57</v>
      </c>
      <c r="I1335" s="68">
        <v>0</v>
      </c>
      <c r="J1335" s="69">
        <f t="shared" si="40"/>
        <v>-10829302.57</v>
      </c>
      <c r="K1335" s="65"/>
      <c r="L1335" s="65" t="s">
        <v>470</v>
      </c>
    </row>
    <row r="1336" spans="1:12" s="73" customFormat="1" outlineLevel="2">
      <c r="A1336" s="82">
        <v>1200706016</v>
      </c>
      <c r="B1336" s="83" t="s">
        <v>1473</v>
      </c>
      <c r="C1336" s="70">
        <v>0</v>
      </c>
      <c r="D1336" s="79"/>
      <c r="E1336" s="70"/>
      <c r="F1336" s="72"/>
      <c r="G1336" s="70">
        <f t="shared" si="41"/>
        <v>0</v>
      </c>
      <c r="I1336" s="68">
        <v>0</v>
      </c>
      <c r="J1336" s="69">
        <f t="shared" si="40"/>
        <v>0</v>
      </c>
      <c r="K1336" s="65"/>
      <c r="L1336" s="65" t="s">
        <v>470</v>
      </c>
    </row>
    <row r="1337" spans="1:12" s="73" customFormat="1" outlineLevel="2">
      <c r="A1337" s="82">
        <v>1200706017</v>
      </c>
      <c r="B1337" s="83" t="s">
        <v>1474</v>
      </c>
      <c r="C1337" s="70">
        <v>-10829302.57</v>
      </c>
      <c r="D1337" s="79"/>
      <c r="E1337" s="70"/>
      <c r="F1337" s="72"/>
      <c r="G1337" s="70">
        <f t="shared" si="41"/>
        <v>-10829302.57</v>
      </c>
      <c r="I1337" s="68">
        <v>0</v>
      </c>
      <c r="J1337" s="69">
        <f t="shared" si="40"/>
        <v>10829302.57</v>
      </c>
      <c r="K1337" s="65"/>
      <c r="L1337" s="65" t="s">
        <v>470</v>
      </c>
    </row>
    <row r="1338" spans="1:12" s="73" customFormat="1" outlineLevel="2">
      <c r="A1338" s="82">
        <v>1200706019</v>
      </c>
      <c r="B1338" s="83" t="s">
        <v>1475</v>
      </c>
      <c r="C1338" s="70">
        <v>0</v>
      </c>
      <c r="D1338" s="79"/>
      <c r="E1338" s="70"/>
      <c r="F1338" s="72"/>
      <c r="G1338" s="70">
        <f t="shared" si="41"/>
        <v>0</v>
      </c>
      <c r="I1338" s="68">
        <v>0</v>
      </c>
      <c r="J1338" s="69">
        <f t="shared" si="40"/>
        <v>0</v>
      </c>
      <c r="K1338" s="65"/>
      <c r="L1338" s="65" t="s">
        <v>470</v>
      </c>
    </row>
    <row r="1339" spans="1:12" s="73" customFormat="1" outlineLevel="2">
      <c r="A1339" s="82">
        <v>1200706020</v>
      </c>
      <c r="B1339" s="83" t="s">
        <v>1469</v>
      </c>
      <c r="C1339" s="70">
        <v>0</v>
      </c>
      <c r="D1339" s="79"/>
      <c r="E1339" s="70"/>
      <c r="F1339" s="72"/>
      <c r="G1339" s="70">
        <f t="shared" si="41"/>
        <v>0</v>
      </c>
      <c r="I1339" s="68">
        <v>0</v>
      </c>
      <c r="J1339" s="69">
        <f t="shared" si="40"/>
        <v>0</v>
      </c>
      <c r="K1339" s="65"/>
      <c r="L1339" s="65" t="s">
        <v>470</v>
      </c>
    </row>
    <row r="1340" spans="1:12" s="73" customFormat="1" outlineLevel="2">
      <c r="A1340" s="82">
        <v>1200706021</v>
      </c>
      <c r="B1340" s="83" t="s">
        <v>1470</v>
      </c>
      <c r="C1340" s="70">
        <v>0</v>
      </c>
      <c r="D1340" s="79"/>
      <c r="E1340" s="70"/>
      <c r="F1340" s="72"/>
      <c r="G1340" s="70">
        <f t="shared" si="41"/>
        <v>0</v>
      </c>
      <c r="I1340" s="68">
        <v>0</v>
      </c>
      <c r="J1340" s="69">
        <f t="shared" si="40"/>
        <v>0</v>
      </c>
      <c r="K1340" s="65"/>
      <c r="L1340" s="65" t="s">
        <v>470</v>
      </c>
    </row>
    <row r="1341" spans="1:12" s="73" customFormat="1" outlineLevel="2">
      <c r="A1341" s="82">
        <v>1200706022</v>
      </c>
      <c r="B1341" s="83" t="s">
        <v>1471</v>
      </c>
      <c r="C1341" s="70">
        <v>0</v>
      </c>
      <c r="D1341" s="79"/>
      <c r="E1341" s="70"/>
      <c r="F1341" s="72"/>
      <c r="G1341" s="70">
        <f t="shared" si="41"/>
        <v>0</v>
      </c>
      <c r="I1341" s="68">
        <v>0</v>
      </c>
      <c r="J1341" s="69">
        <f t="shared" si="40"/>
        <v>0</v>
      </c>
      <c r="K1341" s="65"/>
      <c r="L1341" s="65" t="s">
        <v>470</v>
      </c>
    </row>
    <row r="1342" spans="1:12" s="73" customFormat="1" outlineLevel="2">
      <c r="A1342" s="82">
        <v>1200706023</v>
      </c>
      <c r="B1342" s="83" t="s">
        <v>1472</v>
      </c>
      <c r="C1342" s="70">
        <v>0</v>
      </c>
      <c r="D1342" s="79"/>
      <c r="E1342" s="70"/>
      <c r="F1342" s="72"/>
      <c r="G1342" s="70">
        <f t="shared" si="41"/>
        <v>0</v>
      </c>
      <c r="I1342" s="68">
        <v>0</v>
      </c>
      <c r="J1342" s="69">
        <f t="shared" si="40"/>
        <v>0</v>
      </c>
      <c r="K1342" s="65"/>
      <c r="L1342" s="65" t="s">
        <v>470</v>
      </c>
    </row>
    <row r="1343" spans="1:12" s="73" customFormat="1" outlineLevel="2">
      <c r="A1343" s="82">
        <v>1200706026</v>
      </c>
      <c r="B1343" s="83" t="s">
        <v>1473</v>
      </c>
      <c r="C1343" s="70">
        <v>0</v>
      </c>
      <c r="D1343" s="79"/>
      <c r="E1343" s="70"/>
      <c r="F1343" s="72"/>
      <c r="G1343" s="70">
        <f t="shared" si="41"/>
        <v>0</v>
      </c>
      <c r="I1343" s="68">
        <v>0</v>
      </c>
      <c r="J1343" s="69">
        <f t="shared" si="40"/>
        <v>0</v>
      </c>
      <c r="K1343" s="65"/>
      <c r="L1343" s="65" t="s">
        <v>470</v>
      </c>
    </row>
    <row r="1344" spans="1:12" s="73" customFormat="1" outlineLevel="2">
      <c r="A1344" s="82">
        <v>1200706027</v>
      </c>
      <c r="B1344" s="83" t="s">
        <v>1474</v>
      </c>
      <c r="C1344" s="70">
        <v>0</v>
      </c>
      <c r="D1344" s="79"/>
      <c r="E1344" s="70"/>
      <c r="F1344" s="72"/>
      <c r="G1344" s="70">
        <f t="shared" si="41"/>
        <v>0</v>
      </c>
      <c r="I1344" s="68">
        <v>0</v>
      </c>
      <c r="J1344" s="69">
        <f t="shared" si="40"/>
        <v>0</v>
      </c>
      <c r="K1344" s="65"/>
      <c r="L1344" s="65" t="s">
        <v>470</v>
      </c>
    </row>
    <row r="1345" spans="1:12" s="73" customFormat="1" outlineLevel="2">
      <c r="A1345" s="82">
        <v>1200706029</v>
      </c>
      <c r="B1345" s="83" t="s">
        <v>1475</v>
      </c>
      <c r="C1345" s="70">
        <v>0</v>
      </c>
      <c r="D1345" s="79"/>
      <c r="E1345" s="70"/>
      <c r="F1345" s="72"/>
      <c r="G1345" s="70">
        <f t="shared" si="41"/>
        <v>0</v>
      </c>
      <c r="I1345" s="68">
        <v>0</v>
      </c>
      <c r="J1345" s="69">
        <f t="shared" si="40"/>
        <v>0</v>
      </c>
      <c r="K1345" s="65"/>
      <c r="L1345" s="65" t="s">
        <v>470</v>
      </c>
    </row>
    <row r="1346" spans="1:12" s="73" customFormat="1" outlineLevel="2">
      <c r="A1346" s="82">
        <v>1200706030</v>
      </c>
      <c r="B1346" s="83" t="s">
        <v>1469</v>
      </c>
      <c r="C1346" s="70">
        <v>0</v>
      </c>
      <c r="D1346" s="79"/>
      <c r="E1346" s="70"/>
      <c r="F1346" s="72"/>
      <c r="G1346" s="70">
        <f t="shared" si="41"/>
        <v>0</v>
      </c>
      <c r="I1346" s="68">
        <v>0</v>
      </c>
      <c r="J1346" s="69">
        <f t="shared" si="40"/>
        <v>0</v>
      </c>
      <c r="K1346" s="65"/>
      <c r="L1346" s="65" t="s">
        <v>470</v>
      </c>
    </row>
    <row r="1347" spans="1:12" s="73" customFormat="1" outlineLevel="2">
      <c r="A1347" s="82">
        <v>1200706031</v>
      </c>
      <c r="B1347" s="83" t="s">
        <v>1470</v>
      </c>
      <c r="C1347" s="70">
        <v>0</v>
      </c>
      <c r="D1347" s="79"/>
      <c r="E1347" s="70"/>
      <c r="F1347" s="72"/>
      <c r="G1347" s="70">
        <f t="shared" si="41"/>
        <v>0</v>
      </c>
      <c r="I1347" s="68">
        <v>0</v>
      </c>
      <c r="J1347" s="69">
        <f t="shared" si="40"/>
        <v>0</v>
      </c>
      <c r="K1347" s="65"/>
      <c r="L1347" s="65" t="s">
        <v>470</v>
      </c>
    </row>
    <row r="1348" spans="1:12" s="73" customFormat="1" outlineLevel="2">
      <c r="A1348" s="82">
        <v>1200706032</v>
      </c>
      <c r="B1348" s="83" t="s">
        <v>1471</v>
      </c>
      <c r="C1348" s="70">
        <v>0</v>
      </c>
      <c r="D1348" s="79"/>
      <c r="E1348" s="70"/>
      <c r="F1348" s="72"/>
      <c r="G1348" s="70">
        <f t="shared" si="41"/>
        <v>0</v>
      </c>
      <c r="I1348" s="68">
        <v>0</v>
      </c>
      <c r="J1348" s="69">
        <f t="shared" si="40"/>
        <v>0</v>
      </c>
      <c r="K1348" s="65"/>
      <c r="L1348" s="65" t="s">
        <v>470</v>
      </c>
    </row>
    <row r="1349" spans="1:12" s="73" customFormat="1" outlineLevel="2">
      <c r="A1349" s="82">
        <v>1200706033</v>
      </c>
      <c r="B1349" s="83" t="s">
        <v>1472</v>
      </c>
      <c r="C1349" s="70">
        <v>0</v>
      </c>
      <c r="D1349" s="79"/>
      <c r="E1349" s="70"/>
      <c r="F1349" s="72"/>
      <c r="G1349" s="70">
        <f t="shared" si="41"/>
        <v>0</v>
      </c>
      <c r="I1349" s="68">
        <v>0</v>
      </c>
      <c r="J1349" s="69">
        <f t="shared" si="40"/>
        <v>0</v>
      </c>
      <c r="K1349" s="65"/>
      <c r="L1349" s="65" t="s">
        <v>470</v>
      </c>
    </row>
    <row r="1350" spans="1:12" s="73" customFormat="1" outlineLevel="2">
      <c r="A1350" s="82">
        <v>1200706036</v>
      </c>
      <c r="B1350" s="83" t="s">
        <v>1473</v>
      </c>
      <c r="C1350" s="70">
        <v>0</v>
      </c>
      <c r="D1350" s="79"/>
      <c r="E1350" s="70"/>
      <c r="F1350" s="72"/>
      <c r="G1350" s="70">
        <f t="shared" si="41"/>
        <v>0</v>
      </c>
      <c r="I1350" s="68">
        <v>0</v>
      </c>
      <c r="J1350" s="69">
        <f t="shared" si="40"/>
        <v>0</v>
      </c>
      <c r="K1350" s="65"/>
      <c r="L1350" s="65" t="s">
        <v>470</v>
      </c>
    </row>
    <row r="1351" spans="1:12" s="73" customFormat="1" outlineLevel="2">
      <c r="A1351" s="82">
        <v>1200706037</v>
      </c>
      <c r="B1351" s="83" t="s">
        <v>1474</v>
      </c>
      <c r="C1351" s="70">
        <v>0</v>
      </c>
      <c r="D1351" s="79"/>
      <c r="E1351" s="70"/>
      <c r="F1351" s="72"/>
      <c r="G1351" s="70">
        <f t="shared" si="41"/>
        <v>0</v>
      </c>
      <c r="I1351" s="68">
        <v>0</v>
      </c>
      <c r="J1351" s="69">
        <f t="shared" si="40"/>
        <v>0</v>
      </c>
      <c r="K1351" s="65"/>
      <c r="L1351" s="65" t="s">
        <v>470</v>
      </c>
    </row>
    <row r="1352" spans="1:12" s="73" customFormat="1" outlineLevel="2">
      <c r="A1352" s="82">
        <v>1200706039</v>
      </c>
      <c r="B1352" s="83" t="s">
        <v>1475</v>
      </c>
      <c r="C1352" s="70">
        <v>0</v>
      </c>
      <c r="D1352" s="79"/>
      <c r="E1352" s="70"/>
      <c r="F1352" s="72"/>
      <c r="G1352" s="70">
        <f t="shared" si="41"/>
        <v>0</v>
      </c>
      <c r="I1352" s="68">
        <v>0</v>
      </c>
      <c r="J1352" s="69">
        <f t="shared" si="40"/>
        <v>0</v>
      </c>
      <c r="K1352" s="65"/>
      <c r="L1352" s="65" t="s">
        <v>470</v>
      </c>
    </row>
    <row r="1353" spans="1:12" s="73" customFormat="1" outlineLevel="2">
      <c r="A1353" s="82">
        <v>1200706040</v>
      </c>
      <c r="B1353" s="83" t="s">
        <v>1469</v>
      </c>
      <c r="C1353" s="70">
        <v>0</v>
      </c>
      <c r="D1353" s="79"/>
      <c r="E1353" s="70"/>
      <c r="F1353" s="72"/>
      <c r="G1353" s="70">
        <f t="shared" si="41"/>
        <v>0</v>
      </c>
      <c r="I1353" s="68">
        <v>0</v>
      </c>
      <c r="J1353" s="69">
        <f t="shared" si="40"/>
        <v>0</v>
      </c>
      <c r="K1353" s="65"/>
      <c r="L1353" s="65" t="s">
        <v>470</v>
      </c>
    </row>
    <row r="1354" spans="1:12" s="73" customFormat="1" outlineLevel="2">
      <c r="A1354" s="82">
        <v>1200706041</v>
      </c>
      <c r="B1354" s="83" t="s">
        <v>1470</v>
      </c>
      <c r="C1354" s="70">
        <v>0</v>
      </c>
      <c r="D1354" s="79"/>
      <c r="E1354" s="70"/>
      <c r="F1354" s="72"/>
      <c r="G1354" s="70">
        <f t="shared" si="41"/>
        <v>0</v>
      </c>
      <c r="I1354" s="68">
        <v>0</v>
      </c>
      <c r="J1354" s="69">
        <f t="shared" si="40"/>
        <v>0</v>
      </c>
      <c r="K1354" s="65"/>
      <c r="L1354" s="65" t="s">
        <v>470</v>
      </c>
    </row>
    <row r="1355" spans="1:12" s="73" customFormat="1" outlineLevel="2">
      <c r="A1355" s="82">
        <v>1200706042</v>
      </c>
      <c r="B1355" s="83" t="s">
        <v>1471</v>
      </c>
      <c r="C1355" s="70">
        <v>0</v>
      </c>
      <c r="D1355" s="79"/>
      <c r="E1355" s="70"/>
      <c r="F1355" s="72"/>
      <c r="G1355" s="70">
        <f t="shared" si="41"/>
        <v>0</v>
      </c>
      <c r="I1355" s="68">
        <v>0</v>
      </c>
      <c r="J1355" s="69">
        <f t="shared" si="40"/>
        <v>0</v>
      </c>
      <c r="K1355" s="65"/>
      <c r="L1355" s="65" t="s">
        <v>470</v>
      </c>
    </row>
    <row r="1356" spans="1:12" s="73" customFormat="1" outlineLevel="2">
      <c r="A1356" s="82">
        <v>1200706043</v>
      </c>
      <c r="B1356" s="83" t="s">
        <v>1472</v>
      </c>
      <c r="C1356" s="70">
        <v>0</v>
      </c>
      <c r="D1356" s="79"/>
      <c r="E1356" s="70"/>
      <c r="F1356" s="72"/>
      <c r="G1356" s="70">
        <f t="shared" si="41"/>
        <v>0</v>
      </c>
      <c r="I1356" s="68">
        <v>0</v>
      </c>
      <c r="J1356" s="69">
        <f t="shared" si="40"/>
        <v>0</v>
      </c>
      <c r="K1356" s="65"/>
      <c r="L1356" s="65" t="s">
        <v>470</v>
      </c>
    </row>
    <row r="1357" spans="1:12" s="73" customFormat="1" outlineLevel="2">
      <c r="A1357" s="82">
        <v>1200706046</v>
      </c>
      <c r="B1357" s="83" t="s">
        <v>1473</v>
      </c>
      <c r="C1357" s="70">
        <v>0</v>
      </c>
      <c r="D1357" s="79"/>
      <c r="E1357" s="70"/>
      <c r="F1357" s="72"/>
      <c r="G1357" s="70">
        <f t="shared" si="41"/>
        <v>0</v>
      </c>
      <c r="I1357" s="68">
        <v>0</v>
      </c>
      <c r="J1357" s="69">
        <f t="shared" si="40"/>
        <v>0</v>
      </c>
      <c r="K1357" s="65"/>
      <c r="L1357" s="65" t="s">
        <v>470</v>
      </c>
    </row>
    <row r="1358" spans="1:12" s="73" customFormat="1" outlineLevel="2">
      <c r="A1358" s="82">
        <v>1200706047</v>
      </c>
      <c r="B1358" s="83" t="s">
        <v>1474</v>
      </c>
      <c r="C1358" s="70">
        <v>0</v>
      </c>
      <c r="D1358" s="79"/>
      <c r="E1358" s="70"/>
      <c r="F1358" s="72"/>
      <c r="G1358" s="70">
        <f t="shared" si="41"/>
        <v>0</v>
      </c>
      <c r="I1358" s="68">
        <v>0</v>
      </c>
      <c r="J1358" s="69">
        <f t="shared" si="40"/>
        <v>0</v>
      </c>
      <c r="K1358" s="65"/>
      <c r="L1358" s="65" t="s">
        <v>470</v>
      </c>
    </row>
    <row r="1359" spans="1:12" s="73" customFormat="1" outlineLevel="2">
      <c r="A1359" s="82">
        <v>1200706049</v>
      </c>
      <c r="B1359" s="83" t="s">
        <v>1475</v>
      </c>
      <c r="C1359" s="70">
        <v>0</v>
      </c>
      <c r="D1359" s="79"/>
      <c r="E1359" s="70"/>
      <c r="F1359" s="72"/>
      <c r="G1359" s="70">
        <f t="shared" si="41"/>
        <v>0</v>
      </c>
      <c r="I1359" s="68">
        <v>0</v>
      </c>
      <c r="J1359" s="69">
        <f t="shared" si="40"/>
        <v>0</v>
      </c>
      <c r="K1359" s="65"/>
      <c r="L1359" s="65" t="s">
        <v>470</v>
      </c>
    </row>
    <row r="1360" spans="1:12" s="73" customFormat="1" outlineLevel="2">
      <c r="A1360" s="82">
        <v>1200706050</v>
      </c>
      <c r="B1360" s="83" t="s">
        <v>1469</v>
      </c>
      <c r="C1360" s="70">
        <v>0</v>
      </c>
      <c r="D1360" s="79"/>
      <c r="E1360" s="70"/>
      <c r="F1360" s="72"/>
      <c r="G1360" s="70">
        <f t="shared" si="41"/>
        <v>0</v>
      </c>
      <c r="I1360" s="68">
        <v>0</v>
      </c>
      <c r="J1360" s="69">
        <f t="shared" si="40"/>
        <v>0</v>
      </c>
      <c r="K1360" s="65"/>
      <c r="L1360" s="65" t="s">
        <v>470</v>
      </c>
    </row>
    <row r="1361" spans="1:12" s="73" customFormat="1" outlineLevel="2">
      <c r="A1361" s="82">
        <v>1200706051</v>
      </c>
      <c r="B1361" s="83" t="s">
        <v>1470</v>
      </c>
      <c r="C1361" s="70">
        <v>0</v>
      </c>
      <c r="D1361" s="79"/>
      <c r="E1361" s="70"/>
      <c r="F1361" s="72"/>
      <c r="G1361" s="70">
        <f t="shared" si="41"/>
        <v>0</v>
      </c>
      <c r="I1361" s="68">
        <v>0</v>
      </c>
      <c r="J1361" s="69">
        <f t="shared" si="40"/>
        <v>0</v>
      </c>
      <c r="K1361" s="65"/>
      <c r="L1361" s="65" t="s">
        <v>470</v>
      </c>
    </row>
    <row r="1362" spans="1:12" s="73" customFormat="1" outlineLevel="2">
      <c r="A1362" s="82">
        <v>1200706052</v>
      </c>
      <c r="B1362" s="83" t="s">
        <v>1471</v>
      </c>
      <c r="C1362" s="70">
        <v>0</v>
      </c>
      <c r="D1362" s="79"/>
      <c r="E1362" s="70"/>
      <c r="F1362" s="72"/>
      <c r="G1362" s="70">
        <f t="shared" si="41"/>
        <v>0</v>
      </c>
      <c r="I1362" s="68">
        <v>0</v>
      </c>
      <c r="J1362" s="69">
        <f t="shared" si="40"/>
        <v>0</v>
      </c>
      <c r="K1362" s="65"/>
      <c r="L1362" s="65" t="s">
        <v>470</v>
      </c>
    </row>
    <row r="1363" spans="1:12" s="73" customFormat="1" outlineLevel="2">
      <c r="A1363" s="82">
        <v>1200706053</v>
      </c>
      <c r="B1363" s="83" t="s">
        <v>1472</v>
      </c>
      <c r="C1363" s="70">
        <v>0</v>
      </c>
      <c r="D1363" s="79"/>
      <c r="E1363" s="70"/>
      <c r="F1363" s="72"/>
      <c r="G1363" s="70">
        <f t="shared" si="41"/>
        <v>0</v>
      </c>
      <c r="I1363" s="68">
        <v>0</v>
      </c>
      <c r="J1363" s="69">
        <f t="shared" si="40"/>
        <v>0</v>
      </c>
      <c r="K1363" s="65"/>
      <c r="L1363" s="65" t="s">
        <v>470</v>
      </c>
    </row>
    <row r="1364" spans="1:12" s="73" customFormat="1" outlineLevel="2">
      <c r="A1364" s="82">
        <v>1200706056</v>
      </c>
      <c r="B1364" s="83" t="s">
        <v>1473</v>
      </c>
      <c r="C1364" s="70">
        <v>0</v>
      </c>
      <c r="D1364" s="79"/>
      <c r="E1364" s="70"/>
      <c r="F1364" s="72"/>
      <c r="G1364" s="70">
        <f t="shared" si="41"/>
        <v>0</v>
      </c>
      <c r="I1364" s="68">
        <v>0</v>
      </c>
      <c r="J1364" s="69">
        <f t="shared" si="40"/>
        <v>0</v>
      </c>
      <c r="K1364" s="65"/>
      <c r="L1364" s="65" t="s">
        <v>470</v>
      </c>
    </row>
    <row r="1365" spans="1:12" s="73" customFormat="1" outlineLevel="2">
      <c r="A1365" s="82">
        <v>1200706057</v>
      </c>
      <c r="B1365" s="83" t="s">
        <v>1474</v>
      </c>
      <c r="C1365" s="70">
        <v>0</v>
      </c>
      <c r="D1365" s="79"/>
      <c r="E1365" s="70"/>
      <c r="F1365" s="72"/>
      <c r="G1365" s="70">
        <f t="shared" si="41"/>
        <v>0</v>
      </c>
      <c r="I1365" s="68">
        <v>0</v>
      </c>
      <c r="J1365" s="69">
        <f t="shared" si="40"/>
        <v>0</v>
      </c>
      <c r="K1365" s="65"/>
      <c r="L1365" s="65" t="s">
        <v>470</v>
      </c>
    </row>
    <row r="1366" spans="1:12" s="73" customFormat="1" outlineLevel="2">
      <c r="A1366" s="82">
        <v>1200706059</v>
      </c>
      <c r="B1366" s="83" t="s">
        <v>1475</v>
      </c>
      <c r="C1366" s="70">
        <v>0</v>
      </c>
      <c r="D1366" s="79"/>
      <c r="E1366" s="70"/>
      <c r="F1366" s="72"/>
      <c r="G1366" s="70">
        <f t="shared" si="41"/>
        <v>0</v>
      </c>
      <c r="I1366" s="68">
        <v>0</v>
      </c>
      <c r="J1366" s="69">
        <f t="shared" si="40"/>
        <v>0</v>
      </c>
      <c r="K1366" s="65"/>
      <c r="L1366" s="65" t="s">
        <v>470</v>
      </c>
    </row>
    <row r="1367" spans="1:12" s="73" customFormat="1" outlineLevel="2">
      <c r="A1367" s="82">
        <v>1200707010</v>
      </c>
      <c r="B1367" s="83" t="s">
        <v>1476</v>
      </c>
      <c r="C1367" s="70">
        <v>0</v>
      </c>
      <c r="D1367" s="79"/>
      <c r="E1367" s="70"/>
      <c r="F1367" s="72"/>
      <c r="G1367" s="70">
        <f t="shared" si="41"/>
        <v>0</v>
      </c>
      <c r="I1367" s="68">
        <v>0</v>
      </c>
      <c r="J1367" s="69">
        <f t="shared" si="40"/>
        <v>0</v>
      </c>
      <c r="K1367" s="65"/>
      <c r="L1367" s="65" t="s">
        <v>470</v>
      </c>
    </row>
    <row r="1368" spans="1:12" s="73" customFormat="1" outlineLevel="2">
      <c r="A1368" s="82">
        <v>1200707011</v>
      </c>
      <c r="B1368" s="83" t="s">
        <v>1477</v>
      </c>
      <c r="C1368" s="70">
        <v>0</v>
      </c>
      <c r="D1368" s="79"/>
      <c r="E1368" s="70"/>
      <c r="F1368" s="72"/>
      <c r="G1368" s="70">
        <f t="shared" si="41"/>
        <v>0</v>
      </c>
      <c r="I1368" s="68">
        <v>0</v>
      </c>
      <c r="J1368" s="69">
        <f t="shared" si="40"/>
        <v>0</v>
      </c>
      <c r="K1368" s="65"/>
      <c r="L1368" s="65" t="s">
        <v>470</v>
      </c>
    </row>
    <row r="1369" spans="1:12" s="73" customFormat="1" outlineLevel="2">
      <c r="A1369" s="82">
        <v>1200707012</v>
      </c>
      <c r="B1369" s="83" t="s">
        <v>1478</v>
      </c>
      <c r="C1369" s="70">
        <v>0</v>
      </c>
      <c r="D1369" s="79"/>
      <c r="E1369" s="70"/>
      <c r="F1369" s="72"/>
      <c r="G1369" s="70">
        <f t="shared" si="41"/>
        <v>0</v>
      </c>
      <c r="I1369" s="68">
        <v>0</v>
      </c>
      <c r="J1369" s="69">
        <f t="shared" si="40"/>
        <v>0</v>
      </c>
      <c r="K1369" s="65"/>
      <c r="L1369" s="65" t="s">
        <v>470</v>
      </c>
    </row>
    <row r="1370" spans="1:12" s="73" customFormat="1" outlineLevel="2">
      <c r="A1370" s="82">
        <v>1200707013</v>
      </c>
      <c r="B1370" s="83" t="s">
        <v>1479</v>
      </c>
      <c r="C1370" s="70">
        <v>0</v>
      </c>
      <c r="D1370" s="79"/>
      <c r="E1370" s="70"/>
      <c r="F1370" s="72"/>
      <c r="G1370" s="70">
        <f t="shared" si="41"/>
        <v>0</v>
      </c>
      <c r="I1370" s="68">
        <v>0</v>
      </c>
      <c r="J1370" s="69">
        <f t="shared" si="40"/>
        <v>0</v>
      </c>
      <c r="K1370" s="65"/>
      <c r="L1370" s="65" t="s">
        <v>470</v>
      </c>
    </row>
    <row r="1371" spans="1:12" s="73" customFormat="1" outlineLevel="2">
      <c r="A1371" s="82">
        <v>1200707016</v>
      </c>
      <c r="B1371" s="83" t="s">
        <v>1480</v>
      </c>
      <c r="C1371" s="70">
        <v>0</v>
      </c>
      <c r="D1371" s="79"/>
      <c r="E1371" s="70"/>
      <c r="F1371" s="72"/>
      <c r="G1371" s="70">
        <f t="shared" si="41"/>
        <v>0</v>
      </c>
      <c r="I1371" s="68">
        <v>0</v>
      </c>
      <c r="J1371" s="69">
        <f t="shared" si="40"/>
        <v>0</v>
      </c>
      <c r="K1371" s="65"/>
      <c r="L1371" s="65" t="s">
        <v>470</v>
      </c>
    </row>
    <row r="1372" spans="1:12" s="73" customFormat="1" outlineLevel="2">
      <c r="A1372" s="82">
        <v>1200707017</v>
      </c>
      <c r="B1372" s="83" t="s">
        <v>1481</v>
      </c>
      <c r="C1372" s="70">
        <v>0</v>
      </c>
      <c r="D1372" s="79"/>
      <c r="E1372" s="70"/>
      <c r="F1372" s="72"/>
      <c r="G1372" s="70">
        <f t="shared" si="41"/>
        <v>0</v>
      </c>
      <c r="I1372" s="68">
        <v>0</v>
      </c>
      <c r="J1372" s="69">
        <f t="shared" si="40"/>
        <v>0</v>
      </c>
      <c r="K1372" s="65"/>
      <c r="L1372" s="65" t="s">
        <v>470</v>
      </c>
    </row>
    <row r="1373" spans="1:12" s="73" customFormat="1" outlineLevel="2">
      <c r="A1373" s="82">
        <v>1200707019</v>
      </c>
      <c r="B1373" s="83" t="s">
        <v>1482</v>
      </c>
      <c r="C1373" s="70">
        <v>0</v>
      </c>
      <c r="D1373" s="79"/>
      <c r="E1373" s="70"/>
      <c r="F1373" s="72"/>
      <c r="G1373" s="70">
        <f t="shared" si="41"/>
        <v>0</v>
      </c>
      <c r="I1373" s="68">
        <v>0</v>
      </c>
      <c r="J1373" s="69">
        <f t="shared" si="40"/>
        <v>0</v>
      </c>
      <c r="K1373" s="65"/>
      <c r="L1373" s="65" t="s">
        <v>470</v>
      </c>
    </row>
    <row r="1374" spans="1:12" s="73" customFormat="1" outlineLevel="2">
      <c r="A1374" s="82">
        <v>1200708010</v>
      </c>
      <c r="B1374" s="83" t="s">
        <v>1483</v>
      </c>
      <c r="C1374" s="70">
        <v>0</v>
      </c>
      <c r="D1374" s="79"/>
      <c r="E1374" s="70"/>
      <c r="F1374" s="72"/>
      <c r="G1374" s="70">
        <f t="shared" si="41"/>
        <v>0</v>
      </c>
      <c r="I1374" s="68">
        <v>0</v>
      </c>
      <c r="J1374" s="69">
        <f t="shared" si="40"/>
        <v>0</v>
      </c>
      <c r="K1374" s="65"/>
      <c r="L1374" s="65" t="s">
        <v>470</v>
      </c>
    </row>
    <row r="1375" spans="1:12" s="73" customFormat="1" outlineLevel="2">
      <c r="A1375" s="82">
        <v>1200708011</v>
      </c>
      <c r="B1375" s="83" t="s">
        <v>1484</v>
      </c>
      <c r="C1375" s="70">
        <v>0</v>
      </c>
      <c r="D1375" s="79"/>
      <c r="E1375" s="70"/>
      <c r="F1375" s="72"/>
      <c r="G1375" s="70">
        <f t="shared" si="41"/>
        <v>0</v>
      </c>
      <c r="I1375" s="68">
        <v>0</v>
      </c>
      <c r="J1375" s="69">
        <f t="shared" si="40"/>
        <v>0</v>
      </c>
      <c r="K1375" s="65"/>
      <c r="L1375" s="65" t="s">
        <v>470</v>
      </c>
    </row>
    <row r="1376" spans="1:12" s="73" customFormat="1" outlineLevel="2">
      <c r="A1376" s="82">
        <v>1200708012</v>
      </c>
      <c r="B1376" s="83" t="s">
        <v>1485</v>
      </c>
      <c r="C1376" s="70">
        <v>0</v>
      </c>
      <c r="D1376" s="79"/>
      <c r="E1376" s="70"/>
      <c r="F1376" s="72"/>
      <c r="G1376" s="70">
        <f t="shared" si="41"/>
        <v>0</v>
      </c>
      <c r="I1376" s="68">
        <v>0</v>
      </c>
      <c r="J1376" s="69">
        <f t="shared" si="40"/>
        <v>0</v>
      </c>
      <c r="K1376" s="65"/>
      <c r="L1376" s="65" t="s">
        <v>470</v>
      </c>
    </row>
    <row r="1377" spans="1:12" s="73" customFormat="1" outlineLevel="2">
      <c r="A1377" s="82">
        <v>1200708013</v>
      </c>
      <c r="B1377" s="83" t="s">
        <v>1486</v>
      </c>
      <c r="C1377" s="70">
        <v>0</v>
      </c>
      <c r="D1377" s="79"/>
      <c r="E1377" s="70"/>
      <c r="F1377" s="72"/>
      <c r="G1377" s="70">
        <f t="shared" si="41"/>
        <v>0</v>
      </c>
      <c r="I1377" s="68">
        <v>0</v>
      </c>
      <c r="J1377" s="69">
        <f t="shared" si="40"/>
        <v>0</v>
      </c>
      <c r="K1377" s="65"/>
      <c r="L1377" s="65" t="s">
        <v>470</v>
      </c>
    </row>
    <row r="1378" spans="1:12" s="73" customFormat="1" outlineLevel="2">
      <c r="A1378" s="82">
        <v>1200708016</v>
      </c>
      <c r="B1378" s="83" t="s">
        <v>1487</v>
      </c>
      <c r="C1378" s="70">
        <v>0</v>
      </c>
      <c r="D1378" s="79"/>
      <c r="E1378" s="70"/>
      <c r="F1378" s="72"/>
      <c r="G1378" s="70">
        <f t="shared" si="41"/>
        <v>0</v>
      </c>
      <c r="I1378" s="68">
        <v>0</v>
      </c>
      <c r="J1378" s="69">
        <f t="shared" si="40"/>
        <v>0</v>
      </c>
      <c r="K1378" s="65"/>
      <c r="L1378" s="65" t="s">
        <v>470</v>
      </c>
    </row>
    <row r="1379" spans="1:12" s="73" customFormat="1" outlineLevel="2">
      <c r="A1379" s="82">
        <v>1200708017</v>
      </c>
      <c r="B1379" s="83" t="s">
        <v>1488</v>
      </c>
      <c r="C1379" s="70">
        <v>0</v>
      </c>
      <c r="D1379" s="79"/>
      <c r="E1379" s="70"/>
      <c r="F1379" s="72"/>
      <c r="G1379" s="70">
        <f t="shared" si="41"/>
        <v>0</v>
      </c>
      <c r="I1379" s="68">
        <v>0</v>
      </c>
      <c r="J1379" s="69">
        <f t="shared" si="40"/>
        <v>0</v>
      </c>
      <c r="K1379" s="65"/>
      <c r="L1379" s="65" t="s">
        <v>470</v>
      </c>
    </row>
    <row r="1380" spans="1:12" s="73" customFormat="1" outlineLevel="2">
      <c r="A1380" s="82">
        <v>1200708019</v>
      </c>
      <c r="B1380" s="83" t="s">
        <v>1489</v>
      </c>
      <c r="C1380" s="70">
        <v>0</v>
      </c>
      <c r="D1380" s="79"/>
      <c r="E1380" s="70"/>
      <c r="F1380" s="72"/>
      <c r="G1380" s="70">
        <f t="shared" si="41"/>
        <v>0</v>
      </c>
      <c r="I1380" s="68">
        <v>0</v>
      </c>
      <c r="J1380" s="69">
        <f t="shared" si="40"/>
        <v>0</v>
      </c>
      <c r="K1380" s="65"/>
      <c r="L1380" s="65" t="s">
        <v>470</v>
      </c>
    </row>
    <row r="1381" spans="1:12" s="73" customFormat="1" outlineLevel="2">
      <c r="A1381" s="82">
        <v>1200709010</v>
      </c>
      <c r="B1381" s="83" t="s">
        <v>1490</v>
      </c>
      <c r="C1381" s="70">
        <v>0</v>
      </c>
      <c r="D1381" s="79"/>
      <c r="E1381" s="70"/>
      <c r="F1381" s="72"/>
      <c r="G1381" s="70">
        <f t="shared" si="41"/>
        <v>0</v>
      </c>
      <c r="I1381" s="68">
        <v>0</v>
      </c>
      <c r="J1381" s="69">
        <f t="shared" si="40"/>
        <v>0</v>
      </c>
      <c r="K1381" s="65"/>
      <c r="L1381" s="65" t="s">
        <v>470</v>
      </c>
    </row>
    <row r="1382" spans="1:12" s="73" customFormat="1" outlineLevel="2">
      <c r="A1382" s="82">
        <v>1200709011</v>
      </c>
      <c r="B1382" s="83" t="s">
        <v>1491</v>
      </c>
      <c r="C1382" s="70">
        <v>0</v>
      </c>
      <c r="D1382" s="79"/>
      <c r="E1382" s="70"/>
      <c r="F1382" s="72"/>
      <c r="G1382" s="70">
        <f t="shared" si="41"/>
        <v>0</v>
      </c>
      <c r="I1382" s="68">
        <v>0</v>
      </c>
      <c r="J1382" s="69">
        <f t="shared" si="40"/>
        <v>0</v>
      </c>
      <c r="K1382" s="65"/>
      <c r="L1382" s="65" t="s">
        <v>470</v>
      </c>
    </row>
    <row r="1383" spans="1:12" s="73" customFormat="1" outlineLevel="2">
      <c r="A1383" s="82">
        <v>1200709012</v>
      </c>
      <c r="B1383" s="83" t="s">
        <v>1492</v>
      </c>
      <c r="C1383" s="70">
        <v>0</v>
      </c>
      <c r="D1383" s="79"/>
      <c r="E1383" s="70"/>
      <c r="F1383" s="72"/>
      <c r="G1383" s="70">
        <f t="shared" si="41"/>
        <v>0</v>
      </c>
      <c r="I1383" s="68">
        <v>0</v>
      </c>
      <c r="J1383" s="69">
        <f t="shared" si="40"/>
        <v>0</v>
      </c>
      <c r="K1383" s="65"/>
      <c r="L1383" s="65" t="s">
        <v>470</v>
      </c>
    </row>
    <row r="1384" spans="1:12" s="73" customFormat="1" outlineLevel="2">
      <c r="A1384" s="82">
        <v>1200709013</v>
      </c>
      <c r="B1384" s="83" t="s">
        <v>1493</v>
      </c>
      <c r="C1384" s="70">
        <v>0</v>
      </c>
      <c r="D1384" s="79"/>
      <c r="E1384" s="70"/>
      <c r="F1384" s="72"/>
      <c r="G1384" s="70">
        <f t="shared" si="41"/>
        <v>0</v>
      </c>
      <c r="I1384" s="68">
        <v>0</v>
      </c>
      <c r="J1384" s="69">
        <f t="shared" si="40"/>
        <v>0</v>
      </c>
      <c r="K1384" s="65"/>
      <c r="L1384" s="65" t="s">
        <v>470</v>
      </c>
    </row>
    <row r="1385" spans="1:12" s="73" customFormat="1" outlineLevel="2">
      <c r="A1385" s="31">
        <v>1200709016</v>
      </c>
      <c r="B1385" s="45" t="s">
        <v>1494</v>
      </c>
      <c r="C1385" s="70">
        <v>0</v>
      </c>
      <c r="D1385" s="79"/>
      <c r="E1385" s="70"/>
      <c r="F1385" s="72"/>
      <c r="G1385" s="70">
        <f t="shared" si="41"/>
        <v>0</v>
      </c>
      <c r="I1385" s="68">
        <v>0</v>
      </c>
      <c r="J1385" s="69">
        <f t="shared" si="40"/>
        <v>0</v>
      </c>
      <c r="K1385" s="65"/>
      <c r="L1385" s="65" t="s">
        <v>470</v>
      </c>
    </row>
    <row r="1386" spans="1:12" s="73" customFormat="1" outlineLevel="2">
      <c r="A1386" s="82">
        <v>1200709017</v>
      </c>
      <c r="B1386" s="83" t="s">
        <v>1495</v>
      </c>
      <c r="C1386" s="70">
        <v>0</v>
      </c>
      <c r="D1386" s="79"/>
      <c r="E1386" s="70"/>
      <c r="F1386" s="72"/>
      <c r="G1386" s="70">
        <f t="shared" si="41"/>
        <v>0</v>
      </c>
      <c r="I1386" s="68">
        <v>0</v>
      </c>
      <c r="J1386" s="69">
        <f t="shared" ref="J1386:J1449" si="42">I1386-G1386</f>
        <v>0</v>
      </c>
      <c r="K1386" s="65"/>
      <c r="L1386" s="65" t="s">
        <v>470</v>
      </c>
    </row>
    <row r="1387" spans="1:12" s="73" customFormat="1" outlineLevel="2">
      <c r="A1387" s="31">
        <v>1200709019</v>
      </c>
      <c r="B1387" s="45" t="s">
        <v>1496</v>
      </c>
      <c r="C1387" s="70">
        <v>0</v>
      </c>
      <c r="D1387" s="79"/>
      <c r="E1387" s="70"/>
      <c r="F1387" s="72"/>
      <c r="G1387" s="70">
        <f t="shared" si="41"/>
        <v>0</v>
      </c>
      <c r="I1387" s="68">
        <v>0</v>
      </c>
      <c r="J1387" s="69">
        <f t="shared" si="42"/>
        <v>0</v>
      </c>
      <c r="K1387" s="65"/>
      <c r="L1387" s="65" t="s">
        <v>470</v>
      </c>
    </row>
    <row r="1388" spans="1:12" s="73" customFormat="1" outlineLevel="2">
      <c r="A1388" s="82">
        <v>1200710010</v>
      </c>
      <c r="B1388" s="83" t="s">
        <v>1497</v>
      </c>
      <c r="C1388" s="70">
        <v>0</v>
      </c>
      <c r="D1388" s="79"/>
      <c r="E1388" s="70"/>
      <c r="F1388" s="72"/>
      <c r="G1388" s="70">
        <f t="shared" si="41"/>
        <v>0</v>
      </c>
      <c r="I1388" s="68">
        <v>0</v>
      </c>
      <c r="J1388" s="69">
        <f t="shared" si="42"/>
        <v>0</v>
      </c>
      <c r="K1388" s="65"/>
      <c r="L1388" s="65" t="s">
        <v>470</v>
      </c>
    </row>
    <row r="1389" spans="1:12" s="73" customFormat="1" outlineLevel="2">
      <c r="A1389" s="82">
        <v>1200710011</v>
      </c>
      <c r="B1389" s="83" t="s">
        <v>1498</v>
      </c>
      <c r="C1389" s="70">
        <v>0</v>
      </c>
      <c r="D1389" s="79"/>
      <c r="E1389" s="70"/>
      <c r="F1389" s="72"/>
      <c r="G1389" s="70">
        <f t="shared" si="41"/>
        <v>0</v>
      </c>
      <c r="I1389" s="68">
        <v>0</v>
      </c>
      <c r="J1389" s="69">
        <f t="shared" si="42"/>
        <v>0</v>
      </c>
      <c r="K1389" s="65"/>
      <c r="L1389" s="65" t="s">
        <v>470</v>
      </c>
    </row>
    <row r="1390" spans="1:12" s="73" customFormat="1" outlineLevel="2">
      <c r="A1390" s="82">
        <v>1200710012</v>
      </c>
      <c r="B1390" s="83" t="s">
        <v>1499</v>
      </c>
      <c r="C1390" s="70">
        <v>0</v>
      </c>
      <c r="D1390" s="79"/>
      <c r="E1390" s="70"/>
      <c r="F1390" s="72"/>
      <c r="G1390" s="70">
        <f t="shared" si="41"/>
        <v>0</v>
      </c>
      <c r="I1390" s="68">
        <v>0</v>
      </c>
      <c r="J1390" s="69">
        <f t="shared" si="42"/>
        <v>0</v>
      </c>
      <c r="K1390" s="65"/>
      <c r="L1390" s="65" t="s">
        <v>470</v>
      </c>
    </row>
    <row r="1391" spans="1:12" s="73" customFormat="1" outlineLevel="2">
      <c r="A1391" s="82">
        <v>1200710013</v>
      </c>
      <c r="B1391" s="83" t="s">
        <v>1500</v>
      </c>
      <c r="C1391" s="70">
        <v>0</v>
      </c>
      <c r="D1391" s="79"/>
      <c r="E1391" s="70"/>
      <c r="F1391" s="72"/>
      <c r="G1391" s="70">
        <f t="shared" si="41"/>
        <v>0</v>
      </c>
      <c r="I1391" s="68">
        <v>0</v>
      </c>
      <c r="J1391" s="69">
        <f t="shared" si="42"/>
        <v>0</v>
      </c>
      <c r="K1391" s="65"/>
      <c r="L1391" s="65" t="s">
        <v>470</v>
      </c>
    </row>
    <row r="1392" spans="1:12" s="73" customFormat="1" outlineLevel="2">
      <c r="A1392" s="82">
        <v>1200710016</v>
      </c>
      <c r="B1392" s="83" t="s">
        <v>1501</v>
      </c>
      <c r="C1392" s="70">
        <v>0</v>
      </c>
      <c r="D1392" s="79"/>
      <c r="E1392" s="70"/>
      <c r="F1392" s="72"/>
      <c r="G1392" s="70">
        <f t="shared" si="41"/>
        <v>0</v>
      </c>
      <c r="I1392" s="68">
        <v>0</v>
      </c>
      <c r="J1392" s="69">
        <f t="shared" si="42"/>
        <v>0</v>
      </c>
      <c r="K1392" s="65"/>
      <c r="L1392" s="65" t="s">
        <v>470</v>
      </c>
    </row>
    <row r="1393" spans="1:12" s="73" customFormat="1" outlineLevel="2">
      <c r="A1393" s="82">
        <v>1200710017</v>
      </c>
      <c r="B1393" s="83" t="s">
        <v>1502</v>
      </c>
      <c r="C1393" s="70">
        <v>0</v>
      </c>
      <c r="D1393" s="79"/>
      <c r="E1393" s="70"/>
      <c r="F1393" s="72"/>
      <c r="G1393" s="70">
        <f t="shared" si="41"/>
        <v>0</v>
      </c>
      <c r="I1393" s="68">
        <v>0</v>
      </c>
      <c r="J1393" s="69">
        <f t="shared" si="42"/>
        <v>0</v>
      </c>
      <c r="K1393" s="65"/>
      <c r="L1393" s="65" t="s">
        <v>470</v>
      </c>
    </row>
    <row r="1394" spans="1:12" s="73" customFormat="1" outlineLevel="2">
      <c r="A1394" s="82">
        <v>1200710019</v>
      </c>
      <c r="B1394" s="83" t="s">
        <v>1503</v>
      </c>
      <c r="C1394" s="70">
        <v>0</v>
      </c>
      <c r="D1394" s="79"/>
      <c r="E1394" s="70"/>
      <c r="F1394" s="72"/>
      <c r="G1394" s="70">
        <f t="shared" si="41"/>
        <v>0</v>
      </c>
      <c r="I1394" s="68">
        <v>0</v>
      </c>
      <c r="J1394" s="69">
        <f t="shared" si="42"/>
        <v>0</v>
      </c>
      <c r="K1394" s="65"/>
      <c r="L1394" s="65" t="s">
        <v>470</v>
      </c>
    </row>
    <row r="1395" spans="1:12" s="73" customFormat="1" outlineLevel="2">
      <c r="A1395" s="82">
        <v>1200711010</v>
      </c>
      <c r="B1395" s="83" t="s">
        <v>1504</v>
      </c>
      <c r="C1395" s="70">
        <v>0</v>
      </c>
      <c r="D1395" s="79"/>
      <c r="E1395" s="70"/>
      <c r="F1395" s="72"/>
      <c r="G1395" s="70">
        <f t="shared" si="41"/>
        <v>0</v>
      </c>
      <c r="I1395" s="68">
        <v>0</v>
      </c>
      <c r="J1395" s="69">
        <f t="shared" si="42"/>
        <v>0</v>
      </c>
      <c r="K1395" s="65"/>
      <c r="L1395" s="65" t="s">
        <v>470</v>
      </c>
    </row>
    <row r="1396" spans="1:12" s="73" customFormat="1" outlineLevel="2">
      <c r="A1396" s="82">
        <v>1200711011</v>
      </c>
      <c r="B1396" s="83" t="s">
        <v>1505</v>
      </c>
      <c r="C1396" s="70">
        <v>0</v>
      </c>
      <c r="D1396" s="79"/>
      <c r="E1396" s="70"/>
      <c r="F1396" s="72"/>
      <c r="G1396" s="70">
        <f t="shared" si="41"/>
        <v>0</v>
      </c>
      <c r="I1396" s="68">
        <v>0</v>
      </c>
      <c r="J1396" s="69">
        <f t="shared" si="42"/>
        <v>0</v>
      </c>
      <c r="K1396" s="65"/>
      <c r="L1396" s="65" t="s">
        <v>470</v>
      </c>
    </row>
    <row r="1397" spans="1:12" s="73" customFormat="1" outlineLevel="2">
      <c r="A1397" s="82">
        <v>1200711012</v>
      </c>
      <c r="B1397" s="83" t="s">
        <v>1506</v>
      </c>
      <c r="C1397" s="70">
        <v>0</v>
      </c>
      <c r="D1397" s="79"/>
      <c r="E1397" s="70"/>
      <c r="F1397" s="72"/>
      <c r="G1397" s="70">
        <f t="shared" si="41"/>
        <v>0</v>
      </c>
      <c r="I1397" s="68">
        <v>0</v>
      </c>
      <c r="J1397" s="69">
        <f t="shared" si="42"/>
        <v>0</v>
      </c>
      <c r="K1397" s="65"/>
      <c r="L1397" s="65" t="s">
        <v>470</v>
      </c>
    </row>
    <row r="1398" spans="1:12" s="73" customFormat="1" outlineLevel="2">
      <c r="A1398" s="82">
        <v>1200711013</v>
      </c>
      <c r="B1398" s="83" t="s">
        <v>1507</v>
      </c>
      <c r="C1398" s="70">
        <v>0</v>
      </c>
      <c r="D1398" s="79"/>
      <c r="E1398" s="70"/>
      <c r="F1398" s="72"/>
      <c r="G1398" s="70">
        <f t="shared" si="41"/>
        <v>0</v>
      </c>
      <c r="I1398" s="68">
        <v>0</v>
      </c>
      <c r="J1398" s="69">
        <f t="shared" si="42"/>
        <v>0</v>
      </c>
      <c r="K1398" s="65"/>
      <c r="L1398" s="65" t="s">
        <v>470</v>
      </c>
    </row>
    <row r="1399" spans="1:12" s="73" customFormat="1" outlineLevel="2">
      <c r="A1399" s="82">
        <v>1200711016</v>
      </c>
      <c r="B1399" s="83" t="s">
        <v>1508</v>
      </c>
      <c r="C1399" s="70">
        <v>0</v>
      </c>
      <c r="D1399" s="79"/>
      <c r="E1399" s="70"/>
      <c r="F1399" s="72"/>
      <c r="G1399" s="70">
        <f t="shared" ref="G1399:G1462" si="43">C1399+E1399</f>
        <v>0</v>
      </c>
      <c r="I1399" s="68">
        <v>0</v>
      </c>
      <c r="J1399" s="69">
        <f t="shared" si="42"/>
        <v>0</v>
      </c>
      <c r="K1399" s="65"/>
      <c r="L1399" s="65" t="s">
        <v>470</v>
      </c>
    </row>
    <row r="1400" spans="1:12" s="73" customFormat="1" outlineLevel="2">
      <c r="A1400" s="82">
        <v>1200711017</v>
      </c>
      <c r="B1400" s="83" t="s">
        <v>1509</v>
      </c>
      <c r="C1400" s="70">
        <v>0</v>
      </c>
      <c r="D1400" s="79"/>
      <c r="E1400" s="70"/>
      <c r="F1400" s="72"/>
      <c r="G1400" s="70">
        <f t="shared" si="43"/>
        <v>0</v>
      </c>
      <c r="I1400" s="68">
        <v>0</v>
      </c>
      <c r="J1400" s="69">
        <f t="shared" si="42"/>
        <v>0</v>
      </c>
      <c r="K1400" s="65"/>
      <c r="L1400" s="65" t="s">
        <v>470</v>
      </c>
    </row>
    <row r="1401" spans="1:12" s="73" customFormat="1" outlineLevel="2">
      <c r="A1401" s="82">
        <v>1200711019</v>
      </c>
      <c r="B1401" s="83" t="s">
        <v>1510</v>
      </c>
      <c r="C1401" s="70">
        <v>0</v>
      </c>
      <c r="D1401" s="79"/>
      <c r="E1401" s="70"/>
      <c r="F1401" s="72"/>
      <c r="G1401" s="70">
        <f t="shared" si="43"/>
        <v>0</v>
      </c>
      <c r="I1401" s="68">
        <v>0</v>
      </c>
      <c r="J1401" s="69">
        <f t="shared" si="42"/>
        <v>0</v>
      </c>
      <c r="K1401" s="65"/>
      <c r="L1401" s="65" t="s">
        <v>470</v>
      </c>
    </row>
    <row r="1402" spans="1:12" s="73" customFormat="1" outlineLevel="2">
      <c r="A1402" s="82">
        <v>1200712010</v>
      </c>
      <c r="B1402" s="83" t="s">
        <v>1511</v>
      </c>
      <c r="C1402" s="70">
        <v>0</v>
      </c>
      <c r="D1402" s="79"/>
      <c r="E1402" s="70"/>
      <c r="F1402" s="72"/>
      <c r="G1402" s="70">
        <f t="shared" si="43"/>
        <v>0</v>
      </c>
      <c r="I1402" s="68">
        <v>0</v>
      </c>
      <c r="J1402" s="69">
        <f t="shared" si="42"/>
        <v>0</v>
      </c>
      <c r="K1402" s="65"/>
      <c r="L1402" s="65" t="s">
        <v>470</v>
      </c>
    </row>
    <row r="1403" spans="1:12" s="73" customFormat="1" outlineLevel="2">
      <c r="A1403" s="31">
        <v>1200712011</v>
      </c>
      <c r="B1403" s="45" t="s">
        <v>1512</v>
      </c>
      <c r="C1403" s="70">
        <v>0</v>
      </c>
      <c r="D1403" s="79"/>
      <c r="E1403" s="70"/>
      <c r="F1403" s="72"/>
      <c r="G1403" s="70">
        <f t="shared" si="43"/>
        <v>0</v>
      </c>
      <c r="I1403" s="68">
        <v>0</v>
      </c>
      <c r="J1403" s="69">
        <f t="shared" si="42"/>
        <v>0</v>
      </c>
      <c r="K1403" s="65"/>
      <c r="L1403" s="65" t="s">
        <v>470</v>
      </c>
    </row>
    <row r="1404" spans="1:12" s="73" customFormat="1" outlineLevel="2">
      <c r="A1404" s="31">
        <v>1200712012</v>
      </c>
      <c r="B1404" s="45" t="s">
        <v>1513</v>
      </c>
      <c r="C1404" s="70">
        <v>0</v>
      </c>
      <c r="D1404" s="79"/>
      <c r="E1404" s="70"/>
      <c r="F1404" s="72"/>
      <c r="G1404" s="70">
        <f t="shared" si="43"/>
        <v>0</v>
      </c>
      <c r="I1404" s="68">
        <v>0</v>
      </c>
      <c r="J1404" s="69">
        <f t="shared" si="42"/>
        <v>0</v>
      </c>
      <c r="K1404" s="65"/>
      <c r="L1404" s="65" t="s">
        <v>470</v>
      </c>
    </row>
    <row r="1405" spans="1:12" s="73" customFormat="1" outlineLevel="2">
      <c r="A1405" s="31">
        <v>1200712013</v>
      </c>
      <c r="B1405" s="45" t="s">
        <v>1514</v>
      </c>
      <c r="C1405" s="70">
        <v>0</v>
      </c>
      <c r="D1405" s="79"/>
      <c r="E1405" s="70"/>
      <c r="F1405" s="72"/>
      <c r="G1405" s="70">
        <f t="shared" si="43"/>
        <v>0</v>
      </c>
      <c r="I1405" s="68">
        <v>0</v>
      </c>
      <c r="J1405" s="69">
        <f t="shared" si="42"/>
        <v>0</v>
      </c>
      <c r="K1405" s="65"/>
      <c r="L1405" s="65" t="s">
        <v>470</v>
      </c>
    </row>
    <row r="1406" spans="1:12" s="73" customFormat="1" outlineLevel="2">
      <c r="A1406" s="31">
        <v>1200712016</v>
      </c>
      <c r="B1406" s="45" t="s">
        <v>1515</v>
      </c>
      <c r="C1406" s="70">
        <v>0</v>
      </c>
      <c r="D1406" s="79"/>
      <c r="E1406" s="70"/>
      <c r="F1406" s="72"/>
      <c r="G1406" s="70">
        <f t="shared" si="43"/>
        <v>0</v>
      </c>
      <c r="I1406" s="68">
        <v>0</v>
      </c>
      <c r="J1406" s="69">
        <f t="shared" si="42"/>
        <v>0</v>
      </c>
      <c r="K1406" s="65"/>
      <c r="L1406" s="65" t="s">
        <v>470</v>
      </c>
    </row>
    <row r="1407" spans="1:12" s="73" customFormat="1" outlineLevel="2">
      <c r="A1407" s="31">
        <v>1200712017</v>
      </c>
      <c r="B1407" s="45" t="s">
        <v>1516</v>
      </c>
      <c r="C1407" s="70">
        <v>0</v>
      </c>
      <c r="D1407" s="79"/>
      <c r="E1407" s="70"/>
      <c r="F1407" s="72"/>
      <c r="G1407" s="70">
        <f t="shared" si="43"/>
        <v>0</v>
      </c>
      <c r="I1407" s="68">
        <v>0</v>
      </c>
      <c r="J1407" s="69">
        <f t="shared" si="42"/>
        <v>0</v>
      </c>
      <c r="K1407" s="65"/>
      <c r="L1407" s="65" t="s">
        <v>470</v>
      </c>
    </row>
    <row r="1408" spans="1:12" s="73" customFormat="1" outlineLevel="2">
      <c r="A1408" s="119">
        <v>1200712019</v>
      </c>
      <c r="B1408" s="121" t="s">
        <v>1517</v>
      </c>
      <c r="C1408" s="70">
        <v>0</v>
      </c>
      <c r="D1408" s="79"/>
      <c r="E1408" s="70"/>
      <c r="F1408" s="72"/>
      <c r="G1408" s="70">
        <f t="shared" si="43"/>
        <v>0</v>
      </c>
      <c r="I1408" s="68">
        <v>0</v>
      </c>
      <c r="J1408" s="69">
        <f t="shared" si="42"/>
        <v>0</v>
      </c>
      <c r="K1408" s="65"/>
      <c r="L1408" s="65" t="s">
        <v>470</v>
      </c>
    </row>
    <row r="1409" spans="1:12" s="73" customFormat="1" outlineLevel="2">
      <c r="A1409" s="82">
        <v>1200713010</v>
      </c>
      <c r="B1409" s="83" t="s">
        <v>1518</v>
      </c>
      <c r="C1409" s="70">
        <v>0</v>
      </c>
      <c r="D1409" s="79"/>
      <c r="E1409" s="70"/>
      <c r="F1409" s="72"/>
      <c r="G1409" s="70">
        <f t="shared" si="43"/>
        <v>0</v>
      </c>
      <c r="I1409" s="68">
        <v>0</v>
      </c>
      <c r="J1409" s="69">
        <f t="shared" si="42"/>
        <v>0</v>
      </c>
      <c r="K1409" s="65"/>
      <c r="L1409" s="65" t="s">
        <v>470</v>
      </c>
    </row>
    <row r="1410" spans="1:12" s="73" customFormat="1" outlineLevel="2">
      <c r="A1410" s="82">
        <v>1200713011</v>
      </c>
      <c r="B1410" s="83" t="s">
        <v>1519</v>
      </c>
      <c r="C1410" s="70">
        <v>0</v>
      </c>
      <c r="D1410" s="79"/>
      <c r="E1410" s="70"/>
      <c r="F1410" s="72"/>
      <c r="G1410" s="70">
        <f t="shared" si="43"/>
        <v>0</v>
      </c>
      <c r="I1410" s="68">
        <v>0</v>
      </c>
      <c r="J1410" s="69">
        <f t="shared" si="42"/>
        <v>0</v>
      </c>
      <c r="K1410" s="65"/>
      <c r="L1410" s="65" t="s">
        <v>470</v>
      </c>
    </row>
    <row r="1411" spans="1:12" s="73" customFormat="1" outlineLevel="2">
      <c r="A1411" s="82">
        <v>1200713012</v>
      </c>
      <c r="B1411" s="83" t="s">
        <v>1520</v>
      </c>
      <c r="C1411" s="70">
        <v>0</v>
      </c>
      <c r="D1411" s="79"/>
      <c r="E1411" s="70"/>
      <c r="F1411" s="72"/>
      <c r="G1411" s="70">
        <f t="shared" si="43"/>
        <v>0</v>
      </c>
      <c r="I1411" s="68">
        <v>0</v>
      </c>
      <c r="J1411" s="69">
        <f t="shared" si="42"/>
        <v>0</v>
      </c>
      <c r="K1411" s="65"/>
      <c r="L1411" s="65" t="s">
        <v>470</v>
      </c>
    </row>
    <row r="1412" spans="1:12" s="73" customFormat="1" outlineLevel="2">
      <c r="A1412" s="82">
        <v>1200713013</v>
      </c>
      <c r="B1412" s="83" t="s">
        <v>1521</v>
      </c>
      <c r="C1412" s="70">
        <v>0</v>
      </c>
      <c r="D1412" s="79"/>
      <c r="E1412" s="70"/>
      <c r="F1412" s="72"/>
      <c r="G1412" s="70">
        <f t="shared" si="43"/>
        <v>0</v>
      </c>
      <c r="I1412" s="68">
        <v>0</v>
      </c>
      <c r="J1412" s="69">
        <f t="shared" si="42"/>
        <v>0</v>
      </c>
      <c r="K1412" s="65"/>
      <c r="L1412" s="65" t="s">
        <v>470</v>
      </c>
    </row>
    <row r="1413" spans="1:12" s="73" customFormat="1" outlineLevel="2">
      <c r="A1413" s="82">
        <v>1200713016</v>
      </c>
      <c r="B1413" s="83" t="s">
        <v>1522</v>
      </c>
      <c r="C1413" s="70">
        <v>0</v>
      </c>
      <c r="D1413" s="79"/>
      <c r="E1413" s="70"/>
      <c r="F1413" s="72"/>
      <c r="G1413" s="70">
        <f t="shared" si="43"/>
        <v>0</v>
      </c>
      <c r="I1413" s="68">
        <v>0</v>
      </c>
      <c r="J1413" s="69">
        <f t="shared" si="42"/>
        <v>0</v>
      </c>
      <c r="K1413" s="65"/>
      <c r="L1413" s="65" t="s">
        <v>470</v>
      </c>
    </row>
    <row r="1414" spans="1:12" s="73" customFormat="1" outlineLevel="2">
      <c r="A1414" s="82">
        <v>1200713017</v>
      </c>
      <c r="B1414" s="83" t="s">
        <v>1523</v>
      </c>
      <c r="C1414" s="70">
        <v>0</v>
      </c>
      <c r="D1414" s="79"/>
      <c r="E1414" s="70"/>
      <c r="F1414" s="72"/>
      <c r="G1414" s="70">
        <f t="shared" si="43"/>
        <v>0</v>
      </c>
      <c r="I1414" s="68">
        <v>0</v>
      </c>
      <c r="J1414" s="69">
        <f t="shared" si="42"/>
        <v>0</v>
      </c>
      <c r="K1414" s="65"/>
      <c r="L1414" s="65" t="s">
        <v>470</v>
      </c>
    </row>
    <row r="1415" spans="1:12" s="73" customFormat="1" outlineLevel="2">
      <c r="A1415" s="82">
        <v>1200713019</v>
      </c>
      <c r="B1415" s="83" t="s">
        <v>1524</v>
      </c>
      <c r="C1415" s="70">
        <v>0</v>
      </c>
      <c r="D1415" s="79"/>
      <c r="E1415" s="70"/>
      <c r="F1415" s="72"/>
      <c r="G1415" s="70">
        <f t="shared" si="43"/>
        <v>0</v>
      </c>
      <c r="I1415" s="68">
        <v>0</v>
      </c>
      <c r="J1415" s="69">
        <f t="shared" si="42"/>
        <v>0</v>
      </c>
      <c r="K1415" s="65"/>
      <c r="L1415" s="65" t="s">
        <v>470</v>
      </c>
    </row>
    <row r="1416" spans="1:12" s="73" customFormat="1" outlineLevel="2">
      <c r="A1416" s="82">
        <v>1200715010</v>
      </c>
      <c r="B1416" s="83" t="s">
        <v>1525</v>
      </c>
      <c r="C1416" s="70">
        <v>0</v>
      </c>
      <c r="D1416" s="79"/>
      <c r="E1416" s="70"/>
      <c r="F1416" s="72"/>
      <c r="G1416" s="70">
        <f t="shared" si="43"/>
        <v>0</v>
      </c>
      <c r="I1416" s="68">
        <v>0</v>
      </c>
      <c r="J1416" s="69">
        <f t="shared" si="42"/>
        <v>0</v>
      </c>
      <c r="K1416" s="65"/>
      <c r="L1416" s="65" t="s">
        <v>470</v>
      </c>
    </row>
    <row r="1417" spans="1:12" s="73" customFormat="1" outlineLevel="2">
      <c r="A1417" s="82">
        <v>1200715011</v>
      </c>
      <c r="B1417" s="83" t="s">
        <v>1526</v>
      </c>
      <c r="C1417" s="70">
        <v>64382211.460000001</v>
      </c>
      <c r="D1417" s="79"/>
      <c r="E1417" s="70"/>
      <c r="F1417" s="72"/>
      <c r="G1417" s="70">
        <f t="shared" si="43"/>
        <v>64382211.460000001</v>
      </c>
      <c r="I1417" s="68">
        <v>0</v>
      </c>
      <c r="J1417" s="69">
        <f t="shared" si="42"/>
        <v>-64382211.460000001</v>
      </c>
      <c r="K1417" s="65"/>
      <c r="L1417" s="65" t="s">
        <v>470</v>
      </c>
    </row>
    <row r="1418" spans="1:12" s="73" customFormat="1" outlineLevel="2">
      <c r="A1418" s="82">
        <v>1200715012</v>
      </c>
      <c r="B1418" s="83" t="s">
        <v>1527</v>
      </c>
      <c r="C1418" s="70">
        <v>0</v>
      </c>
      <c r="D1418" s="79"/>
      <c r="E1418" s="70"/>
      <c r="F1418" s="72"/>
      <c r="G1418" s="70">
        <f t="shared" si="43"/>
        <v>0</v>
      </c>
      <c r="I1418" s="68">
        <v>0</v>
      </c>
      <c r="J1418" s="69">
        <f t="shared" si="42"/>
        <v>0</v>
      </c>
      <c r="K1418" s="65"/>
      <c r="L1418" s="65" t="s">
        <v>470</v>
      </c>
    </row>
    <row r="1419" spans="1:12" s="73" customFormat="1" outlineLevel="2">
      <c r="A1419" s="82">
        <v>1200715013</v>
      </c>
      <c r="B1419" s="83" t="s">
        <v>1528</v>
      </c>
      <c r="C1419" s="70">
        <v>6240778.5800000001</v>
      </c>
      <c r="D1419" s="79"/>
      <c r="E1419" s="70"/>
      <c r="F1419" s="72"/>
      <c r="G1419" s="70">
        <f t="shared" si="43"/>
        <v>6240778.5800000001</v>
      </c>
      <c r="I1419" s="68">
        <v>0</v>
      </c>
      <c r="J1419" s="69">
        <f t="shared" si="42"/>
        <v>-6240778.5800000001</v>
      </c>
      <c r="K1419" s="65"/>
      <c r="L1419" s="65" t="s">
        <v>470</v>
      </c>
    </row>
    <row r="1420" spans="1:12" s="73" customFormat="1" outlineLevel="2">
      <c r="A1420" s="82">
        <v>1200715016</v>
      </c>
      <c r="B1420" s="83" t="s">
        <v>1529</v>
      </c>
      <c r="C1420" s="70">
        <v>0</v>
      </c>
      <c r="D1420" s="79"/>
      <c r="E1420" s="70"/>
      <c r="F1420" s="72"/>
      <c r="G1420" s="70">
        <f t="shared" si="43"/>
        <v>0</v>
      </c>
      <c r="I1420" s="68">
        <v>0</v>
      </c>
      <c r="J1420" s="69">
        <f t="shared" si="42"/>
        <v>0</v>
      </c>
      <c r="K1420" s="57"/>
      <c r="L1420" s="65" t="s">
        <v>470</v>
      </c>
    </row>
    <row r="1421" spans="1:12" s="73" customFormat="1" outlineLevel="2">
      <c r="A1421" s="82">
        <v>1200715017</v>
      </c>
      <c r="B1421" s="83" t="s">
        <v>1530</v>
      </c>
      <c r="C1421" s="70">
        <v>-70622990.040000007</v>
      </c>
      <c r="D1421" s="79"/>
      <c r="E1421" s="70"/>
      <c r="F1421" s="72"/>
      <c r="G1421" s="70">
        <f t="shared" si="43"/>
        <v>-70622990.040000007</v>
      </c>
      <c r="I1421" s="68">
        <v>0</v>
      </c>
      <c r="J1421" s="69">
        <f t="shared" si="42"/>
        <v>70622990.040000007</v>
      </c>
      <c r="K1421" s="57"/>
      <c r="L1421" s="65" t="s">
        <v>470</v>
      </c>
    </row>
    <row r="1422" spans="1:12" s="73" customFormat="1" outlineLevel="2">
      <c r="A1422" s="82">
        <v>1200715019</v>
      </c>
      <c r="B1422" s="83" t="s">
        <v>1531</v>
      </c>
      <c r="C1422" s="70">
        <v>0</v>
      </c>
      <c r="D1422" s="79"/>
      <c r="E1422" s="70"/>
      <c r="F1422" s="72"/>
      <c r="G1422" s="70">
        <f t="shared" si="43"/>
        <v>0</v>
      </c>
      <c r="I1422" s="68">
        <v>0</v>
      </c>
      <c r="J1422" s="69">
        <f t="shared" si="42"/>
        <v>0</v>
      </c>
      <c r="K1422" s="57"/>
      <c r="L1422" s="65" t="s">
        <v>470</v>
      </c>
    </row>
    <row r="1423" spans="1:12" s="73" customFormat="1" outlineLevel="2">
      <c r="A1423" s="82">
        <v>1200716010</v>
      </c>
      <c r="B1423" s="83" t="s">
        <v>1532</v>
      </c>
      <c r="C1423" s="70">
        <v>0</v>
      </c>
      <c r="D1423" s="79"/>
      <c r="E1423" s="70"/>
      <c r="F1423" s="72"/>
      <c r="G1423" s="70">
        <f t="shared" si="43"/>
        <v>0</v>
      </c>
      <c r="I1423" s="68">
        <v>0</v>
      </c>
      <c r="J1423" s="69">
        <f t="shared" si="42"/>
        <v>0</v>
      </c>
      <c r="K1423" s="57"/>
      <c r="L1423" s="65" t="s">
        <v>470</v>
      </c>
    </row>
    <row r="1424" spans="1:12" s="73" customFormat="1" outlineLevel="2">
      <c r="A1424" s="82">
        <v>1200716011</v>
      </c>
      <c r="B1424" s="83" t="s">
        <v>1533</v>
      </c>
      <c r="C1424" s="70">
        <v>0</v>
      </c>
      <c r="D1424" s="79"/>
      <c r="E1424" s="70"/>
      <c r="F1424" s="72"/>
      <c r="G1424" s="70">
        <f t="shared" si="43"/>
        <v>0</v>
      </c>
      <c r="I1424" s="68">
        <v>0</v>
      </c>
      <c r="J1424" s="69">
        <f t="shared" si="42"/>
        <v>0</v>
      </c>
      <c r="K1424" s="57"/>
      <c r="L1424" s="65" t="s">
        <v>470</v>
      </c>
    </row>
    <row r="1425" spans="1:12" s="73" customFormat="1" outlineLevel="2">
      <c r="A1425" s="82">
        <v>1200716012</v>
      </c>
      <c r="B1425" s="83" t="s">
        <v>1534</v>
      </c>
      <c r="C1425" s="70">
        <v>0</v>
      </c>
      <c r="D1425" s="79"/>
      <c r="E1425" s="70"/>
      <c r="F1425" s="72"/>
      <c r="G1425" s="70">
        <f t="shared" si="43"/>
        <v>0</v>
      </c>
      <c r="I1425" s="68">
        <v>0</v>
      </c>
      <c r="J1425" s="69">
        <f t="shared" si="42"/>
        <v>0</v>
      </c>
      <c r="K1425" s="57"/>
      <c r="L1425" s="65" t="s">
        <v>470</v>
      </c>
    </row>
    <row r="1426" spans="1:12" s="73" customFormat="1" outlineLevel="2">
      <c r="A1426" s="82">
        <v>1200716013</v>
      </c>
      <c r="B1426" s="83" t="s">
        <v>1535</v>
      </c>
      <c r="C1426" s="70">
        <v>0</v>
      </c>
      <c r="D1426" s="79"/>
      <c r="E1426" s="70"/>
      <c r="F1426" s="72"/>
      <c r="G1426" s="70">
        <f t="shared" si="43"/>
        <v>0</v>
      </c>
      <c r="I1426" s="68">
        <v>0</v>
      </c>
      <c r="J1426" s="69">
        <f t="shared" si="42"/>
        <v>0</v>
      </c>
      <c r="K1426" s="57"/>
      <c r="L1426" s="65" t="s">
        <v>470</v>
      </c>
    </row>
    <row r="1427" spans="1:12" s="73" customFormat="1" outlineLevel="2">
      <c r="A1427" s="82">
        <v>1200716016</v>
      </c>
      <c r="B1427" s="83" t="s">
        <v>1536</v>
      </c>
      <c r="C1427" s="70">
        <v>0</v>
      </c>
      <c r="D1427" s="79"/>
      <c r="E1427" s="70"/>
      <c r="F1427" s="72"/>
      <c r="G1427" s="70">
        <f t="shared" si="43"/>
        <v>0</v>
      </c>
      <c r="I1427" s="68">
        <v>0</v>
      </c>
      <c r="J1427" s="69">
        <f t="shared" si="42"/>
        <v>0</v>
      </c>
      <c r="K1427" s="57"/>
      <c r="L1427" s="65" t="s">
        <v>470</v>
      </c>
    </row>
    <row r="1428" spans="1:12" s="73" customFormat="1" outlineLevel="2">
      <c r="A1428" s="82">
        <v>1200716017</v>
      </c>
      <c r="B1428" s="83" t="s">
        <v>1537</v>
      </c>
      <c r="C1428" s="70">
        <v>0</v>
      </c>
      <c r="D1428" s="79"/>
      <c r="E1428" s="70"/>
      <c r="F1428" s="72"/>
      <c r="G1428" s="70">
        <f t="shared" si="43"/>
        <v>0</v>
      </c>
      <c r="I1428" s="68">
        <v>0</v>
      </c>
      <c r="J1428" s="69">
        <f t="shared" si="42"/>
        <v>0</v>
      </c>
      <c r="K1428" s="57"/>
      <c r="L1428" s="65" t="s">
        <v>470</v>
      </c>
    </row>
    <row r="1429" spans="1:12" s="73" customFormat="1" outlineLevel="2">
      <c r="A1429" s="82">
        <v>1200716019</v>
      </c>
      <c r="B1429" s="83" t="s">
        <v>1538</v>
      </c>
      <c r="C1429" s="70">
        <v>0</v>
      </c>
      <c r="D1429" s="79"/>
      <c r="E1429" s="70"/>
      <c r="F1429" s="72"/>
      <c r="G1429" s="70">
        <f t="shared" si="43"/>
        <v>0</v>
      </c>
      <c r="I1429" s="68">
        <v>0</v>
      </c>
      <c r="J1429" s="69">
        <f t="shared" si="42"/>
        <v>0</v>
      </c>
      <c r="K1429" s="57"/>
      <c r="L1429" s="65" t="s">
        <v>470</v>
      </c>
    </row>
    <row r="1430" spans="1:12" s="73" customFormat="1" outlineLevel="2">
      <c r="A1430" s="82">
        <v>1201001010</v>
      </c>
      <c r="B1430" s="83" t="s">
        <v>1539</v>
      </c>
      <c r="C1430" s="70">
        <v>0</v>
      </c>
      <c r="D1430" s="79"/>
      <c r="E1430" s="70"/>
      <c r="F1430" s="72"/>
      <c r="G1430" s="70">
        <f t="shared" si="43"/>
        <v>0</v>
      </c>
      <c r="I1430" s="68">
        <v>0</v>
      </c>
      <c r="J1430" s="69">
        <f t="shared" si="42"/>
        <v>0</v>
      </c>
      <c r="K1430" s="57"/>
      <c r="L1430" s="65" t="s">
        <v>470</v>
      </c>
    </row>
    <row r="1431" spans="1:12" s="73" customFormat="1" outlineLevel="2">
      <c r="A1431" s="82">
        <v>1201001011</v>
      </c>
      <c r="B1431" s="83" t="s">
        <v>1540</v>
      </c>
      <c r="C1431" s="70">
        <v>0</v>
      </c>
      <c r="D1431" s="79"/>
      <c r="E1431" s="70"/>
      <c r="F1431" s="72"/>
      <c r="G1431" s="70">
        <f t="shared" si="43"/>
        <v>0</v>
      </c>
      <c r="I1431" s="68">
        <v>0</v>
      </c>
      <c r="J1431" s="69">
        <f t="shared" si="42"/>
        <v>0</v>
      </c>
      <c r="K1431" s="57"/>
      <c r="L1431" s="65" t="s">
        <v>470</v>
      </c>
    </row>
    <row r="1432" spans="1:12" s="73" customFormat="1" outlineLevel="2">
      <c r="A1432" s="82">
        <v>1201001012</v>
      </c>
      <c r="B1432" s="83" t="s">
        <v>1541</v>
      </c>
      <c r="C1432" s="70">
        <v>0</v>
      </c>
      <c r="D1432" s="79"/>
      <c r="E1432" s="70"/>
      <c r="F1432" s="72"/>
      <c r="G1432" s="70">
        <f t="shared" si="43"/>
        <v>0</v>
      </c>
      <c r="I1432" s="68">
        <v>0</v>
      </c>
      <c r="J1432" s="69">
        <f t="shared" si="42"/>
        <v>0</v>
      </c>
      <c r="K1432" s="57"/>
      <c r="L1432" s="65" t="s">
        <v>470</v>
      </c>
    </row>
    <row r="1433" spans="1:12" s="73" customFormat="1" outlineLevel="2">
      <c r="A1433" s="82">
        <v>1201001013</v>
      </c>
      <c r="B1433" s="83" t="s">
        <v>1542</v>
      </c>
      <c r="C1433" s="70">
        <v>0</v>
      </c>
      <c r="D1433" s="79"/>
      <c r="E1433" s="70"/>
      <c r="F1433" s="72"/>
      <c r="G1433" s="70">
        <f t="shared" si="43"/>
        <v>0</v>
      </c>
      <c r="I1433" s="68">
        <v>0</v>
      </c>
      <c r="J1433" s="69">
        <f t="shared" si="42"/>
        <v>0</v>
      </c>
      <c r="K1433" s="57"/>
      <c r="L1433" s="65" t="s">
        <v>470</v>
      </c>
    </row>
    <row r="1434" spans="1:12" s="73" customFormat="1" outlineLevel="2">
      <c r="A1434" s="82">
        <v>1201001016</v>
      </c>
      <c r="B1434" s="83" t="s">
        <v>1543</v>
      </c>
      <c r="C1434" s="70">
        <v>0</v>
      </c>
      <c r="D1434" s="79"/>
      <c r="E1434" s="70"/>
      <c r="F1434" s="72"/>
      <c r="G1434" s="70">
        <f t="shared" si="43"/>
        <v>0</v>
      </c>
      <c r="I1434" s="68">
        <v>0</v>
      </c>
      <c r="J1434" s="69">
        <f t="shared" si="42"/>
        <v>0</v>
      </c>
      <c r="K1434" s="57"/>
      <c r="L1434" s="65" t="s">
        <v>470</v>
      </c>
    </row>
    <row r="1435" spans="1:12" s="73" customFormat="1" outlineLevel="2">
      <c r="A1435" s="82">
        <v>1201001017</v>
      </c>
      <c r="B1435" s="83" t="s">
        <v>1544</v>
      </c>
      <c r="C1435" s="70">
        <v>0</v>
      </c>
      <c r="D1435" s="79"/>
      <c r="E1435" s="70"/>
      <c r="F1435" s="72"/>
      <c r="G1435" s="70">
        <f t="shared" si="43"/>
        <v>0</v>
      </c>
      <c r="I1435" s="68">
        <v>0</v>
      </c>
      <c r="J1435" s="69">
        <f t="shared" si="42"/>
        <v>0</v>
      </c>
      <c r="K1435" s="57"/>
      <c r="L1435" s="65" t="s">
        <v>470</v>
      </c>
    </row>
    <row r="1436" spans="1:12" s="73" customFormat="1" outlineLevel="2">
      <c r="A1436" s="82">
        <v>1201001018</v>
      </c>
      <c r="B1436" s="83" t="s">
        <v>1545</v>
      </c>
      <c r="C1436" s="70">
        <v>0</v>
      </c>
      <c r="D1436" s="79"/>
      <c r="E1436" s="70"/>
      <c r="F1436" s="72"/>
      <c r="G1436" s="70">
        <f t="shared" si="43"/>
        <v>0</v>
      </c>
      <c r="I1436" s="68">
        <v>0</v>
      </c>
      <c r="J1436" s="69">
        <f t="shared" si="42"/>
        <v>0</v>
      </c>
      <c r="K1436" s="57"/>
      <c r="L1436" s="65" t="s">
        <v>470</v>
      </c>
    </row>
    <row r="1437" spans="1:12" s="73" customFormat="1" outlineLevel="2">
      <c r="A1437" s="82">
        <v>1201001019</v>
      </c>
      <c r="B1437" s="83" t="s">
        <v>1546</v>
      </c>
      <c r="C1437" s="70">
        <v>0</v>
      </c>
      <c r="D1437" s="79"/>
      <c r="E1437" s="70"/>
      <c r="F1437" s="72"/>
      <c r="G1437" s="70">
        <f t="shared" si="43"/>
        <v>0</v>
      </c>
      <c r="I1437" s="68">
        <v>0</v>
      </c>
      <c r="J1437" s="69">
        <f t="shared" si="42"/>
        <v>0</v>
      </c>
      <c r="K1437" s="57"/>
      <c r="L1437" s="65" t="s">
        <v>470</v>
      </c>
    </row>
    <row r="1438" spans="1:12" s="73" customFormat="1" outlineLevel="2">
      <c r="A1438" s="82">
        <v>1201001020</v>
      </c>
      <c r="B1438" s="83" t="s">
        <v>1539</v>
      </c>
      <c r="C1438" s="70">
        <v>0</v>
      </c>
      <c r="D1438" s="79"/>
      <c r="E1438" s="70"/>
      <c r="F1438" s="72"/>
      <c r="G1438" s="70">
        <f t="shared" si="43"/>
        <v>0</v>
      </c>
      <c r="I1438" s="68">
        <v>0</v>
      </c>
      <c r="J1438" s="69">
        <f t="shared" si="42"/>
        <v>0</v>
      </c>
      <c r="K1438" s="57"/>
      <c r="L1438" s="65" t="s">
        <v>470</v>
      </c>
    </row>
    <row r="1439" spans="1:12" s="73" customFormat="1" outlineLevel="2">
      <c r="A1439" s="82">
        <v>1201001021</v>
      </c>
      <c r="B1439" s="83" t="s">
        <v>1540</v>
      </c>
      <c r="C1439" s="70">
        <v>66546095.740000002</v>
      </c>
      <c r="D1439" s="79"/>
      <c r="E1439" s="70"/>
      <c r="F1439" s="72"/>
      <c r="G1439" s="70">
        <f t="shared" si="43"/>
        <v>66546095.740000002</v>
      </c>
      <c r="I1439" s="68">
        <v>0</v>
      </c>
      <c r="J1439" s="69">
        <f t="shared" si="42"/>
        <v>-66546095.740000002</v>
      </c>
      <c r="K1439" s="57"/>
      <c r="L1439" s="65" t="s">
        <v>470</v>
      </c>
    </row>
    <row r="1440" spans="1:12" s="73" customFormat="1" outlineLevel="2">
      <c r="A1440" s="82">
        <v>1201001022</v>
      </c>
      <c r="B1440" s="83" t="s">
        <v>1541</v>
      </c>
      <c r="C1440" s="70">
        <v>0</v>
      </c>
      <c r="D1440" s="79"/>
      <c r="E1440" s="70"/>
      <c r="F1440" s="72"/>
      <c r="G1440" s="70">
        <f t="shared" si="43"/>
        <v>0</v>
      </c>
      <c r="I1440" s="68">
        <v>0</v>
      </c>
      <c r="J1440" s="69">
        <f t="shared" si="42"/>
        <v>0</v>
      </c>
      <c r="K1440" s="57"/>
      <c r="L1440" s="65" t="s">
        <v>470</v>
      </c>
    </row>
    <row r="1441" spans="1:12" s="73" customFormat="1" outlineLevel="2">
      <c r="A1441" s="82">
        <v>1201001023</v>
      </c>
      <c r="B1441" s="83" t="s">
        <v>1542</v>
      </c>
      <c r="C1441" s="70">
        <v>-388713.739999999</v>
      </c>
      <c r="D1441" s="79"/>
      <c r="E1441" s="70"/>
      <c r="F1441" s="72"/>
      <c r="G1441" s="70">
        <f t="shared" si="43"/>
        <v>-388713.739999999</v>
      </c>
      <c r="I1441" s="68">
        <v>0</v>
      </c>
      <c r="J1441" s="69">
        <f t="shared" si="42"/>
        <v>388713.739999999</v>
      </c>
      <c r="K1441" s="57"/>
      <c r="L1441" s="65" t="s">
        <v>470</v>
      </c>
    </row>
    <row r="1442" spans="1:12" s="73" customFormat="1" outlineLevel="2">
      <c r="A1442" s="82">
        <v>1201001026</v>
      </c>
      <c r="B1442" s="83" t="s">
        <v>1543</v>
      </c>
      <c r="C1442" s="70">
        <v>0</v>
      </c>
      <c r="D1442" s="79"/>
      <c r="E1442" s="70"/>
      <c r="F1442" s="72"/>
      <c r="G1442" s="70">
        <f t="shared" si="43"/>
        <v>0</v>
      </c>
      <c r="I1442" s="68">
        <v>0</v>
      </c>
      <c r="J1442" s="69">
        <f t="shared" si="42"/>
        <v>0</v>
      </c>
      <c r="K1442" s="57"/>
      <c r="L1442" s="65" t="s">
        <v>470</v>
      </c>
    </row>
    <row r="1443" spans="1:12" s="73" customFormat="1" outlineLevel="2">
      <c r="A1443" s="82">
        <v>1201001027</v>
      </c>
      <c r="B1443" s="83" t="s">
        <v>1544</v>
      </c>
      <c r="C1443" s="70">
        <v>-66157382</v>
      </c>
      <c r="D1443" s="79"/>
      <c r="E1443" s="70"/>
      <c r="F1443" s="72"/>
      <c r="G1443" s="70">
        <f t="shared" si="43"/>
        <v>-66157382</v>
      </c>
      <c r="I1443" s="68">
        <v>0</v>
      </c>
      <c r="J1443" s="69">
        <f t="shared" si="42"/>
        <v>66157382</v>
      </c>
      <c r="K1443" s="57"/>
      <c r="L1443" s="65" t="s">
        <v>470</v>
      </c>
    </row>
    <row r="1444" spans="1:12" s="73" customFormat="1" outlineLevel="2">
      <c r="A1444" s="82">
        <v>1201001028</v>
      </c>
      <c r="B1444" s="83" t="s">
        <v>1545</v>
      </c>
      <c r="C1444" s="70">
        <v>0</v>
      </c>
      <c r="D1444" s="79"/>
      <c r="E1444" s="70"/>
      <c r="F1444" s="72"/>
      <c r="G1444" s="70">
        <f t="shared" si="43"/>
        <v>0</v>
      </c>
      <c r="I1444" s="68">
        <v>0</v>
      </c>
      <c r="J1444" s="69">
        <f t="shared" si="42"/>
        <v>0</v>
      </c>
      <c r="K1444" s="57"/>
      <c r="L1444" s="65" t="s">
        <v>470</v>
      </c>
    </row>
    <row r="1445" spans="1:12" s="73" customFormat="1" outlineLevel="2">
      <c r="A1445" s="31">
        <v>1201001029</v>
      </c>
      <c r="B1445" s="45" t="s">
        <v>1546</v>
      </c>
      <c r="C1445" s="70">
        <v>0</v>
      </c>
      <c r="D1445" s="79"/>
      <c r="E1445" s="70"/>
      <c r="F1445" s="72"/>
      <c r="G1445" s="70">
        <f t="shared" si="43"/>
        <v>0</v>
      </c>
      <c r="I1445" s="68">
        <v>0</v>
      </c>
      <c r="J1445" s="69">
        <f t="shared" si="42"/>
        <v>0</v>
      </c>
      <c r="K1445" s="57"/>
      <c r="L1445" s="65" t="s">
        <v>470</v>
      </c>
    </row>
    <row r="1446" spans="1:12" s="73" customFormat="1" outlineLevel="2">
      <c r="A1446" s="82">
        <v>1201001030</v>
      </c>
      <c r="B1446" s="83" t="s">
        <v>1539</v>
      </c>
      <c r="C1446" s="70">
        <v>0</v>
      </c>
      <c r="D1446" s="79"/>
      <c r="E1446" s="70"/>
      <c r="F1446" s="72"/>
      <c r="G1446" s="70">
        <f t="shared" si="43"/>
        <v>0</v>
      </c>
      <c r="I1446" s="68">
        <v>0</v>
      </c>
      <c r="J1446" s="69">
        <f t="shared" si="42"/>
        <v>0</v>
      </c>
      <c r="K1446" s="57"/>
      <c r="L1446" s="65" t="s">
        <v>470</v>
      </c>
    </row>
    <row r="1447" spans="1:12" s="73" customFormat="1" outlineLevel="2">
      <c r="A1447" s="82">
        <v>1201001031</v>
      </c>
      <c r="B1447" s="83" t="s">
        <v>1540</v>
      </c>
      <c r="C1447" s="70">
        <v>0</v>
      </c>
      <c r="D1447" s="79"/>
      <c r="E1447" s="70"/>
      <c r="F1447" s="72"/>
      <c r="G1447" s="70">
        <f t="shared" si="43"/>
        <v>0</v>
      </c>
      <c r="I1447" s="68">
        <v>0</v>
      </c>
      <c r="J1447" s="69">
        <f t="shared" si="42"/>
        <v>0</v>
      </c>
      <c r="K1447" s="57"/>
      <c r="L1447" s="65" t="s">
        <v>470</v>
      </c>
    </row>
    <row r="1448" spans="1:12" s="73" customFormat="1" outlineLevel="2">
      <c r="A1448" s="82">
        <v>1201001032</v>
      </c>
      <c r="B1448" s="83" t="s">
        <v>1541</v>
      </c>
      <c r="C1448" s="70">
        <v>0</v>
      </c>
      <c r="D1448" s="79"/>
      <c r="E1448" s="70"/>
      <c r="F1448" s="72"/>
      <c r="G1448" s="70">
        <f t="shared" si="43"/>
        <v>0</v>
      </c>
      <c r="I1448" s="68">
        <v>0</v>
      </c>
      <c r="J1448" s="69">
        <f t="shared" si="42"/>
        <v>0</v>
      </c>
      <c r="K1448" s="57"/>
      <c r="L1448" s="65" t="s">
        <v>470</v>
      </c>
    </row>
    <row r="1449" spans="1:12" s="73" customFormat="1" outlineLevel="2">
      <c r="A1449" s="82">
        <v>1201001033</v>
      </c>
      <c r="B1449" s="83" t="s">
        <v>1542</v>
      </c>
      <c r="C1449" s="70">
        <v>0</v>
      </c>
      <c r="D1449" s="79"/>
      <c r="E1449" s="70"/>
      <c r="F1449" s="72"/>
      <c r="G1449" s="70">
        <f t="shared" si="43"/>
        <v>0</v>
      </c>
      <c r="I1449" s="68">
        <v>0</v>
      </c>
      <c r="J1449" s="69">
        <f t="shared" si="42"/>
        <v>0</v>
      </c>
      <c r="K1449" s="57"/>
      <c r="L1449" s="65" t="s">
        <v>470</v>
      </c>
    </row>
    <row r="1450" spans="1:12" s="73" customFormat="1" outlineLevel="2">
      <c r="A1450" s="82">
        <v>1201001036</v>
      </c>
      <c r="B1450" s="83" t="s">
        <v>1543</v>
      </c>
      <c r="C1450" s="70">
        <v>0</v>
      </c>
      <c r="D1450" s="79"/>
      <c r="E1450" s="70"/>
      <c r="F1450" s="72"/>
      <c r="G1450" s="70">
        <f t="shared" si="43"/>
        <v>0</v>
      </c>
      <c r="I1450" s="68">
        <v>0</v>
      </c>
      <c r="J1450" s="69">
        <f t="shared" ref="J1450:J1513" si="44">I1450-G1450</f>
        <v>0</v>
      </c>
      <c r="K1450" s="57"/>
      <c r="L1450" s="65" t="s">
        <v>470</v>
      </c>
    </row>
    <row r="1451" spans="1:12" s="73" customFormat="1" outlineLevel="2">
      <c r="A1451" s="82">
        <v>1201001037</v>
      </c>
      <c r="B1451" s="83" t="s">
        <v>1544</v>
      </c>
      <c r="C1451" s="70">
        <v>0</v>
      </c>
      <c r="D1451" s="79"/>
      <c r="E1451" s="70"/>
      <c r="F1451" s="72"/>
      <c r="G1451" s="70">
        <f t="shared" si="43"/>
        <v>0</v>
      </c>
      <c r="I1451" s="68">
        <v>0</v>
      </c>
      <c r="J1451" s="69">
        <f t="shared" si="44"/>
        <v>0</v>
      </c>
      <c r="K1451" s="57"/>
      <c r="L1451" s="65" t="s">
        <v>470</v>
      </c>
    </row>
    <row r="1452" spans="1:12" s="73" customFormat="1" outlineLevel="2">
      <c r="A1452" s="82">
        <v>1201001038</v>
      </c>
      <c r="B1452" s="83" t="s">
        <v>1545</v>
      </c>
      <c r="C1452" s="70">
        <v>0</v>
      </c>
      <c r="D1452" s="79"/>
      <c r="E1452" s="70"/>
      <c r="F1452" s="72"/>
      <c r="G1452" s="70">
        <f t="shared" si="43"/>
        <v>0</v>
      </c>
      <c r="I1452" s="68">
        <v>0</v>
      </c>
      <c r="J1452" s="69">
        <f t="shared" si="44"/>
        <v>0</v>
      </c>
      <c r="K1452" s="57"/>
      <c r="L1452" s="65" t="s">
        <v>470</v>
      </c>
    </row>
    <row r="1453" spans="1:12" s="73" customFormat="1" outlineLevel="2">
      <c r="A1453" s="82">
        <v>1201001039</v>
      </c>
      <c r="B1453" s="83" t="s">
        <v>1546</v>
      </c>
      <c r="C1453" s="70">
        <v>0</v>
      </c>
      <c r="D1453" s="79"/>
      <c r="E1453" s="70"/>
      <c r="F1453" s="72"/>
      <c r="G1453" s="70">
        <f t="shared" si="43"/>
        <v>0</v>
      </c>
      <c r="I1453" s="68">
        <v>0</v>
      </c>
      <c r="J1453" s="69">
        <f t="shared" si="44"/>
        <v>0</v>
      </c>
      <c r="K1453" s="57"/>
      <c r="L1453" s="65" t="s">
        <v>470</v>
      </c>
    </row>
    <row r="1454" spans="1:12" s="73" customFormat="1" outlineLevel="2">
      <c r="A1454" s="82">
        <v>1201001040</v>
      </c>
      <c r="B1454" s="83" t="s">
        <v>1539</v>
      </c>
      <c r="C1454" s="70">
        <v>0</v>
      </c>
      <c r="D1454" s="79"/>
      <c r="E1454" s="70"/>
      <c r="F1454" s="72"/>
      <c r="G1454" s="70">
        <f t="shared" si="43"/>
        <v>0</v>
      </c>
      <c r="I1454" s="68">
        <v>0</v>
      </c>
      <c r="J1454" s="69">
        <f t="shared" si="44"/>
        <v>0</v>
      </c>
      <c r="K1454" s="57"/>
      <c r="L1454" s="65" t="s">
        <v>470</v>
      </c>
    </row>
    <row r="1455" spans="1:12" s="73" customFormat="1" outlineLevel="2">
      <c r="A1455" s="82">
        <v>1201001041</v>
      </c>
      <c r="B1455" s="83" t="s">
        <v>1540</v>
      </c>
      <c r="C1455" s="70">
        <v>51116970.780000001</v>
      </c>
      <c r="D1455" s="79"/>
      <c r="E1455" s="70"/>
      <c r="F1455" s="72"/>
      <c r="G1455" s="70">
        <f t="shared" si="43"/>
        <v>51116970.780000001</v>
      </c>
      <c r="I1455" s="68">
        <v>0</v>
      </c>
      <c r="J1455" s="69">
        <f t="shared" si="44"/>
        <v>-51116970.780000001</v>
      </c>
      <c r="K1455" s="57"/>
      <c r="L1455" s="65" t="s">
        <v>470</v>
      </c>
    </row>
    <row r="1456" spans="1:12" s="73" customFormat="1" outlineLevel="2">
      <c r="A1456" s="31">
        <v>1201001042</v>
      </c>
      <c r="B1456" s="45" t="s">
        <v>1541</v>
      </c>
      <c r="C1456" s="70">
        <v>0</v>
      </c>
      <c r="D1456" s="79"/>
      <c r="E1456" s="70"/>
      <c r="F1456" s="72"/>
      <c r="G1456" s="70">
        <f t="shared" si="43"/>
        <v>0</v>
      </c>
      <c r="I1456" s="68">
        <v>0</v>
      </c>
      <c r="J1456" s="69">
        <f t="shared" si="44"/>
        <v>0</v>
      </c>
      <c r="K1456" s="57"/>
      <c r="L1456" s="65" t="s">
        <v>470</v>
      </c>
    </row>
    <row r="1457" spans="1:12" s="73" customFormat="1" outlineLevel="2">
      <c r="A1457" s="82">
        <v>1201001043</v>
      </c>
      <c r="B1457" s="83" t="s">
        <v>1542</v>
      </c>
      <c r="C1457" s="70">
        <v>416805505.86000001</v>
      </c>
      <c r="D1457" s="79"/>
      <c r="E1457" s="70"/>
      <c r="F1457" s="72"/>
      <c r="G1457" s="70">
        <f t="shared" si="43"/>
        <v>416805505.86000001</v>
      </c>
      <c r="I1457" s="68">
        <v>0</v>
      </c>
      <c r="J1457" s="69">
        <f t="shared" si="44"/>
        <v>-416805505.86000001</v>
      </c>
      <c r="K1457" s="57"/>
      <c r="L1457" s="65" t="s">
        <v>470</v>
      </c>
    </row>
    <row r="1458" spans="1:12" s="73" customFormat="1" outlineLevel="2">
      <c r="A1458" s="119">
        <v>1201001046</v>
      </c>
      <c r="B1458" s="121" t="s">
        <v>1543</v>
      </c>
      <c r="C1458" s="70">
        <v>0</v>
      </c>
      <c r="D1458" s="79"/>
      <c r="E1458" s="70"/>
      <c r="F1458" s="72"/>
      <c r="G1458" s="70">
        <f t="shared" si="43"/>
        <v>0</v>
      </c>
      <c r="I1458" s="68">
        <v>0</v>
      </c>
      <c r="J1458" s="69">
        <f t="shared" si="44"/>
        <v>0</v>
      </c>
      <c r="K1458" s="57"/>
      <c r="L1458" s="65" t="s">
        <v>470</v>
      </c>
    </row>
    <row r="1459" spans="1:12" s="73" customFormat="1" outlineLevel="2">
      <c r="A1459" s="82">
        <v>1201001047</v>
      </c>
      <c r="B1459" s="83" t="s">
        <v>1544</v>
      </c>
      <c r="C1459" s="70">
        <v>-467920283.61000001</v>
      </c>
      <c r="D1459" s="79"/>
      <c r="E1459" s="70"/>
      <c r="F1459" s="72"/>
      <c r="G1459" s="70">
        <f t="shared" si="43"/>
        <v>-467920283.61000001</v>
      </c>
      <c r="I1459" s="68">
        <v>0</v>
      </c>
      <c r="J1459" s="69">
        <f t="shared" si="44"/>
        <v>467920283.61000001</v>
      </c>
      <c r="K1459" s="57"/>
      <c r="L1459" s="65" t="s">
        <v>470</v>
      </c>
    </row>
    <row r="1460" spans="1:12" s="73" customFormat="1" outlineLevel="2">
      <c r="A1460" s="82">
        <v>1201001049</v>
      </c>
      <c r="B1460" s="83" t="s">
        <v>1546</v>
      </c>
      <c r="C1460" s="70">
        <v>0</v>
      </c>
      <c r="D1460" s="79"/>
      <c r="E1460" s="70"/>
      <c r="F1460" s="72"/>
      <c r="G1460" s="70">
        <f t="shared" si="43"/>
        <v>0</v>
      </c>
      <c r="I1460" s="68">
        <v>0</v>
      </c>
      <c r="J1460" s="69">
        <f t="shared" si="44"/>
        <v>0</v>
      </c>
      <c r="K1460" s="57"/>
      <c r="L1460" s="65" t="s">
        <v>470</v>
      </c>
    </row>
    <row r="1461" spans="1:12" s="73" customFormat="1" outlineLevel="2">
      <c r="A1461" s="82">
        <v>1201001050</v>
      </c>
      <c r="B1461" s="83" t="s">
        <v>1539</v>
      </c>
      <c r="C1461" s="70">
        <v>0</v>
      </c>
      <c r="D1461" s="79"/>
      <c r="E1461" s="70"/>
      <c r="F1461" s="72"/>
      <c r="G1461" s="70">
        <f t="shared" si="43"/>
        <v>0</v>
      </c>
      <c r="I1461" s="68">
        <v>0</v>
      </c>
      <c r="J1461" s="69">
        <f t="shared" si="44"/>
        <v>0</v>
      </c>
      <c r="K1461" s="57"/>
      <c r="L1461" s="65" t="s">
        <v>470</v>
      </c>
    </row>
    <row r="1462" spans="1:12" s="73" customFormat="1" outlineLevel="2">
      <c r="A1462" s="82">
        <v>1201001051</v>
      </c>
      <c r="B1462" s="83" t="s">
        <v>1540</v>
      </c>
      <c r="C1462" s="70">
        <v>0</v>
      </c>
      <c r="D1462" s="79"/>
      <c r="E1462" s="70"/>
      <c r="F1462" s="72"/>
      <c r="G1462" s="70">
        <f t="shared" si="43"/>
        <v>0</v>
      </c>
      <c r="I1462" s="68">
        <v>0</v>
      </c>
      <c r="J1462" s="69">
        <f t="shared" si="44"/>
        <v>0</v>
      </c>
      <c r="K1462" s="57"/>
      <c r="L1462" s="65" t="s">
        <v>470</v>
      </c>
    </row>
    <row r="1463" spans="1:12" s="73" customFormat="1" outlineLevel="2">
      <c r="A1463" s="82">
        <v>1201001052</v>
      </c>
      <c r="B1463" s="83" t="s">
        <v>1541</v>
      </c>
      <c r="C1463" s="70">
        <v>0</v>
      </c>
      <c r="D1463" s="79"/>
      <c r="E1463" s="70"/>
      <c r="F1463" s="72"/>
      <c r="G1463" s="70">
        <f t="shared" ref="G1463:G1526" si="45">C1463+E1463</f>
        <v>0</v>
      </c>
      <c r="I1463" s="68">
        <v>0</v>
      </c>
      <c r="J1463" s="69">
        <f t="shared" si="44"/>
        <v>0</v>
      </c>
      <c r="K1463" s="57"/>
      <c r="L1463" s="65" t="s">
        <v>470</v>
      </c>
    </row>
    <row r="1464" spans="1:12" s="73" customFormat="1" outlineLevel="2">
      <c r="A1464" s="82">
        <v>1201001053</v>
      </c>
      <c r="B1464" s="83" t="s">
        <v>1542</v>
      </c>
      <c r="C1464" s="70">
        <v>0</v>
      </c>
      <c r="D1464" s="79"/>
      <c r="E1464" s="70"/>
      <c r="F1464" s="72"/>
      <c r="G1464" s="70">
        <f t="shared" si="45"/>
        <v>0</v>
      </c>
      <c r="I1464" s="68">
        <v>0</v>
      </c>
      <c r="J1464" s="69">
        <f t="shared" si="44"/>
        <v>0</v>
      </c>
      <c r="K1464" s="57"/>
      <c r="L1464" s="65" t="s">
        <v>470</v>
      </c>
    </row>
    <row r="1465" spans="1:12" s="73" customFormat="1" outlineLevel="2">
      <c r="A1465" s="82">
        <v>1201001056</v>
      </c>
      <c r="B1465" s="83" t="s">
        <v>1543</v>
      </c>
      <c r="C1465" s="70">
        <v>0</v>
      </c>
      <c r="D1465" s="79"/>
      <c r="E1465" s="70"/>
      <c r="F1465" s="72"/>
      <c r="G1465" s="70">
        <f t="shared" si="45"/>
        <v>0</v>
      </c>
      <c r="I1465" s="68">
        <v>0</v>
      </c>
      <c r="J1465" s="69">
        <f t="shared" si="44"/>
        <v>0</v>
      </c>
      <c r="K1465" s="57"/>
      <c r="L1465" s="65" t="s">
        <v>470</v>
      </c>
    </row>
    <row r="1466" spans="1:12" s="73" customFormat="1" outlineLevel="2">
      <c r="A1466" s="82">
        <v>1201001057</v>
      </c>
      <c r="B1466" s="83" t="s">
        <v>1544</v>
      </c>
      <c r="C1466" s="70">
        <v>0</v>
      </c>
      <c r="D1466" s="79"/>
      <c r="E1466" s="70"/>
      <c r="F1466" s="72"/>
      <c r="G1466" s="70">
        <f t="shared" si="45"/>
        <v>0</v>
      </c>
      <c r="I1466" s="68">
        <v>0</v>
      </c>
      <c r="J1466" s="69">
        <f t="shared" si="44"/>
        <v>0</v>
      </c>
      <c r="K1466" s="57"/>
      <c r="L1466" s="65" t="s">
        <v>470</v>
      </c>
    </row>
    <row r="1467" spans="1:12" s="73" customFormat="1" outlineLevel="2">
      <c r="A1467" s="82">
        <v>1201001059</v>
      </c>
      <c r="B1467" s="83" t="s">
        <v>1546</v>
      </c>
      <c r="C1467" s="70">
        <v>0</v>
      </c>
      <c r="D1467" s="79"/>
      <c r="E1467" s="70"/>
      <c r="F1467" s="72"/>
      <c r="G1467" s="70">
        <f t="shared" si="45"/>
        <v>0</v>
      </c>
      <c r="I1467" s="68">
        <v>0</v>
      </c>
      <c r="J1467" s="69">
        <f t="shared" si="44"/>
        <v>0</v>
      </c>
      <c r="K1467" s="57"/>
      <c r="L1467" s="65" t="s">
        <v>470</v>
      </c>
    </row>
    <row r="1468" spans="1:12" s="73" customFormat="1" outlineLevel="2">
      <c r="A1468" s="82">
        <v>1201001060</v>
      </c>
      <c r="B1468" s="83" t="s">
        <v>1539</v>
      </c>
      <c r="C1468" s="70">
        <v>0</v>
      </c>
      <c r="D1468" s="79"/>
      <c r="E1468" s="70"/>
      <c r="F1468" s="72"/>
      <c r="G1468" s="70">
        <f t="shared" si="45"/>
        <v>0</v>
      </c>
      <c r="I1468" s="68">
        <v>0</v>
      </c>
      <c r="J1468" s="69">
        <f t="shared" si="44"/>
        <v>0</v>
      </c>
      <c r="K1468" s="57"/>
      <c r="L1468" s="65" t="s">
        <v>470</v>
      </c>
    </row>
    <row r="1469" spans="1:12" s="73" customFormat="1" outlineLevel="2">
      <c r="A1469" s="82">
        <v>1201001061</v>
      </c>
      <c r="B1469" s="83" t="s">
        <v>1540</v>
      </c>
      <c r="C1469" s="70">
        <v>0</v>
      </c>
      <c r="D1469" s="79"/>
      <c r="E1469" s="70"/>
      <c r="F1469" s="72"/>
      <c r="G1469" s="70">
        <f t="shared" si="45"/>
        <v>0</v>
      </c>
      <c r="I1469" s="68">
        <v>0</v>
      </c>
      <c r="J1469" s="69">
        <f t="shared" si="44"/>
        <v>0</v>
      </c>
      <c r="K1469" s="57"/>
      <c r="L1469" s="65" t="s">
        <v>470</v>
      </c>
    </row>
    <row r="1470" spans="1:12" s="73" customFormat="1" outlineLevel="2">
      <c r="A1470" s="82">
        <v>1201001062</v>
      </c>
      <c r="B1470" s="83" t="s">
        <v>1541</v>
      </c>
      <c r="C1470" s="70">
        <v>0</v>
      </c>
      <c r="D1470" s="79"/>
      <c r="E1470" s="70"/>
      <c r="F1470" s="72"/>
      <c r="G1470" s="70">
        <f t="shared" si="45"/>
        <v>0</v>
      </c>
      <c r="I1470" s="68">
        <v>0</v>
      </c>
      <c r="J1470" s="69">
        <f t="shared" si="44"/>
        <v>0</v>
      </c>
      <c r="K1470" s="57"/>
      <c r="L1470" s="65" t="s">
        <v>470</v>
      </c>
    </row>
    <row r="1471" spans="1:12" s="73" customFormat="1" outlineLevel="2">
      <c r="A1471" s="82">
        <v>1201001063</v>
      </c>
      <c r="B1471" s="83" t="s">
        <v>1542</v>
      </c>
      <c r="C1471" s="70">
        <v>0</v>
      </c>
      <c r="D1471" s="79"/>
      <c r="E1471" s="70"/>
      <c r="F1471" s="72"/>
      <c r="G1471" s="70">
        <f t="shared" si="45"/>
        <v>0</v>
      </c>
      <c r="I1471" s="68">
        <v>0</v>
      </c>
      <c r="J1471" s="69">
        <f t="shared" si="44"/>
        <v>0</v>
      </c>
      <c r="K1471" s="57"/>
      <c r="L1471" s="65" t="s">
        <v>470</v>
      </c>
    </row>
    <row r="1472" spans="1:12" s="73" customFormat="1" outlineLevel="2">
      <c r="A1472" s="82">
        <v>1201001066</v>
      </c>
      <c r="B1472" s="83" t="s">
        <v>1543</v>
      </c>
      <c r="C1472" s="70">
        <v>0</v>
      </c>
      <c r="D1472" s="79"/>
      <c r="E1472" s="70"/>
      <c r="F1472" s="72"/>
      <c r="G1472" s="70">
        <f t="shared" si="45"/>
        <v>0</v>
      </c>
      <c r="I1472" s="68">
        <v>0</v>
      </c>
      <c r="J1472" s="69">
        <f t="shared" si="44"/>
        <v>0</v>
      </c>
      <c r="K1472" s="57"/>
      <c r="L1472" s="65" t="s">
        <v>470</v>
      </c>
    </row>
    <row r="1473" spans="1:12" s="73" customFormat="1" outlineLevel="2">
      <c r="A1473" s="82">
        <v>1201001067</v>
      </c>
      <c r="B1473" s="83" t="s">
        <v>1544</v>
      </c>
      <c r="C1473" s="70">
        <v>0</v>
      </c>
      <c r="D1473" s="79"/>
      <c r="E1473" s="70"/>
      <c r="F1473" s="72"/>
      <c r="G1473" s="70">
        <f t="shared" si="45"/>
        <v>0</v>
      </c>
      <c r="I1473" s="68">
        <v>0</v>
      </c>
      <c r="J1473" s="69">
        <f t="shared" si="44"/>
        <v>0</v>
      </c>
      <c r="K1473" s="57"/>
      <c r="L1473" s="65" t="s">
        <v>470</v>
      </c>
    </row>
    <row r="1474" spans="1:12" s="73" customFormat="1" outlineLevel="2">
      <c r="A1474" s="82">
        <v>1201001069</v>
      </c>
      <c r="B1474" s="83" t="s">
        <v>1546</v>
      </c>
      <c r="C1474" s="70">
        <v>0</v>
      </c>
      <c r="D1474" s="79"/>
      <c r="E1474" s="70"/>
      <c r="F1474" s="72"/>
      <c r="G1474" s="70">
        <f t="shared" si="45"/>
        <v>0</v>
      </c>
      <c r="I1474" s="68">
        <v>0</v>
      </c>
      <c r="J1474" s="69">
        <f t="shared" si="44"/>
        <v>0</v>
      </c>
      <c r="K1474" s="57"/>
      <c r="L1474" s="65" t="s">
        <v>470</v>
      </c>
    </row>
    <row r="1475" spans="1:12" s="73" customFormat="1" outlineLevel="2">
      <c r="A1475" s="82">
        <v>1201001080</v>
      </c>
      <c r="B1475" s="83" t="s">
        <v>1539</v>
      </c>
      <c r="C1475" s="70">
        <v>0</v>
      </c>
      <c r="D1475" s="79"/>
      <c r="E1475" s="70"/>
      <c r="F1475" s="72"/>
      <c r="G1475" s="70">
        <f t="shared" si="45"/>
        <v>0</v>
      </c>
      <c r="I1475" s="68">
        <v>0</v>
      </c>
      <c r="J1475" s="69">
        <f t="shared" si="44"/>
        <v>0</v>
      </c>
      <c r="K1475" s="57"/>
      <c r="L1475" s="65" t="s">
        <v>470</v>
      </c>
    </row>
    <row r="1476" spans="1:12" s="73" customFormat="1" outlineLevel="2">
      <c r="A1476" s="82">
        <v>1201001081</v>
      </c>
      <c r="B1476" s="83" t="s">
        <v>1540</v>
      </c>
      <c r="C1476" s="70">
        <v>0</v>
      </c>
      <c r="D1476" s="79"/>
      <c r="E1476" s="70"/>
      <c r="F1476" s="72"/>
      <c r="G1476" s="70">
        <f t="shared" si="45"/>
        <v>0</v>
      </c>
      <c r="I1476" s="68">
        <v>0</v>
      </c>
      <c r="J1476" s="69">
        <f t="shared" si="44"/>
        <v>0</v>
      </c>
      <c r="K1476" s="57"/>
      <c r="L1476" s="65" t="s">
        <v>470</v>
      </c>
    </row>
    <row r="1477" spans="1:12" s="73" customFormat="1" outlineLevel="2">
      <c r="A1477" s="82">
        <v>1201001082</v>
      </c>
      <c r="B1477" s="83" t="s">
        <v>1541</v>
      </c>
      <c r="C1477" s="70">
        <v>0</v>
      </c>
      <c r="D1477" s="79"/>
      <c r="E1477" s="70"/>
      <c r="F1477" s="72"/>
      <c r="G1477" s="70">
        <f t="shared" si="45"/>
        <v>0</v>
      </c>
      <c r="I1477" s="68">
        <v>0</v>
      </c>
      <c r="J1477" s="69">
        <f t="shared" si="44"/>
        <v>0</v>
      </c>
      <c r="K1477" s="57"/>
      <c r="L1477" s="65" t="s">
        <v>470</v>
      </c>
    </row>
    <row r="1478" spans="1:12" s="73" customFormat="1" outlineLevel="2">
      <c r="A1478" s="82">
        <v>1201001083</v>
      </c>
      <c r="B1478" s="83" t="s">
        <v>1542</v>
      </c>
      <c r="C1478" s="70">
        <v>0</v>
      </c>
      <c r="D1478" s="79"/>
      <c r="E1478" s="70"/>
      <c r="F1478" s="72"/>
      <c r="G1478" s="70">
        <f t="shared" si="45"/>
        <v>0</v>
      </c>
      <c r="I1478" s="68">
        <v>0</v>
      </c>
      <c r="J1478" s="69">
        <f t="shared" si="44"/>
        <v>0</v>
      </c>
      <c r="K1478" s="57"/>
      <c r="L1478" s="65" t="s">
        <v>470</v>
      </c>
    </row>
    <row r="1479" spans="1:12" s="73" customFormat="1" outlineLevel="2">
      <c r="A1479" s="82">
        <v>1201001086</v>
      </c>
      <c r="B1479" s="83" t="s">
        <v>1543</v>
      </c>
      <c r="C1479" s="70">
        <v>0</v>
      </c>
      <c r="D1479" s="79"/>
      <c r="E1479" s="70"/>
      <c r="F1479" s="72"/>
      <c r="G1479" s="70">
        <f t="shared" si="45"/>
        <v>0</v>
      </c>
      <c r="I1479" s="68">
        <v>0</v>
      </c>
      <c r="J1479" s="69">
        <f t="shared" si="44"/>
        <v>0</v>
      </c>
      <c r="K1479" s="57"/>
      <c r="L1479" s="65" t="s">
        <v>470</v>
      </c>
    </row>
    <row r="1480" spans="1:12" s="73" customFormat="1" outlineLevel="2">
      <c r="A1480" s="82">
        <v>1201001087</v>
      </c>
      <c r="B1480" s="83" t="s">
        <v>1544</v>
      </c>
      <c r="C1480" s="70">
        <v>0</v>
      </c>
      <c r="D1480" s="79"/>
      <c r="E1480" s="70"/>
      <c r="F1480" s="72"/>
      <c r="G1480" s="70">
        <f t="shared" si="45"/>
        <v>0</v>
      </c>
      <c r="I1480" s="68">
        <v>0</v>
      </c>
      <c r="J1480" s="69">
        <f t="shared" si="44"/>
        <v>0</v>
      </c>
      <c r="K1480" s="57"/>
      <c r="L1480" s="65" t="s">
        <v>470</v>
      </c>
    </row>
    <row r="1481" spans="1:12" s="73" customFormat="1" outlineLevel="2">
      <c r="A1481" s="82">
        <v>1201001089</v>
      </c>
      <c r="B1481" s="83" t="s">
        <v>1546</v>
      </c>
      <c r="C1481" s="70">
        <v>0</v>
      </c>
      <c r="D1481" s="79"/>
      <c r="E1481" s="70"/>
      <c r="F1481" s="72"/>
      <c r="G1481" s="70">
        <f t="shared" si="45"/>
        <v>0</v>
      </c>
      <c r="I1481" s="68">
        <v>0</v>
      </c>
      <c r="J1481" s="69">
        <f t="shared" si="44"/>
        <v>0</v>
      </c>
      <c r="K1481" s="57"/>
      <c r="L1481" s="65" t="s">
        <v>470</v>
      </c>
    </row>
    <row r="1482" spans="1:12" s="73" customFormat="1" outlineLevel="2">
      <c r="A1482" s="82">
        <v>1201001090</v>
      </c>
      <c r="B1482" s="83" t="s">
        <v>1539</v>
      </c>
      <c r="C1482" s="70">
        <v>0</v>
      </c>
      <c r="D1482" s="79"/>
      <c r="E1482" s="70"/>
      <c r="F1482" s="72"/>
      <c r="G1482" s="70">
        <f t="shared" si="45"/>
        <v>0</v>
      </c>
      <c r="I1482" s="68">
        <v>0</v>
      </c>
      <c r="J1482" s="69">
        <f t="shared" si="44"/>
        <v>0</v>
      </c>
      <c r="K1482" s="57"/>
      <c r="L1482" s="65" t="s">
        <v>470</v>
      </c>
    </row>
    <row r="1483" spans="1:12" s="73" customFormat="1" outlineLevel="2">
      <c r="A1483" s="82">
        <v>1201001091</v>
      </c>
      <c r="B1483" s="83" t="s">
        <v>1540</v>
      </c>
      <c r="C1483" s="70">
        <v>0</v>
      </c>
      <c r="D1483" s="79"/>
      <c r="E1483" s="70"/>
      <c r="F1483" s="72"/>
      <c r="G1483" s="70">
        <f t="shared" si="45"/>
        <v>0</v>
      </c>
      <c r="I1483" s="68">
        <v>0</v>
      </c>
      <c r="J1483" s="69">
        <f t="shared" si="44"/>
        <v>0</v>
      </c>
      <c r="K1483" s="57"/>
      <c r="L1483" s="65" t="s">
        <v>470</v>
      </c>
    </row>
    <row r="1484" spans="1:12" s="73" customFormat="1" outlineLevel="2">
      <c r="A1484" s="82">
        <v>1201001092</v>
      </c>
      <c r="B1484" s="83" t="s">
        <v>1541</v>
      </c>
      <c r="C1484" s="70">
        <v>0</v>
      </c>
      <c r="D1484" s="79"/>
      <c r="E1484" s="70"/>
      <c r="F1484" s="72"/>
      <c r="G1484" s="70">
        <f t="shared" si="45"/>
        <v>0</v>
      </c>
      <c r="I1484" s="68">
        <v>0</v>
      </c>
      <c r="J1484" s="69">
        <f t="shared" si="44"/>
        <v>0</v>
      </c>
      <c r="K1484" s="57"/>
      <c r="L1484" s="65" t="s">
        <v>470</v>
      </c>
    </row>
    <row r="1485" spans="1:12" s="73" customFormat="1" outlineLevel="2">
      <c r="A1485" s="82">
        <v>1201001093</v>
      </c>
      <c r="B1485" s="83" t="s">
        <v>1542</v>
      </c>
      <c r="C1485" s="70">
        <v>0</v>
      </c>
      <c r="D1485" s="79"/>
      <c r="E1485" s="70"/>
      <c r="F1485" s="72"/>
      <c r="G1485" s="70">
        <f t="shared" si="45"/>
        <v>0</v>
      </c>
      <c r="I1485" s="68">
        <v>0</v>
      </c>
      <c r="J1485" s="69">
        <f t="shared" si="44"/>
        <v>0</v>
      </c>
      <c r="K1485" s="57"/>
      <c r="L1485" s="65" t="s">
        <v>470</v>
      </c>
    </row>
    <row r="1486" spans="1:12" s="73" customFormat="1" outlineLevel="2">
      <c r="A1486" s="82">
        <v>1201001096</v>
      </c>
      <c r="B1486" s="83" t="s">
        <v>1543</v>
      </c>
      <c r="C1486" s="70">
        <v>0</v>
      </c>
      <c r="D1486" s="79"/>
      <c r="E1486" s="70"/>
      <c r="F1486" s="72"/>
      <c r="G1486" s="70">
        <f t="shared" si="45"/>
        <v>0</v>
      </c>
      <c r="I1486" s="68">
        <v>0</v>
      </c>
      <c r="J1486" s="69">
        <f t="shared" si="44"/>
        <v>0</v>
      </c>
      <c r="K1486" s="57"/>
      <c r="L1486" s="65" t="s">
        <v>470</v>
      </c>
    </row>
    <row r="1487" spans="1:12" s="73" customFormat="1" outlineLevel="2">
      <c r="A1487" s="82">
        <v>1201001097</v>
      </c>
      <c r="B1487" s="83" t="s">
        <v>1544</v>
      </c>
      <c r="C1487" s="70">
        <v>0</v>
      </c>
      <c r="D1487" s="79"/>
      <c r="E1487" s="70"/>
      <c r="F1487" s="72"/>
      <c r="G1487" s="70">
        <f t="shared" si="45"/>
        <v>0</v>
      </c>
      <c r="I1487" s="68">
        <v>0</v>
      </c>
      <c r="J1487" s="69">
        <f t="shared" si="44"/>
        <v>0</v>
      </c>
      <c r="K1487" s="57"/>
      <c r="L1487" s="65" t="s">
        <v>470</v>
      </c>
    </row>
    <row r="1488" spans="1:12" s="73" customFormat="1" outlineLevel="2">
      <c r="A1488" s="82">
        <v>1201001099</v>
      </c>
      <c r="B1488" s="83" t="s">
        <v>1546</v>
      </c>
      <c r="C1488" s="70">
        <v>0</v>
      </c>
      <c r="D1488" s="79"/>
      <c r="E1488" s="70"/>
      <c r="F1488" s="72"/>
      <c r="G1488" s="70">
        <f t="shared" si="45"/>
        <v>0</v>
      </c>
      <c r="I1488" s="68">
        <v>0</v>
      </c>
      <c r="J1488" s="69">
        <f t="shared" si="44"/>
        <v>0</v>
      </c>
      <c r="K1488" s="57"/>
      <c r="L1488" s="65" t="s">
        <v>470</v>
      </c>
    </row>
    <row r="1489" spans="1:12" s="73" customFormat="1" outlineLevel="2">
      <c r="A1489" s="82">
        <v>1201001100</v>
      </c>
      <c r="B1489" s="83" t="s">
        <v>1539</v>
      </c>
      <c r="C1489" s="70">
        <v>0</v>
      </c>
      <c r="D1489" s="79"/>
      <c r="E1489" s="70"/>
      <c r="F1489" s="72"/>
      <c r="G1489" s="70">
        <f t="shared" si="45"/>
        <v>0</v>
      </c>
      <c r="I1489" s="68">
        <v>0</v>
      </c>
      <c r="J1489" s="69">
        <f t="shared" si="44"/>
        <v>0</v>
      </c>
      <c r="K1489" s="57"/>
      <c r="L1489" s="65" t="s">
        <v>470</v>
      </c>
    </row>
    <row r="1490" spans="1:12" s="73" customFormat="1" outlineLevel="2">
      <c r="A1490" s="82">
        <v>1201001101</v>
      </c>
      <c r="B1490" s="83" t="s">
        <v>1540</v>
      </c>
      <c r="C1490" s="70">
        <v>0</v>
      </c>
      <c r="D1490" s="79"/>
      <c r="E1490" s="70"/>
      <c r="F1490" s="72"/>
      <c r="G1490" s="70">
        <f t="shared" si="45"/>
        <v>0</v>
      </c>
      <c r="I1490" s="68">
        <v>0</v>
      </c>
      <c r="J1490" s="69">
        <f t="shared" si="44"/>
        <v>0</v>
      </c>
      <c r="K1490" s="57"/>
      <c r="L1490" s="65" t="s">
        <v>470</v>
      </c>
    </row>
    <row r="1491" spans="1:12" s="73" customFormat="1" outlineLevel="2">
      <c r="A1491" s="82">
        <v>1201001102</v>
      </c>
      <c r="B1491" s="83" t="s">
        <v>1541</v>
      </c>
      <c r="C1491" s="70">
        <v>0</v>
      </c>
      <c r="D1491" s="79"/>
      <c r="E1491" s="70"/>
      <c r="F1491" s="72"/>
      <c r="G1491" s="70">
        <f t="shared" si="45"/>
        <v>0</v>
      </c>
      <c r="I1491" s="68">
        <v>0</v>
      </c>
      <c r="J1491" s="69">
        <f t="shared" si="44"/>
        <v>0</v>
      </c>
      <c r="K1491" s="57"/>
      <c r="L1491" s="65" t="s">
        <v>470</v>
      </c>
    </row>
    <row r="1492" spans="1:12" s="73" customFormat="1" outlineLevel="2">
      <c r="A1492" s="82">
        <v>1201001103</v>
      </c>
      <c r="B1492" s="83" t="s">
        <v>1542</v>
      </c>
      <c r="C1492" s="70">
        <v>0</v>
      </c>
      <c r="D1492" s="79"/>
      <c r="E1492" s="70"/>
      <c r="F1492" s="72"/>
      <c r="G1492" s="70">
        <f t="shared" si="45"/>
        <v>0</v>
      </c>
      <c r="I1492" s="68">
        <v>0</v>
      </c>
      <c r="J1492" s="69">
        <f t="shared" si="44"/>
        <v>0</v>
      </c>
      <c r="K1492" s="57"/>
      <c r="L1492" s="65" t="s">
        <v>470</v>
      </c>
    </row>
    <row r="1493" spans="1:12" s="73" customFormat="1" outlineLevel="2">
      <c r="A1493" s="82">
        <v>1201001106</v>
      </c>
      <c r="B1493" s="83" t="s">
        <v>1543</v>
      </c>
      <c r="C1493" s="70">
        <v>0</v>
      </c>
      <c r="D1493" s="79"/>
      <c r="E1493" s="70"/>
      <c r="F1493" s="72"/>
      <c r="G1493" s="70">
        <f t="shared" si="45"/>
        <v>0</v>
      </c>
      <c r="I1493" s="68">
        <v>0</v>
      </c>
      <c r="J1493" s="69">
        <f t="shared" si="44"/>
        <v>0</v>
      </c>
      <c r="K1493" s="57"/>
      <c r="L1493" s="65" t="s">
        <v>470</v>
      </c>
    </row>
    <row r="1494" spans="1:12" s="73" customFormat="1" outlineLevel="2">
      <c r="A1494" s="82">
        <v>1201001107</v>
      </c>
      <c r="B1494" s="83" t="s">
        <v>1544</v>
      </c>
      <c r="C1494" s="70">
        <v>0</v>
      </c>
      <c r="D1494" s="79"/>
      <c r="E1494" s="70"/>
      <c r="F1494" s="72"/>
      <c r="G1494" s="70">
        <f t="shared" si="45"/>
        <v>0</v>
      </c>
      <c r="I1494" s="68">
        <v>0</v>
      </c>
      <c r="J1494" s="69">
        <f t="shared" si="44"/>
        <v>0</v>
      </c>
      <c r="K1494" s="57"/>
      <c r="L1494" s="65" t="s">
        <v>470</v>
      </c>
    </row>
    <row r="1495" spans="1:12" s="73" customFormat="1" outlineLevel="2">
      <c r="A1495" s="82">
        <v>1201001109</v>
      </c>
      <c r="B1495" s="83" t="s">
        <v>1546</v>
      </c>
      <c r="C1495" s="70">
        <v>0</v>
      </c>
      <c r="D1495" s="79"/>
      <c r="E1495" s="70"/>
      <c r="F1495" s="72"/>
      <c r="G1495" s="70">
        <f t="shared" si="45"/>
        <v>0</v>
      </c>
      <c r="I1495" s="68">
        <v>0</v>
      </c>
      <c r="J1495" s="69">
        <f t="shared" si="44"/>
        <v>0</v>
      </c>
      <c r="K1495" s="57"/>
      <c r="L1495" s="65" t="s">
        <v>470</v>
      </c>
    </row>
    <row r="1496" spans="1:12" s="73" customFormat="1" outlineLevel="2">
      <c r="A1496" s="82">
        <v>1201001110</v>
      </c>
      <c r="B1496" s="83" t="s">
        <v>1539</v>
      </c>
      <c r="C1496" s="70">
        <v>0</v>
      </c>
      <c r="D1496" s="79"/>
      <c r="E1496" s="70"/>
      <c r="F1496" s="72"/>
      <c r="G1496" s="70">
        <f t="shared" si="45"/>
        <v>0</v>
      </c>
      <c r="I1496" s="68">
        <v>0</v>
      </c>
      <c r="J1496" s="69">
        <f t="shared" si="44"/>
        <v>0</v>
      </c>
      <c r="K1496" s="57"/>
      <c r="L1496" s="65" t="s">
        <v>470</v>
      </c>
    </row>
    <row r="1497" spans="1:12" s="73" customFormat="1" outlineLevel="2">
      <c r="A1497" s="82">
        <v>1201001111</v>
      </c>
      <c r="B1497" s="83" t="s">
        <v>1540</v>
      </c>
      <c r="C1497" s="70">
        <v>0</v>
      </c>
      <c r="D1497" s="79"/>
      <c r="E1497" s="70"/>
      <c r="F1497" s="72"/>
      <c r="G1497" s="70">
        <f t="shared" si="45"/>
        <v>0</v>
      </c>
      <c r="I1497" s="68">
        <v>0</v>
      </c>
      <c r="J1497" s="69">
        <f t="shared" si="44"/>
        <v>0</v>
      </c>
      <c r="K1497" s="57"/>
      <c r="L1497" s="65" t="s">
        <v>470</v>
      </c>
    </row>
    <row r="1498" spans="1:12" s="73" customFormat="1" outlineLevel="2">
      <c r="A1498" s="82">
        <v>1201001112</v>
      </c>
      <c r="B1498" s="83" t="s">
        <v>1541</v>
      </c>
      <c r="C1498" s="70">
        <v>0</v>
      </c>
      <c r="D1498" s="79"/>
      <c r="E1498" s="70"/>
      <c r="F1498" s="72"/>
      <c r="G1498" s="70">
        <f t="shared" si="45"/>
        <v>0</v>
      </c>
      <c r="I1498" s="68">
        <v>0</v>
      </c>
      <c r="J1498" s="69">
        <f t="shared" si="44"/>
        <v>0</v>
      </c>
      <c r="K1498" s="57"/>
      <c r="L1498" s="65" t="s">
        <v>470</v>
      </c>
    </row>
    <row r="1499" spans="1:12" s="73" customFormat="1" outlineLevel="2">
      <c r="A1499" s="82">
        <v>1201001113</v>
      </c>
      <c r="B1499" s="83" t="s">
        <v>1542</v>
      </c>
      <c r="C1499" s="70">
        <v>0</v>
      </c>
      <c r="D1499" s="79"/>
      <c r="E1499" s="70"/>
      <c r="F1499" s="72"/>
      <c r="G1499" s="70">
        <f t="shared" si="45"/>
        <v>0</v>
      </c>
      <c r="I1499" s="68">
        <v>0</v>
      </c>
      <c r="J1499" s="69">
        <f t="shared" si="44"/>
        <v>0</v>
      </c>
      <c r="K1499" s="57"/>
      <c r="L1499" s="65" t="s">
        <v>470</v>
      </c>
    </row>
    <row r="1500" spans="1:12" s="73" customFormat="1" outlineLevel="2">
      <c r="A1500" s="82">
        <v>1201001116</v>
      </c>
      <c r="B1500" s="83" t="s">
        <v>1543</v>
      </c>
      <c r="C1500" s="70">
        <v>0</v>
      </c>
      <c r="D1500" s="79"/>
      <c r="E1500" s="70"/>
      <c r="F1500" s="72"/>
      <c r="G1500" s="70">
        <f t="shared" si="45"/>
        <v>0</v>
      </c>
      <c r="I1500" s="68">
        <v>0</v>
      </c>
      <c r="J1500" s="69">
        <f t="shared" si="44"/>
        <v>0</v>
      </c>
      <c r="K1500" s="57"/>
      <c r="L1500" s="65" t="s">
        <v>470</v>
      </c>
    </row>
    <row r="1501" spans="1:12" s="73" customFormat="1" outlineLevel="2">
      <c r="A1501" s="82">
        <v>1201001117</v>
      </c>
      <c r="B1501" s="83" t="s">
        <v>1544</v>
      </c>
      <c r="C1501" s="70">
        <v>0</v>
      </c>
      <c r="D1501" s="79"/>
      <c r="E1501" s="70"/>
      <c r="F1501" s="72"/>
      <c r="G1501" s="70">
        <f t="shared" si="45"/>
        <v>0</v>
      </c>
      <c r="I1501" s="68">
        <v>0</v>
      </c>
      <c r="J1501" s="69">
        <f t="shared" si="44"/>
        <v>0</v>
      </c>
      <c r="K1501" s="57"/>
      <c r="L1501" s="65" t="s">
        <v>470</v>
      </c>
    </row>
    <row r="1502" spans="1:12" s="73" customFormat="1" outlineLevel="2">
      <c r="A1502" s="82">
        <v>1201001119</v>
      </c>
      <c r="B1502" s="83" t="s">
        <v>1546</v>
      </c>
      <c r="C1502" s="70">
        <v>0</v>
      </c>
      <c r="D1502" s="79"/>
      <c r="E1502" s="70"/>
      <c r="F1502" s="72"/>
      <c r="G1502" s="70">
        <f t="shared" si="45"/>
        <v>0</v>
      </c>
      <c r="I1502" s="68">
        <v>0</v>
      </c>
      <c r="J1502" s="69">
        <f t="shared" si="44"/>
        <v>0</v>
      </c>
      <c r="K1502" s="57"/>
      <c r="L1502" s="65" t="s">
        <v>470</v>
      </c>
    </row>
    <row r="1503" spans="1:12" s="73" customFormat="1" outlineLevel="2">
      <c r="A1503" s="82">
        <v>1201001120</v>
      </c>
      <c r="B1503" s="83" t="s">
        <v>1539</v>
      </c>
      <c r="C1503" s="70">
        <v>0</v>
      </c>
      <c r="D1503" s="79"/>
      <c r="E1503" s="70"/>
      <c r="F1503" s="72"/>
      <c r="G1503" s="70">
        <f t="shared" si="45"/>
        <v>0</v>
      </c>
      <c r="I1503" s="68">
        <v>0</v>
      </c>
      <c r="J1503" s="69">
        <f t="shared" si="44"/>
        <v>0</v>
      </c>
      <c r="K1503" s="57"/>
      <c r="L1503" s="65" t="s">
        <v>470</v>
      </c>
    </row>
    <row r="1504" spans="1:12" s="73" customFormat="1" outlineLevel="2">
      <c r="A1504" s="82">
        <v>1201001121</v>
      </c>
      <c r="B1504" s="83" t="s">
        <v>1540</v>
      </c>
      <c r="C1504" s="70">
        <v>0</v>
      </c>
      <c r="D1504" s="79"/>
      <c r="E1504" s="70"/>
      <c r="F1504" s="72"/>
      <c r="G1504" s="70">
        <f t="shared" si="45"/>
        <v>0</v>
      </c>
      <c r="I1504" s="68">
        <v>0</v>
      </c>
      <c r="J1504" s="69">
        <f t="shared" si="44"/>
        <v>0</v>
      </c>
      <c r="K1504" s="57"/>
      <c r="L1504" s="65" t="s">
        <v>470</v>
      </c>
    </row>
    <row r="1505" spans="1:12" s="73" customFormat="1" outlineLevel="2">
      <c r="A1505" s="82">
        <v>1201001122</v>
      </c>
      <c r="B1505" s="83" t="s">
        <v>1541</v>
      </c>
      <c r="C1505" s="70">
        <v>0</v>
      </c>
      <c r="D1505" s="79"/>
      <c r="E1505" s="70"/>
      <c r="F1505" s="72"/>
      <c r="G1505" s="70">
        <f t="shared" si="45"/>
        <v>0</v>
      </c>
      <c r="I1505" s="68">
        <v>0</v>
      </c>
      <c r="J1505" s="69">
        <f t="shared" si="44"/>
        <v>0</v>
      </c>
      <c r="K1505" s="57"/>
      <c r="L1505" s="65" t="s">
        <v>470</v>
      </c>
    </row>
    <row r="1506" spans="1:12" s="73" customFormat="1" outlineLevel="2">
      <c r="A1506" s="82">
        <v>1201001123</v>
      </c>
      <c r="B1506" s="83" t="s">
        <v>1542</v>
      </c>
      <c r="C1506" s="70">
        <v>0</v>
      </c>
      <c r="D1506" s="79"/>
      <c r="E1506" s="70"/>
      <c r="F1506" s="72"/>
      <c r="G1506" s="70">
        <f t="shared" si="45"/>
        <v>0</v>
      </c>
      <c r="I1506" s="68">
        <v>0</v>
      </c>
      <c r="J1506" s="69">
        <f t="shared" si="44"/>
        <v>0</v>
      </c>
      <c r="K1506" s="57"/>
      <c r="L1506" s="65" t="s">
        <v>470</v>
      </c>
    </row>
    <row r="1507" spans="1:12" s="73" customFormat="1" outlineLevel="2">
      <c r="A1507" s="82">
        <v>1201001126</v>
      </c>
      <c r="B1507" s="83" t="s">
        <v>1543</v>
      </c>
      <c r="C1507" s="70">
        <v>0</v>
      </c>
      <c r="D1507" s="79"/>
      <c r="E1507" s="70"/>
      <c r="F1507" s="72"/>
      <c r="G1507" s="70">
        <f t="shared" si="45"/>
        <v>0</v>
      </c>
      <c r="I1507" s="68">
        <v>0</v>
      </c>
      <c r="J1507" s="69">
        <f t="shared" si="44"/>
        <v>0</v>
      </c>
      <c r="K1507" s="57"/>
      <c r="L1507" s="65" t="s">
        <v>470</v>
      </c>
    </row>
    <row r="1508" spans="1:12" s="73" customFormat="1" outlineLevel="2">
      <c r="A1508" s="82">
        <v>1201001127</v>
      </c>
      <c r="B1508" s="83" t="s">
        <v>1544</v>
      </c>
      <c r="C1508" s="70">
        <v>0</v>
      </c>
      <c r="D1508" s="79"/>
      <c r="E1508" s="70"/>
      <c r="F1508" s="72"/>
      <c r="G1508" s="70">
        <f t="shared" si="45"/>
        <v>0</v>
      </c>
      <c r="I1508" s="68">
        <v>0</v>
      </c>
      <c r="J1508" s="69">
        <f t="shared" si="44"/>
        <v>0</v>
      </c>
      <c r="K1508" s="57"/>
      <c r="L1508" s="65" t="s">
        <v>470</v>
      </c>
    </row>
    <row r="1509" spans="1:12" s="73" customFormat="1" outlineLevel="2">
      <c r="A1509" s="82">
        <v>1201001129</v>
      </c>
      <c r="B1509" s="83" t="s">
        <v>1546</v>
      </c>
      <c r="C1509" s="70">
        <v>0</v>
      </c>
      <c r="D1509" s="79"/>
      <c r="E1509" s="70"/>
      <c r="F1509" s="72"/>
      <c r="G1509" s="70">
        <f t="shared" si="45"/>
        <v>0</v>
      </c>
      <c r="I1509" s="68">
        <v>0</v>
      </c>
      <c r="J1509" s="69">
        <f t="shared" si="44"/>
        <v>0</v>
      </c>
      <c r="K1509" s="57"/>
      <c r="L1509" s="65" t="s">
        <v>470</v>
      </c>
    </row>
    <row r="1510" spans="1:12" s="73" customFormat="1" outlineLevel="2">
      <c r="A1510" s="82">
        <v>1201001910</v>
      </c>
      <c r="B1510" s="83" t="s">
        <v>1547</v>
      </c>
      <c r="C1510" s="70">
        <v>0</v>
      </c>
      <c r="D1510" s="79"/>
      <c r="E1510" s="70"/>
      <c r="F1510" s="72"/>
      <c r="G1510" s="70">
        <f t="shared" si="45"/>
        <v>0</v>
      </c>
      <c r="I1510" s="68">
        <v>0</v>
      </c>
      <c r="J1510" s="69">
        <f t="shared" si="44"/>
        <v>0</v>
      </c>
      <c r="K1510" s="57"/>
      <c r="L1510" s="65" t="s">
        <v>470</v>
      </c>
    </row>
    <row r="1511" spans="1:12" s="73" customFormat="1" outlineLevel="2">
      <c r="A1511" s="82">
        <v>1201201010</v>
      </c>
      <c r="B1511" s="83" t="s">
        <v>1548</v>
      </c>
      <c r="C1511" s="70">
        <v>0</v>
      </c>
      <c r="D1511" s="79"/>
      <c r="E1511" s="70"/>
      <c r="F1511" s="72"/>
      <c r="G1511" s="70">
        <f t="shared" si="45"/>
        <v>0</v>
      </c>
      <c r="I1511" s="68">
        <v>0</v>
      </c>
      <c r="J1511" s="69">
        <f t="shared" si="44"/>
        <v>0</v>
      </c>
      <c r="K1511" s="57"/>
      <c r="L1511" s="65" t="s">
        <v>470</v>
      </c>
    </row>
    <row r="1512" spans="1:12" s="73" customFormat="1" outlineLevel="2">
      <c r="A1512" s="82">
        <v>1201201011</v>
      </c>
      <c r="B1512" s="83" t="s">
        <v>1549</v>
      </c>
      <c r="C1512" s="70">
        <v>0</v>
      </c>
      <c r="D1512" s="79"/>
      <c r="E1512" s="70"/>
      <c r="F1512" s="72"/>
      <c r="G1512" s="70">
        <f t="shared" si="45"/>
        <v>0</v>
      </c>
      <c r="I1512" s="68">
        <v>0</v>
      </c>
      <c r="J1512" s="69">
        <f t="shared" si="44"/>
        <v>0</v>
      </c>
      <c r="K1512" s="57"/>
      <c r="L1512" s="65" t="s">
        <v>470</v>
      </c>
    </row>
    <row r="1513" spans="1:12" s="73" customFormat="1" outlineLevel="2">
      <c r="A1513" s="82">
        <v>1201201012</v>
      </c>
      <c r="B1513" s="83" t="s">
        <v>1550</v>
      </c>
      <c r="C1513" s="70">
        <v>0</v>
      </c>
      <c r="D1513" s="79"/>
      <c r="E1513" s="70"/>
      <c r="F1513" s="72"/>
      <c r="G1513" s="70">
        <f t="shared" si="45"/>
        <v>0</v>
      </c>
      <c r="I1513" s="68">
        <v>0</v>
      </c>
      <c r="J1513" s="69">
        <f t="shared" si="44"/>
        <v>0</v>
      </c>
      <c r="K1513" s="57"/>
      <c r="L1513" s="65" t="s">
        <v>470</v>
      </c>
    </row>
    <row r="1514" spans="1:12" s="73" customFormat="1" outlineLevel="2">
      <c r="A1514" s="82">
        <v>1201201013</v>
      </c>
      <c r="B1514" s="83" t="s">
        <v>1551</v>
      </c>
      <c r="C1514" s="70">
        <v>30331.86</v>
      </c>
      <c r="D1514" s="79"/>
      <c r="E1514" s="70"/>
      <c r="F1514" s="72"/>
      <c r="G1514" s="70">
        <f t="shared" si="45"/>
        <v>30331.86</v>
      </c>
      <c r="I1514" s="68">
        <v>0</v>
      </c>
      <c r="J1514" s="69">
        <f t="shared" ref="J1514:J1577" si="46">I1514-G1514</f>
        <v>-30331.86</v>
      </c>
      <c r="K1514" s="57"/>
      <c r="L1514" s="65" t="s">
        <v>470</v>
      </c>
    </row>
    <row r="1515" spans="1:12" s="73" customFormat="1" outlineLevel="2">
      <c r="A1515" s="82">
        <v>1201201016</v>
      </c>
      <c r="B1515" s="83" t="s">
        <v>1552</v>
      </c>
      <c r="C1515" s="70">
        <v>0</v>
      </c>
      <c r="D1515" s="79"/>
      <c r="E1515" s="70"/>
      <c r="F1515" s="72"/>
      <c r="G1515" s="70">
        <f t="shared" si="45"/>
        <v>0</v>
      </c>
      <c r="I1515" s="68">
        <v>0</v>
      </c>
      <c r="J1515" s="69">
        <f t="shared" si="46"/>
        <v>0</v>
      </c>
      <c r="K1515" s="57"/>
      <c r="L1515" s="65" t="s">
        <v>470</v>
      </c>
    </row>
    <row r="1516" spans="1:12" s="73" customFormat="1" outlineLevel="2">
      <c r="A1516" s="82">
        <v>1201201017</v>
      </c>
      <c r="B1516" s="83" t="s">
        <v>1553</v>
      </c>
      <c r="C1516" s="70">
        <v>-30331.86</v>
      </c>
      <c r="D1516" s="79"/>
      <c r="E1516" s="70"/>
      <c r="F1516" s="72"/>
      <c r="G1516" s="70">
        <f t="shared" si="45"/>
        <v>-30331.86</v>
      </c>
      <c r="I1516" s="68">
        <v>0</v>
      </c>
      <c r="J1516" s="69">
        <f t="shared" si="46"/>
        <v>30331.86</v>
      </c>
      <c r="K1516" s="57"/>
      <c r="L1516" s="65" t="s">
        <v>470</v>
      </c>
    </row>
    <row r="1517" spans="1:12" s="73" customFormat="1" outlineLevel="2">
      <c r="A1517" s="82">
        <v>1201201018</v>
      </c>
      <c r="B1517" s="83" t="s">
        <v>1554</v>
      </c>
      <c r="C1517" s="70">
        <v>0</v>
      </c>
      <c r="D1517" s="79"/>
      <c r="E1517" s="70"/>
      <c r="F1517" s="72"/>
      <c r="G1517" s="70">
        <f t="shared" si="45"/>
        <v>0</v>
      </c>
      <c r="I1517" s="68">
        <v>0</v>
      </c>
      <c r="J1517" s="69">
        <f t="shared" si="46"/>
        <v>0</v>
      </c>
      <c r="K1517" s="57"/>
      <c r="L1517" s="65" t="s">
        <v>470</v>
      </c>
    </row>
    <row r="1518" spans="1:12" s="73" customFormat="1" outlineLevel="2">
      <c r="A1518" s="82">
        <v>1201201019</v>
      </c>
      <c r="B1518" s="83" t="s">
        <v>1555</v>
      </c>
      <c r="C1518" s="70">
        <v>0</v>
      </c>
      <c r="D1518" s="79"/>
      <c r="E1518" s="70"/>
      <c r="F1518" s="72"/>
      <c r="G1518" s="70">
        <f t="shared" si="45"/>
        <v>0</v>
      </c>
      <c r="I1518" s="68">
        <v>0</v>
      </c>
      <c r="J1518" s="69">
        <f t="shared" si="46"/>
        <v>0</v>
      </c>
      <c r="K1518" s="57"/>
      <c r="L1518" s="65" t="s">
        <v>470</v>
      </c>
    </row>
    <row r="1519" spans="1:12" s="73" customFormat="1" outlineLevel="2">
      <c r="A1519" s="82">
        <v>1201301010</v>
      </c>
      <c r="B1519" s="83" t="s">
        <v>1556</v>
      </c>
      <c r="C1519" s="70">
        <v>0</v>
      </c>
      <c r="D1519" s="79"/>
      <c r="E1519" s="70"/>
      <c r="F1519" s="72"/>
      <c r="G1519" s="70">
        <f t="shared" si="45"/>
        <v>0</v>
      </c>
      <c r="I1519" s="68">
        <v>0</v>
      </c>
      <c r="J1519" s="69">
        <f t="shared" si="46"/>
        <v>0</v>
      </c>
      <c r="K1519" s="57"/>
      <c r="L1519" s="65" t="s">
        <v>470</v>
      </c>
    </row>
    <row r="1520" spans="1:12" s="73" customFormat="1" outlineLevel="2">
      <c r="A1520" s="82">
        <v>1201301011</v>
      </c>
      <c r="B1520" s="83" t="s">
        <v>1557</v>
      </c>
      <c r="C1520" s="70">
        <v>0</v>
      </c>
      <c r="D1520" s="79"/>
      <c r="E1520" s="70"/>
      <c r="F1520" s="72"/>
      <c r="G1520" s="70">
        <f t="shared" si="45"/>
        <v>0</v>
      </c>
      <c r="I1520" s="68">
        <v>0</v>
      </c>
      <c r="J1520" s="69">
        <f t="shared" si="46"/>
        <v>0</v>
      </c>
      <c r="K1520" s="57"/>
      <c r="L1520" s="65" t="s">
        <v>470</v>
      </c>
    </row>
    <row r="1521" spans="1:12" s="73" customFormat="1" outlineLevel="2">
      <c r="A1521" s="82">
        <v>1201301012</v>
      </c>
      <c r="B1521" s="83" t="s">
        <v>1558</v>
      </c>
      <c r="C1521" s="70">
        <v>0</v>
      </c>
      <c r="D1521" s="79"/>
      <c r="E1521" s="70"/>
      <c r="F1521" s="72"/>
      <c r="G1521" s="70">
        <f t="shared" si="45"/>
        <v>0</v>
      </c>
      <c r="I1521" s="68">
        <v>0</v>
      </c>
      <c r="J1521" s="69">
        <f t="shared" si="46"/>
        <v>0</v>
      </c>
      <c r="K1521" s="57"/>
      <c r="L1521" s="65" t="s">
        <v>470</v>
      </c>
    </row>
    <row r="1522" spans="1:12" s="73" customFormat="1" outlineLevel="2">
      <c r="A1522" s="82">
        <v>1201301013</v>
      </c>
      <c r="B1522" s="83" t="s">
        <v>1559</v>
      </c>
      <c r="C1522" s="70">
        <v>0</v>
      </c>
      <c r="D1522" s="79"/>
      <c r="E1522" s="70"/>
      <c r="F1522" s="72"/>
      <c r="G1522" s="70">
        <f t="shared" si="45"/>
        <v>0</v>
      </c>
      <c r="I1522" s="68">
        <v>0</v>
      </c>
      <c r="J1522" s="69">
        <f t="shared" si="46"/>
        <v>0</v>
      </c>
      <c r="K1522" s="57"/>
      <c r="L1522" s="65" t="s">
        <v>470</v>
      </c>
    </row>
    <row r="1523" spans="1:12" s="73" customFormat="1" outlineLevel="2">
      <c r="A1523" s="82">
        <v>1201301016</v>
      </c>
      <c r="B1523" s="83" t="s">
        <v>1560</v>
      </c>
      <c r="C1523" s="70">
        <v>0</v>
      </c>
      <c r="D1523" s="79"/>
      <c r="E1523" s="70"/>
      <c r="F1523" s="72"/>
      <c r="G1523" s="70">
        <f t="shared" si="45"/>
        <v>0</v>
      </c>
      <c r="I1523" s="68">
        <v>0</v>
      </c>
      <c r="J1523" s="69">
        <f t="shared" si="46"/>
        <v>0</v>
      </c>
      <c r="K1523" s="57"/>
      <c r="L1523" s="65" t="s">
        <v>470</v>
      </c>
    </row>
    <row r="1524" spans="1:12" s="73" customFormat="1" outlineLevel="2">
      <c r="A1524" s="82">
        <v>1201301017</v>
      </c>
      <c r="B1524" s="83" t="s">
        <v>1561</v>
      </c>
      <c r="C1524" s="70">
        <v>0</v>
      </c>
      <c r="D1524" s="79"/>
      <c r="E1524" s="70"/>
      <c r="F1524" s="72"/>
      <c r="G1524" s="70">
        <f t="shared" si="45"/>
        <v>0</v>
      </c>
      <c r="I1524" s="68">
        <v>0</v>
      </c>
      <c r="J1524" s="69">
        <f t="shared" si="46"/>
        <v>0</v>
      </c>
      <c r="K1524" s="57"/>
      <c r="L1524" s="65" t="s">
        <v>470</v>
      </c>
    </row>
    <row r="1525" spans="1:12" s="73" customFormat="1" outlineLevel="2">
      <c r="A1525" s="82">
        <v>1201301019</v>
      </c>
      <c r="B1525" s="83" t="s">
        <v>1562</v>
      </c>
      <c r="C1525" s="70">
        <v>0</v>
      </c>
      <c r="D1525" s="79"/>
      <c r="E1525" s="70"/>
      <c r="F1525" s="72"/>
      <c r="G1525" s="70">
        <f t="shared" si="45"/>
        <v>0</v>
      </c>
      <c r="I1525" s="68">
        <v>0</v>
      </c>
      <c r="J1525" s="69">
        <f t="shared" si="46"/>
        <v>0</v>
      </c>
      <c r="K1525" s="57"/>
      <c r="L1525" s="65" t="s">
        <v>470</v>
      </c>
    </row>
    <row r="1526" spans="1:12" s="73" customFormat="1" outlineLevel="2">
      <c r="A1526" s="82">
        <v>1201302010</v>
      </c>
      <c r="B1526" s="83" t="s">
        <v>1563</v>
      </c>
      <c r="C1526" s="70">
        <v>0</v>
      </c>
      <c r="D1526" s="79"/>
      <c r="E1526" s="70"/>
      <c r="F1526" s="72"/>
      <c r="G1526" s="70">
        <f t="shared" si="45"/>
        <v>0</v>
      </c>
      <c r="I1526" s="68">
        <v>0</v>
      </c>
      <c r="J1526" s="69">
        <f t="shared" si="46"/>
        <v>0</v>
      </c>
      <c r="K1526" s="57"/>
      <c r="L1526" s="65" t="s">
        <v>470</v>
      </c>
    </row>
    <row r="1527" spans="1:12" s="73" customFormat="1" outlineLevel="2">
      <c r="A1527" s="82">
        <v>1201302011</v>
      </c>
      <c r="B1527" s="83" t="s">
        <v>1564</v>
      </c>
      <c r="C1527" s="70">
        <v>0</v>
      </c>
      <c r="D1527" s="79"/>
      <c r="E1527" s="70"/>
      <c r="F1527" s="72"/>
      <c r="G1527" s="70">
        <f t="shared" ref="G1527:G1590" si="47">C1527+E1527</f>
        <v>0</v>
      </c>
      <c r="I1527" s="68">
        <v>0</v>
      </c>
      <c r="J1527" s="69">
        <f t="shared" si="46"/>
        <v>0</v>
      </c>
      <c r="K1527" s="57"/>
      <c r="L1527" s="65" t="s">
        <v>470</v>
      </c>
    </row>
    <row r="1528" spans="1:12" s="73" customFormat="1" outlineLevel="2">
      <c r="A1528" s="82">
        <v>1201302012</v>
      </c>
      <c r="B1528" s="83" t="s">
        <v>1565</v>
      </c>
      <c r="C1528" s="70">
        <v>0</v>
      </c>
      <c r="D1528" s="79"/>
      <c r="E1528" s="70"/>
      <c r="F1528" s="72"/>
      <c r="G1528" s="70">
        <f t="shared" si="47"/>
        <v>0</v>
      </c>
      <c r="I1528" s="68">
        <v>0</v>
      </c>
      <c r="J1528" s="69">
        <f t="shared" si="46"/>
        <v>0</v>
      </c>
      <c r="K1528" s="57"/>
      <c r="L1528" s="65" t="s">
        <v>470</v>
      </c>
    </row>
    <row r="1529" spans="1:12" s="73" customFormat="1" outlineLevel="2">
      <c r="A1529" s="82">
        <v>1201302013</v>
      </c>
      <c r="B1529" s="83" t="s">
        <v>1566</v>
      </c>
      <c r="C1529" s="70">
        <v>0</v>
      </c>
      <c r="D1529" s="79"/>
      <c r="E1529" s="70"/>
      <c r="F1529" s="72"/>
      <c r="G1529" s="70">
        <f t="shared" si="47"/>
        <v>0</v>
      </c>
      <c r="I1529" s="68">
        <v>0</v>
      </c>
      <c r="J1529" s="69">
        <f t="shared" si="46"/>
        <v>0</v>
      </c>
      <c r="K1529" s="57"/>
      <c r="L1529" s="65" t="s">
        <v>470</v>
      </c>
    </row>
    <row r="1530" spans="1:12" s="73" customFormat="1" outlineLevel="2">
      <c r="A1530" s="82">
        <v>1201302016</v>
      </c>
      <c r="B1530" s="83" t="s">
        <v>1567</v>
      </c>
      <c r="C1530" s="70">
        <v>0</v>
      </c>
      <c r="D1530" s="79"/>
      <c r="E1530" s="70"/>
      <c r="F1530" s="72"/>
      <c r="G1530" s="70">
        <f t="shared" si="47"/>
        <v>0</v>
      </c>
      <c r="I1530" s="68">
        <v>0</v>
      </c>
      <c r="J1530" s="69">
        <f t="shared" si="46"/>
        <v>0</v>
      </c>
      <c r="K1530" s="57"/>
      <c r="L1530" s="65" t="s">
        <v>470</v>
      </c>
    </row>
    <row r="1531" spans="1:12" s="73" customFormat="1" outlineLevel="2">
      <c r="A1531" s="82">
        <v>1201302017</v>
      </c>
      <c r="B1531" s="83" t="s">
        <v>1568</v>
      </c>
      <c r="C1531" s="70">
        <v>0</v>
      </c>
      <c r="D1531" s="79"/>
      <c r="E1531" s="70"/>
      <c r="F1531" s="72"/>
      <c r="G1531" s="70">
        <f t="shared" si="47"/>
        <v>0</v>
      </c>
      <c r="I1531" s="68">
        <v>0</v>
      </c>
      <c r="J1531" s="69">
        <f t="shared" si="46"/>
        <v>0</v>
      </c>
      <c r="K1531" s="57"/>
      <c r="L1531" s="65" t="s">
        <v>470</v>
      </c>
    </row>
    <row r="1532" spans="1:12" s="73" customFormat="1" outlineLevel="2">
      <c r="A1532" s="82">
        <v>1201302019</v>
      </c>
      <c r="B1532" s="83" t="s">
        <v>1569</v>
      </c>
      <c r="C1532" s="70">
        <v>0</v>
      </c>
      <c r="D1532" s="79"/>
      <c r="E1532" s="70"/>
      <c r="F1532" s="72"/>
      <c r="G1532" s="70">
        <f t="shared" si="47"/>
        <v>0</v>
      </c>
      <c r="I1532" s="68">
        <v>0</v>
      </c>
      <c r="J1532" s="69">
        <f t="shared" si="46"/>
        <v>0</v>
      </c>
      <c r="K1532" s="57"/>
      <c r="L1532" s="65" t="s">
        <v>470</v>
      </c>
    </row>
    <row r="1533" spans="1:12" s="73" customFormat="1" outlineLevel="2">
      <c r="A1533" s="82">
        <v>1201303010</v>
      </c>
      <c r="B1533" s="83" t="s">
        <v>1570</v>
      </c>
      <c r="C1533" s="70">
        <v>0</v>
      </c>
      <c r="D1533" s="79"/>
      <c r="E1533" s="70"/>
      <c r="F1533" s="72"/>
      <c r="G1533" s="70">
        <f t="shared" si="47"/>
        <v>0</v>
      </c>
      <c r="I1533" s="68">
        <v>0</v>
      </c>
      <c r="J1533" s="69">
        <f t="shared" si="46"/>
        <v>0</v>
      </c>
      <c r="K1533" s="57"/>
      <c r="L1533" s="65" t="s">
        <v>470</v>
      </c>
    </row>
    <row r="1534" spans="1:12" s="73" customFormat="1" outlineLevel="2">
      <c r="A1534" s="82">
        <v>1201303011</v>
      </c>
      <c r="B1534" s="83" t="s">
        <v>1571</v>
      </c>
      <c r="C1534" s="70">
        <v>0</v>
      </c>
      <c r="D1534" s="79"/>
      <c r="E1534" s="70"/>
      <c r="F1534" s="72"/>
      <c r="G1534" s="70">
        <f t="shared" si="47"/>
        <v>0</v>
      </c>
      <c r="I1534" s="68">
        <v>0</v>
      </c>
      <c r="J1534" s="69">
        <f t="shared" si="46"/>
        <v>0</v>
      </c>
      <c r="K1534" s="57"/>
      <c r="L1534" s="65" t="s">
        <v>470</v>
      </c>
    </row>
    <row r="1535" spans="1:12" s="73" customFormat="1" outlineLevel="2">
      <c r="A1535" s="82">
        <v>1201303012</v>
      </c>
      <c r="B1535" s="83" t="s">
        <v>1572</v>
      </c>
      <c r="C1535" s="70">
        <v>0</v>
      </c>
      <c r="D1535" s="79"/>
      <c r="E1535" s="70"/>
      <c r="F1535" s="72"/>
      <c r="G1535" s="70">
        <f t="shared" si="47"/>
        <v>0</v>
      </c>
      <c r="I1535" s="68">
        <v>0</v>
      </c>
      <c r="J1535" s="69">
        <f t="shared" si="46"/>
        <v>0</v>
      </c>
      <c r="K1535" s="57"/>
      <c r="L1535" s="65" t="s">
        <v>470</v>
      </c>
    </row>
    <row r="1536" spans="1:12" s="73" customFormat="1" outlineLevel="2">
      <c r="A1536" s="82">
        <v>1201303013</v>
      </c>
      <c r="B1536" s="83" t="s">
        <v>1573</v>
      </c>
      <c r="C1536" s="70">
        <v>0</v>
      </c>
      <c r="D1536" s="79"/>
      <c r="E1536" s="70"/>
      <c r="F1536" s="72"/>
      <c r="G1536" s="70">
        <f t="shared" si="47"/>
        <v>0</v>
      </c>
      <c r="I1536" s="68">
        <v>0</v>
      </c>
      <c r="J1536" s="69">
        <f t="shared" si="46"/>
        <v>0</v>
      </c>
      <c r="K1536" s="57"/>
      <c r="L1536" s="65" t="s">
        <v>470</v>
      </c>
    </row>
    <row r="1537" spans="1:12" s="73" customFormat="1" outlineLevel="2">
      <c r="A1537" s="82">
        <v>1201303016</v>
      </c>
      <c r="B1537" s="83" t="s">
        <v>1574</v>
      </c>
      <c r="C1537" s="70">
        <v>0</v>
      </c>
      <c r="D1537" s="79"/>
      <c r="E1537" s="70"/>
      <c r="F1537" s="72"/>
      <c r="G1537" s="70">
        <f t="shared" si="47"/>
        <v>0</v>
      </c>
      <c r="I1537" s="68">
        <v>0</v>
      </c>
      <c r="J1537" s="69">
        <f t="shared" si="46"/>
        <v>0</v>
      </c>
      <c r="K1537" s="57"/>
      <c r="L1537" s="65" t="s">
        <v>470</v>
      </c>
    </row>
    <row r="1538" spans="1:12" s="73" customFormat="1" outlineLevel="2">
      <c r="A1538" s="82">
        <v>1201303017</v>
      </c>
      <c r="B1538" s="83" t="s">
        <v>1575</v>
      </c>
      <c r="C1538" s="70">
        <v>0</v>
      </c>
      <c r="D1538" s="79"/>
      <c r="E1538" s="70"/>
      <c r="F1538" s="72"/>
      <c r="G1538" s="70">
        <f t="shared" si="47"/>
        <v>0</v>
      </c>
      <c r="I1538" s="68">
        <v>0</v>
      </c>
      <c r="J1538" s="69">
        <f t="shared" si="46"/>
        <v>0</v>
      </c>
      <c r="K1538" s="57"/>
      <c r="L1538" s="65" t="s">
        <v>470</v>
      </c>
    </row>
    <row r="1539" spans="1:12" s="73" customFormat="1" outlineLevel="2">
      <c r="A1539" s="82">
        <v>1201303018</v>
      </c>
      <c r="B1539" s="83" t="s">
        <v>1576</v>
      </c>
      <c r="C1539" s="70">
        <v>0</v>
      </c>
      <c r="D1539" s="79"/>
      <c r="E1539" s="70"/>
      <c r="F1539" s="72"/>
      <c r="G1539" s="70">
        <f t="shared" si="47"/>
        <v>0</v>
      </c>
      <c r="I1539" s="68">
        <v>0</v>
      </c>
      <c r="J1539" s="69">
        <f t="shared" si="46"/>
        <v>0</v>
      </c>
      <c r="K1539" s="57"/>
      <c r="L1539" s="65" t="s">
        <v>470</v>
      </c>
    </row>
    <row r="1540" spans="1:12" s="73" customFormat="1" outlineLevel="2">
      <c r="A1540" s="82">
        <v>1201303019</v>
      </c>
      <c r="B1540" s="83" t="s">
        <v>1577</v>
      </c>
      <c r="C1540" s="70">
        <v>0</v>
      </c>
      <c r="D1540" s="79"/>
      <c r="E1540" s="70"/>
      <c r="F1540" s="72"/>
      <c r="G1540" s="70">
        <f t="shared" si="47"/>
        <v>0</v>
      </c>
      <c r="I1540" s="68">
        <v>0</v>
      </c>
      <c r="J1540" s="69">
        <f t="shared" si="46"/>
        <v>0</v>
      </c>
      <c r="K1540" s="57"/>
      <c r="L1540" s="65" t="s">
        <v>470</v>
      </c>
    </row>
    <row r="1541" spans="1:12" s="73" customFormat="1" outlineLevel="2">
      <c r="A1541" s="82">
        <v>1201303020</v>
      </c>
      <c r="B1541" s="83" t="s">
        <v>1570</v>
      </c>
      <c r="C1541" s="70">
        <v>0</v>
      </c>
      <c r="D1541" s="79"/>
      <c r="E1541" s="70"/>
      <c r="F1541" s="72"/>
      <c r="G1541" s="70">
        <f t="shared" si="47"/>
        <v>0</v>
      </c>
      <c r="I1541" s="68">
        <v>0</v>
      </c>
      <c r="J1541" s="69">
        <f t="shared" si="46"/>
        <v>0</v>
      </c>
      <c r="K1541" s="57"/>
      <c r="L1541" s="65" t="s">
        <v>470</v>
      </c>
    </row>
    <row r="1542" spans="1:12" s="73" customFormat="1" outlineLevel="2">
      <c r="A1542" s="82">
        <v>1201303021</v>
      </c>
      <c r="B1542" s="83" t="s">
        <v>1571</v>
      </c>
      <c r="C1542" s="70">
        <v>0</v>
      </c>
      <c r="D1542" s="79"/>
      <c r="E1542" s="70"/>
      <c r="F1542" s="72"/>
      <c r="G1542" s="70">
        <f t="shared" si="47"/>
        <v>0</v>
      </c>
      <c r="I1542" s="68">
        <v>0</v>
      </c>
      <c r="J1542" s="69">
        <f t="shared" si="46"/>
        <v>0</v>
      </c>
      <c r="K1542" s="57"/>
      <c r="L1542" s="65" t="s">
        <v>470</v>
      </c>
    </row>
    <row r="1543" spans="1:12" s="73" customFormat="1" outlineLevel="2">
      <c r="A1543" s="82">
        <v>1201303022</v>
      </c>
      <c r="B1543" s="83" t="s">
        <v>1572</v>
      </c>
      <c r="C1543" s="70">
        <v>0</v>
      </c>
      <c r="D1543" s="79"/>
      <c r="E1543" s="70"/>
      <c r="F1543" s="72"/>
      <c r="G1543" s="70">
        <f t="shared" si="47"/>
        <v>0</v>
      </c>
      <c r="I1543" s="68">
        <v>0</v>
      </c>
      <c r="J1543" s="69">
        <f t="shared" si="46"/>
        <v>0</v>
      </c>
      <c r="K1543" s="57"/>
      <c r="L1543" s="65" t="s">
        <v>470</v>
      </c>
    </row>
    <row r="1544" spans="1:12" s="73" customFormat="1" outlineLevel="2">
      <c r="A1544" s="82">
        <v>1201303023</v>
      </c>
      <c r="B1544" s="83" t="s">
        <v>1573</v>
      </c>
      <c r="C1544" s="70">
        <v>0</v>
      </c>
      <c r="D1544" s="79"/>
      <c r="E1544" s="70"/>
      <c r="F1544" s="72"/>
      <c r="G1544" s="70">
        <f t="shared" si="47"/>
        <v>0</v>
      </c>
      <c r="I1544" s="68">
        <v>0</v>
      </c>
      <c r="J1544" s="69">
        <f t="shared" si="46"/>
        <v>0</v>
      </c>
      <c r="K1544" s="57"/>
      <c r="L1544" s="65" t="s">
        <v>470</v>
      </c>
    </row>
    <row r="1545" spans="1:12" s="73" customFormat="1" outlineLevel="2">
      <c r="A1545" s="82">
        <v>1201303026</v>
      </c>
      <c r="B1545" s="83" t="s">
        <v>1574</v>
      </c>
      <c r="C1545" s="70">
        <v>0</v>
      </c>
      <c r="D1545" s="79"/>
      <c r="E1545" s="70"/>
      <c r="F1545" s="72"/>
      <c r="G1545" s="70">
        <f t="shared" si="47"/>
        <v>0</v>
      </c>
      <c r="I1545" s="68">
        <v>0</v>
      </c>
      <c r="J1545" s="69">
        <f t="shared" si="46"/>
        <v>0</v>
      </c>
      <c r="K1545" s="57"/>
      <c r="L1545" s="65" t="s">
        <v>470</v>
      </c>
    </row>
    <row r="1546" spans="1:12" s="73" customFormat="1" outlineLevel="2">
      <c r="A1546" s="82">
        <v>1201303027</v>
      </c>
      <c r="B1546" s="83" t="s">
        <v>1575</v>
      </c>
      <c r="C1546" s="70">
        <v>0</v>
      </c>
      <c r="D1546" s="79"/>
      <c r="E1546" s="70"/>
      <c r="F1546" s="72"/>
      <c r="G1546" s="70">
        <f t="shared" si="47"/>
        <v>0</v>
      </c>
      <c r="I1546" s="68">
        <v>0</v>
      </c>
      <c r="J1546" s="69">
        <f t="shared" si="46"/>
        <v>0</v>
      </c>
      <c r="K1546" s="57"/>
      <c r="L1546" s="65" t="s">
        <v>470</v>
      </c>
    </row>
    <row r="1547" spans="1:12" s="73" customFormat="1" outlineLevel="2">
      <c r="A1547" s="82">
        <v>1201303028</v>
      </c>
      <c r="B1547" s="83" t="s">
        <v>1576</v>
      </c>
      <c r="C1547" s="70">
        <v>0</v>
      </c>
      <c r="D1547" s="79"/>
      <c r="E1547" s="70"/>
      <c r="F1547" s="72"/>
      <c r="G1547" s="70">
        <f t="shared" si="47"/>
        <v>0</v>
      </c>
      <c r="I1547" s="68">
        <v>0</v>
      </c>
      <c r="J1547" s="69">
        <f t="shared" si="46"/>
        <v>0</v>
      </c>
      <c r="K1547" s="57"/>
      <c r="L1547" s="65" t="s">
        <v>470</v>
      </c>
    </row>
    <row r="1548" spans="1:12" s="73" customFormat="1" outlineLevel="2">
      <c r="A1548" s="82">
        <v>1201303029</v>
      </c>
      <c r="B1548" s="83" t="s">
        <v>1577</v>
      </c>
      <c r="C1548" s="70">
        <v>0</v>
      </c>
      <c r="D1548" s="79"/>
      <c r="E1548" s="70"/>
      <c r="F1548" s="72"/>
      <c r="G1548" s="70">
        <f t="shared" si="47"/>
        <v>0</v>
      </c>
      <c r="I1548" s="68">
        <v>0</v>
      </c>
      <c r="J1548" s="69">
        <f t="shared" si="46"/>
        <v>0</v>
      </c>
      <c r="K1548" s="57"/>
      <c r="L1548" s="65" t="s">
        <v>470</v>
      </c>
    </row>
    <row r="1549" spans="1:12" s="73" customFormat="1" outlineLevel="2">
      <c r="A1549" s="82">
        <v>1201303910</v>
      </c>
      <c r="B1549" s="83" t="s">
        <v>1578</v>
      </c>
      <c r="C1549" s="70">
        <v>0</v>
      </c>
      <c r="D1549" s="79"/>
      <c r="E1549" s="70"/>
      <c r="F1549" s="72"/>
      <c r="G1549" s="70">
        <f t="shared" si="47"/>
        <v>0</v>
      </c>
      <c r="I1549" s="68">
        <v>0</v>
      </c>
      <c r="J1549" s="69">
        <f t="shared" si="46"/>
        <v>0</v>
      </c>
      <c r="K1549" s="57"/>
      <c r="L1549" s="65" t="s">
        <v>5634</v>
      </c>
    </row>
    <row r="1550" spans="1:12" s="73" customFormat="1" outlineLevel="2">
      <c r="A1550" s="82">
        <v>1201303913</v>
      </c>
      <c r="B1550" s="83" t="s">
        <v>1578</v>
      </c>
      <c r="C1550" s="70">
        <v>0</v>
      </c>
      <c r="D1550" s="79"/>
      <c r="E1550" s="70"/>
      <c r="F1550" s="72"/>
      <c r="G1550" s="70">
        <f t="shared" si="47"/>
        <v>0</v>
      </c>
      <c r="I1550" s="68">
        <v>0</v>
      </c>
      <c r="J1550" s="69">
        <f t="shared" si="46"/>
        <v>0</v>
      </c>
      <c r="K1550" s="57"/>
      <c r="L1550" s="65" t="s">
        <v>5634</v>
      </c>
    </row>
    <row r="1551" spans="1:12" s="73" customFormat="1" outlineLevel="2">
      <c r="A1551" s="82">
        <v>1201304010</v>
      </c>
      <c r="B1551" s="83" t="s">
        <v>1579</v>
      </c>
      <c r="C1551" s="70">
        <v>0</v>
      </c>
      <c r="D1551" s="79"/>
      <c r="E1551" s="70"/>
      <c r="F1551" s="72"/>
      <c r="G1551" s="70">
        <f t="shared" si="47"/>
        <v>0</v>
      </c>
      <c r="I1551" s="68">
        <v>0</v>
      </c>
      <c r="J1551" s="69">
        <f t="shared" si="46"/>
        <v>0</v>
      </c>
      <c r="K1551" s="57"/>
      <c r="L1551" s="65" t="s">
        <v>470</v>
      </c>
    </row>
    <row r="1552" spans="1:12" s="73" customFormat="1" outlineLevel="2">
      <c r="A1552" s="82">
        <v>1201304011</v>
      </c>
      <c r="B1552" s="83" t="s">
        <v>1580</v>
      </c>
      <c r="C1552" s="70">
        <v>0</v>
      </c>
      <c r="D1552" s="79"/>
      <c r="E1552" s="70"/>
      <c r="F1552" s="72"/>
      <c r="G1552" s="70">
        <f t="shared" si="47"/>
        <v>0</v>
      </c>
      <c r="I1552" s="68">
        <v>0</v>
      </c>
      <c r="J1552" s="69">
        <f t="shared" si="46"/>
        <v>0</v>
      </c>
      <c r="K1552" s="57"/>
      <c r="L1552" s="65" t="s">
        <v>470</v>
      </c>
    </row>
    <row r="1553" spans="1:12" s="73" customFormat="1" outlineLevel="2">
      <c r="A1553" s="82">
        <v>1201304012</v>
      </c>
      <c r="B1553" s="83" t="s">
        <v>1581</v>
      </c>
      <c r="C1553" s="70">
        <v>0</v>
      </c>
      <c r="D1553" s="79"/>
      <c r="E1553" s="70"/>
      <c r="F1553" s="72"/>
      <c r="G1553" s="70">
        <f t="shared" si="47"/>
        <v>0</v>
      </c>
      <c r="I1553" s="68">
        <v>0</v>
      </c>
      <c r="J1553" s="69">
        <f t="shared" si="46"/>
        <v>0</v>
      </c>
      <c r="K1553" s="57"/>
      <c r="L1553" s="65" t="s">
        <v>470</v>
      </c>
    </row>
    <row r="1554" spans="1:12" s="73" customFormat="1" outlineLevel="2">
      <c r="A1554" s="82">
        <v>1201304013</v>
      </c>
      <c r="B1554" s="83" t="s">
        <v>1582</v>
      </c>
      <c r="C1554" s="70">
        <v>0</v>
      </c>
      <c r="D1554" s="79"/>
      <c r="E1554" s="70"/>
      <c r="F1554" s="72"/>
      <c r="G1554" s="70">
        <f t="shared" si="47"/>
        <v>0</v>
      </c>
      <c r="I1554" s="68">
        <v>0</v>
      </c>
      <c r="J1554" s="69">
        <f t="shared" si="46"/>
        <v>0</v>
      </c>
      <c r="K1554" s="57"/>
      <c r="L1554" s="65" t="s">
        <v>470</v>
      </c>
    </row>
    <row r="1555" spans="1:12" s="73" customFormat="1" outlineLevel="2">
      <c r="A1555" s="82">
        <v>1201304016</v>
      </c>
      <c r="B1555" s="83" t="s">
        <v>1583</v>
      </c>
      <c r="C1555" s="70">
        <v>0</v>
      </c>
      <c r="D1555" s="79"/>
      <c r="E1555" s="70"/>
      <c r="F1555" s="72"/>
      <c r="G1555" s="70">
        <f t="shared" si="47"/>
        <v>0</v>
      </c>
      <c r="I1555" s="68">
        <v>0</v>
      </c>
      <c r="J1555" s="69">
        <f t="shared" si="46"/>
        <v>0</v>
      </c>
      <c r="K1555" s="57"/>
      <c r="L1555" s="65" t="s">
        <v>470</v>
      </c>
    </row>
    <row r="1556" spans="1:12" s="73" customFormat="1" outlineLevel="2">
      <c r="A1556" s="82">
        <v>1201304017</v>
      </c>
      <c r="B1556" s="83" t="s">
        <v>1584</v>
      </c>
      <c r="C1556" s="70">
        <v>0</v>
      </c>
      <c r="D1556" s="79"/>
      <c r="E1556" s="70"/>
      <c r="F1556" s="72"/>
      <c r="G1556" s="70">
        <f t="shared" si="47"/>
        <v>0</v>
      </c>
      <c r="I1556" s="68">
        <v>0</v>
      </c>
      <c r="J1556" s="69">
        <f t="shared" si="46"/>
        <v>0</v>
      </c>
      <c r="K1556" s="57"/>
      <c r="L1556" s="65" t="s">
        <v>470</v>
      </c>
    </row>
    <row r="1557" spans="1:12" s="73" customFormat="1" outlineLevel="2">
      <c r="A1557" s="82">
        <v>1201304019</v>
      </c>
      <c r="B1557" s="83" t="s">
        <v>1585</v>
      </c>
      <c r="C1557" s="70">
        <v>0</v>
      </c>
      <c r="D1557" s="79"/>
      <c r="E1557" s="70"/>
      <c r="F1557" s="72"/>
      <c r="G1557" s="70">
        <f t="shared" si="47"/>
        <v>0</v>
      </c>
      <c r="I1557" s="68">
        <v>0</v>
      </c>
      <c r="J1557" s="69">
        <f t="shared" si="46"/>
        <v>0</v>
      </c>
      <c r="K1557" s="57"/>
      <c r="L1557" s="65" t="s">
        <v>470</v>
      </c>
    </row>
    <row r="1558" spans="1:12" s="73" customFormat="1" outlineLevel="2">
      <c r="A1558" s="82">
        <v>1201501010</v>
      </c>
      <c r="B1558" s="83" t="s">
        <v>1586</v>
      </c>
      <c r="C1558" s="70">
        <v>0</v>
      </c>
      <c r="D1558" s="79"/>
      <c r="E1558" s="70"/>
      <c r="F1558" s="72"/>
      <c r="G1558" s="70">
        <f t="shared" si="47"/>
        <v>0</v>
      </c>
      <c r="I1558" s="68">
        <v>0</v>
      </c>
      <c r="J1558" s="69">
        <f t="shared" si="46"/>
        <v>0</v>
      </c>
      <c r="K1558" s="57"/>
      <c r="L1558" s="65" t="s">
        <v>470</v>
      </c>
    </row>
    <row r="1559" spans="1:12" s="73" customFormat="1" outlineLevel="2">
      <c r="A1559" s="82">
        <v>1201501011</v>
      </c>
      <c r="B1559" s="83" t="s">
        <v>1587</v>
      </c>
      <c r="C1559" s="70">
        <v>0</v>
      </c>
      <c r="D1559" s="79"/>
      <c r="E1559" s="70"/>
      <c r="F1559" s="72"/>
      <c r="G1559" s="70">
        <f t="shared" si="47"/>
        <v>0</v>
      </c>
      <c r="I1559" s="68">
        <v>0</v>
      </c>
      <c r="J1559" s="69">
        <f t="shared" si="46"/>
        <v>0</v>
      </c>
      <c r="K1559" s="57"/>
      <c r="L1559" s="65" t="s">
        <v>470</v>
      </c>
    </row>
    <row r="1560" spans="1:12" s="73" customFormat="1" outlineLevel="2">
      <c r="A1560" s="82">
        <v>1201501012</v>
      </c>
      <c r="B1560" s="83" t="s">
        <v>1588</v>
      </c>
      <c r="C1560" s="70">
        <v>0</v>
      </c>
      <c r="D1560" s="79"/>
      <c r="E1560" s="70"/>
      <c r="F1560" s="72"/>
      <c r="G1560" s="70">
        <f t="shared" si="47"/>
        <v>0</v>
      </c>
      <c r="I1560" s="68">
        <v>0</v>
      </c>
      <c r="J1560" s="69">
        <f t="shared" si="46"/>
        <v>0</v>
      </c>
      <c r="K1560" s="57"/>
      <c r="L1560" s="65" t="s">
        <v>470</v>
      </c>
    </row>
    <row r="1561" spans="1:12" s="73" customFormat="1" outlineLevel="2">
      <c r="A1561" s="82">
        <v>1201501013</v>
      </c>
      <c r="B1561" s="83" t="s">
        <v>1589</v>
      </c>
      <c r="C1561" s="70">
        <v>0</v>
      </c>
      <c r="D1561" s="79"/>
      <c r="E1561" s="70"/>
      <c r="F1561" s="72"/>
      <c r="G1561" s="70">
        <f t="shared" si="47"/>
        <v>0</v>
      </c>
      <c r="I1561" s="68">
        <v>0</v>
      </c>
      <c r="J1561" s="69">
        <f t="shared" si="46"/>
        <v>0</v>
      </c>
      <c r="K1561" s="57"/>
      <c r="L1561" s="65" t="s">
        <v>470</v>
      </c>
    </row>
    <row r="1562" spans="1:12" s="73" customFormat="1" outlineLevel="2">
      <c r="A1562" s="82">
        <v>1201501016</v>
      </c>
      <c r="B1562" s="83" t="s">
        <v>1590</v>
      </c>
      <c r="C1562" s="70">
        <v>0</v>
      </c>
      <c r="D1562" s="79"/>
      <c r="E1562" s="70"/>
      <c r="F1562" s="72"/>
      <c r="G1562" s="70">
        <f t="shared" si="47"/>
        <v>0</v>
      </c>
      <c r="I1562" s="68">
        <v>0</v>
      </c>
      <c r="J1562" s="69">
        <f t="shared" si="46"/>
        <v>0</v>
      </c>
      <c r="K1562" s="57"/>
      <c r="L1562" s="65" t="s">
        <v>470</v>
      </c>
    </row>
    <row r="1563" spans="1:12" s="73" customFormat="1" outlineLevel="2">
      <c r="A1563" s="82">
        <v>1201501017</v>
      </c>
      <c r="B1563" s="83" t="s">
        <v>1591</v>
      </c>
      <c r="C1563" s="70">
        <v>0</v>
      </c>
      <c r="D1563" s="79"/>
      <c r="E1563" s="70"/>
      <c r="F1563" s="72"/>
      <c r="G1563" s="70">
        <f t="shared" si="47"/>
        <v>0</v>
      </c>
      <c r="I1563" s="68">
        <v>0</v>
      </c>
      <c r="J1563" s="69">
        <f t="shared" si="46"/>
        <v>0</v>
      </c>
      <c r="K1563" s="57"/>
      <c r="L1563" s="65" t="s">
        <v>470</v>
      </c>
    </row>
    <row r="1564" spans="1:12" s="73" customFormat="1" outlineLevel="2">
      <c r="A1564" s="82">
        <v>1201501018</v>
      </c>
      <c r="B1564" s="83" t="s">
        <v>1592</v>
      </c>
      <c r="C1564" s="70">
        <v>0</v>
      </c>
      <c r="D1564" s="79"/>
      <c r="E1564" s="70"/>
      <c r="F1564" s="72"/>
      <c r="G1564" s="70">
        <f t="shared" si="47"/>
        <v>0</v>
      </c>
      <c r="I1564" s="68">
        <v>0</v>
      </c>
      <c r="J1564" s="69">
        <f t="shared" si="46"/>
        <v>0</v>
      </c>
      <c r="K1564" s="57"/>
      <c r="L1564" s="65" t="s">
        <v>470</v>
      </c>
    </row>
    <row r="1565" spans="1:12" s="73" customFormat="1" outlineLevel="2">
      <c r="A1565" s="82">
        <v>1201501019</v>
      </c>
      <c r="B1565" s="83" t="s">
        <v>1593</v>
      </c>
      <c r="C1565" s="70">
        <v>0</v>
      </c>
      <c r="D1565" s="79"/>
      <c r="E1565" s="70"/>
      <c r="F1565" s="72"/>
      <c r="G1565" s="70">
        <f t="shared" si="47"/>
        <v>0</v>
      </c>
      <c r="I1565" s="68">
        <v>0</v>
      </c>
      <c r="J1565" s="69">
        <f t="shared" si="46"/>
        <v>0</v>
      </c>
      <c r="K1565" s="57"/>
      <c r="L1565" s="65" t="s">
        <v>470</v>
      </c>
    </row>
    <row r="1566" spans="1:12" s="73" customFormat="1" outlineLevel="2">
      <c r="A1566" s="82">
        <v>1201501020</v>
      </c>
      <c r="B1566" s="83" t="s">
        <v>1586</v>
      </c>
      <c r="C1566" s="70">
        <v>0</v>
      </c>
      <c r="D1566" s="79"/>
      <c r="E1566" s="70"/>
      <c r="F1566" s="72"/>
      <c r="G1566" s="70">
        <f t="shared" si="47"/>
        <v>0</v>
      </c>
      <c r="I1566" s="68">
        <v>0</v>
      </c>
      <c r="J1566" s="69">
        <f t="shared" si="46"/>
        <v>0</v>
      </c>
      <c r="K1566" s="57"/>
      <c r="L1566" s="65" t="s">
        <v>470</v>
      </c>
    </row>
    <row r="1567" spans="1:12" s="73" customFormat="1" outlineLevel="2">
      <c r="A1567" s="82">
        <v>1201501021</v>
      </c>
      <c r="B1567" s="83" t="s">
        <v>1587</v>
      </c>
      <c r="C1567" s="70">
        <v>0</v>
      </c>
      <c r="D1567" s="79"/>
      <c r="E1567" s="70"/>
      <c r="F1567" s="72"/>
      <c r="G1567" s="70">
        <f t="shared" si="47"/>
        <v>0</v>
      </c>
      <c r="I1567" s="68">
        <v>0</v>
      </c>
      <c r="J1567" s="69">
        <f t="shared" si="46"/>
        <v>0</v>
      </c>
      <c r="K1567" s="57"/>
      <c r="L1567" s="65" t="s">
        <v>470</v>
      </c>
    </row>
    <row r="1568" spans="1:12" s="73" customFormat="1" outlineLevel="2">
      <c r="A1568" s="82">
        <v>1201501022</v>
      </c>
      <c r="B1568" s="83" t="s">
        <v>1588</v>
      </c>
      <c r="C1568" s="70">
        <v>0</v>
      </c>
      <c r="D1568" s="79"/>
      <c r="E1568" s="70"/>
      <c r="F1568" s="72"/>
      <c r="G1568" s="70">
        <f t="shared" si="47"/>
        <v>0</v>
      </c>
      <c r="I1568" s="68">
        <v>0</v>
      </c>
      <c r="J1568" s="69">
        <f t="shared" si="46"/>
        <v>0</v>
      </c>
      <c r="K1568" s="57"/>
      <c r="L1568" s="65" t="s">
        <v>470</v>
      </c>
    </row>
    <row r="1569" spans="1:12" s="73" customFormat="1" outlineLevel="2">
      <c r="A1569" s="82">
        <v>1201501023</v>
      </c>
      <c r="B1569" s="83" t="s">
        <v>1589</v>
      </c>
      <c r="C1569" s="70">
        <v>0</v>
      </c>
      <c r="D1569" s="79"/>
      <c r="E1569" s="70"/>
      <c r="F1569" s="72"/>
      <c r="G1569" s="70">
        <f t="shared" si="47"/>
        <v>0</v>
      </c>
      <c r="I1569" s="68">
        <v>0</v>
      </c>
      <c r="J1569" s="69">
        <f t="shared" si="46"/>
        <v>0</v>
      </c>
      <c r="K1569" s="57"/>
      <c r="L1569" s="65" t="s">
        <v>470</v>
      </c>
    </row>
    <row r="1570" spans="1:12" s="73" customFormat="1" outlineLevel="2">
      <c r="A1570" s="82">
        <v>1201501026</v>
      </c>
      <c r="B1570" s="83" t="s">
        <v>1590</v>
      </c>
      <c r="C1570" s="70">
        <v>0</v>
      </c>
      <c r="D1570" s="79"/>
      <c r="E1570" s="70"/>
      <c r="F1570" s="72"/>
      <c r="G1570" s="70">
        <f t="shared" si="47"/>
        <v>0</v>
      </c>
      <c r="I1570" s="68">
        <v>0</v>
      </c>
      <c r="J1570" s="69">
        <f t="shared" si="46"/>
        <v>0</v>
      </c>
      <c r="K1570" s="57"/>
      <c r="L1570" s="65" t="s">
        <v>470</v>
      </c>
    </row>
    <row r="1571" spans="1:12" s="73" customFormat="1" outlineLevel="2">
      <c r="A1571" s="82">
        <v>1201501027</v>
      </c>
      <c r="B1571" s="83" t="s">
        <v>1591</v>
      </c>
      <c r="C1571" s="70">
        <v>0</v>
      </c>
      <c r="D1571" s="79"/>
      <c r="E1571" s="70"/>
      <c r="F1571" s="72"/>
      <c r="G1571" s="70">
        <f t="shared" si="47"/>
        <v>0</v>
      </c>
      <c r="I1571" s="68">
        <v>0</v>
      </c>
      <c r="J1571" s="69">
        <f t="shared" si="46"/>
        <v>0</v>
      </c>
      <c r="K1571" s="57"/>
      <c r="L1571" s="65" t="s">
        <v>470</v>
      </c>
    </row>
    <row r="1572" spans="1:12" s="73" customFormat="1" outlineLevel="2">
      <c r="A1572" s="82">
        <v>1201501028</v>
      </c>
      <c r="B1572" s="83" t="s">
        <v>1592</v>
      </c>
      <c r="C1572" s="70">
        <v>0</v>
      </c>
      <c r="D1572" s="79"/>
      <c r="E1572" s="70"/>
      <c r="F1572" s="72"/>
      <c r="G1572" s="70">
        <f t="shared" si="47"/>
        <v>0</v>
      </c>
      <c r="I1572" s="68">
        <v>0</v>
      </c>
      <c r="J1572" s="69">
        <f t="shared" si="46"/>
        <v>0</v>
      </c>
      <c r="K1572" s="57"/>
      <c r="L1572" s="65" t="s">
        <v>470</v>
      </c>
    </row>
    <row r="1573" spans="1:12" s="73" customFormat="1" outlineLevel="2">
      <c r="A1573" s="82">
        <v>1201501029</v>
      </c>
      <c r="B1573" s="83" t="s">
        <v>1593</v>
      </c>
      <c r="C1573" s="70">
        <v>0</v>
      </c>
      <c r="D1573" s="79"/>
      <c r="E1573" s="70"/>
      <c r="F1573" s="72"/>
      <c r="G1573" s="70">
        <f t="shared" si="47"/>
        <v>0</v>
      </c>
      <c r="I1573" s="68">
        <v>0</v>
      </c>
      <c r="J1573" s="69">
        <f t="shared" si="46"/>
        <v>0</v>
      </c>
      <c r="K1573" s="57"/>
      <c r="L1573" s="65" t="s">
        <v>470</v>
      </c>
    </row>
    <row r="1574" spans="1:12" s="73" customFormat="1" outlineLevel="2">
      <c r="A1574" s="82">
        <v>1201501030</v>
      </c>
      <c r="B1574" s="83" t="s">
        <v>1586</v>
      </c>
      <c r="C1574" s="70">
        <v>0</v>
      </c>
      <c r="D1574" s="79"/>
      <c r="E1574" s="70"/>
      <c r="F1574" s="72"/>
      <c r="G1574" s="70">
        <f t="shared" si="47"/>
        <v>0</v>
      </c>
      <c r="I1574" s="68">
        <v>0</v>
      </c>
      <c r="J1574" s="69">
        <f t="shared" si="46"/>
        <v>0</v>
      </c>
      <c r="K1574" s="57"/>
      <c r="L1574" s="65" t="s">
        <v>470</v>
      </c>
    </row>
    <row r="1575" spans="1:12" s="73" customFormat="1" outlineLevel="2">
      <c r="A1575" s="82">
        <v>1201501031</v>
      </c>
      <c r="B1575" s="83" t="s">
        <v>1587</v>
      </c>
      <c r="C1575" s="70">
        <v>0</v>
      </c>
      <c r="D1575" s="79"/>
      <c r="E1575" s="70"/>
      <c r="F1575" s="72"/>
      <c r="G1575" s="70">
        <f t="shared" si="47"/>
        <v>0</v>
      </c>
      <c r="I1575" s="68">
        <v>0</v>
      </c>
      <c r="J1575" s="69">
        <f t="shared" si="46"/>
        <v>0</v>
      </c>
      <c r="K1575" s="57"/>
      <c r="L1575" s="65" t="s">
        <v>470</v>
      </c>
    </row>
    <row r="1576" spans="1:12" s="73" customFormat="1" outlineLevel="2">
      <c r="A1576" s="82">
        <v>1201501032</v>
      </c>
      <c r="B1576" s="83" t="s">
        <v>1588</v>
      </c>
      <c r="C1576" s="70">
        <v>0</v>
      </c>
      <c r="D1576" s="79"/>
      <c r="E1576" s="70"/>
      <c r="F1576" s="72"/>
      <c r="G1576" s="70">
        <f t="shared" si="47"/>
        <v>0</v>
      </c>
      <c r="I1576" s="68">
        <v>0</v>
      </c>
      <c r="J1576" s="69">
        <f t="shared" si="46"/>
        <v>0</v>
      </c>
      <c r="K1576" s="57"/>
      <c r="L1576" s="65" t="s">
        <v>470</v>
      </c>
    </row>
    <row r="1577" spans="1:12" s="73" customFormat="1" outlineLevel="2">
      <c r="A1577" s="82">
        <v>1201501033</v>
      </c>
      <c r="B1577" s="83" t="s">
        <v>1589</v>
      </c>
      <c r="C1577" s="70">
        <v>0</v>
      </c>
      <c r="D1577" s="79"/>
      <c r="E1577" s="70"/>
      <c r="F1577" s="72"/>
      <c r="G1577" s="70">
        <f t="shared" si="47"/>
        <v>0</v>
      </c>
      <c r="I1577" s="68">
        <v>0</v>
      </c>
      <c r="J1577" s="69">
        <f t="shared" si="46"/>
        <v>0</v>
      </c>
      <c r="K1577" s="57"/>
      <c r="L1577" s="65" t="s">
        <v>470</v>
      </c>
    </row>
    <row r="1578" spans="1:12" s="73" customFormat="1" outlineLevel="2">
      <c r="A1578" s="82">
        <v>1201501036</v>
      </c>
      <c r="B1578" s="83" t="s">
        <v>1590</v>
      </c>
      <c r="C1578" s="70">
        <v>0</v>
      </c>
      <c r="D1578" s="79"/>
      <c r="E1578" s="70"/>
      <c r="F1578" s="72"/>
      <c r="G1578" s="70">
        <f t="shared" si="47"/>
        <v>0</v>
      </c>
      <c r="I1578" s="68">
        <v>0</v>
      </c>
      <c r="J1578" s="69">
        <f t="shared" ref="J1578:J1641" si="48">I1578-G1578</f>
        <v>0</v>
      </c>
      <c r="K1578" s="57"/>
      <c r="L1578" s="65" t="s">
        <v>470</v>
      </c>
    </row>
    <row r="1579" spans="1:12" s="73" customFormat="1" outlineLevel="2">
      <c r="A1579" s="82">
        <v>1201501037</v>
      </c>
      <c r="B1579" s="83" t="s">
        <v>1591</v>
      </c>
      <c r="C1579" s="70">
        <v>0</v>
      </c>
      <c r="D1579" s="79"/>
      <c r="E1579" s="70"/>
      <c r="F1579" s="72"/>
      <c r="G1579" s="70">
        <f t="shared" si="47"/>
        <v>0</v>
      </c>
      <c r="I1579" s="68">
        <v>0</v>
      </c>
      <c r="J1579" s="69">
        <f t="shared" si="48"/>
        <v>0</v>
      </c>
      <c r="K1579" s="57"/>
      <c r="L1579" s="65" t="s">
        <v>470</v>
      </c>
    </row>
    <row r="1580" spans="1:12" s="73" customFormat="1" outlineLevel="2">
      <c r="A1580" s="82">
        <v>1201501038</v>
      </c>
      <c r="B1580" s="83" t="s">
        <v>1592</v>
      </c>
      <c r="C1580" s="70">
        <v>0</v>
      </c>
      <c r="D1580" s="79"/>
      <c r="E1580" s="70"/>
      <c r="F1580" s="72"/>
      <c r="G1580" s="70">
        <f t="shared" si="47"/>
        <v>0</v>
      </c>
      <c r="I1580" s="68">
        <v>0</v>
      </c>
      <c r="J1580" s="69">
        <f t="shared" si="48"/>
        <v>0</v>
      </c>
      <c r="K1580" s="57"/>
      <c r="L1580" s="65" t="s">
        <v>470</v>
      </c>
    </row>
    <row r="1581" spans="1:12" s="73" customFormat="1" outlineLevel="2">
      <c r="A1581" s="82">
        <v>1201501039</v>
      </c>
      <c r="B1581" s="83" t="s">
        <v>1593</v>
      </c>
      <c r="C1581" s="70">
        <v>0</v>
      </c>
      <c r="D1581" s="79"/>
      <c r="E1581" s="70"/>
      <c r="F1581" s="72"/>
      <c r="G1581" s="70">
        <f t="shared" si="47"/>
        <v>0</v>
      </c>
      <c r="I1581" s="68">
        <v>0</v>
      </c>
      <c r="J1581" s="69">
        <f t="shared" si="48"/>
        <v>0</v>
      </c>
      <c r="K1581" s="57"/>
      <c r="L1581" s="65" t="s">
        <v>470</v>
      </c>
    </row>
    <row r="1582" spans="1:12" s="73" customFormat="1" outlineLevel="2">
      <c r="A1582" s="82">
        <v>1201501040</v>
      </c>
      <c r="B1582" s="83" t="s">
        <v>1586</v>
      </c>
      <c r="C1582" s="70">
        <v>0</v>
      </c>
      <c r="D1582" s="79"/>
      <c r="E1582" s="70"/>
      <c r="F1582" s="72"/>
      <c r="G1582" s="70">
        <f t="shared" si="47"/>
        <v>0</v>
      </c>
      <c r="I1582" s="68">
        <v>0</v>
      </c>
      <c r="J1582" s="69">
        <f t="shared" si="48"/>
        <v>0</v>
      </c>
      <c r="K1582" s="57"/>
      <c r="L1582" s="65" t="s">
        <v>470</v>
      </c>
    </row>
    <row r="1583" spans="1:12" s="73" customFormat="1" outlineLevel="2">
      <c r="A1583" s="82">
        <v>1201501041</v>
      </c>
      <c r="B1583" s="83" t="s">
        <v>1587</v>
      </c>
      <c r="C1583" s="70">
        <v>0</v>
      </c>
      <c r="D1583" s="79"/>
      <c r="E1583" s="70"/>
      <c r="F1583" s="72"/>
      <c r="G1583" s="70">
        <f t="shared" si="47"/>
        <v>0</v>
      </c>
      <c r="I1583" s="68">
        <v>0</v>
      </c>
      <c r="J1583" s="69">
        <f t="shared" si="48"/>
        <v>0</v>
      </c>
      <c r="K1583" s="57"/>
      <c r="L1583" s="65" t="s">
        <v>470</v>
      </c>
    </row>
    <row r="1584" spans="1:12" s="73" customFormat="1" outlineLevel="2">
      <c r="A1584" s="82">
        <v>1201501042</v>
      </c>
      <c r="B1584" s="83" t="s">
        <v>1588</v>
      </c>
      <c r="C1584" s="70">
        <v>0</v>
      </c>
      <c r="D1584" s="79"/>
      <c r="E1584" s="70"/>
      <c r="F1584" s="72"/>
      <c r="G1584" s="70">
        <f t="shared" si="47"/>
        <v>0</v>
      </c>
      <c r="I1584" s="68">
        <v>0</v>
      </c>
      <c r="J1584" s="69">
        <f t="shared" si="48"/>
        <v>0</v>
      </c>
      <c r="K1584" s="57"/>
      <c r="L1584" s="65" t="s">
        <v>470</v>
      </c>
    </row>
    <row r="1585" spans="1:12" s="73" customFormat="1" outlineLevel="2">
      <c r="A1585" s="82">
        <v>1201501043</v>
      </c>
      <c r="B1585" s="83" t="s">
        <v>1589</v>
      </c>
      <c r="C1585" s="70">
        <v>0</v>
      </c>
      <c r="D1585" s="79"/>
      <c r="E1585" s="70"/>
      <c r="F1585" s="72"/>
      <c r="G1585" s="70">
        <f t="shared" si="47"/>
        <v>0</v>
      </c>
      <c r="I1585" s="68">
        <v>0</v>
      </c>
      <c r="J1585" s="69">
        <f t="shared" si="48"/>
        <v>0</v>
      </c>
      <c r="K1585" s="57"/>
      <c r="L1585" s="65" t="s">
        <v>470</v>
      </c>
    </row>
    <row r="1586" spans="1:12" s="73" customFormat="1" outlineLevel="2">
      <c r="A1586" s="82">
        <v>1201501046</v>
      </c>
      <c r="B1586" s="83" t="s">
        <v>1590</v>
      </c>
      <c r="C1586" s="70">
        <v>0</v>
      </c>
      <c r="D1586" s="79"/>
      <c r="E1586" s="70"/>
      <c r="F1586" s="72"/>
      <c r="G1586" s="70">
        <f t="shared" si="47"/>
        <v>0</v>
      </c>
      <c r="I1586" s="68">
        <v>0</v>
      </c>
      <c r="J1586" s="69">
        <f t="shared" si="48"/>
        <v>0</v>
      </c>
      <c r="K1586" s="57"/>
      <c r="L1586" s="65" t="s">
        <v>470</v>
      </c>
    </row>
    <row r="1587" spans="1:12" s="73" customFormat="1" outlineLevel="2">
      <c r="A1587" s="82">
        <v>1201501047</v>
      </c>
      <c r="B1587" s="83" t="s">
        <v>1591</v>
      </c>
      <c r="C1587" s="70">
        <v>0</v>
      </c>
      <c r="D1587" s="79"/>
      <c r="E1587" s="70"/>
      <c r="F1587" s="72"/>
      <c r="G1587" s="70">
        <f t="shared" si="47"/>
        <v>0</v>
      </c>
      <c r="I1587" s="68">
        <v>0</v>
      </c>
      <c r="J1587" s="69">
        <f t="shared" si="48"/>
        <v>0</v>
      </c>
      <c r="K1587" s="57"/>
      <c r="L1587" s="65" t="s">
        <v>470</v>
      </c>
    </row>
    <row r="1588" spans="1:12" s="73" customFormat="1" outlineLevel="2">
      <c r="A1588" s="82">
        <v>1201501049</v>
      </c>
      <c r="B1588" s="83" t="s">
        <v>1593</v>
      </c>
      <c r="C1588" s="70">
        <v>0</v>
      </c>
      <c r="D1588" s="79"/>
      <c r="E1588" s="70"/>
      <c r="F1588" s="72"/>
      <c r="G1588" s="70">
        <f t="shared" si="47"/>
        <v>0</v>
      </c>
      <c r="I1588" s="68">
        <v>0</v>
      </c>
      <c r="J1588" s="69">
        <f t="shared" si="48"/>
        <v>0</v>
      </c>
      <c r="K1588" s="57"/>
      <c r="L1588" s="65" t="s">
        <v>470</v>
      </c>
    </row>
    <row r="1589" spans="1:12" s="73" customFormat="1" outlineLevel="2">
      <c r="A1589" s="82">
        <v>1201501910</v>
      </c>
      <c r="B1589" s="83" t="s">
        <v>1594</v>
      </c>
      <c r="C1589" s="70">
        <v>0</v>
      </c>
      <c r="D1589" s="79"/>
      <c r="E1589" s="70"/>
      <c r="F1589" s="72"/>
      <c r="G1589" s="70">
        <f t="shared" si="47"/>
        <v>0</v>
      </c>
      <c r="I1589" s="68">
        <v>0</v>
      </c>
      <c r="J1589" s="69">
        <f t="shared" si="48"/>
        <v>0</v>
      </c>
      <c r="K1589" s="57"/>
      <c r="L1589" s="65" t="s">
        <v>5634</v>
      </c>
    </row>
    <row r="1590" spans="1:12" s="73" customFormat="1" outlineLevel="2">
      <c r="A1590" s="82">
        <v>1201501913</v>
      </c>
      <c r="B1590" s="83" t="s">
        <v>1595</v>
      </c>
      <c r="C1590" s="70">
        <v>0</v>
      </c>
      <c r="D1590" s="79"/>
      <c r="E1590" s="70"/>
      <c r="F1590" s="72"/>
      <c r="G1590" s="70">
        <f t="shared" si="47"/>
        <v>0</v>
      </c>
      <c r="I1590" s="68">
        <v>0</v>
      </c>
      <c r="J1590" s="69">
        <f t="shared" si="48"/>
        <v>0</v>
      </c>
      <c r="K1590" s="57"/>
      <c r="L1590" s="65" t="s">
        <v>5634</v>
      </c>
    </row>
    <row r="1591" spans="1:12" s="73" customFormat="1" outlineLevel="2">
      <c r="A1591" s="82">
        <v>1201501920</v>
      </c>
      <c r="B1591" s="83" t="s">
        <v>1594</v>
      </c>
      <c r="C1591" s="70">
        <v>0</v>
      </c>
      <c r="D1591" s="79"/>
      <c r="E1591" s="70"/>
      <c r="F1591" s="72"/>
      <c r="G1591" s="70">
        <f t="shared" ref="G1591:G1654" si="49">C1591+E1591</f>
        <v>0</v>
      </c>
      <c r="I1591" s="68">
        <v>0</v>
      </c>
      <c r="J1591" s="69">
        <f t="shared" si="48"/>
        <v>0</v>
      </c>
      <c r="K1591" s="57"/>
      <c r="L1591" s="65" t="s">
        <v>5634</v>
      </c>
    </row>
    <row r="1592" spans="1:12" s="73" customFormat="1" outlineLevel="2">
      <c r="A1592" s="82">
        <v>1201501923</v>
      </c>
      <c r="B1592" s="83" t="s">
        <v>1595</v>
      </c>
      <c r="C1592" s="70">
        <v>0</v>
      </c>
      <c r="D1592" s="79"/>
      <c r="E1592" s="70"/>
      <c r="F1592" s="72"/>
      <c r="G1592" s="70">
        <f t="shared" si="49"/>
        <v>0</v>
      </c>
      <c r="I1592" s="68">
        <v>0</v>
      </c>
      <c r="J1592" s="69">
        <f t="shared" si="48"/>
        <v>0</v>
      </c>
      <c r="K1592" s="57"/>
      <c r="L1592" s="65" t="s">
        <v>5634</v>
      </c>
    </row>
    <row r="1593" spans="1:12" s="73" customFormat="1" outlineLevel="2">
      <c r="A1593" s="82">
        <v>1201502010</v>
      </c>
      <c r="B1593" s="83" t="s">
        <v>1596</v>
      </c>
      <c r="C1593" s="70">
        <v>0</v>
      </c>
      <c r="D1593" s="79"/>
      <c r="E1593" s="70"/>
      <c r="F1593" s="72"/>
      <c r="G1593" s="70">
        <f t="shared" si="49"/>
        <v>0</v>
      </c>
      <c r="I1593" s="68">
        <v>0</v>
      </c>
      <c r="J1593" s="69">
        <f t="shared" si="48"/>
        <v>0</v>
      </c>
      <c r="K1593" s="57"/>
      <c r="L1593" s="65" t="s">
        <v>470</v>
      </c>
    </row>
    <row r="1594" spans="1:12" s="73" customFormat="1" outlineLevel="2">
      <c r="A1594" s="82">
        <v>1201502011</v>
      </c>
      <c r="B1594" s="83" t="s">
        <v>1597</v>
      </c>
      <c r="C1594" s="70">
        <v>0</v>
      </c>
      <c r="D1594" s="79"/>
      <c r="E1594" s="70"/>
      <c r="F1594" s="72"/>
      <c r="G1594" s="70">
        <f t="shared" si="49"/>
        <v>0</v>
      </c>
      <c r="I1594" s="68">
        <v>0</v>
      </c>
      <c r="J1594" s="69">
        <f t="shared" si="48"/>
        <v>0</v>
      </c>
      <c r="K1594" s="57"/>
      <c r="L1594" s="65" t="s">
        <v>470</v>
      </c>
    </row>
    <row r="1595" spans="1:12" s="73" customFormat="1" outlineLevel="2">
      <c r="A1595" s="82">
        <v>1201502012</v>
      </c>
      <c r="B1595" s="83" t="s">
        <v>1598</v>
      </c>
      <c r="C1595" s="70">
        <v>0</v>
      </c>
      <c r="D1595" s="79"/>
      <c r="E1595" s="70"/>
      <c r="F1595" s="72"/>
      <c r="G1595" s="70">
        <f t="shared" si="49"/>
        <v>0</v>
      </c>
      <c r="I1595" s="68">
        <v>0</v>
      </c>
      <c r="J1595" s="69">
        <f t="shared" si="48"/>
        <v>0</v>
      </c>
      <c r="K1595" s="57"/>
      <c r="L1595" s="65" t="s">
        <v>470</v>
      </c>
    </row>
    <row r="1596" spans="1:12" s="73" customFormat="1" outlineLevel="2">
      <c r="A1596" s="82">
        <v>1201502013</v>
      </c>
      <c r="B1596" s="83" t="s">
        <v>1599</v>
      </c>
      <c r="C1596" s="70">
        <v>0</v>
      </c>
      <c r="D1596" s="79"/>
      <c r="E1596" s="70"/>
      <c r="F1596" s="72"/>
      <c r="G1596" s="70">
        <f t="shared" si="49"/>
        <v>0</v>
      </c>
      <c r="I1596" s="68">
        <v>0</v>
      </c>
      <c r="J1596" s="69">
        <f t="shared" si="48"/>
        <v>0</v>
      </c>
      <c r="K1596" s="57"/>
      <c r="L1596" s="65" t="s">
        <v>470</v>
      </c>
    </row>
    <row r="1597" spans="1:12" s="73" customFormat="1" outlineLevel="2">
      <c r="A1597" s="82">
        <v>1201502016</v>
      </c>
      <c r="B1597" s="83" t="s">
        <v>1600</v>
      </c>
      <c r="C1597" s="70">
        <v>0</v>
      </c>
      <c r="D1597" s="79"/>
      <c r="E1597" s="70"/>
      <c r="F1597" s="72"/>
      <c r="G1597" s="70">
        <f t="shared" si="49"/>
        <v>0</v>
      </c>
      <c r="I1597" s="68">
        <v>0</v>
      </c>
      <c r="J1597" s="69">
        <f t="shared" si="48"/>
        <v>0</v>
      </c>
      <c r="K1597" s="57"/>
      <c r="L1597" s="65" t="s">
        <v>470</v>
      </c>
    </row>
    <row r="1598" spans="1:12" s="73" customFormat="1" outlineLevel="2">
      <c r="A1598" s="82">
        <v>1201502017</v>
      </c>
      <c r="B1598" s="83" t="s">
        <v>1601</v>
      </c>
      <c r="C1598" s="70">
        <v>0</v>
      </c>
      <c r="D1598" s="79"/>
      <c r="E1598" s="70"/>
      <c r="F1598" s="72"/>
      <c r="G1598" s="70">
        <f t="shared" si="49"/>
        <v>0</v>
      </c>
      <c r="I1598" s="68">
        <v>0</v>
      </c>
      <c r="J1598" s="69">
        <f t="shared" si="48"/>
        <v>0</v>
      </c>
      <c r="K1598" s="57"/>
      <c r="L1598" s="65" t="s">
        <v>470</v>
      </c>
    </row>
    <row r="1599" spans="1:12" s="73" customFormat="1" outlineLevel="2">
      <c r="A1599" s="82">
        <v>1201502019</v>
      </c>
      <c r="B1599" s="83" t="s">
        <v>1602</v>
      </c>
      <c r="C1599" s="70">
        <v>0</v>
      </c>
      <c r="D1599" s="79"/>
      <c r="E1599" s="70"/>
      <c r="F1599" s="72"/>
      <c r="G1599" s="70">
        <f t="shared" si="49"/>
        <v>0</v>
      </c>
      <c r="I1599" s="68">
        <v>0</v>
      </c>
      <c r="J1599" s="69">
        <f t="shared" si="48"/>
        <v>0</v>
      </c>
      <c r="K1599" s="57"/>
      <c r="L1599" s="65" t="s">
        <v>470</v>
      </c>
    </row>
    <row r="1600" spans="1:12" s="73" customFormat="1" outlineLevel="2">
      <c r="A1600" s="82">
        <v>1201502020</v>
      </c>
      <c r="B1600" s="83" t="s">
        <v>1596</v>
      </c>
      <c r="C1600" s="70">
        <v>0</v>
      </c>
      <c r="D1600" s="79"/>
      <c r="E1600" s="70"/>
      <c r="F1600" s="72"/>
      <c r="G1600" s="70">
        <f t="shared" si="49"/>
        <v>0</v>
      </c>
      <c r="I1600" s="68">
        <v>0</v>
      </c>
      <c r="J1600" s="69">
        <f t="shared" si="48"/>
        <v>0</v>
      </c>
      <c r="K1600" s="57"/>
      <c r="L1600" s="65" t="s">
        <v>470</v>
      </c>
    </row>
    <row r="1601" spans="1:12" s="73" customFormat="1" outlineLevel="2">
      <c r="A1601" s="82">
        <v>1201502021</v>
      </c>
      <c r="B1601" s="83" t="s">
        <v>1597</v>
      </c>
      <c r="C1601" s="70">
        <v>0</v>
      </c>
      <c r="D1601" s="79"/>
      <c r="E1601" s="70"/>
      <c r="F1601" s="72"/>
      <c r="G1601" s="70">
        <f t="shared" si="49"/>
        <v>0</v>
      </c>
      <c r="I1601" s="68">
        <v>0</v>
      </c>
      <c r="J1601" s="69">
        <f t="shared" si="48"/>
        <v>0</v>
      </c>
      <c r="K1601" s="57"/>
      <c r="L1601" s="65" t="s">
        <v>470</v>
      </c>
    </row>
    <row r="1602" spans="1:12" s="73" customFormat="1" outlineLevel="2">
      <c r="A1602" s="82">
        <v>1201502022</v>
      </c>
      <c r="B1602" s="83" t="s">
        <v>1598</v>
      </c>
      <c r="C1602" s="70">
        <v>0</v>
      </c>
      <c r="D1602" s="79"/>
      <c r="E1602" s="70"/>
      <c r="F1602" s="72"/>
      <c r="G1602" s="70">
        <f t="shared" si="49"/>
        <v>0</v>
      </c>
      <c r="I1602" s="68">
        <v>0</v>
      </c>
      <c r="J1602" s="69">
        <f t="shared" si="48"/>
        <v>0</v>
      </c>
      <c r="K1602" s="57"/>
      <c r="L1602" s="65" t="s">
        <v>470</v>
      </c>
    </row>
    <row r="1603" spans="1:12" s="73" customFormat="1" outlineLevel="2">
      <c r="A1603" s="82">
        <v>1201502023</v>
      </c>
      <c r="B1603" s="83" t="s">
        <v>1599</v>
      </c>
      <c r="C1603" s="70">
        <v>0</v>
      </c>
      <c r="D1603" s="79"/>
      <c r="E1603" s="70"/>
      <c r="F1603" s="72"/>
      <c r="G1603" s="70">
        <f t="shared" si="49"/>
        <v>0</v>
      </c>
      <c r="I1603" s="68">
        <v>0</v>
      </c>
      <c r="J1603" s="69">
        <f t="shared" si="48"/>
        <v>0</v>
      </c>
      <c r="K1603" s="57"/>
      <c r="L1603" s="65" t="s">
        <v>470</v>
      </c>
    </row>
    <row r="1604" spans="1:12" s="73" customFormat="1" outlineLevel="2">
      <c r="A1604" s="82">
        <v>1201502026</v>
      </c>
      <c r="B1604" s="83" t="s">
        <v>1600</v>
      </c>
      <c r="C1604" s="70">
        <v>0</v>
      </c>
      <c r="D1604" s="79"/>
      <c r="E1604" s="70"/>
      <c r="F1604" s="72"/>
      <c r="G1604" s="70">
        <f t="shared" si="49"/>
        <v>0</v>
      </c>
      <c r="I1604" s="68">
        <v>0</v>
      </c>
      <c r="J1604" s="69">
        <f t="shared" si="48"/>
        <v>0</v>
      </c>
      <c r="K1604" s="57"/>
      <c r="L1604" s="65" t="s">
        <v>470</v>
      </c>
    </row>
    <row r="1605" spans="1:12" s="73" customFormat="1" outlineLevel="2">
      <c r="A1605" s="82">
        <v>1201502027</v>
      </c>
      <c r="B1605" s="83" t="s">
        <v>1601</v>
      </c>
      <c r="C1605" s="70">
        <v>0</v>
      </c>
      <c r="D1605" s="79"/>
      <c r="E1605" s="70"/>
      <c r="F1605" s="72"/>
      <c r="G1605" s="70">
        <f t="shared" si="49"/>
        <v>0</v>
      </c>
      <c r="I1605" s="68">
        <v>0</v>
      </c>
      <c r="J1605" s="69">
        <f t="shared" si="48"/>
        <v>0</v>
      </c>
      <c r="K1605" s="57"/>
      <c r="L1605" s="65" t="s">
        <v>470</v>
      </c>
    </row>
    <row r="1606" spans="1:12" s="73" customFormat="1" outlineLevel="2">
      <c r="A1606" s="82">
        <v>1201502029</v>
      </c>
      <c r="B1606" s="83" t="s">
        <v>1602</v>
      </c>
      <c r="C1606" s="70">
        <v>0</v>
      </c>
      <c r="D1606" s="79"/>
      <c r="E1606" s="70"/>
      <c r="F1606" s="72"/>
      <c r="G1606" s="70">
        <f t="shared" si="49"/>
        <v>0</v>
      </c>
      <c r="I1606" s="68">
        <v>0</v>
      </c>
      <c r="J1606" s="69">
        <f t="shared" si="48"/>
        <v>0</v>
      </c>
      <c r="K1606" s="57"/>
      <c r="L1606" s="65" t="s">
        <v>470</v>
      </c>
    </row>
    <row r="1607" spans="1:12" s="73" customFormat="1" outlineLevel="2">
      <c r="A1607" s="82">
        <v>1201502030</v>
      </c>
      <c r="B1607" s="83" t="s">
        <v>1596</v>
      </c>
      <c r="C1607" s="70">
        <v>0</v>
      </c>
      <c r="D1607" s="79"/>
      <c r="E1607" s="70"/>
      <c r="F1607" s="72"/>
      <c r="G1607" s="70">
        <f t="shared" si="49"/>
        <v>0</v>
      </c>
      <c r="I1607" s="68">
        <v>0</v>
      </c>
      <c r="J1607" s="69">
        <f t="shared" si="48"/>
        <v>0</v>
      </c>
      <c r="K1607" s="57"/>
      <c r="L1607" s="65" t="s">
        <v>470</v>
      </c>
    </row>
    <row r="1608" spans="1:12" s="73" customFormat="1" outlineLevel="2">
      <c r="A1608" s="82">
        <v>1201502031</v>
      </c>
      <c r="B1608" s="83" t="s">
        <v>1597</v>
      </c>
      <c r="C1608" s="70">
        <v>0</v>
      </c>
      <c r="D1608" s="79"/>
      <c r="E1608" s="70"/>
      <c r="F1608" s="72"/>
      <c r="G1608" s="70">
        <f t="shared" si="49"/>
        <v>0</v>
      </c>
      <c r="I1608" s="68">
        <v>0</v>
      </c>
      <c r="J1608" s="69">
        <f t="shared" si="48"/>
        <v>0</v>
      </c>
      <c r="K1608" s="57"/>
      <c r="L1608" s="65" t="s">
        <v>470</v>
      </c>
    </row>
    <row r="1609" spans="1:12" s="73" customFormat="1" outlineLevel="2">
      <c r="A1609" s="82">
        <v>1201502032</v>
      </c>
      <c r="B1609" s="83" t="s">
        <v>1598</v>
      </c>
      <c r="C1609" s="70">
        <v>0</v>
      </c>
      <c r="D1609" s="79"/>
      <c r="E1609" s="70"/>
      <c r="F1609" s="72"/>
      <c r="G1609" s="70">
        <f t="shared" si="49"/>
        <v>0</v>
      </c>
      <c r="I1609" s="68">
        <v>0</v>
      </c>
      <c r="J1609" s="69">
        <f t="shared" si="48"/>
        <v>0</v>
      </c>
      <c r="K1609" s="57"/>
      <c r="L1609" s="65" t="s">
        <v>470</v>
      </c>
    </row>
    <row r="1610" spans="1:12" s="73" customFormat="1" outlineLevel="2">
      <c r="A1610" s="82">
        <v>1201502033</v>
      </c>
      <c r="B1610" s="83" t="s">
        <v>1599</v>
      </c>
      <c r="C1610" s="70">
        <v>0</v>
      </c>
      <c r="D1610" s="79"/>
      <c r="E1610" s="70"/>
      <c r="F1610" s="72"/>
      <c r="G1610" s="70">
        <f t="shared" si="49"/>
        <v>0</v>
      </c>
      <c r="I1610" s="68">
        <v>0</v>
      </c>
      <c r="J1610" s="69">
        <f t="shared" si="48"/>
        <v>0</v>
      </c>
      <c r="K1610" s="57"/>
      <c r="L1610" s="65" t="s">
        <v>470</v>
      </c>
    </row>
    <row r="1611" spans="1:12" s="73" customFormat="1" outlineLevel="2">
      <c r="A1611" s="82">
        <v>1201502036</v>
      </c>
      <c r="B1611" s="83" t="s">
        <v>1600</v>
      </c>
      <c r="C1611" s="70">
        <v>0</v>
      </c>
      <c r="D1611" s="79"/>
      <c r="E1611" s="70"/>
      <c r="F1611" s="72"/>
      <c r="G1611" s="70">
        <f t="shared" si="49"/>
        <v>0</v>
      </c>
      <c r="I1611" s="68">
        <v>0</v>
      </c>
      <c r="J1611" s="69">
        <f t="shared" si="48"/>
        <v>0</v>
      </c>
      <c r="K1611" s="57"/>
      <c r="L1611" s="65" t="s">
        <v>470</v>
      </c>
    </row>
    <row r="1612" spans="1:12" s="73" customFormat="1" outlineLevel="2">
      <c r="A1612" s="82">
        <v>1201502037</v>
      </c>
      <c r="B1612" s="83" t="s">
        <v>1601</v>
      </c>
      <c r="C1612" s="70">
        <v>0</v>
      </c>
      <c r="D1612" s="79"/>
      <c r="E1612" s="70"/>
      <c r="F1612" s="72"/>
      <c r="G1612" s="70">
        <f t="shared" si="49"/>
        <v>0</v>
      </c>
      <c r="I1612" s="68">
        <v>0</v>
      </c>
      <c r="J1612" s="69">
        <f t="shared" si="48"/>
        <v>0</v>
      </c>
      <c r="K1612" s="57"/>
      <c r="L1612" s="65" t="s">
        <v>470</v>
      </c>
    </row>
    <row r="1613" spans="1:12" s="73" customFormat="1" outlineLevel="2">
      <c r="A1613" s="82">
        <v>1201502039</v>
      </c>
      <c r="B1613" s="83" t="s">
        <v>1602</v>
      </c>
      <c r="C1613" s="70">
        <v>0</v>
      </c>
      <c r="D1613" s="79"/>
      <c r="E1613" s="70"/>
      <c r="F1613" s="72"/>
      <c r="G1613" s="70">
        <f t="shared" si="49"/>
        <v>0</v>
      </c>
      <c r="I1613" s="68">
        <v>0</v>
      </c>
      <c r="J1613" s="69">
        <f t="shared" si="48"/>
        <v>0</v>
      </c>
      <c r="K1613" s="57"/>
      <c r="L1613" s="65" t="s">
        <v>470</v>
      </c>
    </row>
    <row r="1614" spans="1:12" s="73" customFormat="1" outlineLevel="2">
      <c r="A1614" s="82">
        <v>1201502040</v>
      </c>
      <c r="B1614" s="83" t="s">
        <v>1596</v>
      </c>
      <c r="C1614" s="70">
        <v>0</v>
      </c>
      <c r="D1614" s="79"/>
      <c r="E1614" s="70"/>
      <c r="F1614" s="72"/>
      <c r="G1614" s="70">
        <f t="shared" si="49"/>
        <v>0</v>
      </c>
      <c r="I1614" s="68">
        <v>0</v>
      </c>
      <c r="J1614" s="69">
        <f t="shared" si="48"/>
        <v>0</v>
      </c>
      <c r="K1614" s="57"/>
      <c r="L1614" s="65" t="s">
        <v>470</v>
      </c>
    </row>
    <row r="1615" spans="1:12" s="73" customFormat="1" outlineLevel="2">
      <c r="A1615" s="82">
        <v>1201502041</v>
      </c>
      <c r="B1615" s="83" t="s">
        <v>1597</v>
      </c>
      <c r="C1615" s="70">
        <v>0</v>
      </c>
      <c r="D1615" s="79"/>
      <c r="E1615" s="70"/>
      <c r="F1615" s="72"/>
      <c r="G1615" s="70">
        <f t="shared" si="49"/>
        <v>0</v>
      </c>
      <c r="I1615" s="68">
        <v>0</v>
      </c>
      <c r="J1615" s="69">
        <f t="shared" si="48"/>
        <v>0</v>
      </c>
      <c r="K1615" s="57"/>
      <c r="L1615" s="65" t="s">
        <v>470</v>
      </c>
    </row>
    <row r="1616" spans="1:12" s="73" customFormat="1" outlineLevel="2">
      <c r="A1616" s="82">
        <v>1201502042</v>
      </c>
      <c r="B1616" s="83" t="s">
        <v>1598</v>
      </c>
      <c r="C1616" s="70">
        <v>0</v>
      </c>
      <c r="D1616" s="79"/>
      <c r="E1616" s="70"/>
      <c r="F1616" s="72"/>
      <c r="G1616" s="70">
        <f t="shared" si="49"/>
        <v>0</v>
      </c>
      <c r="I1616" s="68">
        <v>0</v>
      </c>
      <c r="J1616" s="69">
        <f t="shared" si="48"/>
        <v>0</v>
      </c>
      <c r="K1616" s="57"/>
      <c r="L1616" s="65" t="s">
        <v>470</v>
      </c>
    </row>
    <row r="1617" spans="1:12" s="73" customFormat="1" outlineLevel="2">
      <c r="A1617" s="82">
        <v>1201502043</v>
      </c>
      <c r="B1617" s="83" t="s">
        <v>1599</v>
      </c>
      <c r="C1617" s="70">
        <v>0</v>
      </c>
      <c r="D1617" s="79"/>
      <c r="E1617" s="70"/>
      <c r="F1617" s="72"/>
      <c r="G1617" s="70">
        <f t="shared" si="49"/>
        <v>0</v>
      </c>
      <c r="I1617" s="68">
        <v>0</v>
      </c>
      <c r="J1617" s="69">
        <f t="shared" si="48"/>
        <v>0</v>
      </c>
      <c r="K1617" s="57"/>
      <c r="L1617" s="65" t="s">
        <v>470</v>
      </c>
    </row>
    <row r="1618" spans="1:12" s="73" customFormat="1" outlineLevel="2">
      <c r="A1618" s="82">
        <v>1201502046</v>
      </c>
      <c r="B1618" s="83" t="s">
        <v>1600</v>
      </c>
      <c r="C1618" s="70">
        <v>0</v>
      </c>
      <c r="D1618" s="79"/>
      <c r="E1618" s="70"/>
      <c r="F1618" s="72"/>
      <c r="G1618" s="70">
        <f t="shared" si="49"/>
        <v>0</v>
      </c>
      <c r="I1618" s="68">
        <v>0</v>
      </c>
      <c r="J1618" s="69">
        <f t="shared" si="48"/>
        <v>0</v>
      </c>
      <c r="K1618" s="57"/>
      <c r="L1618" s="65" t="s">
        <v>470</v>
      </c>
    </row>
    <row r="1619" spans="1:12" s="73" customFormat="1" outlineLevel="2">
      <c r="A1619" s="82">
        <v>1201502047</v>
      </c>
      <c r="B1619" s="83" t="s">
        <v>1601</v>
      </c>
      <c r="C1619" s="70">
        <v>0</v>
      </c>
      <c r="D1619" s="79"/>
      <c r="E1619" s="70"/>
      <c r="F1619" s="72"/>
      <c r="G1619" s="70">
        <f t="shared" si="49"/>
        <v>0</v>
      </c>
      <c r="I1619" s="68">
        <v>0</v>
      </c>
      <c r="J1619" s="69">
        <f t="shared" si="48"/>
        <v>0</v>
      </c>
      <c r="K1619" s="57"/>
      <c r="L1619" s="65" t="s">
        <v>470</v>
      </c>
    </row>
    <row r="1620" spans="1:12" s="73" customFormat="1" outlineLevel="2">
      <c r="A1620" s="82">
        <v>1201502049</v>
      </c>
      <c r="B1620" s="83" t="s">
        <v>1602</v>
      </c>
      <c r="C1620" s="70">
        <v>0</v>
      </c>
      <c r="D1620" s="79"/>
      <c r="E1620" s="70"/>
      <c r="F1620" s="72"/>
      <c r="G1620" s="70">
        <f t="shared" si="49"/>
        <v>0</v>
      </c>
      <c r="I1620" s="68">
        <v>0</v>
      </c>
      <c r="J1620" s="69">
        <f t="shared" si="48"/>
        <v>0</v>
      </c>
      <c r="K1620" s="57"/>
      <c r="L1620" s="65" t="s">
        <v>470</v>
      </c>
    </row>
    <row r="1621" spans="1:12" s="73" customFormat="1" outlineLevel="2">
      <c r="A1621" s="82">
        <v>1201502910</v>
      </c>
      <c r="B1621" s="83" t="s">
        <v>1603</v>
      </c>
      <c r="C1621" s="70">
        <v>0</v>
      </c>
      <c r="D1621" s="79"/>
      <c r="E1621" s="70"/>
      <c r="F1621" s="72"/>
      <c r="G1621" s="70">
        <f t="shared" si="49"/>
        <v>0</v>
      </c>
      <c r="I1621" s="68">
        <v>0</v>
      </c>
      <c r="J1621" s="69">
        <f t="shared" si="48"/>
        <v>0</v>
      </c>
      <c r="K1621" s="57"/>
      <c r="L1621" s="65" t="s">
        <v>5634</v>
      </c>
    </row>
    <row r="1622" spans="1:12" s="73" customFormat="1" outlineLevel="2">
      <c r="A1622" s="82">
        <v>1201502911</v>
      </c>
      <c r="B1622" s="83" t="s">
        <v>1604</v>
      </c>
      <c r="C1622" s="70">
        <v>0</v>
      </c>
      <c r="D1622" s="79"/>
      <c r="E1622" s="70"/>
      <c r="F1622" s="72"/>
      <c r="G1622" s="70">
        <f t="shared" si="49"/>
        <v>0</v>
      </c>
      <c r="I1622" s="68">
        <v>0</v>
      </c>
      <c r="J1622" s="69">
        <f t="shared" si="48"/>
        <v>0</v>
      </c>
      <c r="K1622" s="57"/>
      <c r="L1622" s="65" t="s">
        <v>5634</v>
      </c>
    </row>
    <row r="1623" spans="1:12" s="73" customFormat="1" outlineLevel="2">
      <c r="A1623" s="82">
        <v>1201502913</v>
      </c>
      <c r="B1623" s="83" t="s">
        <v>1605</v>
      </c>
      <c r="C1623" s="70">
        <v>0</v>
      </c>
      <c r="D1623" s="79"/>
      <c r="E1623" s="70"/>
      <c r="F1623" s="72"/>
      <c r="G1623" s="70">
        <f t="shared" si="49"/>
        <v>0</v>
      </c>
      <c r="I1623" s="68">
        <v>0</v>
      </c>
      <c r="J1623" s="69">
        <f t="shared" si="48"/>
        <v>0</v>
      </c>
      <c r="K1623" s="57"/>
      <c r="L1623" s="65" t="s">
        <v>5634</v>
      </c>
    </row>
    <row r="1624" spans="1:12" s="73" customFormat="1" outlineLevel="2">
      <c r="A1624" s="82">
        <v>1201502916</v>
      </c>
      <c r="B1624" s="83" t="s">
        <v>1606</v>
      </c>
      <c r="C1624" s="70">
        <v>0</v>
      </c>
      <c r="D1624" s="79"/>
      <c r="E1624" s="70"/>
      <c r="F1624" s="72"/>
      <c r="G1624" s="70">
        <f t="shared" si="49"/>
        <v>0</v>
      </c>
      <c r="I1624" s="68">
        <v>0</v>
      </c>
      <c r="J1624" s="69">
        <f t="shared" si="48"/>
        <v>0</v>
      </c>
      <c r="K1624" s="57"/>
      <c r="L1624" s="65" t="s">
        <v>5634</v>
      </c>
    </row>
    <row r="1625" spans="1:12" s="73" customFormat="1" outlineLevel="2">
      <c r="A1625" s="82">
        <v>1201502919</v>
      </c>
      <c r="B1625" s="83" t="s">
        <v>1607</v>
      </c>
      <c r="C1625" s="70">
        <v>0</v>
      </c>
      <c r="D1625" s="79"/>
      <c r="E1625" s="70"/>
      <c r="F1625" s="72"/>
      <c r="G1625" s="70">
        <f t="shared" si="49"/>
        <v>0</v>
      </c>
      <c r="I1625" s="68">
        <v>0</v>
      </c>
      <c r="J1625" s="69">
        <f t="shared" si="48"/>
        <v>0</v>
      </c>
      <c r="K1625" s="57"/>
      <c r="L1625" s="65" t="s">
        <v>5634</v>
      </c>
    </row>
    <row r="1626" spans="1:12" s="73" customFormat="1" outlineLevel="2">
      <c r="A1626" s="82">
        <v>1201503010</v>
      </c>
      <c r="B1626" s="83" t="s">
        <v>1608</v>
      </c>
      <c r="C1626" s="70">
        <v>0</v>
      </c>
      <c r="D1626" s="79"/>
      <c r="E1626" s="70"/>
      <c r="F1626" s="72"/>
      <c r="G1626" s="70">
        <f t="shared" si="49"/>
        <v>0</v>
      </c>
      <c r="I1626" s="68">
        <v>0</v>
      </c>
      <c r="J1626" s="69">
        <f t="shared" si="48"/>
        <v>0</v>
      </c>
      <c r="K1626" s="57"/>
      <c r="L1626" s="65" t="s">
        <v>470</v>
      </c>
    </row>
    <row r="1627" spans="1:12" s="73" customFormat="1" outlineLevel="2">
      <c r="A1627" s="82">
        <v>1201503011</v>
      </c>
      <c r="B1627" s="83" t="s">
        <v>1609</v>
      </c>
      <c r="C1627" s="70">
        <v>0</v>
      </c>
      <c r="D1627" s="79"/>
      <c r="E1627" s="70"/>
      <c r="F1627" s="72"/>
      <c r="G1627" s="70">
        <f t="shared" si="49"/>
        <v>0</v>
      </c>
      <c r="I1627" s="68">
        <v>0</v>
      </c>
      <c r="J1627" s="69">
        <f t="shared" si="48"/>
        <v>0</v>
      </c>
      <c r="K1627" s="57"/>
      <c r="L1627" s="65" t="s">
        <v>470</v>
      </c>
    </row>
    <row r="1628" spans="1:12" s="73" customFormat="1" outlineLevel="2">
      <c r="A1628" s="82">
        <v>1201503012</v>
      </c>
      <c r="B1628" s="83" t="s">
        <v>1610</v>
      </c>
      <c r="C1628" s="70">
        <v>0</v>
      </c>
      <c r="D1628" s="79"/>
      <c r="E1628" s="70"/>
      <c r="F1628" s="72"/>
      <c r="G1628" s="70">
        <f t="shared" si="49"/>
        <v>0</v>
      </c>
      <c r="I1628" s="68">
        <v>0</v>
      </c>
      <c r="J1628" s="69">
        <f t="shared" si="48"/>
        <v>0</v>
      </c>
      <c r="K1628" s="57"/>
      <c r="L1628" s="65" t="s">
        <v>470</v>
      </c>
    </row>
    <row r="1629" spans="1:12" s="73" customFormat="1" outlineLevel="2">
      <c r="A1629" s="82">
        <v>1201503013</v>
      </c>
      <c r="B1629" s="83" t="s">
        <v>1611</v>
      </c>
      <c r="C1629" s="70">
        <v>0</v>
      </c>
      <c r="D1629" s="79"/>
      <c r="E1629" s="70"/>
      <c r="F1629" s="72"/>
      <c r="G1629" s="70">
        <f t="shared" si="49"/>
        <v>0</v>
      </c>
      <c r="I1629" s="68">
        <v>0</v>
      </c>
      <c r="J1629" s="69">
        <f t="shared" si="48"/>
        <v>0</v>
      </c>
      <c r="K1629" s="57"/>
      <c r="L1629" s="65" t="s">
        <v>470</v>
      </c>
    </row>
    <row r="1630" spans="1:12" s="73" customFormat="1" outlineLevel="2">
      <c r="A1630" s="82">
        <v>1201503016</v>
      </c>
      <c r="B1630" s="83" t="s">
        <v>1612</v>
      </c>
      <c r="C1630" s="70">
        <v>0</v>
      </c>
      <c r="D1630" s="79"/>
      <c r="E1630" s="70"/>
      <c r="F1630" s="72"/>
      <c r="G1630" s="70">
        <f t="shared" si="49"/>
        <v>0</v>
      </c>
      <c r="I1630" s="68">
        <v>0</v>
      </c>
      <c r="J1630" s="69">
        <f t="shared" si="48"/>
        <v>0</v>
      </c>
      <c r="K1630" s="57"/>
      <c r="L1630" s="65" t="s">
        <v>470</v>
      </c>
    </row>
    <row r="1631" spans="1:12" s="73" customFormat="1" outlineLevel="2">
      <c r="A1631" s="82">
        <v>1201503017</v>
      </c>
      <c r="B1631" s="83" t="s">
        <v>1613</v>
      </c>
      <c r="C1631" s="70">
        <v>0</v>
      </c>
      <c r="D1631" s="79"/>
      <c r="E1631" s="70"/>
      <c r="F1631" s="72"/>
      <c r="G1631" s="70">
        <f t="shared" si="49"/>
        <v>0</v>
      </c>
      <c r="I1631" s="68">
        <v>0</v>
      </c>
      <c r="J1631" s="69">
        <f t="shared" si="48"/>
        <v>0</v>
      </c>
      <c r="K1631" s="57"/>
      <c r="L1631" s="65" t="s">
        <v>470</v>
      </c>
    </row>
    <row r="1632" spans="1:12" s="73" customFormat="1" outlineLevel="2">
      <c r="A1632" s="82">
        <v>1201503019</v>
      </c>
      <c r="B1632" s="83" t="s">
        <v>1614</v>
      </c>
      <c r="C1632" s="70">
        <v>0</v>
      </c>
      <c r="D1632" s="79"/>
      <c r="E1632" s="70"/>
      <c r="F1632" s="72"/>
      <c r="G1632" s="70">
        <f t="shared" si="49"/>
        <v>0</v>
      </c>
      <c r="I1632" s="68">
        <v>0</v>
      </c>
      <c r="J1632" s="69">
        <f t="shared" si="48"/>
        <v>0</v>
      </c>
      <c r="K1632" s="57"/>
      <c r="L1632" s="65" t="s">
        <v>470</v>
      </c>
    </row>
    <row r="1633" spans="1:12" s="73" customFormat="1" outlineLevel="2">
      <c r="A1633" s="82">
        <v>1201503020</v>
      </c>
      <c r="B1633" s="83" t="s">
        <v>1615</v>
      </c>
      <c r="C1633" s="70">
        <v>0</v>
      </c>
      <c r="D1633" s="79"/>
      <c r="E1633" s="70"/>
      <c r="F1633" s="72"/>
      <c r="G1633" s="70">
        <f t="shared" si="49"/>
        <v>0</v>
      </c>
      <c r="I1633" s="68">
        <v>0</v>
      </c>
      <c r="J1633" s="69">
        <f t="shared" si="48"/>
        <v>0</v>
      </c>
      <c r="K1633" s="57"/>
      <c r="L1633" s="65" t="s">
        <v>470</v>
      </c>
    </row>
    <row r="1634" spans="1:12" s="73" customFormat="1" outlineLevel="2">
      <c r="A1634" s="82">
        <v>1201503021</v>
      </c>
      <c r="B1634" s="83" t="s">
        <v>1616</v>
      </c>
      <c r="C1634" s="70">
        <v>0</v>
      </c>
      <c r="D1634" s="79"/>
      <c r="E1634" s="70"/>
      <c r="F1634" s="72"/>
      <c r="G1634" s="70">
        <f t="shared" si="49"/>
        <v>0</v>
      </c>
      <c r="I1634" s="68">
        <v>0</v>
      </c>
      <c r="J1634" s="69">
        <f t="shared" si="48"/>
        <v>0</v>
      </c>
      <c r="K1634" s="57"/>
      <c r="L1634" s="65" t="s">
        <v>470</v>
      </c>
    </row>
    <row r="1635" spans="1:12" s="73" customFormat="1" outlineLevel="2">
      <c r="A1635" s="82">
        <v>1201503022</v>
      </c>
      <c r="B1635" s="83" t="s">
        <v>1617</v>
      </c>
      <c r="C1635" s="70">
        <v>0</v>
      </c>
      <c r="D1635" s="79"/>
      <c r="E1635" s="70"/>
      <c r="F1635" s="72"/>
      <c r="G1635" s="70">
        <f t="shared" si="49"/>
        <v>0</v>
      </c>
      <c r="I1635" s="68">
        <v>0</v>
      </c>
      <c r="J1635" s="69">
        <f t="shared" si="48"/>
        <v>0</v>
      </c>
      <c r="K1635" s="57"/>
      <c r="L1635" s="65" t="s">
        <v>470</v>
      </c>
    </row>
    <row r="1636" spans="1:12" s="73" customFormat="1" outlineLevel="2">
      <c r="A1636" s="82">
        <v>1201503023</v>
      </c>
      <c r="B1636" s="83" t="s">
        <v>1618</v>
      </c>
      <c r="C1636" s="70">
        <v>0</v>
      </c>
      <c r="D1636" s="79"/>
      <c r="E1636" s="70"/>
      <c r="F1636" s="72"/>
      <c r="G1636" s="70">
        <f t="shared" si="49"/>
        <v>0</v>
      </c>
      <c r="I1636" s="68">
        <v>0</v>
      </c>
      <c r="J1636" s="69">
        <f t="shared" si="48"/>
        <v>0</v>
      </c>
      <c r="K1636" s="57"/>
      <c r="L1636" s="65" t="s">
        <v>470</v>
      </c>
    </row>
    <row r="1637" spans="1:12" s="73" customFormat="1" outlineLevel="2">
      <c r="A1637" s="82">
        <v>1201503026</v>
      </c>
      <c r="B1637" s="83" t="s">
        <v>1619</v>
      </c>
      <c r="C1637" s="70">
        <v>0</v>
      </c>
      <c r="D1637" s="79"/>
      <c r="E1637" s="70"/>
      <c r="F1637" s="72"/>
      <c r="G1637" s="70">
        <f t="shared" si="49"/>
        <v>0</v>
      </c>
      <c r="I1637" s="68">
        <v>0</v>
      </c>
      <c r="J1637" s="69">
        <f t="shared" si="48"/>
        <v>0</v>
      </c>
      <c r="K1637" s="57"/>
      <c r="L1637" s="65" t="s">
        <v>470</v>
      </c>
    </row>
    <row r="1638" spans="1:12" s="73" customFormat="1" outlineLevel="2">
      <c r="A1638" s="82">
        <v>1201503027</v>
      </c>
      <c r="B1638" s="83" t="s">
        <v>1613</v>
      </c>
      <c r="C1638" s="70">
        <v>0</v>
      </c>
      <c r="D1638" s="79"/>
      <c r="E1638" s="70"/>
      <c r="F1638" s="72"/>
      <c r="G1638" s="70">
        <f t="shared" si="49"/>
        <v>0</v>
      </c>
      <c r="I1638" s="68">
        <v>0</v>
      </c>
      <c r="J1638" s="69">
        <f t="shared" si="48"/>
        <v>0</v>
      </c>
      <c r="K1638" s="57"/>
      <c r="L1638" s="65" t="s">
        <v>470</v>
      </c>
    </row>
    <row r="1639" spans="1:12" s="73" customFormat="1" outlineLevel="2">
      <c r="A1639" s="82">
        <v>1201503029</v>
      </c>
      <c r="B1639" s="83" t="s">
        <v>1620</v>
      </c>
      <c r="C1639" s="70">
        <v>0</v>
      </c>
      <c r="D1639" s="79"/>
      <c r="E1639" s="70"/>
      <c r="F1639" s="72"/>
      <c r="G1639" s="70">
        <f t="shared" si="49"/>
        <v>0</v>
      </c>
      <c r="I1639" s="68">
        <v>0</v>
      </c>
      <c r="J1639" s="69">
        <f t="shared" si="48"/>
        <v>0</v>
      </c>
      <c r="K1639" s="57"/>
      <c r="L1639" s="65" t="s">
        <v>470</v>
      </c>
    </row>
    <row r="1640" spans="1:12" s="73" customFormat="1" outlineLevel="2">
      <c r="A1640" s="82">
        <v>1201503030</v>
      </c>
      <c r="B1640" s="83" t="s">
        <v>1615</v>
      </c>
      <c r="C1640" s="70">
        <v>0</v>
      </c>
      <c r="D1640" s="79"/>
      <c r="E1640" s="70"/>
      <c r="F1640" s="72"/>
      <c r="G1640" s="70">
        <f t="shared" si="49"/>
        <v>0</v>
      </c>
      <c r="I1640" s="68">
        <v>0</v>
      </c>
      <c r="J1640" s="69">
        <f t="shared" si="48"/>
        <v>0</v>
      </c>
      <c r="K1640" s="57"/>
      <c r="L1640" s="65" t="s">
        <v>470</v>
      </c>
    </row>
    <row r="1641" spans="1:12" s="73" customFormat="1" outlineLevel="2">
      <c r="A1641" s="82">
        <v>1201503031</v>
      </c>
      <c r="B1641" s="83" t="s">
        <v>1616</v>
      </c>
      <c r="C1641" s="70">
        <v>0</v>
      </c>
      <c r="D1641" s="79"/>
      <c r="E1641" s="70"/>
      <c r="F1641" s="72"/>
      <c r="G1641" s="70">
        <f t="shared" si="49"/>
        <v>0</v>
      </c>
      <c r="I1641" s="68">
        <v>0</v>
      </c>
      <c r="J1641" s="69">
        <f t="shared" si="48"/>
        <v>0</v>
      </c>
      <c r="K1641" s="57"/>
      <c r="L1641" s="65" t="s">
        <v>470</v>
      </c>
    </row>
    <row r="1642" spans="1:12" s="73" customFormat="1" outlineLevel="2">
      <c r="A1642" s="82">
        <v>1201503032</v>
      </c>
      <c r="B1642" s="83" t="s">
        <v>1617</v>
      </c>
      <c r="C1642" s="70">
        <v>0</v>
      </c>
      <c r="D1642" s="79"/>
      <c r="E1642" s="70"/>
      <c r="F1642" s="72"/>
      <c r="G1642" s="70">
        <f t="shared" si="49"/>
        <v>0</v>
      </c>
      <c r="I1642" s="68">
        <v>0</v>
      </c>
      <c r="J1642" s="69">
        <f t="shared" ref="J1642:J1705" si="50">I1642-G1642</f>
        <v>0</v>
      </c>
      <c r="K1642" s="57"/>
      <c r="L1642" s="65" t="s">
        <v>470</v>
      </c>
    </row>
    <row r="1643" spans="1:12" s="73" customFormat="1" outlineLevel="2">
      <c r="A1643" s="82">
        <v>1201503033</v>
      </c>
      <c r="B1643" s="83" t="s">
        <v>1618</v>
      </c>
      <c r="C1643" s="70">
        <v>0</v>
      </c>
      <c r="D1643" s="79"/>
      <c r="E1643" s="70"/>
      <c r="F1643" s="72"/>
      <c r="G1643" s="70">
        <f t="shared" si="49"/>
        <v>0</v>
      </c>
      <c r="I1643" s="68">
        <v>0</v>
      </c>
      <c r="J1643" s="69">
        <f t="shared" si="50"/>
        <v>0</v>
      </c>
      <c r="K1643" s="57"/>
      <c r="L1643" s="65" t="s">
        <v>470</v>
      </c>
    </row>
    <row r="1644" spans="1:12" s="73" customFormat="1" outlineLevel="2">
      <c r="A1644" s="82">
        <v>1201503036</v>
      </c>
      <c r="B1644" s="83" t="s">
        <v>1619</v>
      </c>
      <c r="C1644" s="70">
        <v>0</v>
      </c>
      <c r="D1644" s="79"/>
      <c r="E1644" s="70"/>
      <c r="F1644" s="72"/>
      <c r="G1644" s="70">
        <f t="shared" si="49"/>
        <v>0</v>
      </c>
      <c r="I1644" s="68">
        <v>0</v>
      </c>
      <c r="J1644" s="69">
        <f t="shared" si="50"/>
        <v>0</v>
      </c>
      <c r="K1644" s="57"/>
      <c r="L1644" s="65" t="s">
        <v>470</v>
      </c>
    </row>
    <row r="1645" spans="1:12" s="73" customFormat="1" outlineLevel="2">
      <c r="A1645" s="82">
        <v>1201503037</v>
      </c>
      <c r="B1645" s="83" t="s">
        <v>1613</v>
      </c>
      <c r="C1645" s="70">
        <v>0</v>
      </c>
      <c r="D1645" s="79"/>
      <c r="E1645" s="70"/>
      <c r="F1645" s="72"/>
      <c r="G1645" s="70">
        <f t="shared" si="49"/>
        <v>0</v>
      </c>
      <c r="I1645" s="68">
        <v>0</v>
      </c>
      <c r="J1645" s="69">
        <f t="shared" si="50"/>
        <v>0</v>
      </c>
      <c r="K1645" s="57"/>
      <c r="L1645" s="65" t="s">
        <v>470</v>
      </c>
    </row>
    <row r="1646" spans="1:12" s="73" customFormat="1" outlineLevel="2">
      <c r="A1646" s="82">
        <v>1201503039</v>
      </c>
      <c r="B1646" s="83" t="s">
        <v>1620</v>
      </c>
      <c r="C1646" s="70">
        <v>0</v>
      </c>
      <c r="D1646" s="79"/>
      <c r="E1646" s="70"/>
      <c r="F1646" s="72"/>
      <c r="G1646" s="70">
        <f t="shared" si="49"/>
        <v>0</v>
      </c>
      <c r="I1646" s="68">
        <v>0</v>
      </c>
      <c r="J1646" s="69">
        <f t="shared" si="50"/>
        <v>0</v>
      </c>
      <c r="K1646" s="57"/>
      <c r="L1646" s="65" t="s">
        <v>470</v>
      </c>
    </row>
    <row r="1647" spans="1:12" s="73" customFormat="1" outlineLevel="2">
      <c r="A1647" s="82">
        <v>1201504010</v>
      </c>
      <c r="B1647" s="83" t="s">
        <v>1621</v>
      </c>
      <c r="C1647" s="70">
        <v>0</v>
      </c>
      <c r="D1647" s="79"/>
      <c r="E1647" s="70"/>
      <c r="F1647" s="72"/>
      <c r="G1647" s="70">
        <f t="shared" si="49"/>
        <v>0</v>
      </c>
      <c r="I1647" s="68">
        <v>0</v>
      </c>
      <c r="J1647" s="69">
        <f t="shared" si="50"/>
        <v>0</v>
      </c>
      <c r="K1647" s="57"/>
      <c r="L1647" s="65" t="s">
        <v>470</v>
      </c>
    </row>
    <row r="1648" spans="1:12" s="73" customFormat="1" outlineLevel="2">
      <c r="A1648" s="82">
        <v>1201504011</v>
      </c>
      <c r="B1648" s="83" t="s">
        <v>1622</v>
      </c>
      <c r="C1648" s="70">
        <v>0</v>
      </c>
      <c r="D1648" s="79"/>
      <c r="E1648" s="70"/>
      <c r="F1648" s="72"/>
      <c r="G1648" s="70">
        <f t="shared" si="49"/>
        <v>0</v>
      </c>
      <c r="I1648" s="68">
        <v>0</v>
      </c>
      <c r="J1648" s="69">
        <f t="shared" si="50"/>
        <v>0</v>
      </c>
      <c r="K1648" s="57"/>
      <c r="L1648" s="65" t="s">
        <v>470</v>
      </c>
    </row>
    <row r="1649" spans="1:12" s="73" customFormat="1" outlineLevel="2">
      <c r="A1649" s="82">
        <v>1201504012</v>
      </c>
      <c r="B1649" s="83" t="s">
        <v>1623</v>
      </c>
      <c r="C1649" s="70">
        <v>0</v>
      </c>
      <c r="D1649" s="79"/>
      <c r="E1649" s="70"/>
      <c r="F1649" s="72"/>
      <c r="G1649" s="70">
        <f t="shared" si="49"/>
        <v>0</v>
      </c>
      <c r="I1649" s="68">
        <v>0</v>
      </c>
      <c r="J1649" s="69">
        <f t="shared" si="50"/>
        <v>0</v>
      </c>
      <c r="K1649" s="57"/>
      <c r="L1649" s="65" t="s">
        <v>470</v>
      </c>
    </row>
    <row r="1650" spans="1:12" s="73" customFormat="1" outlineLevel="2">
      <c r="A1650" s="82">
        <v>1201504013</v>
      </c>
      <c r="B1650" s="83" t="s">
        <v>1624</v>
      </c>
      <c r="C1650" s="70">
        <v>0</v>
      </c>
      <c r="D1650" s="79"/>
      <c r="E1650" s="70"/>
      <c r="F1650" s="72"/>
      <c r="G1650" s="70">
        <f t="shared" si="49"/>
        <v>0</v>
      </c>
      <c r="I1650" s="68">
        <v>0</v>
      </c>
      <c r="J1650" s="69">
        <f t="shared" si="50"/>
        <v>0</v>
      </c>
      <c r="K1650" s="57"/>
      <c r="L1650" s="65" t="s">
        <v>470</v>
      </c>
    </row>
    <row r="1651" spans="1:12" s="73" customFormat="1" outlineLevel="2">
      <c r="A1651" s="82">
        <v>1201504016</v>
      </c>
      <c r="B1651" s="83" t="s">
        <v>1625</v>
      </c>
      <c r="C1651" s="70">
        <v>0</v>
      </c>
      <c r="D1651" s="79"/>
      <c r="E1651" s="70"/>
      <c r="F1651" s="72"/>
      <c r="G1651" s="70">
        <f t="shared" si="49"/>
        <v>0</v>
      </c>
      <c r="I1651" s="68">
        <v>0</v>
      </c>
      <c r="J1651" s="69">
        <f t="shared" si="50"/>
        <v>0</v>
      </c>
      <c r="K1651" s="57"/>
      <c r="L1651" s="65" t="s">
        <v>470</v>
      </c>
    </row>
    <row r="1652" spans="1:12" s="73" customFormat="1" outlineLevel="2">
      <c r="A1652" s="82">
        <v>1201504017</v>
      </c>
      <c r="B1652" s="83" t="s">
        <v>1626</v>
      </c>
      <c r="C1652" s="70">
        <v>0</v>
      </c>
      <c r="D1652" s="79"/>
      <c r="E1652" s="70"/>
      <c r="F1652" s="72"/>
      <c r="G1652" s="70">
        <f t="shared" si="49"/>
        <v>0</v>
      </c>
      <c r="I1652" s="68">
        <v>0</v>
      </c>
      <c r="J1652" s="69">
        <f t="shared" si="50"/>
        <v>0</v>
      </c>
      <c r="K1652" s="57"/>
      <c r="L1652" s="65" t="s">
        <v>470</v>
      </c>
    </row>
    <row r="1653" spans="1:12" s="73" customFormat="1" outlineLevel="2">
      <c r="A1653" s="82">
        <v>1201504019</v>
      </c>
      <c r="B1653" s="83" t="s">
        <v>1627</v>
      </c>
      <c r="C1653" s="70">
        <v>0</v>
      </c>
      <c r="D1653" s="79"/>
      <c r="E1653" s="70"/>
      <c r="F1653" s="72"/>
      <c r="G1653" s="70">
        <f t="shared" si="49"/>
        <v>0</v>
      </c>
      <c r="I1653" s="68">
        <v>0</v>
      </c>
      <c r="J1653" s="69">
        <f t="shared" si="50"/>
        <v>0</v>
      </c>
      <c r="K1653" s="57"/>
      <c r="L1653" s="65" t="s">
        <v>470</v>
      </c>
    </row>
    <row r="1654" spans="1:12" s="73" customFormat="1" outlineLevel="2">
      <c r="A1654" s="82">
        <v>1201505010</v>
      </c>
      <c r="B1654" s="83" t="s">
        <v>1628</v>
      </c>
      <c r="C1654" s="70">
        <v>0</v>
      </c>
      <c r="D1654" s="79"/>
      <c r="E1654" s="70"/>
      <c r="F1654" s="72"/>
      <c r="G1654" s="70">
        <f t="shared" si="49"/>
        <v>0</v>
      </c>
      <c r="I1654" s="68">
        <v>0</v>
      </c>
      <c r="J1654" s="69">
        <f t="shared" si="50"/>
        <v>0</v>
      </c>
      <c r="K1654" s="57"/>
      <c r="L1654" s="65" t="s">
        <v>470</v>
      </c>
    </row>
    <row r="1655" spans="1:12" s="73" customFormat="1" outlineLevel="2">
      <c r="A1655" s="82">
        <v>1201505011</v>
      </c>
      <c r="B1655" s="83" t="s">
        <v>1629</v>
      </c>
      <c r="C1655" s="70">
        <v>0</v>
      </c>
      <c r="D1655" s="79"/>
      <c r="E1655" s="70"/>
      <c r="F1655" s="72"/>
      <c r="G1655" s="70">
        <f t="shared" ref="G1655:G1718" si="51">C1655+E1655</f>
        <v>0</v>
      </c>
      <c r="I1655" s="68">
        <v>0</v>
      </c>
      <c r="J1655" s="69">
        <f t="shared" si="50"/>
        <v>0</v>
      </c>
      <c r="K1655" s="57"/>
      <c r="L1655" s="65" t="s">
        <v>470</v>
      </c>
    </row>
    <row r="1656" spans="1:12" s="73" customFormat="1" outlineLevel="2">
      <c r="A1656" s="82">
        <v>1201505012</v>
      </c>
      <c r="B1656" s="83" t="s">
        <v>1630</v>
      </c>
      <c r="C1656" s="70">
        <v>0</v>
      </c>
      <c r="D1656" s="79"/>
      <c r="E1656" s="70"/>
      <c r="F1656" s="72"/>
      <c r="G1656" s="70">
        <f t="shared" si="51"/>
        <v>0</v>
      </c>
      <c r="I1656" s="68">
        <v>0</v>
      </c>
      <c r="J1656" s="69">
        <f t="shared" si="50"/>
        <v>0</v>
      </c>
      <c r="K1656" s="57"/>
      <c r="L1656" s="65" t="s">
        <v>470</v>
      </c>
    </row>
    <row r="1657" spans="1:12" s="73" customFormat="1" outlineLevel="2">
      <c r="A1657" s="82">
        <v>1201505013</v>
      </c>
      <c r="B1657" s="83" t="s">
        <v>1631</v>
      </c>
      <c r="C1657" s="70">
        <v>0</v>
      </c>
      <c r="D1657" s="79"/>
      <c r="E1657" s="70"/>
      <c r="F1657" s="72"/>
      <c r="G1657" s="70">
        <f t="shared" si="51"/>
        <v>0</v>
      </c>
      <c r="I1657" s="68">
        <v>0</v>
      </c>
      <c r="J1657" s="69">
        <f t="shared" si="50"/>
        <v>0</v>
      </c>
      <c r="K1657" s="57"/>
      <c r="L1657" s="65" t="s">
        <v>470</v>
      </c>
    </row>
    <row r="1658" spans="1:12" s="73" customFormat="1" outlineLevel="2">
      <c r="A1658" s="82">
        <v>1201505016</v>
      </c>
      <c r="B1658" s="83" t="s">
        <v>1632</v>
      </c>
      <c r="C1658" s="70">
        <v>0</v>
      </c>
      <c r="D1658" s="79"/>
      <c r="E1658" s="70"/>
      <c r="F1658" s="72"/>
      <c r="G1658" s="70">
        <f t="shared" si="51"/>
        <v>0</v>
      </c>
      <c r="I1658" s="68">
        <v>0</v>
      </c>
      <c r="J1658" s="69">
        <f t="shared" si="50"/>
        <v>0</v>
      </c>
      <c r="K1658" s="57"/>
      <c r="L1658" s="65" t="s">
        <v>470</v>
      </c>
    </row>
    <row r="1659" spans="1:12" s="73" customFormat="1" outlineLevel="2">
      <c r="A1659" s="82">
        <v>1201505017</v>
      </c>
      <c r="B1659" s="83" t="s">
        <v>1633</v>
      </c>
      <c r="C1659" s="70">
        <v>0</v>
      </c>
      <c r="D1659" s="79"/>
      <c r="E1659" s="70"/>
      <c r="F1659" s="72"/>
      <c r="G1659" s="70">
        <f t="shared" si="51"/>
        <v>0</v>
      </c>
      <c r="I1659" s="68">
        <v>0</v>
      </c>
      <c r="J1659" s="69">
        <f t="shared" si="50"/>
        <v>0</v>
      </c>
      <c r="K1659" s="57"/>
      <c r="L1659" s="65" t="s">
        <v>470</v>
      </c>
    </row>
    <row r="1660" spans="1:12" s="73" customFormat="1" outlineLevel="2">
      <c r="A1660" s="82">
        <v>1201505019</v>
      </c>
      <c r="B1660" s="83" t="s">
        <v>1634</v>
      </c>
      <c r="C1660" s="70">
        <v>0</v>
      </c>
      <c r="D1660" s="79"/>
      <c r="E1660" s="70"/>
      <c r="F1660" s="72"/>
      <c r="G1660" s="70">
        <f t="shared" si="51"/>
        <v>0</v>
      </c>
      <c r="I1660" s="68">
        <v>0</v>
      </c>
      <c r="J1660" s="69">
        <f t="shared" si="50"/>
        <v>0</v>
      </c>
      <c r="K1660" s="57"/>
      <c r="L1660" s="65" t="s">
        <v>470</v>
      </c>
    </row>
    <row r="1661" spans="1:12" s="73" customFormat="1" outlineLevel="2">
      <c r="A1661" s="82">
        <v>1201506010</v>
      </c>
      <c r="B1661" s="83" t="s">
        <v>1635</v>
      </c>
      <c r="C1661" s="70">
        <v>0</v>
      </c>
      <c r="D1661" s="79"/>
      <c r="E1661" s="70"/>
      <c r="F1661" s="72"/>
      <c r="G1661" s="70">
        <f t="shared" si="51"/>
        <v>0</v>
      </c>
      <c r="I1661" s="68">
        <v>0</v>
      </c>
      <c r="J1661" s="69">
        <f t="shared" si="50"/>
        <v>0</v>
      </c>
      <c r="K1661" s="57"/>
      <c r="L1661" s="65" t="s">
        <v>470</v>
      </c>
    </row>
    <row r="1662" spans="1:12" s="73" customFormat="1" outlineLevel="2">
      <c r="A1662" s="82">
        <v>1201506011</v>
      </c>
      <c r="B1662" s="83" t="s">
        <v>1636</v>
      </c>
      <c r="C1662" s="70">
        <v>0</v>
      </c>
      <c r="D1662" s="79"/>
      <c r="E1662" s="70"/>
      <c r="F1662" s="72"/>
      <c r="G1662" s="70">
        <f t="shared" si="51"/>
        <v>0</v>
      </c>
      <c r="I1662" s="68">
        <v>0</v>
      </c>
      <c r="J1662" s="69">
        <f t="shared" si="50"/>
        <v>0</v>
      </c>
      <c r="K1662" s="57"/>
      <c r="L1662" s="65" t="s">
        <v>470</v>
      </c>
    </row>
    <row r="1663" spans="1:12" s="73" customFormat="1" outlineLevel="2">
      <c r="A1663" s="82">
        <v>1201506012</v>
      </c>
      <c r="B1663" s="83" t="s">
        <v>1637</v>
      </c>
      <c r="C1663" s="70">
        <v>0</v>
      </c>
      <c r="D1663" s="79"/>
      <c r="E1663" s="70"/>
      <c r="F1663" s="72"/>
      <c r="G1663" s="70">
        <f t="shared" si="51"/>
        <v>0</v>
      </c>
      <c r="I1663" s="68">
        <v>0</v>
      </c>
      <c r="J1663" s="69">
        <f t="shared" si="50"/>
        <v>0</v>
      </c>
      <c r="K1663" s="57"/>
      <c r="L1663" s="65" t="s">
        <v>470</v>
      </c>
    </row>
    <row r="1664" spans="1:12" s="73" customFormat="1" outlineLevel="2">
      <c r="A1664" s="82">
        <v>1201506013</v>
      </c>
      <c r="B1664" s="83" t="s">
        <v>1638</v>
      </c>
      <c r="C1664" s="70">
        <v>0</v>
      </c>
      <c r="D1664" s="79"/>
      <c r="E1664" s="70"/>
      <c r="F1664" s="72"/>
      <c r="G1664" s="70">
        <f t="shared" si="51"/>
        <v>0</v>
      </c>
      <c r="I1664" s="68">
        <v>0</v>
      </c>
      <c r="J1664" s="69">
        <f t="shared" si="50"/>
        <v>0</v>
      </c>
      <c r="K1664" s="57"/>
      <c r="L1664" s="65" t="s">
        <v>470</v>
      </c>
    </row>
    <row r="1665" spans="1:12" s="73" customFormat="1" outlineLevel="2">
      <c r="A1665" s="82">
        <v>1201506016</v>
      </c>
      <c r="B1665" s="83" t="s">
        <v>1639</v>
      </c>
      <c r="C1665" s="70">
        <v>0</v>
      </c>
      <c r="D1665" s="79"/>
      <c r="E1665" s="70"/>
      <c r="F1665" s="72"/>
      <c r="G1665" s="70">
        <f t="shared" si="51"/>
        <v>0</v>
      </c>
      <c r="I1665" s="68">
        <v>0</v>
      </c>
      <c r="J1665" s="69">
        <f t="shared" si="50"/>
        <v>0</v>
      </c>
      <c r="K1665" s="57"/>
      <c r="L1665" s="65" t="s">
        <v>470</v>
      </c>
    </row>
    <row r="1666" spans="1:12" s="73" customFormat="1" outlineLevel="2">
      <c r="A1666" s="82">
        <v>1201506017</v>
      </c>
      <c r="B1666" s="83" t="s">
        <v>1640</v>
      </c>
      <c r="C1666" s="70">
        <v>0</v>
      </c>
      <c r="D1666" s="79"/>
      <c r="E1666" s="70"/>
      <c r="F1666" s="72"/>
      <c r="G1666" s="70">
        <f t="shared" si="51"/>
        <v>0</v>
      </c>
      <c r="I1666" s="68">
        <v>0</v>
      </c>
      <c r="J1666" s="69">
        <f t="shared" si="50"/>
        <v>0</v>
      </c>
      <c r="K1666" s="57"/>
      <c r="L1666" s="65" t="s">
        <v>470</v>
      </c>
    </row>
    <row r="1667" spans="1:12" s="73" customFormat="1" outlineLevel="2">
      <c r="A1667" s="82">
        <v>1201506019</v>
      </c>
      <c r="B1667" s="83" t="s">
        <v>1641</v>
      </c>
      <c r="C1667" s="70">
        <v>0</v>
      </c>
      <c r="D1667" s="79"/>
      <c r="E1667" s="70"/>
      <c r="F1667" s="72"/>
      <c r="G1667" s="70">
        <f t="shared" si="51"/>
        <v>0</v>
      </c>
      <c r="I1667" s="68">
        <v>0</v>
      </c>
      <c r="J1667" s="69">
        <f t="shared" si="50"/>
        <v>0</v>
      </c>
      <c r="K1667" s="57"/>
      <c r="L1667" s="65" t="s">
        <v>470</v>
      </c>
    </row>
    <row r="1668" spans="1:12" s="73" customFormat="1" outlineLevel="2">
      <c r="A1668" s="82">
        <v>1201507010</v>
      </c>
      <c r="B1668" s="83" t="s">
        <v>1642</v>
      </c>
      <c r="C1668" s="70">
        <v>0</v>
      </c>
      <c r="D1668" s="79"/>
      <c r="E1668" s="70"/>
      <c r="F1668" s="72"/>
      <c r="G1668" s="70">
        <f t="shared" si="51"/>
        <v>0</v>
      </c>
      <c r="I1668" s="68">
        <v>0</v>
      </c>
      <c r="J1668" s="69">
        <f t="shared" si="50"/>
        <v>0</v>
      </c>
      <c r="K1668" s="57"/>
      <c r="L1668" s="65" t="s">
        <v>470</v>
      </c>
    </row>
    <row r="1669" spans="1:12" s="73" customFormat="1" outlineLevel="2">
      <c r="A1669" s="82">
        <v>1201507011</v>
      </c>
      <c r="B1669" s="83" t="s">
        <v>1643</v>
      </c>
      <c r="C1669" s="70">
        <v>0</v>
      </c>
      <c r="D1669" s="79"/>
      <c r="E1669" s="70"/>
      <c r="F1669" s="72"/>
      <c r="G1669" s="70">
        <f t="shared" si="51"/>
        <v>0</v>
      </c>
      <c r="I1669" s="68">
        <v>0</v>
      </c>
      <c r="J1669" s="69">
        <f t="shared" si="50"/>
        <v>0</v>
      </c>
      <c r="K1669" s="57"/>
      <c r="L1669" s="65" t="s">
        <v>470</v>
      </c>
    </row>
    <row r="1670" spans="1:12" s="73" customFormat="1" outlineLevel="2">
      <c r="A1670" s="82">
        <v>1201507012</v>
      </c>
      <c r="B1670" s="83" t="s">
        <v>1644</v>
      </c>
      <c r="C1670" s="70">
        <v>0</v>
      </c>
      <c r="D1670" s="79"/>
      <c r="E1670" s="70"/>
      <c r="F1670" s="72"/>
      <c r="G1670" s="70">
        <f t="shared" si="51"/>
        <v>0</v>
      </c>
      <c r="I1670" s="68">
        <v>0</v>
      </c>
      <c r="J1670" s="69">
        <f t="shared" si="50"/>
        <v>0</v>
      </c>
      <c r="K1670" s="57"/>
      <c r="L1670" s="65" t="s">
        <v>470</v>
      </c>
    </row>
    <row r="1671" spans="1:12" s="73" customFormat="1" outlineLevel="2">
      <c r="A1671" s="82">
        <v>1201507013</v>
      </c>
      <c r="B1671" s="83" t="s">
        <v>1645</v>
      </c>
      <c r="C1671" s="70">
        <v>0</v>
      </c>
      <c r="D1671" s="79"/>
      <c r="E1671" s="70"/>
      <c r="F1671" s="72"/>
      <c r="G1671" s="70">
        <f t="shared" si="51"/>
        <v>0</v>
      </c>
      <c r="I1671" s="68">
        <v>0</v>
      </c>
      <c r="J1671" s="69">
        <f t="shared" si="50"/>
        <v>0</v>
      </c>
      <c r="K1671" s="57"/>
      <c r="L1671" s="65" t="s">
        <v>470</v>
      </c>
    </row>
    <row r="1672" spans="1:12" s="73" customFormat="1" outlineLevel="2">
      <c r="A1672" s="82">
        <v>1201507016</v>
      </c>
      <c r="B1672" s="83" t="s">
        <v>1646</v>
      </c>
      <c r="C1672" s="70">
        <v>0</v>
      </c>
      <c r="D1672" s="79"/>
      <c r="E1672" s="70"/>
      <c r="F1672" s="72"/>
      <c r="G1672" s="70">
        <f t="shared" si="51"/>
        <v>0</v>
      </c>
      <c r="I1672" s="68">
        <v>0</v>
      </c>
      <c r="J1672" s="69">
        <f t="shared" si="50"/>
        <v>0</v>
      </c>
      <c r="K1672" s="57"/>
      <c r="L1672" s="65" t="s">
        <v>470</v>
      </c>
    </row>
    <row r="1673" spans="1:12" s="73" customFormat="1" outlineLevel="2">
      <c r="A1673" s="82">
        <v>1201507017</v>
      </c>
      <c r="B1673" s="83" t="s">
        <v>1647</v>
      </c>
      <c r="C1673" s="70">
        <v>0</v>
      </c>
      <c r="D1673" s="79"/>
      <c r="E1673" s="70"/>
      <c r="F1673" s="72"/>
      <c r="G1673" s="70">
        <f t="shared" si="51"/>
        <v>0</v>
      </c>
      <c r="I1673" s="68">
        <v>0</v>
      </c>
      <c r="J1673" s="69">
        <f t="shared" si="50"/>
        <v>0</v>
      </c>
      <c r="K1673" s="57"/>
      <c r="L1673" s="65" t="s">
        <v>470</v>
      </c>
    </row>
    <row r="1674" spans="1:12" s="73" customFormat="1" outlineLevel="2">
      <c r="A1674" s="82">
        <v>1201507019</v>
      </c>
      <c r="B1674" s="83" t="s">
        <v>1648</v>
      </c>
      <c r="C1674" s="70">
        <v>0</v>
      </c>
      <c r="D1674" s="79"/>
      <c r="E1674" s="70"/>
      <c r="F1674" s="72"/>
      <c r="G1674" s="70">
        <f t="shared" si="51"/>
        <v>0</v>
      </c>
      <c r="I1674" s="68">
        <v>0</v>
      </c>
      <c r="J1674" s="69">
        <f t="shared" si="50"/>
        <v>0</v>
      </c>
      <c r="K1674" s="57"/>
      <c r="L1674" s="65" t="s">
        <v>470</v>
      </c>
    </row>
    <row r="1675" spans="1:12" s="73" customFormat="1" outlineLevel="2">
      <c r="A1675" s="82">
        <v>1201507020</v>
      </c>
      <c r="B1675" s="83" t="s">
        <v>1642</v>
      </c>
      <c r="C1675" s="70">
        <v>0</v>
      </c>
      <c r="D1675" s="79"/>
      <c r="E1675" s="70"/>
      <c r="F1675" s="72"/>
      <c r="G1675" s="70">
        <f t="shared" si="51"/>
        <v>0</v>
      </c>
      <c r="I1675" s="68">
        <v>0</v>
      </c>
      <c r="J1675" s="69">
        <f t="shared" si="50"/>
        <v>0</v>
      </c>
      <c r="K1675" s="57"/>
      <c r="L1675" s="65" t="s">
        <v>470</v>
      </c>
    </row>
    <row r="1676" spans="1:12" s="73" customFormat="1" outlineLevel="2">
      <c r="A1676" s="82">
        <v>1201507021</v>
      </c>
      <c r="B1676" s="83" t="s">
        <v>1643</v>
      </c>
      <c r="C1676" s="70">
        <v>0</v>
      </c>
      <c r="D1676" s="79"/>
      <c r="E1676" s="70"/>
      <c r="F1676" s="72"/>
      <c r="G1676" s="70">
        <f t="shared" si="51"/>
        <v>0</v>
      </c>
      <c r="I1676" s="68">
        <v>0</v>
      </c>
      <c r="J1676" s="69">
        <f t="shared" si="50"/>
        <v>0</v>
      </c>
      <c r="K1676" s="57"/>
      <c r="L1676" s="65" t="s">
        <v>470</v>
      </c>
    </row>
    <row r="1677" spans="1:12" s="73" customFormat="1" outlineLevel="2">
      <c r="A1677" s="82">
        <v>1201507022</v>
      </c>
      <c r="B1677" s="83" t="s">
        <v>1644</v>
      </c>
      <c r="C1677" s="70">
        <v>0</v>
      </c>
      <c r="D1677" s="79"/>
      <c r="E1677" s="70"/>
      <c r="F1677" s="72"/>
      <c r="G1677" s="70">
        <f t="shared" si="51"/>
        <v>0</v>
      </c>
      <c r="I1677" s="68">
        <v>0</v>
      </c>
      <c r="J1677" s="69">
        <f t="shared" si="50"/>
        <v>0</v>
      </c>
      <c r="K1677" s="57"/>
      <c r="L1677" s="65" t="s">
        <v>470</v>
      </c>
    </row>
    <row r="1678" spans="1:12" s="73" customFormat="1" outlineLevel="2">
      <c r="A1678" s="82">
        <v>1201507023</v>
      </c>
      <c r="B1678" s="83" t="s">
        <v>1645</v>
      </c>
      <c r="C1678" s="70">
        <v>0</v>
      </c>
      <c r="D1678" s="79"/>
      <c r="E1678" s="70"/>
      <c r="F1678" s="72"/>
      <c r="G1678" s="70">
        <f t="shared" si="51"/>
        <v>0</v>
      </c>
      <c r="I1678" s="68">
        <v>0</v>
      </c>
      <c r="J1678" s="69">
        <f t="shared" si="50"/>
        <v>0</v>
      </c>
      <c r="K1678" s="57"/>
      <c r="L1678" s="65" t="s">
        <v>470</v>
      </c>
    </row>
    <row r="1679" spans="1:12" s="73" customFormat="1" outlineLevel="2">
      <c r="A1679" s="82">
        <v>1201507026</v>
      </c>
      <c r="B1679" s="83" t="s">
        <v>1646</v>
      </c>
      <c r="C1679" s="70">
        <v>0</v>
      </c>
      <c r="D1679" s="79"/>
      <c r="E1679" s="70"/>
      <c r="F1679" s="72"/>
      <c r="G1679" s="70">
        <f t="shared" si="51"/>
        <v>0</v>
      </c>
      <c r="I1679" s="68">
        <v>0</v>
      </c>
      <c r="J1679" s="69">
        <f t="shared" si="50"/>
        <v>0</v>
      </c>
      <c r="K1679" s="57"/>
      <c r="L1679" s="65" t="s">
        <v>470</v>
      </c>
    </row>
    <row r="1680" spans="1:12" s="73" customFormat="1" outlineLevel="2">
      <c r="A1680" s="82">
        <v>1201507027</v>
      </c>
      <c r="B1680" s="83" t="s">
        <v>1647</v>
      </c>
      <c r="C1680" s="70">
        <v>0</v>
      </c>
      <c r="D1680" s="79"/>
      <c r="E1680" s="70"/>
      <c r="F1680" s="72"/>
      <c r="G1680" s="70">
        <f t="shared" si="51"/>
        <v>0</v>
      </c>
      <c r="I1680" s="68">
        <v>0</v>
      </c>
      <c r="J1680" s="69">
        <f t="shared" si="50"/>
        <v>0</v>
      </c>
      <c r="K1680" s="57"/>
      <c r="L1680" s="65" t="s">
        <v>470</v>
      </c>
    </row>
    <row r="1681" spans="1:12" s="73" customFormat="1" outlineLevel="2">
      <c r="A1681" s="82">
        <v>1201507029</v>
      </c>
      <c r="B1681" s="83" t="s">
        <v>1648</v>
      </c>
      <c r="C1681" s="70">
        <v>0</v>
      </c>
      <c r="D1681" s="79"/>
      <c r="E1681" s="70"/>
      <c r="F1681" s="72"/>
      <c r="G1681" s="70">
        <f t="shared" si="51"/>
        <v>0</v>
      </c>
      <c r="I1681" s="68">
        <v>0</v>
      </c>
      <c r="J1681" s="69">
        <f t="shared" si="50"/>
        <v>0</v>
      </c>
      <c r="K1681" s="57"/>
      <c r="L1681" s="65" t="s">
        <v>470</v>
      </c>
    </row>
    <row r="1682" spans="1:12" s="73" customFormat="1" outlineLevel="2">
      <c r="A1682" s="82">
        <v>1201508010</v>
      </c>
      <c r="B1682" s="83" t="s">
        <v>1649</v>
      </c>
      <c r="C1682" s="70">
        <v>0</v>
      </c>
      <c r="D1682" s="79"/>
      <c r="E1682" s="70"/>
      <c r="F1682" s="72"/>
      <c r="G1682" s="70">
        <f t="shared" si="51"/>
        <v>0</v>
      </c>
      <c r="I1682" s="68">
        <v>0</v>
      </c>
      <c r="J1682" s="69">
        <f t="shared" si="50"/>
        <v>0</v>
      </c>
      <c r="K1682" s="57"/>
      <c r="L1682" s="65" t="s">
        <v>470</v>
      </c>
    </row>
    <row r="1683" spans="1:12" s="73" customFormat="1" outlineLevel="2">
      <c r="A1683" s="82">
        <v>1201508011</v>
      </c>
      <c r="B1683" s="83" t="s">
        <v>1650</v>
      </c>
      <c r="C1683" s="70">
        <v>0</v>
      </c>
      <c r="D1683" s="79"/>
      <c r="E1683" s="70"/>
      <c r="F1683" s="72"/>
      <c r="G1683" s="70">
        <f t="shared" si="51"/>
        <v>0</v>
      </c>
      <c r="I1683" s="68">
        <v>0</v>
      </c>
      <c r="J1683" s="69">
        <f t="shared" si="50"/>
        <v>0</v>
      </c>
      <c r="K1683" s="57"/>
      <c r="L1683" s="65" t="s">
        <v>470</v>
      </c>
    </row>
    <row r="1684" spans="1:12" s="73" customFormat="1" outlineLevel="2">
      <c r="A1684" s="82">
        <v>1201508012</v>
      </c>
      <c r="B1684" s="83" t="s">
        <v>1651</v>
      </c>
      <c r="C1684" s="70">
        <v>0</v>
      </c>
      <c r="D1684" s="79"/>
      <c r="E1684" s="70"/>
      <c r="F1684" s="72"/>
      <c r="G1684" s="70">
        <f t="shared" si="51"/>
        <v>0</v>
      </c>
      <c r="I1684" s="68">
        <v>0</v>
      </c>
      <c r="J1684" s="69">
        <f t="shared" si="50"/>
        <v>0</v>
      </c>
      <c r="K1684" s="57"/>
      <c r="L1684" s="65" t="s">
        <v>470</v>
      </c>
    </row>
    <row r="1685" spans="1:12" s="73" customFormat="1" outlineLevel="2">
      <c r="A1685" s="82">
        <v>1201508013</v>
      </c>
      <c r="B1685" s="83" t="s">
        <v>1652</v>
      </c>
      <c r="C1685" s="70">
        <v>0</v>
      </c>
      <c r="D1685" s="79"/>
      <c r="E1685" s="70"/>
      <c r="F1685" s="72"/>
      <c r="G1685" s="70">
        <f t="shared" si="51"/>
        <v>0</v>
      </c>
      <c r="I1685" s="68">
        <v>0</v>
      </c>
      <c r="J1685" s="69">
        <f t="shared" si="50"/>
        <v>0</v>
      </c>
      <c r="K1685" s="57"/>
      <c r="L1685" s="65" t="s">
        <v>470</v>
      </c>
    </row>
    <row r="1686" spans="1:12" s="73" customFormat="1" outlineLevel="2">
      <c r="A1686" s="82">
        <v>1201508016</v>
      </c>
      <c r="B1686" s="83" t="s">
        <v>1653</v>
      </c>
      <c r="C1686" s="70">
        <v>0</v>
      </c>
      <c r="D1686" s="79"/>
      <c r="E1686" s="70"/>
      <c r="F1686" s="72"/>
      <c r="G1686" s="70">
        <f t="shared" si="51"/>
        <v>0</v>
      </c>
      <c r="I1686" s="68">
        <v>0</v>
      </c>
      <c r="J1686" s="69">
        <f t="shared" si="50"/>
        <v>0</v>
      </c>
      <c r="K1686" s="57"/>
      <c r="L1686" s="65" t="s">
        <v>470</v>
      </c>
    </row>
    <row r="1687" spans="1:12" s="73" customFormat="1" outlineLevel="2">
      <c r="A1687" s="82">
        <v>1201508017</v>
      </c>
      <c r="B1687" s="83" t="s">
        <v>1654</v>
      </c>
      <c r="C1687" s="70">
        <v>0</v>
      </c>
      <c r="D1687" s="79"/>
      <c r="E1687" s="70"/>
      <c r="F1687" s="72"/>
      <c r="G1687" s="70">
        <f t="shared" si="51"/>
        <v>0</v>
      </c>
      <c r="I1687" s="68">
        <v>0</v>
      </c>
      <c r="J1687" s="69">
        <f t="shared" si="50"/>
        <v>0</v>
      </c>
      <c r="K1687" s="57"/>
      <c r="L1687" s="65" t="s">
        <v>470</v>
      </c>
    </row>
    <row r="1688" spans="1:12" s="73" customFormat="1" outlineLevel="2">
      <c r="A1688" s="82">
        <v>1201508019</v>
      </c>
      <c r="B1688" s="83" t="s">
        <v>1655</v>
      </c>
      <c r="C1688" s="70">
        <v>0</v>
      </c>
      <c r="D1688" s="79"/>
      <c r="E1688" s="70"/>
      <c r="F1688" s="72"/>
      <c r="G1688" s="70">
        <f t="shared" si="51"/>
        <v>0</v>
      </c>
      <c r="I1688" s="68">
        <v>0</v>
      </c>
      <c r="J1688" s="69">
        <f t="shared" si="50"/>
        <v>0</v>
      </c>
      <c r="K1688" s="57"/>
      <c r="L1688" s="65" t="s">
        <v>470</v>
      </c>
    </row>
    <row r="1689" spans="1:12" s="73" customFormat="1" outlineLevel="2">
      <c r="A1689" s="82">
        <v>1201509010</v>
      </c>
      <c r="B1689" s="83" t="s">
        <v>1656</v>
      </c>
      <c r="C1689" s="70">
        <v>0</v>
      </c>
      <c r="D1689" s="79"/>
      <c r="E1689" s="70"/>
      <c r="F1689" s="72"/>
      <c r="G1689" s="70">
        <f t="shared" si="51"/>
        <v>0</v>
      </c>
      <c r="I1689" s="68">
        <v>0</v>
      </c>
      <c r="J1689" s="69">
        <f t="shared" si="50"/>
        <v>0</v>
      </c>
      <c r="K1689" s="57"/>
      <c r="L1689" s="65" t="s">
        <v>470</v>
      </c>
    </row>
    <row r="1690" spans="1:12" s="73" customFormat="1" outlineLevel="2">
      <c r="A1690" s="82">
        <v>1201509011</v>
      </c>
      <c r="B1690" s="83" t="s">
        <v>1657</v>
      </c>
      <c r="C1690" s="70">
        <v>0</v>
      </c>
      <c r="D1690" s="79"/>
      <c r="E1690" s="70"/>
      <c r="F1690" s="72"/>
      <c r="G1690" s="70">
        <f t="shared" si="51"/>
        <v>0</v>
      </c>
      <c r="I1690" s="68">
        <v>0</v>
      </c>
      <c r="J1690" s="69">
        <f t="shared" si="50"/>
        <v>0</v>
      </c>
      <c r="K1690" s="57"/>
      <c r="L1690" s="65" t="s">
        <v>470</v>
      </c>
    </row>
    <row r="1691" spans="1:12" s="73" customFormat="1" outlineLevel="2">
      <c r="A1691" s="82">
        <v>1201509012</v>
      </c>
      <c r="B1691" s="83" t="s">
        <v>1658</v>
      </c>
      <c r="C1691" s="70">
        <v>0</v>
      </c>
      <c r="D1691" s="79"/>
      <c r="E1691" s="70"/>
      <c r="F1691" s="72"/>
      <c r="G1691" s="70">
        <f t="shared" si="51"/>
        <v>0</v>
      </c>
      <c r="I1691" s="68">
        <v>0</v>
      </c>
      <c r="J1691" s="69">
        <f t="shared" si="50"/>
        <v>0</v>
      </c>
      <c r="K1691" s="57"/>
      <c r="L1691" s="65" t="s">
        <v>470</v>
      </c>
    </row>
    <row r="1692" spans="1:12" s="73" customFormat="1" outlineLevel="2">
      <c r="A1692" s="82">
        <v>1201509013</v>
      </c>
      <c r="B1692" s="83" t="s">
        <v>1659</v>
      </c>
      <c r="C1692" s="70">
        <v>0</v>
      </c>
      <c r="D1692" s="79"/>
      <c r="E1692" s="70"/>
      <c r="F1692" s="72"/>
      <c r="G1692" s="70">
        <f t="shared" si="51"/>
        <v>0</v>
      </c>
      <c r="I1692" s="68">
        <v>0</v>
      </c>
      <c r="J1692" s="69">
        <f t="shared" si="50"/>
        <v>0</v>
      </c>
      <c r="K1692" s="57"/>
      <c r="L1692" s="65" t="s">
        <v>470</v>
      </c>
    </row>
    <row r="1693" spans="1:12" s="73" customFormat="1" outlineLevel="2">
      <c r="A1693" s="82">
        <v>1201509016</v>
      </c>
      <c r="B1693" s="83" t="s">
        <v>1660</v>
      </c>
      <c r="C1693" s="70">
        <v>0</v>
      </c>
      <c r="D1693" s="79"/>
      <c r="E1693" s="70"/>
      <c r="F1693" s="72"/>
      <c r="G1693" s="70">
        <f t="shared" si="51"/>
        <v>0</v>
      </c>
      <c r="I1693" s="68">
        <v>0</v>
      </c>
      <c r="J1693" s="69">
        <f t="shared" si="50"/>
        <v>0</v>
      </c>
      <c r="K1693" s="57"/>
      <c r="L1693" s="65" t="s">
        <v>470</v>
      </c>
    </row>
    <row r="1694" spans="1:12" s="73" customFormat="1" outlineLevel="2">
      <c r="A1694" s="82">
        <v>1201509017</v>
      </c>
      <c r="B1694" s="83" t="s">
        <v>1661</v>
      </c>
      <c r="C1694" s="70">
        <v>0</v>
      </c>
      <c r="D1694" s="79"/>
      <c r="E1694" s="70"/>
      <c r="F1694" s="72"/>
      <c r="G1694" s="70">
        <f t="shared" si="51"/>
        <v>0</v>
      </c>
      <c r="I1694" s="68">
        <v>0</v>
      </c>
      <c r="J1694" s="69">
        <f t="shared" si="50"/>
        <v>0</v>
      </c>
      <c r="K1694" s="57"/>
      <c r="L1694" s="65" t="s">
        <v>470</v>
      </c>
    </row>
    <row r="1695" spans="1:12" s="73" customFormat="1" outlineLevel="2">
      <c r="A1695" s="82">
        <v>1201509019</v>
      </c>
      <c r="B1695" s="83" t="s">
        <v>1662</v>
      </c>
      <c r="C1695" s="70">
        <v>0</v>
      </c>
      <c r="D1695" s="79"/>
      <c r="E1695" s="70"/>
      <c r="F1695" s="72"/>
      <c r="G1695" s="70">
        <f t="shared" si="51"/>
        <v>0</v>
      </c>
      <c r="I1695" s="68">
        <v>0</v>
      </c>
      <c r="J1695" s="69">
        <f t="shared" si="50"/>
        <v>0</v>
      </c>
      <c r="K1695" s="57"/>
      <c r="L1695" s="65" t="s">
        <v>470</v>
      </c>
    </row>
    <row r="1696" spans="1:12" s="73" customFormat="1" outlineLevel="2">
      <c r="A1696" s="82">
        <v>1201509020</v>
      </c>
      <c r="B1696" s="83" t="s">
        <v>1656</v>
      </c>
      <c r="C1696" s="70">
        <v>0</v>
      </c>
      <c r="D1696" s="79"/>
      <c r="E1696" s="70"/>
      <c r="F1696" s="72"/>
      <c r="G1696" s="70">
        <f t="shared" si="51"/>
        <v>0</v>
      </c>
      <c r="I1696" s="68">
        <v>0</v>
      </c>
      <c r="J1696" s="69">
        <f t="shared" si="50"/>
        <v>0</v>
      </c>
      <c r="K1696" s="57"/>
      <c r="L1696" s="65" t="s">
        <v>470</v>
      </c>
    </row>
    <row r="1697" spans="1:12" s="73" customFormat="1" outlineLevel="2">
      <c r="A1697" s="82">
        <v>1201509021</v>
      </c>
      <c r="B1697" s="83" t="s">
        <v>1657</v>
      </c>
      <c r="C1697" s="70">
        <v>0</v>
      </c>
      <c r="D1697" s="79"/>
      <c r="E1697" s="70"/>
      <c r="F1697" s="72"/>
      <c r="G1697" s="70">
        <f t="shared" si="51"/>
        <v>0</v>
      </c>
      <c r="I1697" s="68">
        <v>0</v>
      </c>
      <c r="J1697" s="69">
        <f t="shared" si="50"/>
        <v>0</v>
      </c>
      <c r="K1697" s="57"/>
      <c r="L1697" s="65" t="s">
        <v>470</v>
      </c>
    </row>
    <row r="1698" spans="1:12" s="73" customFormat="1" outlineLevel="2">
      <c r="A1698" s="82">
        <v>1201509022</v>
      </c>
      <c r="B1698" s="83" t="s">
        <v>1658</v>
      </c>
      <c r="C1698" s="70">
        <v>0</v>
      </c>
      <c r="D1698" s="79"/>
      <c r="E1698" s="70"/>
      <c r="F1698" s="72"/>
      <c r="G1698" s="70">
        <f t="shared" si="51"/>
        <v>0</v>
      </c>
      <c r="I1698" s="68">
        <v>0</v>
      </c>
      <c r="J1698" s="69">
        <f t="shared" si="50"/>
        <v>0</v>
      </c>
      <c r="K1698" s="57"/>
      <c r="L1698" s="65" t="s">
        <v>470</v>
      </c>
    </row>
    <row r="1699" spans="1:12" s="73" customFormat="1" outlineLevel="2">
      <c r="A1699" s="82">
        <v>1201509023</v>
      </c>
      <c r="B1699" s="83" t="s">
        <v>1659</v>
      </c>
      <c r="C1699" s="70">
        <v>0</v>
      </c>
      <c r="D1699" s="79"/>
      <c r="E1699" s="70"/>
      <c r="F1699" s="72"/>
      <c r="G1699" s="70">
        <f t="shared" si="51"/>
        <v>0</v>
      </c>
      <c r="I1699" s="68">
        <v>0</v>
      </c>
      <c r="J1699" s="69">
        <f t="shared" si="50"/>
        <v>0</v>
      </c>
      <c r="K1699" s="57"/>
      <c r="L1699" s="65" t="s">
        <v>470</v>
      </c>
    </row>
    <row r="1700" spans="1:12" s="73" customFormat="1" outlineLevel="2">
      <c r="A1700" s="82">
        <v>1201509026</v>
      </c>
      <c r="B1700" s="83" t="s">
        <v>1660</v>
      </c>
      <c r="C1700" s="70">
        <v>0</v>
      </c>
      <c r="D1700" s="79"/>
      <c r="E1700" s="70"/>
      <c r="F1700" s="72"/>
      <c r="G1700" s="70">
        <f t="shared" si="51"/>
        <v>0</v>
      </c>
      <c r="I1700" s="68">
        <v>0</v>
      </c>
      <c r="J1700" s="69">
        <f t="shared" si="50"/>
        <v>0</v>
      </c>
      <c r="K1700" s="57"/>
      <c r="L1700" s="65" t="s">
        <v>470</v>
      </c>
    </row>
    <row r="1701" spans="1:12" s="73" customFormat="1" outlineLevel="2">
      <c r="A1701" s="82">
        <v>1201509027</v>
      </c>
      <c r="B1701" s="83" t="s">
        <v>1661</v>
      </c>
      <c r="C1701" s="70">
        <v>0</v>
      </c>
      <c r="D1701" s="79"/>
      <c r="E1701" s="70"/>
      <c r="F1701" s="72"/>
      <c r="G1701" s="70">
        <f t="shared" si="51"/>
        <v>0</v>
      </c>
      <c r="I1701" s="68">
        <v>0</v>
      </c>
      <c r="J1701" s="69">
        <f t="shared" si="50"/>
        <v>0</v>
      </c>
      <c r="K1701" s="57"/>
      <c r="L1701" s="65" t="s">
        <v>470</v>
      </c>
    </row>
    <row r="1702" spans="1:12" s="73" customFormat="1" outlineLevel="2">
      <c r="A1702" s="82">
        <v>1201509029</v>
      </c>
      <c r="B1702" s="83" t="s">
        <v>1662</v>
      </c>
      <c r="C1702" s="70">
        <v>0</v>
      </c>
      <c r="D1702" s="79"/>
      <c r="E1702" s="70"/>
      <c r="F1702" s="72"/>
      <c r="G1702" s="70">
        <f t="shared" si="51"/>
        <v>0</v>
      </c>
      <c r="I1702" s="68">
        <v>0</v>
      </c>
      <c r="J1702" s="69">
        <f t="shared" si="50"/>
        <v>0</v>
      </c>
      <c r="K1702" s="57"/>
      <c r="L1702" s="65" t="s">
        <v>470</v>
      </c>
    </row>
    <row r="1703" spans="1:12" s="73" customFormat="1" outlineLevel="2">
      <c r="A1703" s="82">
        <v>1201510010</v>
      </c>
      <c r="B1703" s="83" t="s">
        <v>1663</v>
      </c>
      <c r="C1703" s="70">
        <v>0</v>
      </c>
      <c r="D1703" s="79"/>
      <c r="E1703" s="70"/>
      <c r="F1703" s="72"/>
      <c r="G1703" s="70">
        <f t="shared" si="51"/>
        <v>0</v>
      </c>
      <c r="I1703" s="68">
        <v>0</v>
      </c>
      <c r="J1703" s="69">
        <f t="shared" si="50"/>
        <v>0</v>
      </c>
      <c r="K1703" s="57"/>
      <c r="L1703" s="65" t="s">
        <v>470</v>
      </c>
    </row>
    <row r="1704" spans="1:12" s="73" customFormat="1" outlineLevel="2">
      <c r="A1704" s="82">
        <v>1201510011</v>
      </c>
      <c r="B1704" s="83" t="s">
        <v>1664</v>
      </c>
      <c r="C1704" s="70">
        <v>0</v>
      </c>
      <c r="D1704" s="79"/>
      <c r="E1704" s="70"/>
      <c r="F1704" s="72"/>
      <c r="G1704" s="70">
        <f t="shared" si="51"/>
        <v>0</v>
      </c>
      <c r="I1704" s="68">
        <v>0</v>
      </c>
      <c r="J1704" s="69">
        <f t="shared" si="50"/>
        <v>0</v>
      </c>
      <c r="K1704" s="57"/>
      <c r="L1704" s="65" t="s">
        <v>470</v>
      </c>
    </row>
    <row r="1705" spans="1:12" s="73" customFormat="1" outlineLevel="2">
      <c r="A1705" s="82">
        <v>1201510012</v>
      </c>
      <c r="B1705" s="83" t="s">
        <v>1665</v>
      </c>
      <c r="C1705" s="70">
        <v>0</v>
      </c>
      <c r="D1705" s="79"/>
      <c r="E1705" s="70"/>
      <c r="F1705" s="72"/>
      <c r="G1705" s="70">
        <f t="shared" si="51"/>
        <v>0</v>
      </c>
      <c r="I1705" s="68">
        <v>0</v>
      </c>
      <c r="J1705" s="69">
        <f t="shared" si="50"/>
        <v>0</v>
      </c>
      <c r="K1705" s="57"/>
      <c r="L1705" s="65" t="s">
        <v>470</v>
      </c>
    </row>
    <row r="1706" spans="1:12" s="73" customFormat="1" outlineLevel="2">
      <c r="A1706" s="82">
        <v>1201510013</v>
      </c>
      <c r="B1706" s="83" t="s">
        <v>1666</v>
      </c>
      <c r="C1706" s="70">
        <v>0</v>
      </c>
      <c r="D1706" s="79"/>
      <c r="E1706" s="70"/>
      <c r="F1706" s="72"/>
      <c r="G1706" s="70">
        <f t="shared" si="51"/>
        <v>0</v>
      </c>
      <c r="I1706" s="68">
        <v>0</v>
      </c>
      <c r="J1706" s="69">
        <f t="shared" ref="J1706:J1769" si="52">I1706-G1706</f>
        <v>0</v>
      </c>
      <c r="K1706" s="57"/>
      <c r="L1706" s="65" t="s">
        <v>470</v>
      </c>
    </row>
    <row r="1707" spans="1:12" s="73" customFormat="1" outlineLevel="2">
      <c r="A1707" s="82">
        <v>1201510016</v>
      </c>
      <c r="B1707" s="83" t="s">
        <v>1667</v>
      </c>
      <c r="C1707" s="70">
        <v>0</v>
      </c>
      <c r="D1707" s="79"/>
      <c r="E1707" s="70"/>
      <c r="F1707" s="72"/>
      <c r="G1707" s="70">
        <f t="shared" si="51"/>
        <v>0</v>
      </c>
      <c r="I1707" s="68">
        <v>0</v>
      </c>
      <c r="J1707" s="69">
        <f t="shared" si="52"/>
        <v>0</v>
      </c>
      <c r="K1707" s="57"/>
      <c r="L1707" s="65" t="s">
        <v>470</v>
      </c>
    </row>
    <row r="1708" spans="1:12" s="73" customFormat="1" outlineLevel="2">
      <c r="A1708" s="82">
        <v>1201510017</v>
      </c>
      <c r="B1708" s="83" t="s">
        <v>1668</v>
      </c>
      <c r="C1708" s="70">
        <v>0</v>
      </c>
      <c r="D1708" s="79"/>
      <c r="E1708" s="70"/>
      <c r="F1708" s="72"/>
      <c r="G1708" s="70">
        <f t="shared" si="51"/>
        <v>0</v>
      </c>
      <c r="I1708" s="68">
        <v>0</v>
      </c>
      <c r="J1708" s="69">
        <f t="shared" si="52"/>
        <v>0</v>
      </c>
      <c r="K1708" s="57"/>
      <c r="L1708" s="65" t="s">
        <v>470</v>
      </c>
    </row>
    <row r="1709" spans="1:12" s="73" customFormat="1" outlineLevel="2">
      <c r="A1709" s="82">
        <v>1201510019</v>
      </c>
      <c r="B1709" s="83" t="s">
        <v>1669</v>
      </c>
      <c r="C1709" s="70">
        <v>0</v>
      </c>
      <c r="D1709" s="79"/>
      <c r="E1709" s="70"/>
      <c r="F1709" s="72"/>
      <c r="G1709" s="70">
        <f t="shared" si="51"/>
        <v>0</v>
      </c>
      <c r="I1709" s="68">
        <v>0</v>
      </c>
      <c r="J1709" s="69">
        <f t="shared" si="52"/>
        <v>0</v>
      </c>
      <c r="K1709" s="57"/>
      <c r="L1709" s="65" t="s">
        <v>470</v>
      </c>
    </row>
    <row r="1710" spans="1:12" s="73" customFormat="1" outlineLevel="2">
      <c r="A1710" s="82">
        <v>1201510020</v>
      </c>
      <c r="B1710" s="83" t="s">
        <v>1663</v>
      </c>
      <c r="C1710" s="70">
        <v>0</v>
      </c>
      <c r="D1710" s="79"/>
      <c r="E1710" s="70"/>
      <c r="F1710" s="72"/>
      <c r="G1710" s="70">
        <f t="shared" si="51"/>
        <v>0</v>
      </c>
      <c r="I1710" s="68">
        <v>0</v>
      </c>
      <c r="J1710" s="69">
        <f t="shared" si="52"/>
        <v>0</v>
      </c>
      <c r="K1710" s="57"/>
      <c r="L1710" s="65" t="s">
        <v>470</v>
      </c>
    </row>
    <row r="1711" spans="1:12" s="73" customFormat="1" outlineLevel="2">
      <c r="A1711" s="82">
        <v>1201510021</v>
      </c>
      <c r="B1711" s="83" t="s">
        <v>1664</v>
      </c>
      <c r="C1711" s="70">
        <v>0</v>
      </c>
      <c r="D1711" s="79"/>
      <c r="E1711" s="70"/>
      <c r="F1711" s="72"/>
      <c r="G1711" s="70">
        <f t="shared" si="51"/>
        <v>0</v>
      </c>
      <c r="I1711" s="68">
        <v>0</v>
      </c>
      <c r="J1711" s="69">
        <f t="shared" si="52"/>
        <v>0</v>
      </c>
      <c r="K1711" s="57"/>
      <c r="L1711" s="65" t="s">
        <v>470</v>
      </c>
    </row>
    <row r="1712" spans="1:12" s="73" customFormat="1" outlineLevel="2">
      <c r="A1712" s="82">
        <v>1201510022</v>
      </c>
      <c r="B1712" s="83" t="s">
        <v>1665</v>
      </c>
      <c r="C1712" s="70">
        <v>0</v>
      </c>
      <c r="D1712" s="79"/>
      <c r="E1712" s="70"/>
      <c r="F1712" s="72"/>
      <c r="G1712" s="70">
        <f t="shared" si="51"/>
        <v>0</v>
      </c>
      <c r="I1712" s="68">
        <v>0</v>
      </c>
      <c r="J1712" s="69">
        <f t="shared" si="52"/>
        <v>0</v>
      </c>
      <c r="K1712" s="57"/>
      <c r="L1712" s="65" t="s">
        <v>470</v>
      </c>
    </row>
    <row r="1713" spans="1:12" s="73" customFormat="1" outlineLevel="2">
      <c r="A1713" s="82">
        <v>1201510023</v>
      </c>
      <c r="B1713" s="83" t="s">
        <v>1666</v>
      </c>
      <c r="C1713" s="70">
        <v>0</v>
      </c>
      <c r="D1713" s="79"/>
      <c r="E1713" s="70"/>
      <c r="F1713" s="72"/>
      <c r="G1713" s="70">
        <f t="shared" si="51"/>
        <v>0</v>
      </c>
      <c r="I1713" s="68">
        <v>0</v>
      </c>
      <c r="J1713" s="69">
        <f t="shared" si="52"/>
        <v>0</v>
      </c>
      <c r="K1713" s="57"/>
      <c r="L1713" s="65" t="s">
        <v>470</v>
      </c>
    </row>
    <row r="1714" spans="1:12" s="73" customFormat="1" outlineLevel="2">
      <c r="A1714" s="82">
        <v>1201510026</v>
      </c>
      <c r="B1714" s="83" t="s">
        <v>1667</v>
      </c>
      <c r="C1714" s="70">
        <v>0</v>
      </c>
      <c r="D1714" s="79"/>
      <c r="E1714" s="70"/>
      <c r="F1714" s="72"/>
      <c r="G1714" s="70">
        <f t="shared" si="51"/>
        <v>0</v>
      </c>
      <c r="I1714" s="68">
        <v>0</v>
      </c>
      <c r="J1714" s="69">
        <f t="shared" si="52"/>
        <v>0</v>
      </c>
      <c r="K1714" s="57"/>
      <c r="L1714" s="65" t="s">
        <v>470</v>
      </c>
    </row>
    <row r="1715" spans="1:12" s="73" customFormat="1" outlineLevel="2">
      <c r="A1715" s="82">
        <v>1201510027</v>
      </c>
      <c r="B1715" s="83" t="s">
        <v>1668</v>
      </c>
      <c r="C1715" s="70">
        <v>0</v>
      </c>
      <c r="D1715" s="79"/>
      <c r="E1715" s="70"/>
      <c r="F1715" s="72"/>
      <c r="G1715" s="70">
        <f t="shared" si="51"/>
        <v>0</v>
      </c>
      <c r="I1715" s="68">
        <v>0</v>
      </c>
      <c r="J1715" s="69">
        <f t="shared" si="52"/>
        <v>0</v>
      </c>
      <c r="K1715" s="57"/>
      <c r="L1715" s="65" t="s">
        <v>470</v>
      </c>
    </row>
    <row r="1716" spans="1:12" s="73" customFormat="1" outlineLevel="2">
      <c r="A1716" s="82">
        <v>1201510029</v>
      </c>
      <c r="B1716" s="83" t="s">
        <v>1669</v>
      </c>
      <c r="C1716" s="70">
        <v>0</v>
      </c>
      <c r="D1716" s="79"/>
      <c r="E1716" s="70"/>
      <c r="F1716" s="72"/>
      <c r="G1716" s="70">
        <f t="shared" si="51"/>
        <v>0</v>
      </c>
      <c r="I1716" s="68">
        <v>0</v>
      </c>
      <c r="J1716" s="69">
        <f t="shared" si="52"/>
        <v>0</v>
      </c>
      <c r="K1716" s="57"/>
      <c r="L1716" s="65" t="s">
        <v>470</v>
      </c>
    </row>
    <row r="1717" spans="1:12" s="73" customFormat="1" outlineLevel="2">
      <c r="A1717" s="82">
        <v>1201511010</v>
      </c>
      <c r="B1717" s="83" t="s">
        <v>1670</v>
      </c>
      <c r="C1717" s="70">
        <v>0</v>
      </c>
      <c r="D1717" s="79"/>
      <c r="E1717" s="70"/>
      <c r="F1717" s="72"/>
      <c r="G1717" s="70">
        <f t="shared" si="51"/>
        <v>0</v>
      </c>
      <c r="I1717" s="68">
        <v>0</v>
      </c>
      <c r="J1717" s="69">
        <f t="shared" si="52"/>
        <v>0</v>
      </c>
      <c r="K1717" s="57"/>
      <c r="L1717" s="65" t="s">
        <v>470</v>
      </c>
    </row>
    <row r="1718" spans="1:12" s="73" customFormat="1" outlineLevel="2">
      <c r="A1718" s="82">
        <v>1201511011</v>
      </c>
      <c r="B1718" s="83" t="s">
        <v>1671</v>
      </c>
      <c r="C1718" s="70">
        <v>0</v>
      </c>
      <c r="D1718" s="79"/>
      <c r="E1718" s="70"/>
      <c r="F1718" s="72"/>
      <c r="G1718" s="70">
        <f t="shared" si="51"/>
        <v>0</v>
      </c>
      <c r="I1718" s="68">
        <v>0</v>
      </c>
      <c r="J1718" s="69">
        <f t="shared" si="52"/>
        <v>0</v>
      </c>
      <c r="K1718" s="57"/>
      <c r="L1718" s="65" t="s">
        <v>470</v>
      </c>
    </row>
    <row r="1719" spans="1:12" s="73" customFormat="1" outlineLevel="2">
      <c r="A1719" s="82">
        <v>1201511012</v>
      </c>
      <c r="B1719" s="83" t="s">
        <v>1672</v>
      </c>
      <c r="C1719" s="70">
        <v>0</v>
      </c>
      <c r="D1719" s="79"/>
      <c r="E1719" s="70"/>
      <c r="F1719" s="72"/>
      <c r="G1719" s="70">
        <f t="shared" ref="G1719:G1782" si="53">C1719+E1719</f>
        <v>0</v>
      </c>
      <c r="I1719" s="68">
        <v>0</v>
      </c>
      <c r="J1719" s="69">
        <f t="shared" si="52"/>
        <v>0</v>
      </c>
      <c r="K1719" s="57"/>
      <c r="L1719" s="65" t="s">
        <v>470</v>
      </c>
    </row>
    <row r="1720" spans="1:12" s="73" customFormat="1" outlineLevel="2">
      <c r="A1720" s="82">
        <v>1201511013</v>
      </c>
      <c r="B1720" s="83" t="s">
        <v>1673</v>
      </c>
      <c r="C1720" s="70">
        <v>0</v>
      </c>
      <c r="D1720" s="79"/>
      <c r="E1720" s="70"/>
      <c r="F1720" s="72"/>
      <c r="G1720" s="70">
        <f t="shared" si="53"/>
        <v>0</v>
      </c>
      <c r="I1720" s="68">
        <v>0</v>
      </c>
      <c r="J1720" s="69">
        <f t="shared" si="52"/>
        <v>0</v>
      </c>
      <c r="K1720" s="57"/>
      <c r="L1720" s="65" t="s">
        <v>470</v>
      </c>
    </row>
    <row r="1721" spans="1:12" s="73" customFormat="1" outlineLevel="2">
      <c r="A1721" s="82">
        <v>1201511016</v>
      </c>
      <c r="B1721" s="83" t="s">
        <v>1674</v>
      </c>
      <c r="C1721" s="70">
        <v>0</v>
      </c>
      <c r="D1721" s="79"/>
      <c r="E1721" s="70"/>
      <c r="F1721" s="72"/>
      <c r="G1721" s="70">
        <f t="shared" si="53"/>
        <v>0</v>
      </c>
      <c r="I1721" s="68">
        <v>0</v>
      </c>
      <c r="J1721" s="69">
        <f t="shared" si="52"/>
        <v>0</v>
      </c>
      <c r="K1721" s="57"/>
      <c r="L1721" s="65" t="s">
        <v>470</v>
      </c>
    </row>
    <row r="1722" spans="1:12" s="73" customFormat="1" outlineLevel="2">
      <c r="A1722" s="82">
        <v>1201511017</v>
      </c>
      <c r="B1722" s="83" t="s">
        <v>1675</v>
      </c>
      <c r="C1722" s="70">
        <v>0</v>
      </c>
      <c r="D1722" s="79"/>
      <c r="E1722" s="70"/>
      <c r="F1722" s="72"/>
      <c r="G1722" s="70">
        <f t="shared" si="53"/>
        <v>0</v>
      </c>
      <c r="I1722" s="68">
        <v>0</v>
      </c>
      <c r="J1722" s="69">
        <f t="shared" si="52"/>
        <v>0</v>
      </c>
      <c r="K1722" s="57"/>
      <c r="L1722" s="65" t="s">
        <v>470</v>
      </c>
    </row>
    <row r="1723" spans="1:12" s="73" customFormat="1" outlineLevel="2">
      <c r="A1723" s="82">
        <v>1201511019</v>
      </c>
      <c r="B1723" s="83" t="s">
        <v>1676</v>
      </c>
      <c r="C1723" s="70">
        <v>0</v>
      </c>
      <c r="D1723" s="79"/>
      <c r="E1723" s="70"/>
      <c r="F1723" s="72"/>
      <c r="G1723" s="70">
        <f t="shared" si="53"/>
        <v>0</v>
      </c>
      <c r="I1723" s="68">
        <v>0</v>
      </c>
      <c r="J1723" s="69">
        <f t="shared" si="52"/>
        <v>0</v>
      </c>
      <c r="K1723" s="57"/>
      <c r="L1723" s="65" t="s">
        <v>470</v>
      </c>
    </row>
    <row r="1724" spans="1:12" s="73" customFormat="1" outlineLevel="2">
      <c r="A1724" s="82">
        <v>1201512010</v>
      </c>
      <c r="B1724" s="83" t="s">
        <v>1677</v>
      </c>
      <c r="C1724" s="70">
        <v>0</v>
      </c>
      <c r="D1724" s="79"/>
      <c r="E1724" s="70"/>
      <c r="F1724" s="72"/>
      <c r="G1724" s="70">
        <f t="shared" si="53"/>
        <v>0</v>
      </c>
      <c r="I1724" s="68">
        <v>0</v>
      </c>
      <c r="J1724" s="69">
        <f t="shared" si="52"/>
        <v>0</v>
      </c>
      <c r="K1724" s="57"/>
      <c r="L1724" s="65" t="s">
        <v>470</v>
      </c>
    </row>
    <row r="1725" spans="1:12" s="73" customFormat="1" outlineLevel="2">
      <c r="A1725" s="82">
        <v>1201512011</v>
      </c>
      <c r="B1725" s="83" t="s">
        <v>1678</v>
      </c>
      <c r="C1725" s="70">
        <v>0</v>
      </c>
      <c r="D1725" s="79"/>
      <c r="E1725" s="70"/>
      <c r="F1725" s="72"/>
      <c r="G1725" s="70">
        <f t="shared" si="53"/>
        <v>0</v>
      </c>
      <c r="I1725" s="68">
        <v>0</v>
      </c>
      <c r="J1725" s="69">
        <f t="shared" si="52"/>
        <v>0</v>
      </c>
      <c r="K1725" s="57"/>
      <c r="L1725" s="65" t="s">
        <v>470</v>
      </c>
    </row>
    <row r="1726" spans="1:12" s="73" customFormat="1" outlineLevel="2">
      <c r="A1726" s="82">
        <v>1201512012</v>
      </c>
      <c r="B1726" s="83" t="s">
        <v>1679</v>
      </c>
      <c r="C1726" s="70">
        <v>0</v>
      </c>
      <c r="D1726" s="79"/>
      <c r="E1726" s="70"/>
      <c r="F1726" s="72"/>
      <c r="G1726" s="70">
        <f t="shared" si="53"/>
        <v>0</v>
      </c>
      <c r="I1726" s="68">
        <v>0</v>
      </c>
      <c r="J1726" s="69">
        <f t="shared" si="52"/>
        <v>0</v>
      </c>
      <c r="K1726" s="57"/>
      <c r="L1726" s="65" t="s">
        <v>470</v>
      </c>
    </row>
    <row r="1727" spans="1:12" s="73" customFormat="1" outlineLevel="2">
      <c r="A1727" s="82">
        <v>1201512013</v>
      </c>
      <c r="B1727" s="83" t="s">
        <v>1680</v>
      </c>
      <c r="C1727" s="70">
        <v>0</v>
      </c>
      <c r="D1727" s="79"/>
      <c r="E1727" s="70"/>
      <c r="F1727" s="72"/>
      <c r="G1727" s="70">
        <f t="shared" si="53"/>
        <v>0</v>
      </c>
      <c r="I1727" s="68">
        <v>0</v>
      </c>
      <c r="J1727" s="69">
        <f t="shared" si="52"/>
        <v>0</v>
      </c>
      <c r="K1727" s="57"/>
      <c r="L1727" s="65" t="s">
        <v>470</v>
      </c>
    </row>
    <row r="1728" spans="1:12" s="73" customFormat="1" outlineLevel="2">
      <c r="A1728" s="82">
        <v>1201512016</v>
      </c>
      <c r="B1728" s="83" t="s">
        <v>1681</v>
      </c>
      <c r="C1728" s="70">
        <v>0</v>
      </c>
      <c r="D1728" s="79"/>
      <c r="E1728" s="70"/>
      <c r="F1728" s="72"/>
      <c r="G1728" s="70">
        <f t="shared" si="53"/>
        <v>0</v>
      </c>
      <c r="I1728" s="68">
        <v>0</v>
      </c>
      <c r="J1728" s="69">
        <f t="shared" si="52"/>
        <v>0</v>
      </c>
      <c r="K1728" s="57"/>
      <c r="L1728" s="65" t="s">
        <v>470</v>
      </c>
    </row>
    <row r="1729" spans="1:12" s="73" customFormat="1" outlineLevel="2">
      <c r="A1729" s="82">
        <v>1201512017</v>
      </c>
      <c r="B1729" s="83" t="s">
        <v>1682</v>
      </c>
      <c r="C1729" s="70">
        <v>0</v>
      </c>
      <c r="D1729" s="79"/>
      <c r="E1729" s="70"/>
      <c r="F1729" s="72"/>
      <c r="G1729" s="70">
        <f t="shared" si="53"/>
        <v>0</v>
      </c>
      <c r="I1729" s="68">
        <v>0</v>
      </c>
      <c r="J1729" s="69">
        <f t="shared" si="52"/>
        <v>0</v>
      </c>
      <c r="K1729" s="57"/>
      <c r="L1729" s="65" t="s">
        <v>470</v>
      </c>
    </row>
    <row r="1730" spans="1:12" s="73" customFormat="1" outlineLevel="2">
      <c r="A1730" s="82">
        <v>1201512019</v>
      </c>
      <c r="B1730" s="83" t="s">
        <v>1683</v>
      </c>
      <c r="C1730" s="70">
        <v>0</v>
      </c>
      <c r="D1730" s="79"/>
      <c r="E1730" s="70"/>
      <c r="F1730" s="72"/>
      <c r="G1730" s="70">
        <f t="shared" si="53"/>
        <v>0</v>
      </c>
      <c r="I1730" s="68">
        <v>0</v>
      </c>
      <c r="J1730" s="69">
        <f t="shared" si="52"/>
        <v>0</v>
      </c>
      <c r="K1730" s="57"/>
      <c r="L1730" s="65" t="s">
        <v>470</v>
      </c>
    </row>
    <row r="1731" spans="1:12" s="73" customFormat="1" outlineLevel="2">
      <c r="A1731" s="82">
        <v>1201513010</v>
      </c>
      <c r="B1731" s="83" t="s">
        <v>1684</v>
      </c>
      <c r="C1731" s="70">
        <v>0</v>
      </c>
      <c r="D1731" s="79"/>
      <c r="E1731" s="70"/>
      <c r="F1731" s="72"/>
      <c r="G1731" s="70">
        <f t="shared" si="53"/>
        <v>0</v>
      </c>
      <c r="I1731" s="68">
        <v>0</v>
      </c>
      <c r="J1731" s="69">
        <f t="shared" si="52"/>
        <v>0</v>
      </c>
      <c r="K1731" s="57"/>
      <c r="L1731" s="65" t="s">
        <v>470</v>
      </c>
    </row>
    <row r="1732" spans="1:12" s="73" customFormat="1" outlineLevel="2">
      <c r="A1732" s="82">
        <v>1201513011</v>
      </c>
      <c r="B1732" s="83" t="s">
        <v>1685</v>
      </c>
      <c r="C1732" s="70">
        <v>0</v>
      </c>
      <c r="D1732" s="79"/>
      <c r="E1732" s="70"/>
      <c r="F1732" s="72"/>
      <c r="G1732" s="70">
        <f t="shared" si="53"/>
        <v>0</v>
      </c>
      <c r="I1732" s="68">
        <v>0</v>
      </c>
      <c r="J1732" s="69">
        <f t="shared" si="52"/>
        <v>0</v>
      </c>
      <c r="K1732" s="57"/>
      <c r="L1732" s="65" t="s">
        <v>470</v>
      </c>
    </row>
    <row r="1733" spans="1:12" s="73" customFormat="1" outlineLevel="2">
      <c r="A1733" s="82">
        <v>1201513012</v>
      </c>
      <c r="B1733" s="83" t="s">
        <v>1686</v>
      </c>
      <c r="C1733" s="70">
        <v>0</v>
      </c>
      <c r="D1733" s="79"/>
      <c r="E1733" s="70"/>
      <c r="F1733" s="72"/>
      <c r="G1733" s="70">
        <f t="shared" si="53"/>
        <v>0</v>
      </c>
      <c r="I1733" s="68">
        <v>0</v>
      </c>
      <c r="J1733" s="69">
        <f t="shared" si="52"/>
        <v>0</v>
      </c>
      <c r="K1733" s="57"/>
      <c r="L1733" s="65" t="s">
        <v>470</v>
      </c>
    </row>
    <row r="1734" spans="1:12" s="73" customFormat="1" outlineLevel="2">
      <c r="A1734" s="82">
        <v>1201513013</v>
      </c>
      <c r="B1734" s="83" t="s">
        <v>1687</v>
      </c>
      <c r="C1734" s="70">
        <v>0</v>
      </c>
      <c r="D1734" s="79"/>
      <c r="E1734" s="70"/>
      <c r="F1734" s="72"/>
      <c r="G1734" s="70">
        <f t="shared" si="53"/>
        <v>0</v>
      </c>
      <c r="I1734" s="68">
        <v>0</v>
      </c>
      <c r="J1734" s="69">
        <f t="shared" si="52"/>
        <v>0</v>
      </c>
      <c r="K1734" s="57"/>
      <c r="L1734" s="65" t="s">
        <v>470</v>
      </c>
    </row>
    <row r="1735" spans="1:12" s="73" customFormat="1" outlineLevel="2">
      <c r="A1735" s="82">
        <v>1201513016</v>
      </c>
      <c r="B1735" s="83" t="s">
        <v>1688</v>
      </c>
      <c r="C1735" s="70">
        <v>0</v>
      </c>
      <c r="D1735" s="79"/>
      <c r="E1735" s="70"/>
      <c r="F1735" s="72"/>
      <c r="G1735" s="70">
        <f t="shared" si="53"/>
        <v>0</v>
      </c>
      <c r="I1735" s="68">
        <v>0</v>
      </c>
      <c r="J1735" s="69">
        <f t="shared" si="52"/>
        <v>0</v>
      </c>
      <c r="K1735" s="57"/>
      <c r="L1735" s="65" t="s">
        <v>470</v>
      </c>
    </row>
    <row r="1736" spans="1:12" s="73" customFormat="1" outlineLevel="2">
      <c r="A1736" s="82">
        <v>1201513017</v>
      </c>
      <c r="B1736" s="83" t="s">
        <v>1689</v>
      </c>
      <c r="C1736" s="70">
        <v>0</v>
      </c>
      <c r="D1736" s="79"/>
      <c r="E1736" s="70"/>
      <c r="F1736" s="72"/>
      <c r="G1736" s="70">
        <f t="shared" si="53"/>
        <v>0</v>
      </c>
      <c r="I1736" s="68">
        <v>0</v>
      </c>
      <c r="J1736" s="69">
        <f t="shared" si="52"/>
        <v>0</v>
      </c>
      <c r="K1736" s="57"/>
      <c r="L1736" s="65" t="s">
        <v>470</v>
      </c>
    </row>
    <row r="1737" spans="1:12" s="73" customFormat="1" outlineLevel="2">
      <c r="A1737" s="82">
        <v>1201513019</v>
      </c>
      <c r="B1737" s="83" t="s">
        <v>1690</v>
      </c>
      <c r="C1737" s="70">
        <v>0</v>
      </c>
      <c r="D1737" s="79"/>
      <c r="E1737" s="70"/>
      <c r="F1737" s="72"/>
      <c r="G1737" s="70">
        <f t="shared" si="53"/>
        <v>0</v>
      </c>
      <c r="I1737" s="68">
        <v>0</v>
      </c>
      <c r="J1737" s="69">
        <f t="shared" si="52"/>
        <v>0</v>
      </c>
      <c r="K1737" s="57"/>
      <c r="L1737" s="65" t="s">
        <v>470</v>
      </c>
    </row>
    <row r="1738" spans="1:12" s="73" customFormat="1" outlineLevel="2">
      <c r="A1738" s="82">
        <v>1201514010</v>
      </c>
      <c r="B1738" s="83" t="s">
        <v>1691</v>
      </c>
      <c r="C1738" s="70">
        <v>0</v>
      </c>
      <c r="D1738" s="79"/>
      <c r="E1738" s="70"/>
      <c r="F1738" s="72"/>
      <c r="G1738" s="70">
        <f t="shared" si="53"/>
        <v>0</v>
      </c>
      <c r="I1738" s="68">
        <v>0</v>
      </c>
      <c r="J1738" s="69">
        <f t="shared" si="52"/>
        <v>0</v>
      </c>
      <c r="K1738" s="57"/>
      <c r="L1738" s="65" t="s">
        <v>470</v>
      </c>
    </row>
    <row r="1739" spans="1:12" s="73" customFormat="1" outlineLevel="2">
      <c r="A1739" s="82">
        <v>1201514011</v>
      </c>
      <c r="B1739" s="83" t="s">
        <v>1692</v>
      </c>
      <c r="C1739" s="70">
        <v>0</v>
      </c>
      <c r="D1739" s="79"/>
      <c r="E1739" s="70"/>
      <c r="F1739" s="72"/>
      <c r="G1739" s="70">
        <f t="shared" si="53"/>
        <v>0</v>
      </c>
      <c r="I1739" s="68">
        <v>0</v>
      </c>
      <c r="J1739" s="69">
        <f t="shared" si="52"/>
        <v>0</v>
      </c>
      <c r="K1739" s="57"/>
      <c r="L1739" s="65" t="s">
        <v>470</v>
      </c>
    </row>
    <row r="1740" spans="1:12" s="73" customFormat="1" outlineLevel="2">
      <c r="A1740" s="82">
        <v>1201514012</v>
      </c>
      <c r="B1740" s="83" t="s">
        <v>1693</v>
      </c>
      <c r="C1740" s="70">
        <v>0</v>
      </c>
      <c r="D1740" s="79"/>
      <c r="E1740" s="70"/>
      <c r="F1740" s="72"/>
      <c r="G1740" s="70">
        <f t="shared" si="53"/>
        <v>0</v>
      </c>
      <c r="I1740" s="68">
        <v>0</v>
      </c>
      <c r="J1740" s="69">
        <f t="shared" si="52"/>
        <v>0</v>
      </c>
      <c r="K1740" s="57"/>
      <c r="L1740" s="65" t="s">
        <v>470</v>
      </c>
    </row>
    <row r="1741" spans="1:12" s="73" customFormat="1" outlineLevel="2">
      <c r="A1741" s="82">
        <v>1201514013</v>
      </c>
      <c r="B1741" s="83" t="s">
        <v>1694</v>
      </c>
      <c r="C1741" s="70">
        <v>0</v>
      </c>
      <c r="D1741" s="79"/>
      <c r="E1741" s="70"/>
      <c r="F1741" s="72"/>
      <c r="G1741" s="70">
        <f t="shared" si="53"/>
        <v>0</v>
      </c>
      <c r="I1741" s="68">
        <v>0</v>
      </c>
      <c r="J1741" s="69">
        <f t="shared" si="52"/>
        <v>0</v>
      </c>
      <c r="K1741" s="57"/>
      <c r="L1741" s="65" t="s">
        <v>470</v>
      </c>
    </row>
    <row r="1742" spans="1:12" s="73" customFormat="1" outlineLevel="2">
      <c r="A1742" s="82">
        <v>1201514016</v>
      </c>
      <c r="B1742" s="83" t="s">
        <v>1695</v>
      </c>
      <c r="C1742" s="70">
        <v>0</v>
      </c>
      <c r="D1742" s="79"/>
      <c r="E1742" s="70"/>
      <c r="F1742" s="72"/>
      <c r="G1742" s="70">
        <f t="shared" si="53"/>
        <v>0</v>
      </c>
      <c r="I1742" s="68">
        <v>0</v>
      </c>
      <c r="J1742" s="69">
        <f t="shared" si="52"/>
        <v>0</v>
      </c>
      <c r="K1742" s="57"/>
      <c r="L1742" s="65" t="s">
        <v>470</v>
      </c>
    </row>
    <row r="1743" spans="1:12" s="73" customFormat="1" outlineLevel="2">
      <c r="A1743" s="82">
        <v>1201514017</v>
      </c>
      <c r="B1743" s="83" t="s">
        <v>1696</v>
      </c>
      <c r="C1743" s="70">
        <v>0</v>
      </c>
      <c r="D1743" s="79"/>
      <c r="E1743" s="70"/>
      <c r="F1743" s="72"/>
      <c r="G1743" s="70">
        <f t="shared" si="53"/>
        <v>0</v>
      </c>
      <c r="I1743" s="68">
        <v>0</v>
      </c>
      <c r="J1743" s="69">
        <f t="shared" si="52"/>
        <v>0</v>
      </c>
      <c r="K1743" s="57"/>
      <c r="L1743" s="65" t="s">
        <v>470</v>
      </c>
    </row>
    <row r="1744" spans="1:12" s="73" customFormat="1" outlineLevel="2">
      <c r="A1744" s="82">
        <v>1201514019</v>
      </c>
      <c r="B1744" s="83" t="s">
        <v>1697</v>
      </c>
      <c r="C1744" s="70">
        <v>0</v>
      </c>
      <c r="D1744" s="79"/>
      <c r="E1744" s="70"/>
      <c r="F1744" s="72"/>
      <c r="G1744" s="70">
        <f t="shared" si="53"/>
        <v>0</v>
      </c>
      <c r="I1744" s="68">
        <v>0</v>
      </c>
      <c r="J1744" s="69">
        <f t="shared" si="52"/>
        <v>0</v>
      </c>
      <c r="K1744" s="57"/>
      <c r="L1744" s="65" t="s">
        <v>470</v>
      </c>
    </row>
    <row r="1745" spans="1:12" s="73" customFormat="1" outlineLevel="2">
      <c r="A1745" s="82">
        <v>1201515010</v>
      </c>
      <c r="B1745" s="83" t="s">
        <v>1698</v>
      </c>
      <c r="C1745" s="70">
        <v>0</v>
      </c>
      <c r="D1745" s="79"/>
      <c r="E1745" s="70"/>
      <c r="F1745" s="72"/>
      <c r="G1745" s="70">
        <f t="shared" si="53"/>
        <v>0</v>
      </c>
      <c r="I1745" s="68">
        <v>0</v>
      </c>
      <c r="J1745" s="69">
        <f t="shared" si="52"/>
        <v>0</v>
      </c>
      <c r="K1745" s="57"/>
      <c r="L1745" s="65" t="s">
        <v>470</v>
      </c>
    </row>
    <row r="1746" spans="1:12" s="73" customFormat="1" outlineLevel="2">
      <c r="A1746" s="82">
        <v>1201515011</v>
      </c>
      <c r="B1746" s="83" t="s">
        <v>1699</v>
      </c>
      <c r="C1746" s="70">
        <v>0</v>
      </c>
      <c r="D1746" s="79"/>
      <c r="E1746" s="70"/>
      <c r="F1746" s="72"/>
      <c r="G1746" s="70">
        <f t="shared" si="53"/>
        <v>0</v>
      </c>
      <c r="I1746" s="68">
        <v>0</v>
      </c>
      <c r="J1746" s="69">
        <f t="shared" si="52"/>
        <v>0</v>
      </c>
      <c r="K1746" s="57"/>
      <c r="L1746" s="65" t="s">
        <v>470</v>
      </c>
    </row>
    <row r="1747" spans="1:12" s="73" customFormat="1" outlineLevel="2">
      <c r="A1747" s="82">
        <v>1201515012</v>
      </c>
      <c r="B1747" s="83" t="s">
        <v>1700</v>
      </c>
      <c r="C1747" s="70">
        <v>0</v>
      </c>
      <c r="D1747" s="79"/>
      <c r="E1747" s="70"/>
      <c r="F1747" s="72"/>
      <c r="G1747" s="70">
        <f t="shared" si="53"/>
        <v>0</v>
      </c>
      <c r="I1747" s="68">
        <v>0</v>
      </c>
      <c r="J1747" s="69">
        <f t="shared" si="52"/>
        <v>0</v>
      </c>
      <c r="K1747" s="57"/>
      <c r="L1747" s="65" t="s">
        <v>470</v>
      </c>
    </row>
    <row r="1748" spans="1:12" s="73" customFormat="1" outlineLevel="2">
      <c r="A1748" s="82">
        <v>1201515013</v>
      </c>
      <c r="B1748" s="83" t="s">
        <v>1701</v>
      </c>
      <c r="C1748" s="70">
        <v>0</v>
      </c>
      <c r="D1748" s="79"/>
      <c r="E1748" s="70"/>
      <c r="F1748" s="72"/>
      <c r="G1748" s="70">
        <f t="shared" si="53"/>
        <v>0</v>
      </c>
      <c r="I1748" s="68">
        <v>0</v>
      </c>
      <c r="J1748" s="69">
        <f t="shared" si="52"/>
        <v>0</v>
      </c>
      <c r="K1748" s="57"/>
      <c r="L1748" s="65" t="s">
        <v>470</v>
      </c>
    </row>
    <row r="1749" spans="1:12" s="73" customFormat="1" outlineLevel="2">
      <c r="A1749" s="82">
        <v>1201515016</v>
      </c>
      <c r="B1749" s="83" t="s">
        <v>1702</v>
      </c>
      <c r="C1749" s="70">
        <v>0</v>
      </c>
      <c r="D1749" s="79"/>
      <c r="E1749" s="70"/>
      <c r="F1749" s="72"/>
      <c r="G1749" s="70">
        <f t="shared" si="53"/>
        <v>0</v>
      </c>
      <c r="I1749" s="68">
        <v>0</v>
      </c>
      <c r="J1749" s="69">
        <f t="shared" si="52"/>
        <v>0</v>
      </c>
      <c r="K1749" s="57"/>
      <c r="L1749" s="65" t="s">
        <v>470</v>
      </c>
    </row>
    <row r="1750" spans="1:12" s="73" customFormat="1" outlineLevel="2">
      <c r="A1750" s="82">
        <v>1201515017</v>
      </c>
      <c r="B1750" s="83" t="s">
        <v>1703</v>
      </c>
      <c r="C1750" s="70">
        <v>0</v>
      </c>
      <c r="D1750" s="79"/>
      <c r="E1750" s="70"/>
      <c r="F1750" s="72"/>
      <c r="G1750" s="70">
        <f t="shared" si="53"/>
        <v>0</v>
      </c>
      <c r="I1750" s="68">
        <v>0</v>
      </c>
      <c r="J1750" s="69">
        <f t="shared" si="52"/>
        <v>0</v>
      </c>
      <c r="K1750" s="57"/>
      <c r="L1750" s="65" t="s">
        <v>470</v>
      </c>
    </row>
    <row r="1751" spans="1:12" s="73" customFormat="1" outlineLevel="2">
      <c r="A1751" s="82">
        <v>1201515019</v>
      </c>
      <c r="B1751" s="83" t="s">
        <v>1704</v>
      </c>
      <c r="C1751" s="70">
        <v>0</v>
      </c>
      <c r="D1751" s="79"/>
      <c r="E1751" s="70"/>
      <c r="F1751" s="72"/>
      <c r="G1751" s="70">
        <f t="shared" si="53"/>
        <v>0</v>
      </c>
      <c r="I1751" s="68">
        <v>0</v>
      </c>
      <c r="J1751" s="69">
        <f t="shared" si="52"/>
        <v>0</v>
      </c>
      <c r="K1751" s="57"/>
      <c r="L1751" s="65" t="s">
        <v>470</v>
      </c>
    </row>
    <row r="1752" spans="1:12" s="73" customFormat="1" outlineLevel="2">
      <c r="A1752" s="82">
        <v>1201701010</v>
      </c>
      <c r="B1752" s="83" t="s">
        <v>1705</v>
      </c>
      <c r="C1752" s="70">
        <v>0</v>
      </c>
      <c r="D1752" s="79"/>
      <c r="E1752" s="70"/>
      <c r="F1752" s="72"/>
      <c r="G1752" s="70">
        <f t="shared" si="53"/>
        <v>0</v>
      </c>
      <c r="I1752" s="68">
        <v>0</v>
      </c>
      <c r="J1752" s="69">
        <f t="shared" si="52"/>
        <v>0</v>
      </c>
      <c r="K1752" s="57"/>
      <c r="L1752" s="65" t="s">
        <v>470</v>
      </c>
    </row>
    <row r="1753" spans="1:12" s="73" customFormat="1" outlineLevel="2">
      <c r="A1753" s="82">
        <v>1201701011</v>
      </c>
      <c r="B1753" s="83" t="s">
        <v>1706</v>
      </c>
      <c r="C1753" s="70">
        <v>0</v>
      </c>
      <c r="D1753" s="79"/>
      <c r="E1753" s="70"/>
      <c r="F1753" s="72"/>
      <c r="G1753" s="70">
        <f t="shared" si="53"/>
        <v>0</v>
      </c>
      <c r="I1753" s="68">
        <v>0</v>
      </c>
      <c r="J1753" s="69">
        <f t="shared" si="52"/>
        <v>0</v>
      </c>
      <c r="K1753" s="57"/>
      <c r="L1753" s="65" t="s">
        <v>470</v>
      </c>
    </row>
    <row r="1754" spans="1:12" s="73" customFormat="1" outlineLevel="2">
      <c r="A1754" s="82">
        <v>1201701012</v>
      </c>
      <c r="B1754" s="83" t="s">
        <v>1707</v>
      </c>
      <c r="C1754" s="70">
        <v>0</v>
      </c>
      <c r="D1754" s="79"/>
      <c r="E1754" s="70"/>
      <c r="F1754" s="72"/>
      <c r="G1754" s="70">
        <f t="shared" si="53"/>
        <v>0</v>
      </c>
      <c r="I1754" s="68">
        <v>0</v>
      </c>
      <c r="J1754" s="69">
        <f t="shared" si="52"/>
        <v>0</v>
      </c>
      <c r="K1754" s="57"/>
      <c r="L1754" s="65" t="s">
        <v>470</v>
      </c>
    </row>
    <row r="1755" spans="1:12" s="73" customFormat="1" outlineLevel="2">
      <c r="A1755" s="82">
        <v>1201701013</v>
      </c>
      <c r="B1755" s="83" t="s">
        <v>1708</v>
      </c>
      <c r="C1755" s="70">
        <v>0</v>
      </c>
      <c r="D1755" s="79"/>
      <c r="E1755" s="70"/>
      <c r="F1755" s="72"/>
      <c r="G1755" s="70">
        <f t="shared" si="53"/>
        <v>0</v>
      </c>
      <c r="I1755" s="68">
        <v>0</v>
      </c>
      <c r="J1755" s="69">
        <f t="shared" si="52"/>
        <v>0</v>
      </c>
      <c r="K1755" s="57"/>
      <c r="L1755" s="65" t="s">
        <v>470</v>
      </c>
    </row>
    <row r="1756" spans="1:12" s="73" customFormat="1" outlineLevel="2">
      <c r="A1756" s="82">
        <v>1201701016</v>
      </c>
      <c r="B1756" s="83" t="s">
        <v>1709</v>
      </c>
      <c r="C1756" s="70">
        <v>0</v>
      </c>
      <c r="D1756" s="79"/>
      <c r="E1756" s="70"/>
      <c r="F1756" s="72"/>
      <c r="G1756" s="70">
        <f t="shared" si="53"/>
        <v>0</v>
      </c>
      <c r="I1756" s="68">
        <v>0</v>
      </c>
      <c r="J1756" s="69">
        <f t="shared" si="52"/>
        <v>0</v>
      </c>
      <c r="K1756" s="57"/>
      <c r="L1756" s="65" t="s">
        <v>470</v>
      </c>
    </row>
    <row r="1757" spans="1:12" s="73" customFormat="1" outlineLevel="2">
      <c r="A1757" s="82">
        <v>1201701017</v>
      </c>
      <c r="B1757" s="83" t="s">
        <v>1710</v>
      </c>
      <c r="C1757" s="70">
        <v>0</v>
      </c>
      <c r="D1757" s="79"/>
      <c r="E1757" s="70"/>
      <c r="F1757" s="72"/>
      <c r="G1757" s="70">
        <f t="shared" si="53"/>
        <v>0</v>
      </c>
      <c r="I1757" s="68">
        <v>0</v>
      </c>
      <c r="J1757" s="69">
        <f t="shared" si="52"/>
        <v>0</v>
      </c>
      <c r="K1757" s="57"/>
      <c r="L1757" s="65" t="s">
        <v>470</v>
      </c>
    </row>
    <row r="1758" spans="1:12" s="73" customFormat="1" outlineLevel="2">
      <c r="A1758" s="82">
        <v>1201701019</v>
      </c>
      <c r="B1758" s="83" t="s">
        <v>1711</v>
      </c>
      <c r="C1758" s="70">
        <v>0</v>
      </c>
      <c r="D1758" s="79"/>
      <c r="E1758" s="70"/>
      <c r="F1758" s="72"/>
      <c r="G1758" s="70">
        <f t="shared" si="53"/>
        <v>0</v>
      </c>
      <c r="I1758" s="68">
        <v>0</v>
      </c>
      <c r="J1758" s="69">
        <f t="shared" si="52"/>
        <v>0</v>
      </c>
      <c r="K1758" s="57"/>
      <c r="L1758" s="65" t="s">
        <v>470</v>
      </c>
    </row>
    <row r="1759" spans="1:12" s="73" customFormat="1" outlineLevel="2">
      <c r="A1759" s="82">
        <v>1201702010</v>
      </c>
      <c r="B1759" s="83" t="s">
        <v>1712</v>
      </c>
      <c r="C1759" s="70">
        <v>0</v>
      </c>
      <c r="D1759" s="79"/>
      <c r="E1759" s="70"/>
      <c r="F1759" s="72"/>
      <c r="G1759" s="70">
        <f t="shared" si="53"/>
        <v>0</v>
      </c>
      <c r="I1759" s="68">
        <v>0</v>
      </c>
      <c r="J1759" s="69">
        <f t="shared" si="52"/>
        <v>0</v>
      </c>
      <c r="K1759" s="57"/>
      <c r="L1759" s="65" t="s">
        <v>470</v>
      </c>
    </row>
    <row r="1760" spans="1:12" s="73" customFormat="1" outlineLevel="2">
      <c r="A1760" s="82">
        <v>1201702011</v>
      </c>
      <c r="B1760" s="83" t="s">
        <v>1713</v>
      </c>
      <c r="C1760" s="70">
        <v>0</v>
      </c>
      <c r="D1760" s="79"/>
      <c r="E1760" s="70"/>
      <c r="F1760" s="72"/>
      <c r="G1760" s="70">
        <f t="shared" si="53"/>
        <v>0</v>
      </c>
      <c r="I1760" s="68">
        <v>0</v>
      </c>
      <c r="J1760" s="69">
        <f t="shared" si="52"/>
        <v>0</v>
      </c>
      <c r="K1760" s="57"/>
      <c r="L1760" s="65" t="s">
        <v>470</v>
      </c>
    </row>
    <row r="1761" spans="1:12" s="73" customFormat="1" outlineLevel="2">
      <c r="A1761" s="82">
        <v>1201702012</v>
      </c>
      <c r="B1761" s="83" t="s">
        <v>1714</v>
      </c>
      <c r="C1761" s="70">
        <v>0</v>
      </c>
      <c r="D1761" s="79"/>
      <c r="E1761" s="70"/>
      <c r="F1761" s="72"/>
      <c r="G1761" s="70">
        <f t="shared" si="53"/>
        <v>0</v>
      </c>
      <c r="I1761" s="68">
        <v>0</v>
      </c>
      <c r="J1761" s="69">
        <f t="shared" si="52"/>
        <v>0</v>
      </c>
      <c r="K1761" s="57"/>
      <c r="L1761" s="65" t="s">
        <v>470</v>
      </c>
    </row>
    <row r="1762" spans="1:12" s="73" customFormat="1" outlineLevel="2">
      <c r="A1762" s="82">
        <v>1201702013</v>
      </c>
      <c r="B1762" s="83" t="s">
        <v>1715</v>
      </c>
      <c r="C1762" s="70">
        <v>0</v>
      </c>
      <c r="D1762" s="79"/>
      <c r="E1762" s="70"/>
      <c r="F1762" s="72"/>
      <c r="G1762" s="70">
        <f t="shared" si="53"/>
        <v>0</v>
      </c>
      <c r="I1762" s="68">
        <v>0</v>
      </c>
      <c r="J1762" s="69">
        <f t="shared" si="52"/>
        <v>0</v>
      </c>
      <c r="K1762" s="57"/>
      <c r="L1762" s="65" t="s">
        <v>470</v>
      </c>
    </row>
    <row r="1763" spans="1:12" s="73" customFormat="1" outlineLevel="2">
      <c r="A1763" s="82">
        <v>1201702016</v>
      </c>
      <c r="B1763" s="83" t="s">
        <v>1716</v>
      </c>
      <c r="C1763" s="70">
        <v>0</v>
      </c>
      <c r="D1763" s="79"/>
      <c r="E1763" s="70"/>
      <c r="F1763" s="72"/>
      <c r="G1763" s="70">
        <f t="shared" si="53"/>
        <v>0</v>
      </c>
      <c r="I1763" s="68">
        <v>0</v>
      </c>
      <c r="J1763" s="69">
        <f t="shared" si="52"/>
        <v>0</v>
      </c>
      <c r="K1763" s="57"/>
      <c r="L1763" s="65" t="s">
        <v>470</v>
      </c>
    </row>
    <row r="1764" spans="1:12" s="73" customFormat="1" outlineLevel="2">
      <c r="A1764" s="82">
        <v>1201702017</v>
      </c>
      <c r="B1764" s="83" t="s">
        <v>1717</v>
      </c>
      <c r="C1764" s="70">
        <v>0</v>
      </c>
      <c r="D1764" s="79"/>
      <c r="E1764" s="70"/>
      <c r="F1764" s="72"/>
      <c r="G1764" s="70">
        <f t="shared" si="53"/>
        <v>0</v>
      </c>
      <c r="I1764" s="68">
        <v>0</v>
      </c>
      <c r="J1764" s="69">
        <f t="shared" si="52"/>
        <v>0</v>
      </c>
      <c r="K1764" s="57"/>
      <c r="L1764" s="65" t="s">
        <v>470</v>
      </c>
    </row>
    <row r="1765" spans="1:12" s="73" customFormat="1" outlineLevel="2">
      <c r="A1765" s="82">
        <v>1201702019</v>
      </c>
      <c r="B1765" s="83" t="s">
        <v>1718</v>
      </c>
      <c r="C1765" s="70">
        <v>0</v>
      </c>
      <c r="D1765" s="79"/>
      <c r="E1765" s="70"/>
      <c r="F1765" s="72"/>
      <c r="G1765" s="70">
        <f t="shared" si="53"/>
        <v>0</v>
      </c>
      <c r="I1765" s="68">
        <v>0</v>
      </c>
      <c r="J1765" s="69">
        <f t="shared" si="52"/>
        <v>0</v>
      </c>
      <c r="K1765" s="57"/>
      <c r="L1765" s="65" t="s">
        <v>470</v>
      </c>
    </row>
    <row r="1766" spans="1:12" s="73" customFormat="1" outlineLevel="2">
      <c r="A1766" s="82">
        <v>1201703010</v>
      </c>
      <c r="B1766" s="83" t="s">
        <v>1719</v>
      </c>
      <c r="C1766" s="70">
        <v>0</v>
      </c>
      <c r="D1766" s="79"/>
      <c r="E1766" s="70"/>
      <c r="F1766" s="72"/>
      <c r="G1766" s="70">
        <f t="shared" si="53"/>
        <v>0</v>
      </c>
      <c r="I1766" s="68">
        <v>0</v>
      </c>
      <c r="J1766" s="69">
        <f t="shared" si="52"/>
        <v>0</v>
      </c>
      <c r="K1766" s="57"/>
      <c r="L1766" s="65" t="s">
        <v>470</v>
      </c>
    </row>
    <row r="1767" spans="1:12" s="73" customFormat="1" outlineLevel="2">
      <c r="A1767" s="82">
        <v>1201703011</v>
      </c>
      <c r="B1767" s="83" t="s">
        <v>1720</v>
      </c>
      <c r="C1767" s="70">
        <v>0</v>
      </c>
      <c r="D1767" s="79"/>
      <c r="E1767" s="70"/>
      <c r="F1767" s="72"/>
      <c r="G1767" s="70">
        <f t="shared" si="53"/>
        <v>0</v>
      </c>
      <c r="I1767" s="68">
        <v>0</v>
      </c>
      <c r="J1767" s="69">
        <f t="shared" si="52"/>
        <v>0</v>
      </c>
      <c r="K1767" s="57"/>
      <c r="L1767" s="65" t="s">
        <v>470</v>
      </c>
    </row>
    <row r="1768" spans="1:12" s="73" customFormat="1" outlineLevel="2">
      <c r="A1768" s="82">
        <v>1201703012</v>
      </c>
      <c r="B1768" s="83" t="s">
        <v>1721</v>
      </c>
      <c r="C1768" s="70">
        <v>0</v>
      </c>
      <c r="D1768" s="79"/>
      <c r="E1768" s="70"/>
      <c r="F1768" s="72"/>
      <c r="G1768" s="70">
        <f t="shared" si="53"/>
        <v>0</v>
      </c>
      <c r="I1768" s="68">
        <v>0</v>
      </c>
      <c r="J1768" s="69">
        <f t="shared" si="52"/>
        <v>0</v>
      </c>
      <c r="K1768" s="57"/>
      <c r="L1768" s="65" t="s">
        <v>470</v>
      </c>
    </row>
    <row r="1769" spans="1:12" s="73" customFormat="1" outlineLevel="2">
      <c r="A1769" s="82">
        <v>1201703013</v>
      </c>
      <c r="B1769" s="83" t="s">
        <v>1722</v>
      </c>
      <c r="C1769" s="70">
        <v>0</v>
      </c>
      <c r="D1769" s="79"/>
      <c r="E1769" s="70"/>
      <c r="F1769" s="72"/>
      <c r="G1769" s="70">
        <f t="shared" si="53"/>
        <v>0</v>
      </c>
      <c r="I1769" s="68">
        <v>0</v>
      </c>
      <c r="J1769" s="69">
        <f t="shared" si="52"/>
        <v>0</v>
      </c>
      <c r="K1769" s="57"/>
      <c r="L1769" s="65" t="s">
        <v>470</v>
      </c>
    </row>
    <row r="1770" spans="1:12" s="73" customFormat="1" outlineLevel="2">
      <c r="A1770" s="82">
        <v>1201703016</v>
      </c>
      <c r="B1770" s="83" t="s">
        <v>1723</v>
      </c>
      <c r="C1770" s="70">
        <v>0</v>
      </c>
      <c r="D1770" s="79"/>
      <c r="E1770" s="70"/>
      <c r="F1770" s="72"/>
      <c r="G1770" s="70">
        <f t="shared" si="53"/>
        <v>0</v>
      </c>
      <c r="I1770" s="68">
        <v>0</v>
      </c>
      <c r="J1770" s="69">
        <f t="shared" ref="J1770:J1833" si="54">I1770-G1770</f>
        <v>0</v>
      </c>
      <c r="K1770" s="57"/>
      <c r="L1770" s="65" t="s">
        <v>470</v>
      </c>
    </row>
    <row r="1771" spans="1:12" s="73" customFormat="1" outlineLevel="2">
      <c r="A1771" s="82">
        <v>1201703017</v>
      </c>
      <c r="B1771" s="83" t="s">
        <v>1724</v>
      </c>
      <c r="C1771" s="70">
        <v>0</v>
      </c>
      <c r="D1771" s="79"/>
      <c r="E1771" s="70"/>
      <c r="F1771" s="72"/>
      <c r="G1771" s="70">
        <f t="shared" si="53"/>
        <v>0</v>
      </c>
      <c r="I1771" s="68">
        <v>0</v>
      </c>
      <c r="J1771" s="69">
        <f t="shared" si="54"/>
        <v>0</v>
      </c>
      <c r="K1771" s="57"/>
      <c r="L1771" s="65" t="s">
        <v>470</v>
      </c>
    </row>
    <row r="1772" spans="1:12" s="73" customFormat="1" outlineLevel="2">
      <c r="A1772" s="82">
        <v>1201703019</v>
      </c>
      <c r="B1772" s="83" t="s">
        <v>1725</v>
      </c>
      <c r="C1772" s="70">
        <v>0</v>
      </c>
      <c r="D1772" s="79"/>
      <c r="E1772" s="70"/>
      <c r="F1772" s="72"/>
      <c r="G1772" s="70">
        <f t="shared" si="53"/>
        <v>0</v>
      </c>
      <c r="I1772" s="68">
        <v>0</v>
      </c>
      <c r="J1772" s="69">
        <f t="shared" si="54"/>
        <v>0</v>
      </c>
      <c r="K1772" s="57"/>
      <c r="L1772" s="65" t="s">
        <v>470</v>
      </c>
    </row>
    <row r="1773" spans="1:12" s="73" customFormat="1" outlineLevel="2">
      <c r="A1773" s="82">
        <v>1201704010</v>
      </c>
      <c r="B1773" s="83" t="s">
        <v>1726</v>
      </c>
      <c r="C1773" s="70">
        <v>0</v>
      </c>
      <c r="D1773" s="79"/>
      <c r="E1773" s="70"/>
      <c r="F1773" s="72"/>
      <c r="G1773" s="70">
        <f t="shared" si="53"/>
        <v>0</v>
      </c>
      <c r="I1773" s="68">
        <v>0</v>
      </c>
      <c r="J1773" s="69">
        <f t="shared" si="54"/>
        <v>0</v>
      </c>
      <c r="K1773" s="57"/>
      <c r="L1773" s="65" t="s">
        <v>470</v>
      </c>
    </row>
    <row r="1774" spans="1:12" s="73" customFormat="1" outlineLevel="2">
      <c r="A1774" s="82">
        <v>1201704011</v>
      </c>
      <c r="B1774" s="83" t="s">
        <v>1727</v>
      </c>
      <c r="C1774" s="70">
        <v>0</v>
      </c>
      <c r="D1774" s="79"/>
      <c r="E1774" s="70"/>
      <c r="F1774" s="72"/>
      <c r="G1774" s="70">
        <f t="shared" si="53"/>
        <v>0</v>
      </c>
      <c r="I1774" s="68">
        <v>0</v>
      </c>
      <c r="J1774" s="69">
        <f t="shared" si="54"/>
        <v>0</v>
      </c>
      <c r="K1774" s="57"/>
      <c r="L1774" s="65" t="s">
        <v>470</v>
      </c>
    </row>
    <row r="1775" spans="1:12" s="73" customFormat="1" outlineLevel="2">
      <c r="A1775" s="82">
        <v>1201704012</v>
      </c>
      <c r="B1775" s="83" t="s">
        <v>1728</v>
      </c>
      <c r="C1775" s="70">
        <v>0</v>
      </c>
      <c r="D1775" s="79"/>
      <c r="E1775" s="70"/>
      <c r="F1775" s="72"/>
      <c r="G1775" s="70">
        <f t="shared" si="53"/>
        <v>0</v>
      </c>
      <c r="I1775" s="68">
        <v>0</v>
      </c>
      <c r="J1775" s="69">
        <f t="shared" si="54"/>
        <v>0</v>
      </c>
      <c r="K1775" s="57"/>
      <c r="L1775" s="65" t="s">
        <v>470</v>
      </c>
    </row>
    <row r="1776" spans="1:12" s="73" customFormat="1" outlineLevel="2">
      <c r="A1776" s="82">
        <v>1201704013</v>
      </c>
      <c r="B1776" s="83" t="s">
        <v>1729</v>
      </c>
      <c r="C1776" s="70">
        <v>0</v>
      </c>
      <c r="D1776" s="79"/>
      <c r="E1776" s="70"/>
      <c r="F1776" s="72"/>
      <c r="G1776" s="70">
        <f t="shared" si="53"/>
        <v>0</v>
      </c>
      <c r="I1776" s="68">
        <v>0</v>
      </c>
      <c r="J1776" s="69">
        <f t="shared" si="54"/>
        <v>0</v>
      </c>
      <c r="K1776" s="57"/>
      <c r="L1776" s="65" t="s">
        <v>470</v>
      </c>
    </row>
    <row r="1777" spans="1:12" s="73" customFormat="1" outlineLevel="2">
      <c r="A1777" s="82">
        <v>1201704016</v>
      </c>
      <c r="B1777" s="83" t="s">
        <v>1730</v>
      </c>
      <c r="C1777" s="70">
        <v>0</v>
      </c>
      <c r="D1777" s="79"/>
      <c r="E1777" s="70"/>
      <c r="F1777" s="72"/>
      <c r="G1777" s="70">
        <f t="shared" si="53"/>
        <v>0</v>
      </c>
      <c r="I1777" s="68">
        <v>0</v>
      </c>
      <c r="J1777" s="69">
        <f t="shared" si="54"/>
        <v>0</v>
      </c>
      <c r="K1777" s="57"/>
      <c r="L1777" s="65" t="s">
        <v>470</v>
      </c>
    </row>
    <row r="1778" spans="1:12" s="73" customFormat="1" outlineLevel="2">
      <c r="A1778" s="82">
        <v>1201704017</v>
      </c>
      <c r="B1778" s="83" t="s">
        <v>1731</v>
      </c>
      <c r="C1778" s="70">
        <v>0</v>
      </c>
      <c r="D1778" s="79"/>
      <c r="E1778" s="70"/>
      <c r="F1778" s="72"/>
      <c r="G1778" s="70">
        <f t="shared" si="53"/>
        <v>0</v>
      </c>
      <c r="I1778" s="68">
        <v>0</v>
      </c>
      <c r="J1778" s="69">
        <f t="shared" si="54"/>
        <v>0</v>
      </c>
      <c r="K1778" s="57"/>
      <c r="L1778" s="65" t="s">
        <v>470</v>
      </c>
    </row>
    <row r="1779" spans="1:12" s="73" customFormat="1" outlineLevel="2">
      <c r="A1779" s="82">
        <v>1201704018</v>
      </c>
      <c r="B1779" s="83" t="s">
        <v>1732</v>
      </c>
      <c r="C1779" s="70">
        <v>0</v>
      </c>
      <c r="D1779" s="79"/>
      <c r="E1779" s="70"/>
      <c r="F1779" s="72"/>
      <c r="G1779" s="70">
        <f t="shared" si="53"/>
        <v>0</v>
      </c>
      <c r="I1779" s="68">
        <v>0</v>
      </c>
      <c r="J1779" s="69">
        <f t="shared" si="54"/>
        <v>0</v>
      </c>
      <c r="K1779" s="57"/>
      <c r="L1779" s="65" t="s">
        <v>470</v>
      </c>
    </row>
    <row r="1780" spans="1:12" s="73" customFormat="1" outlineLevel="2">
      <c r="A1780" s="82">
        <v>1201704019</v>
      </c>
      <c r="B1780" s="83" t="s">
        <v>1733</v>
      </c>
      <c r="C1780" s="70">
        <v>0</v>
      </c>
      <c r="D1780" s="79"/>
      <c r="E1780" s="70"/>
      <c r="F1780" s="72"/>
      <c r="G1780" s="70">
        <f t="shared" si="53"/>
        <v>0</v>
      </c>
      <c r="I1780" s="68">
        <v>0</v>
      </c>
      <c r="J1780" s="69">
        <f t="shared" si="54"/>
        <v>0</v>
      </c>
      <c r="K1780" s="57"/>
      <c r="L1780" s="65" t="s">
        <v>470</v>
      </c>
    </row>
    <row r="1781" spans="1:12" s="73" customFormat="1" outlineLevel="2">
      <c r="A1781" s="82">
        <v>1201704910</v>
      </c>
      <c r="B1781" s="83" t="s">
        <v>1734</v>
      </c>
      <c r="C1781" s="70">
        <v>0</v>
      </c>
      <c r="D1781" s="79"/>
      <c r="E1781" s="70"/>
      <c r="F1781" s="72"/>
      <c r="G1781" s="70">
        <f t="shared" si="53"/>
        <v>0</v>
      </c>
      <c r="I1781" s="68">
        <v>0</v>
      </c>
      <c r="J1781" s="69">
        <f t="shared" si="54"/>
        <v>0</v>
      </c>
      <c r="K1781" s="57"/>
      <c r="L1781" s="65" t="s">
        <v>5634</v>
      </c>
    </row>
    <row r="1782" spans="1:12" s="73" customFormat="1" outlineLevel="2">
      <c r="A1782" s="82">
        <v>1201704913</v>
      </c>
      <c r="B1782" s="83" t="s">
        <v>1735</v>
      </c>
      <c r="C1782" s="70">
        <v>0</v>
      </c>
      <c r="D1782" s="79"/>
      <c r="E1782" s="70"/>
      <c r="F1782" s="72"/>
      <c r="G1782" s="70">
        <f t="shared" si="53"/>
        <v>0</v>
      </c>
      <c r="I1782" s="68">
        <v>0</v>
      </c>
      <c r="J1782" s="69">
        <f t="shared" si="54"/>
        <v>0</v>
      </c>
      <c r="K1782" s="57"/>
      <c r="L1782" s="65" t="s">
        <v>5634</v>
      </c>
    </row>
    <row r="1783" spans="1:12" s="73" customFormat="1" outlineLevel="2">
      <c r="A1783" s="82">
        <v>1201705010</v>
      </c>
      <c r="B1783" s="83" t="s">
        <v>1736</v>
      </c>
      <c r="C1783" s="70">
        <v>0</v>
      </c>
      <c r="D1783" s="79"/>
      <c r="E1783" s="70"/>
      <c r="F1783" s="72"/>
      <c r="G1783" s="70">
        <f t="shared" ref="G1783:G1846" si="55">C1783+E1783</f>
        <v>0</v>
      </c>
      <c r="I1783" s="68">
        <v>0</v>
      </c>
      <c r="J1783" s="69">
        <f t="shared" si="54"/>
        <v>0</v>
      </c>
      <c r="K1783" s="57"/>
      <c r="L1783" s="65" t="s">
        <v>470</v>
      </c>
    </row>
    <row r="1784" spans="1:12" s="73" customFormat="1" outlineLevel="2">
      <c r="A1784" s="82">
        <v>1201705011</v>
      </c>
      <c r="B1784" s="83" t="s">
        <v>1737</v>
      </c>
      <c r="C1784" s="70">
        <v>0</v>
      </c>
      <c r="D1784" s="79"/>
      <c r="E1784" s="70"/>
      <c r="F1784" s="72"/>
      <c r="G1784" s="70">
        <f t="shared" si="55"/>
        <v>0</v>
      </c>
      <c r="I1784" s="68">
        <v>0</v>
      </c>
      <c r="J1784" s="69">
        <f t="shared" si="54"/>
        <v>0</v>
      </c>
      <c r="K1784" s="57"/>
      <c r="L1784" s="65" t="s">
        <v>470</v>
      </c>
    </row>
    <row r="1785" spans="1:12" s="73" customFormat="1" outlineLevel="2">
      <c r="A1785" s="82">
        <v>1201705012</v>
      </c>
      <c r="B1785" s="83" t="s">
        <v>1738</v>
      </c>
      <c r="C1785" s="70">
        <v>0</v>
      </c>
      <c r="D1785" s="79"/>
      <c r="E1785" s="70"/>
      <c r="F1785" s="72"/>
      <c r="G1785" s="70">
        <f t="shared" si="55"/>
        <v>0</v>
      </c>
      <c r="I1785" s="68">
        <v>0</v>
      </c>
      <c r="J1785" s="69">
        <f t="shared" si="54"/>
        <v>0</v>
      </c>
      <c r="K1785" s="57"/>
      <c r="L1785" s="65" t="s">
        <v>470</v>
      </c>
    </row>
    <row r="1786" spans="1:12" s="73" customFormat="1" outlineLevel="2">
      <c r="A1786" s="82">
        <v>1201705013</v>
      </c>
      <c r="B1786" s="83" t="s">
        <v>1739</v>
      </c>
      <c r="C1786" s="70">
        <v>0</v>
      </c>
      <c r="D1786" s="79"/>
      <c r="E1786" s="70"/>
      <c r="F1786" s="72"/>
      <c r="G1786" s="70">
        <f t="shared" si="55"/>
        <v>0</v>
      </c>
      <c r="I1786" s="68">
        <v>0</v>
      </c>
      <c r="J1786" s="69">
        <f t="shared" si="54"/>
        <v>0</v>
      </c>
      <c r="K1786" s="57"/>
      <c r="L1786" s="65" t="s">
        <v>470</v>
      </c>
    </row>
    <row r="1787" spans="1:12" s="73" customFormat="1" outlineLevel="2">
      <c r="A1787" s="82">
        <v>1201705016</v>
      </c>
      <c r="B1787" s="83" t="s">
        <v>1740</v>
      </c>
      <c r="C1787" s="70">
        <v>0</v>
      </c>
      <c r="D1787" s="79"/>
      <c r="E1787" s="70"/>
      <c r="F1787" s="72"/>
      <c r="G1787" s="70">
        <f t="shared" si="55"/>
        <v>0</v>
      </c>
      <c r="I1787" s="68">
        <v>0</v>
      </c>
      <c r="J1787" s="69">
        <f t="shared" si="54"/>
        <v>0</v>
      </c>
      <c r="K1787" s="57"/>
      <c r="L1787" s="65" t="s">
        <v>470</v>
      </c>
    </row>
    <row r="1788" spans="1:12" s="73" customFormat="1" outlineLevel="2">
      <c r="A1788" s="82">
        <v>1201705017</v>
      </c>
      <c r="B1788" s="83" t="s">
        <v>1741</v>
      </c>
      <c r="C1788" s="70">
        <v>0</v>
      </c>
      <c r="D1788" s="79"/>
      <c r="E1788" s="70"/>
      <c r="F1788" s="72"/>
      <c r="G1788" s="70">
        <f t="shared" si="55"/>
        <v>0</v>
      </c>
      <c r="I1788" s="68">
        <v>0</v>
      </c>
      <c r="J1788" s="69">
        <f t="shared" si="54"/>
        <v>0</v>
      </c>
      <c r="K1788" s="57"/>
      <c r="L1788" s="65" t="s">
        <v>470</v>
      </c>
    </row>
    <row r="1789" spans="1:12" s="73" customFormat="1" outlineLevel="2">
      <c r="A1789" s="82">
        <v>1201705019</v>
      </c>
      <c r="B1789" s="83" t="s">
        <v>1742</v>
      </c>
      <c r="C1789" s="70">
        <v>0</v>
      </c>
      <c r="D1789" s="79"/>
      <c r="E1789" s="70"/>
      <c r="F1789" s="72"/>
      <c r="G1789" s="70">
        <f t="shared" si="55"/>
        <v>0</v>
      </c>
      <c r="I1789" s="68">
        <v>0</v>
      </c>
      <c r="J1789" s="69">
        <f t="shared" si="54"/>
        <v>0</v>
      </c>
      <c r="K1789" s="57"/>
      <c r="L1789" s="65" t="s">
        <v>470</v>
      </c>
    </row>
    <row r="1790" spans="1:12" s="73" customFormat="1" outlineLevel="2">
      <c r="A1790" s="82">
        <v>1201705910</v>
      </c>
      <c r="B1790" s="83" t="s">
        <v>1743</v>
      </c>
      <c r="C1790" s="70">
        <v>0</v>
      </c>
      <c r="D1790" s="79"/>
      <c r="E1790" s="70"/>
      <c r="F1790" s="72"/>
      <c r="G1790" s="70">
        <f t="shared" si="55"/>
        <v>0</v>
      </c>
      <c r="I1790" s="68">
        <v>0</v>
      </c>
      <c r="J1790" s="69">
        <f t="shared" si="54"/>
        <v>0</v>
      </c>
      <c r="K1790" s="57"/>
      <c r="L1790" s="65" t="s">
        <v>5634</v>
      </c>
    </row>
    <row r="1791" spans="1:12" s="73" customFormat="1" outlineLevel="2">
      <c r="A1791" s="82">
        <v>1201705913</v>
      </c>
      <c r="B1791" s="83" t="s">
        <v>1744</v>
      </c>
      <c r="C1791" s="70">
        <v>0</v>
      </c>
      <c r="D1791" s="79"/>
      <c r="E1791" s="70"/>
      <c r="F1791" s="72"/>
      <c r="G1791" s="70">
        <f t="shared" si="55"/>
        <v>0</v>
      </c>
      <c r="I1791" s="68">
        <v>0</v>
      </c>
      <c r="J1791" s="69">
        <f t="shared" si="54"/>
        <v>0</v>
      </c>
      <c r="K1791" s="57"/>
      <c r="L1791" s="65" t="s">
        <v>5634</v>
      </c>
    </row>
    <row r="1792" spans="1:12" s="73" customFormat="1" outlineLevel="2">
      <c r="A1792" s="82">
        <v>1201707010</v>
      </c>
      <c r="B1792" s="83" t="s">
        <v>1745</v>
      </c>
      <c r="C1792" s="70">
        <v>0</v>
      </c>
      <c r="D1792" s="79"/>
      <c r="E1792" s="70"/>
      <c r="F1792" s="72"/>
      <c r="G1792" s="70">
        <f t="shared" si="55"/>
        <v>0</v>
      </c>
      <c r="I1792" s="68">
        <v>0</v>
      </c>
      <c r="J1792" s="69">
        <f t="shared" si="54"/>
        <v>0</v>
      </c>
      <c r="K1792" s="57"/>
      <c r="L1792" s="65" t="s">
        <v>470</v>
      </c>
    </row>
    <row r="1793" spans="1:12" s="73" customFormat="1" outlineLevel="2">
      <c r="A1793" s="82">
        <v>1201707011</v>
      </c>
      <c r="B1793" s="83" t="s">
        <v>1746</v>
      </c>
      <c r="C1793" s="70">
        <v>0</v>
      </c>
      <c r="D1793" s="79"/>
      <c r="E1793" s="70"/>
      <c r="F1793" s="72"/>
      <c r="G1793" s="70">
        <f t="shared" si="55"/>
        <v>0</v>
      </c>
      <c r="I1793" s="68">
        <v>0</v>
      </c>
      <c r="J1793" s="69">
        <f t="shared" si="54"/>
        <v>0</v>
      </c>
      <c r="K1793" s="57"/>
      <c r="L1793" s="65" t="s">
        <v>470</v>
      </c>
    </row>
    <row r="1794" spans="1:12" s="73" customFormat="1" outlineLevel="2">
      <c r="A1794" s="82">
        <v>1201707012</v>
      </c>
      <c r="B1794" s="83" t="s">
        <v>1747</v>
      </c>
      <c r="C1794" s="70">
        <v>0</v>
      </c>
      <c r="D1794" s="79"/>
      <c r="E1794" s="70"/>
      <c r="F1794" s="72"/>
      <c r="G1794" s="70">
        <f t="shared" si="55"/>
        <v>0</v>
      </c>
      <c r="I1794" s="68">
        <v>0</v>
      </c>
      <c r="J1794" s="69">
        <f t="shared" si="54"/>
        <v>0</v>
      </c>
      <c r="K1794" s="57"/>
      <c r="L1794" s="65" t="s">
        <v>470</v>
      </c>
    </row>
    <row r="1795" spans="1:12" s="73" customFormat="1" outlineLevel="2">
      <c r="A1795" s="82">
        <v>1201707013</v>
      </c>
      <c r="B1795" s="83" t="s">
        <v>1748</v>
      </c>
      <c r="C1795" s="70">
        <v>0</v>
      </c>
      <c r="D1795" s="79"/>
      <c r="E1795" s="70"/>
      <c r="F1795" s="72"/>
      <c r="G1795" s="70">
        <f t="shared" si="55"/>
        <v>0</v>
      </c>
      <c r="I1795" s="68">
        <v>0</v>
      </c>
      <c r="J1795" s="69">
        <f t="shared" si="54"/>
        <v>0</v>
      </c>
      <c r="K1795" s="57"/>
      <c r="L1795" s="65" t="s">
        <v>470</v>
      </c>
    </row>
    <row r="1796" spans="1:12" s="73" customFormat="1" outlineLevel="2">
      <c r="A1796" s="82">
        <v>1201707016</v>
      </c>
      <c r="B1796" s="83" t="s">
        <v>1749</v>
      </c>
      <c r="C1796" s="70">
        <v>0</v>
      </c>
      <c r="D1796" s="79"/>
      <c r="E1796" s="70"/>
      <c r="F1796" s="72"/>
      <c r="G1796" s="70">
        <f t="shared" si="55"/>
        <v>0</v>
      </c>
      <c r="I1796" s="68">
        <v>0</v>
      </c>
      <c r="J1796" s="69">
        <f t="shared" si="54"/>
        <v>0</v>
      </c>
      <c r="K1796" s="57"/>
      <c r="L1796" s="65" t="s">
        <v>470</v>
      </c>
    </row>
    <row r="1797" spans="1:12" s="73" customFormat="1" outlineLevel="2">
      <c r="A1797" s="82">
        <v>1201707017</v>
      </c>
      <c r="B1797" s="83" t="s">
        <v>1750</v>
      </c>
      <c r="C1797" s="70">
        <v>0</v>
      </c>
      <c r="D1797" s="79"/>
      <c r="E1797" s="70"/>
      <c r="F1797" s="72"/>
      <c r="G1797" s="70">
        <f t="shared" si="55"/>
        <v>0</v>
      </c>
      <c r="I1797" s="68">
        <v>0</v>
      </c>
      <c r="J1797" s="69">
        <f t="shared" si="54"/>
        <v>0</v>
      </c>
      <c r="K1797" s="57"/>
      <c r="L1797" s="65" t="s">
        <v>470</v>
      </c>
    </row>
    <row r="1798" spans="1:12" s="73" customFormat="1" outlineLevel="2">
      <c r="A1798" s="82">
        <v>1201707019</v>
      </c>
      <c r="B1798" s="83" t="s">
        <v>1751</v>
      </c>
      <c r="C1798" s="70">
        <v>0</v>
      </c>
      <c r="D1798" s="79"/>
      <c r="E1798" s="70"/>
      <c r="F1798" s="72"/>
      <c r="G1798" s="70">
        <f t="shared" si="55"/>
        <v>0</v>
      </c>
      <c r="I1798" s="68">
        <v>0</v>
      </c>
      <c r="J1798" s="69">
        <f t="shared" si="54"/>
        <v>0</v>
      </c>
      <c r="K1798" s="57"/>
      <c r="L1798" s="65" t="s">
        <v>470</v>
      </c>
    </row>
    <row r="1799" spans="1:12" s="73" customFormat="1" outlineLevel="2">
      <c r="A1799" s="82">
        <v>1201801010</v>
      </c>
      <c r="B1799" s="83" t="s">
        <v>1752</v>
      </c>
      <c r="C1799" s="70">
        <v>0</v>
      </c>
      <c r="D1799" s="79"/>
      <c r="E1799" s="70"/>
      <c r="F1799" s="72"/>
      <c r="G1799" s="70">
        <f t="shared" si="55"/>
        <v>0</v>
      </c>
      <c r="I1799" s="68">
        <v>0</v>
      </c>
      <c r="J1799" s="69">
        <f t="shared" si="54"/>
        <v>0</v>
      </c>
      <c r="K1799" s="57"/>
      <c r="L1799" s="65" t="s">
        <v>470</v>
      </c>
    </row>
    <row r="1800" spans="1:12" s="73" customFormat="1" outlineLevel="2">
      <c r="A1800" s="82">
        <v>1201801011</v>
      </c>
      <c r="B1800" s="83" t="s">
        <v>1753</v>
      </c>
      <c r="C1800" s="70">
        <v>37502937.2999999</v>
      </c>
      <c r="D1800" s="79"/>
      <c r="E1800" s="70"/>
      <c r="F1800" s="72"/>
      <c r="G1800" s="70">
        <f t="shared" si="55"/>
        <v>37502937.2999999</v>
      </c>
      <c r="I1800" s="68">
        <v>0</v>
      </c>
      <c r="J1800" s="69">
        <f t="shared" si="54"/>
        <v>-37502937.2999999</v>
      </c>
      <c r="K1800" s="57"/>
      <c r="L1800" s="65" t="s">
        <v>470</v>
      </c>
    </row>
    <row r="1801" spans="1:12" s="73" customFormat="1" outlineLevel="2">
      <c r="A1801" s="82">
        <v>1201801012</v>
      </c>
      <c r="B1801" s="83" t="s">
        <v>1754</v>
      </c>
      <c r="C1801" s="70">
        <v>281</v>
      </c>
      <c r="D1801" s="79"/>
      <c r="E1801" s="70"/>
      <c r="F1801" s="72"/>
      <c r="G1801" s="70">
        <f t="shared" si="55"/>
        <v>281</v>
      </c>
      <c r="I1801" s="68">
        <v>0</v>
      </c>
      <c r="J1801" s="69">
        <f t="shared" si="54"/>
        <v>-281</v>
      </c>
      <c r="K1801" s="57"/>
      <c r="L1801" s="65" t="s">
        <v>470</v>
      </c>
    </row>
    <row r="1802" spans="1:12" s="73" customFormat="1" outlineLevel="2">
      <c r="A1802" s="82">
        <v>1201801013</v>
      </c>
      <c r="B1802" s="83" t="s">
        <v>1755</v>
      </c>
      <c r="C1802" s="70">
        <v>345817819.11000001</v>
      </c>
      <c r="D1802" s="79"/>
      <c r="E1802" s="70"/>
      <c r="F1802" s="72"/>
      <c r="G1802" s="70">
        <f t="shared" si="55"/>
        <v>345817819.11000001</v>
      </c>
      <c r="I1802" s="68">
        <v>0</v>
      </c>
      <c r="J1802" s="69">
        <f t="shared" si="54"/>
        <v>-345817819.11000001</v>
      </c>
      <c r="K1802" s="57"/>
      <c r="L1802" s="65" t="s">
        <v>470</v>
      </c>
    </row>
    <row r="1803" spans="1:12" s="73" customFormat="1" outlineLevel="2">
      <c r="A1803" s="82">
        <v>1201801016</v>
      </c>
      <c r="B1803" s="83" t="s">
        <v>1756</v>
      </c>
      <c r="C1803" s="70">
        <v>0</v>
      </c>
      <c r="D1803" s="79"/>
      <c r="E1803" s="70"/>
      <c r="F1803" s="72"/>
      <c r="G1803" s="70">
        <f t="shared" si="55"/>
        <v>0</v>
      </c>
      <c r="I1803" s="68">
        <v>0</v>
      </c>
      <c r="J1803" s="69">
        <f t="shared" si="54"/>
        <v>0</v>
      </c>
      <c r="K1803" s="57"/>
      <c r="L1803" s="65" t="s">
        <v>470</v>
      </c>
    </row>
    <row r="1804" spans="1:12" s="73" customFormat="1" outlineLevel="2">
      <c r="A1804" s="82">
        <v>1201801017</v>
      </c>
      <c r="B1804" s="83" t="s">
        <v>1757</v>
      </c>
      <c r="C1804" s="70">
        <v>-383321105.56999898</v>
      </c>
      <c r="D1804" s="79"/>
      <c r="E1804" s="70"/>
      <c r="F1804" s="72"/>
      <c r="G1804" s="70">
        <f t="shared" si="55"/>
        <v>-383321105.56999898</v>
      </c>
      <c r="I1804" s="68">
        <v>0</v>
      </c>
      <c r="J1804" s="69">
        <f t="shared" si="54"/>
        <v>383321105.56999898</v>
      </c>
      <c r="K1804" s="57"/>
      <c r="L1804" s="65" t="s">
        <v>470</v>
      </c>
    </row>
    <row r="1805" spans="1:12" s="73" customFormat="1" outlineLevel="2">
      <c r="A1805" s="82">
        <v>1201801019</v>
      </c>
      <c r="B1805" s="83" t="s">
        <v>1758</v>
      </c>
      <c r="C1805" s="70">
        <v>0</v>
      </c>
      <c r="D1805" s="79"/>
      <c r="E1805" s="70"/>
      <c r="F1805" s="72"/>
      <c r="G1805" s="70">
        <f t="shared" si="55"/>
        <v>0</v>
      </c>
      <c r="I1805" s="68">
        <v>0</v>
      </c>
      <c r="J1805" s="69">
        <f t="shared" si="54"/>
        <v>0</v>
      </c>
      <c r="K1805" s="57"/>
      <c r="L1805" s="65" t="s">
        <v>470</v>
      </c>
    </row>
    <row r="1806" spans="1:12" s="73" customFormat="1" outlineLevel="2">
      <c r="A1806" s="82">
        <v>1201803010</v>
      </c>
      <c r="B1806" s="83" t="s">
        <v>1759</v>
      </c>
      <c r="C1806" s="70">
        <v>0</v>
      </c>
      <c r="D1806" s="79"/>
      <c r="E1806" s="70"/>
      <c r="F1806" s="72"/>
      <c r="G1806" s="70">
        <f t="shared" si="55"/>
        <v>0</v>
      </c>
      <c r="I1806" s="68">
        <v>0</v>
      </c>
      <c r="J1806" s="69">
        <f t="shared" si="54"/>
        <v>0</v>
      </c>
      <c r="K1806" s="57"/>
      <c r="L1806" s="65" t="s">
        <v>470</v>
      </c>
    </row>
    <row r="1807" spans="1:12" s="73" customFormat="1" outlineLevel="2">
      <c r="A1807" s="82">
        <v>1201803011</v>
      </c>
      <c r="B1807" s="83" t="s">
        <v>1760</v>
      </c>
      <c r="C1807" s="70">
        <v>0</v>
      </c>
      <c r="D1807" s="79"/>
      <c r="E1807" s="70"/>
      <c r="F1807" s="72"/>
      <c r="G1807" s="70">
        <f t="shared" si="55"/>
        <v>0</v>
      </c>
      <c r="I1807" s="68">
        <v>0</v>
      </c>
      <c r="J1807" s="69">
        <f t="shared" si="54"/>
        <v>0</v>
      </c>
      <c r="K1807" s="57"/>
      <c r="L1807" s="65" t="s">
        <v>470</v>
      </c>
    </row>
    <row r="1808" spans="1:12" s="73" customFormat="1" outlineLevel="2">
      <c r="A1808" s="82">
        <v>1201803012</v>
      </c>
      <c r="B1808" s="83" t="s">
        <v>1761</v>
      </c>
      <c r="C1808" s="70">
        <v>0</v>
      </c>
      <c r="D1808" s="79"/>
      <c r="E1808" s="70"/>
      <c r="F1808" s="72"/>
      <c r="G1808" s="70">
        <f t="shared" si="55"/>
        <v>0</v>
      </c>
      <c r="I1808" s="68">
        <v>0</v>
      </c>
      <c r="J1808" s="69">
        <f t="shared" si="54"/>
        <v>0</v>
      </c>
      <c r="K1808" s="57"/>
      <c r="L1808" s="65" t="s">
        <v>470</v>
      </c>
    </row>
    <row r="1809" spans="1:12" s="73" customFormat="1" outlineLevel="2">
      <c r="A1809" s="82">
        <v>1201803013</v>
      </c>
      <c r="B1809" s="83" t="s">
        <v>1762</v>
      </c>
      <c r="C1809" s="70">
        <v>0</v>
      </c>
      <c r="D1809" s="79"/>
      <c r="E1809" s="70"/>
      <c r="F1809" s="72"/>
      <c r="G1809" s="70">
        <f t="shared" si="55"/>
        <v>0</v>
      </c>
      <c r="I1809" s="68">
        <v>0</v>
      </c>
      <c r="J1809" s="69">
        <f t="shared" si="54"/>
        <v>0</v>
      </c>
      <c r="K1809" s="57"/>
      <c r="L1809" s="65" t="s">
        <v>470</v>
      </c>
    </row>
    <row r="1810" spans="1:12" s="73" customFormat="1" outlineLevel="2">
      <c r="A1810" s="82">
        <v>1201803016</v>
      </c>
      <c r="B1810" s="83" t="s">
        <v>1763</v>
      </c>
      <c r="C1810" s="70">
        <v>0</v>
      </c>
      <c r="D1810" s="79"/>
      <c r="E1810" s="70"/>
      <c r="F1810" s="72"/>
      <c r="G1810" s="70">
        <f t="shared" si="55"/>
        <v>0</v>
      </c>
      <c r="I1810" s="68">
        <v>0</v>
      </c>
      <c r="J1810" s="69">
        <f t="shared" si="54"/>
        <v>0</v>
      </c>
      <c r="K1810" s="57"/>
      <c r="L1810" s="65" t="s">
        <v>470</v>
      </c>
    </row>
    <row r="1811" spans="1:12" s="73" customFormat="1" outlineLevel="2">
      <c r="A1811" s="82">
        <v>1201803017</v>
      </c>
      <c r="B1811" s="83" t="s">
        <v>1764</v>
      </c>
      <c r="C1811" s="70">
        <v>0</v>
      </c>
      <c r="D1811" s="79"/>
      <c r="E1811" s="70"/>
      <c r="F1811" s="72"/>
      <c r="G1811" s="70">
        <f t="shared" si="55"/>
        <v>0</v>
      </c>
      <c r="I1811" s="68">
        <v>0</v>
      </c>
      <c r="J1811" s="69">
        <f t="shared" si="54"/>
        <v>0</v>
      </c>
      <c r="K1811" s="57"/>
      <c r="L1811" s="65" t="s">
        <v>470</v>
      </c>
    </row>
    <row r="1812" spans="1:12" s="73" customFormat="1" outlineLevel="2">
      <c r="A1812" s="82">
        <v>1201803018</v>
      </c>
      <c r="B1812" s="83" t="s">
        <v>1765</v>
      </c>
      <c r="C1812" s="70">
        <v>0</v>
      </c>
      <c r="D1812" s="79"/>
      <c r="E1812" s="70"/>
      <c r="F1812" s="72"/>
      <c r="G1812" s="70">
        <f t="shared" si="55"/>
        <v>0</v>
      </c>
      <c r="I1812" s="68">
        <v>0</v>
      </c>
      <c r="J1812" s="69">
        <f t="shared" si="54"/>
        <v>0</v>
      </c>
      <c r="K1812" s="57"/>
      <c r="L1812" s="65" t="s">
        <v>470</v>
      </c>
    </row>
    <row r="1813" spans="1:12" s="73" customFormat="1" outlineLevel="2">
      <c r="A1813" s="82">
        <v>1201803019</v>
      </c>
      <c r="B1813" s="83" t="s">
        <v>1766</v>
      </c>
      <c r="C1813" s="70">
        <v>0</v>
      </c>
      <c r="D1813" s="79"/>
      <c r="E1813" s="70"/>
      <c r="F1813" s="72"/>
      <c r="G1813" s="70">
        <f t="shared" si="55"/>
        <v>0</v>
      </c>
      <c r="I1813" s="68">
        <v>0</v>
      </c>
      <c r="J1813" s="69">
        <f t="shared" si="54"/>
        <v>0</v>
      </c>
      <c r="K1813" s="57"/>
      <c r="L1813" s="65" t="s">
        <v>470</v>
      </c>
    </row>
    <row r="1814" spans="1:12" s="73" customFormat="1" outlineLevel="2">
      <c r="A1814" s="82">
        <v>1201803020</v>
      </c>
      <c r="B1814" s="83" t="s">
        <v>1759</v>
      </c>
      <c r="C1814" s="70">
        <v>0</v>
      </c>
      <c r="D1814" s="79"/>
      <c r="E1814" s="70"/>
      <c r="F1814" s="72"/>
      <c r="G1814" s="70">
        <f t="shared" si="55"/>
        <v>0</v>
      </c>
      <c r="I1814" s="68">
        <v>0</v>
      </c>
      <c r="J1814" s="69">
        <f t="shared" si="54"/>
        <v>0</v>
      </c>
      <c r="K1814" s="57"/>
      <c r="L1814" s="65" t="s">
        <v>470</v>
      </c>
    </row>
    <row r="1815" spans="1:12" s="73" customFormat="1" outlineLevel="2">
      <c r="A1815" s="82">
        <v>1201803021</v>
      </c>
      <c r="B1815" s="83" t="s">
        <v>1760</v>
      </c>
      <c r="C1815" s="70">
        <v>0</v>
      </c>
      <c r="D1815" s="79"/>
      <c r="E1815" s="70"/>
      <c r="F1815" s="72"/>
      <c r="G1815" s="70">
        <f t="shared" si="55"/>
        <v>0</v>
      </c>
      <c r="I1815" s="68">
        <v>0</v>
      </c>
      <c r="J1815" s="69">
        <f t="shared" si="54"/>
        <v>0</v>
      </c>
      <c r="K1815" s="57"/>
      <c r="L1815" s="65" t="s">
        <v>470</v>
      </c>
    </row>
    <row r="1816" spans="1:12" s="73" customFormat="1" outlineLevel="2">
      <c r="A1816" s="82">
        <v>1201803022</v>
      </c>
      <c r="B1816" s="83" t="s">
        <v>1761</v>
      </c>
      <c r="C1816" s="70">
        <v>0</v>
      </c>
      <c r="D1816" s="79"/>
      <c r="E1816" s="70"/>
      <c r="F1816" s="72"/>
      <c r="G1816" s="70">
        <f t="shared" si="55"/>
        <v>0</v>
      </c>
      <c r="I1816" s="68">
        <v>0</v>
      </c>
      <c r="J1816" s="69">
        <f t="shared" si="54"/>
        <v>0</v>
      </c>
      <c r="K1816" s="57"/>
      <c r="L1816" s="65" t="s">
        <v>470</v>
      </c>
    </row>
    <row r="1817" spans="1:12" s="73" customFormat="1" outlineLevel="2">
      <c r="A1817" s="82">
        <v>1201803023</v>
      </c>
      <c r="B1817" s="83" t="s">
        <v>1762</v>
      </c>
      <c r="C1817" s="70">
        <v>0</v>
      </c>
      <c r="D1817" s="79"/>
      <c r="E1817" s="70"/>
      <c r="F1817" s="72"/>
      <c r="G1817" s="70">
        <f t="shared" si="55"/>
        <v>0</v>
      </c>
      <c r="I1817" s="68">
        <v>0</v>
      </c>
      <c r="J1817" s="69">
        <f t="shared" si="54"/>
        <v>0</v>
      </c>
      <c r="K1817" s="57"/>
      <c r="L1817" s="65" t="s">
        <v>470</v>
      </c>
    </row>
    <row r="1818" spans="1:12" s="73" customFormat="1" outlineLevel="2">
      <c r="A1818" s="82">
        <v>1201803026</v>
      </c>
      <c r="B1818" s="83" t="s">
        <v>1763</v>
      </c>
      <c r="C1818" s="70">
        <v>0</v>
      </c>
      <c r="D1818" s="79"/>
      <c r="E1818" s="70"/>
      <c r="F1818" s="72"/>
      <c r="G1818" s="70">
        <f t="shared" si="55"/>
        <v>0</v>
      </c>
      <c r="I1818" s="68">
        <v>0</v>
      </c>
      <c r="J1818" s="69">
        <f t="shared" si="54"/>
        <v>0</v>
      </c>
      <c r="K1818" s="57"/>
      <c r="L1818" s="65" t="s">
        <v>470</v>
      </c>
    </row>
    <row r="1819" spans="1:12" s="73" customFormat="1" outlineLevel="2">
      <c r="A1819" s="82">
        <v>1201803027</v>
      </c>
      <c r="B1819" s="83" t="s">
        <v>1764</v>
      </c>
      <c r="C1819" s="70">
        <v>0</v>
      </c>
      <c r="D1819" s="79"/>
      <c r="E1819" s="70"/>
      <c r="F1819" s="72"/>
      <c r="G1819" s="70">
        <f t="shared" si="55"/>
        <v>0</v>
      </c>
      <c r="I1819" s="68">
        <v>0</v>
      </c>
      <c r="J1819" s="69">
        <f t="shared" si="54"/>
        <v>0</v>
      </c>
      <c r="K1819" s="57"/>
      <c r="L1819" s="65" t="s">
        <v>470</v>
      </c>
    </row>
    <row r="1820" spans="1:12" s="73" customFormat="1" outlineLevel="2">
      <c r="A1820" s="82">
        <v>1201803028</v>
      </c>
      <c r="B1820" s="83" t="s">
        <v>1765</v>
      </c>
      <c r="C1820" s="70">
        <v>0</v>
      </c>
      <c r="D1820" s="79"/>
      <c r="E1820" s="70"/>
      <c r="F1820" s="72"/>
      <c r="G1820" s="70">
        <f t="shared" si="55"/>
        <v>0</v>
      </c>
      <c r="I1820" s="68">
        <v>0</v>
      </c>
      <c r="J1820" s="69">
        <f t="shared" si="54"/>
        <v>0</v>
      </c>
      <c r="K1820" s="57"/>
      <c r="L1820" s="65" t="s">
        <v>470</v>
      </c>
    </row>
    <row r="1821" spans="1:12" s="73" customFormat="1" outlineLevel="2">
      <c r="A1821" s="82">
        <v>1201803029</v>
      </c>
      <c r="B1821" s="83" t="s">
        <v>1766</v>
      </c>
      <c r="C1821" s="70">
        <v>0</v>
      </c>
      <c r="D1821" s="79"/>
      <c r="E1821" s="70"/>
      <c r="F1821" s="72"/>
      <c r="G1821" s="70">
        <f t="shared" si="55"/>
        <v>0</v>
      </c>
      <c r="I1821" s="68">
        <v>0</v>
      </c>
      <c r="J1821" s="69">
        <f t="shared" si="54"/>
        <v>0</v>
      </c>
      <c r="K1821" s="57"/>
      <c r="L1821" s="65" t="s">
        <v>470</v>
      </c>
    </row>
    <row r="1822" spans="1:12" s="73" customFormat="1" outlineLevel="2">
      <c r="A1822" s="82">
        <v>1201804010</v>
      </c>
      <c r="B1822" s="83" t="s">
        <v>1767</v>
      </c>
      <c r="C1822" s="70">
        <v>0</v>
      </c>
      <c r="D1822" s="79"/>
      <c r="E1822" s="70"/>
      <c r="F1822" s="72"/>
      <c r="G1822" s="70">
        <f t="shared" si="55"/>
        <v>0</v>
      </c>
      <c r="I1822" s="68">
        <v>0</v>
      </c>
      <c r="J1822" s="69">
        <f t="shared" si="54"/>
        <v>0</v>
      </c>
      <c r="K1822" s="57"/>
      <c r="L1822" s="65" t="s">
        <v>470</v>
      </c>
    </row>
    <row r="1823" spans="1:12" s="73" customFormat="1" outlineLevel="2">
      <c r="A1823" s="82">
        <v>1201804011</v>
      </c>
      <c r="B1823" s="83" t="s">
        <v>1768</v>
      </c>
      <c r="C1823" s="70">
        <v>0</v>
      </c>
      <c r="D1823" s="79"/>
      <c r="E1823" s="70"/>
      <c r="F1823" s="72"/>
      <c r="G1823" s="70">
        <f t="shared" si="55"/>
        <v>0</v>
      </c>
      <c r="I1823" s="68">
        <v>0</v>
      </c>
      <c r="J1823" s="69">
        <f t="shared" si="54"/>
        <v>0</v>
      </c>
      <c r="K1823" s="57"/>
      <c r="L1823" s="65" t="s">
        <v>470</v>
      </c>
    </row>
    <row r="1824" spans="1:12" s="73" customFormat="1" outlineLevel="2">
      <c r="A1824" s="82">
        <v>1201804012</v>
      </c>
      <c r="B1824" s="83" t="s">
        <v>1769</v>
      </c>
      <c r="C1824" s="70">
        <v>0</v>
      </c>
      <c r="D1824" s="79"/>
      <c r="E1824" s="70"/>
      <c r="F1824" s="72"/>
      <c r="G1824" s="70">
        <f t="shared" si="55"/>
        <v>0</v>
      </c>
      <c r="I1824" s="68">
        <v>0</v>
      </c>
      <c r="J1824" s="69">
        <f t="shared" si="54"/>
        <v>0</v>
      </c>
      <c r="K1824" s="57"/>
      <c r="L1824" s="65" t="s">
        <v>470</v>
      </c>
    </row>
    <row r="1825" spans="1:12" s="73" customFormat="1" outlineLevel="2">
      <c r="A1825" s="82">
        <v>1201804013</v>
      </c>
      <c r="B1825" s="83" t="s">
        <v>1770</v>
      </c>
      <c r="C1825" s="70">
        <v>0</v>
      </c>
      <c r="D1825" s="79"/>
      <c r="E1825" s="70"/>
      <c r="F1825" s="72"/>
      <c r="G1825" s="70">
        <f t="shared" si="55"/>
        <v>0</v>
      </c>
      <c r="I1825" s="68">
        <v>0</v>
      </c>
      <c r="J1825" s="69">
        <f t="shared" si="54"/>
        <v>0</v>
      </c>
      <c r="K1825" s="57"/>
      <c r="L1825" s="65" t="s">
        <v>470</v>
      </c>
    </row>
    <row r="1826" spans="1:12" s="73" customFormat="1" outlineLevel="2">
      <c r="A1826" s="82">
        <v>1201804016</v>
      </c>
      <c r="B1826" s="83" t="s">
        <v>1771</v>
      </c>
      <c r="C1826" s="70">
        <v>0</v>
      </c>
      <c r="D1826" s="79"/>
      <c r="E1826" s="70"/>
      <c r="F1826" s="72"/>
      <c r="G1826" s="70">
        <f t="shared" si="55"/>
        <v>0</v>
      </c>
      <c r="I1826" s="68">
        <v>0</v>
      </c>
      <c r="J1826" s="69">
        <f t="shared" si="54"/>
        <v>0</v>
      </c>
      <c r="K1826" s="57"/>
      <c r="L1826" s="65" t="s">
        <v>470</v>
      </c>
    </row>
    <row r="1827" spans="1:12" s="73" customFormat="1" outlineLevel="2">
      <c r="A1827" s="82">
        <v>1201804017</v>
      </c>
      <c r="B1827" s="83" t="s">
        <v>1772</v>
      </c>
      <c r="C1827" s="70">
        <v>0</v>
      </c>
      <c r="D1827" s="79"/>
      <c r="E1827" s="70"/>
      <c r="F1827" s="72"/>
      <c r="G1827" s="70">
        <f t="shared" si="55"/>
        <v>0</v>
      </c>
      <c r="I1827" s="68">
        <v>0</v>
      </c>
      <c r="J1827" s="69">
        <f t="shared" si="54"/>
        <v>0</v>
      </c>
      <c r="K1827" s="57"/>
      <c r="L1827" s="65" t="s">
        <v>470</v>
      </c>
    </row>
    <row r="1828" spans="1:12" s="73" customFormat="1" outlineLevel="2">
      <c r="A1828" s="82">
        <v>1201804019</v>
      </c>
      <c r="B1828" s="83" t="s">
        <v>1773</v>
      </c>
      <c r="C1828" s="70">
        <v>0</v>
      </c>
      <c r="D1828" s="79"/>
      <c r="E1828" s="70"/>
      <c r="F1828" s="72"/>
      <c r="G1828" s="70">
        <f t="shared" si="55"/>
        <v>0</v>
      </c>
      <c r="I1828" s="68">
        <v>0</v>
      </c>
      <c r="J1828" s="69">
        <f t="shared" si="54"/>
        <v>0</v>
      </c>
      <c r="K1828" s="57"/>
      <c r="L1828" s="65" t="s">
        <v>470</v>
      </c>
    </row>
    <row r="1829" spans="1:12" s="73" customFormat="1" outlineLevel="2">
      <c r="A1829" s="82">
        <v>1201805010</v>
      </c>
      <c r="B1829" s="83" t="s">
        <v>1774</v>
      </c>
      <c r="C1829" s="70">
        <v>0</v>
      </c>
      <c r="D1829" s="79"/>
      <c r="E1829" s="70"/>
      <c r="F1829" s="72"/>
      <c r="G1829" s="70">
        <f t="shared" si="55"/>
        <v>0</v>
      </c>
      <c r="I1829" s="68">
        <v>0</v>
      </c>
      <c r="J1829" s="69">
        <f t="shared" si="54"/>
        <v>0</v>
      </c>
      <c r="K1829" s="57"/>
      <c r="L1829" s="65" t="s">
        <v>470</v>
      </c>
    </row>
    <row r="1830" spans="1:12" s="73" customFormat="1" outlineLevel="2">
      <c r="A1830" s="82">
        <v>1201805011</v>
      </c>
      <c r="B1830" s="83" t="s">
        <v>1775</v>
      </c>
      <c r="C1830" s="70">
        <v>0</v>
      </c>
      <c r="D1830" s="79"/>
      <c r="E1830" s="70"/>
      <c r="F1830" s="72"/>
      <c r="G1830" s="70">
        <f t="shared" si="55"/>
        <v>0</v>
      </c>
      <c r="I1830" s="68">
        <v>0</v>
      </c>
      <c r="J1830" s="69">
        <f t="shared" si="54"/>
        <v>0</v>
      </c>
      <c r="K1830" s="57"/>
      <c r="L1830" s="65" t="s">
        <v>470</v>
      </c>
    </row>
    <row r="1831" spans="1:12" s="73" customFormat="1" outlineLevel="2">
      <c r="A1831" s="82">
        <v>1201805012</v>
      </c>
      <c r="B1831" s="83" t="s">
        <v>1776</v>
      </c>
      <c r="C1831" s="70">
        <v>0</v>
      </c>
      <c r="D1831" s="79"/>
      <c r="E1831" s="70"/>
      <c r="F1831" s="72"/>
      <c r="G1831" s="70">
        <f t="shared" si="55"/>
        <v>0</v>
      </c>
      <c r="I1831" s="68">
        <v>0</v>
      </c>
      <c r="J1831" s="69">
        <f t="shared" si="54"/>
        <v>0</v>
      </c>
      <c r="K1831" s="57"/>
      <c r="L1831" s="65" t="s">
        <v>470</v>
      </c>
    </row>
    <row r="1832" spans="1:12" s="73" customFormat="1" outlineLevel="2">
      <c r="A1832" s="82">
        <v>1201805013</v>
      </c>
      <c r="B1832" s="83" t="s">
        <v>1777</v>
      </c>
      <c r="C1832" s="70">
        <v>0</v>
      </c>
      <c r="D1832" s="79"/>
      <c r="E1832" s="70"/>
      <c r="F1832" s="72"/>
      <c r="G1832" s="70">
        <f t="shared" si="55"/>
        <v>0</v>
      </c>
      <c r="I1832" s="68">
        <v>0</v>
      </c>
      <c r="J1832" s="69">
        <f t="shared" si="54"/>
        <v>0</v>
      </c>
      <c r="K1832" s="57"/>
      <c r="L1832" s="65" t="s">
        <v>470</v>
      </c>
    </row>
    <row r="1833" spans="1:12" s="73" customFormat="1" outlineLevel="2">
      <c r="A1833" s="82">
        <v>1201805016</v>
      </c>
      <c r="B1833" s="83" t="s">
        <v>1778</v>
      </c>
      <c r="C1833" s="70">
        <v>0</v>
      </c>
      <c r="D1833" s="79"/>
      <c r="E1833" s="70"/>
      <c r="F1833" s="72"/>
      <c r="G1833" s="70">
        <f t="shared" si="55"/>
        <v>0</v>
      </c>
      <c r="I1833" s="68">
        <v>0</v>
      </c>
      <c r="J1833" s="69">
        <f t="shared" si="54"/>
        <v>0</v>
      </c>
      <c r="K1833" s="57"/>
      <c r="L1833" s="65" t="s">
        <v>470</v>
      </c>
    </row>
    <row r="1834" spans="1:12" s="73" customFormat="1" outlineLevel="2">
      <c r="A1834" s="82">
        <v>1201805017</v>
      </c>
      <c r="B1834" s="83" t="s">
        <v>1779</v>
      </c>
      <c r="C1834" s="70">
        <v>0</v>
      </c>
      <c r="D1834" s="79"/>
      <c r="E1834" s="70"/>
      <c r="F1834" s="72"/>
      <c r="G1834" s="70">
        <f t="shared" si="55"/>
        <v>0</v>
      </c>
      <c r="I1834" s="68">
        <v>0</v>
      </c>
      <c r="J1834" s="69">
        <f t="shared" ref="J1834:J1897" si="56">I1834-G1834</f>
        <v>0</v>
      </c>
      <c r="K1834" s="57"/>
      <c r="L1834" s="65" t="s">
        <v>470</v>
      </c>
    </row>
    <row r="1835" spans="1:12" s="73" customFormat="1" outlineLevel="2">
      <c r="A1835" s="82">
        <v>1201805019</v>
      </c>
      <c r="B1835" s="83" t="s">
        <v>1780</v>
      </c>
      <c r="C1835" s="70">
        <v>0</v>
      </c>
      <c r="D1835" s="79"/>
      <c r="E1835" s="70"/>
      <c r="F1835" s="72"/>
      <c r="G1835" s="70">
        <f t="shared" si="55"/>
        <v>0</v>
      </c>
      <c r="I1835" s="68">
        <v>0</v>
      </c>
      <c r="J1835" s="69">
        <f t="shared" si="56"/>
        <v>0</v>
      </c>
      <c r="K1835" s="57"/>
      <c r="L1835" s="65" t="s">
        <v>470</v>
      </c>
    </row>
    <row r="1836" spans="1:12" s="73" customFormat="1" outlineLevel="2">
      <c r="A1836" s="82">
        <v>1201807010</v>
      </c>
      <c r="B1836" s="83" t="s">
        <v>1781</v>
      </c>
      <c r="C1836" s="70">
        <v>0</v>
      </c>
      <c r="D1836" s="79"/>
      <c r="E1836" s="70"/>
      <c r="F1836" s="72"/>
      <c r="G1836" s="70">
        <f t="shared" si="55"/>
        <v>0</v>
      </c>
      <c r="I1836" s="68">
        <v>0</v>
      </c>
      <c r="J1836" s="69">
        <f t="shared" si="56"/>
        <v>0</v>
      </c>
      <c r="K1836" s="57"/>
      <c r="L1836" s="65" t="s">
        <v>470</v>
      </c>
    </row>
    <row r="1837" spans="1:12" s="73" customFormat="1" outlineLevel="2">
      <c r="A1837" s="82">
        <v>1201807011</v>
      </c>
      <c r="B1837" s="83" t="s">
        <v>1782</v>
      </c>
      <c r="C1837" s="70">
        <v>0</v>
      </c>
      <c r="D1837" s="79"/>
      <c r="E1837" s="70"/>
      <c r="F1837" s="72"/>
      <c r="G1837" s="70">
        <f t="shared" si="55"/>
        <v>0</v>
      </c>
      <c r="I1837" s="68">
        <v>0</v>
      </c>
      <c r="J1837" s="69">
        <f t="shared" si="56"/>
        <v>0</v>
      </c>
      <c r="K1837" s="57"/>
      <c r="L1837" s="65" t="s">
        <v>470</v>
      </c>
    </row>
    <row r="1838" spans="1:12" s="73" customFormat="1" outlineLevel="2">
      <c r="A1838" s="82">
        <v>1201807012</v>
      </c>
      <c r="B1838" s="83" t="s">
        <v>1783</v>
      </c>
      <c r="C1838" s="70">
        <v>0</v>
      </c>
      <c r="D1838" s="79"/>
      <c r="E1838" s="70"/>
      <c r="F1838" s="72"/>
      <c r="G1838" s="70">
        <f t="shared" si="55"/>
        <v>0</v>
      </c>
      <c r="I1838" s="68">
        <v>0</v>
      </c>
      <c r="J1838" s="69">
        <f t="shared" si="56"/>
        <v>0</v>
      </c>
      <c r="K1838" s="57"/>
      <c r="L1838" s="65" t="s">
        <v>470</v>
      </c>
    </row>
    <row r="1839" spans="1:12" s="73" customFormat="1" outlineLevel="2">
      <c r="A1839" s="82">
        <v>1201807013</v>
      </c>
      <c r="B1839" s="83" t="s">
        <v>1784</v>
      </c>
      <c r="C1839" s="70">
        <v>0</v>
      </c>
      <c r="D1839" s="79"/>
      <c r="E1839" s="70"/>
      <c r="F1839" s="72"/>
      <c r="G1839" s="70">
        <f t="shared" si="55"/>
        <v>0</v>
      </c>
      <c r="I1839" s="68">
        <v>0</v>
      </c>
      <c r="J1839" s="69">
        <f t="shared" si="56"/>
        <v>0</v>
      </c>
      <c r="K1839" s="57"/>
      <c r="L1839" s="65" t="s">
        <v>470</v>
      </c>
    </row>
    <row r="1840" spans="1:12" s="73" customFormat="1" outlineLevel="2">
      <c r="A1840" s="82">
        <v>1201807016</v>
      </c>
      <c r="B1840" s="83" t="s">
        <v>1785</v>
      </c>
      <c r="C1840" s="70">
        <v>0</v>
      </c>
      <c r="D1840" s="79"/>
      <c r="E1840" s="70"/>
      <c r="F1840" s="72"/>
      <c r="G1840" s="70">
        <f t="shared" si="55"/>
        <v>0</v>
      </c>
      <c r="I1840" s="68">
        <v>0</v>
      </c>
      <c r="J1840" s="69">
        <f t="shared" si="56"/>
        <v>0</v>
      </c>
      <c r="K1840" s="57"/>
      <c r="L1840" s="65" t="s">
        <v>470</v>
      </c>
    </row>
    <row r="1841" spans="1:12" s="73" customFormat="1" outlineLevel="2">
      <c r="A1841" s="82">
        <v>1201807017</v>
      </c>
      <c r="B1841" s="83" t="s">
        <v>1786</v>
      </c>
      <c r="C1841" s="70">
        <v>0</v>
      </c>
      <c r="D1841" s="79"/>
      <c r="E1841" s="70"/>
      <c r="F1841" s="72"/>
      <c r="G1841" s="70">
        <f t="shared" si="55"/>
        <v>0</v>
      </c>
      <c r="I1841" s="68">
        <v>0</v>
      </c>
      <c r="J1841" s="69">
        <f t="shared" si="56"/>
        <v>0</v>
      </c>
      <c r="K1841" s="57"/>
      <c r="L1841" s="65" t="s">
        <v>470</v>
      </c>
    </row>
    <row r="1842" spans="1:12" s="73" customFormat="1" outlineLevel="2">
      <c r="A1842" s="82">
        <v>1201807019</v>
      </c>
      <c r="B1842" s="83" t="s">
        <v>1787</v>
      </c>
      <c r="C1842" s="70">
        <v>0</v>
      </c>
      <c r="D1842" s="79"/>
      <c r="E1842" s="70"/>
      <c r="F1842" s="72"/>
      <c r="G1842" s="70">
        <f t="shared" si="55"/>
        <v>0</v>
      </c>
      <c r="I1842" s="68">
        <v>0</v>
      </c>
      <c r="J1842" s="69">
        <f t="shared" si="56"/>
        <v>0</v>
      </c>
      <c r="K1842" s="57"/>
      <c r="L1842" s="65" t="s">
        <v>470</v>
      </c>
    </row>
    <row r="1843" spans="1:12" s="73" customFormat="1" outlineLevel="2">
      <c r="A1843" s="82">
        <v>1201808010</v>
      </c>
      <c r="B1843" s="83" t="s">
        <v>1788</v>
      </c>
      <c r="C1843" s="70">
        <v>0</v>
      </c>
      <c r="D1843" s="79"/>
      <c r="E1843" s="70"/>
      <c r="F1843" s="72"/>
      <c r="G1843" s="70">
        <f t="shared" si="55"/>
        <v>0</v>
      </c>
      <c r="I1843" s="68">
        <v>0</v>
      </c>
      <c r="J1843" s="69">
        <f t="shared" si="56"/>
        <v>0</v>
      </c>
      <c r="K1843" s="57"/>
      <c r="L1843" s="65" t="s">
        <v>470</v>
      </c>
    </row>
    <row r="1844" spans="1:12" s="73" customFormat="1" outlineLevel="2">
      <c r="A1844" s="82">
        <v>1201808011</v>
      </c>
      <c r="B1844" s="83" t="s">
        <v>1789</v>
      </c>
      <c r="C1844" s="70">
        <v>66990360.990000002</v>
      </c>
      <c r="D1844" s="79"/>
      <c r="E1844" s="70"/>
      <c r="F1844" s="72"/>
      <c r="G1844" s="70">
        <f t="shared" si="55"/>
        <v>66990360.990000002</v>
      </c>
      <c r="I1844" s="68">
        <v>0</v>
      </c>
      <c r="J1844" s="69">
        <f t="shared" si="56"/>
        <v>-66990360.990000002</v>
      </c>
      <c r="K1844" s="57"/>
      <c r="L1844" s="65" t="s">
        <v>470</v>
      </c>
    </row>
    <row r="1845" spans="1:12" s="73" customFormat="1" outlineLevel="2">
      <c r="A1845" s="82">
        <v>1201808012</v>
      </c>
      <c r="B1845" s="83" t="s">
        <v>1790</v>
      </c>
      <c r="C1845" s="70">
        <v>111.569999999999</v>
      </c>
      <c r="D1845" s="79"/>
      <c r="E1845" s="70"/>
      <c r="F1845" s="72"/>
      <c r="G1845" s="70">
        <f t="shared" si="55"/>
        <v>111.569999999999</v>
      </c>
      <c r="I1845" s="68">
        <v>0</v>
      </c>
      <c r="J1845" s="69">
        <f t="shared" si="56"/>
        <v>-111.569999999999</v>
      </c>
      <c r="K1845" s="57"/>
      <c r="L1845" s="65" t="s">
        <v>470</v>
      </c>
    </row>
    <row r="1846" spans="1:12" s="73" customFormat="1" outlineLevel="2">
      <c r="A1846" s="82">
        <v>1201808013</v>
      </c>
      <c r="B1846" s="83" t="s">
        <v>1791</v>
      </c>
      <c r="C1846" s="70">
        <v>23339487.18</v>
      </c>
      <c r="D1846" s="79"/>
      <c r="E1846" s="70"/>
      <c r="F1846" s="72"/>
      <c r="G1846" s="70">
        <f t="shared" si="55"/>
        <v>23339487.18</v>
      </c>
      <c r="I1846" s="68">
        <v>0</v>
      </c>
      <c r="J1846" s="69">
        <f t="shared" si="56"/>
        <v>-23339487.18</v>
      </c>
      <c r="K1846" s="57"/>
      <c r="L1846" s="65" t="s">
        <v>470</v>
      </c>
    </row>
    <row r="1847" spans="1:12" s="73" customFormat="1" outlineLevel="2">
      <c r="A1847" s="82">
        <v>1201808016</v>
      </c>
      <c r="B1847" s="83" t="s">
        <v>1792</v>
      </c>
      <c r="C1847" s="70">
        <v>0</v>
      </c>
      <c r="D1847" s="79"/>
      <c r="E1847" s="70"/>
      <c r="F1847" s="72"/>
      <c r="G1847" s="70">
        <f t="shared" ref="G1847:G1910" si="57">C1847+E1847</f>
        <v>0</v>
      </c>
      <c r="I1847" s="68">
        <v>0</v>
      </c>
      <c r="J1847" s="69">
        <f t="shared" si="56"/>
        <v>0</v>
      </c>
      <c r="K1847" s="57"/>
      <c r="L1847" s="65" t="s">
        <v>470</v>
      </c>
    </row>
    <row r="1848" spans="1:12" s="73" customFormat="1" outlineLevel="2">
      <c r="A1848" s="82">
        <v>1201808017</v>
      </c>
      <c r="B1848" s="83" t="s">
        <v>1793</v>
      </c>
      <c r="C1848" s="70">
        <v>-90329959.739999905</v>
      </c>
      <c r="D1848" s="79"/>
      <c r="E1848" s="70"/>
      <c r="F1848" s="72"/>
      <c r="G1848" s="70">
        <f t="shared" si="57"/>
        <v>-90329959.739999905</v>
      </c>
      <c r="I1848" s="68">
        <v>0</v>
      </c>
      <c r="J1848" s="69">
        <f t="shared" si="56"/>
        <v>90329959.739999905</v>
      </c>
      <c r="K1848" s="57"/>
      <c r="L1848" s="65" t="s">
        <v>470</v>
      </c>
    </row>
    <row r="1849" spans="1:12" s="73" customFormat="1" outlineLevel="2">
      <c r="A1849" s="82">
        <v>1201808019</v>
      </c>
      <c r="B1849" s="83" t="s">
        <v>1794</v>
      </c>
      <c r="C1849" s="70">
        <v>0</v>
      </c>
      <c r="D1849" s="79"/>
      <c r="E1849" s="70"/>
      <c r="F1849" s="72"/>
      <c r="G1849" s="70">
        <f t="shared" si="57"/>
        <v>0</v>
      </c>
      <c r="I1849" s="68">
        <v>0</v>
      </c>
      <c r="J1849" s="69">
        <f t="shared" si="56"/>
        <v>0</v>
      </c>
      <c r="K1849" s="57"/>
      <c r="L1849" s="65" t="s">
        <v>470</v>
      </c>
    </row>
    <row r="1850" spans="1:12" s="73" customFormat="1" outlineLevel="2">
      <c r="A1850" s="82">
        <v>1201901010</v>
      </c>
      <c r="B1850" s="83" t="s">
        <v>1795</v>
      </c>
      <c r="C1850" s="70">
        <v>0</v>
      </c>
      <c r="D1850" s="79"/>
      <c r="E1850" s="70"/>
      <c r="F1850" s="72"/>
      <c r="G1850" s="70">
        <f t="shared" si="57"/>
        <v>0</v>
      </c>
      <c r="I1850" s="68">
        <v>0</v>
      </c>
      <c r="J1850" s="69">
        <f t="shared" si="56"/>
        <v>0</v>
      </c>
      <c r="K1850" s="57"/>
      <c r="L1850" s="65" t="s">
        <v>470</v>
      </c>
    </row>
    <row r="1851" spans="1:12" s="73" customFormat="1" outlineLevel="2">
      <c r="A1851" s="82">
        <v>1201901011</v>
      </c>
      <c r="B1851" s="83" t="s">
        <v>1796</v>
      </c>
      <c r="C1851" s="70">
        <v>0</v>
      </c>
      <c r="D1851" s="79"/>
      <c r="E1851" s="70"/>
      <c r="F1851" s="72"/>
      <c r="G1851" s="70">
        <f t="shared" si="57"/>
        <v>0</v>
      </c>
      <c r="I1851" s="68">
        <v>0</v>
      </c>
      <c r="J1851" s="69">
        <f t="shared" si="56"/>
        <v>0</v>
      </c>
      <c r="K1851" s="57"/>
      <c r="L1851" s="65" t="s">
        <v>470</v>
      </c>
    </row>
    <row r="1852" spans="1:12" s="73" customFormat="1" outlineLevel="2">
      <c r="A1852" s="82">
        <v>1201901012</v>
      </c>
      <c r="B1852" s="83" t="s">
        <v>1797</v>
      </c>
      <c r="C1852" s="70">
        <v>0</v>
      </c>
      <c r="D1852" s="79"/>
      <c r="E1852" s="70"/>
      <c r="F1852" s="72"/>
      <c r="G1852" s="70">
        <f t="shared" si="57"/>
        <v>0</v>
      </c>
      <c r="I1852" s="68">
        <v>0</v>
      </c>
      <c r="J1852" s="69">
        <f t="shared" si="56"/>
        <v>0</v>
      </c>
      <c r="K1852" s="57"/>
      <c r="L1852" s="65" t="s">
        <v>470</v>
      </c>
    </row>
    <row r="1853" spans="1:12" s="73" customFormat="1" outlineLevel="2">
      <c r="A1853" s="82">
        <v>1201901013</v>
      </c>
      <c r="B1853" s="83" t="s">
        <v>1798</v>
      </c>
      <c r="C1853" s="70">
        <v>4697708</v>
      </c>
      <c r="D1853" s="79"/>
      <c r="E1853" s="70"/>
      <c r="F1853" s="72"/>
      <c r="G1853" s="70">
        <f t="shared" si="57"/>
        <v>4697708</v>
      </c>
      <c r="I1853" s="68">
        <v>0</v>
      </c>
      <c r="J1853" s="69">
        <f t="shared" si="56"/>
        <v>-4697708</v>
      </c>
      <c r="K1853" s="57"/>
      <c r="L1853" s="65" t="s">
        <v>470</v>
      </c>
    </row>
    <row r="1854" spans="1:12" s="73" customFormat="1" outlineLevel="2">
      <c r="A1854" s="82">
        <v>1201901016</v>
      </c>
      <c r="B1854" s="83" t="s">
        <v>1799</v>
      </c>
      <c r="C1854" s="70">
        <v>0</v>
      </c>
      <c r="D1854" s="79"/>
      <c r="E1854" s="70"/>
      <c r="F1854" s="72"/>
      <c r="G1854" s="70">
        <f t="shared" si="57"/>
        <v>0</v>
      </c>
      <c r="I1854" s="68">
        <v>0</v>
      </c>
      <c r="J1854" s="69">
        <f t="shared" si="56"/>
        <v>0</v>
      </c>
      <c r="K1854" s="57"/>
      <c r="L1854" s="65" t="s">
        <v>470</v>
      </c>
    </row>
    <row r="1855" spans="1:12" s="73" customFormat="1" outlineLevel="2">
      <c r="A1855" s="82">
        <v>1201901017</v>
      </c>
      <c r="B1855" s="83" t="s">
        <v>1800</v>
      </c>
      <c r="C1855" s="70">
        <v>-4697734.0999999903</v>
      </c>
      <c r="D1855" s="79"/>
      <c r="E1855" s="70"/>
      <c r="F1855" s="72"/>
      <c r="G1855" s="70">
        <f t="shared" si="57"/>
        <v>-4697734.0999999903</v>
      </c>
      <c r="I1855" s="68">
        <v>0</v>
      </c>
      <c r="J1855" s="69">
        <f t="shared" si="56"/>
        <v>4697734.0999999903</v>
      </c>
      <c r="K1855" s="57"/>
      <c r="L1855" s="65" t="s">
        <v>470</v>
      </c>
    </row>
    <row r="1856" spans="1:12" s="73" customFormat="1" outlineLevel="2">
      <c r="A1856" s="82">
        <v>1201901019</v>
      </c>
      <c r="B1856" s="83" t="s">
        <v>1801</v>
      </c>
      <c r="C1856" s="70">
        <v>0</v>
      </c>
      <c r="D1856" s="79"/>
      <c r="E1856" s="70"/>
      <c r="F1856" s="72"/>
      <c r="G1856" s="70">
        <f t="shared" si="57"/>
        <v>0</v>
      </c>
      <c r="I1856" s="68">
        <v>0</v>
      </c>
      <c r="J1856" s="69">
        <f t="shared" si="56"/>
        <v>0</v>
      </c>
      <c r="K1856" s="57"/>
      <c r="L1856" s="65" t="s">
        <v>470</v>
      </c>
    </row>
    <row r="1857" spans="1:12" s="73" customFormat="1" outlineLevel="2">
      <c r="A1857" s="82">
        <v>1201902010</v>
      </c>
      <c r="B1857" s="83" t="s">
        <v>1802</v>
      </c>
      <c r="C1857" s="70">
        <v>0</v>
      </c>
      <c r="D1857" s="79"/>
      <c r="E1857" s="70"/>
      <c r="F1857" s="72"/>
      <c r="G1857" s="70">
        <f t="shared" si="57"/>
        <v>0</v>
      </c>
      <c r="I1857" s="68">
        <v>0</v>
      </c>
      <c r="J1857" s="69">
        <f t="shared" si="56"/>
        <v>0</v>
      </c>
      <c r="K1857" s="57"/>
      <c r="L1857" s="65" t="s">
        <v>470</v>
      </c>
    </row>
    <row r="1858" spans="1:12" s="73" customFormat="1" outlineLevel="2">
      <c r="A1858" s="82">
        <v>1201902011</v>
      </c>
      <c r="B1858" s="83" t="s">
        <v>1803</v>
      </c>
      <c r="C1858" s="70">
        <v>0</v>
      </c>
      <c r="D1858" s="79"/>
      <c r="E1858" s="70"/>
      <c r="F1858" s="72"/>
      <c r="G1858" s="70">
        <f t="shared" si="57"/>
        <v>0</v>
      </c>
      <c r="I1858" s="68">
        <v>0</v>
      </c>
      <c r="J1858" s="69">
        <f t="shared" si="56"/>
        <v>0</v>
      </c>
      <c r="K1858" s="57"/>
      <c r="L1858" s="65" t="s">
        <v>470</v>
      </c>
    </row>
    <row r="1859" spans="1:12" s="73" customFormat="1" outlineLevel="2">
      <c r="A1859" s="82">
        <v>1201902012</v>
      </c>
      <c r="B1859" s="83" t="s">
        <v>1804</v>
      </c>
      <c r="C1859" s="70">
        <v>0</v>
      </c>
      <c r="D1859" s="79"/>
      <c r="E1859" s="70"/>
      <c r="F1859" s="72"/>
      <c r="G1859" s="70">
        <f t="shared" si="57"/>
        <v>0</v>
      </c>
      <c r="I1859" s="68">
        <v>0</v>
      </c>
      <c r="J1859" s="69">
        <f t="shared" si="56"/>
        <v>0</v>
      </c>
      <c r="K1859" s="57"/>
      <c r="L1859" s="65" t="s">
        <v>470</v>
      </c>
    </row>
    <row r="1860" spans="1:12" s="73" customFormat="1" outlineLevel="2">
      <c r="A1860" s="82">
        <v>1201902013</v>
      </c>
      <c r="B1860" s="83" t="s">
        <v>1805</v>
      </c>
      <c r="C1860" s="70">
        <v>0</v>
      </c>
      <c r="D1860" s="79"/>
      <c r="E1860" s="70"/>
      <c r="F1860" s="72"/>
      <c r="G1860" s="70">
        <f t="shared" si="57"/>
        <v>0</v>
      </c>
      <c r="I1860" s="68">
        <v>0</v>
      </c>
      <c r="J1860" s="69">
        <f t="shared" si="56"/>
        <v>0</v>
      </c>
      <c r="K1860" s="57"/>
      <c r="L1860" s="65" t="s">
        <v>470</v>
      </c>
    </row>
    <row r="1861" spans="1:12" s="73" customFormat="1" outlineLevel="2">
      <c r="A1861" s="82">
        <v>1201902016</v>
      </c>
      <c r="B1861" s="83" t="s">
        <v>1806</v>
      </c>
      <c r="C1861" s="70">
        <v>0</v>
      </c>
      <c r="D1861" s="79"/>
      <c r="E1861" s="70"/>
      <c r="F1861" s="72"/>
      <c r="G1861" s="70">
        <f t="shared" si="57"/>
        <v>0</v>
      </c>
      <c r="I1861" s="68">
        <v>0</v>
      </c>
      <c r="J1861" s="69">
        <f t="shared" si="56"/>
        <v>0</v>
      </c>
      <c r="K1861" s="57"/>
      <c r="L1861" s="65" t="s">
        <v>470</v>
      </c>
    </row>
    <row r="1862" spans="1:12" s="73" customFormat="1" outlineLevel="2">
      <c r="A1862" s="82">
        <v>1201902017</v>
      </c>
      <c r="B1862" s="83" t="s">
        <v>1807</v>
      </c>
      <c r="C1862" s="70">
        <v>0</v>
      </c>
      <c r="D1862" s="79"/>
      <c r="E1862" s="70"/>
      <c r="F1862" s="72"/>
      <c r="G1862" s="70">
        <f t="shared" si="57"/>
        <v>0</v>
      </c>
      <c r="I1862" s="68">
        <v>0</v>
      </c>
      <c r="J1862" s="69">
        <f t="shared" si="56"/>
        <v>0</v>
      </c>
      <c r="K1862" s="57"/>
      <c r="L1862" s="65" t="s">
        <v>470</v>
      </c>
    </row>
    <row r="1863" spans="1:12" s="73" customFormat="1" outlineLevel="2">
      <c r="A1863" s="82">
        <v>1201902018</v>
      </c>
      <c r="B1863" s="83" t="s">
        <v>1808</v>
      </c>
      <c r="C1863" s="70">
        <v>0</v>
      </c>
      <c r="D1863" s="79"/>
      <c r="E1863" s="70"/>
      <c r="F1863" s="72"/>
      <c r="G1863" s="70">
        <f t="shared" si="57"/>
        <v>0</v>
      </c>
      <c r="I1863" s="68">
        <v>0</v>
      </c>
      <c r="J1863" s="69">
        <f t="shared" si="56"/>
        <v>0</v>
      </c>
      <c r="K1863" s="57"/>
      <c r="L1863" s="65" t="s">
        <v>470</v>
      </c>
    </row>
    <row r="1864" spans="1:12" s="73" customFormat="1" outlineLevel="2">
      <c r="A1864" s="82">
        <v>1201902019</v>
      </c>
      <c r="B1864" s="83" t="s">
        <v>1809</v>
      </c>
      <c r="C1864" s="70">
        <v>0</v>
      </c>
      <c r="D1864" s="79"/>
      <c r="E1864" s="70"/>
      <c r="F1864" s="72"/>
      <c r="G1864" s="70">
        <f t="shared" si="57"/>
        <v>0</v>
      </c>
      <c r="I1864" s="68">
        <v>0</v>
      </c>
      <c r="J1864" s="69">
        <f t="shared" si="56"/>
        <v>0</v>
      </c>
      <c r="K1864" s="57"/>
      <c r="L1864" s="65" t="s">
        <v>470</v>
      </c>
    </row>
    <row r="1865" spans="1:12" s="73" customFormat="1" outlineLevel="2">
      <c r="A1865" s="82">
        <v>1201903020</v>
      </c>
      <c r="B1865" s="83" t="s">
        <v>1810</v>
      </c>
      <c r="C1865" s="70">
        <v>0</v>
      </c>
      <c r="D1865" s="79"/>
      <c r="E1865" s="70"/>
      <c r="F1865" s="72"/>
      <c r="G1865" s="70">
        <f t="shared" si="57"/>
        <v>0</v>
      </c>
      <c r="I1865" s="68">
        <v>0</v>
      </c>
      <c r="J1865" s="69">
        <f t="shared" si="56"/>
        <v>0</v>
      </c>
      <c r="K1865" s="57"/>
      <c r="L1865" s="65" t="s">
        <v>470</v>
      </c>
    </row>
    <row r="1866" spans="1:12" s="73" customFormat="1" outlineLevel="2">
      <c r="A1866" s="82">
        <v>1201903021</v>
      </c>
      <c r="B1866" s="83" t="s">
        <v>1810</v>
      </c>
      <c r="C1866" s="70">
        <v>0</v>
      </c>
      <c r="D1866" s="79"/>
      <c r="E1866" s="70"/>
      <c r="F1866" s="72"/>
      <c r="G1866" s="70">
        <f t="shared" si="57"/>
        <v>0</v>
      </c>
      <c r="I1866" s="68">
        <v>0</v>
      </c>
      <c r="J1866" s="69">
        <f t="shared" si="56"/>
        <v>0</v>
      </c>
      <c r="K1866" s="57"/>
      <c r="L1866" s="65" t="s">
        <v>470</v>
      </c>
    </row>
    <row r="1867" spans="1:12" s="73" customFormat="1" outlineLevel="2">
      <c r="A1867" s="82">
        <v>1201903022</v>
      </c>
      <c r="B1867" s="83" t="s">
        <v>1810</v>
      </c>
      <c r="C1867" s="70">
        <v>0</v>
      </c>
      <c r="D1867" s="79"/>
      <c r="E1867" s="70"/>
      <c r="F1867" s="72"/>
      <c r="G1867" s="70">
        <f t="shared" si="57"/>
        <v>0</v>
      </c>
      <c r="I1867" s="68">
        <v>0</v>
      </c>
      <c r="J1867" s="69">
        <f t="shared" si="56"/>
        <v>0</v>
      </c>
      <c r="K1867" s="57"/>
      <c r="L1867" s="65" t="s">
        <v>470</v>
      </c>
    </row>
    <row r="1868" spans="1:12" s="73" customFormat="1" outlineLevel="2">
      <c r="A1868" s="82">
        <v>1201903023</v>
      </c>
      <c r="B1868" s="83" t="s">
        <v>1810</v>
      </c>
      <c r="C1868" s="70">
        <v>0</v>
      </c>
      <c r="D1868" s="79"/>
      <c r="E1868" s="70"/>
      <c r="F1868" s="72"/>
      <c r="G1868" s="70">
        <f t="shared" si="57"/>
        <v>0</v>
      </c>
      <c r="I1868" s="68">
        <v>0</v>
      </c>
      <c r="J1868" s="69">
        <f t="shared" si="56"/>
        <v>0</v>
      </c>
      <c r="K1868" s="57"/>
      <c r="L1868" s="65" t="s">
        <v>470</v>
      </c>
    </row>
    <row r="1869" spans="1:12" s="73" customFormat="1" outlineLevel="2">
      <c r="A1869" s="82">
        <v>1201903026</v>
      </c>
      <c r="B1869" s="83" t="s">
        <v>1810</v>
      </c>
      <c r="C1869" s="70">
        <v>0</v>
      </c>
      <c r="D1869" s="79"/>
      <c r="E1869" s="70"/>
      <c r="F1869" s="72"/>
      <c r="G1869" s="70">
        <f t="shared" si="57"/>
        <v>0</v>
      </c>
      <c r="I1869" s="68">
        <v>0</v>
      </c>
      <c r="J1869" s="69">
        <f t="shared" si="56"/>
        <v>0</v>
      </c>
      <c r="K1869" s="57"/>
      <c r="L1869" s="65" t="s">
        <v>470</v>
      </c>
    </row>
    <row r="1870" spans="1:12" s="73" customFormat="1" outlineLevel="2">
      <c r="A1870" s="82">
        <v>1201903027</v>
      </c>
      <c r="B1870" s="83" t="s">
        <v>1810</v>
      </c>
      <c r="C1870" s="70">
        <v>0</v>
      </c>
      <c r="D1870" s="79"/>
      <c r="E1870" s="70"/>
      <c r="F1870" s="72"/>
      <c r="G1870" s="70">
        <f t="shared" si="57"/>
        <v>0</v>
      </c>
      <c r="I1870" s="68">
        <v>0</v>
      </c>
      <c r="J1870" s="69">
        <f t="shared" si="56"/>
        <v>0</v>
      </c>
      <c r="K1870" s="57"/>
      <c r="L1870" s="65" t="s">
        <v>470</v>
      </c>
    </row>
    <row r="1871" spans="1:12" s="73" customFormat="1" outlineLevel="2">
      <c r="A1871" s="82">
        <v>1201903028</v>
      </c>
      <c r="B1871" s="83" t="s">
        <v>1810</v>
      </c>
      <c r="C1871" s="70">
        <v>0</v>
      </c>
      <c r="D1871" s="79"/>
      <c r="E1871" s="70"/>
      <c r="F1871" s="72"/>
      <c r="G1871" s="70">
        <f t="shared" si="57"/>
        <v>0</v>
      </c>
      <c r="I1871" s="68">
        <v>0</v>
      </c>
      <c r="J1871" s="69">
        <f t="shared" si="56"/>
        <v>0</v>
      </c>
      <c r="K1871" s="57"/>
      <c r="L1871" s="65" t="s">
        <v>470</v>
      </c>
    </row>
    <row r="1872" spans="1:12" s="73" customFormat="1" outlineLevel="2">
      <c r="A1872" s="82">
        <v>1201903029</v>
      </c>
      <c r="B1872" s="83" t="s">
        <v>1810</v>
      </c>
      <c r="C1872" s="70">
        <v>0</v>
      </c>
      <c r="D1872" s="79"/>
      <c r="E1872" s="70"/>
      <c r="F1872" s="72"/>
      <c r="G1872" s="70">
        <f t="shared" si="57"/>
        <v>0</v>
      </c>
      <c r="I1872" s="68">
        <v>0</v>
      </c>
      <c r="J1872" s="69">
        <f t="shared" si="56"/>
        <v>0</v>
      </c>
      <c r="K1872" s="57"/>
      <c r="L1872" s="65" t="s">
        <v>470</v>
      </c>
    </row>
    <row r="1873" spans="1:12" s="73" customFormat="1" outlineLevel="2">
      <c r="A1873" s="82">
        <v>1201903030</v>
      </c>
      <c r="B1873" s="83" t="s">
        <v>1810</v>
      </c>
      <c r="C1873" s="70">
        <v>0</v>
      </c>
      <c r="D1873" s="79"/>
      <c r="E1873" s="70"/>
      <c r="F1873" s="72"/>
      <c r="G1873" s="70">
        <f t="shared" si="57"/>
        <v>0</v>
      </c>
      <c r="I1873" s="68">
        <v>0</v>
      </c>
      <c r="J1873" s="69">
        <f t="shared" si="56"/>
        <v>0</v>
      </c>
      <c r="K1873" s="57"/>
      <c r="L1873" s="65" t="s">
        <v>470</v>
      </c>
    </row>
    <row r="1874" spans="1:12" s="73" customFormat="1" outlineLevel="2">
      <c r="A1874" s="82">
        <v>1201903031</v>
      </c>
      <c r="B1874" s="83" t="s">
        <v>1810</v>
      </c>
      <c r="C1874" s="70">
        <v>0</v>
      </c>
      <c r="D1874" s="79"/>
      <c r="E1874" s="70"/>
      <c r="F1874" s="72"/>
      <c r="G1874" s="70">
        <f t="shared" si="57"/>
        <v>0</v>
      </c>
      <c r="I1874" s="68">
        <v>0</v>
      </c>
      <c r="J1874" s="69">
        <f t="shared" si="56"/>
        <v>0</v>
      </c>
      <c r="K1874" s="57"/>
      <c r="L1874" s="65" t="s">
        <v>470</v>
      </c>
    </row>
    <row r="1875" spans="1:12" s="73" customFormat="1" outlineLevel="2">
      <c r="A1875" s="82">
        <v>1201903032</v>
      </c>
      <c r="B1875" s="83" t="s">
        <v>1810</v>
      </c>
      <c r="C1875" s="70">
        <v>0</v>
      </c>
      <c r="D1875" s="79"/>
      <c r="E1875" s="70"/>
      <c r="F1875" s="72"/>
      <c r="G1875" s="70">
        <f t="shared" si="57"/>
        <v>0</v>
      </c>
      <c r="I1875" s="68">
        <v>0</v>
      </c>
      <c r="J1875" s="69">
        <f t="shared" si="56"/>
        <v>0</v>
      </c>
      <c r="K1875" s="57"/>
      <c r="L1875" s="65" t="s">
        <v>470</v>
      </c>
    </row>
    <row r="1876" spans="1:12" s="73" customFormat="1" outlineLevel="2">
      <c r="A1876" s="82">
        <v>1201903033</v>
      </c>
      <c r="B1876" s="83" t="s">
        <v>1810</v>
      </c>
      <c r="C1876" s="70">
        <v>0</v>
      </c>
      <c r="D1876" s="79"/>
      <c r="E1876" s="70"/>
      <c r="F1876" s="72"/>
      <c r="G1876" s="70">
        <f t="shared" si="57"/>
        <v>0</v>
      </c>
      <c r="I1876" s="68">
        <v>0</v>
      </c>
      <c r="J1876" s="69">
        <f t="shared" si="56"/>
        <v>0</v>
      </c>
      <c r="K1876" s="57"/>
      <c r="L1876" s="65" t="s">
        <v>470</v>
      </c>
    </row>
    <row r="1877" spans="1:12" s="73" customFormat="1" outlineLevel="2">
      <c r="A1877" s="82">
        <v>1201903036</v>
      </c>
      <c r="B1877" s="83" t="s">
        <v>1810</v>
      </c>
      <c r="C1877" s="70">
        <v>0</v>
      </c>
      <c r="D1877" s="79"/>
      <c r="E1877" s="70"/>
      <c r="F1877" s="72"/>
      <c r="G1877" s="70">
        <f t="shared" si="57"/>
        <v>0</v>
      </c>
      <c r="I1877" s="68">
        <v>0</v>
      </c>
      <c r="J1877" s="69">
        <f t="shared" si="56"/>
        <v>0</v>
      </c>
      <c r="K1877" s="57"/>
      <c r="L1877" s="65" t="s">
        <v>470</v>
      </c>
    </row>
    <row r="1878" spans="1:12" s="73" customFormat="1" outlineLevel="2">
      <c r="A1878" s="82">
        <v>1201903037</v>
      </c>
      <c r="B1878" s="83" t="s">
        <v>1810</v>
      </c>
      <c r="C1878" s="70">
        <v>0</v>
      </c>
      <c r="D1878" s="79"/>
      <c r="E1878" s="70"/>
      <c r="F1878" s="72"/>
      <c r="G1878" s="70">
        <f t="shared" si="57"/>
        <v>0</v>
      </c>
      <c r="I1878" s="68">
        <v>0</v>
      </c>
      <c r="J1878" s="69">
        <f t="shared" si="56"/>
        <v>0</v>
      </c>
      <c r="K1878" s="57"/>
      <c r="L1878" s="65" t="s">
        <v>470</v>
      </c>
    </row>
    <row r="1879" spans="1:12" s="73" customFormat="1" outlineLevel="2">
      <c r="A1879" s="82">
        <v>1201903038</v>
      </c>
      <c r="B1879" s="83" t="s">
        <v>1810</v>
      </c>
      <c r="C1879" s="70">
        <v>0</v>
      </c>
      <c r="D1879" s="79"/>
      <c r="E1879" s="70"/>
      <c r="F1879" s="72"/>
      <c r="G1879" s="70">
        <f t="shared" si="57"/>
        <v>0</v>
      </c>
      <c r="I1879" s="68">
        <v>0</v>
      </c>
      <c r="J1879" s="69">
        <f t="shared" si="56"/>
        <v>0</v>
      </c>
      <c r="K1879" s="57"/>
      <c r="L1879" s="65" t="s">
        <v>470</v>
      </c>
    </row>
    <row r="1880" spans="1:12" s="73" customFormat="1" outlineLevel="2">
      <c r="A1880" s="82">
        <v>1201903039</v>
      </c>
      <c r="B1880" s="83" t="s">
        <v>1810</v>
      </c>
      <c r="C1880" s="70">
        <v>0</v>
      </c>
      <c r="D1880" s="79"/>
      <c r="E1880" s="70"/>
      <c r="F1880" s="72"/>
      <c r="G1880" s="70">
        <f t="shared" si="57"/>
        <v>0</v>
      </c>
      <c r="I1880" s="68">
        <v>0</v>
      </c>
      <c r="J1880" s="69">
        <f t="shared" si="56"/>
        <v>0</v>
      </c>
      <c r="K1880" s="57"/>
      <c r="L1880" s="65" t="s">
        <v>470</v>
      </c>
    </row>
    <row r="1881" spans="1:12" s="73" customFormat="1" outlineLevel="2">
      <c r="A1881" s="82">
        <v>1201903040</v>
      </c>
      <c r="B1881" s="83" t="s">
        <v>1810</v>
      </c>
      <c r="C1881" s="70">
        <v>0</v>
      </c>
      <c r="D1881" s="79"/>
      <c r="E1881" s="70"/>
      <c r="F1881" s="72"/>
      <c r="G1881" s="70">
        <f t="shared" si="57"/>
        <v>0</v>
      </c>
      <c r="I1881" s="68">
        <v>0</v>
      </c>
      <c r="J1881" s="69">
        <f t="shared" si="56"/>
        <v>0</v>
      </c>
      <c r="K1881" s="57"/>
      <c r="L1881" s="65" t="s">
        <v>470</v>
      </c>
    </row>
    <row r="1882" spans="1:12" s="73" customFormat="1" outlineLevel="2">
      <c r="A1882" s="82">
        <v>1201903041</v>
      </c>
      <c r="B1882" s="83" t="s">
        <v>1810</v>
      </c>
      <c r="C1882" s="70">
        <v>0</v>
      </c>
      <c r="D1882" s="79"/>
      <c r="E1882" s="70"/>
      <c r="F1882" s="72"/>
      <c r="G1882" s="70">
        <f t="shared" si="57"/>
        <v>0</v>
      </c>
      <c r="I1882" s="68">
        <v>0</v>
      </c>
      <c r="J1882" s="69">
        <f t="shared" si="56"/>
        <v>0</v>
      </c>
      <c r="K1882" s="57"/>
      <c r="L1882" s="65" t="s">
        <v>470</v>
      </c>
    </row>
    <row r="1883" spans="1:12" s="73" customFormat="1" outlineLevel="2">
      <c r="A1883" s="82">
        <v>1201903042</v>
      </c>
      <c r="B1883" s="83" t="s">
        <v>1810</v>
      </c>
      <c r="C1883" s="70">
        <v>0</v>
      </c>
      <c r="D1883" s="79"/>
      <c r="E1883" s="70"/>
      <c r="F1883" s="72"/>
      <c r="G1883" s="70">
        <f t="shared" si="57"/>
        <v>0</v>
      </c>
      <c r="I1883" s="68">
        <v>0</v>
      </c>
      <c r="J1883" s="69">
        <f t="shared" si="56"/>
        <v>0</v>
      </c>
      <c r="K1883" s="57"/>
      <c r="L1883" s="65" t="s">
        <v>470</v>
      </c>
    </row>
    <row r="1884" spans="1:12" s="73" customFormat="1" outlineLevel="2">
      <c r="A1884" s="82">
        <v>1201903043</v>
      </c>
      <c r="B1884" s="83" t="s">
        <v>1810</v>
      </c>
      <c r="C1884" s="70">
        <v>0</v>
      </c>
      <c r="D1884" s="79"/>
      <c r="E1884" s="70"/>
      <c r="F1884" s="72"/>
      <c r="G1884" s="70">
        <f t="shared" si="57"/>
        <v>0</v>
      </c>
      <c r="I1884" s="68">
        <v>0</v>
      </c>
      <c r="J1884" s="69">
        <f t="shared" si="56"/>
        <v>0</v>
      </c>
      <c r="K1884" s="57"/>
      <c r="L1884" s="65" t="s">
        <v>470</v>
      </c>
    </row>
    <row r="1885" spans="1:12" s="73" customFormat="1" outlineLevel="2">
      <c r="A1885" s="82">
        <v>1201903047</v>
      </c>
      <c r="B1885" s="83" t="s">
        <v>1810</v>
      </c>
      <c r="C1885" s="70">
        <v>0</v>
      </c>
      <c r="D1885" s="79"/>
      <c r="E1885" s="70"/>
      <c r="F1885" s="72"/>
      <c r="G1885" s="70">
        <f t="shared" si="57"/>
        <v>0</v>
      </c>
      <c r="I1885" s="68">
        <v>0</v>
      </c>
      <c r="J1885" s="69">
        <f t="shared" si="56"/>
        <v>0</v>
      </c>
      <c r="K1885" s="57"/>
      <c r="L1885" s="65" t="s">
        <v>470</v>
      </c>
    </row>
    <row r="1886" spans="1:12" s="73" customFormat="1" outlineLevel="2">
      <c r="A1886" s="82">
        <v>1201903048</v>
      </c>
      <c r="B1886" s="83" t="s">
        <v>1810</v>
      </c>
      <c r="C1886" s="70">
        <v>0</v>
      </c>
      <c r="D1886" s="79"/>
      <c r="E1886" s="70"/>
      <c r="F1886" s="72"/>
      <c r="G1886" s="70">
        <f t="shared" si="57"/>
        <v>0</v>
      </c>
      <c r="I1886" s="68">
        <v>0</v>
      </c>
      <c r="J1886" s="69">
        <f t="shared" si="56"/>
        <v>0</v>
      </c>
      <c r="K1886" s="57"/>
      <c r="L1886" s="65" t="s">
        <v>470</v>
      </c>
    </row>
    <row r="1887" spans="1:12" s="73" customFormat="1" outlineLevel="2">
      <c r="A1887" s="82">
        <v>1201903049</v>
      </c>
      <c r="B1887" s="83" t="s">
        <v>1810</v>
      </c>
      <c r="C1887" s="70">
        <v>0</v>
      </c>
      <c r="D1887" s="79"/>
      <c r="E1887" s="70"/>
      <c r="F1887" s="72"/>
      <c r="G1887" s="70">
        <f t="shared" si="57"/>
        <v>0</v>
      </c>
      <c r="I1887" s="68">
        <v>0</v>
      </c>
      <c r="J1887" s="69">
        <f t="shared" si="56"/>
        <v>0</v>
      </c>
      <c r="K1887" s="57"/>
      <c r="L1887" s="65" t="s">
        <v>470</v>
      </c>
    </row>
    <row r="1888" spans="1:12" s="73" customFormat="1" outlineLevel="2">
      <c r="A1888" s="82">
        <v>1201904010</v>
      </c>
      <c r="B1888" s="83" t="s">
        <v>1802</v>
      </c>
      <c r="C1888" s="70">
        <v>0</v>
      </c>
      <c r="D1888" s="79"/>
      <c r="E1888" s="70"/>
      <c r="F1888" s="72"/>
      <c r="G1888" s="70">
        <f t="shared" si="57"/>
        <v>0</v>
      </c>
      <c r="I1888" s="68">
        <v>0</v>
      </c>
      <c r="J1888" s="69">
        <f t="shared" si="56"/>
        <v>0</v>
      </c>
      <c r="K1888" s="57"/>
      <c r="L1888" s="65" t="s">
        <v>470</v>
      </c>
    </row>
    <row r="1889" spans="1:12" s="73" customFormat="1" outlineLevel="2">
      <c r="A1889" s="82">
        <v>1201904011</v>
      </c>
      <c r="B1889" s="83" t="s">
        <v>1803</v>
      </c>
      <c r="C1889" s="70">
        <v>0</v>
      </c>
      <c r="D1889" s="79"/>
      <c r="E1889" s="70"/>
      <c r="F1889" s="72"/>
      <c r="G1889" s="70">
        <f t="shared" si="57"/>
        <v>0</v>
      </c>
      <c r="I1889" s="68">
        <v>0</v>
      </c>
      <c r="J1889" s="69">
        <f t="shared" si="56"/>
        <v>0</v>
      </c>
      <c r="K1889" s="57"/>
      <c r="L1889" s="65" t="s">
        <v>470</v>
      </c>
    </row>
    <row r="1890" spans="1:12" s="73" customFormat="1" outlineLevel="2">
      <c r="A1890" s="82">
        <v>1201904012</v>
      </c>
      <c r="B1890" s="83" t="s">
        <v>1804</v>
      </c>
      <c r="C1890" s="70">
        <v>0</v>
      </c>
      <c r="D1890" s="79"/>
      <c r="E1890" s="70"/>
      <c r="F1890" s="72"/>
      <c r="G1890" s="70">
        <f t="shared" si="57"/>
        <v>0</v>
      </c>
      <c r="I1890" s="68">
        <v>0</v>
      </c>
      <c r="J1890" s="69">
        <f t="shared" si="56"/>
        <v>0</v>
      </c>
      <c r="K1890" s="57"/>
      <c r="L1890" s="65" t="s">
        <v>470</v>
      </c>
    </row>
    <row r="1891" spans="1:12" s="73" customFormat="1" outlineLevel="2">
      <c r="A1891" s="82">
        <v>1201904013</v>
      </c>
      <c r="B1891" s="83" t="s">
        <v>1805</v>
      </c>
      <c r="C1891" s="70">
        <v>0</v>
      </c>
      <c r="D1891" s="79"/>
      <c r="E1891" s="70"/>
      <c r="F1891" s="72"/>
      <c r="G1891" s="70">
        <f t="shared" si="57"/>
        <v>0</v>
      </c>
      <c r="I1891" s="68">
        <v>0</v>
      </c>
      <c r="J1891" s="69">
        <f t="shared" si="56"/>
        <v>0</v>
      </c>
      <c r="K1891" s="57"/>
      <c r="L1891" s="65" t="s">
        <v>470</v>
      </c>
    </row>
    <row r="1892" spans="1:12" s="73" customFormat="1" outlineLevel="2">
      <c r="A1892" s="82">
        <v>1201904016</v>
      </c>
      <c r="B1892" s="83" t="s">
        <v>1806</v>
      </c>
      <c r="C1892" s="70">
        <v>0</v>
      </c>
      <c r="D1892" s="79"/>
      <c r="E1892" s="70"/>
      <c r="F1892" s="72"/>
      <c r="G1892" s="70">
        <f t="shared" si="57"/>
        <v>0</v>
      </c>
      <c r="I1892" s="68">
        <v>0</v>
      </c>
      <c r="J1892" s="69">
        <f t="shared" si="56"/>
        <v>0</v>
      </c>
      <c r="K1892" s="57"/>
      <c r="L1892" s="65" t="s">
        <v>470</v>
      </c>
    </row>
    <row r="1893" spans="1:12" s="73" customFormat="1" outlineLevel="2">
      <c r="A1893" s="82">
        <v>1201904017</v>
      </c>
      <c r="B1893" s="83" t="s">
        <v>1807</v>
      </c>
      <c r="C1893" s="70">
        <v>0</v>
      </c>
      <c r="D1893" s="79"/>
      <c r="E1893" s="70"/>
      <c r="F1893" s="72"/>
      <c r="G1893" s="70">
        <f t="shared" si="57"/>
        <v>0</v>
      </c>
      <c r="I1893" s="68">
        <v>0</v>
      </c>
      <c r="J1893" s="69">
        <f t="shared" si="56"/>
        <v>0</v>
      </c>
      <c r="K1893" s="57"/>
      <c r="L1893" s="65" t="s">
        <v>470</v>
      </c>
    </row>
    <row r="1894" spans="1:12" s="73" customFormat="1" outlineLevel="2">
      <c r="A1894" s="82">
        <v>1201904018</v>
      </c>
      <c r="B1894" s="83" t="s">
        <v>1808</v>
      </c>
      <c r="C1894" s="70">
        <v>0</v>
      </c>
      <c r="D1894" s="79"/>
      <c r="E1894" s="70"/>
      <c r="F1894" s="72"/>
      <c r="G1894" s="70">
        <f t="shared" si="57"/>
        <v>0</v>
      </c>
      <c r="I1894" s="68">
        <v>0</v>
      </c>
      <c r="J1894" s="69">
        <f t="shared" si="56"/>
        <v>0</v>
      </c>
      <c r="K1894" s="57"/>
      <c r="L1894" s="65" t="s">
        <v>470</v>
      </c>
    </row>
    <row r="1895" spans="1:12" s="73" customFormat="1" outlineLevel="2">
      <c r="A1895" s="82">
        <v>1201904019</v>
      </c>
      <c r="B1895" s="83" t="s">
        <v>1809</v>
      </c>
      <c r="C1895" s="70">
        <v>0</v>
      </c>
      <c r="D1895" s="79"/>
      <c r="E1895" s="70"/>
      <c r="F1895" s="72"/>
      <c r="G1895" s="70">
        <f t="shared" si="57"/>
        <v>0</v>
      </c>
      <c r="I1895" s="68">
        <v>0</v>
      </c>
      <c r="J1895" s="69">
        <f t="shared" si="56"/>
        <v>0</v>
      </c>
      <c r="K1895" s="57"/>
      <c r="L1895" s="65" t="s">
        <v>470</v>
      </c>
    </row>
    <row r="1896" spans="1:12" s="73" customFormat="1" outlineLevel="2">
      <c r="A1896" s="82">
        <v>1202001010</v>
      </c>
      <c r="B1896" s="83" t="s">
        <v>1811</v>
      </c>
      <c r="C1896" s="70">
        <v>0</v>
      </c>
      <c r="D1896" s="79"/>
      <c r="E1896" s="70"/>
      <c r="F1896" s="72"/>
      <c r="G1896" s="70">
        <f t="shared" si="57"/>
        <v>0</v>
      </c>
      <c r="I1896" s="68">
        <v>0</v>
      </c>
      <c r="J1896" s="69">
        <f t="shared" si="56"/>
        <v>0</v>
      </c>
      <c r="K1896" s="57"/>
      <c r="L1896" s="65" t="s">
        <v>470</v>
      </c>
    </row>
    <row r="1897" spans="1:12" s="73" customFormat="1" outlineLevel="2">
      <c r="A1897" s="82">
        <v>1202001011</v>
      </c>
      <c r="B1897" s="83" t="s">
        <v>1812</v>
      </c>
      <c r="C1897" s="70">
        <v>0</v>
      </c>
      <c r="D1897" s="79"/>
      <c r="E1897" s="70"/>
      <c r="F1897" s="72"/>
      <c r="G1897" s="70">
        <f t="shared" si="57"/>
        <v>0</v>
      </c>
      <c r="I1897" s="68">
        <v>0</v>
      </c>
      <c r="J1897" s="69">
        <f t="shared" si="56"/>
        <v>0</v>
      </c>
      <c r="K1897" s="57"/>
      <c r="L1897" s="65" t="s">
        <v>470</v>
      </c>
    </row>
    <row r="1898" spans="1:12" s="73" customFormat="1" outlineLevel="2">
      <c r="A1898" s="82">
        <v>1202001012</v>
      </c>
      <c r="B1898" s="83" t="s">
        <v>1813</v>
      </c>
      <c r="C1898" s="70">
        <v>0</v>
      </c>
      <c r="D1898" s="79"/>
      <c r="E1898" s="70"/>
      <c r="F1898" s="72"/>
      <c r="G1898" s="70">
        <f t="shared" si="57"/>
        <v>0</v>
      </c>
      <c r="I1898" s="68">
        <v>0</v>
      </c>
      <c r="J1898" s="69">
        <f t="shared" ref="J1898:J1961" si="58">I1898-G1898</f>
        <v>0</v>
      </c>
      <c r="K1898" s="57"/>
      <c r="L1898" s="65" t="s">
        <v>470</v>
      </c>
    </row>
    <row r="1899" spans="1:12" s="73" customFormat="1" outlineLevel="2">
      <c r="A1899" s="82">
        <v>1202001013</v>
      </c>
      <c r="B1899" s="83" t="s">
        <v>1814</v>
      </c>
      <c r="C1899" s="70">
        <v>0</v>
      </c>
      <c r="D1899" s="79"/>
      <c r="E1899" s="70"/>
      <c r="F1899" s="72"/>
      <c r="G1899" s="70">
        <f t="shared" si="57"/>
        <v>0</v>
      </c>
      <c r="I1899" s="68">
        <v>0</v>
      </c>
      <c r="J1899" s="69">
        <f t="shared" si="58"/>
        <v>0</v>
      </c>
      <c r="K1899" s="57"/>
      <c r="L1899" s="65" t="s">
        <v>470</v>
      </c>
    </row>
    <row r="1900" spans="1:12" s="73" customFormat="1" outlineLevel="2">
      <c r="A1900" s="82">
        <v>1202001016</v>
      </c>
      <c r="B1900" s="83" t="s">
        <v>1815</v>
      </c>
      <c r="C1900" s="70">
        <v>0</v>
      </c>
      <c r="D1900" s="79"/>
      <c r="E1900" s="70"/>
      <c r="F1900" s="72"/>
      <c r="G1900" s="70">
        <f t="shared" si="57"/>
        <v>0</v>
      </c>
      <c r="I1900" s="68">
        <v>0</v>
      </c>
      <c r="J1900" s="69">
        <f t="shared" si="58"/>
        <v>0</v>
      </c>
      <c r="K1900" s="57"/>
      <c r="L1900" s="65" t="s">
        <v>470</v>
      </c>
    </row>
    <row r="1901" spans="1:12" s="73" customFormat="1" outlineLevel="2">
      <c r="A1901" s="82">
        <v>1202001017</v>
      </c>
      <c r="B1901" s="83" t="s">
        <v>1816</v>
      </c>
      <c r="C1901" s="70">
        <v>0</v>
      </c>
      <c r="D1901" s="79"/>
      <c r="E1901" s="70"/>
      <c r="F1901" s="72"/>
      <c r="G1901" s="70">
        <f t="shared" si="57"/>
        <v>0</v>
      </c>
      <c r="I1901" s="68">
        <v>0</v>
      </c>
      <c r="J1901" s="69">
        <f t="shared" si="58"/>
        <v>0</v>
      </c>
      <c r="K1901" s="57"/>
      <c r="L1901" s="65" t="s">
        <v>470</v>
      </c>
    </row>
    <row r="1902" spans="1:12" s="73" customFormat="1" outlineLevel="2">
      <c r="A1902" s="82">
        <v>1202001018</v>
      </c>
      <c r="B1902" s="83" t="s">
        <v>1817</v>
      </c>
      <c r="C1902" s="70">
        <v>0</v>
      </c>
      <c r="D1902" s="79"/>
      <c r="E1902" s="70"/>
      <c r="F1902" s="72"/>
      <c r="G1902" s="70">
        <f t="shared" si="57"/>
        <v>0</v>
      </c>
      <c r="I1902" s="68">
        <v>0</v>
      </c>
      <c r="J1902" s="69">
        <f t="shared" si="58"/>
        <v>0</v>
      </c>
      <c r="K1902" s="57"/>
      <c r="L1902" s="65" t="s">
        <v>470</v>
      </c>
    </row>
    <row r="1903" spans="1:12" s="73" customFormat="1" outlineLevel="2">
      <c r="A1903" s="82">
        <v>1202001019</v>
      </c>
      <c r="B1903" s="83" t="s">
        <v>1818</v>
      </c>
      <c r="C1903" s="70">
        <v>0</v>
      </c>
      <c r="D1903" s="79"/>
      <c r="E1903" s="70"/>
      <c r="F1903" s="72"/>
      <c r="G1903" s="70">
        <f t="shared" si="57"/>
        <v>0</v>
      </c>
      <c r="I1903" s="68">
        <v>0</v>
      </c>
      <c r="J1903" s="69">
        <f t="shared" si="58"/>
        <v>0</v>
      </c>
      <c r="K1903" s="57"/>
      <c r="L1903" s="65" t="s">
        <v>470</v>
      </c>
    </row>
    <row r="1904" spans="1:12" s="73" customFormat="1" outlineLevel="2">
      <c r="A1904" s="82">
        <v>1202101010</v>
      </c>
      <c r="B1904" s="83" t="s">
        <v>1819</v>
      </c>
      <c r="C1904" s="70">
        <v>0</v>
      </c>
      <c r="D1904" s="79"/>
      <c r="E1904" s="70"/>
      <c r="F1904" s="72"/>
      <c r="G1904" s="70">
        <f t="shared" si="57"/>
        <v>0</v>
      </c>
      <c r="I1904" s="68">
        <v>0</v>
      </c>
      <c r="J1904" s="69">
        <f t="shared" si="58"/>
        <v>0</v>
      </c>
      <c r="K1904" s="57"/>
      <c r="L1904" s="65" t="s">
        <v>470</v>
      </c>
    </row>
    <row r="1905" spans="1:12" s="73" customFormat="1" outlineLevel="2">
      <c r="A1905" s="82">
        <v>1202101011</v>
      </c>
      <c r="B1905" s="83" t="s">
        <v>1820</v>
      </c>
      <c r="C1905" s="70">
        <v>0</v>
      </c>
      <c r="D1905" s="79"/>
      <c r="E1905" s="70"/>
      <c r="F1905" s="72"/>
      <c r="G1905" s="70">
        <f t="shared" si="57"/>
        <v>0</v>
      </c>
      <c r="I1905" s="68">
        <v>0</v>
      </c>
      <c r="J1905" s="69">
        <f t="shared" si="58"/>
        <v>0</v>
      </c>
      <c r="K1905" s="57"/>
      <c r="L1905" s="65" t="s">
        <v>470</v>
      </c>
    </row>
    <row r="1906" spans="1:12" s="73" customFormat="1" outlineLevel="2">
      <c r="A1906" s="82">
        <v>1202101012</v>
      </c>
      <c r="B1906" s="83" t="s">
        <v>1821</v>
      </c>
      <c r="C1906" s="70">
        <v>0</v>
      </c>
      <c r="D1906" s="79"/>
      <c r="E1906" s="70"/>
      <c r="F1906" s="72"/>
      <c r="G1906" s="70">
        <f t="shared" si="57"/>
        <v>0</v>
      </c>
      <c r="I1906" s="68">
        <v>0</v>
      </c>
      <c r="J1906" s="69">
        <f t="shared" si="58"/>
        <v>0</v>
      </c>
      <c r="K1906" s="57"/>
      <c r="L1906" s="65" t="s">
        <v>470</v>
      </c>
    </row>
    <row r="1907" spans="1:12" s="73" customFormat="1" outlineLevel="2">
      <c r="A1907" s="82">
        <v>1202101013</v>
      </c>
      <c r="B1907" s="83" t="s">
        <v>1822</v>
      </c>
      <c r="C1907" s="70">
        <v>0</v>
      </c>
      <c r="D1907" s="79"/>
      <c r="E1907" s="70"/>
      <c r="F1907" s="72"/>
      <c r="G1907" s="70">
        <f t="shared" si="57"/>
        <v>0</v>
      </c>
      <c r="I1907" s="68">
        <v>0</v>
      </c>
      <c r="J1907" s="69">
        <f t="shared" si="58"/>
        <v>0</v>
      </c>
      <c r="K1907" s="57"/>
      <c r="L1907" s="65" t="s">
        <v>470</v>
      </c>
    </row>
    <row r="1908" spans="1:12" s="73" customFormat="1" outlineLevel="2">
      <c r="A1908" s="82">
        <v>1202101016</v>
      </c>
      <c r="B1908" s="83" t="s">
        <v>1823</v>
      </c>
      <c r="C1908" s="70">
        <v>0</v>
      </c>
      <c r="D1908" s="79"/>
      <c r="E1908" s="70"/>
      <c r="F1908" s="72"/>
      <c r="G1908" s="70">
        <f t="shared" si="57"/>
        <v>0</v>
      </c>
      <c r="I1908" s="68">
        <v>0</v>
      </c>
      <c r="J1908" s="69">
        <f t="shared" si="58"/>
        <v>0</v>
      </c>
      <c r="K1908" s="57"/>
      <c r="L1908" s="65" t="s">
        <v>470</v>
      </c>
    </row>
    <row r="1909" spans="1:12" s="73" customFormat="1" outlineLevel="2">
      <c r="A1909" s="82">
        <v>1202101017</v>
      </c>
      <c r="B1909" s="83" t="s">
        <v>1824</v>
      </c>
      <c r="C1909" s="70">
        <v>0</v>
      </c>
      <c r="D1909" s="79"/>
      <c r="E1909" s="70"/>
      <c r="F1909" s="72"/>
      <c r="G1909" s="70">
        <f t="shared" si="57"/>
        <v>0</v>
      </c>
      <c r="I1909" s="68">
        <v>0</v>
      </c>
      <c r="J1909" s="69">
        <f t="shared" si="58"/>
        <v>0</v>
      </c>
      <c r="K1909" s="57"/>
      <c r="L1909" s="65" t="s">
        <v>470</v>
      </c>
    </row>
    <row r="1910" spans="1:12" s="73" customFormat="1" outlineLevel="2">
      <c r="A1910" s="82">
        <v>1202101018</v>
      </c>
      <c r="B1910" s="83" t="s">
        <v>1825</v>
      </c>
      <c r="C1910" s="70">
        <v>0</v>
      </c>
      <c r="D1910" s="79"/>
      <c r="E1910" s="70"/>
      <c r="F1910" s="72"/>
      <c r="G1910" s="70">
        <f t="shared" si="57"/>
        <v>0</v>
      </c>
      <c r="I1910" s="68">
        <v>0</v>
      </c>
      <c r="J1910" s="69">
        <f t="shared" si="58"/>
        <v>0</v>
      </c>
      <c r="K1910" s="57"/>
      <c r="L1910" s="65" t="s">
        <v>470</v>
      </c>
    </row>
    <row r="1911" spans="1:12" s="73" customFormat="1" outlineLevel="2">
      <c r="A1911" s="82">
        <v>1202101019</v>
      </c>
      <c r="B1911" s="83" t="s">
        <v>1826</v>
      </c>
      <c r="C1911" s="70">
        <v>0</v>
      </c>
      <c r="D1911" s="79"/>
      <c r="E1911" s="70"/>
      <c r="F1911" s="72"/>
      <c r="G1911" s="70">
        <f t="shared" ref="G1911:G1974" si="59">C1911+E1911</f>
        <v>0</v>
      </c>
      <c r="I1911" s="68">
        <v>0</v>
      </c>
      <c r="J1911" s="69">
        <f t="shared" si="58"/>
        <v>0</v>
      </c>
      <c r="K1911" s="57"/>
      <c r="L1911" s="65" t="s">
        <v>470</v>
      </c>
    </row>
    <row r="1912" spans="1:12" s="73" customFormat="1" outlineLevel="2">
      <c r="A1912" s="82">
        <v>1202101020</v>
      </c>
      <c r="B1912" s="83" t="s">
        <v>1819</v>
      </c>
      <c r="C1912" s="70">
        <v>0</v>
      </c>
      <c r="D1912" s="79"/>
      <c r="E1912" s="70"/>
      <c r="F1912" s="72"/>
      <c r="G1912" s="70">
        <f t="shared" si="59"/>
        <v>0</v>
      </c>
      <c r="I1912" s="68">
        <v>0</v>
      </c>
      <c r="J1912" s="69">
        <f t="shared" si="58"/>
        <v>0</v>
      </c>
      <c r="K1912" s="57"/>
      <c r="L1912" s="65" t="s">
        <v>470</v>
      </c>
    </row>
    <row r="1913" spans="1:12" s="73" customFormat="1" outlineLevel="2">
      <c r="A1913" s="82">
        <v>1202101021</v>
      </c>
      <c r="B1913" s="83" t="s">
        <v>1820</v>
      </c>
      <c r="C1913" s="70">
        <v>0</v>
      </c>
      <c r="D1913" s="79"/>
      <c r="E1913" s="70"/>
      <c r="F1913" s="72"/>
      <c r="G1913" s="70">
        <f t="shared" si="59"/>
        <v>0</v>
      </c>
      <c r="I1913" s="68">
        <v>0</v>
      </c>
      <c r="J1913" s="69">
        <f t="shared" si="58"/>
        <v>0</v>
      </c>
      <c r="K1913" s="57"/>
      <c r="L1913" s="65" t="s">
        <v>470</v>
      </c>
    </row>
    <row r="1914" spans="1:12" s="73" customFormat="1" outlineLevel="2">
      <c r="A1914" s="82">
        <v>1202101022</v>
      </c>
      <c r="B1914" s="83" t="s">
        <v>1821</v>
      </c>
      <c r="C1914" s="70">
        <v>0</v>
      </c>
      <c r="D1914" s="79"/>
      <c r="E1914" s="70"/>
      <c r="F1914" s="72"/>
      <c r="G1914" s="70">
        <f t="shared" si="59"/>
        <v>0</v>
      </c>
      <c r="I1914" s="68">
        <v>0</v>
      </c>
      <c r="J1914" s="69">
        <f t="shared" si="58"/>
        <v>0</v>
      </c>
      <c r="K1914" s="57"/>
      <c r="L1914" s="65" t="s">
        <v>470</v>
      </c>
    </row>
    <row r="1915" spans="1:12" s="73" customFormat="1" outlineLevel="2">
      <c r="A1915" s="82">
        <v>1202101023</v>
      </c>
      <c r="B1915" s="83" t="s">
        <v>1822</v>
      </c>
      <c r="C1915" s="70">
        <v>0</v>
      </c>
      <c r="D1915" s="79"/>
      <c r="E1915" s="70"/>
      <c r="F1915" s="72"/>
      <c r="G1915" s="70">
        <f t="shared" si="59"/>
        <v>0</v>
      </c>
      <c r="I1915" s="68">
        <v>0</v>
      </c>
      <c r="J1915" s="69">
        <f t="shared" si="58"/>
        <v>0</v>
      </c>
      <c r="K1915" s="57"/>
      <c r="L1915" s="65" t="s">
        <v>470</v>
      </c>
    </row>
    <row r="1916" spans="1:12" s="73" customFormat="1" outlineLevel="2">
      <c r="A1916" s="82">
        <v>1202101026</v>
      </c>
      <c r="B1916" s="83" t="s">
        <v>1823</v>
      </c>
      <c r="C1916" s="70">
        <v>0</v>
      </c>
      <c r="D1916" s="79"/>
      <c r="E1916" s="70"/>
      <c r="F1916" s="72"/>
      <c r="G1916" s="70">
        <f t="shared" si="59"/>
        <v>0</v>
      </c>
      <c r="I1916" s="68">
        <v>0</v>
      </c>
      <c r="J1916" s="69">
        <f t="shared" si="58"/>
        <v>0</v>
      </c>
      <c r="K1916" s="57"/>
      <c r="L1916" s="65" t="s">
        <v>470</v>
      </c>
    </row>
    <row r="1917" spans="1:12" s="73" customFormat="1" outlineLevel="2">
      <c r="A1917" s="82">
        <v>1202101027</v>
      </c>
      <c r="B1917" s="83" t="s">
        <v>1824</v>
      </c>
      <c r="C1917" s="70">
        <v>0</v>
      </c>
      <c r="D1917" s="79"/>
      <c r="E1917" s="70"/>
      <c r="F1917" s="72"/>
      <c r="G1917" s="70">
        <f t="shared" si="59"/>
        <v>0</v>
      </c>
      <c r="I1917" s="68">
        <v>0</v>
      </c>
      <c r="J1917" s="69">
        <f t="shared" si="58"/>
        <v>0</v>
      </c>
      <c r="K1917" s="57"/>
      <c r="L1917" s="65" t="s">
        <v>470</v>
      </c>
    </row>
    <row r="1918" spans="1:12" s="73" customFormat="1" outlineLevel="2">
      <c r="A1918" s="82">
        <v>1202101028</v>
      </c>
      <c r="B1918" s="83" t="s">
        <v>1825</v>
      </c>
      <c r="C1918" s="70">
        <v>0</v>
      </c>
      <c r="D1918" s="79"/>
      <c r="E1918" s="70"/>
      <c r="F1918" s="72"/>
      <c r="G1918" s="70">
        <f t="shared" si="59"/>
        <v>0</v>
      </c>
      <c r="I1918" s="68">
        <v>0</v>
      </c>
      <c r="J1918" s="69">
        <f t="shared" si="58"/>
        <v>0</v>
      </c>
      <c r="K1918" s="57"/>
      <c r="L1918" s="65" t="s">
        <v>470</v>
      </c>
    </row>
    <row r="1919" spans="1:12" s="73" customFormat="1" outlineLevel="2">
      <c r="A1919" s="82">
        <v>1202101029</v>
      </c>
      <c r="B1919" s="83" t="s">
        <v>1826</v>
      </c>
      <c r="C1919" s="70">
        <v>0</v>
      </c>
      <c r="D1919" s="79"/>
      <c r="E1919" s="70"/>
      <c r="F1919" s="72"/>
      <c r="G1919" s="70">
        <f t="shared" si="59"/>
        <v>0</v>
      </c>
      <c r="I1919" s="68">
        <v>0</v>
      </c>
      <c r="J1919" s="69">
        <f t="shared" si="58"/>
        <v>0</v>
      </c>
      <c r="K1919" s="57"/>
      <c r="L1919" s="65" t="s">
        <v>470</v>
      </c>
    </row>
    <row r="1920" spans="1:12" s="73" customFormat="1" outlineLevel="2">
      <c r="A1920" s="82">
        <v>1202102010</v>
      </c>
      <c r="B1920" s="83" t="s">
        <v>1827</v>
      </c>
      <c r="C1920" s="70">
        <v>0</v>
      </c>
      <c r="D1920" s="79"/>
      <c r="E1920" s="70"/>
      <c r="F1920" s="72"/>
      <c r="G1920" s="70">
        <f t="shared" si="59"/>
        <v>0</v>
      </c>
      <c r="I1920" s="68">
        <v>0</v>
      </c>
      <c r="J1920" s="69">
        <f t="shared" si="58"/>
        <v>0</v>
      </c>
      <c r="K1920" s="57"/>
      <c r="L1920" s="65" t="s">
        <v>470</v>
      </c>
    </row>
    <row r="1921" spans="1:12" s="73" customFormat="1" outlineLevel="2">
      <c r="A1921" s="82">
        <v>1202102011</v>
      </c>
      <c r="B1921" s="83" t="s">
        <v>1828</v>
      </c>
      <c r="C1921" s="70">
        <v>0</v>
      </c>
      <c r="D1921" s="79"/>
      <c r="E1921" s="70"/>
      <c r="F1921" s="72"/>
      <c r="G1921" s="70">
        <f t="shared" si="59"/>
        <v>0</v>
      </c>
      <c r="I1921" s="68">
        <v>0</v>
      </c>
      <c r="J1921" s="69">
        <f t="shared" si="58"/>
        <v>0</v>
      </c>
      <c r="K1921" s="57"/>
      <c r="L1921" s="65" t="s">
        <v>470</v>
      </c>
    </row>
    <row r="1922" spans="1:12" s="73" customFormat="1" outlineLevel="2">
      <c r="A1922" s="82">
        <v>1202102012</v>
      </c>
      <c r="B1922" s="83" t="s">
        <v>1829</v>
      </c>
      <c r="C1922" s="70">
        <v>0</v>
      </c>
      <c r="D1922" s="79"/>
      <c r="E1922" s="70"/>
      <c r="F1922" s="72"/>
      <c r="G1922" s="70">
        <f t="shared" si="59"/>
        <v>0</v>
      </c>
      <c r="I1922" s="68">
        <v>0</v>
      </c>
      <c r="J1922" s="69">
        <f t="shared" si="58"/>
        <v>0</v>
      </c>
      <c r="K1922" s="57"/>
      <c r="L1922" s="65" t="s">
        <v>470</v>
      </c>
    </row>
    <row r="1923" spans="1:12" s="73" customFormat="1" outlineLevel="2">
      <c r="A1923" s="82">
        <v>1202102013</v>
      </c>
      <c r="B1923" s="83" t="s">
        <v>1830</v>
      </c>
      <c r="C1923" s="70">
        <v>0</v>
      </c>
      <c r="D1923" s="79"/>
      <c r="E1923" s="70"/>
      <c r="F1923" s="72"/>
      <c r="G1923" s="70">
        <f t="shared" si="59"/>
        <v>0</v>
      </c>
      <c r="I1923" s="68">
        <v>0</v>
      </c>
      <c r="J1923" s="69">
        <f t="shared" si="58"/>
        <v>0</v>
      </c>
      <c r="K1923" s="57"/>
      <c r="L1923" s="65" t="s">
        <v>470</v>
      </c>
    </row>
    <row r="1924" spans="1:12" s="73" customFormat="1" outlineLevel="2">
      <c r="A1924" s="82">
        <v>1202102016</v>
      </c>
      <c r="B1924" s="83" t="s">
        <v>1831</v>
      </c>
      <c r="C1924" s="70">
        <v>0</v>
      </c>
      <c r="D1924" s="79"/>
      <c r="E1924" s="70"/>
      <c r="F1924" s="72"/>
      <c r="G1924" s="70">
        <f t="shared" si="59"/>
        <v>0</v>
      </c>
      <c r="I1924" s="68">
        <v>0</v>
      </c>
      <c r="J1924" s="69">
        <f t="shared" si="58"/>
        <v>0</v>
      </c>
      <c r="K1924" s="57"/>
      <c r="L1924" s="65" t="s">
        <v>470</v>
      </c>
    </row>
    <row r="1925" spans="1:12" s="73" customFormat="1" outlineLevel="2">
      <c r="A1925" s="82">
        <v>1202102017</v>
      </c>
      <c r="B1925" s="83" t="s">
        <v>1832</v>
      </c>
      <c r="C1925" s="70">
        <v>0</v>
      </c>
      <c r="D1925" s="79"/>
      <c r="E1925" s="70"/>
      <c r="F1925" s="72"/>
      <c r="G1925" s="70">
        <f t="shared" si="59"/>
        <v>0</v>
      </c>
      <c r="I1925" s="68">
        <v>0</v>
      </c>
      <c r="J1925" s="69">
        <f t="shared" si="58"/>
        <v>0</v>
      </c>
      <c r="K1925" s="57"/>
      <c r="L1925" s="65" t="s">
        <v>470</v>
      </c>
    </row>
    <row r="1926" spans="1:12" s="73" customFormat="1" outlineLevel="2">
      <c r="A1926" s="82">
        <v>1202102019</v>
      </c>
      <c r="B1926" s="83" t="s">
        <v>1833</v>
      </c>
      <c r="C1926" s="70">
        <v>0</v>
      </c>
      <c r="D1926" s="79"/>
      <c r="E1926" s="70"/>
      <c r="F1926" s="72"/>
      <c r="G1926" s="70">
        <f t="shared" si="59"/>
        <v>0</v>
      </c>
      <c r="I1926" s="68">
        <v>0</v>
      </c>
      <c r="J1926" s="69">
        <f t="shared" si="58"/>
        <v>0</v>
      </c>
      <c r="K1926" s="57"/>
      <c r="L1926" s="65" t="s">
        <v>470</v>
      </c>
    </row>
    <row r="1927" spans="1:12" s="73" customFormat="1" outlineLevel="2">
      <c r="A1927" s="82">
        <v>1202103010</v>
      </c>
      <c r="B1927" s="83" t="s">
        <v>1834</v>
      </c>
      <c r="C1927" s="70">
        <v>0</v>
      </c>
      <c r="D1927" s="79"/>
      <c r="E1927" s="70"/>
      <c r="F1927" s="72"/>
      <c r="G1927" s="70">
        <f t="shared" si="59"/>
        <v>0</v>
      </c>
      <c r="I1927" s="68">
        <v>0</v>
      </c>
      <c r="J1927" s="69">
        <f t="shared" si="58"/>
        <v>0</v>
      </c>
      <c r="K1927" s="57"/>
      <c r="L1927" s="65" t="s">
        <v>470</v>
      </c>
    </row>
    <row r="1928" spans="1:12" s="73" customFormat="1" outlineLevel="2">
      <c r="A1928" s="82">
        <v>1202103011</v>
      </c>
      <c r="B1928" s="83" t="s">
        <v>1835</v>
      </c>
      <c r="C1928" s="70">
        <v>0</v>
      </c>
      <c r="D1928" s="79"/>
      <c r="E1928" s="70"/>
      <c r="F1928" s="72"/>
      <c r="G1928" s="70">
        <f t="shared" si="59"/>
        <v>0</v>
      </c>
      <c r="I1928" s="68">
        <v>0</v>
      </c>
      <c r="J1928" s="69">
        <f t="shared" si="58"/>
        <v>0</v>
      </c>
      <c r="K1928" s="57"/>
      <c r="L1928" s="65" t="s">
        <v>470</v>
      </c>
    </row>
    <row r="1929" spans="1:12" s="73" customFormat="1" outlineLevel="2">
      <c r="A1929" s="82">
        <v>1202103012</v>
      </c>
      <c r="B1929" s="83" t="s">
        <v>1836</v>
      </c>
      <c r="C1929" s="70">
        <v>0</v>
      </c>
      <c r="D1929" s="79"/>
      <c r="E1929" s="70"/>
      <c r="F1929" s="72"/>
      <c r="G1929" s="70">
        <f t="shared" si="59"/>
        <v>0</v>
      </c>
      <c r="I1929" s="68">
        <v>0</v>
      </c>
      <c r="J1929" s="69">
        <f t="shared" si="58"/>
        <v>0</v>
      </c>
      <c r="K1929" s="57"/>
      <c r="L1929" s="65" t="s">
        <v>470</v>
      </c>
    </row>
    <row r="1930" spans="1:12" s="73" customFormat="1" outlineLevel="2">
      <c r="A1930" s="82">
        <v>1202103013</v>
      </c>
      <c r="B1930" s="83" t="s">
        <v>1837</v>
      </c>
      <c r="C1930" s="70">
        <v>0</v>
      </c>
      <c r="D1930" s="79"/>
      <c r="E1930" s="70"/>
      <c r="F1930" s="72"/>
      <c r="G1930" s="70">
        <f t="shared" si="59"/>
        <v>0</v>
      </c>
      <c r="I1930" s="68">
        <v>0</v>
      </c>
      <c r="J1930" s="69">
        <f t="shared" si="58"/>
        <v>0</v>
      </c>
      <c r="K1930" s="57"/>
      <c r="L1930" s="65" t="s">
        <v>470</v>
      </c>
    </row>
    <row r="1931" spans="1:12" s="73" customFormat="1" outlineLevel="2">
      <c r="A1931" s="82">
        <v>1202103016</v>
      </c>
      <c r="B1931" s="83" t="s">
        <v>1838</v>
      </c>
      <c r="C1931" s="70">
        <v>0</v>
      </c>
      <c r="D1931" s="79"/>
      <c r="E1931" s="70"/>
      <c r="F1931" s="72"/>
      <c r="G1931" s="70">
        <f t="shared" si="59"/>
        <v>0</v>
      </c>
      <c r="I1931" s="68">
        <v>0</v>
      </c>
      <c r="J1931" s="69">
        <f t="shared" si="58"/>
        <v>0</v>
      </c>
      <c r="K1931" s="57"/>
      <c r="L1931" s="65" t="s">
        <v>470</v>
      </c>
    </row>
    <row r="1932" spans="1:12" s="73" customFormat="1" outlineLevel="2">
      <c r="A1932" s="82">
        <v>1202103017</v>
      </c>
      <c r="B1932" s="83" t="s">
        <v>1839</v>
      </c>
      <c r="C1932" s="70">
        <v>0</v>
      </c>
      <c r="D1932" s="79"/>
      <c r="E1932" s="70"/>
      <c r="F1932" s="72"/>
      <c r="G1932" s="70">
        <f t="shared" si="59"/>
        <v>0</v>
      </c>
      <c r="I1932" s="68">
        <v>0</v>
      </c>
      <c r="J1932" s="69">
        <f t="shared" si="58"/>
        <v>0</v>
      </c>
      <c r="K1932" s="57"/>
      <c r="L1932" s="65" t="s">
        <v>470</v>
      </c>
    </row>
    <row r="1933" spans="1:12" s="73" customFormat="1" outlineLevel="2">
      <c r="A1933" s="82">
        <v>1202103019</v>
      </c>
      <c r="B1933" s="83" t="s">
        <v>1840</v>
      </c>
      <c r="C1933" s="70">
        <v>0</v>
      </c>
      <c r="D1933" s="79"/>
      <c r="E1933" s="70"/>
      <c r="F1933" s="72"/>
      <c r="G1933" s="70">
        <f t="shared" si="59"/>
        <v>0</v>
      </c>
      <c r="I1933" s="68">
        <v>0</v>
      </c>
      <c r="J1933" s="69">
        <f t="shared" si="58"/>
        <v>0</v>
      </c>
      <c r="K1933" s="57"/>
      <c r="L1933" s="65" t="s">
        <v>470</v>
      </c>
    </row>
    <row r="1934" spans="1:12" s="73" customFormat="1" outlineLevel="2">
      <c r="A1934" s="82">
        <v>1202104010</v>
      </c>
      <c r="B1934" s="83" t="s">
        <v>1841</v>
      </c>
      <c r="C1934" s="70">
        <v>0</v>
      </c>
      <c r="D1934" s="79"/>
      <c r="E1934" s="70"/>
      <c r="F1934" s="72"/>
      <c r="G1934" s="70">
        <f t="shared" si="59"/>
        <v>0</v>
      </c>
      <c r="I1934" s="68">
        <v>0</v>
      </c>
      <c r="J1934" s="69">
        <f t="shared" si="58"/>
        <v>0</v>
      </c>
      <c r="K1934" s="57"/>
      <c r="L1934" s="65" t="s">
        <v>470</v>
      </c>
    </row>
    <row r="1935" spans="1:12" s="73" customFormat="1" outlineLevel="2">
      <c r="A1935" s="82">
        <v>1202104011</v>
      </c>
      <c r="B1935" s="83" t="s">
        <v>1842</v>
      </c>
      <c r="C1935" s="70">
        <v>0</v>
      </c>
      <c r="D1935" s="79"/>
      <c r="E1935" s="70"/>
      <c r="F1935" s="72"/>
      <c r="G1935" s="70">
        <f t="shared" si="59"/>
        <v>0</v>
      </c>
      <c r="I1935" s="68">
        <v>0</v>
      </c>
      <c r="J1935" s="69">
        <f t="shared" si="58"/>
        <v>0</v>
      </c>
      <c r="K1935" s="57"/>
      <c r="L1935" s="65" t="s">
        <v>470</v>
      </c>
    </row>
    <row r="1936" spans="1:12" s="73" customFormat="1" outlineLevel="2">
      <c r="A1936" s="82">
        <v>1202104012</v>
      </c>
      <c r="B1936" s="83" t="s">
        <v>1843</v>
      </c>
      <c r="C1936" s="70">
        <v>0</v>
      </c>
      <c r="D1936" s="79"/>
      <c r="E1936" s="70"/>
      <c r="F1936" s="72"/>
      <c r="G1936" s="70">
        <f t="shared" si="59"/>
        <v>0</v>
      </c>
      <c r="I1936" s="68">
        <v>0</v>
      </c>
      <c r="J1936" s="69">
        <f t="shared" si="58"/>
        <v>0</v>
      </c>
      <c r="K1936" s="57"/>
      <c r="L1936" s="65" t="s">
        <v>470</v>
      </c>
    </row>
    <row r="1937" spans="1:12" s="73" customFormat="1" outlineLevel="2">
      <c r="A1937" s="82">
        <v>1202104013</v>
      </c>
      <c r="B1937" s="83" t="s">
        <v>1844</v>
      </c>
      <c r="C1937" s="70">
        <v>0</v>
      </c>
      <c r="D1937" s="79"/>
      <c r="E1937" s="70"/>
      <c r="F1937" s="72"/>
      <c r="G1937" s="70">
        <f t="shared" si="59"/>
        <v>0</v>
      </c>
      <c r="I1937" s="68">
        <v>0</v>
      </c>
      <c r="J1937" s="69">
        <f t="shared" si="58"/>
        <v>0</v>
      </c>
      <c r="K1937" s="57"/>
      <c r="L1937" s="65" t="s">
        <v>470</v>
      </c>
    </row>
    <row r="1938" spans="1:12" s="73" customFormat="1" outlineLevel="2">
      <c r="A1938" s="82">
        <v>1202104016</v>
      </c>
      <c r="B1938" s="83" t="s">
        <v>1845</v>
      </c>
      <c r="C1938" s="70">
        <v>0</v>
      </c>
      <c r="D1938" s="79"/>
      <c r="E1938" s="70"/>
      <c r="F1938" s="72"/>
      <c r="G1938" s="70">
        <f t="shared" si="59"/>
        <v>0</v>
      </c>
      <c r="I1938" s="68">
        <v>0</v>
      </c>
      <c r="J1938" s="69">
        <f t="shared" si="58"/>
        <v>0</v>
      </c>
      <c r="K1938" s="57"/>
      <c r="L1938" s="65" t="s">
        <v>470</v>
      </c>
    </row>
    <row r="1939" spans="1:12" s="73" customFormat="1" outlineLevel="2">
      <c r="A1939" s="82">
        <v>1202104017</v>
      </c>
      <c r="B1939" s="83" t="s">
        <v>1846</v>
      </c>
      <c r="C1939" s="70">
        <v>0</v>
      </c>
      <c r="D1939" s="79"/>
      <c r="E1939" s="70"/>
      <c r="F1939" s="72"/>
      <c r="G1939" s="70">
        <f t="shared" si="59"/>
        <v>0</v>
      </c>
      <c r="I1939" s="68">
        <v>0</v>
      </c>
      <c r="J1939" s="69">
        <f t="shared" si="58"/>
        <v>0</v>
      </c>
      <c r="K1939" s="57"/>
      <c r="L1939" s="65" t="s">
        <v>470</v>
      </c>
    </row>
    <row r="1940" spans="1:12" s="73" customFormat="1" outlineLevel="2">
      <c r="A1940" s="82">
        <v>1202104019</v>
      </c>
      <c r="B1940" s="83" t="s">
        <v>1847</v>
      </c>
      <c r="C1940" s="70">
        <v>0</v>
      </c>
      <c r="D1940" s="79"/>
      <c r="E1940" s="70"/>
      <c r="F1940" s="72"/>
      <c r="G1940" s="70">
        <f t="shared" si="59"/>
        <v>0</v>
      </c>
      <c r="I1940" s="68">
        <v>0</v>
      </c>
      <c r="J1940" s="69">
        <f t="shared" si="58"/>
        <v>0</v>
      </c>
      <c r="K1940" s="57"/>
      <c r="L1940" s="65" t="s">
        <v>470</v>
      </c>
    </row>
    <row r="1941" spans="1:12" s="73" customFormat="1" outlineLevel="2">
      <c r="A1941" s="82">
        <v>1202105010</v>
      </c>
      <c r="B1941" s="83" t="s">
        <v>1827</v>
      </c>
      <c r="C1941" s="70">
        <v>0</v>
      </c>
      <c r="D1941" s="79"/>
      <c r="E1941" s="70"/>
      <c r="F1941" s="72"/>
      <c r="G1941" s="70">
        <f t="shared" si="59"/>
        <v>0</v>
      </c>
      <c r="I1941" s="68">
        <v>0</v>
      </c>
      <c r="J1941" s="69">
        <f t="shared" si="58"/>
        <v>0</v>
      </c>
      <c r="K1941" s="57"/>
      <c r="L1941" s="65" t="s">
        <v>470</v>
      </c>
    </row>
    <row r="1942" spans="1:12" s="73" customFormat="1" outlineLevel="2">
      <c r="A1942" s="82">
        <v>1202105011</v>
      </c>
      <c r="B1942" s="83" t="s">
        <v>1828</v>
      </c>
      <c r="C1942" s="70">
        <v>0</v>
      </c>
      <c r="D1942" s="79"/>
      <c r="E1942" s="70"/>
      <c r="F1942" s="72"/>
      <c r="G1942" s="70">
        <f t="shared" si="59"/>
        <v>0</v>
      </c>
      <c r="I1942" s="68">
        <v>0</v>
      </c>
      <c r="J1942" s="69">
        <f t="shared" si="58"/>
        <v>0</v>
      </c>
      <c r="K1942" s="57"/>
      <c r="L1942" s="65" t="s">
        <v>470</v>
      </c>
    </row>
    <row r="1943" spans="1:12" s="73" customFormat="1" outlineLevel="2">
      <c r="A1943" s="82">
        <v>1202105013</v>
      </c>
      <c r="B1943" s="83" t="s">
        <v>1830</v>
      </c>
      <c r="C1943" s="70">
        <v>0</v>
      </c>
      <c r="D1943" s="79"/>
      <c r="E1943" s="70"/>
      <c r="F1943" s="72"/>
      <c r="G1943" s="70">
        <f t="shared" si="59"/>
        <v>0</v>
      </c>
      <c r="I1943" s="68">
        <v>0</v>
      </c>
      <c r="J1943" s="69">
        <f t="shared" si="58"/>
        <v>0</v>
      </c>
      <c r="K1943" s="57"/>
      <c r="L1943" s="65" t="s">
        <v>470</v>
      </c>
    </row>
    <row r="1944" spans="1:12" s="73" customFormat="1" outlineLevel="2">
      <c r="A1944" s="82">
        <v>1202105017</v>
      </c>
      <c r="B1944" s="83" t="s">
        <v>1832</v>
      </c>
      <c r="C1944" s="70">
        <v>0</v>
      </c>
      <c r="D1944" s="79"/>
      <c r="E1944" s="70"/>
      <c r="F1944" s="72"/>
      <c r="G1944" s="70">
        <f t="shared" si="59"/>
        <v>0</v>
      </c>
      <c r="I1944" s="68">
        <v>0</v>
      </c>
      <c r="J1944" s="69">
        <f t="shared" si="58"/>
        <v>0</v>
      </c>
      <c r="K1944" s="57"/>
      <c r="L1944" s="65" t="s">
        <v>470</v>
      </c>
    </row>
    <row r="1945" spans="1:12" s="73" customFormat="1" outlineLevel="2">
      <c r="A1945" s="82">
        <v>1202105019</v>
      </c>
      <c r="B1945" s="83" t="s">
        <v>1833</v>
      </c>
      <c r="C1945" s="70">
        <v>0</v>
      </c>
      <c r="D1945" s="79"/>
      <c r="E1945" s="70"/>
      <c r="F1945" s="72"/>
      <c r="G1945" s="70">
        <f t="shared" si="59"/>
        <v>0</v>
      </c>
      <c r="I1945" s="68">
        <v>0</v>
      </c>
      <c r="J1945" s="69">
        <f t="shared" si="58"/>
        <v>0</v>
      </c>
      <c r="K1945" s="57"/>
      <c r="L1945" s="65" t="s">
        <v>470</v>
      </c>
    </row>
    <row r="1946" spans="1:12" s="73" customFormat="1" outlineLevel="2">
      <c r="A1946" s="82">
        <v>1202201010</v>
      </c>
      <c r="B1946" s="83" t="s">
        <v>1848</v>
      </c>
      <c r="C1946" s="70">
        <v>0</v>
      </c>
      <c r="D1946" s="79"/>
      <c r="E1946" s="70"/>
      <c r="F1946" s="72"/>
      <c r="G1946" s="70">
        <f t="shared" si="59"/>
        <v>0</v>
      </c>
      <c r="I1946" s="68">
        <v>0</v>
      </c>
      <c r="J1946" s="69">
        <f t="shared" si="58"/>
        <v>0</v>
      </c>
      <c r="K1946" s="57"/>
      <c r="L1946" s="65" t="s">
        <v>470</v>
      </c>
    </row>
    <row r="1947" spans="1:12" s="73" customFormat="1" outlineLevel="2">
      <c r="A1947" s="82">
        <v>1202201011</v>
      </c>
      <c r="B1947" s="83" t="s">
        <v>1849</v>
      </c>
      <c r="C1947" s="70">
        <v>0</v>
      </c>
      <c r="D1947" s="79"/>
      <c r="E1947" s="70"/>
      <c r="F1947" s="72"/>
      <c r="G1947" s="70">
        <f t="shared" si="59"/>
        <v>0</v>
      </c>
      <c r="I1947" s="68">
        <v>0</v>
      </c>
      <c r="J1947" s="69">
        <f t="shared" si="58"/>
        <v>0</v>
      </c>
      <c r="K1947" s="57"/>
      <c r="L1947" s="65" t="s">
        <v>470</v>
      </c>
    </row>
    <row r="1948" spans="1:12" s="73" customFormat="1" outlineLevel="2">
      <c r="A1948" s="82">
        <v>1202201012</v>
      </c>
      <c r="B1948" s="83" t="s">
        <v>1850</v>
      </c>
      <c r="C1948" s="70">
        <v>0</v>
      </c>
      <c r="D1948" s="79"/>
      <c r="E1948" s="70"/>
      <c r="F1948" s="72"/>
      <c r="G1948" s="70">
        <f t="shared" si="59"/>
        <v>0</v>
      </c>
      <c r="I1948" s="68">
        <v>0</v>
      </c>
      <c r="J1948" s="69">
        <f t="shared" si="58"/>
        <v>0</v>
      </c>
      <c r="K1948" s="57"/>
      <c r="L1948" s="65" t="s">
        <v>470</v>
      </c>
    </row>
    <row r="1949" spans="1:12" s="73" customFormat="1" outlineLevel="2">
      <c r="A1949" s="82">
        <v>1202201013</v>
      </c>
      <c r="B1949" s="83" t="s">
        <v>1851</v>
      </c>
      <c r="C1949" s="70">
        <v>0</v>
      </c>
      <c r="D1949" s="79"/>
      <c r="E1949" s="70"/>
      <c r="F1949" s="72"/>
      <c r="G1949" s="70">
        <f t="shared" si="59"/>
        <v>0</v>
      </c>
      <c r="I1949" s="68">
        <v>0</v>
      </c>
      <c r="J1949" s="69">
        <f t="shared" si="58"/>
        <v>0</v>
      </c>
      <c r="K1949" s="57"/>
      <c r="L1949" s="65" t="s">
        <v>470</v>
      </c>
    </row>
    <row r="1950" spans="1:12" s="73" customFormat="1" outlineLevel="2">
      <c r="A1950" s="82">
        <v>1202201016</v>
      </c>
      <c r="B1950" s="83" t="s">
        <v>1852</v>
      </c>
      <c r="C1950" s="70">
        <v>0</v>
      </c>
      <c r="D1950" s="79"/>
      <c r="E1950" s="70"/>
      <c r="F1950" s="72"/>
      <c r="G1950" s="70">
        <f t="shared" si="59"/>
        <v>0</v>
      </c>
      <c r="I1950" s="68">
        <v>0</v>
      </c>
      <c r="J1950" s="69">
        <f t="shared" si="58"/>
        <v>0</v>
      </c>
      <c r="K1950" s="57"/>
      <c r="L1950" s="65" t="s">
        <v>470</v>
      </c>
    </row>
    <row r="1951" spans="1:12" s="73" customFormat="1" outlineLevel="2">
      <c r="A1951" s="82">
        <v>1202201017</v>
      </c>
      <c r="B1951" s="83" t="s">
        <v>1853</v>
      </c>
      <c r="C1951" s="70">
        <v>0</v>
      </c>
      <c r="D1951" s="79"/>
      <c r="E1951" s="70"/>
      <c r="F1951" s="72"/>
      <c r="G1951" s="70">
        <f t="shared" si="59"/>
        <v>0</v>
      </c>
      <c r="I1951" s="68">
        <v>0</v>
      </c>
      <c r="J1951" s="69">
        <f t="shared" si="58"/>
        <v>0</v>
      </c>
      <c r="K1951" s="57"/>
      <c r="L1951" s="65" t="s">
        <v>470</v>
      </c>
    </row>
    <row r="1952" spans="1:12" s="73" customFormat="1" outlineLevel="2">
      <c r="A1952" s="82">
        <v>1202201018</v>
      </c>
      <c r="B1952" s="83" t="s">
        <v>1854</v>
      </c>
      <c r="C1952" s="70">
        <v>0</v>
      </c>
      <c r="D1952" s="79"/>
      <c r="E1952" s="70"/>
      <c r="F1952" s="72"/>
      <c r="G1952" s="70">
        <f t="shared" si="59"/>
        <v>0</v>
      </c>
      <c r="I1952" s="68">
        <v>0</v>
      </c>
      <c r="J1952" s="69">
        <f t="shared" si="58"/>
        <v>0</v>
      </c>
      <c r="K1952" s="57"/>
      <c r="L1952" s="65" t="s">
        <v>470</v>
      </c>
    </row>
    <row r="1953" spans="1:12" s="73" customFormat="1" outlineLevel="2">
      <c r="A1953" s="82">
        <v>1202201019</v>
      </c>
      <c r="B1953" s="83" t="s">
        <v>1855</v>
      </c>
      <c r="C1953" s="70">
        <v>0</v>
      </c>
      <c r="D1953" s="79"/>
      <c r="E1953" s="70"/>
      <c r="F1953" s="72"/>
      <c r="G1953" s="70">
        <f t="shared" si="59"/>
        <v>0</v>
      </c>
      <c r="I1953" s="68">
        <v>0</v>
      </c>
      <c r="J1953" s="69">
        <f t="shared" si="58"/>
        <v>0</v>
      </c>
      <c r="K1953" s="57"/>
      <c r="L1953" s="65" t="s">
        <v>470</v>
      </c>
    </row>
    <row r="1954" spans="1:12" s="73" customFormat="1" outlineLevel="2">
      <c r="A1954" s="82">
        <v>1202401010</v>
      </c>
      <c r="B1954" s="83" t="s">
        <v>1856</v>
      </c>
      <c r="C1954" s="70">
        <v>0</v>
      </c>
      <c r="D1954" s="79"/>
      <c r="E1954" s="70"/>
      <c r="F1954" s="72"/>
      <c r="G1954" s="70">
        <f t="shared" si="59"/>
        <v>0</v>
      </c>
      <c r="I1954" s="68">
        <v>0</v>
      </c>
      <c r="J1954" s="69">
        <f t="shared" si="58"/>
        <v>0</v>
      </c>
      <c r="K1954" s="57"/>
      <c r="L1954" s="65" t="s">
        <v>470</v>
      </c>
    </row>
    <row r="1955" spans="1:12" s="73" customFormat="1" outlineLevel="2">
      <c r="A1955" s="82">
        <v>1202401011</v>
      </c>
      <c r="B1955" s="83" t="s">
        <v>1857</v>
      </c>
      <c r="C1955" s="70">
        <v>0</v>
      </c>
      <c r="D1955" s="79"/>
      <c r="E1955" s="70"/>
      <c r="F1955" s="72"/>
      <c r="G1955" s="70">
        <f t="shared" si="59"/>
        <v>0</v>
      </c>
      <c r="I1955" s="68">
        <v>0</v>
      </c>
      <c r="J1955" s="69">
        <f t="shared" si="58"/>
        <v>0</v>
      </c>
      <c r="K1955" s="57"/>
      <c r="L1955" s="65" t="s">
        <v>470</v>
      </c>
    </row>
    <row r="1956" spans="1:12" s="73" customFormat="1" outlineLevel="2">
      <c r="A1956" s="82">
        <v>1202401012</v>
      </c>
      <c r="B1956" s="83" t="s">
        <v>1858</v>
      </c>
      <c r="C1956" s="70">
        <v>0</v>
      </c>
      <c r="D1956" s="79"/>
      <c r="E1956" s="70"/>
      <c r="F1956" s="72"/>
      <c r="G1956" s="70">
        <f t="shared" si="59"/>
        <v>0</v>
      </c>
      <c r="I1956" s="68">
        <v>0</v>
      </c>
      <c r="J1956" s="69">
        <f t="shared" si="58"/>
        <v>0</v>
      </c>
      <c r="K1956" s="57"/>
      <c r="L1956" s="65" t="s">
        <v>470</v>
      </c>
    </row>
    <row r="1957" spans="1:12" s="73" customFormat="1" outlineLevel="2">
      <c r="A1957" s="82">
        <v>1202401013</v>
      </c>
      <c r="B1957" s="83" t="s">
        <v>1859</v>
      </c>
      <c r="C1957" s="70">
        <v>0</v>
      </c>
      <c r="D1957" s="79"/>
      <c r="E1957" s="70"/>
      <c r="F1957" s="72"/>
      <c r="G1957" s="70">
        <f t="shared" si="59"/>
        <v>0</v>
      </c>
      <c r="I1957" s="68">
        <v>0</v>
      </c>
      <c r="J1957" s="69">
        <f t="shared" si="58"/>
        <v>0</v>
      </c>
      <c r="K1957" s="57"/>
      <c r="L1957" s="65" t="s">
        <v>470</v>
      </c>
    </row>
    <row r="1958" spans="1:12" s="73" customFormat="1" outlineLevel="2">
      <c r="A1958" s="82">
        <v>1202401016</v>
      </c>
      <c r="B1958" s="83" t="s">
        <v>1860</v>
      </c>
      <c r="C1958" s="70">
        <v>0</v>
      </c>
      <c r="D1958" s="79"/>
      <c r="E1958" s="70"/>
      <c r="F1958" s="72"/>
      <c r="G1958" s="70">
        <f t="shared" si="59"/>
        <v>0</v>
      </c>
      <c r="I1958" s="68">
        <v>0</v>
      </c>
      <c r="J1958" s="69">
        <f t="shared" si="58"/>
        <v>0</v>
      </c>
      <c r="K1958" s="57"/>
      <c r="L1958" s="65" t="s">
        <v>470</v>
      </c>
    </row>
    <row r="1959" spans="1:12" s="73" customFormat="1" outlineLevel="2">
      <c r="A1959" s="82">
        <v>1202401017</v>
      </c>
      <c r="B1959" s="83" t="s">
        <v>1861</v>
      </c>
      <c r="C1959" s="70">
        <v>0</v>
      </c>
      <c r="D1959" s="79"/>
      <c r="E1959" s="70"/>
      <c r="F1959" s="72"/>
      <c r="G1959" s="70">
        <f t="shared" si="59"/>
        <v>0</v>
      </c>
      <c r="I1959" s="68">
        <v>0</v>
      </c>
      <c r="J1959" s="69">
        <f t="shared" si="58"/>
        <v>0</v>
      </c>
      <c r="K1959" s="57"/>
      <c r="L1959" s="65" t="s">
        <v>470</v>
      </c>
    </row>
    <row r="1960" spans="1:12" s="73" customFormat="1" outlineLevel="2">
      <c r="A1960" s="82">
        <v>1202401019</v>
      </c>
      <c r="B1960" s="83" t="s">
        <v>1862</v>
      </c>
      <c r="C1960" s="70">
        <v>0</v>
      </c>
      <c r="D1960" s="79"/>
      <c r="E1960" s="70"/>
      <c r="F1960" s="72"/>
      <c r="G1960" s="70">
        <f t="shared" si="59"/>
        <v>0</v>
      </c>
      <c r="I1960" s="68">
        <v>0</v>
      </c>
      <c r="J1960" s="69">
        <f t="shared" si="58"/>
        <v>0</v>
      </c>
      <c r="K1960" s="57"/>
      <c r="L1960" s="65" t="s">
        <v>470</v>
      </c>
    </row>
    <row r="1961" spans="1:12" s="73" customFormat="1" outlineLevel="2">
      <c r="A1961" s="82">
        <v>1202402010</v>
      </c>
      <c r="B1961" s="83" t="s">
        <v>1856</v>
      </c>
      <c r="C1961" s="70">
        <v>0</v>
      </c>
      <c r="D1961" s="79"/>
      <c r="E1961" s="70"/>
      <c r="F1961" s="72"/>
      <c r="G1961" s="70">
        <f t="shared" si="59"/>
        <v>0</v>
      </c>
      <c r="I1961" s="68">
        <v>0</v>
      </c>
      <c r="J1961" s="69">
        <f t="shared" si="58"/>
        <v>0</v>
      </c>
      <c r="K1961" s="57"/>
      <c r="L1961" s="65" t="s">
        <v>470</v>
      </c>
    </row>
    <row r="1962" spans="1:12" s="73" customFormat="1" outlineLevel="2">
      <c r="A1962" s="82">
        <v>1202402011</v>
      </c>
      <c r="B1962" s="83" t="s">
        <v>1857</v>
      </c>
      <c r="C1962" s="70">
        <v>0</v>
      </c>
      <c r="D1962" s="79"/>
      <c r="E1962" s="70"/>
      <c r="F1962" s="72"/>
      <c r="G1962" s="70">
        <f t="shared" si="59"/>
        <v>0</v>
      </c>
      <c r="I1962" s="68">
        <v>0</v>
      </c>
      <c r="J1962" s="69">
        <f t="shared" ref="J1962:J2025" si="60">I1962-G1962</f>
        <v>0</v>
      </c>
      <c r="K1962" s="57"/>
      <c r="L1962" s="65" t="s">
        <v>470</v>
      </c>
    </row>
    <row r="1963" spans="1:12" s="73" customFormat="1" outlineLevel="2">
      <c r="A1963" s="82">
        <v>1202402012</v>
      </c>
      <c r="B1963" s="83" t="s">
        <v>1858</v>
      </c>
      <c r="C1963" s="70">
        <v>0</v>
      </c>
      <c r="D1963" s="79"/>
      <c r="E1963" s="70"/>
      <c r="F1963" s="72"/>
      <c r="G1963" s="70">
        <f t="shared" si="59"/>
        <v>0</v>
      </c>
      <c r="I1963" s="68">
        <v>0</v>
      </c>
      <c r="J1963" s="69">
        <f t="shared" si="60"/>
        <v>0</v>
      </c>
      <c r="K1963" s="57"/>
      <c r="L1963" s="65" t="s">
        <v>470</v>
      </c>
    </row>
    <row r="1964" spans="1:12" s="73" customFormat="1" outlineLevel="2">
      <c r="A1964" s="82">
        <v>1202402013</v>
      </c>
      <c r="B1964" s="83" t="s">
        <v>1859</v>
      </c>
      <c r="C1964" s="70">
        <v>0</v>
      </c>
      <c r="D1964" s="79"/>
      <c r="E1964" s="70"/>
      <c r="F1964" s="72"/>
      <c r="G1964" s="70">
        <f t="shared" si="59"/>
        <v>0</v>
      </c>
      <c r="I1964" s="68">
        <v>0</v>
      </c>
      <c r="J1964" s="69">
        <f t="shared" si="60"/>
        <v>0</v>
      </c>
      <c r="K1964" s="57"/>
      <c r="L1964" s="65" t="s">
        <v>470</v>
      </c>
    </row>
    <row r="1965" spans="1:12" s="73" customFormat="1" outlineLevel="2">
      <c r="A1965" s="82">
        <v>1202402016</v>
      </c>
      <c r="B1965" s="83" t="s">
        <v>1860</v>
      </c>
      <c r="C1965" s="70">
        <v>0</v>
      </c>
      <c r="D1965" s="79"/>
      <c r="E1965" s="70"/>
      <c r="F1965" s="72"/>
      <c r="G1965" s="70">
        <f t="shared" si="59"/>
        <v>0</v>
      </c>
      <c r="I1965" s="68">
        <v>0</v>
      </c>
      <c r="J1965" s="69">
        <f t="shared" si="60"/>
        <v>0</v>
      </c>
      <c r="K1965" s="57"/>
      <c r="L1965" s="65" t="s">
        <v>470</v>
      </c>
    </row>
    <row r="1966" spans="1:12" s="73" customFormat="1" outlineLevel="2">
      <c r="A1966" s="82">
        <v>1202402017</v>
      </c>
      <c r="B1966" s="83" t="s">
        <v>1861</v>
      </c>
      <c r="C1966" s="70">
        <v>0</v>
      </c>
      <c r="D1966" s="79"/>
      <c r="E1966" s="70"/>
      <c r="F1966" s="72"/>
      <c r="G1966" s="70">
        <f t="shared" si="59"/>
        <v>0</v>
      </c>
      <c r="I1966" s="68">
        <v>0</v>
      </c>
      <c r="J1966" s="69">
        <f t="shared" si="60"/>
        <v>0</v>
      </c>
      <c r="K1966" s="57"/>
      <c r="L1966" s="65" t="s">
        <v>470</v>
      </c>
    </row>
    <row r="1967" spans="1:12" s="73" customFormat="1" outlineLevel="2">
      <c r="A1967" s="82">
        <v>1202402019</v>
      </c>
      <c r="B1967" s="83" t="s">
        <v>1862</v>
      </c>
      <c r="C1967" s="70">
        <v>0</v>
      </c>
      <c r="D1967" s="79"/>
      <c r="E1967" s="70"/>
      <c r="F1967" s="72"/>
      <c r="G1967" s="70">
        <f t="shared" si="59"/>
        <v>0</v>
      </c>
      <c r="I1967" s="68">
        <v>0</v>
      </c>
      <c r="J1967" s="69">
        <f t="shared" si="60"/>
        <v>0</v>
      </c>
      <c r="K1967" s="57"/>
      <c r="L1967" s="65" t="s">
        <v>470</v>
      </c>
    </row>
    <row r="1968" spans="1:12" s="73" customFormat="1" outlineLevel="2">
      <c r="A1968" s="82">
        <v>1202402020</v>
      </c>
      <c r="B1968" s="83" t="s">
        <v>1856</v>
      </c>
      <c r="C1968" s="70">
        <v>0</v>
      </c>
      <c r="D1968" s="79"/>
      <c r="E1968" s="70"/>
      <c r="F1968" s="72"/>
      <c r="G1968" s="70">
        <f t="shared" si="59"/>
        <v>0</v>
      </c>
      <c r="I1968" s="68">
        <v>0</v>
      </c>
      <c r="J1968" s="69">
        <f t="shared" si="60"/>
        <v>0</v>
      </c>
      <c r="K1968" s="57"/>
      <c r="L1968" s="65" t="s">
        <v>470</v>
      </c>
    </row>
    <row r="1969" spans="1:12" s="73" customFormat="1" outlineLevel="2">
      <c r="A1969" s="82">
        <v>1202402021</v>
      </c>
      <c r="B1969" s="83" t="s">
        <v>1857</v>
      </c>
      <c r="C1969" s="70">
        <v>0</v>
      </c>
      <c r="D1969" s="79"/>
      <c r="E1969" s="70"/>
      <c r="F1969" s="72"/>
      <c r="G1969" s="70">
        <f t="shared" si="59"/>
        <v>0</v>
      </c>
      <c r="I1969" s="68">
        <v>0</v>
      </c>
      <c r="J1969" s="69">
        <f t="shared" si="60"/>
        <v>0</v>
      </c>
      <c r="K1969" s="57"/>
      <c r="L1969" s="65" t="s">
        <v>470</v>
      </c>
    </row>
    <row r="1970" spans="1:12" s="73" customFormat="1" outlineLevel="2">
      <c r="A1970" s="82">
        <v>1202402022</v>
      </c>
      <c r="B1970" s="83" t="s">
        <v>1858</v>
      </c>
      <c r="C1970" s="70">
        <v>0</v>
      </c>
      <c r="D1970" s="79"/>
      <c r="E1970" s="70"/>
      <c r="F1970" s="72"/>
      <c r="G1970" s="70">
        <f t="shared" si="59"/>
        <v>0</v>
      </c>
      <c r="I1970" s="68">
        <v>0</v>
      </c>
      <c r="J1970" s="69">
        <f t="shared" si="60"/>
        <v>0</v>
      </c>
      <c r="K1970" s="57"/>
      <c r="L1970" s="65" t="s">
        <v>470</v>
      </c>
    </row>
    <row r="1971" spans="1:12" s="73" customFormat="1" outlineLevel="2">
      <c r="A1971" s="82">
        <v>1202402023</v>
      </c>
      <c r="B1971" s="83" t="s">
        <v>1859</v>
      </c>
      <c r="C1971" s="70">
        <v>0</v>
      </c>
      <c r="D1971" s="79"/>
      <c r="E1971" s="70"/>
      <c r="F1971" s="72"/>
      <c r="G1971" s="70">
        <f t="shared" si="59"/>
        <v>0</v>
      </c>
      <c r="I1971" s="68">
        <v>0</v>
      </c>
      <c r="J1971" s="69">
        <f t="shared" si="60"/>
        <v>0</v>
      </c>
      <c r="K1971" s="57"/>
      <c r="L1971" s="65" t="s">
        <v>470</v>
      </c>
    </row>
    <row r="1972" spans="1:12" s="73" customFormat="1" outlineLevel="2">
      <c r="A1972" s="82">
        <v>1202402026</v>
      </c>
      <c r="B1972" s="83" t="s">
        <v>1860</v>
      </c>
      <c r="C1972" s="70">
        <v>0</v>
      </c>
      <c r="D1972" s="79"/>
      <c r="E1972" s="70"/>
      <c r="F1972" s="72"/>
      <c r="G1972" s="70">
        <f t="shared" si="59"/>
        <v>0</v>
      </c>
      <c r="I1972" s="68">
        <v>0</v>
      </c>
      <c r="J1972" s="69">
        <f t="shared" si="60"/>
        <v>0</v>
      </c>
      <c r="K1972" s="57"/>
      <c r="L1972" s="65" t="s">
        <v>470</v>
      </c>
    </row>
    <row r="1973" spans="1:12" s="73" customFormat="1" outlineLevel="2">
      <c r="A1973" s="82">
        <v>1202402027</v>
      </c>
      <c r="B1973" s="83" t="s">
        <v>1861</v>
      </c>
      <c r="C1973" s="70">
        <v>0</v>
      </c>
      <c r="D1973" s="79"/>
      <c r="E1973" s="70"/>
      <c r="F1973" s="72"/>
      <c r="G1973" s="70">
        <f t="shared" si="59"/>
        <v>0</v>
      </c>
      <c r="I1973" s="68">
        <v>0</v>
      </c>
      <c r="J1973" s="69">
        <f t="shared" si="60"/>
        <v>0</v>
      </c>
      <c r="K1973" s="57"/>
      <c r="L1973" s="65" t="s">
        <v>470</v>
      </c>
    </row>
    <row r="1974" spans="1:12" s="73" customFormat="1" outlineLevel="2">
      <c r="A1974" s="82">
        <v>1202402029</v>
      </c>
      <c r="B1974" s="83" t="s">
        <v>1862</v>
      </c>
      <c r="C1974" s="70">
        <v>0</v>
      </c>
      <c r="D1974" s="79"/>
      <c r="E1974" s="70"/>
      <c r="F1974" s="72"/>
      <c r="G1974" s="70">
        <f t="shared" si="59"/>
        <v>0</v>
      </c>
      <c r="I1974" s="68">
        <v>0</v>
      </c>
      <c r="J1974" s="69">
        <f t="shared" si="60"/>
        <v>0</v>
      </c>
      <c r="K1974" s="57"/>
      <c r="L1974" s="65" t="s">
        <v>470</v>
      </c>
    </row>
    <row r="1975" spans="1:12" s="73" customFormat="1" outlineLevel="2">
      <c r="A1975" s="82">
        <v>1202501010</v>
      </c>
      <c r="B1975" s="83" t="s">
        <v>1863</v>
      </c>
      <c r="C1975" s="70">
        <v>0</v>
      </c>
      <c r="D1975" s="79"/>
      <c r="E1975" s="70"/>
      <c r="F1975" s="72"/>
      <c r="G1975" s="70">
        <f t="shared" ref="G1975:G2038" si="61">C1975+E1975</f>
        <v>0</v>
      </c>
      <c r="I1975" s="68">
        <v>0</v>
      </c>
      <c r="J1975" s="69">
        <f t="shared" si="60"/>
        <v>0</v>
      </c>
      <c r="K1975" s="57"/>
      <c r="L1975" s="65" t="s">
        <v>470</v>
      </c>
    </row>
    <row r="1976" spans="1:12" s="73" customFormat="1" outlineLevel="2">
      <c r="A1976" s="82">
        <v>1202501011</v>
      </c>
      <c r="B1976" s="83" t="s">
        <v>1864</v>
      </c>
      <c r="C1976" s="70">
        <v>0</v>
      </c>
      <c r="D1976" s="79"/>
      <c r="E1976" s="70"/>
      <c r="F1976" s="72"/>
      <c r="G1976" s="70">
        <f t="shared" si="61"/>
        <v>0</v>
      </c>
      <c r="I1976" s="68">
        <v>0</v>
      </c>
      <c r="J1976" s="69">
        <f t="shared" si="60"/>
        <v>0</v>
      </c>
      <c r="K1976" s="57"/>
      <c r="L1976" s="65" t="s">
        <v>470</v>
      </c>
    </row>
    <row r="1977" spans="1:12" s="73" customFormat="1" outlineLevel="2">
      <c r="A1977" s="82">
        <v>1202501012</v>
      </c>
      <c r="B1977" s="83" t="s">
        <v>1865</v>
      </c>
      <c r="C1977" s="70">
        <v>0</v>
      </c>
      <c r="D1977" s="79"/>
      <c r="E1977" s="70"/>
      <c r="F1977" s="72"/>
      <c r="G1977" s="70">
        <f t="shared" si="61"/>
        <v>0</v>
      </c>
      <c r="I1977" s="68">
        <v>0</v>
      </c>
      <c r="J1977" s="69">
        <f t="shared" si="60"/>
        <v>0</v>
      </c>
      <c r="K1977" s="57"/>
      <c r="L1977" s="65" t="s">
        <v>470</v>
      </c>
    </row>
    <row r="1978" spans="1:12" s="73" customFormat="1" outlineLevel="2">
      <c r="A1978" s="82">
        <v>1202501013</v>
      </c>
      <c r="B1978" s="83" t="s">
        <v>1866</v>
      </c>
      <c r="C1978" s="70">
        <v>0</v>
      </c>
      <c r="D1978" s="79"/>
      <c r="E1978" s="70"/>
      <c r="F1978" s="72"/>
      <c r="G1978" s="70">
        <f t="shared" si="61"/>
        <v>0</v>
      </c>
      <c r="I1978" s="68">
        <v>0</v>
      </c>
      <c r="J1978" s="69">
        <f t="shared" si="60"/>
        <v>0</v>
      </c>
      <c r="K1978" s="57"/>
      <c r="L1978" s="65" t="s">
        <v>470</v>
      </c>
    </row>
    <row r="1979" spans="1:12" s="73" customFormat="1" outlineLevel="2">
      <c r="A1979" s="82">
        <v>1202501016</v>
      </c>
      <c r="B1979" s="83" t="s">
        <v>1867</v>
      </c>
      <c r="C1979" s="70">
        <v>0</v>
      </c>
      <c r="D1979" s="79"/>
      <c r="E1979" s="70"/>
      <c r="F1979" s="72"/>
      <c r="G1979" s="70">
        <f t="shared" si="61"/>
        <v>0</v>
      </c>
      <c r="I1979" s="68">
        <v>0</v>
      </c>
      <c r="J1979" s="69">
        <f t="shared" si="60"/>
        <v>0</v>
      </c>
      <c r="K1979" s="57"/>
      <c r="L1979" s="65" t="s">
        <v>470</v>
      </c>
    </row>
    <row r="1980" spans="1:12" s="73" customFormat="1" outlineLevel="2">
      <c r="A1980" s="82">
        <v>1202501017</v>
      </c>
      <c r="B1980" s="83" t="s">
        <v>1868</v>
      </c>
      <c r="C1980" s="70">
        <v>0</v>
      </c>
      <c r="D1980" s="79"/>
      <c r="E1980" s="70"/>
      <c r="F1980" s="72"/>
      <c r="G1980" s="70">
        <f t="shared" si="61"/>
        <v>0</v>
      </c>
      <c r="I1980" s="68">
        <v>0</v>
      </c>
      <c r="J1980" s="69">
        <f t="shared" si="60"/>
        <v>0</v>
      </c>
      <c r="K1980" s="57"/>
      <c r="L1980" s="65" t="s">
        <v>470</v>
      </c>
    </row>
    <row r="1981" spans="1:12" s="73" customFormat="1" outlineLevel="2">
      <c r="A1981" s="82">
        <v>1202501018</v>
      </c>
      <c r="B1981" s="83" t="s">
        <v>1869</v>
      </c>
      <c r="C1981" s="70">
        <v>0</v>
      </c>
      <c r="D1981" s="79"/>
      <c r="E1981" s="70"/>
      <c r="F1981" s="72"/>
      <c r="G1981" s="70">
        <f t="shared" si="61"/>
        <v>0</v>
      </c>
      <c r="I1981" s="68">
        <v>0</v>
      </c>
      <c r="J1981" s="69">
        <f t="shared" si="60"/>
        <v>0</v>
      </c>
      <c r="K1981" s="57"/>
      <c r="L1981" s="65" t="s">
        <v>470</v>
      </c>
    </row>
    <row r="1982" spans="1:12" s="73" customFormat="1" outlineLevel="2">
      <c r="A1982" s="82">
        <v>1202501019</v>
      </c>
      <c r="B1982" s="83" t="s">
        <v>1870</v>
      </c>
      <c r="C1982" s="70">
        <v>0</v>
      </c>
      <c r="D1982" s="79"/>
      <c r="E1982" s="70"/>
      <c r="F1982" s="72"/>
      <c r="G1982" s="70">
        <f t="shared" si="61"/>
        <v>0</v>
      </c>
      <c r="I1982" s="68">
        <v>0</v>
      </c>
      <c r="J1982" s="69">
        <f t="shared" si="60"/>
        <v>0</v>
      </c>
      <c r="K1982" s="57"/>
      <c r="L1982" s="65" t="s">
        <v>470</v>
      </c>
    </row>
    <row r="1983" spans="1:12" s="73" customFormat="1" outlineLevel="2">
      <c r="A1983" s="82">
        <v>1202502010</v>
      </c>
      <c r="B1983" s="83" t="s">
        <v>1871</v>
      </c>
      <c r="C1983" s="70">
        <v>0</v>
      </c>
      <c r="D1983" s="79"/>
      <c r="E1983" s="70"/>
      <c r="F1983" s="72"/>
      <c r="G1983" s="70">
        <f t="shared" si="61"/>
        <v>0</v>
      </c>
      <c r="I1983" s="68">
        <v>0</v>
      </c>
      <c r="J1983" s="69">
        <f t="shared" si="60"/>
        <v>0</v>
      </c>
      <c r="K1983" s="57"/>
      <c r="L1983" s="65" t="s">
        <v>470</v>
      </c>
    </row>
    <row r="1984" spans="1:12" s="73" customFormat="1" outlineLevel="2">
      <c r="A1984" s="82">
        <v>1202502011</v>
      </c>
      <c r="B1984" s="83" t="s">
        <v>1872</v>
      </c>
      <c r="C1984" s="70">
        <v>0</v>
      </c>
      <c r="D1984" s="79"/>
      <c r="E1984" s="70"/>
      <c r="F1984" s="72"/>
      <c r="G1984" s="70">
        <f t="shared" si="61"/>
        <v>0</v>
      </c>
      <c r="I1984" s="68">
        <v>0</v>
      </c>
      <c r="J1984" s="69">
        <f t="shared" si="60"/>
        <v>0</v>
      </c>
      <c r="K1984" s="57"/>
      <c r="L1984" s="65" t="s">
        <v>470</v>
      </c>
    </row>
    <row r="1985" spans="1:12" s="73" customFormat="1" outlineLevel="2">
      <c r="A1985" s="82">
        <v>1202502012</v>
      </c>
      <c r="B1985" s="83" t="s">
        <v>1873</v>
      </c>
      <c r="C1985" s="70">
        <v>0</v>
      </c>
      <c r="D1985" s="79"/>
      <c r="E1985" s="70"/>
      <c r="F1985" s="72"/>
      <c r="G1985" s="70">
        <f t="shared" si="61"/>
        <v>0</v>
      </c>
      <c r="I1985" s="68">
        <v>0</v>
      </c>
      <c r="J1985" s="69">
        <f t="shared" si="60"/>
        <v>0</v>
      </c>
      <c r="K1985" s="57"/>
      <c r="L1985" s="65" t="s">
        <v>470</v>
      </c>
    </row>
    <row r="1986" spans="1:12" s="73" customFormat="1" outlineLevel="2">
      <c r="A1986" s="82">
        <v>1202502013</v>
      </c>
      <c r="B1986" s="83" t="s">
        <v>1874</v>
      </c>
      <c r="C1986" s="70">
        <v>0</v>
      </c>
      <c r="D1986" s="79"/>
      <c r="E1986" s="70"/>
      <c r="F1986" s="72"/>
      <c r="G1986" s="70">
        <f t="shared" si="61"/>
        <v>0</v>
      </c>
      <c r="I1986" s="68">
        <v>0</v>
      </c>
      <c r="J1986" s="69">
        <f t="shared" si="60"/>
        <v>0</v>
      </c>
      <c r="K1986" s="57"/>
      <c r="L1986" s="65" t="s">
        <v>470</v>
      </c>
    </row>
    <row r="1987" spans="1:12" s="73" customFormat="1" outlineLevel="2">
      <c r="A1987" s="82">
        <v>1202502016</v>
      </c>
      <c r="B1987" s="83" t="s">
        <v>1875</v>
      </c>
      <c r="C1987" s="70">
        <v>0</v>
      </c>
      <c r="D1987" s="79"/>
      <c r="E1987" s="70"/>
      <c r="F1987" s="72"/>
      <c r="G1987" s="70">
        <f t="shared" si="61"/>
        <v>0</v>
      </c>
      <c r="I1987" s="68">
        <v>0</v>
      </c>
      <c r="J1987" s="69">
        <f t="shared" si="60"/>
        <v>0</v>
      </c>
      <c r="K1987" s="57"/>
      <c r="L1987" s="65" t="s">
        <v>470</v>
      </c>
    </row>
    <row r="1988" spans="1:12" s="73" customFormat="1" outlineLevel="2">
      <c r="A1988" s="82">
        <v>1202502017</v>
      </c>
      <c r="B1988" s="83" t="s">
        <v>1876</v>
      </c>
      <c r="C1988" s="70">
        <v>0</v>
      </c>
      <c r="D1988" s="79"/>
      <c r="E1988" s="70"/>
      <c r="F1988" s="72"/>
      <c r="G1988" s="70">
        <f t="shared" si="61"/>
        <v>0</v>
      </c>
      <c r="I1988" s="68">
        <v>0</v>
      </c>
      <c r="J1988" s="69">
        <f t="shared" si="60"/>
        <v>0</v>
      </c>
      <c r="K1988" s="57"/>
      <c r="L1988" s="65" t="s">
        <v>470</v>
      </c>
    </row>
    <row r="1989" spans="1:12" s="73" customFormat="1" outlineLevel="2">
      <c r="A1989" s="82">
        <v>1202502019</v>
      </c>
      <c r="B1989" s="83" t="s">
        <v>1877</v>
      </c>
      <c r="C1989" s="70">
        <v>0</v>
      </c>
      <c r="D1989" s="79"/>
      <c r="E1989" s="70"/>
      <c r="F1989" s="72"/>
      <c r="G1989" s="70">
        <f t="shared" si="61"/>
        <v>0</v>
      </c>
      <c r="I1989" s="68">
        <v>0</v>
      </c>
      <c r="J1989" s="69">
        <f t="shared" si="60"/>
        <v>0</v>
      </c>
      <c r="K1989" s="57"/>
      <c r="L1989" s="65" t="s">
        <v>470</v>
      </c>
    </row>
    <row r="1990" spans="1:12" s="73" customFormat="1" outlineLevel="2">
      <c r="A1990" s="82">
        <v>1202502020</v>
      </c>
      <c r="B1990" s="83" t="s">
        <v>1871</v>
      </c>
      <c r="C1990" s="70">
        <v>0</v>
      </c>
      <c r="D1990" s="79"/>
      <c r="E1990" s="70"/>
      <c r="F1990" s="72"/>
      <c r="G1990" s="70">
        <f t="shared" si="61"/>
        <v>0</v>
      </c>
      <c r="I1990" s="68">
        <v>0</v>
      </c>
      <c r="J1990" s="69">
        <f t="shared" si="60"/>
        <v>0</v>
      </c>
      <c r="K1990" s="57"/>
      <c r="L1990" s="65" t="s">
        <v>470</v>
      </c>
    </row>
    <row r="1991" spans="1:12" s="73" customFormat="1" outlineLevel="2">
      <c r="A1991" s="82">
        <v>1202502021</v>
      </c>
      <c r="B1991" s="83" t="s">
        <v>1872</v>
      </c>
      <c r="C1991" s="70">
        <v>0</v>
      </c>
      <c r="D1991" s="79"/>
      <c r="E1991" s="70"/>
      <c r="F1991" s="72"/>
      <c r="G1991" s="70">
        <f t="shared" si="61"/>
        <v>0</v>
      </c>
      <c r="I1991" s="68">
        <v>0</v>
      </c>
      <c r="J1991" s="69">
        <f t="shared" si="60"/>
        <v>0</v>
      </c>
      <c r="K1991" s="57"/>
      <c r="L1991" s="65" t="s">
        <v>470</v>
      </c>
    </row>
    <row r="1992" spans="1:12" s="73" customFormat="1" outlineLevel="2">
      <c r="A1992" s="82">
        <v>1202502022</v>
      </c>
      <c r="B1992" s="83" t="s">
        <v>1873</v>
      </c>
      <c r="C1992" s="70">
        <v>0</v>
      </c>
      <c r="D1992" s="79"/>
      <c r="E1992" s="70"/>
      <c r="F1992" s="72"/>
      <c r="G1992" s="70">
        <f t="shared" si="61"/>
        <v>0</v>
      </c>
      <c r="I1992" s="68">
        <v>0</v>
      </c>
      <c r="J1992" s="69">
        <f t="shared" si="60"/>
        <v>0</v>
      </c>
      <c r="K1992" s="57"/>
      <c r="L1992" s="65" t="s">
        <v>470</v>
      </c>
    </row>
    <row r="1993" spans="1:12" s="73" customFormat="1" outlineLevel="2">
      <c r="A1993" s="82">
        <v>1202502023</v>
      </c>
      <c r="B1993" s="83" t="s">
        <v>1874</v>
      </c>
      <c r="C1993" s="70">
        <v>0</v>
      </c>
      <c r="D1993" s="79"/>
      <c r="E1993" s="70"/>
      <c r="F1993" s="72"/>
      <c r="G1993" s="70">
        <f t="shared" si="61"/>
        <v>0</v>
      </c>
      <c r="I1993" s="68">
        <v>0</v>
      </c>
      <c r="J1993" s="69">
        <f t="shared" si="60"/>
        <v>0</v>
      </c>
      <c r="K1993" s="57"/>
      <c r="L1993" s="65" t="s">
        <v>470</v>
      </c>
    </row>
    <row r="1994" spans="1:12" s="73" customFormat="1" outlineLevel="2">
      <c r="A1994" s="82">
        <v>1202502026</v>
      </c>
      <c r="B1994" s="83" t="s">
        <v>1875</v>
      </c>
      <c r="C1994" s="70">
        <v>0</v>
      </c>
      <c r="D1994" s="79"/>
      <c r="E1994" s="70"/>
      <c r="F1994" s="72"/>
      <c r="G1994" s="70">
        <f t="shared" si="61"/>
        <v>0</v>
      </c>
      <c r="I1994" s="68">
        <v>0</v>
      </c>
      <c r="J1994" s="69">
        <f t="shared" si="60"/>
        <v>0</v>
      </c>
      <c r="K1994" s="57"/>
      <c r="L1994" s="65" t="s">
        <v>470</v>
      </c>
    </row>
    <row r="1995" spans="1:12" s="73" customFormat="1" outlineLevel="2">
      <c r="A1995" s="82">
        <v>1202502027</v>
      </c>
      <c r="B1995" s="83" t="s">
        <v>1876</v>
      </c>
      <c r="C1995" s="70">
        <v>0</v>
      </c>
      <c r="D1995" s="79"/>
      <c r="E1995" s="70"/>
      <c r="F1995" s="72"/>
      <c r="G1995" s="70">
        <f t="shared" si="61"/>
        <v>0</v>
      </c>
      <c r="I1995" s="68">
        <v>0</v>
      </c>
      <c r="J1995" s="69">
        <f t="shared" si="60"/>
        <v>0</v>
      </c>
      <c r="K1995" s="57"/>
      <c r="L1995" s="65" t="s">
        <v>470</v>
      </c>
    </row>
    <row r="1996" spans="1:12" s="73" customFormat="1" outlineLevel="2">
      <c r="A1996" s="82">
        <v>1202502029</v>
      </c>
      <c r="B1996" s="83" t="s">
        <v>1877</v>
      </c>
      <c r="C1996" s="70">
        <v>0</v>
      </c>
      <c r="D1996" s="79"/>
      <c r="E1996" s="70"/>
      <c r="F1996" s="72"/>
      <c r="G1996" s="70">
        <f t="shared" si="61"/>
        <v>0</v>
      </c>
      <c r="I1996" s="68">
        <v>0</v>
      </c>
      <c r="J1996" s="69">
        <f t="shared" si="60"/>
        <v>0</v>
      </c>
      <c r="K1996" s="57"/>
      <c r="L1996" s="65" t="s">
        <v>470</v>
      </c>
    </row>
    <row r="1997" spans="1:12" s="73" customFormat="1" outlineLevel="2">
      <c r="A1997" s="82">
        <v>1202502030</v>
      </c>
      <c r="B1997" s="83" t="s">
        <v>1871</v>
      </c>
      <c r="C1997" s="70">
        <v>0</v>
      </c>
      <c r="D1997" s="79"/>
      <c r="E1997" s="70"/>
      <c r="F1997" s="72"/>
      <c r="G1997" s="70">
        <f t="shared" si="61"/>
        <v>0</v>
      </c>
      <c r="I1997" s="68">
        <v>0</v>
      </c>
      <c r="J1997" s="69">
        <f t="shared" si="60"/>
        <v>0</v>
      </c>
      <c r="K1997" s="57"/>
      <c r="L1997" s="65" t="s">
        <v>470</v>
      </c>
    </row>
    <row r="1998" spans="1:12" s="73" customFormat="1" outlineLevel="2">
      <c r="A1998" s="82">
        <v>1202502031</v>
      </c>
      <c r="B1998" s="83" t="s">
        <v>1872</v>
      </c>
      <c r="C1998" s="70">
        <v>0</v>
      </c>
      <c r="D1998" s="79"/>
      <c r="E1998" s="70"/>
      <c r="F1998" s="72"/>
      <c r="G1998" s="70">
        <f t="shared" si="61"/>
        <v>0</v>
      </c>
      <c r="I1998" s="68">
        <v>0</v>
      </c>
      <c r="J1998" s="69">
        <f t="shared" si="60"/>
        <v>0</v>
      </c>
      <c r="K1998" s="57"/>
      <c r="L1998" s="65" t="s">
        <v>470</v>
      </c>
    </row>
    <row r="1999" spans="1:12" s="73" customFormat="1" outlineLevel="2">
      <c r="A1999" s="82">
        <v>1202502032</v>
      </c>
      <c r="B1999" s="83" t="s">
        <v>1873</v>
      </c>
      <c r="C1999" s="70">
        <v>0</v>
      </c>
      <c r="D1999" s="79"/>
      <c r="E1999" s="70"/>
      <c r="F1999" s="72"/>
      <c r="G1999" s="70">
        <f t="shared" si="61"/>
        <v>0</v>
      </c>
      <c r="I1999" s="68">
        <v>0</v>
      </c>
      <c r="J1999" s="69">
        <f t="shared" si="60"/>
        <v>0</v>
      </c>
      <c r="K1999" s="57"/>
      <c r="L1999" s="65" t="s">
        <v>470</v>
      </c>
    </row>
    <row r="2000" spans="1:12" s="73" customFormat="1" outlineLevel="2">
      <c r="A2000" s="82">
        <v>1202502033</v>
      </c>
      <c r="B2000" s="83" t="s">
        <v>1874</v>
      </c>
      <c r="C2000" s="70">
        <v>0</v>
      </c>
      <c r="D2000" s="79"/>
      <c r="E2000" s="70"/>
      <c r="F2000" s="72"/>
      <c r="G2000" s="70">
        <f t="shared" si="61"/>
        <v>0</v>
      </c>
      <c r="I2000" s="68">
        <v>0</v>
      </c>
      <c r="J2000" s="69">
        <f t="shared" si="60"/>
        <v>0</v>
      </c>
      <c r="K2000" s="57"/>
      <c r="L2000" s="65" t="s">
        <v>470</v>
      </c>
    </row>
    <row r="2001" spans="1:12" s="73" customFormat="1" outlineLevel="2">
      <c r="A2001" s="82">
        <v>1202502036</v>
      </c>
      <c r="B2001" s="83" t="s">
        <v>1875</v>
      </c>
      <c r="C2001" s="70">
        <v>0</v>
      </c>
      <c r="D2001" s="79"/>
      <c r="E2001" s="70"/>
      <c r="F2001" s="72"/>
      <c r="G2001" s="70">
        <f t="shared" si="61"/>
        <v>0</v>
      </c>
      <c r="I2001" s="68">
        <v>0</v>
      </c>
      <c r="J2001" s="69">
        <f t="shared" si="60"/>
        <v>0</v>
      </c>
      <c r="K2001" s="57"/>
      <c r="L2001" s="65" t="s">
        <v>470</v>
      </c>
    </row>
    <row r="2002" spans="1:12" s="73" customFormat="1" outlineLevel="2">
      <c r="A2002" s="82">
        <v>1202502037</v>
      </c>
      <c r="B2002" s="83" t="s">
        <v>1876</v>
      </c>
      <c r="C2002" s="70">
        <v>0</v>
      </c>
      <c r="D2002" s="79"/>
      <c r="E2002" s="70"/>
      <c r="F2002" s="72"/>
      <c r="G2002" s="70">
        <f t="shared" si="61"/>
        <v>0</v>
      </c>
      <c r="I2002" s="68">
        <v>0</v>
      </c>
      <c r="J2002" s="69">
        <f t="shared" si="60"/>
        <v>0</v>
      </c>
      <c r="K2002" s="57"/>
      <c r="L2002" s="65" t="s">
        <v>470</v>
      </c>
    </row>
    <row r="2003" spans="1:12" s="73" customFormat="1" outlineLevel="2">
      <c r="A2003" s="82">
        <v>1202502039</v>
      </c>
      <c r="B2003" s="83" t="s">
        <v>1877</v>
      </c>
      <c r="C2003" s="70">
        <v>0</v>
      </c>
      <c r="D2003" s="79"/>
      <c r="E2003" s="70"/>
      <c r="F2003" s="72"/>
      <c r="G2003" s="70">
        <f t="shared" si="61"/>
        <v>0</v>
      </c>
      <c r="I2003" s="68">
        <v>0</v>
      </c>
      <c r="J2003" s="69">
        <f t="shared" si="60"/>
        <v>0</v>
      </c>
      <c r="K2003" s="57"/>
      <c r="L2003" s="65" t="s">
        <v>470</v>
      </c>
    </row>
    <row r="2004" spans="1:12" s="73" customFormat="1" outlineLevel="2">
      <c r="A2004" s="82">
        <v>1202502050</v>
      </c>
      <c r="B2004" s="83" t="s">
        <v>1871</v>
      </c>
      <c r="C2004" s="70">
        <v>0</v>
      </c>
      <c r="D2004" s="79"/>
      <c r="E2004" s="70"/>
      <c r="F2004" s="72"/>
      <c r="G2004" s="70">
        <f t="shared" si="61"/>
        <v>0</v>
      </c>
      <c r="I2004" s="68">
        <v>0</v>
      </c>
      <c r="J2004" s="69">
        <f t="shared" si="60"/>
        <v>0</v>
      </c>
      <c r="K2004" s="57"/>
      <c r="L2004" s="65" t="s">
        <v>470</v>
      </c>
    </row>
    <row r="2005" spans="1:12" s="73" customFormat="1" outlineLevel="2">
      <c r="A2005" s="82">
        <v>1202502051</v>
      </c>
      <c r="B2005" s="83" t="s">
        <v>1872</v>
      </c>
      <c r="C2005" s="70">
        <v>0</v>
      </c>
      <c r="D2005" s="79"/>
      <c r="E2005" s="70"/>
      <c r="F2005" s="72"/>
      <c r="G2005" s="70">
        <f t="shared" si="61"/>
        <v>0</v>
      </c>
      <c r="I2005" s="68">
        <v>0</v>
      </c>
      <c r="J2005" s="69">
        <f t="shared" si="60"/>
        <v>0</v>
      </c>
      <c r="K2005" s="57"/>
      <c r="L2005" s="65" t="s">
        <v>470</v>
      </c>
    </row>
    <row r="2006" spans="1:12" s="73" customFormat="1" outlineLevel="2">
      <c r="A2006" s="82">
        <v>1202502052</v>
      </c>
      <c r="B2006" s="83" t="s">
        <v>1873</v>
      </c>
      <c r="C2006" s="70">
        <v>0</v>
      </c>
      <c r="D2006" s="79"/>
      <c r="E2006" s="70"/>
      <c r="F2006" s="72"/>
      <c r="G2006" s="70">
        <f t="shared" si="61"/>
        <v>0</v>
      </c>
      <c r="I2006" s="68">
        <v>0</v>
      </c>
      <c r="J2006" s="69">
        <f t="shared" si="60"/>
        <v>0</v>
      </c>
      <c r="K2006" s="57"/>
      <c r="L2006" s="65" t="s">
        <v>470</v>
      </c>
    </row>
    <row r="2007" spans="1:12" s="73" customFormat="1" outlineLevel="2">
      <c r="A2007" s="82">
        <v>1202502053</v>
      </c>
      <c r="B2007" s="83" t="s">
        <v>1874</v>
      </c>
      <c r="C2007" s="70">
        <v>0</v>
      </c>
      <c r="D2007" s="79"/>
      <c r="E2007" s="70"/>
      <c r="F2007" s="72"/>
      <c r="G2007" s="70">
        <f t="shared" si="61"/>
        <v>0</v>
      </c>
      <c r="I2007" s="68">
        <v>0</v>
      </c>
      <c r="J2007" s="69">
        <f t="shared" si="60"/>
        <v>0</v>
      </c>
      <c r="K2007" s="57"/>
      <c r="L2007" s="65" t="s">
        <v>470</v>
      </c>
    </row>
    <row r="2008" spans="1:12" s="73" customFormat="1" outlineLevel="2">
      <c r="A2008" s="82">
        <v>1202502056</v>
      </c>
      <c r="B2008" s="83" t="s">
        <v>1875</v>
      </c>
      <c r="C2008" s="70">
        <v>0</v>
      </c>
      <c r="D2008" s="79"/>
      <c r="E2008" s="70"/>
      <c r="F2008" s="72"/>
      <c r="G2008" s="70">
        <f t="shared" si="61"/>
        <v>0</v>
      </c>
      <c r="I2008" s="68">
        <v>0</v>
      </c>
      <c r="J2008" s="69">
        <f t="shared" si="60"/>
        <v>0</v>
      </c>
      <c r="K2008" s="57"/>
      <c r="L2008" s="65" t="s">
        <v>470</v>
      </c>
    </row>
    <row r="2009" spans="1:12" s="73" customFormat="1" outlineLevel="2">
      <c r="A2009" s="82">
        <v>1202502057</v>
      </c>
      <c r="B2009" s="83" t="s">
        <v>1876</v>
      </c>
      <c r="C2009" s="70">
        <v>0</v>
      </c>
      <c r="D2009" s="79"/>
      <c r="E2009" s="70"/>
      <c r="F2009" s="72"/>
      <c r="G2009" s="70">
        <f t="shared" si="61"/>
        <v>0</v>
      </c>
      <c r="I2009" s="68">
        <v>0</v>
      </c>
      <c r="J2009" s="69">
        <f t="shared" si="60"/>
        <v>0</v>
      </c>
      <c r="K2009" s="57"/>
      <c r="L2009" s="65" t="s">
        <v>470</v>
      </c>
    </row>
    <row r="2010" spans="1:12" s="73" customFormat="1" outlineLevel="2">
      <c r="A2010" s="82">
        <v>1202502059</v>
      </c>
      <c r="B2010" s="83" t="s">
        <v>1877</v>
      </c>
      <c r="C2010" s="70">
        <v>0</v>
      </c>
      <c r="D2010" s="79"/>
      <c r="E2010" s="70"/>
      <c r="F2010" s="72"/>
      <c r="G2010" s="70">
        <f t="shared" si="61"/>
        <v>0</v>
      </c>
      <c r="I2010" s="68">
        <v>0</v>
      </c>
      <c r="J2010" s="69">
        <f t="shared" si="60"/>
        <v>0</v>
      </c>
      <c r="K2010" s="57"/>
      <c r="L2010" s="65" t="s">
        <v>470</v>
      </c>
    </row>
    <row r="2011" spans="1:12" s="73" customFormat="1" outlineLevel="2">
      <c r="A2011" s="82">
        <v>1202502120</v>
      </c>
      <c r="B2011" s="83" t="s">
        <v>1871</v>
      </c>
      <c r="C2011" s="70">
        <v>0</v>
      </c>
      <c r="D2011" s="79"/>
      <c r="E2011" s="70"/>
      <c r="F2011" s="72"/>
      <c r="G2011" s="70">
        <f t="shared" si="61"/>
        <v>0</v>
      </c>
      <c r="I2011" s="68">
        <v>0</v>
      </c>
      <c r="J2011" s="69">
        <f t="shared" si="60"/>
        <v>0</v>
      </c>
      <c r="K2011" s="57"/>
      <c r="L2011" s="65" t="s">
        <v>470</v>
      </c>
    </row>
    <row r="2012" spans="1:12" s="73" customFormat="1" outlineLevel="2">
      <c r="A2012" s="82">
        <v>1202502121</v>
      </c>
      <c r="B2012" s="83" t="s">
        <v>1872</v>
      </c>
      <c r="C2012" s="70">
        <v>0</v>
      </c>
      <c r="D2012" s="79"/>
      <c r="E2012" s="70"/>
      <c r="F2012" s="72"/>
      <c r="G2012" s="70">
        <f t="shared" si="61"/>
        <v>0</v>
      </c>
      <c r="I2012" s="68">
        <v>0</v>
      </c>
      <c r="J2012" s="69">
        <f t="shared" si="60"/>
        <v>0</v>
      </c>
      <c r="K2012" s="57"/>
      <c r="L2012" s="65" t="s">
        <v>470</v>
      </c>
    </row>
    <row r="2013" spans="1:12" s="73" customFormat="1" outlineLevel="2">
      <c r="A2013" s="82">
        <v>1202502122</v>
      </c>
      <c r="B2013" s="83" t="s">
        <v>1873</v>
      </c>
      <c r="C2013" s="70">
        <v>0</v>
      </c>
      <c r="D2013" s="79"/>
      <c r="E2013" s="70"/>
      <c r="F2013" s="72"/>
      <c r="G2013" s="70">
        <f t="shared" si="61"/>
        <v>0</v>
      </c>
      <c r="I2013" s="68">
        <v>0</v>
      </c>
      <c r="J2013" s="69">
        <f t="shared" si="60"/>
        <v>0</v>
      </c>
      <c r="K2013" s="57"/>
      <c r="L2013" s="65" t="s">
        <v>470</v>
      </c>
    </row>
    <row r="2014" spans="1:12" s="73" customFormat="1" outlineLevel="2">
      <c r="A2014" s="82">
        <v>1202502123</v>
      </c>
      <c r="B2014" s="83" t="s">
        <v>1874</v>
      </c>
      <c r="C2014" s="70">
        <v>0</v>
      </c>
      <c r="D2014" s="79"/>
      <c r="E2014" s="70"/>
      <c r="F2014" s="72"/>
      <c r="G2014" s="70">
        <f t="shared" si="61"/>
        <v>0</v>
      </c>
      <c r="I2014" s="68">
        <v>0</v>
      </c>
      <c r="J2014" s="69">
        <f t="shared" si="60"/>
        <v>0</v>
      </c>
      <c r="K2014" s="57"/>
      <c r="L2014" s="65" t="s">
        <v>470</v>
      </c>
    </row>
    <row r="2015" spans="1:12" s="73" customFormat="1" outlineLevel="2">
      <c r="A2015" s="82">
        <v>1202502126</v>
      </c>
      <c r="B2015" s="83" t="s">
        <v>1875</v>
      </c>
      <c r="C2015" s="70">
        <v>0</v>
      </c>
      <c r="D2015" s="79"/>
      <c r="E2015" s="70"/>
      <c r="F2015" s="72"/>
      <c r="G2015" s="70">
        <f t="shared" si="61"/>
        <v>0</v>
      </c>
      <c r="I2015" s="68">
        <v>0</v>
      </c>
      <c r="J2015" s="69">
        <f t="shared" si="60"/>
        <v>0</v>
      </c>
      <c r="K2015" s="57"/>
      <c r="L2015" s="65" t="s">
        <v>470</v>
      </c>
    </row>
    <row r="2016" spans="1:12" s="73" customFormat="1" outlineLevel="2">
      <c r="A2016" s="82">
        <v>1202502127</v>
      </c>
      <c r="B2016" s="83" t="s">
        <v>1876</v>
      </c>
      <c r="C2016" s="70">
        <v>0</v>
      </c>
      <c r="D2016" s="79"/>
      <c r="E2016" s="70"/>
      <c r="F2016" s="72"/>
      <c r="G2016" s="70">
        <f t="shared" si="61"/>
        <v>0</v>
      </c>
      <c r="I2016" s="68">
        <v>0</v>
      </c>
      <c r="J2016" s="69">
        <f t="shared" si="60"/>
        <v>0</v>
      </c>
      <c r="K2016" s="57"/>
      <c r="L2016" s="65" t="s">
        <v>470</v>
      </c>
    </row>
    <row r="2017" spans="1:12" s="73" customFormat="1" outlineLevel="2">
      <c r="A2017" s="82">
        <v>1202502129</v>
      </c>
      <c r="B2017" s="83" t="s">
        <v>1877</v>
      </c>
      <c r="C2017" s="70">
        <v>0</v>
      </c>
      <c r="D2017" s="79"/>
      <c r="E2017" s="70"/>
      <c r="F2017" s="72"/>
      <c r="G2017" s="70">
        <f t="shared" si="61"/>
        <v>0</v>
      </c>
      <c r="I2017" s="68">
        <v>0</v>
      </c>
      <c r="J2017" s="69">
        <f t="shared" si="60"/>
        <v>0</v>
      </c>
      <c r="K2017" s="57"/>
      <c r="L2017" s="65" t="s">
        <v>470</v>
      </c>
    </row>
    <row r="2018" spans="1:12" s="73" customFormat="1" outlineLevel="2">
      <c r="A2018" s="82">
        <v>1202701010</v>
      </c>
      <c r="B2018" s="83" t="s">
        <v>1878</v>
      </c>
      <c r="C2018" s="70">
        <v>0</v>
      </c>
      <c r="D2018" s="79"/>
      <c r="E2018" s="70"/>
      <c r="F2018" s="72"/>
      <c r="G2018" s="70">
        <f t="shared" si="61"/>
        <v>0</v>
      </c>
      <c r="I2018" s="68">
        <v>0</v>
      </c>
      <c r="J2018" s="69">
        <f t="shared" si="60"/>
        <v>0</v>
      </c>
      <c r="K2018" s="57"/>
      <c r="L2018" s="65" t="s">
        <v>470</v>
      </c>
    </row>
    <row r="2019" spans="1:12" s="73" customFormat="1" outlineLevel="2">
      <c r="A2019" s="82">
        <v>1202701011</v>
      </c>
      <c r="B2019" s="83" t="s">
        <v>1879</v>
      </c>
      <c r="C2019" s="70">
        <v>0</v>
      </c>
      <c r="D2019" s="79"/>
      <c r="E2019" s="70"/>
      <c r="F2019" s="72"/>
      <c r="G2019" s="70">
        <f t="shared" si="61"/>
        <v>0</v>
      </c>
      <c r="I2019" s="68">
        <v>0</v>
      </c>
      <c r="J2019" s="69">
        <f t="shared" si="60"/>
        <v>0</v>
      </c>
      <c r="K2019" s="57"/>
      <c r="L2019" s="65" t="s">
        <v>470</v>
      </c>
    </row>
    <row r="2020" spans="1:12" s="73" customFormat="1" outlineLevel="2">
      <c r="A2020" s="82">
        <v>1202701012</v>
      </c>
      <c r="B2020" s="83" t="s">
        <v>1880</v>
      </c>
      <c r="C2020" s="70">
        <v>0</v>
      </c>
      <c r="D2020" s="79"/>
      <c r="E2020" s="70"/>
      <c r="F2020" s="72"/>
      <c r="G2020" s="70">
        <f t="shared" si="61"/>
        <v>0</v>
      </c>
      <c r="I2020" s="68">
        <v>0</v>
      </c>
      <c r="J2020" s="69">
        <f t="shared" si="60"/>
        <v>0</v>
      </c>
      <c r="K2020" s="57"/>
      <c r="L2020" s="65" t="s">
        <v>470</v>
      </c>
    </row>
    <row r="2021" spans="1:12" s="73" customFormat="1" outlineLevel="2">
      <c r="A2021" s="82">
        <v>1202701013</v>
      </c>
      <c r="B2021" s="83" t="s">
        <v>1881</v>
      </c>
      <c r="C2021" s="70">
        <v>0</v>
      </c>
      <c r="D2021" s="79"/>
      <c r="E2021" s="70"/>
      <c r="F2021" s="72"/>
      <c r="G2021" s="70">
        <f t="shared" si="61"/>
        <v>0</v>
      </c>
      <c r="I2021" s="68">
        <v>0</v>
      </c>
      <c r="J2021" s="69">
        <f t="shared" si="60"/>
        <v>0</v>
      </c>
      <c r="K2021" s="57"/>
      <c r="L2021" s="65" t="s">
        <v>470</v>
      </c>
    </row>
    <row r="2022" spans="1:12" s="73" customFormat="1" outlineLevel="2">
      <c r="A2022" s="82">
        <v>1202701016</v>
      </c>
      <c r="B2022" s="83" t="s">
        <v>1882</v>
      </c>
      <c r="C2022" s="70">
        <v>0</v>
      </c>
      <c r="D2022" s="79"/>
      <c r="E2022" s="70"/>
      <c r="F2022" s="72"/>
      <c r="G2022" s="70">
        <f t="shared" si="61"/>
        <v>0</v>
      </c>
      <c r="I2022" s="68">
        <v>0</v>
      </c>
      <c r="J2022" s="69">
        <f t="shared" si="60"/>
        <v>0</v>
      </c>
      <c r="K2022" s="57"/>
      <c r="L2022" s="65" t="s">
        <v>470</v>
      </c>
    </row>
    <row r="2023" spans="1:12" s="73" customFormat="1" outlineLevel="2">
      <c r="A2023" s="82">
        <v>1202701017</v>
      </c>
      <c r="B2023" s="83" t="s">
        <v>1883</v>
      </c>
      <c r="C2023" s="70">
        <v>0</v>
      </c>
      <c r="D2023" s="79"/>
      <c r="E2023" s="70"/>
      <c r="F2023" s="72"/>
      <c r="G2023" s="70">
        <f t="shared" si="61"/>
        <v>0</v>
      </c>
      <c r="I2023" s="68">
        <v>0</v>
      </c>
      <c r="J2023" s="69">
        <f t="shared" si="60"/>
        <v>0</v>
      </c>
      <c r="K2023" s="57"/>
      <c r="L2023" s="65" t="s">
        <v>470</v>
      </c>
    </row>
    <row r="2024" spans="1:12" s="73" customFormat="1" outlineLevel="2">
      <c r="A2024" s="82">
        <v>1202701018</v>
      </c>
      <c r="B2024" s="83" t="s">
        <v>1884</v>
      </c>
      <c r="C2024" s="70">
        <v>0</v>
      </c>
      <c r="D2024" s="79"/>
      <c r="E2024" s="70"/>
      <c r="F2024" s="72"/>
      <c r="G2024" s="70">
        <f t="shared" si="61"/>
        <v>0</v>
      </c>
      <c r="I2024" s="68">
        <v>0</v>
      </c>
      <c r="J2024" s="69">
        <f t="shared" si="60"/>
        <v>0</v>
      </c>
      <c r="K2024" s="57"/>
      <c r="L2024" s="65" t="s">
        <v>470</v>
      </c>
    </row>
    <row r="2025" spans="1:12" s="73" customFormat="1" outlineLevel="2">
      <c r="A2025" s="82">
        <v>1202701019</v>
      </c>
      <c r="B2025" s="83" t="s">
        <v>1885</v>
      </c>
      <c r="C2025" s="70">
        <v>0</v>
      </c>
      <c r="D2025" s="79"/>
      <c r="E2025" s="70"/>
      <c r="F2025" s="72"/>
      <c r="G2025" s="70">
        <f t="shared" si="61"/>
        <v>0</v>
      </c>
      <c r="I2025" s="68">
        <v>0</v>
      </c>
      <c r="J2025" s="69">
        <f t="shared" si="60"/>
        <v>0</v>
      </c>
      <c r="K2025" s="57"/>
      <c r="L2025" s="65" t="s">
        <v>470</v>
      </c>
    </row>
    <row r="2026" spans="1:12" s="73" customFormat="1" outlineLevel="2">
      <c r="A2026" s="82">
        <v>1202702010</v>
      </c>
      <c r="B2026" s="83" t="s">
        <v>1878</v>
      </c>
      <c r="C2026" s="70">
        <v>0</v>
      </c>
      <c r="D2026" s="79"/>
      <c r="E2026" s="70"/>
      <c r="F2026" s="72"/>
      <c r="G2026" s="70">
        <f t="shared" si="61"/>
        <v>0</v>
      </c>
      <c r="I2026" s="68">
        <v>0</v>
      </c>
      <c r="J2026" s="69">
        <f t="shared" ref="J2026:J2089" si="62">I2026-G2026</f>
        <v>0</v>
      </c>
      <c r="K2026" s="57"/>
      <c r="L2026" s="65" t="s">
        <v>470</v>
      </c>
    </row>
    <row r="2027" spans="1:12" s="73" customFormat="1" outlineLevel="2">
      <c r="A2027" s="82">
        <v>1202702011</v>
      </c>
      <c r="B2027" s="83" t="s">
        <v>1879</v>
      </c>
      <c r="C2027" s="70">
        <v>0</v>
      </c>
      <c r="D2027" s="79"/>
      <c r="E2027" s="70"/>
      <c r="F2027" s="72"/>
      <c r="G2027" s="70">
        <f t="shared" si="61"/>
        <v>0</v>
      </c>
      <c r="I2027" s="68">
        <v>0</v>
      </c>
      <c r="J2027" s="69">
        <f t="shared" si="62"/>
        <v>0</v>
      </c>
      <c r="K2027" s="57"/>
      <c r="L2027" s="65" t="s">
        <v>470</v>
      </c>
    </row>
    <row r="2028" spans="1:12" s="73" customFormat="1" outlineLevel="2">
      <c r="A2028" s="82">
        <v>1202702012</v>
      </c>
      <c r="B2028" s="83" t="s">
        <v>1880</v>
      </c>
      <c r="C2028" s="70">
        <v>0</v>
      </c>
      <c r="D2028" s="79"/>
      <c r="E2028" s="70"/>
      <c r="F2028" s="72"/>
      <c r="G2028" s="70">
        <f t="shared" si="61"/>
        <v>0</v>
      </c>
      <c r="I2028" s="68">
        <v>0</v>
      </c>
      <c r="J2028" s="69">
        <f t="shared" si="62"/>
        <v>0</v>
      </c>
      <c r="K2028" s="57"/>
      <c r="L2028" s="65" t="s">
        <v>470</v>
      </c>
    </row>
    <row r="2029" spans="1:12" s="73" customFormat="1" outlineLevel="2">
      <c r="A2029" s="82">
        <v>1202702013</v>
      </c>
      <c r="B2029" s="83" t="s">
        <v>1881</v>
      </c>
      <c r="C2029" s="70">
        <v>50113.199999999903</v>
      </c>
      <c r="D2029" s="79"/>
      <c r="E2029" s="70"/>
      <c r="F2029" s="72"/>
      <c r="G2029" s="70">
        <f t="shared" si="61"/>
        <v>50113.199999999903</v>
      </c>
      <c r="I2029" s="68">
        <v>0</v>
      </c>
      <c r="J2029" s="69">
        <f t="shared" si="62"/>
        <v>-50113.199999999903</v>
      </c>
      <c r="K2029" s="57"/>
      <c r="L2029" s="65" t="s">
        <v>470</v>
      </c>
    </row>
    <row r="2030" spans="1:12" s="73" customFormat="1" outlineLevel="2">
      <c r="A2030" s="82">
        <v>1202702016</v>
      </c>
      <c r="B2030" s="83" t="s">
        <v>1882</v>
      </c>
      <c r="C2030" s="70">
        <v>0</v>
      </c>
      <c r="D2030" s="79"/>
      <c r="E2030" s="70"/>
      <c r="F2030" s="72"/>
      <c r="G2030" s="70">
        <f t="shared" si="61"/>
        <v>0</v>
      </c>
      <c r="I2030" s="68">
        <v>0</v>
      </c>
      <c r="J2030" s="69">
        <f t="shared" si="62"/>
        <v>0</v>
      </c>
      <c r="K2030" s="57"/>
      <c r="L2030" s="65" t="s">
        <v>470</v>
      </c>
    </row>
    <row r="2031" spans="1:12" s="73" customFormat="1" outlineLevel="2">
      <c r="A2031" s="82">
        <v>1202702017</v>
      </c>
      <c r="B2031" s="83" t="s">
        <v>1883</v>
      </c>
      <c r="C2031" s="70">
        <v>-50113.199999999903</v>
      </c>
      <c r="D2031" s="79"/>
      <c r="E2031" s="70"/>
      <c r="F2031" s="72"/>
      <c r="G2031" s="70">
        <f t="shared" si="61"/>
        <v>-50113.199999999903</v>
      </c>
      <c r="I2031" s="68">
        <v>0</v>
      </c>
      <c r="J2031" s="69">
        <f t="shared" si="62"/>
        <v>50113.199999999903</v>
      </c>
      <c r="K2031" s="57"/>
      <c r="L2031" s="65" t="s">
        <v>470</v>
      </c>
    </row>
    <row r="2032" spans="1:12" s="73" customFormat="1" outlineLevel="2">
      <c r="A2032" s="82">
        <v>1202702019</v>
      </c>
      <c r="B2032" s="83" t="s">
        <v>1885</v>
      </c>
      <c r="C2032" s="70">
        <v>0</v>
      </c>
      <c r="D2032" s="79"/>
      <c r="E2032" s="70"/>
      <c r="F2032" s="72"/>
      <c r="G2032" s="70">
        <f t="shared" si="61"/>
        <v>0</v>
      </c>
      <c r="I2032" s="68">
        <v>0</v>
      </c>
      <c r="J2032" s="69">
        <f t="shared" si="62"/>
        <v>0</v>
      </c>
      <c r="K2032" s="57"/>
      <c r="L2032" s="65" t="s">
        <v>470</v>
      </c>
    </row>
    <row r="2033" spans="1:12" s="73" customFormat="1" outlineLevel="2">
      <c r="A2033" s="82">
        <v>1202901010</v>
      </c>
      <c r="B2033" s="83" t="s">
        <v>1886</v>
      </c>
      <c r="C2033" s="70">
        <v>0</v>
      </c>
      <c r="D2033" s="79"/>
      <c r="E2033" s="70"/>
      <c r="F2033" s="72"/>
      <c r="G2033" s="70">
        <f t="shared" si="61"/>
        <v>0</v>
      </c>
      <c r="I2033" s="68">
        <v>0</v>
      </c>
      <c r="J2033" s="69">
        <f t="shared" si="62"/>
        <v>0</v>
      </c>
      <c r="K2033" s="57"/>
      <c r="L2033" s="65" t="s">
        <v>470</v>
      </c>
    </row>
    <row r="2034" spans="1:12" s="73" customFormat="1" outlineLevel="2">
      <c r="A2034" s="82">
        <v>1202901011</v>
      </c>
      <c r="B2034" s="83" t="s">
        <v>1887</v>
      </c>
      <c r="C2034" s="70">
        <v>0</v>
      </c>
      <c r="D2034" s="79"/>
      <c r="E2034" s="70"/>
      <c r="F2034" s="72"/>
      <c r="G2034" s="70">
        <f t="shared" si="61"/>
        <v>0</v>
      </c>
      <c r="I2034" s="68">
        <v>0</v>
      </c>
      <c r="J2034" s="69">
        <f t="shared" si="62"/>
        <v>0</v>
      </c>
      <c r="K2034" s="57"/>
      <c r="L2034" s="65" t="s">
        <v>470</v>
      </c>
    </row>
    <row r="2035" spans="1:12" s="73" customFormat="1" outlineLevel="2">
      <c r="A2035" s="82">
        <v>1202901012</v>
      </c>
      <c r="B2035" s="83" t="s">
        <v>1888</v>
      </c>
      <c r="C2035" s="70">
        <v>0</v>
      </c>
      <c r="D2035" s="79"/>
      <c r="E2035" s="70"/>
      <c r="F2035" s="72"/>
      <c r="G2035" s="70">
        <f t="shared" si="61"/>
        <v>0</v>
      </c>
      <c r="I2035" s="68">
        <v>0</v>
      </c>
      <c r="J2035" s="69">
        <f t="shared" si="62"/>
        <v>0</v>
      </c>
      <c r="K2035" s="57"/>
      <c r="L2035" s="65" t="s">
        <v>470</v>
      </c>
    </row>
    <row r="2036" spans="1:12" s="73" customFormat="1" outlineLevel="2">
      <c r="A2036" s="82">
        <v>1202901013</v>
      </c>
      <c r="B2036" s="83" t="s">
        <v>1889</v>
      </c>
      <c r="C2036" s="70">
        <v>0</v>
      </c>
      <c r="D2036" s="79"/>
      <c r="E2036" s="70"/>
      <c r="F2036" s="72"/>
      <c r="G2036" s="70">
        <f t="shared" si="61"/>
        <v>0</v>
      </c>
      <c r="I2036" s="68">
        <v>0</v>
      </c>
      <c r="J2036" s="69">
        <f t="shared" si="62"/>
        <v>0</v>
      </c>
      <c r="K2036" s="57"/>
      <c r="L2036" s="65" t="s">
        <v>470</v>
      </c>
    </row>
    <row r="2037" spans="1:12" s="73" customFormat="1" outlineLevel="2">
      <c r="A2037" s="82">
        <v>1202901016</v>
      </c>
      <c r="B2037" s="83" t="s">
        <v>1890</v>
      </c>
      <c r="C2037" s="70">
        <v>0</v>
      </c>
      <c r="D2037" s="79"/>
      <c r="E2037" s="70"/>
      <c r="F2037" s="72"/>
      <c r="G2037" s="70">
        <f t="shared" si="61"/>
        <v>0</v>
      </c>
      <c r="I2037" s="68">
        <v>0</v>
      </c>
      <c r="J2037" s="69">
        <f t="shared" si="62"/>
        <v>0</v>
      </c>
      <c r="K2037" s="57"/>
      <c r="L2037" s="65" t="s">
        <v>470</v>
      </c>
    </row>
    <row r="2038" spans="1:12" s="73" customFormat="1" outlineLevel="2">
      <c r="A2038" s="82">
        <v>1202901017</v>
      </c>
      <c r="B2038" s="83" t="s">
        <v>1891</v>
      </c>
      <c r="C2038" s="70">
        <v>0</v>
      </c>
      <c r="D2038" s="79"/>
      <c r="E2038" s="70"/>
      <c r="F2038" s="72"/>
      <c r="G2038" s="70">
        <f t="shared" si="61"/>
        <v>0</v>
      </c>
      <c r="I2038" s="68">
        <v>0</v>
      </c>
      <c r="J2038" s="69">
        <f t="shared" si="62"/>
        <v>0</v>
      </c>
      <c r="K2038" s="57"/>
      <c r="L2038" s="65" t="s">
        <v>470</v>
      </c>
    </row>
    <row r="2039" spans="1:12" s="73" customFormat="1" outlineLevel="2">
      <c r="A2039" s="82">
        <v>1202901018</v>
      </c>
      <c r="B2039" s="83" t="s">
        <v>1892</v>
      </c>
      <c r="C2039" s="70">
        <v>0</v>
      </c>
      <c r="D2039" s="79"/>
      <c r="E2039" s="70"/>
      <c r="F2039" s="72"/>
      <c r="G2039" s="70">
        <f t="shared" ref="G2039:G2102" si="63">C2039+E2039</f>
        <v>0</v>
      </c>
      <c r="I2039" s="68">
        <v>0</v>
      </c>
      <c r="J2039" s="69">
        <f t="shared" si="62"/>
        <v>0</v>
      </c>
      <c r="K2039" s="57"/>
      <c r="L2039" s="65" t="s">
        <v>470</v>
      </c>
    </row>
    <row r="2040" spans="1:12" s="73" customFormat="1" outlineLevel="2">
      <c r="A2040" s="82">
        <v>1202901019</v>
      </c>
      <c r="B2040" s="83" t="s">
        <v>1893</v>
      </c>
      <c r="C2040" s="70">
        <v>0</v>
      </c>
      <c r="D2040" s="79"/>
      <c r="E2040" s="70"/>
      <c r="F2040" s="72"/>
      <c r="G2040" s="70">
        <f t="shared" si="63"/>
        <v>0</v>
      </c>
      <c r="I2040" s="68">
        <v>0</v>
      </c>
      <c r="J2040" s="69">
        <f t="shared" si="62"/>
        <v>0</v>
      </c>
      <c r="K2040" s="57"/>
      <c r="L2040" s="65" t="s">
        <v>470</v>
      </c>
    </row>
    <row r="2041" spans="1:12" s="73" customFormat="1" outlineLevel="2">
      <c r="A2041" s="82">
        <v>1203001010</v>
      </c>
      <c r="B2041" s="83" t="s">
        <v>1894</v>
      </c>
      <c r="C2041" s="70">
        <v>0</v>
      </c>
      <c r="D2041" s="79"/>
      <c r="E2041" s="70"/>
      <c r="F2041" s="72"/>
      <c r="G2041" s="70">
        <f t="shared" si="63"/>
        <v>0</v>
      </c>
      <c r="I2041" s="68">
        <v>0</v>
      </c>
      <c r="J2041" s="69">
        <f t="shared" si="62"/>
        <v>0</v>
      </c>
      <c r="K2041" s="57"/>
      <c r="L2041" s="65" t="s">
        <v>470</v>
      </c>
    </row>
    <row r="2042" spans="1:12" s="73" customFormat="1" outlineLevel="2">
      <c r="A2042" s="82">
        <v>1203001011</v>
      </c>
      <c r="B2042" s="83" t="s">
        <v>1895</v>
      </c>
      <c r="C2042" s="70">
        <v>0</v>
      </c>
      <c r="D2042" s="79"/>
      <c r="E2042" s="70"/>
      <c r="F2042" s="72"/>
      <c r="G2042" s="70">
        <f t="shared" si="63"/>
        <v>0</v>
      </c>
      <c r="I2042" s="68">
        <v>0</v>
      </c>
      <c r="J2042" s="69">
        <f t="shared" si="62"/>
        <v>0</v>
      </c>
      <c r="K2042" s="57"/>
      <c r="L2042" s="65" t="s">
        <v>470</v>
      </c>
    </row>
    <row r="2043" spans="1:12" s="73" customFormat="1" outlineLevel="2">
      <c r="A2043" s="82">
        <v>1203001012</v>
      </c>
      <c r="B2043" s="83" t="s">
        <v>1896</v>
      </c>
      <c r="C2043" s="70">
        <v>0</v>
      </c>
      <c r="D2043" s="79"/>
      <c r="E2043" s="70"/>
      <c r="F2043" s="72"/>
      <c r="G2043" s="70">
        <f t="shared" si="63"/>
        <v>0</v>
      </c>
      <c r="I2043" s="68">
        <v>0</v>
      </c>
      <c r="J2043" s="69">
        <f t="shared" si="62"/>
        <v>0</v>
      </c>
      <c r="K2043" s="57"/>
      <c r="L2043" s="65" t="s">
        <v>470</v>
      </c>
    </row>
    <row r="2044" spans="1:12" s="73" customFormat="1" outlineLevel="2">
      <c r="A2044" s="82">
        <v>1203001013</v>
      </c>
      <c r="B2044" s="83" t="s">
        <v>1897</v>
      </c>
      <c r="C2044" s="70">
        <v>0</v>
      </c>
      <c r="D2044" s="79"/>
      <c r="E2044" s="70"/>
      <c r="F2044" s="72"/>
      <c r="G2044" s="70">
        <f t="shared" si="63"/>
        <v>0</v>
      </c>
      <c r="I2044" s="68">
        <v>0</v>
      </c>
      <c r="J2044" s="69">
        <f t="shared" si="62"/>
        <v>0</v>
      </c>
      <c r="K2044" s="57"/>
      <c r="L2044" s="65" t="s">
        <v>470</v>
      </c>
    </row>
    <row r="2045" spans="1:12" s="73" customFormat="1" outlineLevel="2">
      <c r="A2045" s="82">
        <v>1203001016</v>
      </c>
      <c r="B2045" s="83" t="s">
        <v>1898</v>
      </c>
      <c r="C2045" s="70">
        <v>0</v>
      </c>
      <c r="D2045" s="79"/>
      <c r="E2045" s="70"/>
      <c r="F2045" s="72"/>
      <c r="G2045" s="70">
        <f t="shared" si="63"/>
        <v>0</v>
      </c>
      <c r="I2045" s="68">
        <v>0</v>
      </c>
      <c r="J2045" s="69">
        <f t="shared" si="62"/>
        <v>0</v>
      </c>
      <c r="K2045" s="57"/>
      <c r="L2045" s="65" t="s">
        <v>470</v>
      </c>
    </row>
    <row r="2046" spans="1:12" s="73" customFormat="1" outlineLevel="2">
      <c r="A2046" s="82">
        <v>1203001017</v>
      </c>
      <c r="B2046" s="83" t="s">
        <v>1899</v>
      </c>
      <c r="C2046" s="70">
        <v>0</v>
      </c>
      <c r="D2046" s="79"/>
      <c r="E2046" s="70"/>
      <c r="F2046" s="72"/>
      <c r="G2046" s="70">
        <f t="shared" si="63"/>
        <v>0</v>
      </c>
      <c r="I2046" s="68">
        <v>0</v>
      </c>
      <c r="J2046" s="69">
        <f t="shared" si="62"/>
        <v>0</v>
      </c>
      <c r="K2046" s="57"/>
      <c r="L2046" s="65" t="s">
        <v>470</v>
      </c>
    </row>
    <row r="2047" spans="1:12" s="73" customFormat="1" outlineLevel="2">
      <c r="A2047" s="82">
        <v>1203001018</v>
      </c>
      <c r="B2047" s="83" t="s">
        <v>1900</v>
      </c>
      <c r="C2047" s="70">
        <v>0</v>
      </c>
      <c r="D2047" s="79"/>
      <c r="E2047" s="70"/>
      <c r="F2047" s="72"/>
      <c r="G2047" s="70">
        <f t="shared" si="63"/>
        <v>0</v>
      </c>
      <c r="I2047" s="68">
        <v>0</v>
      </c>
      <c r="J2047" s="69">
        <f t="shared" si="62"/>
        <v>0</v>
      </c>
      <c r="K2047" s="57"/>
      <c r="L2047" s="65" t="s">
        <v>470</v>
      </c>
    </row>
    <row r="2048" spans="1:12" s="73" customFormat="1" outlineLevel="2">
      <c r="A2048" s="82">
        <v>1203001019</v>
      </c>
      <c r="B2048" s="83" t="s">
        <v>1901</v>
      </c>
      <c r="C2048" s="70">
        <v>0</v>
      </c>
      <c r="D2048" s="79"/>
      <c r="E2048" s="70"/>
      <c r="F2048" s="72"/>
      <c r="G2048" s="70">
        <f t="shared" si="63"/>
        <v>0</v>
      </c>
      <c r="I2048" s="68">
        <v>0</v>
      </c>
      <c r="J2048" s="69">
        <f t="shared" si="62"/>
        <v>0</v>
      </c>
      <c r="K2048" s="57"/>
      <c r="L2048" s="65" t="s">
        <v>470</v>
      </c>
    </row>
    <row r="2049" spans="1:12" s="73" customFormat="1" outlineLevel="2">
      <c r="A2049" s="82">
        <v>1203001020</v>
      </c>
      <c r="B2049" s="83" t="s">
        <v>1894</v>
      </c>
      <c r="C2049" s="70">
        <v>0</v>
      </c>
      <c r="D2049" s="79"/>
      <c r="E2049" s="70"/>
      <c r="F2049" s="72"/>
      <c r="G2049" s="70">
        <f t="shared" si="63"/>
        <v>0</v>
      </c>
      <c r="I2049" s="68">
        <v>0</v>
      </c>
      <c r="J2049" s="69">
        <f t="shared" si="62"/>
        <v>0</v>
      </c>
      <c r="K2049" s="57"/>
      <c r="L2049" s="65" t="s">
        <v>470</v>
      </c>
    </row>
    <row r="2050" spans="1:12" s="73" customFormat="1" outlineLevel="2">
      <c r="A2050" s="82">
        <v>1203001021</v>
      </c>
      <c r="B2050" s="83" t="s">
        <v>1895</v>
      </c>
      <c r="C2050" s="70">
        <v>0</v>
      </c>
      <c r="D2050" s="79"/>
      <c r="E2050" s="70"/>
      <c r="F2050" s="72"/>
      <c r="G2050" s="70">
        <f t="shared" si="63"/>
        <v>0</v>
      </c>
      <c r="I2050" s="68">
        <v>0</v>
      </c>
      <c r="J2050" s="69">
        <f t="shared" si="62"/>
        <v>0</v>
      </c>
      <c r="K2050" s="57"/>
      <c r="L2050" s="65" t="s">
        <v>470</v>
      </c>
    </row>
    <row r="2051" spans="1:12" s="73" customFormat="1" outlineLevel="2">
      <c r="A2051" s="82">
        <v>1203001022</v>
      </c>
      <c r="B2051" s="83" t="s">
        <v>1896</v>
      </c>
      <c r="C2051" s="70">
        <v>0</v>
      </c>
      <c r="D2051" s="79"/>
      <c r="E2051" s="70"/>
      <c r="F2051" s="72"/>
      <c r="G2051" s="70">
        <f t="shared" si="63"/>
        <v>0</v>
      </c>
      <c r="I2051" s="68">
        <v>0</v>
      </c>
      <c r="J2051" s="69">
        <f t="shared" si="62"/>
        <v>0</v>
      </c>
      <c r="K2051" s="57"/>
      <c r="L2051" s="65" t="s">
        <v>470</v>
      </c>
    </row>
    <row r="2052" spans="1:12" s="73" customFormat="1" outlineLevel="2">
      <c r="A2052" s="82">
        <v>1203001023</v>
      </c>
      <c r="B2052" s="83" t="s">
        <v>1897</v>
      </c>
      <c r="C2052" s="70">
        <v>0</v>
      </c>
      <c r="D2052" s="79"/>
      <c r="E2052" s="70"/>
      <c r="F2052" s="72"/>
      <c r="G2052" s="70">
        <f t="shared" si="63"/>
        <v>0</v>
      </c>
      <c r="I2052" s="68">
        <v>0</v>
      </c>
      <c r="J2052" s="69">
        <f t="shared" si="62"/>
        <v>0</v>
      </c>
      <c r="K2052" s="57"/>
      <c r="L2052" s="65" t="s">
        <v>470</v>
      </c>
    </row>
    <row r="2053" spans="1:12" s="73" customFormat="1" outlineLevel="2">
      <c r="A2053" s="82">
        <v>1203001026</v>
      </c>
      <c r="B2053" s="83" t="s">
        <v>1898</v>
      </c>
      <c r="C2053" s="70">
        <v>0</v>
      </c>
      <c r="D2053" s="79"/>
      <c r="E2053" s="70"/>
      <c r="F2053" s="72"/>
      <c r="G2053" s="70">
        <f t="shared" si="63"/>
        <v>0</v>
      </c>
      <c r="I2053" s="68">
        <v>0</v>
      </c>
      <c r="J2053" s="69">
        <f t="shared" si="62"/>
        <v>0</v>
      </c>
      <c r="K2053" s="57"/>
      <c r="L2053" s="65" t="s">
        <v>470</v>
      </c>
    </row>
    <row r="2054" spans="1:12" s="73" customFormat="1" outlineLevel="2">
      <c r="A2054" s="82">
        <v>1203001027</v>
      </c>
      <c r="B2054" s="83" t="s">
        <v>1899</v>
      </c>
      <c r="C2054" s="70">
        <v>0</v>
      </c>
      <c r="D2054" s="79"/>
      <c r="E2054" s="70"/>
      <c r="F2054" s="72"/>
      <c r="G2054" s="70">
        <f t="shared" si="63"/>
        <v>0</v>
      </c>
      <c r="I2054" s="68">
        <v>0</v>
      </c>
      <c r="J2054" s="69">
        <f t="shared" si="62"/>
        <v>0</v>
      </c>
      <c r="K2054" s="57"/>
      <c r="L2054" s="65" t="s">
        <v>470</v>
      </c>
    </row>
    <row r="2055" spans="1:12" s="73" customFormat="1" outlineLevel="2">
      <c r="A2055" s="82">
        <v>1203001029</v>
      </c>
      <c r="B2055" s="83" t="s">
        <v>1901</v>
      </c>
      <c r="C2055" s="70">
        <v>0</v>
      </c>
      <c r="D2055" s="79"/>
      <c r="E2055" s="70"/>
      <c r="F2055" s="72"/>
      <c r="G2055" s="70">
        <f t="shared" si="63"/>
        <v>0</v>
      </c>
      <c r="I2055" s="68">
        <v>0</v>
      </c>
      <c r="J2055" s="69">
        <f t="shared" si="62"/>
        <v>0</v>
      </c>
      <c r="K2055" s="57"/>
      <c r="L2055" s="65" t="s">
        <v>470</v>
      </c>
    </row>
    <row r="2056" spans="1:12" s="73" customFormat="1" outlineLevel="2">
      <c r="A2056" s="82">
        <v>1203002010</v>
      </c>
      <c r="B2056" s="83" t="s">
        <v>1894</v>
      </c>
      <c r="C2056" s="70">
        <v>0</v>
      </c>
      <c r="D2056" s="79"/>
      <c r="E2056" s="70"/>
      <c r="F2056" s="72"/>
      <c r="G2056" s="70">
        <f t="shared" si="63"/>
        <v>0</v>
      </c>
      <c r="I2056" s="68">
        <v>0</v>
      </c>
      <c r="J2056" s="69">
        <f t="shared" si="62"/>
        <v>0</v>
      </c>
      <c r="K2056" s="57"/>
      <c r="L2056" s="65" t="s">
        <v>470</v>
      </c>
    </row>
    <row r="2057" spans="1:12" s="73" customFormat="1" outlineLevel="2">
      <c r="A2057" s="82">
        <v>1203002011</v>
      </c>
      <c r="B2057" s="83" t="s">
        <v>1895</v>
      </c>
      <c r="C2057" s="70">
        <v>0</v>
      </c>
      <c r="D2057" s="79"/>
      <c r="E2057" s="70"/>
      <c r="F2057" s="72"/>
      <c r="G2057" s="70">
        <f t="shared" si="63"/>
        <v>0</v>
      </c>
      <c r="I2057" s="68">
        <v>0</v>
      </c>
      <c r="J2057" s="69">
        <f t="shared" si="62"/>
        <v>0</v>
      </c>
      <c r="K2057" s="57"/>
      <c r="L2057" s="65" t="s">
        <v>470</v>
      </c>
    </row>
    <row r="2058" spans="1:12" s="73" customFormat="1" outlineLevel="2">
      <c r="A2058" s="82">
        <v>1203002012</v>
      </c>
      <c r="B2058" s="83" t="s">
        <v>1902</v>
      </c>
      <c r="C2058" s="70">
        <v>0</v>
      </c>
      <c r="D2058" s="79"/>
      <c r="E2058" s="70"/>
      <c r="F2058" s="72"/>
      <c r="G2058" s="70">
        <f t="shared" si="63"/>
        <v>0</v>
      </c>
      <c r="I2058" s="68">
        <v>0</v>
      </c>
      <c r="J2058" s="69">
        <f t="shared" si="62"/>
        <v>0</v>
      </c>
      <c r="K2058" s="57"/>
      <c r="L2058" s="65" t="s">
        <v>470</v>
      </c>
    </row>
    <row r="2059" spans="1:12" s="73" customFormat="1" outlineLevel="2">
      <c r="A2059" s="82">
        <v>1203002013</v>
      </c>
      <c r="B2059" s="83" t="s">
        <v>1903</v>
      </c>
      <c r="C2059" s="70">
        <v>0</v>
      </c>
      <c r="D2059" s="79"/>
      <c r="E2059" s="70"/>
      <c r="F2059" s="72"/>
      <c r="G2059" s="70">
        <f t="shared" si="63"/>
        <v>0</v>
      </c>
      <c r="I2059" s="68">
        <v>0</v>
      </c>
      <c r="J2059" s="69">
        <f t="shared" si="62"/>
        <v>0</v>
      </c>
      <c r="K2059" s="57"/>
      <c r="L2059" s="65" t="s">
        <v>470</v>
      </c>
    </row>
    <row r="2060" spans="1:12" s="73" customFormat="1" outlineLevel="2">
      <c r="A2060" s="82">
        <v>1203002017</v>
      </c>
      <c r="B2060" s="83" t="s">
        <v>1899</v>
      </c>
      <c r="C2060" s="70">
        <v>0</v>
      </c>
      <c r="D2060" s="79"/>
      <c r="E2060" s="70"/>
      <c r="F2060" s="72"/>
      <c r="G2060" s="70">
        <f t="shared" si="63"/>
        <v>0</v>
      </c>
      <c r="I2060" s="68">
        <v>0</v>
      </c>
      <c r="J2060" s="69">
        <f t="shared" si="62"/>
        <v>0</v>
      </c>
      <c r="K2060" s="57"/>
      <c r="L2060" s="65" t="s">
        <v>470</v>
      </c>
    </row>
    <row r="2061" spans="1:12" s="73" customFormat="1" outlineLevel="2">
      <c r="A2061" s="82">
        <v>1203002019</v>
      </c>
      <c r="B2061" s="83" t="s">
        <v>1901</v>
      </c>
      <c r="C2061" s="70">
        <v>0</v>
      </c>
      <c r="D2061" s="79"/>
      <c r="E2061" s="70"/>
      <c r="F2061" s="72"/>
      <c r="G2061" s="70">
        <f t="shared" si="63"/>
        <v>0</v>
      </c>
      <c r="I2061" s="68">
        <v>0</v>
      </c>
      <c r="J2061" s="69">
        <f t="shared" si="62"/>
        <v>0</v>
      </c>
      <c r="K2061" s="57"/>
      <c r="L2061" s="65" t="s">
        <v>470</v>
      </c>
    </row>
    <row r="2062" spans="1:12" s="73" customFormat="1" outlineLevel="2">
      <c r="A2062" s="82">
        <v>1203003010</v>
      </c>
      <c r="B2062" s="83" t="s">
        <v>1904</v>
      </c>
      <c r="C2062" s="70">
        <v>0</v>
      </c>
      <c r="D2062" s="79"/>
      <c r="E2062" s="70"/>
      <c r="F2062" s="72"/>
      <c r="G2062" s="70">
        <f t="shared" si="63"/>
        <v>0</v>
      </c>
      <c r="I2062" s="68">
        <v>0</v>
      </c>
      <c r="J2062" s="69">
        <f t="shared" si="62"/>
        <v>0</v>
      </c>
      <c r="K2062" s="57"/>
      <c r="L2062" s="65" t="s">
        <v>470</v>
      </c>
    </row>
    <row r="2063" spans="1:12" s="73" customFormat="1" outlineLevel="2">
      <c r="A2063" s="82">
        <v>1203003011</v>
      </c>
      <c r="B2063" s="83" t="s">
        <v>1905</v>
      </c>
      <c r="C2063" s="70">
        <v>0</v>
      </c>
      <c r="D2063" s="79"/>
      <c r="E2063" s="70"/>
      <c r="F2063" s="72"/>
      <c r="G2063" s="70">
        <f t="shared" si="63"/>
        <v>0</v>
      </c>
      <c r="I2063" s="68">
        <v>0</v>
      </c>
      <c r="J2063" s="69">
        <f t="shared" si="62"/>
        <v>0</v>
      </c>
      <c r="K2063" s="57"/>
      <c r="L2063" s="65" t="s">
        <v>470</v>
      </c>
    </row>
    <row r="2064" spans="1:12" s="73" customFormat="1" outlineLevel="2">
      <c r="A2064" s="82">
        <v>1203003012</v>
      </c>
      <c r="B2064" s="83" t="s">
        <v>1906</v>
      </c>
      <c r="C2064" s="70">
        <v>0</v>
      </c>
      <c r="D2064" s="79"/>
      <c r="E2064" s="70"/>
      <c r="F2064" s="72"/>
      <c r="G2064" s="70">
        <f t="shared" si="63"/>
        <v>0</v>
      </c>
      <c r="I2064" s="68">
        <v>0</v>
      </c>
      <c r="J2064" s="69">
        <f t="shared" si="62"/>
        <v>0</v>
      </c>
      <c r="K2064" s="57"/>
      <c r="L2064" s="65" t="s">
        <v>470</v>
      </c>
    </row>
    <row r="2065" spans="1:12" s="73" customFormat="1" outlineLevel="2">
      <c r="A2065" s="82">
        <v>1203003013</v>
      </c>
      <c r="B2065" s="83" t="s">
        <v>1907</v>
      </c>
      <c r="C2065" s="70">
        <v>0</v>
      </c>
      <c r="D2065" s="79"/>
      <c r="E2065" s="70"/>
      <c r="F2065" s="72"/>
      <c r="G2065" s="70">
        <f t="shared" si="63"/>
        <v>0</v>
      </c>
      <c r="I2065" s="68">
        <v>0</v>
      </c>
      <c r="J2065" s="69">
        <f t="shared" si="62"/>
        <v>0</v>
      </c>
      <c r="K2065" s="57"/>
      <c r="L2065" s="65" t="s">
        <v>470</v>
      </c>
    </row>
    <row r="2066" spans="1:12" s="73" customFormat="1" outlineLevel="2">
      <c r="A2066" s="82">
        <v>1203003017</v>
      </c>
      <c r="B2066" s="83" t="s">
        <v>1908</v>
      </c>
      <c r="C2066" s="70">
        <v>0</v>
      </c>
      <c r="D2066" s="79"/>
      <c r="E2066" s="70"/>
      <c r="F2066" s="72"/>
      <c r="G2066" s="70">
        <f t="shared" si="63"/>
        <v>0</v>
      </c>
      <c r="I2066" s="68">
        <v>0</v>
      </c>
      <c r="J2066" s="69">
        <f t="shared" si="62"/>
        <v>0</v>
      </c>
      <c r="K2066" s="57"/>
      <c r="L2066" s="65" t="s">
        <v>470</v>
      </c>
    </row>
    <row r="2067" spans="1:12" s="73" customFormat="1" outlineLevel="2">
      <c r="A2067" s="82">
        <v>1203003019</v>
      </c>
      <c r="B2067" s="83" t="s">
        <v>1909</v>
      </c>
      <c r="C2067" s="70">
        <v>0</v>
      </c>
      <c r="D2067" s="79"/>
      <c r="E2067" s="70"/>
      <c r="F2067" s="72"/>
      <c r="G2067" s="70">
        <f t="shared" si="63"/>
        <v>0</v>
      </c>
      <c r="I2067" s="68">
        <v>0</v>
      </c>
      <c r="J2067" s="69">
        <f t="shared" si="62"/>
        <v>0</v>
      </c>
      <c r="K2067" s="57"/>
      <c r="L2067" s="65" t="s">
        <v>470</v>
      </c>
    </row>
    <row r="2068" spans="1:12" s="73" customFormat="1" outlineLevel="2">
      <c r="A2068" s="82">
        <v>1203101010</v>
      </c>
      <c r="B2068" s="83" t="s">
        <v>1910</v>
      </c>
      <c r="C2068" s="70">
        <v>0</v>
      </c>
      <c r="D2068" s="79"/>
      <c r="E2068" s="70"/>
      <c r="F2068" s="72"/>
      <c r="G2068" s="70">
        <f t="shared" si="63"/>
        <v>0</v>
      </c>
      <c r="I2068" s="68">
        <v>0</v>
      </c>
      <c r="J2068" s="69">
        <f t="shared" si="62"/>
        <v>0</v>
      </c>
      <c r="K2068" s="57"/>
      <c r="L2068" s="65" t="s">
        <v>470</v>
      </c>
    </row>
    <row r="2069" spans="1:12" s="73" customFormat="1" outlineLevel="2">
      <c r="A2069" s="82">
        <v>1203101011</v>
      </c>
      <c r="B2069" s="83" t="s">
        <v>1911</v>
      </c>
      <c r="C2069" s="70">
        <v>0</v>
      </c>
      <c r="D2069" s="79"/>
      <c r="E2069" s="70"/>
      <c r="F2069" s="72"/>
      <c r="G2069" s="70">
        <f t="shared" si="63"/>
        <v>0</v>
      </c>
      <c r="I2069" s="68">
        <v>0</v>
      </c>
      <c r="J2069" s="69">
        <f t="shared" si="62"/>
        <v>0</v>
      </c>
      <c r="K2069" s="57"/>
      <c r="L2069" s="65" t="s">
        <v>470</v>
      </c>
    </row>
    <row r="2070" spans="1:12" s="73" customFormat="1" outlineLevel="2">
      <c r="A2070" s="82">
        <v>1203101012</v>
      </c>
      <c r="B2070" s="83" t="s">
        <v>1912</v>
      </c>
      <c r="C2070" s="70">
        <v>0</v>
      </c>
      <c r="D2070" s="79"/>
      <c r="E2070" s="70"/>
      <c r="F2070" s="72"/>
      <c r="G2070" s="70">
        <f t="shared" si="63"/>
        <v>0</v>
      </c>
      <c r="I2070" s="68">
        <v>0</v>
      </c>
      <c r="J2070" s="69">
        <f t="shared" si="62"/>
        <v>0</v>
      </c>
      <c r="K2070" s="57"/>
      <c r="L2070" s="65" t="s">
        <v>470</v>
      </c>
    </row>
    <row r="2071" spans="1:12" s="73" customFormat="1" outlineLevel="2">
      <c r="A2071" s="82">
        <v>1203101013</v>
      </c>
      <c r="B2071" s="83" t="s">
        <v>1913</v>
      </c>
      <c r="C2071" s="70">
        <v>0</v>
      </c>
      <c r="D2071" s="79"/>
      <c r="E2071" s="70"/>
      <c r="F2071" s="72"/>
      <c r="G2071" s="70">
        <f t="shared" si="63"/>
        <v>0</v>
      </c>
      <c r="I2071" s="68">
        <v>0</v>
      </c>
      <c r="J2071" s="69">
        <f t="shared" si="62"/>
        <v>0</v>
      </c>
      <c r="K2071" s="57"/>
      <c r="L2071" s="65" t="s">
        <v>470</v>
      </c>
    </row>
    <row r="2072" spans="1:12" s="73" customFormat="1" outlineLevel="2">
      <c r="A2072" s="82">
        <v>1203101016</v>
      </c>
      <c r="B2072" s="83" t="s">
        <v>1914</v>
      </c>
      <c r="C2072" s="70">
        <v>0</v>
      </c>
      <c r="D2072" s="79"/>
      <c r="E2072" s="70"/>
      <c r="F2072" s="72"/>
      <c r="G2072" s="70">
        <f t="shared" si="63"/>
        <v>0</v>
      </c>
      <c r="I2072" s="68">
        <v>0</v>
      </c>
      <c r="J2072" s="69">
        <f t="shared" si="62"/>
        <v>0</v>
      </c>
      <c r="K2072" s="57"/>
      <c r="L2072" s="65" t="s">
        <v>470</v>
      </c>
    </row>
    <row r="2073" spans="1:12" s="73" customFormat="1" outlineLevel="2">
      <c r="A2073" s="82">
        <v>1203101017</v>
      </c>
      <c r="B2073" s="83" t="s">
        <v>1915</v>
      </c>
      <c r="C2073" s="70">
        <v>0</v>
      </c>
      <c r="D2073" s="79"/>
      <c r="E2073" s="70"/>
      <c r="F2073" s="72"/>
      <c r="G2073" s="70">
        <f t="shared" si="63"/>
        <v>0</v>
      </c>
      <c r="I2073" s="68">
        <v>0</v>
      </c>
      <c r="J2073" s="69">
        <f t="shared" si="62"/>
        <v>0</v>
      </c>
      <c r="K2073" s="57"/>
      <c r="L2073" s="65" t="s">
        <v>470</v>
      </c>
    </row>
    <row r="2074" spans="1:12" s="73" customFormat="1" outlineLevel="2">
      <c r="A2074" s="82">
        <v>1203101018</v>
      </c>
      <c r="B2074" s="83" t="s">
        <v>1916</v>
      </c>
      <c r="C2074" s="70">
        <v>0</v>
      </c>
      <c r="D2074" s="79"/>
      <c r="E2074" s="70"/>
      <c r="F2074" s="72"/>
      <c r="G2074" s="70">
        <f t="shared" si="63"/>
        <v>0</v>
      </c>
      <c r="I2074" s="68">
        <v>0</v>
      </c>
      <c r="J2074" s="69">
        <f t="shared" si="62"/>
        <v>0</v>
      </c>
      <c r="K2074" s="57"/>
      <c r="L2074" s="65" t="s">
        <v>470</v>
      </c>
    </row>
    <row r="2075" spans="1:12" s="73" customFormat="1" outlineLevel="2">
      <c r="A2075" s="82">
        <v>1203101019</v>
      </c>
      <c r="B2075" s="83" t="s">
        <v>1917</v>
      </c>
      <c r="C2075" s="70">
        <v>0</v>
      </c>
      <c r="D2075" s="79"/>
      <c r="E2075" s="70"/>
      <c r="F2075" s="72"/>
      <c r="G2075" s="70">
        <f t="shared" si="63"/>
        <v>0</v>
      </c>
      <c r="I2075" s="68">
        <v>0</v>
      </c>
      <c r="J2075" s="69">
        <f t="shared" si="62"/>
        <v>0</v>
      </c>
      <c r="K2075" s="57"/>
      <c r="L2075" s="65" t="s">
        <v>470</v>
      </c>
    </row>
    <row r="2076" spans="1:12" s="73" customFormat="1" outlineLevel="2">
      <c r="A2076" s="82">
        <v>1203102010</v>
      </c>
      <c r="B2076" s="83" t="s">
        <v>1918</v>
      </c>
      <c r="C2076" s="70">
        <v>0</v>
      </c>
      <c r="D2076" s="79"/>
      <c r="E2076" s="70"/>
      <c r="F2076" s="72"/>
      <c r="G2076" s="70">
        <f t="shared" si="63"/>
        <v>0</v>
      </c>
      <c r="I2076" s="68">
        <v>0</v>
      </c>
      <c r="J2076" s="69">
        <f t="shared" si="62"/>
        <v>0</v>
      </c>
      <c r="K2076" s="57"/>
      <c r="L2076" s="65" t="s">
        <v>470</v>
      </c>
    </row>
    <row r="2077" spans="1:12" s="73" customFormat="1" outlineLevel="2">
      <c r="A2077" s="82">
        <v>1203102011</v>
      </c>
      <c r="B2077" s="83" t="s">
        <v>1919</v>
      </c>
      <c r="C2077" s="70">
        <v>0</v>
      </c>
      <c r="D2077" s="79"/>
      <c r="E2077" s="70"/>
      <c r="F2077" s="72"/>
      <c r="G2077" s="70">
        <f t="shared" si="63"/>
        <v>0</v>
      </c>
      <c r="I2077" s="68">
        <v>0</v>
      </c>
      <c r="J2077" s="69">
        <f t="shared" si="62"/>
        <v>0</v>
      </c>
      <c r="K2077" s="57"/>
      <c r="L2077" s="65" t="s">
        <v>470</v>
      </c>
    </row>
    <row r="2078" spans="1:12" s="73" customFormat="1" outlineLevel="2">
      <c r="A2078" s="82">
        <v>1203102013</v>
      </c>
      <c r="B2078" s="83" t="s">
        <v>1920</v>
      </c>
      <c r="C2078" s="70">
        <v>0</v>
      </c>
      <c r="D2078" s="79"/>
      <c r="E2078" s="70"/>
      <c r="F2078" s="72"/>
      <c r="G2078" s="70">
        <f t="shared" si="63"/>
        <v>0</v>
      </c>
      <c r="I2078" s="68">
        <v>0</v>
      </c>
      <c r="J2078" s="69">
        <f t="shared" si="62"/>
        <v>0</v>
      </c>
      <c r="K2078" s="57"/>
      <c r="L2078" s="65" t="s">
        <v>470</v>
      </c>
    </row>
    <row r="2079" spans="1:12" s="73" customFormat="1" outlineLevel="2">
      <c r="A2079" s="82">
        <v>1203102017</v>
      </c>
      <c r="B2079" s="83" t="s">
        <v>1921</v>
      </c>
      <c r="C2079" s="70">
        <v>0</v>
      </c>
      <c r="D2079" s="79"/>
      <c r="E2079" s="70"/>
      <c r="F2079" s="72"/>
      <c r="G2079" s="70">
        <f t="shared" si="63"/>
        <v>0</v>
      </c>
      <c r="I2079" s="68">
        <v>0</v>
      </c>
      <c r="J2079" s="69">
        <f t="shared" si="62"/>
        <v>0</v>
      </c>
      <c r="K2079" s="57"/>
      <c r="L2079" s="65" t="s">
        <v>470</v>
      </c>
    </row>
    <row r="2080" spans="1:12" s="73" customFormat="1" outlineLevel="2">
      <c r="A2080" s="82">
        <v>1203102019</v>
      </c>
      <c r="B2080" s="83" t="s">
        <v>1922</v>
      </c>
      <c r="C2080" s="70">
        <v>0</v>
      </c>
      <c r="D2080" s="79"/>
      <c r="E2080" s="70"/>
      <c r="F2080" s="72"/>
      <c r="G2080" s="70">
        <f t="shared" si="63"/>
        <v>0</v>
      </c>
      <c r="I2080" s="68">
        <v>0</v>
      </c>
      <c r="J2080" s="69">
        <f t="shared" si="62"/>
        <v>0</v>
      </c>
      <c r="K2080" s="57"/>
      <c r="L2080" s="65" t="s">
        <v>470</v>
      </c>
    </row>
    <row r="2081" spans="1:12" s="73" customFormat="1" outlineLevel="2">
      <c r="A2081" s="82">
        <v>1203201010</v>
      </c>
      <c r="B2081" s="83" t="s">
        <v>1923</v>
      </c>
      <c r="C2081" s="70">
        <v>0</v>
      </c>
      <c r="D2081" s="79"/>
      <c r="E2081" s="70"/>
      <c r="F2081" s="72"/>
      <c r="G2081" s="70">
        <f t="shared" si="63"/>
        <v>0</v>
      </c>
      <c r="I2081" s="68">
        <v>0</v>
      </c>
      <c r="J2081" s="69">
        <f t="shared" si="62"/>
        <v>0</v>
      </c>
      <c r="K2081" s="57"/>
      <c r="L2081" s="65" t="s">
        <v>470</v>
      </c>
    </row>
    <row r="2082" spans="1:12" s="73" customFormat="1" outlineLevel="2">
      <c r="A2082" s="82">
        <v>1203201011</v>
      </c>
      <c r="B2082" s="83" t="s">
        <v>1924</v>
      </c>
      <c r="C2082" s="70">
        <v>0</v>
      </c>
      <c r="D2082" s="79"/>
      <c r="E2082" s="70"/>
      <c r="F2082" s="72"/>
      <c r="G2082" s="70">
        <f t="shared" si="63"/>
        <v>0</v>
      </c>
      <c r="I2082" s="68">
        <v>0</v>
      </c>
      <c r="J2082" s="69">
        <f t="shared" si="62"/>
        <v>0</v>
      </c>
      <c r="K2082" s="57"/>
      <c r="L2082" s="65" t="s">
        <v>470</v>
      </c>
    </row>
    <row r="2083" spans="1:12" s="73" customFormat="1" outlineLevel="2">
      <c r="A2083" s="82">
        <v>1203201012</v>
      </c>
      <c r="B2083" s="83" t="s">
        <v>1925</v>
      </c>
      <c r="C2083" s="70">
        <v>0</v>
      </c>
      <c r="D2083" s="79"/>
      <c r="E2083" s="70"/>
      <c r="F2083" s="72"/>
      <c r="G2083" s="70">
        <f t="shared" si="63"/>
        <v>0</v>
      </c>
      <c r="I2083" s="68">
        <v>0</v>
      </c>
      <c r="J2083" s="69">
        <f t="shared" si="62"/>
        <v>0</v>
      </c>
      <c r="K2083" s="57"/>
      <c r="L2083" s="65" t="s">
        <v>470</v>
      </c>
    </row>
    <row r="2084" spans="1:12" s="73" customFormat="1" outlineLevel="2">
      <c r="A2084" s="82">
        <v>1203201013</v>
      </c>
      <c r="B2084" s="83" t="s">
        <v>1926</v>
      </c>
      <c r="C2084" s="70">
        <v>0</v>
      </c>
      <c r="D2084" s="79"/>
      <c r="E2084" s="70"/>
      <c r="F2084" s="72"/>
      <c r="G2084" s="70">
        <f t="shared" si="63"/>
        <v>0</v>
      </c>
      <c r="I2084" s="68">
        <v>0</v>
      </c>
      <c r="J2084" s="69">
        <f t="shared" si="62"/>
        <v>0</v>
      </c>
      <c r="K2084" s="57"/>
      <c r="L2084" s="65" t="s">
        <v>470</v>
      </c>
    </row>
    <row r="2085" spans="1:12" s="73" customFormat="1" outlineLevel="2">
      <c r="A2085" s="82">
        <v>1203201016</v>
      </c>
      <c r="B2085" s="83" t="s">
        <v>1927</v>
      </c>
      <c r="C2085" s="70">
        <v>0</v>
      </c>
      <c r="D2085" s="79"/>
      <c r="E2085" s="70"/>
      <c r="F2085" s="72"/>
      <c r="G2085" s="70">
        <f t="shared" si="63"/>
        <v>0</v>
      </c>
      <c r="I2085" s="68">
        <v>0</v>
      </c>
      <c r="J2085" s="69">
        <f t="shared" si="62"/>
        <v>0</v>
      </c>
      <c r="K2085" s="57"/>
      <c r="L2085" s="65" t="s">
        <v>470</v>
      </c>
    </row>
    <row r="2086" spans="1:12" s="73" customFormat="1" outlineLevel="2">
      <c r="A2086" s="82">
        <v>1203201017</v>
      </c>
      <c r="B2086" s="83" t="s">
        <v>1928</v>
      </c>
      <c r="C2086" s="70">
        <v>0</v>
      </c>
      <c r="D2086" s="79"/>
      <c r="E2086" s="70"/>
      <c r="F2086" s="72"/>
      <c r="G2086" s="70">
        <f t="shared" si="63"/>
        <v>0</v>
      </c>
      <c r="I2086" s="68">
        <v>0</v>
      </c>
      <c r="J2086" s="69">
        <f t="shared" si="62"/>
        <v>0</v>
      </c>
      <c r="K2086" s="57"/>
      <c r="L2086" s="65" t="s">
        <v>470</v>
      </c>
    </row>
    <row r="2087" spans="1:12" s="73" customFormat="1" outlineLevel="2">
      <c r="A2087" s="82">
        <v>1203201019</v>
      </c>
      <c r="B2087" s="83" t="s">
        <v>1929</v>
      </c>
      <c r="C2087" s="70">
        <v>0</v>
      </c>
      <c r="D2087" s="79"/>
      <c r="E2087" s="70"/>
      <c r="F2087" s="72"/>
      <c r="G2087" s="70">
        <f t="shared" si="63"/>
        <v>0</v>
      </c>
      <c r="I2087" s="68">
        <v>0</v>
      </c>
      <c r="J2087" s="69">
        <f t="shared" si="62"/>
        <v>0</v>
      </c>
      <c r="K2087" s="57"/>
      <c r="L2087" s="65" t="s">
        <v>470</v>
      </c>
    </row>
    <row r="2088" spans="1:12" s="73" customFormat="1" outlineLevel="2">
      <c r="A2088" s="82">
        <v>1203202010</v>
      </c>
      <c r="B2088" s="83" t="s">
        <v>1930</v>
      </c>
      <c r="C2088" s="70">
        <v>0</v>
      </c>
      <c r="D2088" s="79"/>
      <c r="E2088" s="70"/>
      <c r="F2088" s="72"/>
      <c r="G2088" s="70">
        <f t="shared" si="63"/>
        <v>0</v>
      </c>
      <c r="I2088" s="68">
        <v>0</v>
      </c>
      <c r="J2088" s="69">
        <f t="shared" si="62"/>
        <v>0</v>
      </c>
      <c r="K2088" s="57"/>
      <c r="L2088" s="65" t="s">
        <v>470</v>
      </c>
    </row>
    <row r="2089" spans="1:12" s="73" customFormat="1" outlineLevel="2">
      <c r="A2089" s="82">
        <v>1203202011</v>
      </c>
      <c r="B2089" s="83" t="s">
        <v>1931</v>
      </c>
      <c r="C2089" s="70">
        <v>0</v>
      </c>
      <c r="D2089" s="79"/>
      <c r="E2089" s="70"/>
      <c r="F2089" s="72"/>
      <c r="G2089" s="70">
        <f t="shared" si="63"/>
        <v>0</v>
      </c>
      <c r="I2089" s="68">
        <v>0</v>
      </c>
      <c r="J2089" s="69">
        <f t="shared" si="62"/>
        <v>0</v>
      </c>
      <c r="K2089" s="57"/>
      <c r="L2089" s="65" t="s">
        <v>470</v>
      </c>
    </row>
    <row r="2090" spans="1:12" s="73" customFormat="1" outlineLevel="2">
      <c r="A2090" s="82">
        <v>1203202012</v>
      </c>
      <c r="B2090" s="83" t="s">
        <v>1932</v>
      </c>
      <c r="C2090" s="70">
        <v>-120</v>
      </c>
      <c r="D2090" s="79"/>
      <c r="E2090" s="70"/>
      <c r="F2090" s="72"/>
      <c r="G2090" s="70">
        <f t="shared" si="63"/>
        <v>-120</v>
      </c>
      <c r="I2090" s="68">
        <v>0</v>
      </c>
      <c r="J2090" s="69">
        <f t="shared" ref="J2090:J2153" si="64">I2090-G2090</f>
        <v>120</v>
      </c>
      <c r="K2090" s="57"/>
      <c r="L2090" s="65" t="s">
        <v>470</v>
      </c>
    </row>
    <row r="2091" spans="1:12" s="73" customFormat="1" outlineLevel="2">
      <c r="A2091" s="82">
        <v>1203202013</v>
      </c>
      <c r="B2091" s="83" t="s">
        <v>1933</v>
      </c>
      <c r="C2091" s="70">
        <v>3329105.00999999</v>
      </c>
      <c r="D2091" s="79"/>
      <c r="E2091" s="70"/>
      <c r="F2091" s="72"/>
      <c r="G2091" s="70">
        <f t="shared" si="63"/>
        <v>3329105.00999999</v>
      </c>
      <c r="I2091" s="68">
        <v>0</v>
      </c>
      <c r="J2091" s="69">
        <f t="shared" si="64"/>
        <v>-3329105.00999999</v>
      </c>
      <c r="K2091" s="57"/>
      <c r="L2091" s="65" t="s">
        <v>470</v>
      </c>
    </row>
    <row r="2092" spans="1:12" s="73" customFormat="1" outlineLevel="2">
      <c r="A2092" s="82">
        <v>1203202016</v>
      </c>
      <c r="B2092" s="83" t="s">
        <v>1934</v>
      </c>
      <c r="C2092" s="70">
        <v>0</v>
      </c>
      <c r="D2092" s="79"/>
      <c r="E2092" s="70"/>
      <c r="F2092" s="72"/>
      <c r="G2092" s="70">
        <f t="shared" si="63"/>
        <v>0</v>
      </c>
      <c r="I2092" s="68">
        <v>0</v>
      </c>
      <c r="J2092" s="69">
        <f t="shared" si="64"/>
        <v>0</v>
      </c>
      <c r="K2092" s="57"/>
      <c r="L2092" s="65" t="s">
        <v>470</v>
      </c>
    </row>
    <row r="2093" spans="1:12" s="73" customFormat="1" outlineLevel="2">
      <c r="A2093" s="82">
        <v>1203202017</v>
      </c>
      <c r="B2093" s="83" t="s">
        <v>1935</v>
      </c>
      <c r="C2093" s="70">
        <v>-3328955.04</v>
      </c>
      <c r="D2093" s="79"/>
      <c r="E2093" s="70"/>
      <c r="F2093" s="72"/>
      <c r="G2093" s="70">
        <f t="shared" si="63"/>
        <v>-3328955.04</v>
      </c>
      <c r="I2093" s="68">
        <v>0</v>
      </c>
      <c r="J2093" s="69">
        <f t="shared" si="64"/>
        <v>3328955.04</v>
      </c>
      <c r="K2093" s="57"/>
      <c r="L2093" s="65" t="s">
        <v>470</v>
      </c>
    </row>
    <row r="2094" spans="1:12" s="73" customFormat="1" outlineLevel="2">
      <c r="A2094" s="82">
        <v>1203202018</v>
      </c>
      <c r="B2094" s="83" t="s">
        <v>1936</v>
      </c>
      <c r="C2094" s="70">
        <v>0</v>
      </c>
      <c r="D2094" s="79"/>
      <c r="E2094" s="70"/>
      <c r="F2094" s="72"/>
      <c r="G2094" s="70">
        <f t="shared" si="63"/>
        <v>0</v>
      </c>
      <c r="I2094" s="68">
        <v>0</v>
      </c>
      <c r="J2094" s="69">
        <f t="shared" si="64"/>
        <v>0</v>
      </c>
      <c r="K2094" s="57"/>
      <c r="L2094" s="65" t="s">
        <v>470</v>
      </c>
    </row>
    <row r="2095" spans="1:12" s="73" customFormat="1" outlineLevel="2">
      <c r="A2095" s="82">
        <v>1203202019</v>
      </c>
      <c r="B2095" s="83" t="s">
        <v>1937</v>
      </c>
      <c r="C2095" s="70">
        <v>0</v>
      </c>
      <c r="D2095" s="79"/>
      <c r="E2095" s="70"/>
      <c r="F2095" s="72"/>
      <c r="G2095" s="70">
        <f t="shared" si="63"/>
        <v>0</v>
      </c>
      <c r="I2095" s="68">
        <v>0</v>
      </c>
      <c r="J2095" s="69">
        <f t="shared" si="64"/>
        <v>0</v>
      </c>
      <c r="K2095" s="57"/>
      <c r="L2095" s="65" t="s">
        <v>470</v>
      </c>
    </row>
    <row r="2096" spans="1:12" s="73" customFormat="1" outlineLevel="2">
      <c r="A2096" s="82">
        <v>1203202020</v>
      </c>
      <c r="B2096" s="83" t="s">
        <v>1930</v>
      </c>
      <c r="C2096" s="70">
        <v>0</v>
      </c>
      <c r="D2096" s="79"/>
      <c r="E2096" s="70"/>
      <c r="F2096" s="72"/>
      <c r="G2096" s="70">
        <f t="shared" si="63"/>
        <v>0</v>
      </c>
      <c r="I2096" s="68">
        <v>0</v>
      </c>
      <c r="J2096" s="69">
        <f t="shared" si="64"/>
        <v>0</v>
      </c>
      <c r="K2096" s="57"/>
      <c r="L2096" s="65" t="s">
        <v>470</v>
      </c>
    </row>
    <row r="2097" spans="1:12" s="73" customFormat="1" outlineLevel="2">
      <c r="A2097" s="82">
        <v>1203202021</v>
      </c>
      <c r="B2097" s="83" t="s">
        <v>1931</v>
      </c>
      <c r="C2097" s="70">
        <v>0</v>
      </c>
      <c r="D2097" s="79"/>
      <c r="E2097" s="70"/>
      <c r="F2097" s="72"/>
      <c r="G2097" s="70">
        <f t="shared" si="63"/>
        <v>0</v>
      </c>
      <c r="I2097" s="68">
        <v>0</v>
      </c>
      <c r="J2097" s="69">
        <f t="shared" si="64"/>
        <v>0</v>
      </c>
      <c r="K2097" s="57"/>
      <c r="L2097" s="65" t="s">
        <v>470</v>
      </c>
    </row>
    <row r="2098" spans="1:12" s="73" customFormat="1" outlineLevel="2">
      <c r="A2098" s="82">
        <v>1203202022</v>
      </c>
      <c r="B2098" s="83" t="s">
        <v>1932</v>
      </c>
      <c r="C2098" s="70">
        <v>0</v>
      </c>
      <c r="D2098" s="79"/>
      <c r="E2098" s="70"/>
      <c r="F2098" s="72"/>
      <c r="G2098" s="70">
        <f t="shared" si="63"/>
        <v>0</v>
      </c>
      <c r="I2098" s="68">
        <v>0</v>
      </c>
      <c r="J2098" s="69">
        <f t="shared" si="64"/>
        <v>0</v>
      </c>
      <c r="K2098" s="57"/>
      <c r="L2098" s="65" t="s">
        <v>470</v>
      </c>
    </row>
    <row r="2099" spans="1:12" s="73" customFormat="1" outlineLevel="2">
      <c r="A2099" s="82">
        <v>1203202023</v>
      </c>
      <c r="B2099" s="83" t="s">
        <v>1933</v>
      </c>
      <c r="C2099" s="70">
        <v>0</v>
      </c>
      <c r="D2099" s="79"/>
      <c r="E2099" s="70"/>
      <c r="F2099" s="72"/>
      <c r="G2099" s="70">
        <f t="shared" si="63"/>
        <v>0</v>
      </c>
      <c r="I2099" s="68">
        <v>0</v>
      </c>
      <c r="J2099" s="69">
        <f t="shared" si="64"/>
        <v>0</v>
      </c>
      <c r="K2099" s="57"/>
      <c r="L2099" s="65" t="s">
        <v>470</v>
      </c>
    </row>
    <row r="2100" spans="1:12" s="73" customFormat="1" outlineLevel="2">
      <c r="A2100" s="82">
        <v>1203202026</v>
      </c>
      <c r="B2100" s="83" t="s">
        <v>1934</v>
      </c>
      <c r="C2100" s="70">
        <v>0</v>
      </c>
      <c r="D2100" s="79"/>
      <c r="E2100" s="70"/>
      <c r="F2100" s="72"/>
      <c r="G2100" s="70">
        <f t="shared" si="63"/>
        <v>0</v>
      </c>
      <c r="I2100" s="68">
        <v>0</v>
      </c>
      <c r="J2100" s="69">
        <f t="shared" si="64"/>
        <v>0</v>
      </c>
      <c r="K2100" s="57"/>
      <c r="L2100" s="65" t="s">
        <v>470</v>
      </c>
    </row>
    <row r="2101" spans="1:12" s="73" customFormat="1" outlineLevel="2">
      <c r="A2101" s="82">
        <v>1203202027</v>
      </c>
      <c r="B2101" s="83" t="s">
        <v>1935</v>
      </c>
      <c r="C2101" s="70">
        <v>0</v>
      </c>
      <c r="D2101" s="79"/>
      <c r="E2101" s="70"/>
      <c r="F2101" s="72"/>
      <c r="G2101" s="70">
        <f t="shared" si="63"/>
        <v>0</v>
      </c>
      <c r="I2101" s="68">
        <v>0</v>
      </c>
      <c r="J2101" s="69">
        <f t="shared" si="64"/>
        <v>0</v>
      </c>
      <c r="K2101" s="57"/>
      <c r="L2101" s="65" t="s">
        <v>470</v>
      </c>
    </row>
    <row r="2102" spans="1:12" s="73" customFormat="1" outlineLevel="2">
      <c r="A2102" s="82">
        <v>1203202029</v>
      </c>
      <c r="B2102" s="83" t="s">
        <v>1937</v>
      </c>
      <c r="C2102" s="70">
        <v>0</v>
      </c>
      <c r="D2102" s="79"/>
      <c r="E2102" s="70"/>
      <c r="F2102" s="72"/>
      <c r="G2102" s="70">
        <f t="shared" si="63"/>
        <v>0</v>
      </c>
      <c r="I2102" s="68">
        <v>0</v>
      </c>
      <c r="J2102" s="69">
        <f t="shared" si="64"/>
        <v>0</v>
      </c>
      <c r="K2102" s="57"/>
      <c r="L2102" s="65" t="s">
        <v>470</v>
      </c>
    </row>
    <row r="2103" spans="1:12" s="73" customFormat="1" outlineLevel="2">
      <c r="A2103" s="82">
        <v>1203301010</v>
      </c>
      <c r="B2103" s="83" t="s">
        <v>1938</v>
      </c>
      <c r="C2103" s="70">
        <v>0</v>
      </c>
      <c r="D2103" s="79"/>
      <c r="E2103" s="70"/>
      <c r="F2103" s="72"/>
      <c r="G2103" s="70">
        <f t="shared" ref="G2103:G2166" si="65">C2103+E2103</f>
        <v>0</v>
      </c>
      <c r="I2103" s="68">
        <v>0</v>
      </c>
      <c r="J2103" s="69">
        <f t="shared" si="64"/>
        <v>0</v>
      </c>
      <c r="K2103" s="57"/>
      <c r="L2103" s="65" t="s">
        <v>470</v>
      </c>
    </row>
    <row r="2104" spans="1:12" s="73" customFormat="1" outlineLevel="2">
      <c r="A2104" s="82">
        <v>1203301011</v>
      </c>
      <c r="B2104" s="83" t="s">
        <v>1939</v>
      </c>
      <c r="C2104" s="70">
        <v>85287795.769999906</v>
      </c>
      <c r="D2104" s="79"/>
      <c r="E2104" s="70"/>
      <c r="F2104" s="72"/>
      <c r="G2104" s="70">
        <f t="shared" si="65"/>
        <v>85287795.769999906</v>
      </c>
      <c r="I2104" s="68">
        <v>0</v>
      </c>
      <c r="J2104" s="69">
        <f t="shared" si="64"/>
        <v>-85287795.769999906</v>
      </c>
      <c r="K2104" s="57"/>
      <c r="L2104" s="65" t="s">
        <v>470</v>
      </c>
    </row>
    <row r="2105" spans="1:12" s="73" customFormat="1" outlineLevel="2">
      <c r="A2105" s="82">
        <v>1203301012</v>
      </c>
      <c r="B2105" s="83" t="s">
        <v>1940</v>
      </c>
      <c r="C2105" s="70">
        <v>0</v>
      </c>
      <c r="D2105" s="79"/>
      <c r="E2105" s="70"/>
      <c r="F2105" s="72"/>
      <c r="G2105" s="70">
        <f t="shared" si="65"/>
        <v>0</v>
      </c>
      <c r="I2105" s="68">
        <v>0</v>
      </c>
      <c r="J2105" s="69">
        <f t="shared" si="64"/>
        <v>0</v>
      </c>
      <c r="K2105" s="57"/>
      <c r="L2105" s="65" t="s">
        <v>470</v>
      </c>
    </row>
    <row r="2106" spans="1:12" s="73" customFormat="1" outlineLevel="2">
      <c r="A2106" s="82">
        <v>1203301013</v>
      </c>
      <c r="B2106" s="83" t="s">
        <v>1941</v>
      </c>
      <c r="C2106" s="70">
        <v>51208098.640000001</v>
      </c>
      <c r="D2106" s="79"/>
      <c r="E2106" s="70"/>
      <c r="F2106" s="72"/>
      <c r="G2106" s="70">
        <f t="shared" si="65"/>
        <v>51208098.640000001</v>
      </c>
      <c r="I2106" s="68">
        <v>0</v>
      </c>
      <c r="J2106" s="69">
        <f t="shared" si="64"/>
        <v>-51208098.640000001</v>
      </c>
      <c r="K2106" s="57"/>
      <c r="L2106" s="65" t="s">
        <v>470</v>
      </c>
    </row>
    <row r="2107" spans="1:12" s="73" customFormat="1" outlineLevel="2">
      <c r="A2107" s="82">
        <v>1203301016</v>
      </c>
      <c r="B2107" s="83" t="s">
        <v>1942</v>
      </c>
      <c r="C2107" s="70">
        <v>0</v>
      </c>
      <c r="D2107" s="79"/>
      <c r="E2107" s="70"/>
      <c r="F2107" s="72"/>
      <c r="G2107" s="70">
        <f t="shared" si="65"/>
        <v>0</v>
      </c>
      <c r="I2107" s="68">
        <v>0</v>
      </c>
      <c r="J2107" s="69">
        <f t="shared" si="64"/>
        <v>0</v>
      </c>
      <c r="K2107" s="57"/>
      <c r="L2107" s="65" t="s">
        <v>470</v>
      </c>
    </row>
    <row r="2108" spans="1:12" s="73" customFormat="1" outlineLevel="2">
      <c r="A2108" s="82">
        <v>1203301017</v>
      </c>
      <c r="B2108" s="83" t="s">
        <v>1943</v>
      </c>
      <c r="C2108" s="70">
        <v>-136495894.41</v>
      </c>
      <c r="D2108" s="79"/>
      <c r="E2108" s="70"/>
      <c r="F2108" s="72"/>
      <c r="G2108" s="70">
        <f t="shared" si="65"/>
        <v>-136495894.41</v>
      </c>
      <c r="I2108" s="68">
        <v>0</v>
      </c>
      <c r="J2108" s="69">
        <f t="shared" si="64"/>
        <v>136495894.41</v>
      </c>
      <c r="K2108" s="57"/>
      <c r="L2108" s="65" t="s">
        <v>470</v>
      </c>
    </row>
    <row r="2109" spans="1:12" s="73" customFormat="1" outlineLevel="2">
      <c r="A2109" s="82">
        <v>1203301019</v>
      </c>
      <c r="B2109" s="83" t="s">
        <v>1944</v>
      </c>
      <c r="C2109" s="70">
        <v>0</v>
      </c>
      <c r="D2109" s="79"/>
      <c r="E2109" s="70"/>
      <c r="F2109" s="72"/>
      <c r="G2109" s="70">
        <f t="shared" si="65"/>
        <v>0</v>
      </c>
      <c r="I2109" s="68">
        <v>0</v>
      </c>
      <c r="J2109" s="69">
        <f t="shared" si="64"/>
        <v>0</v>
      </c>
      <c r="K2109" s="57"/>
      <c r="L2109" s="65" t="s">
        <v>470</v>
      </c>
    </row>
    <row r="2110" spans="1:12" s="73" customFormat="1" outlineLevel="2">
      <c r="A2110" s="82">
        <v>1203301020</v>
      </c>
      <c r="B2110" s="83" t="s">
        <v>1938</v>
      </c>
      <c r="C2110" s="70">
        <v>0</v>
      </c>
      <c r="D2110" s="79"/>
      <c r="E2110" s="70"/>
      <c r="F2110" s="72"/>
      <c r="G2110" s="70">
        <f t="shared" si="65"/>
        <v>0</v>
      </c>
      <c r="I2110" s="68">
        <v>0</v>
      </c>
      <c r="J2110" s="69">
        <f t="shared" si="64"/>
        <v>0</v>
      </c>
      <c r="K2110" s="57"/>
      <c r="L2110" s="65" t="s">
        <v>470</v>
      </c>
    </row>
    <row r="2111" spans="1:12" s="73" customFormat="1" outlineLevel="2">
      <c r="A2111" s="82">
        <v>1203301021</v>
      </c>
      <c r="B2111" s="83" t="s">
        <v>1939</v>
      </c>
      <c r="C2111" s="70">
        <v>0</v>
      </c>
      <c r="D2111" s="79"/>
      <c r="E2111" s="70"/>
      <c r="F2111" s="72"/>
      <c r="G2111" s="70">
        <f t="shared" si="65"/>
        <v>0</v>
      </c>
      <c r="I2111" s="68">
        <v>0</v>
      </c>
      <c r="J2111" s="69">
        <f t="shared" si="64"/>
        <v>0</v>
      </c>
      <c r="K2111" s="57"/>
      <c r="L2111" s="65" t="s">
        <v>470</v>
      </c>
    </row>
    <row r="2112" spans="1:12" s="73" customFormat="1" outlineLevel="2">
      <c r="A2112" s="82">
        <v>1203301022</v>
      </c>
      <c r="B2112" s="83" t="s">
        <v>1940</v>
      </c>
      <c r="C2112" s="70">
        <v>0</v>
      </c>
      <c r="D2112" s="79"/>
      <c r="E2112" s="70"/>
      <c r="F2112" s="72"/>
      <c r="G2112" s="70">
        <f t="shared" si="65"/>
        <v>0</v>
      </c>
      <c r="I2112" s="68">
        <v>0</v>
      </c>
      <c r="J2112" s="69">
        <f t="shared" si="64"/>
        <v>0</v>
      </c>
      <c r="K2112" s="57"/>
      <c r="L2112" s="65" t="s">
        <v>470</v>
      </c>
    </row>
    <row r="2113" spans="1:12" s="73" customFormat="1" outlineLevel="2">
      <c r="A2113" s="82">
        <v>1203301023</v>
      </c>
      <c r="B2113" s="83" t="s">
        <v>1941</v>
      </c>
      <c r="C2113" s="70">
        <v>0</v>
      </c>
      <c r="D2113" s="79"/>
      <c r="E2113" s="70"/>
      <c r="F2113" s="72"/>
      <c r="G2113" s="70">
        <f t="shared" si="65"/>
        <v>0</v>
      </c>
      <c r="I2113" s="68">
        <v>0</v>
      </c>
      <c r="J2113" s="69">
        <f t="shared" si="64"/>
        <v>0</v>
      </c>
      <c r="K2113" s="57"/>
      <c r="L2113" s="65" t="s">
        <v>470</v>
      </c>
    </row>
    <row r="2114" spans="1:12" s="73" customFormat="1" outlineLevel="2">
      <c r="A2114" s="82">
        <v>1203301026</v>
      </c>
      <c r="B2114" s="83" t="s">
        <v>1942</v>
      </c>
      <c r="C2114" s="70">
        <v>0</v>
      </c>
      <c r="D2114" s="79"/>
      <c r="E2114" s="70"/>
      <c r="F2114" s="72"/>
      <c r="G2114" s="70">
        <f t="shared" si="65"/>
        <v>0</v>
      </c>
      <c r="I2114" s="68">
        <v>0</v>
      </c>
      <c r="J2114" s="69">
        <f t="shared" si="64"/>
        <v>0</v>
      </c>
      <c r="K2114" s="57"/>
      <c r="L2114" s="65" t="s">
        <v>470</v>
      </c>
    </row>
    <row r="2115" spans="1:12" s="73" customFormat="1" outlineLevel="2">
      <c r="A2115" s="82">
        <v>1203301027</v>
      </c>
      <c r="B2115" s="83" t="s">
        <v>1943</v>
      </c>
      <c r="C2115" s="70">
        <v>0</v>
      </c>
      <c r="D2115" s="79"/>
      <c r="E2115" s="70"/>
      <c r="F2115" s="72"/>
      <c r="G2115" s="70">
        <f t="shared" si="65"/>
        <v>0</v>
      </c>
      <c r="I2115" s="68">
        <v>0</v>
      </c>
      <c r="J2115" s="69">
        <f t="shared" si="64"/>
        <v>0</v>
      </c>
      <c r="K2115" s="57"/>
      <c r="L2115" s="65" t="s">
        <v>470</v>
      </c>
    </row>
    <row r="2116" spans="1:12" s="73" customFormat="1" outlineLevel="2">
      <c r="A2116" s="82">
        <v>1203301029</v>
      </c>
      <c r="B2116" s="83" t="s">
        <v>1944</v>
      </c>
      <c r="C2116" s="70">
        <v>0</v>
      </c>
      <c r="D2116" s="79"/>
      <c r="E2116" s="70"/>
      <c r="F2116" s="72"/>
      <c r="G2116" s="70">
        <f t="shared" si="65"/>
        <v>0</v>
      </c>
      <c r="I2116" s="68">
        <v>0</v>
      </c>
      <c r="J2116" s="69">
        <f t="shared" si="64"/>
        <v>0</v>
      </c>
      <c r="K2116" s="57"/>
      <c r="L2116" s="65" t="s">
        <v>470</v>
      </c>
    </row>
    <row r="2117" spans="1:12" s="73" customFormat="1" outlineLevel="2">
      <c r="A2117" s="82">
        <v>1203301030</v>
      </c>
      <c r="B2117" s="83" t="s">
        <v>1938</v>
      </c>
      <c r="C2117" s="70">
        <v>0</v>
      </c>
      <c r="D2117" s="79"/>
      <c r="E2117" s="70"/>
      <c r="F2117" s="72"/>
      <c r="G2117" s="70">
        <f t="shared" si="65"/>
        <v>0</v>
      </c>
      <c r="I2117" s="68">
        <v>0</v>
      </c>
      <c r="J2117" s="69">
        <f t="shared" si="64"/>
        <v>0</v>
      </c>
      <c r="K2117" s="57"/>
      <c r="L2117" s="65" t="s">
        <v>470</v>
      </c>
    </row>
    <row r="2118" spans="1:12" s="73" customFormat="1" outlineLevel="2">
      <c r="A2118" s="82">
        <v>1203301031</v>
      </c>
      <c r="B2118" s="83" t="s">
        <v>1939</v>
      </c>
      <c r="C2118" s="70">
        <v>71626816.069999903</v>
      </c>
      <c r="D2118" s="79"/>
      <c r="E2118" s="70"/>
      <c r="F2118" s="72"/>
      <c r="G2118" s="70">
        <f t="shared" si="65"/>
        <v>71626816.069999903</v>
      </c>
      <c r="I2118" s="68">
        <v>0</v>
      </c>
      <c r="J2118" s="69">
        <f t="shared" si="64"/>
        <v>-71626816.069999903</v>
      </c>
      <c r="K2118" s="57"/>
      <c r="L2118" s="65" t="s">
        <v>470</v>
      </c>
    </row>
    <row r="2119" spans="1:12" s="73" customFormat="1" outlineLevel="2">
      <c r="A2119" s="82">
        <v>1203301032</v>
      </c>
      <c r="B2119" s="83" t="s">
        <v>1940</v>
      </c>
      <c r="C2119" s="70">
        <v>0</v>
      </c>
      <c r="D2119" s="79"/>
      <c r="E2119" s="70"/>
      <c r="F2119" s="72"/>
      <c r="G2119" s="70">
        <f t="shared" si="65"/>
        <v>0</v>
      </c>
      <c r="I2119" s="68">
        <v>0</v>
      </c>
      <c r="J2119" s="69">
        <f t="shared" si="64"/>
        <v>0</v>
      </c>
      <c r="K2119" s="57"/>
      <c r="L2119" s="65" t="s">
        <v>470</v>
      </c>
    </row>
    <row r="2120" spans="1:12" s="73" customFormat="1" outlineLevel="2">
      <c r="A2120" s="82">
        <v>1203301033</v>
      </c>
      <c r="B2120" s="83" t="s">
        <v>1941</v>
      </c>
      <c r="C2120" s="70">
        <v>724143454.85000002</v>
      </c>
      <c r="D2120" s="79"/>
      <c r="E2120" s="70"/>
      <c r="F2120" s="72"/>
      <c r="G2120" s="70">
        <f t="shared" si="65"/>
        <v>724143454.85000002</v>
      </c>
      <c r="I2120" s="68">
        <v>0</v>
      </c>
      <c r="J2120" s="69">
        <f t="shared" si="64"/>
        <v>-724143454.85000002</v>
      </c>
      <c r="K2120" s="57"/>
      <c r="L2120" s="65" t="s">
        <v>470</v>
      </c>
    </row>
    <row r="2121" spans="1:12" s="73" customFormat="1" outlineLevel="2">
      <c r="A2121" s="82">
        <v>1203301036</v>
      </c>
      <c r="B2121" s="83" t="s">
        <v>1942</v>
      </c>
      <c r="C2121" s="70">
        <v>0</v>
      </c>
      <c r="D2121" s="79"/>
      <c r="E2121" s="70"/>
      <c r="F2121" s="72"/>
      <c r="G2121" s="70">
        <f t="shared" si="65"/>
        <v>0</v>
      </c>
      <c r="I2121" s="68">
        <v>0</v>
      </c>
      <c r="J2121" s="69">
        <f t="shared" si="64"/>
        <v>0</v>
      </c>
      <c r="K2121" s="57"/>
      <c r="L2121" s="65" t="s">
        <v>470</v>
      </c>
    </row>
    <row r="2122" spans="1:12" s="73" customFormat="1" outlineLevel="2">
      <c r="A2122" s="82">
        <v>1203301037</v>
      </c>
      <c r="B2122" s="83" t="s">
        <v>1943</v>
      </c>
      <c r="C2122" s="70">
        <v>-795770290.919999</v>
      </c>
      <c r="D2122" s="79"/>
      <c r="E2122" s="70"/>
      <c r="F2122" s="72"/>
      <c r="G2122" s="70">
        <f t="shared" si="65"/>
        <v>-795770290.919999</v>
      </c>
      <c r="I2122" s="68">
        <v>0</v>
      </c>
      <c r="J2122" s="69">
        <f t="shared" si="64"/>
        <v>795770290.919999</v>
      </c>
      <c r="K2122" s="57"/>
      <c r="L2122" s="65" t="s">
        <v>470</v>
      </c>
    </row>
    <row r="2123" spans="1:12" s="73" customFormat="1" outlineLevel="2">
      <c r="A2123" s="82">
        <v>1203301039</v>
      </c>
      <c r="B2123" s="83" t="s">
        <v>1944</v>
      </c>
      <c r="C2123" s="70">
        <v>0</v>
      </c>
      <c r="D2123" s="79"/>
      <c r="E2123" s="70"/>
      <c r="F2123" s="72"/>
      <c r="G2123" s="70">
        <f t="shared" si="65"/>
        <v>0</v>
      </c>
      <c r="I2123" s="68">
        <v>0</v>
      </c>
      <c r="J2123" s="69">
        <f t="shared" si="64"/>
        <v>0</v>
      </c>
      <c r="K2123" s="57"/>
      <c r="L2123" s="65" t="s">
        <v>470</v>
      </c>
    </row>
    <row r="2124" spans="1:12" s="73" customFormat="1" outlineLevel="2">
      <c r="A2124" s="82">
        <v>1203301040</v>
      </c>
      <c r="B2124" s="83" t="s">
        <v>1938</v>
      </c>
      <c r="C2124" s="70">
        <v>0</v>
      </c>
      <c r="D2124" s="79"/>
      <c r="E2124" s="70"/>
      <c r="F2124" s="72"/>
      <c r="G2124" s="70">
        <f t="shared" si="65"/>
        <v>0</v>
      </c>
      <c r="I2124" s="68">
        <v>0</v>
      </c>
      <c r="J2124" s="69">
        <f t="shared" si="64"/>
        <v>0</v>
      </c>
      <c r="K2124" s="57"/>
      <c r="L2124" s="65" t="s">
        <v>470</v>
      </c>
    </row>
    <row r="2125" spans="1:12" s="73" customFormat="1" outlineLevel="2">
      <c r="A2125" s="82">
        <v>1203301041</v>
      </c>
      <c r="B2125" s="83" t="s">
        <v>1939</v>
      </c>
      <c r="C2125" s="70">
        <v>0</v>
      </c>
      <c r="D2125" s="79"/>
      <c r="E2125" s="70"/>
      <c r="F2125" s="72"/>
      <c r="G2125" s="70">
        <f t="shared" si="65"/>
        <v>0</v>
      </c>
      <c r="I2125" s="68">
        <v>0</v>
      </c>
      <c r="J2125" s="69">
        <f t="shared" si="64"/>
        <v>0</v>
      </c>
      <c r="K2125" s="57"/>
      <c r="L2125" s="65" t="s">
        <v>470</v>
      </c>
    </row>
    <row r="2126" spans="1:12" s="73" customFormat="1" outlineLevel="2">
      <c r="A2126" s="82">
        <v>1203301042</v>
      </c>
      <c r="B2126" s="83" t="s">
        <v>1940</v>
      </c>
      <c r="C2126" s="70">
        <v>0</v>
      </c>
      <c r="D2126" s="79"/>
      <c r="E2126" s="70"/>
      <c r="F2126" s="72"/>
      <c r="G2126" s="70">
        <f t="shared" si="65"/>
        <v>0</v>
      </c>
      <c r="I2126" s="68">
        <v>0</v>
      </c>
      <c r="J2126" s="69">
        <f t="shared" si="64"/>
        <v>0</v>
      </c>
      <c r="K2126" s="57"/>
      <c r="L2126" s="65" t="s">
        <v>470</v>
      </c>
    </row>
    <row r="2127" spans="1:12" s="73" customFormat="1" outlineLevel="2">
      <c r="A2127" s="82">
        <v>1203301043</v>
      </c>
      <c r="B2127" s="83" t="s">
        <v>1941</v>
      </c>
      <c r="C2127" s="70">
        <v>0</v>
      </c>
      <c r="D2127" s="79"/>
      <c r="E2127" s="70"/>
      <c r="F2127" s="72"/>
      <c r="G2127" s="70">
        <f t="shared" si="65"/>
        <v>0</v>
      </c>
      <c r="I2127" s="68">
        <v>0</v>
      </c>
      <c r="J2127" s="69">
        <f t="shared" si="64"/>
        <v>0</v>
      </c>
      <c r="K2127" s="57"/>
      <c r="L2127" s="65" t="s">
        <v>470</v>
      </c>
    </row>
    <row r="2128" spans="1:12" s="73" customFormat="1" outlineLevel="2">
      <c r="A2128" s="82">
        <v>1203301046</v>
      </c>
      <c r="B2128" s="83" t="s">
        <v>1942</v>
      </c>
      <c r="C2128" s="70">
        <v>0</v>
      </c>
      <c r="D2128" s="79"/>
      <c r="E2128" s="70"/>
      <c r="F2128" s="72"/>
      <c r="G2128" s="70">
        <f t="shared" si="65"/>
        <v>0</v>
      </c>
      <c r="I2128" s="68">
        <v>0</v>
      </c>
      <c r="J2128" s="69">
        <f t="shared" si="64"/>
        <v>0</v>
      </c>
      <c r="K2128" s="57"/>
      <c r="L2128" s="65" t="s">
        <v>470</v>
      </c>
    </row>
    <row r="2129" spans="1:12" s="73" customFormat="1" outlineLevel="2">
      <c r="A2129" s="82">
        <v>1203301047</v>
      </c>
      <c r="B2129" s="83" t="s">
        <v>1943</v>
      </c>
      <c r="C2129" s="70">
        <v>0</v>
      </c>
      <c r="D2129" s="79"/>
      <c r="E2129" s="70"/>
      <c r="F2129" s="72"/>
      <c r="G2129" s="70">
        <f t="shared" si="65"/>
        <v>0</v>
      </c>
      <c r="I2129" s="68">
        <v>0</v>
      </c>
      <c r="J2129" s="69">
        <f t="shared" si="64"/>
        <v>0</v>
      </c>
      <c r="K2129" s="57"/>
      <c r="L2129" s="65" t="s">
        <v>470</v>
      </c>
    </row>
    <row r="2130" spans="1:12" s="73" customFormat="1" outlineLevel="2">
      <c r="A2130" s="82">
        <v>1203301049</v>
      </c>
      <c r="B2130" s="83" t="s">
        <v>1944</v>
      </c>
      <c r="C2130" s="70">
        <v>0</v>
      </c>
      <c r="D2130" s="79"/>
      <c r="E2130" s="70"/>
      <c r="F2130" s="72"/>
      <c r="G2130" s="70">
        <f t="shared" si="65"/>
        <v>0</v>
      </c>
      <c r="I2130" s="68">
        <v>0</v>
      </c>
      <c r="J2130" s="69">
        <f t="shared" si="64"/>
        <v>0</v>
      </c>
      <c r="K2130" s="57"/>
      <c r="L2130" s="65" t="s">
        <v>470</v>
      </c>
    </row>
    <row r="2131" spans="1:12" s="73" customFormat="1" outlineLevel="2">
      <c r="A2131" s="82">
        <v>1203301050</v>
      </c>
      <c r="B2131" s="83" t="s">
        <v>1945</v>
      </c>
      <c r="C2131" s="70">
        <v>0</v>
      </c>
      <c r="D2131" s="79"/>
      <c r="E2131" s="70"/>
      <c r="F2131" s="72"/>
      <c r="G2131" s="70">
        <f t="shared" si="65"/>
        <v>0</v>
      </c>
      <c r="I2131" s="68">
        <v>0</v>
      </c>
      <c r="J2131" s="69">
        <f t="shared" si="64"/>
        <v>0</v>
      </c>
      <c r="K2131" s="57"/>
      <c r="L2131" s="65" t="s">
        <v>470</v>
      </c>
    </row>
    <row r="2132" spans="1:12" s="73" customFormat="1" outlineLevel="2">
      <c r="A2132" s="82">
        <v>1203301051</v>
      </c>
      <c r="B2132" s="83" t="s">
        <v>1946</v>
      </c>
      <c r="C2132" s="70">
        <v>0</v>
      </c>
      <c r="D2132" s="79"/>
      <c r="E2132" s="70"/>
      <c r="F2132" s="72"/>
      <c r="G2132" s="70">
        <f t="shared" si="65"/>
        <v>0</v>
      </c>
      <c r="I2132" s="68">
        <v>0</v>
      </c>
      <c r="J2132" s="69">
        <f t="shared" si="64"/>
        <v>0</v>
      </c>
      <c r="K2132" s="57"/>
      <c r="L2132" s="65" t="s">
        <v>470</v>
      </c>
    </row>
    <row r="2133" spans="1:12" s="73" customFormat="1" outlineLevel="2">
      <c r="A2133" s="82">
        <v>1203301052</v>
      </c>
      <c r="B2133" s="83" t="s">
        <v>1947</v>
      </c>
      <c r="C2133" s="70">
        <v>0</v>
      </c>
      <c r="D2133" s="79"/>
      <c r="E2133" s="70"/>
      <c r="F2133" s="72"/>
      <c r="G2133" s="70">
        <f t="shared" si="65"/>
        <v>0</v>
      </c>
      <c r="I2133" s="68">
        <v>0</v>
      </c>
      <c r="J2133" s="69">
        <f t="shared" si="64"/>
        <v>0</v>
      </c>
      <c r="K2133" s="57"/>
      <c r="L2133" s="65" t="s">
        <v>470</v>
      </c>
    </row>
    <row r="2134" spans="1:12" s="73" customFormat="1" outlineLevel="2">
      <c r="A2134" s="82">
        <v>1203301053</v>
      </c>
      <c r="B2134" s="83" t="s">
        <v>1948</v>
      </c>
      <c r="C2134" s="70">
        <v>0</v>
      </c>
      <c r="D2134" s="79"/>
      <c r="E2134" s="70"/>
      <c r="F2134" s="72"/>
      <c r="G2134" s="70">
        <f t="shared" si="65"/>
        <v>0</v>
      </c>
      <c r="I2134" s="68">
        <v>0</v>
      </c>
      <c r="J2134" s="69">
        <f t="shared" si="64"/>
        <v>0</v>
      </c>
      <c r="K2134" s="57"/>
      <c r="L2134" s="65" t="s">
        <v>470</v>
      </c>
    </row>
    <row r="2135" spans="1:12" s="73" customFormat="1" outlineLevel="2">
      <c r="A2135" s="82">
        <v>1203301056</v>
      </c>
      <c r="B2135" s="83" t="s">
        <v>1949</v>
      </c>
      <c r="C2135" s="70">
        <v>0</v>
      </c>
      <c r="D2135" s="79"/>
      <c r="E2135" s="70"/>
      <c r="F2135" s="72"/>
      <c r="G2135" s="70">
        <f t="shared" si="65"/>
        <v>0</v>
      </c>
      <c r="I2135" s="68">
        <v>0</v>
      </c>
      <c r="J2135" s="69">
        <f t="shared" si="64"/>
        <v>0</v>
      </c>
      <c r="K2135" s="57"/>
      <c r="L2135" s="65" t="s">
        <v>470</v>
      </c>
    </row>
    <row r="2136" spans="1:12" s="73" customFormat="1" outlineLevel="2">
      <c r="A2136" s="82">
        <v>1203301057</v>
      </c>
      <c r="B2136" s="83" t="s">
        <v>1943</v>
      </c>
      <c r="C2136" s="70">
        <v>0</v>
      </c>
      <c r="D2136" s="79"/>
      <c r="E2136" s="70"/>
      <c r="F2136" s="72"/>
      <c r="G2136" s="70">
        <f t="shared" si="65"/>
        <v>0</v>
      </c>
      <c r="I2136" s="68">
        <v>0</v>
      </c>
      <c r="J2136" s="69">
        <f t="shared" si="64"/>
        <v>0</v>
      </c>
      <c r="K2136" s="57"/>
      <c r="L2136" s="65" t="s">
        <v>470</v>
      </c>
    </row>
    <row r="2137" spans="1:12" s="73" customFormat="1" outlineLevel="2">
      <c r="A2137" s="82">
        <v>1203301059</v>
      </c>
      <c r="B2137" s="83" t="s">
        <v>1944</v>
      </c>
      <c r="C2137" s="70">
        <v>0</v>
      </c>
      <c r="D2137" s="79"/>
      <c r="E2137" s="70"/>
      <c r="F2137" s="72"/>
      <c r="G2137" s="70">
        <f t="shared" si="65"/>
        <v>0</v>
      </c>
      <c r="I2137" s="68">
        <v>0</v>
      </c>
      <c r="J2137" s="69">
        <f t="shared" si="64"/>
        <v>0</v>
      </c>
      <c r="K2137" s="57"/>
      <c r="L2137" s="65" t="s">
        <v>470</v>
      </c>
    </row>
    <row r="2138" spans="1:12" s="73" customFormat="1" outlineLevel="2">
      <c r="A2138" s="82">
        <v>1203301060</v>
      </c>
      <c r="B2138" s="83" t="s">
        <v>1945</v>
      </c>
      <c r="C2138" s="70">
        <v>0</v>
      </c>
      <c r="D2138" s="79"/>
      <c r="E2138" s="70"/>
      <c r="F2138" s="72"/>
      <c r="G2138" s="70">
        <f t="shared" si="65"/>
        <v>0</v>
      </c>
      <c r="I2138" s="68">
        <v>0</v>
      </c>
      <c r="J2138" s="69">
        <f t="shared" si="64"/>
        <v>0</v>
      </c>
      <c r="K2138" s="57"/>
      <c r="L2138" s="65" t="s">
        <v>470</v>
      </c>
    </row>
    <row r="2139" spans="1:12" s="73" customFormat="1" outlineLevel="2">
      <c r="A2139" s="82">
        <v>1203301061</v>
      </c>
      <c r="B2139" s="83" t="s">
        <v>1946</v>
      </c>
      <c r="C2139" s="70">
        <v>0</v>
      </c>
      <c r="D2139" s="79"/>
      <c r="E2139" s="70"/>
      <c r="F2139" s="72"/>
      <c r="G2139" s="70">
        <f t="shared" si="65"/>
        <v>0</v>
      </c>
      <c r="I2139" s="68">
        <v>0</v>
      </c>
      <c r="J2139" s="69">
        <f t="shared" si="64"/>
        <v>0</v>
      </c>
      <c r="K2139" s="57"/>
      <c r="L2139" s="65" t="s">
        <v>470</v>
      </c>
    </row>
    <row r="2140" spans="1:12" s="73" customFormat="1" outlineLevel="2">
      <c r="A2140" s="82">
        <v>1203301062</v>
      </c>
      <c r="B2140" s="83" t="s">
        <v>1947</v>
      </c>
      <c r="C2140" s="70">
        <v>0</v>
      </c>
      <c r="D2140" s="79"/>
      <c r="E2140" s="70"/>
      <c r="F2140" s="72"/>
      <c r="G2140" s="70">
        <f t="shared" si="65"/>
        <v>0</v>
      </c>
      <c r="I2140" s="68">
        <v>0</v>
      </c>
      <c r="J2140" s="69">
        <f t="shared" si="64"/>
        <v>0</v>
      </c>
      <c r="K2140" s="57"/>
      <c r="L2140" s="65" t="s">
        <v>470</v>
      </c>
    </row>
    <row r="2141" spans="1:12" s="73" customFormat="1" outlineLevel="2">
      <c r="A2141" s="82">
        <v>1203301063</v>
      </c>
      <c r="B2141" s="83" t="s">
        <v>1948</v>
      </c>
      <c r="C2141" s="70">
        <v>0</v>
      </c>
      <c r="D2141" s="79"/>
      <c r="E2141" s="70"/>
      <c r="F2141" s="72"/>
      <c r="G2141" s="70">
        <f t="shared" si="65"/>
        <v>0</v>
      </c>
      <c r="I2141" s="68">
        <v>0</v>
      </c>
      <c r="J2141" s="69">
        <f t="shared" si="64"/>
        <v>0</v>
      </c>
      <c r="K2141" s="57"/>
      <c r="L2141" s="65" t="s">
        <v>470</v>
      </c>
    </row>
    <row r="2142" spans="1:12" s="73" customFormat="1" outlineLevel="2">
      <c r="A2142" s="82">
        <v>1203301066</v>
      </c>
      <c r="B2142" s="83" t="s">
        <v>1949</v>
      </c>
      <c r="C2142" s="70">
        <v>0</v>
      </c>
      <c r="D2142" s="79"/>
      <c r="E2142" s="70"/>
      <c r="F2142" s="72"/>
      <c r="G2142" s="70">
        <f t="shared" si="65"/>
        <v>0</v>
      </c>
      <c r="I2142" s="68">
        <v>0</v>
      </c>
      <c r="J2142" s="69">
        <f t="shared" si="64"/>
        <v>0</v>
      </c>
      <c r="K2142" s="57"/>
      <c r="L2142" s="65" t="s">
        <v>470</v>
      </c>
    </row>
    <row r="2143" spans="1:12" s="73" customFormat="1" outlineLevel="2">
      <c r="A2143" s="82">
        <v>1203301067</v>
      </c>
      <c r="B2143" s="83" t="s">
        <v>1943</v>
      </c>
      <c r="C2143" s="70">
        <v>0</v>
      </c>
      <c r="D2143" s="79"/>
      <c r="E2143" s="70"/>
      <c r="F2143" s="72"/>
      <c r="G2143" s="70">
        <f t="shared" si="65"/>
        <v>0</v>
      </c>
      <c r="I2143" s="68">
        <v>0</v>
      </c>
      <c r="J2143" s="69">
        <f t="shared" si="64"/>
        <v>0</v>
      </c>
      <c r="K2143" s="57"/>
      <c r="L2143" s="65" t="s">
        <v>470</v>
      </c>
    </row>
    <row r="2144" spans="1:12" s="73" customFormat="1" outlineLevel="2">
      <c r="A2144" s="82">
        <v>1203301069</v>
      </c>
      <c r="B2144" s="83" t="s">
        <v>1944</v>
      </c>
      <c r="C2144" s="70">
        <v>0</v>
      </c>
      <c r="D2144" s="79"/>
      <c r="E2144" s="70"/>
      <c r="F2144" s="72"/>
      <c r="G2144" s="70">
        <f t="shared" si="65"/>
        <v>0</v>
      </c>
      <c r="I2144" s="68">
        <v>0</v>
      </c>
      <c r="J2144" s="69">
        <f t="shared" si="64"/>
        <v>0</v>
      </c>
      <c r="K2144" s="57"/>
      <c r="L2144" s="65" t="s">
        <v>470</v>
      </c>
    </row>
    <row r="2145" spans="1:12" s="73" customFormat="1" outlineLevel="2">
      <c r="A2145" s="82">
        <v>1203301073</v>
      </c>
      <c r="B2145" s="83" t="s">
        <v>1950</v>
      </c>
      <c r="C2145" s="70">
        <v>0</v>
      </c>
      <c r="D2145" s="79"/>
      <c r="E2145" s="70"/>
      <c r="F2145" s="72"/>
      <c r="G2145" s="70">
        <f>C2145+E2145</f>
        <v>0</v>
      </c>
      <c r="I2145" s="68">
        <v>0</v>
      </c>
      <c r="J2145" s="69">
        <f t="shared" si="64"/>
        <v>0</v>
      </c>
      <c r="K2145" s="57"/>
      <c r="L2145" s="65">
        <v>0</v>
      </c>
    </row>
    <row r="2146" spans="1:12" s="73" customFormat="1" outlineLevel="2">
      <c r="A2146" s="82">
        <v>1203302010</v>
      </c>
      <c r="B2146" s="83" t="s">
        <v>1951</v>
      </c>
      <c r="C2146" s="70">
        <v>0</v>
      </c>
      <c r="D2146" s="79"/>
      <c r="E2146" s="70"/>
      <c r="F2146" s="72"/>
      <c r="G2146" s="70">
        <f t="shared" si="65"/>
        <v>0</v>
      </c>
      <c r="I2146" s="68">
        <v>0</v>
      </c>
      <c r="J2146" s="69">
        <f t="shared" si="64"/>
        <v>0</v>
      </c>
      <c r="K2146" s="57"/>
      <c r="L2146" s="65" t="s">
        <v>470</v>
      </c>
    </row>
    <row r="2147" spans="1:12" s="73" customFormat="1" outlineLevel="2">
      <c r="A2147" s="82">
        <v>1203302011</v>
      </c>
      <c r="B2147" s="83" t="s">
        <v>1952</v>
      </c>
      <c r="C2147" s="70">
        <v>0</v>
      </c>
      <c r="D2147" s="79"/>
      <c r="E2147" s="70"/>
      <c r="F2147" s="72"/>
      <c r="G2147" s="70">
        <f t="shared" si="65"/>
        <v>0</v>
      </c>
      <c r="I2147" s="68">
        <v>0</v>
      </c>
      <c r="J2147" s="69">
        <f t="shared" si="64"/>
        <v>0</v>
      </c>
      <c r="K2147" s="57"/>
      <c r="L2147" s="65" t="s">
        <v>470</v>
      </c>
    </row>
    <row r="2148" spans="1:12" s="73" customFormat="1" outlineLevel="2">
      <c r="A2148" s="82">
        <v>1203302012</v>
      </c>
      <c r="B2148" s="83" t="s">
        <v>1953</v>
      </c>
      <c r="C2148" s="70">
        <v>0</v>
      </c>
      <c r="D2148" s="79"/>
      <c r="E2148" s="70"/>
      <c r="F2148" s="72"/>
      <c r="G2148" s="70">
        <f t="shared" si="65"/>
        <v>0</v>
      </c>
      <c r="I2148" s="68">
        <v>0</v>
      </c>
      <c r="J2148" s="69">
        <f t="shared" si="64"/>
        <v>0</v>
      </c>
      <c r="K2148" s="57"/>
      <c r="L2148" s="65" t="s">
        <v>470</v>
      </c>
    </row>
    <row r="2149" spans="1:12" s="73" customFormat="1" outlineLevel="2">
      <c r="A2149" s="82">
        <v>1203302013</v>
      </c>
      <c r="B2149" s="83" t="s">
        <v>1954</v>
      </c>
      <c r="C2149" s="70">
        <v>0</v>
      </c>
      <c r="D2149" s="79"/>
      <c r="E2149" s="70"/>
      <c r="F2149" s="72"/>
      <c r="G2149" s="70">
        <f t="shared" si="65"/>
        <v>0</v>
      </c>
      <c r="I2149" s="68">
        <v>0</v>
      </c>
      <c r="J2149" s="69">
        <f t="shared" si="64"/>
        <v>0</v>
      </c>
      <c r="K2149" s="57"/>
      <c r="L2149" s="65" t="s">
        <v>470</v>
      </c>
    </row>
    <row r="2150" spans="1:12" s="73" customFormat="1" outlineLevel="2">
      <c r="A2150" s="82">
        <v>1203302016</v>
      </c>
      <c r="B2150" s="83" t="s">
        <v>1955</v>
      </c>
      <c r="C2150" s="70">
        <v>0</v>
      </c>
      <c r="D2150" s="79"/>
      <c r="E2150" s="70"/>
      <c r="F2150" s="72"/>
      <c r="G2150" s="70">
        <f t="shared" si="65"/>
        <v>0</v>
      </c>
      <c r="I2150" s="68">
        <v>0</v>
      </c>
      <c r="J2150" s="69">
        <f t="shared" si="64"/>
        <v>0</v>
      </c>
      <c r="K2150" s="57"/>
      <c r="L2150" s="65" t="s">
        <v>470</v>
      </c>
    </row>
    <row r="2151" spans="1:12" s="73" customFormat="1" outlineLevel="2">
      <c r="A2151" s="82">
        <v>1203302017</v>
      </c>
      <c r="B2151" s="83" t="s">
        <v>1956</v>
      </c>
      <c r="C2151" s="70">
        <v>0</v>
      </c>
      <c r="D2151" s="79"/>
      <c r="E2151" s="70"/>
      <c r="F2151" s="72"/>
      <c r="G2151" s="70">
        <f t="shared" si="65"/>
        <v>0</v>
      </c>
      <c r="I2151" s="68">
        <v>0</v>
      </c>
      <c r="J2151" s="69">
        <f t="shared" si="64"/>
        <v>0</v>
      </c>
      <c r="K2151" s="57"/>
      <c r="L2151" s="65" t="s">
        <v>470</v>
      </c>
    </row>
    <row r="2152" spans="1:12" s="73" customFormat="1" outlineLevel="2">
      <c r="A2152" s="82">
        <v>1203302018</v>
      </c>
      <c r="B2152" s="83" t="s">
        <v>1957</v>
      </c>
      <c r="C2152" s="70">
        <v>0</v>
      </c>
      <c r="D2152" s="79"/>
      <c r="E2152" s="70"/>
      <c r="F2152" s="72"/>
      <c r="G2152" s="70">
        <f t="shared" si="65"/>
        <v>0</v>
      </c>
      <c r="I2152" s="68">
        <v>0</v>
      </c>
      <c r="J2152" s="69">
        <f t="shared" si="64"/>
        <v>0</v>
      </c>
      <c r="K2152" s="57"/>
      <c r="L2152" s="65" t="s">
        <v>470</v>
      </c>
    </row>
    <row r="2153" spans="1:12" s="73" customFormat="1" outlineLevel="2">
      <c r="A2153" s="82">
        <v>1203302019</v>
      </c>
      <c r="B2153" s="83" t="s">
        <v>1958</v>
      </c>
      <c r="C2153" s="70">
        <v>0</v>
      </c>
      <c r="D2153" s="79"/>
      <c r="E2153" s="70"/>
      <c r="F2153" s="72"/>
      <c r="G2153" s="70">
        <f t="shared" si="65"/>
        <v>0</v>
      </c>
      <c r="I2153" s="68">
        <v>0</v>
      </c>
      <c r="J2153" s="69">
        <f t="shared" si="64"/>
        <v>0</v>
      </c>
      <c r="K2153" s="57"/>
      <c r="L2153" s="65" t="s">
        <v>470</v>
      </c>
    </row>
    <row r="2154" spans="1:12" s="73" customFormat="1" outlineLevel="2">
      <c r="A2154" s="82">
        <v>1203302020</v>
      </c>
      <c r="B2154" s="83" t="s">
        <v>1951</v>
      </c>
      <c r="C2154" s="70">
        <v>0</v>
      </c>
      <c r="D2154" s="79"/>
      <c r="E2154" s="70"/>
      <c r="F2154" s="72"/>
      <c r="G2154" s="70">
        <f t="shared" si="65"/>
        <v>0</v>
      </c>
      <c r="I2154" s="68">
        <v>0</v>
      </c>
      <c r="J2154" s="69">
        <f t="shared" ref="J2154:J2217" si="66">I2154-G2154</f>
        <v>0</v>
      </c>
      <c r="K2154" s="57"/>
      <c r="L2154" s="65" t="s">
        <v>470</v>
      </c>
    </row>
    <row r="2155" spans="1:12" s="73" customFormat="1" outlineLevel="2">
      <c r="A2155" s="82">
        <v>1203302021</v>
      </c>
      <c r="B2155" s="83" t="s">
        <v>1952</v>
      </c>
      <c r="C2155" s="70">
        <v>0</v>
      </c>
      <c r="D2155" s="79"/>
      <c r="E2155" s="70"/>
      <c r="F2155" s="72"/>
      <c r="G2155" s="70">
        <f t="shared" si="65"/>
        <v>0</v>
      </c>
      <c r="I2155" s="68">
        <v>0</v>
      </c>
      <c r="J2155" s="69">
        <f t="shared" si="66"/>
        <v>0</v>
      </c>
      <c r="K2155" s="57"/>
      <c r="L2155" s="65" t="s">
        <v>470</v>
      </c>
    </row>
    <row r="2156" spans="1:12" s="73" customFormat="1" outlineLevel="2">
      <c r="A2156" s="82">
        <v>1203302022</v>
      </c>
      <c r="B2156" s="83" t="s">
        <v>1953</v>
      </c>
      <c r="C2156" s="70">
        <v>0</v>
      </c>
      <c r="D2156" s="79"/>
      <c r="E2156" s="70"/>
      <c r="F2156" s="72"/>
      <c r="G2156" s="70">
        <f t="shared" si="65"/>
        <v>0</v>
      </c>
      <c r="I2156" s="68">
        <v>0</v>
      </c>
      <c r="J2156" s="69">
        <f t="shared" si="66"/>
        <v>0</v>
      </c>
      <c r="K2156" s="57"/>
      <c r="L2156" s="65" t="s">
        <v>470</v>
      </c>
    </row>
    <row r="2157" spans="1:12" s="73" customFormat="1" outlineLevel="2">
      <c r="A2157" s="82">
        <v>1203302023</v>
      </c>
      <c r="B2157" s="83" t="s">
        <v>1954</v>
      </c>
      <c r="C2157" s="70">
        <v>0</v>
      </c>
      <c r="D2157" s="79"/>
      <c r="E2157" s="70"/>
      <c r="F2157" s="72"/>
      <c r="G2157" s="70">
        <f t="shared" si="65"/>
        <v>0</v>
      </c>
      <c r="I2157" s="68">
        <v>0</v>
      </c>
      <c r="J2157" s="69">
        <f t="shared" si="66"/>
        <v>0</v>
      </c>
      <c r="K2157" s="57"/>
      <c r="L2157" s="65" t="s">
        <v>470</v>
      </c>
    </row>
    <row r="2158" spans="1:12" s="73" customFormat="1" outlineLevel="2">
      <c r="A2158" s="82">
        <v>1203302026</v>
      </c>
      <c r="B2158" s="83" t="s">
        <v>1955</v>
      </c>
      <c r="C2158" s="70">
        <v>0</v>
      </c>
      <c r="D2158" s="79"/>
      <c r="E2158" s="70"/>
      <c r="F2158" s="72"/>
      <c r="G2158" s="70">
        <f t="shared" si="65"/>
        <v>0</v>
      </c>
      <c r="I2158" s="68">
        <v>0</v>
      </c>
      <c r="J2158" s="69">
        <f t="shared" si="66"/>
        <v>0</v>
      </c>
      <c r="K2158" s="57"/>
      <c r="L2158" s="65" t="s">
        <v>470</v>
      </c>
    </row>
    <row r="2159" spans="1:12" s="73" customFormat="1" outlineLevel="2">
      <c r="A2159" s="82">
        <v>1203302027</v>
      </c>
      <c r="B2159" s="83" t="s">
        <v>1956</v>
      </c>
      <c r="C2159" s="70">
        <v>0</v>
      </c>
      <c r="D2159" s="79"/>
      <c r="E2159" s="70"/>
      <c r="F2159" s="72"/>
      <c r="G2159" s="70">
        <f t="shared" si="65"/>
        <v>0</v>
      </c>
      <c r="I2159" s="68">
        <v>0</v>
      </c>
      <c r="J2159" s="69">
        <f t="shared" si="66"/>
        <v>0</v>
      </c>
      <c r="K2159" s="57"/>
      <c r="L2159" s="65" t="s">
        <v>470</v>
      </c>
    </row>
    <row r="2160" spans="1:12" s="73" customFormat="1" outlineLevel="2">
      <c r="A2160" s="82">
        <v>1203302028</v>
      </c>
      <c r="B2160" s="83" t="s">
        <v>1957</v>
      </c>
      <c r="C2160" s="70">
        <v>0</v>
      </c>
      <c r="D2160" s="79"/>
      <c r="E2160" s="70"/>
      <c r="F2160" s="72"/>
      <c r="G2160" s="70">
        <f t="shared" si="65"/>
        <v>0</v>
      </c>
      <c r="I2160" s="68">
        <v>0</v>
      </c>
      <c r="J2160" s="69">
        <f t="shared" si="66"/>
        <v>0</v>
      </c>
      <c r="K2160" s="57"/>
      <c r="L2160" s="65" t="s">
        <v>470</v>
      </c>
    </row>
    <row r="2161" spans="1:12" s="73" customFormat="1" outlineLevel="2">
      <c r="A2161" s="82">
        <v>1203302029</v>
      </c>
      <c r="B2161" s="83" t="s">
        <v>1958</v>
      </c>
      <c r="C2161" s="70">
        <v>0</v>
      </c>
      <c r="D2161" s="79"/>
      <c r="E2161" s="70"/>
      <c r="F2161" s="72"/>
      <c r="G2161" s="70">
        <f t="shared" si="65"/>
        <v>0</v>
      </c>
      <c r="I2161" s="68">
        <v>0</v>
      </c>
      <c r="J2161" s="69">
        <f t="shared" si="66"/>
        <v>0</v>
      </c>
      <c r="K2161" s="57"/>
      <c r="L2161" s="65" t="s">
        <v>470</v>
      </c>
    </row>
    <row r="2162" spans="1:12" s="73" customFormat="1" outlineLevel="2">
      <c r="A2162" s="82">
        <v>1203302030</v>
      </c>
      <c r="B2162" s="83" t="s">
        <v>1951</v>
      </c>
      <c r="C2162" s="70">
        <v>0</v>
      </c>
      <c r="D2162" s="79"/>
      <c r="E2162" s="70"/>
      <c r="F2162" s="72"/>
      <c r="G2162" s="70">
        <f t="shared" si="65"/>
        <v>0</v>
      </c>
      <c r="I2162" s="68">
        <v>0</v>
      </c>
      <c r="J2162" s="69">
        <f t="shared" si="66"/>
        <v>0</v>
      </c>
      <c r="K2162" s="57"/>
      <c r="L2162" s="65" t="s">
        <v>470</v>
      </c>
    </row>
    <row r="2163" spans="1:12" s="73" customFormat="1" outlineLevel="2">
      <c r="A2163" s="82">
        <v>1203302031</v>
      </c>
      <c r="B2163" s="83" t="s">
        <v>1952</v>
      </c>
      <c r="C2163" s="70">
        <v>0</v>
      </c>
      <c r="D2163" s="79"/>
      <c r="E2163" s="70"/>
      <c r="F2163" s="72"/>
      <c r="G2163" s="70">
        <f t="shared" si="65"/>
        <v>0</v>
      </c>
      <c r="I2163" s="68">
        <v>0</v>
      </c>
      <c r="J2163" s="69">
        <f t="shared" si="66"/>
        <v>0</v>
      </c>
      <c r="K2163" s="57"/>
      <c r="L2163" s="65" t="s">
        <v>470</v>
      </c>
    </row>
    <row r="2164" spans="1:12" s="73" customFormat="1" outlineLevel="2">
      <c r="A2164" s="82">
        <v>1203302032</v>
      </c>
      <c r="B2164" s="83" t="s">
        <v>1953</v>
      </c>
      <c r="C2164" s="70">
        <v>0</v>
      </c>
      <c r="D2164" s="79"/>
      <c r="E2164" s="70"/>
      <c r="F2164" s="72"/>
      <c r="G2164" s="70">
        <f t="shared" si="65"/>
        <v>0</v>
      </c>
      <c r="I2164" s="68">
        <v>0</v>
      </c>
      <c r="J2164" s="69">
        <f t="shared" si="66"/>
        <v>0</v>
      </c>
      <c r="K2164" s="57"/>
      <c r="L2164" s="65" t="s">
        <v>470</v>
      </c>
    </row>
    <row r="2165" spans="1:12" s="73" customFormat="1" outlineLevel="2">
      <c r="A2165" s="82">
        <v>1203302033</v>
      </c>
      <c r="B2165" s="83" t="s">
        <v>1954</v>
      </c>
      <c r="C2165" s="70">
        <v>0</v>
      </c>
      <c r="D2165" s="79"/>
      <c r="E2165" s="70"/>
      <c r="F2165" s="72"/>
      <c r="G2165" s="70">
        <f t="shared" si="65"/>
        <v>0</v>
      </c>
      <c r="I2165" s="68">
        <v>0</v>
      </c>
      <c r="J2165" s="69">
        <f t="shared" si="66"/>
        <v>0</v>
      </c>
      <c r="K2165" s="57"/>
      <c r="L2165" s="65" t="s">
        <v>470</v>
      </c>
    </row>
    <row r="2166" spans="1:12" s="73" customFormat="1" outlineLevel="2">
      <c r="A2166" s="82">
        <v>1203302036</v>
      </c>
      <c r="B2166" s="83" t="s">
        <v>1955</v>
      </c>
      <c r="C2166" s="70">
        <v>0</v>
      </c>
      <c r="D2166" s="79"/>
      <c r="E2166" s="70"/>
      <c r="F2166" s="72"/>
      <c r="G2166" s="70">
        <f t="shared" si="65"/>
        <v>0</v>
      </c>
      <c r="I2166" s="68">
        <v>0</v>
      </c>
      <c r="J2166" s="69">
        <f t="shared" si="66"/>
        <v>0</v>
      </c>
      <c r="K2166" s="57"/>
      <c r="L2166" s="65" t="s">
        <v>470</v>
      </c>
    </row>
    <row r="2167" spans="1:12" s="73" customFormat="1" outlineLevel="2">
      <c r="A2167" s="82">
        <v>1203302037</v>
      </c>
      <c r="B2167" s="83" t="s">
        <v>1956</v>
      </c>
      <c r="C2167" s="70">
        <v>0</v>
      </c>
      <c r="D2167" s="79"/>
      <c r="E2167" s="70"/>
      <c r="F2167" s="72"/>
      <c r="G2167" s="70">
        <f t="shared" ref="G2167:G2231" si="67">C2167+E2167</f>
        <v>0</v>
      </c>
      <c r="I2167" s="68">
        <v>0</v>
      </c>
      <c r="J2167" s="69">
        <f t="shared" si="66"/>
        <v>0</v>
      </c>
      <c r="K2167" s="57"/>
      <c r="L2167" s="65" t="s">
        <v>470</v>
      </c>
    </row>
    <row r="2168" spans="1:12" s="73" customFormat="1" outlineLevel="2">
      <c r="A2168" s="82">
        <v>1203302038</v>
      </c>
      <c r="B2168" s="83" t="s">
        <v>1957</v>
      </c>
      <c r="C2168" s="70">
        <v>0</v>
      </c>
      <c r="D2168" s="79"/>
      <c r="E2168" s="70"/>
      <c r="F2168" s="72"/>
      <c r="G2168" s="70">
        <f t="shared" si="67"/>
        <v>0</v>
      </c>
      <c r="I2168" s="68">
        <v>0</v>
      </c>
      <c r="J2168" s="69">
        <f t="shared" si="66"/>
        <v>0</v>
      </c>
      <c r="K2168" s="57"/>
      <c r="L2168" s="65" t="s">
        <v>470</v>
      </c>
    </row>
    <row r="2169" spans="1:12" s="73" customFormat="1" outlineLevel="2">
      <c r="A2169" s="82">
        <v>1203302039</v>
      </c>
      <c r="B2169" s="83" t="s">
        <v>1958</v>
      </c>
      <c r="C2169" s="70">
        <v>0</v>
      </c>
      <c r="D2169" s="79"/>
      <c r="E2169" s="70"/>
      <c r="F2169" s="72"/>
      <c r="G2169" s="70">
        <f t="shared" si="67"/>
        <v>0</v>
      </c>
      <c r="I2169" s="68">
        <v>0</v>
      </c>
      <c r="J2169" s="69">
        <f t="shared" si="66"/>
        <v>0</v>
      </c>
      <c r="K2169" s="57"/>
      <c r="L2169" s="65" t="s">
        <v>470</v>
      </c>
    </row>
    <row r="2170" spans="1:12" s="73" customFormat="1" outlineLevel="2">
      <c r="A2170" s="82">
        <v>1203302040</v>
      </c>
      <c r="B2170" s="83" t="s">
        <v>1951</v>
      </c>
      <c r="C2170" s="70">
        <v>0</v>
      </c>
      <c r="D2170" s="79"/>
      <c r="E2170" s="70"/>
      <c r="F2170" s="72"/>
      <c r="G2170" s="70">
        <f t="shared" si="67"/>
        <v>0</v>
      </c>
      <c r="I2170" s="68">
        <v>0</v>
      </c>
      <c r="J2170" s="69">
        <f t="shared" si="66"/>
        <v>0</v>
      </c>
      <c r="K2170" s="57"/>
      <c r="L2170" s="65" t="s">
        <v>470</v>
      </c>
    </row>
    <row r="2171" spans="1:12" s="73" customFormat="1" outlineLevel="2">
      <c r="A2171" s="82">
        <v>1203302041</v>
      </c>
      <c r="B2171" s="83" t="s">
        <v>1952</v>
      </c>
      <c r="C2171" s="70">
        <v>0</v>
      </c>
      <c r="D2171" s="79"/>
      <c r="E2171" s="70"/>
      <c r="F2171" s="72"/>
      <c r="G2171" s="70">
        <f t="shared" si="67"/>
        <v>0</v>
      </c>
      <c r="I2171" s="68">
        <v>0</v>
      </c>
      <c r="J2171" s="69">
        <f t="shared" si="66"/>
        <v>0</v>
      </c>
      <c r="K2171" s="57"/>
      <c r="L2171" s="65" t="s">
        <v>470</v>
      </c>
    </row>
    <row r="2172" spans="1:12" s="73" customFormat="1" outlineLevel="2">
      <c r="A2172" s="82">
        <v>1203302042</v>
      </c>
      <c r="B2172" s="83" t="s">
        <v>1953</v>
      </c>
      <c r="C2172" s="70">
        <v>0</v>
      </c>
      <c r="D2172" s="79"/>
      <c r="E2172" s="70"/>
      <c r="F2172" s="72"/>
      <c r="G2172" s="70">
        <f t="shared" si="67"/>
        <v>0</v>
      </c>
      <c r="I2172" s="68">
        <v>0</v>
      </c>
      <c r="J2172" s="69">
        <f t="shared" si="66"/>
        <v>0</v>
      </c>
      <c r="K2172" s="57"/>
      <c r="L2172" s="65" t="s">
        <v>470</v>
      </c>
    </row>
    <row r="2173" spans="1:12" s="73" customFormat="1" outlineLevel="2">
      <c r="A2173" s="82">
        <v>1203302043</v>
      </c>
      <c r="B2173" s="83" t="s">
        <v>1954</v>
      </c>
      <c r="C2173" s="70">
        <v>0</v>
      </c>
      <c r="D2173" s="79"/>
      <c r="E2173" s="70"/>
      <c r="F2173" s="72"/>
      <c r="G2173" s="70">
        <f t="shared" si="67"/>
        <v>0</v>
      </c>
      <c r="I2173" s="68">
        <v>0</v>
      </c>
      <c r="J2173" s="69">
        <f t="shared" si="66"/>
        <v>0</v>
      </c>
      <c r="K2173" s="57"/>
      <c r="L2173" s="65" t="s">
        <v>470</v>
      </c>
    </row>
    <row r="2174" spans="1:12" s="73" customFormat="1" outlineLevel="2">
      <c r="A2174" s="82">
        <v>1203302046</v>
      </c>
      <c r="B2174" s="83" t="s">
        <v>1955</v>
      </c>
      <c r="C2174" s="70">
        <v>0</v>
      </c>
      <c r="D2174" s="79"/>
      <c r="E2174" s="70"/>
      <c r="F2174" s="72"/>
      <c r="G2174" s="70">
        <f t="shared" si="67"/>
        <v>0</v>
      </c>
      <c r="I2174" s="68">
        <v>0</v>
      </c>
      <c r="J2174" s="69">
        <f t="shared" si="66"/>
        <v>0</v>
      </c>
      <c r="K2174" s="57"/>
      <c r="L2174" s="65" t="s">
        <v>470</v>
      </c>
    </row>
    <row r="2175" spans="1:12" s="73" customFormat="1" outlineLevel="2">
      <c r="A2175" s="82">
        <v>1203302047</v>
      </c>
      <c r="B2175" s="83" t="s">
        <v>1956</v>
      </c>
      <c r="C2175" s="70">
        <v>0</v>
      </c>
      <c r="D2175" s="79"/>
      <c r="E2175" s="70"/>
      <c r="F2175" s="72"/>
      <c r="G2175" s="70">
        <f t="shared" si="67"/>
        <v>0</v>
      </c>
      <c r="I2175" s="68">
        <v>0</v>
      </c>
      <c r="J2175" s="69">
        <f t="shared" si="66"/>
        <v>0</v>
      </c>
      <c r="K2175" s="57"/>
      <c r="L2175" s="65" t="s">
        <v>470</v>
      </c>
    </row>
    <row r="2176" spans="1:12" s="73" customFormat="1" outlineLevel="2">
      <c r="A2176" s="82">
        <v>1203302048</v>
      </c>
      <c r="B2176" s="83" t="s">
        <v>1957</v>
      </c>
      <c r="C2176" s="70">
        <v>0</v>
      </c>
      <c r="D2176" s="79"/>
      <c r="E2176" s="70"/>
      <c r="F2176" s="72"/>
      <c r="G2176" s="70">
        <f t="shared" si="67"/>
        <v>0</v>
      </c>
      <c r="I2176" s="68">
        <v>0</v>
      </c>
      <c r="J2176" s="69">
        <f t="shared" si="66"/>
        <v>0</v>
      </c>
      <c r="K2176" s="57"/>
      <c r="L2176" s="65" t="s">
        <v>470</v>
      </c>
    </row>
    <row r="2177" spans="1:12" s="73" customFormat="1" outlineLevel="2">
      <c r="A2177" s="82">
        <v>1203302049</v>
      </c>
      <c r="B2177" s="83" t="s">
        <v>1958</v>
      </c>
      <c r="C2177" s="70">
        <v>0</v>
      </c>
      <c r="D2177" s="79"/>
      <c r="E2177" s="70"/>
      <c r="F2177" s="72"/>
      <c r="G2177" s="70">
        <f t="shared" si="67"/>
        <v>0</v>
      </c>
      <c r="I2177" s="68">
        <v>0</v>
      </c>
      <c r="J2177" s="69">
        <f t="shared" si="66"/>
        <v>0</v>
      </c>
      <c r="K2177" s="57"/>
      <c r="L2177" s="65" t="s">
        <v>470</v>
      </c>
    </row>
    <row r="2178" spans="1:12" s="73" customFormat="1" outlineLevel="2">
      <c r="A2178" s="82">
        <v>1203302050</v>
      </c>
      <c r="B2178" s="83" t="s">
        <v>1951</v>
      </c>
      <c r="C2178" s="70">
        <v>0</v>
      </c>
      <c r="D2178" s="79"/>
      <c r="E2178" s="70"/>
      <c r="F2178" s="72"/>
      <c r="G2178" s="70">
        <f t="shared" si="67"/>
        <v>0</v>
      </c>
      <c r="I2178" s="68">
        <v>0</v>
      </c>
      <c r="J2178" s="69">
        <f t="shared" si="66"/>
        <v>0</v>
      </c>
      <c r="K2178" s="57"/>
      <c r="L2178" s="65" t="s">
        <v>470</v>
      </c>
    </row>
    <row r="2179" spans="1:12" s="73" customFormat="1" outlineLevel="2">
      <c r="A2179" s="82">
        <v>1203302051</v>
      </c>
      <c r="B2179" s="83" t="s">
        <v>1952</v>
      </c>
      <c r="C2179" s="70">
        <v>0</v>
      </c>
      <c r="D2179" s="79"/>
      <c r="E2179" s="70"/>
      <c r="F2179" s="72"/>
      <c r="G2179" s="70">
        <f t="shared" si="67"/>
        <v>0</v>
      </c>
      <c r="I2179" s="68">
        <v>0</v>
      </c>
      <c r="J2179" s="69">
        <f t="shared" si="66"/>
        <v>0</v>
      </c>
      <c r="K2179" s="57"/>
      <c r="L2179" s="65" t="s">
        <v>470</v>
      </c>
    </row>
    <row r="2180" spans="1:12" s="73" customFormat="1" outlineLevel="2">
      <c r="A2180" s="82">
        <v>1203302052</v>
      </c>
      <c r="B2180" s="83" t="s">
        <v>1953</v>
      </c>
      <c r="C2180" s="70">
        <v>0</v>
      </c>
      <c r="D2180" s="79"/>
      <c r="E2180" s="70"/>
      <c r="F2180" s="72"/>
      <c r="G2180" s="70">
        <f t="shared" si="67"/>
        <v>0</v>
      </c>
      <c r="I2180" s="68">
        <v>0</v>
      </c>
      <c r="J2180" s="69">
        <f t="shared" si="66"/>
        <v>0</v>
      </c>
      <c r="K2180" s="57"/>
      <c r="L2180" s="65" t="s">
        <v>470</v>
      </c>
    </row>
    <row r="2181" spans="1:12" s="73" customFormat="1" outlineLevel="2">
      <c r="A2181" s="82">
        <v>1203302053</v>
      </c>
      <c r="B2181" s="83" t="s">
        <v>1954</v>
      </c>
      <c r="C2181" s="70">
        <v>0</v>
      </c>
      <c r="D2181" s="79"/>
      <c r="E2181" s="70"/>
      <c r="F2181" s="72"/>
      <c r="G2181" s="70">
        <f t="shared" si="67"/>
        <v>0</v>
      </c>
      <c r="I2181" s="68">
        <v>0</v>
      </c>
      <c r="J2181" s="69">
        <f t="shared" si="66"/>
        <v>0</v>
      </c>
      <c r="K2181" s="57"/>
      <c r="L2181" s="65" t="s">
        <v>470</v>
      </c>
    </row>
    <row r="2182" spans="1:12" s="73" customFormat="1" outlineLevel="2">
      <c r="A2182" s="82">
        <v>1203302056</v>
      </c>
      <c r="B2182" s="83" t="s">
        <v>1955</v>
      </c>
      <c r="C2182" s="70">
        <v>0</v>
      </c>
      <c r="D2182" s="79"/>
      <c r="E2182" s="70"/>
      <c r="F2182" s="72"/>
      <c r="G2182" s="70">
        <f t="shared" si="67"/>
        <v>0</v>
      </c>
      <c r="I2182" s="68">
        <v>0</v>
      </c>
      <c r="J2182" s="69">
        <f t="shared" si="66"/>
        <v>0</v>
      </c>
      <c r="K2182" s="57"/>
      <c r="L2182" s="65" t="s">
        <v>470</v>
      </c>
    </row>
    <row r="2183" spans="1:12" s="73" customFormat="1" outlineLevel="2">
      <c r="A2183" s="82">
        <v>1203302057</v>
      </c>
      <c r="B2183" s="83" t="s">
        <v>1956</v>
      </c>
      <c r="C2183" s="70">
        <v>0</v>
      </c>
      <c r="D2183" s="79"/>
      <c r="E2183" s="70"/>
      <c r="F2183" s="72"/>
      <c r="G2183" s="70">
        <f t="shared" si="67"/>
        <v>0</v>
      </c>
      <c r="I2183" s="68">
        <v>0</v>
      </c>
      <c r="J2183" s="69">
        <f t="shared" si="66"/>
        <v>0</v>
      </c>
      <c r="K2183" s="57"/>
      <c r="L2183" s="65" t="s">
        <v>470</v>
      </c>
    </row>
    <row r="2184" spans="1:12" s="73" customFormat="1" outlineLevel="2">
      <c r="A2184" s="82">
        <v>1203302058</v>
      </c>
      <c r="B2184" s="83" t="s">
        <v>1957</v>
      </c>
      <c r="C2184" s="70">
        <v>0</v>
      </c>
      <c r="D2184" s="79"/>
      <c r="E2184" s="70"/>
      <c r="F2184" s="72"/>
      <c r="G2184" s="70">
        <f t="shared" si="67"/>
        <v>0</v>
      </c>
      <c r="I2184" s="68">
        <v>0</v>
      </c>
      <c r="J2184" s="69">
        <f t="shared" si="66"/>
        <v>0</v>
      </c>
      <c r="K2184" s="57"/>
      <c r="L2184" s="65" t="s">
        <v>470</v>
      </c>
    </row>
    <row r="2185" spans="1:12" s="73" customFormat="1" outlineLevel="2">
      <c r="A2185" s="82">
        <v>1203302059</v>
      </c>
      <c r="B2185" s="83" t="s">
        <v>1958</v>
      </c>
      <c r="C2185" s="70">
        <v>0</v>
      </c>
      <c r="D2185" s="79"/>
      <c r="E2185" s="70"/>
      <c r="F2185" s="72"/>
      <c r="G2185" s="70">
        <f t="shared" si="67"/>
        <v>0</v>
      </c>
      <c r="I2185" s="68">
        <v>0</v>
      </c>
      <c r="J2185" s="69">
        <f t="shared" si="66"/>
        <v>0</v>
      </c>
      <c r="K2185" s="57"/>
      <c r="L2185" s="65" t="s">
        <v>470</v>
      </c>
    </row>
    <row r="2186" spans="1:12" s="73" customFormat="1" outlineLevel="2">
      <c r="A2186" s="82">
        <v>1203302060</v>
      </c>
      <c r="B2186" s="83" t="s">
        <v>1951</v>
      </c>
      <c r="C2186" s="70">
        <v>0</v>
      </c>
      <c r="D2186" s="79"/>
      <c r="E2186" s="70"/>
      <c r="F2186" s="72"/>
      <c r="G2186" s="70">
        <f t="shared" si="67"/>
        <v>0</v>
      </c>
      <c r="I2186" s="68">
        <v>0</v>
      </c>
      <c r="J2186" s="69">
        <f t="shared" si="66"/>
        <v>0</v>
      </c>
      <c r="K2186" s="57"/>
      <c r="L2186" s="65" t="s">
        <v>470</v>
      </c>
    </row>
    <row r="2187" spans="1:12" s="73" customFormat="1" outlineLevel="2">
      <c r="A2187" s="82">
        <v>1203302061</v>
      </c>
      <c r="B2187" s="83" t="s">
        <v>1952</v>
      </c>
      <c r="C2187" s="70">
        <v>0</v>
      </c>
      <c r="D2187" s="79"/>
      <c r="E2187" s="70"/>
      <c r="F2187" s="72"/>
      <c r="G2187" s="70">
        <f t="shared" si="67"/>
        <v>0</v>
      </c>
      <c r="I2187" s="68">
        <v>0</v>
      </c>
      <c r="J2187" s="69">
        <f t="shared" si="66"/>
        <v>0</v>
      </c>
      <c r="K2187" s="57"/>
      <c r="L2187" s="65" t="s">
        <v>470</v>
      </c>
    </row>
    <row r="2188" spans="1:12" s="73" customFormat="1" outlineLevel="2">
      <c r="A2188" s="82">
        <v>1203302062</v>
      </c>
      <c r="B2188" s="83" t="s">
        <v>1953</v>
      </c>
      <c r="C2188" s="70">
        <v>0</v>
      </c>
      <c r="D2188" s="79"/>
      <c r="E2188" s="70"/>
      <c r="F2188" s="72"/>
      <c r="G2188" s="70">
        <f t="shared" si="67"/>
        <v>0</v>
      </c>
      <c r="I2188" s="68">
        <v>0</v>
      </c>
      <c r="J2188" s="69">
        <f t="shared" si="66"/>
        <v>0</v>
      </c>
      <c r="K2188" s="57"/>
      <c r="L2188" s="65" t="s">
        <v>470</v>
      </c>
    </row>
    <row r="2189" spans="1:12" s="73" customFormat="1" outlineLevel="2">
      <c r="A2189" s="82">
        <v>1203302063</v>
      </c>
      <c r="B2189" s="83" t="s">
        <v>1954</v>
      </c>
      <c r="C2189" s="70">
        <v>0</v>
      </c>
      <c r="D2189" s="79"/>
      <c r="E2189" s="70"/>
      <c r="F2189" s="72"/>
      <c r="G2189" s="70">
        <f t="shared" si="67"/>
        <v>0</v>
      </c>
      <c r="I2189" s="68">
        <v>0</v>
      </c>
      <c r="J2189" s="69">
        <f t="shared" si="66"/>
        <v>0</v>
      </c>
      <c r="K2189" s="57"/>
      <c r="L2189" s="65" t="s">
        <v>470</v>
      </c>
    </row>
    <row r="2190" spans="1:12" s="73" customFormat="1" outlineLevel="2">
      <c r="A2190" s="82">
        <v>1203302066</v>
      </c>
      <c r="B2190" s="83" t="s">
        <v>1955</v>
      </c>
      <c r="C2190" s="70">
        <v>0</v>
      </c>
      <c r="D2190" s="79"/>
      <c r="E2190" s="70"/>
      <c r="F2190" s="72"/>
      <c r="G2190" s="70">
        <f t="shared" si="67"/>
        <v>0</v>
      </c>
      <c r="I2190" s="68">
        <v>0</v>
      </c>
      <c r="J2190" s="69">
        <f t="shared" si="66"/>
        <v>0</v>
      </c>
      <c r="K2190" s="57"/>
      <c r="L2190" s="65" t="s">
        <v>470</v>
      </c>
    </row>
    <row r="2191" spans="1:12" s="73" customFormat="1" outlineLevel="2">
      <c r="A2191" s="82">
        <v>1203302067</v>
      </c>
      <c r="B2191" s="83" t="s">
        <v>1956</v>
      </c>
      <c r="C2191" s="70">
        <v>0</v>
      </c>
      <c r="D2191" s="79"/>
      <c r="E2191" s="70"/>
      <c r="F2191" s="72"/>
      <c r="G2191" s="70">
        <f t="shared" si="67"/>
        <v>0</v>
      </c>
      <c r="I2191" s="68">
        <v>0</v>
      </c>
      <c r="J2191" s="69">
        <f t="shared" si="66"/>
        <v>0</v>
      </c>
      <c r="K2191" s="57"/>
      <c r="L2191" s="65" t="s">
        <v>470</v>
      </c>
    </row>
    <row r="2192" spans="1:12" s="73" customFormat="1" outlineLevel="2">
      <c r="A2192" s="82">
        <v>1203302068</v>
      </c>
      <c r="B2192" s="83" t="s">
        <v>1957</v>
      </c>
      <c r="C2192" s="70">
        <v>0</v>
      </c>
      <c r="D2192" s="79"/>
      <c r="E2192" s="70"/>
      <c r="F2192" s="72"/>
      <c r="G2192" s="70">
        <f t="shared" si="67"/>
        <v>0</v>
      </c>
      <c r="I2192" s="68">
        <v>0</v>
      </c>
      <c r="J2192" s="69">
        <f t="shared" si="66"/>
        <v>0</v>
      </c>
      <c r="K2192" s="57"/>
      <c r="L2192" s="65" t="s">
        <v>470</v>
      </c>
    </row>
    <row r="2193" spans="1:12" s="73" customFormat="1" outlineLevel="2">
      <c r="A2193" s="82">
        <v>1203302069</v>
      </c>
      <c r="B2193" s="83" t="s">
        <v>1958</v>
      </c>
      <c r="C2193" s="70">
        <v>0</v>
      </c>
      <c r="D2193" s="79"/>
      <c r="E2193" s="70"/>
      <c r="F2193" s="72"/>
      <c r="G2193" s="70">
        <f t="shared" si="67"/>
        <v>0</v>
      </c>
      <c r="I2193" s="68">
        <v>0</v>
      </c>
      <c r="J2193" s="69">
        <f t="shared" si="66"/>
        <v>0</v>
      </c>
      <c r="K2193" s="57"/>
      <c r="L2193" s="65" t="s">
        <v>470</v>
      </c>
    </row>
    <row r="2194" spans="1:12" s="73" customFormat="1" outlineLevel="2">
      <c r="A2194" s="82">
        <v>1203302070</v>
      </c>
      <c r="B2194" s="83" t="s">
        <v>1951</v>
      </c>
      <c r="C2194" s="70">
        <v>0</v>
      </c>
      <c r="D2194" s="79"/>
      <c r="E2194" s="70"/>
      <c r="F2194" s="72"/>
      <c r="G2194" s="70">
        <f t="shared" si="67"/>
        <v>0</v>
      </c>
      <c r="I2194" s="68">
        <v>0</v>
      </c>
      <c r="J2194" s="69">
        <f t="shared" si="66"/>
        <v>0</v>
      </c>
      <c r="K2194" s="57"/>
      <c r="L2194" s="65" t="s">
        <v>470</v>
      </c>
    </row>
    <row r="2195" spans="1:12" s="73" customFormat="1" outlineLevel="2">
      <c r="A2195" s="82">
        <v>1203302071</v>
      </c>
      <c r="B2195" s="83" t="s">
        <v>1952</v>
      </c>
      <c r="C2195" s="70">
        <v>0</v>
      </c>
      <c r="D2195" s="79"/>
      <c r="E2195" s="70"/>
      <c r="F2195" s="72"/>
      <c r="G2195" s="70">
        <f t="shared" si="67"/>
        <v>0</v>
      </c>
      <c r="I2195" s="68">
        <v>0</v>
      </c>
      <c r="J2195" s="69">
        <f t="shared" si="66"/>
        <v>0</v>
      </c>
      <c r="K2195" s="57"/>
      <c r="L2195" s="65" t="s">
        <v>470</v>
      </c>
    </row>
    <row r="2196" spans="1:12" s="73" customFormat="1" outlineLevel="2">
      <c r="A2196" s="82">
        <v>1203302072</v>
      </c>
      <c r="B2196" s="83" t="s">
        <v>1953</v>
      </c>
      <c r="C2196" s="70">
        <v>0</v>
      </c>
      <c r="D2196" s="79"/>
      <c r="E2196" s="70"/>
      <c r="F2196" s="72"/>
      <c r="G2196" s="70">
        <f t="shared" si="67"/>
        <v>0</v>
      </c>
      <c r="I2196" s="68">
        <v>0</v>
      </c>
      <c r="J2196" s="69">
        <f t="shared" si="66"/>
        <v>0</v>
      </c>
      <c r="K2196" s="57"/>
      <c r="L2196" s="65" t="s">
        <v>470</v>
      </c>
    </row>
    <row r="2197" spans="1:12" s="73" customFormat="1" outlineLevel="2">
      <c r="A2197" s="82">
        <v>1203302073</v>
      </c>
      <c r="B2197" s="83" t="s">
        <v>1954</v>
      </c>
      <c r="C2197" s="70">
        <v>0</v>
      </c>
      <c r="D2197" s="79"/>
      <c r="E2197" s="70"/>
      <c r="F2197" s="72"/>
      <c r="G2197" s="70">
        <f t="shared" si="67"/>
        <v>0</v>
      </c>
      <c r="I2197" s="68">
        <v>0</v>
      </c>
      <c r="J2197" s="69">
        <f t="shared" si="66"/>
        <v>0</v>
      </c>
      <c r="K2197" s="57"/>
      <c r="L2197" s="65" t="s">
        <v>470</v>
      </c>
    </row>
    <row r="2198" spans="1:12" s="73" customFormat="1" outlineLevel="2">
      <c r="A2198" s="82">
        <v>1203302076</v>
      </c>
      <c r="B2198" s="83" t="s">
        <v>1955</v>
      </c>
      <c r="C2198" s="70">
        <v>0</v>
      </c>
      <c r="D2198" s="79"/>
      <c r="E2198" s="70"/>
      <c r="F2198" s="72"/>
      <c r="G2198" s="70">
        <f t="shared" si="67"/>
        <v>0</v>
      </c>
      <c r="I2198" s="68">
        <v>0</v>
      </c>
      <c r="J2198" s="69">
        <f t="shared" si="66"/>
        <v>0</v>
      </c>
      <c r="K2198" s="57"/>
      <c r="L2198" s="65" t="s">
        <v>470</v>
      </c>
    </row>
    <row r="2199" spans="1:12" s="73" customFormat="1" outlineLevel="2">
      <c r="A2199" s="82">
        <v>1203302077</v>
      </c>
      <c r="B2199" s="83" t="s">
        <v>1956</v>
      </c>
      <c r="C2199" s="70">
        <v>0</v>
      </c>
      <c r="D2199" s="79"/>
      <c r="E2199" s="70"/>
      <c r="F2199" s="72"/>
      <c r="G2199" s="70">
        <f t="shared" si="67"/>
        <v>0</v>
      </c>
      <c r="I2199" s="68">
        <v>0</v>
      </c>
      <c r="J2199" s="69">
        <f t="shared" si="66"/>
        <v>0</v>
      </c>
      <c r="K2199" s="57"/>
      <c r="L2199" s="65" t="s">
        <v>470</v>
      </c>
    </row>
    <row r="2200" spans="1:12" s="73" customFormat="1" outlineLevel="2">
      <c r="A2200" s="82">
        <v>1203302078</v>
      </c>
      <c r="B2200" s="83" t="s">
        <v>1957</v>
      </c>
      <c r="C2200" s="70">
        <v>0</v>
      </c>
      <c r="D2200" s="79"/>
      <c r="E2200" s="70"/>
      <c r="F2200" s="72"/>
      <c r="G2200" s="70">
        <f t="shared" si="67"/>
        <v>0</v>
      </c>
      <c r="I2200" s="68">
        <v>0</v>
      </c>
      <c r="J2200" s="69">
        <f t="shared" si="66"/>
        <v>0</v>
      </c>
      <c r="K2200" s="57"/>
      <c r="L2200" s="65" t="s">
        <v>470</v>
      </c>
    </row>
    <row r="2201" spans="1:12" s="73" customFormat="1" outlineLevel="2">
      <c r="A2201" s="82">
        <v>1203302079</v>
      </c>
      <c r="B2201" s="83" t="s">
        <v>1958</v>
      </c>
      <c r="C2201" s="70">
        <v>0</v>
      </c>
      <c r="D2201" s="79"/>
      <c r="E2201" s="70"/>
      <c r="F2201" s="72"/>
      <c r="G2201" s="70">
        <f t="shared" si="67"/>
        <v>0</v>
      </c>
      <c r="I2201" s="68">
        <v>0</v>
      </c>
      <c r="J2201" s="69">
        <f t="shared" si="66"/>
        <v>0</v>
      </c>
      <c r="K2201" s="57"/>
      <c r="L2201" s="65" t="s">
        <v>470</v>
      </c>
    </row>
    <row r="2202" spans="1:12" s="73" customFormat="1" outlineLevel="2">
      <c r="A2202" s="82">
        <v>1203302080</v>
      </c>
      <c r="B2202" s="83" t="s">
        <v>1951</v>
      </c>
      <c r="C2202" s="70">
        <v>0</v>
      </c>
      <c r="D2202" s="79"/>
      <c r="E2202" s="70"/>
      <c r="F2202" s="72"/>
      <c r="G2202" s="70">
        <f t="shared" si="67"/>
        <v>0</v>
      </c>
      <c r="I2202" s="68">
        <v>0</v>
      </c>
      <c r="J2202" s="69">
        <f t="shared" si="66"/>
        <v>0</v>
      </c>
      <c r="K2202" s="57"/>
      <c r="L2202" s="65" t="s">
        <v>470</v>
      </c>
    </row>
    <row r="2203" spans="1:12" s="73" customFormat="1" outlineLevel="2">
      <c r="A2203" s="82">
        <v>1203302081</v>
      </c>
      <c r="B2203" s="83" t="s">
        <v>1952</v>
      </c>
      <c r="C2203" s="70">
        <v>0</v>
      </c>
      <c r="D2203" s="79"/>
      <c r="E2203" s="70"/>
      <c r="F2203" s="72"/>
      <c r="G2203" s="70">
        <f t="shared" si="67"/>
        <v>0</v>
      </c>
      <c r="I2203" s="68">
        <v>0</v>
      </c>
      <c r="J2203" s="69">
        <f t="shared" si="66"/>
        <v>0</v>
      </c>
      <c r="K2203" s="57"/>
      <c r="L2203" s="65" t="s">
        <v>470</v>
      </c>
    </row>
    <row r="2204" spans="1:12" s="73" customFormat="1" outlineLevel="2">
      <c r="A2204" s="82">
        <v>1203302082</v>
      </c>
      <c r="B2204" s="83" t="s">
        <v>1953</v>
      </c>
      <c r="C2204" s="70">
        <v>0</v>
      </c>
      <c r="D2204" s="79"/>
      <c r="E2204" s="70"/>
      <c r="F2204" s="72"/>
      <c r="G2204" s="70">
        <f t="shared" si="67"/>
        <v>0</v>
      </c>
      <c r="I2204" s="68">
        <v>0</v>
      </c>
      <c r="J2204" s="69">
        <f t="shared" si="66"/>
        <v>0</v>
      </c>
      <c r="K2204" s="57"/>
      <c r="L2204" s="65" t="s">
        <v>470</v>
      </c>
    </row>
    <row r="2205" spans="1:12" s="73" customFormat="1" outlineLevel="2">
      <c r="A2205" s="82">
        <v>1203302083</v>
      </c>
      <c r="B2205" s="83" t="s">
        <v>1954</v>
      </c>
      <c r="C2205" s="70">
        <v>0</v>
      </c>
      <c r="D2205" s="79"/>
      <c r="E2205" s="70"/>
      <c r="F2205" s="72"/>
      <c r="G2205" s="70">
        <f t="shared" si="67"/>
        <v>0</v>
      </c>
      <c r="I2205" s="68">
        <v>0</v>
      </c>
      <c r="J2205" s="69">
        <f t="shared" si="66"/>
        <v>0</v>
      </c>
      <c r="K2205" s="57"/>
      <c r="L2205" s="65" t="s">
        <v>470</v>
      </c>
    </row>
    <row r="2206" spans="1:12" s="73" customFormat="1" outlineLevel="2">
      <c r="A2206" s="82">
        <v>1203302086</v>
      </c>
      <c r="B2206" s="83" t="s">
        <v>1955</v>
      </c>
      <c r="C2206" s="70">
        <v>0</v>
      </c>
      <c r="D2206" s="79"/>
      <c r="E2206" s="70"/>
      <c r="F2206" s="72"/>
      <c r="G2206" s="70">
        <f t="shared" si="67"/>
        <v>0</v>
      </c>
      <c r="I2206" s="68">
        <v>0</v>
      </c>
      <c r="J2206" s="69">
        <f t="shared" si="66"/>
        <v>0</v>
      </c>
      <c r="K2206" s="57"/>
      <c r="L2206" s="65" t="s">
        <v>470</v>
      </c>
    </row>
    <row r="2207" spans="1:12" s="73" customFormat="1" outlineLevel="2">
      <c r="A2207" s="82">
        <v>1203302087</v>
      </c>
      <c r="B2207" s="83" t="s">
        <v>1956</v>
      </c>
      <c r="C2207" s="70">
        <v>0</v>
      </c>
      <c r="D2207" s="79"/>
      <c r="E2207" s="70"/>
      <c r="F2207" s="72"/>
      <c r="G2207" s="70">
        <f t="shared" si="67"/>
        <v>0</v>
      </c>
      <c r="I2207" s="68">
        <v>0</v>
      </c>
      <c r="J2207" s="69">
        <f t="shared" si="66"/>
        <v>0</v>
      </c>
      <c r="K2207" s="57"/>
      <c r="L2207" s="65" t="s">
        <v>470</v>
      </c>
    </row>
    <row r="2208" spans="1:12" s="73" customFormat="1" outlineLevel="2">
      <c r="A2208" s="82">
        <v>1203302088</v>
      </c>
      <c r="B2208" s="83" t="s">
        <v>1957</v>
      </c>
      <c r="C2208" s="70">
        <v>0</v>
      </c>
      <c r="D2208" s="79"/>
      <c r="E2208" s="70"/>
      <c r="F2208" s="72"/>
      <c r="G2208" s="70">
        <f t="shared" si="67"/>
        <v>0</v>
      </c>
      <c r="I2208" s="68">
        <v>0</v>
      </c>
      <c r="J2208" s="69">
        <f t="shared" si="66"/>
        <v>0</v>
      </c>
      <c r="K2208" s="57"/>
      <c r="L2208" s="65" t="s">
        <v>470</v>
      </c>
    </row>
    <row r="2209" spans="1:12" s="73" customFormat="1" outlineLevel="2">
      <c r="A2209" s="82">
        <v>1203302089</v>
      </c>
      <c r="B2209" s="83" t="s">
        <v>1958</v>
      </c>
      <c r="C2209" s="70">
        <v>0</v>
      </c>
      <c r="D2209" s="79"/>
      <c r="E2209" s="70"/>
      <c r="F2209" s="72"/>
      <c r="G2209" s="70">
        <f t="shared" si="67"/>
        <v>0</v>
      </c>
      <c r="I2209" s="68">
        <v>0</v>
      </c>
      <c r="J2209" s="69">
        <f t="shared" si="66"/>
        <v>0</v>
      </c>
      <c r="K2209" s="57"/>
      <c r="L2209" s="65" t="s">
        <v>470</v>
      </c>
    </row>
    <row r="2210" spans="1:12" s="73" customFormat="1" outlineLevel="2">
      <c r="A2210" s="82">
        <v>1203302090</v>
      </c>
      <c r="B2210" s="83" t="s">
        <v>1951</v>
      </c>
      <c r="C2210" s="70">
        <v>0</v>
      </c>
      <c r="D2210" s="79"/>
      <c r="E2210" s="70"/>
      <c r="F2210" s="72"/>
      <c r="G2210" s="70">
        <f t="shared" si="67"/>
        <v>0</v>
      </c>
      <c r="I2210" s="68">
        <v>0</v>
      </c>
      <c r="J2210" s="69">
        <f t="shared" si="66"/>
        <v>0</v>
      </c>
      <c r="K2210" s="57"/>
      <c r="L2210" s="65" t="s">
        <v>470</v>
      </c>
    </row>
    <row r="2211" spans="1:12" s="73" customFormat="1" outlineLevel="2">
      <c r="A2211" s="82">
        <v>1203302091</v>
      </c>
      <c r="B2211" s="83" t="s">
        <v>1952</v>
      </c>
      <c r="C2211" s="70">
        <v>0</v>
      </c>
      <c r="D2211" s="79"/>
      <c r="E2211" s="70"/>
      <c r="F2211" s="72"/>
      <c r="G2211" s="70">
        <f t="shared" si="67"/>
        <v>0</v>
      </c>
      <c r="I2211" s="68">
        <v>0</v>
      </c>
      <c r="J2211" s="69">
        <f t="shared" si="66"/>
        <v>0</v>
      </c>
      <c r="K2211" s="57"/>
      <c r="L2211" s="65" t="s">
        <v>470</v>
      </c>
    </row>
    <row r="2212" spans="1:12" s="73" customFormat="1" outlineLevel="2">
      <c r="A2212" s="82">
        <v>1203302092</v>
      </c>
      <c r="B2212" s="83" t="s">
        <v>1953</v>
      </c>
      <c r="C2212" s="70">
        <v>0</v>
      </c>
      <c r="D2212" s="79"/>
      <c r="E2212" s="70"/>
      <c r="F2212" s="72"/>
      <c r="G2212" s="70">
        <f t="shared" si="67"/>
        <v>0</v>
      </c>
      <c r="I2212" s="68">
        <v>0</v>
      </c>
      <c r="J2212" s="69">
        <f t="shared" si="66"/>
        <v>0</v>
      </c>
      <c r="K2212" s="57"/>
      <c r="L2212" s="65" t="s">
        <v>470</v>
      </c>
    </row>
    <row r="2213" spans="1:12" s="73" customFormat="1" outlineLevel="2">
      <c r="A2213" s="82">
        <v>1203302093</v>
      </c>
      <c r="B2213" s="83" t="s">
        <v>1954</v>
      </c>
      <c r="C2213" s="70">
        <v>0</v>
      </c>
      <c r="D2213" s="79"/>
      <c r="E2213" s="70"/>
      <c r="F2213" s="72"/>
      <c r="G2213" s="70">
        <f t="shared" si="67"/>
        <v>0</v>
      </c>
      <c r="I2213" s="68">
        <v>0</v>
      </c>
      <c r="J2213" s="69">
        <f t="shared" si="66"/>
        <v>0</v>
      </c>
      <c r="K2213" s="57"/>
      <c r="L2213" s="65" t="s">
        <v>470</v>
      </c>
    </row>
    <row r="2214" spans="1:12" s="73" customFormat="1" outlineLevel="2">
      <c r="A2214" s="82">
        <v>1203302096</v>
      </c>
      <c r="B2214" s="83" t="s">
        <v>1955</v>
      </c>
      <c r="C2214" s="70">
        <v>0</v>
      </c>
      <c r="D2214" s="79"/>
      <c r="E2214" s="70"/>
      <c r="F2214" s="72"/>
      <c r="G2214" s="70">
        <f t="shared" si="67"/>
        <v>0</v>
      </c>
      <c r="I2214" s="68">
        <v>0</v>
      </c>
      <c r="J2214" s="69">
        <f t="shared" si="66"/>
        <v>0</v>
      </c>
      <c r="K2214" s="57"/>
      <c r="L2214" s="65" t="s">
        <v>470</v>
      </c>
    </row>
    <row r="2215" spans="1:12" s="73" customFormat="1" outlineLevel="2">
      <c r="A2215" s="82">
        <v>1203302097</v>
      </c>
      <c r="B2215" s="83" t="s">
        <v>1956</v>
      </c>
      <c r="C2215" s="70">
        <v>0</v>
      </c>
      <c r="D2215" s="79"/>
      <c r="E2215" s="70"/>
      <c r="F2215" s="72"/>
      <c r="G2215" s="70">
        <f t="shared" si="67"/>
        <v>0</v>
      </c>
      <c r="I2215" s="68">
        <v>0</v>
      </c>
      <c r="J2215" s="69">
        <f t="shared" si="66"/>
        <v>0</v>
      </c>
      <c r="K2215" s="57"/>
      <c r="L2215" s="65" t="s">
        <v>470</v>
      </c>
    </row>
    <row r="2216" spans="1:12" s="73" customFormat="1" outlineLevel="2">
      <c r="A2216" s="82">
        <v>1203302098</v>
      </c>
      <c r="B2216" s="83" t="s">
        <v>1957</v>
      </c>
      <c r="C2216" s="70">
        <v>0</v>
      </c>
      <c r="D2216" s="79"/>
      <c r="E2216" s="70"/>
      <c r="F2216" s="72"/>
      <c r="G2216" s="70">
        <f t="shared" si="67"/>
        <v>0</v>
      </c>
      <c r="I2216" s="68">
        <v>0</v>
      </c>
      <c r="J2216" s="69">
        <f t="shared" si="66"/>
        <v>0</v>
      </c>
      <c r="K2216" s="57"/>
      <c r="L2216" s="65" t="s">
        <v>470</v>
      </c>
    </row>
    <row r="2217" spans="1:12" s="73" customFormat="1" outlineLevel="2">
      <c r="A2217" s="82">
        <v>1203302099</v>
      </c>
      <c r="B2217" s="83" t="s">
        <v>1958</v>
      </c>
      <c r="C2217" s="70">
        <v>0</v>
      </c>
      <c r="D2217" s="79"/>
      <c r="E2217" s="70"/>
      <c r="F2217" s="72"/>
      <c r="G2217" s="70">
        <f t="shared" si="67"/>
        <v>0</v>
      </c>
      <c r="I2217" s="68">
        <v>0</v>
      </c>
      <c r="J2217" s="69">
        <f t="shared" si="66"/>
        <v>0</v>
      </c>
      <c r="K2217" s="57"/>
      <c r="L2217" s="65" t="s">
        <v>470</v>
      </c>
    </row>
    <row r="2218" spans="1:12" s="73" customFormat="1" outlineLevel="2">
      <c r="A2218" s="82">
        <v>1203302100</v>
      </c>
      <c r="B2218" s="83" t="s">
        <v>1951</v>
      </c>
      <c r="C2218" s="70">
        <v>0</v>
      </c>
      <c r="D2218" s="79"/>
      <c r="E2218" s="70"/>
      <c r="F2218" s="72"/>
      <c r="G2218" s="70">
        <f t="shared" si="67"/>
        <v>0</v>
      </c>
      <c r="I2218" s="68">
        <v>0</v>
      </c>
      <c r="J2218" s="69">
        <f t="shared" ref="J2218:J2281" si="68">I2218-G2218</f>
        <v>0</v>
      </c>
      <c r="K2218" s="57"/>
      <c r="L2218" s="65" t="s">
        <v>470</v>
      </c>
    </row>
    <row r="2219" spans="1:12" s="73" customFormat="1" outlineLevel="2">
      <c r="A2219" s="82">
        <v>1203302101</v>
      </c>
      <c r="B2219" s="83" t="s">
        <v>1952</v>
      </c>
      <c r="C2219" s="70">
        <v>-4056736.47</v>
      </c>
      <c r="D2219" s="79"/>
      <c r="E2219" s="70"/>
      <c r="F2219" s="72"/>
      <c r="G2219" s="70">
        <f t="shared" si="67"/>
        <v>-4056736.47</v>
      </c>
      <c r="I2219" s="68">
        <v>0</v>
      </c>
      <c r="J2219" s="69">
        <f t="shared" si="68"/>
        <v>4056736.47</v>
      </c>
      <c r="K2219" s="57"/>
      <c r="L2219" s="65" t="s">
        <v>470</v>
      </c>
    </row>
    <row r="2220" spans="1:12" s="73" customFormat="1" outlineLevel="2">
      <c r="A2220" s="82">
        <v>1203302102</v>
      </c>
      <c r="B2220" s="83" t="s">
        <v>1953</v>
      </c>
      <c r="C2220" s="70">
        <v>0</v>
      </c>
      <c r="D2220" s="79"/>
      <c r="E2220" s="70"/>
      <c r="F2220" s="72"/>
      <c r="G2220" s="70">
        <f t="shared" si="67"/>
        <v>0</v>
      </c>
      <c r="I2220" s="68">
        <v>0</v>
      </c>
      <c r="J2220" s="69">
        <f t="shared" si="68"/>
        <v>0</v>
      </c>
      <c r="K2220" s="57"/>
      <c r="L2220" s="65" t="s">
        <v>470</v>
      </c>
    </row>
    <row r="2221" spans="1:12" s="73" customFormat="1" outlineLevel="2">
      <c r="A2221" s="82">
        <v>1203302103</v>
      </c>
      <c r="B2221" s="83" t="s">
        <v>1954</v>
      </c>
      <c r="C2221" s="70">
        <v>941763530.169999</v>
      </c>
      <c r="D2221" s="79"/>
      <c r="E2221" s="70"/>
      <c r="F2221" s="72"/>
      <c r="G2221" s="70">
        <f t="shared" si="67"/>
        <v>941763530.169999</v>
      </c>
      <c r="I2221" s="68">
        <v>0</v>
      </c>
      <c r="J2221" s="69">
        <f t="shared" si="68"/>
        <v>-941763530.169999</v>
      </c>
      <c r="K2221" s="57"/>
      <c r="L2221" s="65" t="s">
        <v>470</v>
      </c>
    </row>
    <row r="2222" spans="1:12" s="73" customFormat="1" outlineLevel="2">
      <c r="A2222" s="82">
        <v>1203302107</v>
      </c>
      <c r="B2222" s="83" t="s">
        <v>1956</v>
      </c>
      <c r="C2222" s="70">
        <v>-937706793.70000005</v>
      </c>
      <c r="D2222" s="79"/>
      <c r="E2222" s="70"/>
      <c r="F2222" s="72"/>
      <c r="G2222" s="70">
        <f t="shared" si="67"/>
        <v>-937706793.70000005</v>
      </c>
      <c r="I2222" s="68">
        <v>0</v>
      </c>
      <c r="J2222" s="69">
        <f t="shared" si="68"/>
        <v>937706793.70000005</v>
      </c>
      <c r="K2222" s="57"/>
      <c r="L2222" s="65" t="s">
        <v>470</v>
      </c>
    </row>
    <row r="2223" spans="1:12" s="73" customFormat="1" outlineLevel="2">
      <c r="A2223" s="82">
        <v>1203302108</v>
      </c>
      <c r="B2223" s="83" t="s">
        <v>1957</v>
      </c>
      <c r="C2223" s="70">
        <v>0</v>
      </c>
      <c r="D2223" s="79"/>
      <c r="E2223" s="70"/>
      <c r="F2223" s="72"/>
      <c r="G2223" s="70">
        <f t="shared" si="67"/>
        <v>0</v>
      </c>
      <c r="I2223" s="68">
        <v>0</v>
      </c>
      <c r="J2223" s="69">
        <f t="shared" si="68"/>
        <v>0</v>
      </c>
      <c r="K2223" s="57"/>
      <c r="L2223" s="65" t="s">
        <v>470</v>
      </c>
    </row>
    <row r="2224" spans="1:12" s="73" customFormat="1" outlineLevel="2">
      <c r="A2224" s="82">
        <v>1203302109</v>
      </c>
      <c r="B2224" s="83" t="s">
        <v>1958</v>
      </c>
      <c r="C2224" s="70">
        <v>0</v>
      </c>
      <c r="D2224" s="79"/>
      <c r="E2224" s="70"/>
      <c r="F2224" s="72"/>
      <c r="G2224" s="70">
        <f t="shared" si="67"/>
        <v>0</v>
      </c>
      <c r="I2224" s="68">
        <v>0</v>
      </c>
      <c r="J2224" s="69">
        <f t="shared" si="68"/>
        <v>0</v>
      </c>
      <c r="K2224" s="57"/>
      <c r="L2224" s="65" t="s">
        <v>470</v>
      </c>
    </row>
    <row r="2225" spans="1:12" s="73" customFormat="1" outlineLevel="2">
      <c r="A2225" s="82">
        <v>1203302110</v>
      </c>
      <c r="B2225" s="83" t="s">
        <v>1951</v>
      </c>
      <c r="C2225" s="70">
        <v>0</v>
      </c>
      <c r="D2225" s="79"/>
      <c r="E2225" s="70"/>
      <c r="F2225" s="72"/>
      <c r="G2225" s="70">
        <f t="shared" si="67"/>
        <v>0</v>
      </c>
      <c r="I2225" s="68">
        <v>0</v>
      </c>
      <c r="J2225" s="69">
        <f t="shared" si="68"/>
        <v>0</v>
      </c>
      <c r="K2225" s="57"/>
      <c r="L2225" s="65" t="s">
        <v>470</v>
      </c>
    </row>
    <row r="2226" spans="1:12" s="73" customFormat="1" outlineLevel="2">
      <c r="A2226" s="82">
        <v>1203302111</v>
      </c>
      <c r="B2226" s="83" t="s">
        <v>1952</v>
      </c>
      <c r="C2226" s="70">
        <v>0</v>
      </c>
      <c r="D2226" s="79"/>
      <c r="E2226" s="70"/>
      <c r="F2226" s="72"/>
      <c r="G2226" s="70">
        <f t="shared" si="67"/>
        <v>0</v>
      </c>
      <c r="I2226" s="68">
        <v>0</v>
      </c>
      <c r="J2226" s="69">
        <f t="shared" si="68"/>
        <v>0</v>
      </c>
      <c r="K2226" s="57"/>
      <c r="L2226" s="65" t="s">
        <v>470</v>
      </c>
    </row>
    <row r="2227" spans="1:12" s="73" customFormat="1" outlineLevel="2">
      <c r="A2227" s="82">
        <v>1203302112</v>
      </c>
      <c r="B2227" s="83" t="s">
        <v>1953</v>
      </c>
      <c r="C2227" s="70">
        <v>0</v>
      </c>
      <c r="D2227" s="79"/>
      <c r="E2227" s="70"/>
      <c r="F2227" s="72"/>
      <c r="G2227" s="70">
        <f t="shared" si="67"/>
        <v>0</v>
      </c>
      <c r="I2227" s="68">
        <v>0</v>
      </c>
      <c r="J2227" s="69">
        <f t="shared" si="68"/>
        <v>0</v>
      </c>
      <c r="K2227" s="57"/>
      <c r="L2227" s="65" t="s">
        <v>470</v>
      </c>
    </row>
    <row r="2228" spans="1:12" s="73" customFormat="1" outlineLevel="2">
      <c r="A2228" s="82">
        <v>1203302113</v>
      </c>
      <c r="B2228" s="83" t="s">
        <v>1954</v>
      </c>
      <c r="C2228" s="70">
        <v>0</v>
      </c>
      <c r="D2228" s="79"/>
      <c r="E2228" s="70"/>
      <c r="F2228" s="72"/>
      <c r="G2228" s="70">
        <f t="shared" si="67"/>
        <v>0</v>
      </c>
      <c r="I2228" s="68">
        <v>0</v>
      </c>
      <c r="J2228" s="69">
        <f t="shared" si="68"/>
        <v>0</v>
      </c>
      <c r="K2228" s="57"/>
      <c r="L2228" s="65" t="s">
        <v>470</v>
      </c>
    </row>
    <row r="2229" spans="1:12" s="73" customFormat="1" outlineLevel="2">
      <c r="A2229" s="82">
        <v>1203302117</v>
      </c>
      <c r="B2229" s="83" t="s">
        <v>1956</v>
      </c>
      <c r="C2229" s="70">
        <v>0</v>
      </c>
      <c r="D2229" s="79"/>
      <c r="E2229" s="70"/>
      <c r="F2229" s="72"/>
      <c r="G2229" s="70">
        <f t="shared" si="67"/>
        <v>0</v>
      </c>
      <c r="I2229" s="68">
        <v>0</v>
      </c>
      <c r="J2229" s="69">
        <f t="shared" si="68"/>
        <v>0</v>
      </c>
      <c r="K2229" s="57"/>
      <c r="L2229" s="65" t="s">
        <v>470</v>
      </c>
    </row>
    <row r="2230" spans="1:12" s="73" customFormat="1" outlineLevel="2">
      <c r="A2230" s="82">
        <v>1203302118</v>
      </c>
      <c r="B2230" s="83" t="s">
        <v>1957</v>
      </c>
      <c r="C2230" s="70">
        <v>0</v>
      </c>
      <c r="D2230" s="79"/>
      <c r="E2230" s="70"/>
      <c r="F2230" s="72"/>
      <c r="G2230" s="70">
        <f t="shared" si="67"/>
        <v>0</v>
      </c>
      <c r="I2230" s="68">
        <v>0</v>
      </c>
      <c r="J2230" s="69">
        <f t="shared" si="68"/>
        <v>0</v>
      </c>
      <c r="K2230" s="57"/>
      <c r="L2230" s="65" t="s">
        <v>470</v>
      </c>
    </row>
    <row r="2231" spans="1:12" s="73" customFormat="1" outlineLevel="2">
      <c r="A2231" s="82">
        <v>1203302119</v>
      </c>
      <c r="B2231" s="83" t="s">
        <v>1958</v>
      </c>
      <c r="C2231" s="70">
        <v>0</v>
      </c>
      <c r="D2231" s="79"/>
      <c r="E2231" s="70"/>
      <c r="F2231" s="72"/>
      <c r="G2231" s="70">
        <f t="shared" si="67"/>
        <v>0</v>
      </c>
      <c r="I2231" s="68">
        <v>0</v>
      </c>
      <c r="J2231" s="69">
        <f t="shared" si="68"/>
        <v>0</v>
      </c>
      <c r="K2231" s="57"/>
      <c r="L2231" s="65" t="s">
        <v>470</v>
      </c>
    </row>
    <row r="2232" spans="1:12" s="73" customFormat="1" outlineLevel="2">
      <c r="A2232" s="82">
        <v>1203302120</v>
      </c>
      <c r="B2232" s="83" t="s">
        <v>1951</v>
      </c>
      <c r="C2232" s="70">
        <v>0</v>
      </c>
      <c r="D2232" s="79"/>
      <c r="E2232" s="70"/>
      <c r="F2232" s="72"/>
      <c r="G2232" s="70">
        <f t="shared" ref="G2232:G2295" si="69">C2232+E2232</f>
        <v>0</v>
      </c>
      <c r="I2232" s="68">
        <v>0</v>
      </c>
      <c r="J2232" s="69">
        <f t="shared" si="68"/>
        <v>0</v>
      </c>
      <c r="K2232" s="57"/>
      <c r="L2232" s="65" t="s">
        <v>470</v>
      </c>
    </row>
    <row r="2233" spans="1:12" s="73" customFormat="1" outlineLevel="2">
      <c r="A2233" s="82">
        <v>1203302121</v>
      </c>
      <c r="B2233" s="83" t="s">
        <v>1952</v>
      </c>
      <c r="C2233" s="70">
        <v>0</v>
      </c>
      <c r="D2233" s="79"/>
      <c r="E2233" s="70"/>
      <c r="F2233" s="72"/>
      <c r="G2233" s="70">
        <f t="shared" si="69"/>
        <v>0</v>
      </c>
      <c r="I2233" s="68">
        <v>0</v>
      </c>
      <c r="J2233" s="69">
        <f t="shared" si="68"/>
        <v>0</v>
      </c>
      <c r="K2233" s="57"/>
      <c r="L2233" s="65" t="s">
        <v>470</v>
      </c>
    </row>
    <row r="2234" spans="1:12" s="73" customFormat="1" outlineLevel="2">
      <c r="A2234" s="82">
        <v>1203302122</v>
      </c>
      <c r="B2234" s="83" t="s">
        <v>1953</v>
      </c>
      <c r="C2234" s="70">
        <v>0</v>
      </c>
      <c r="D2234" s="79"/>
      <c r="E2234" s="70"/>
      <c r="F2234" s="72"/>
      <c r="G2234" s="70">
        <f t="shared" si="69"/>
        <v>0</v>
      </c>
      <c r="I2234" s="68">
        <v>0</v>
      </c>
      <c r="J2234" s="69">
        <f t="shared" si="68"/>
        <v>0</v>
      </c>
      <c r="K2234" s="57"/>
      <c r="L2234" s="65" t="s">
        <v>470</v>
      </c>
    </row>
    <row r="2235" spans="1:12" s="73" customFormat="1" outlineLevel="2">
      <c r="A2235" s="82">
        <v>1203302123</v>
      </c>
      <c r="B2235" s="83" t="s">
        <v>1954</v>
      </c>
      <c r="C2235" s="70">
        <v>0</v>
      </c>
      <c r="D2235" s="79"/>
      <c r="E2235" s="70"/>
      <c r="F2235" s="72"/>
      <c r="G2235" s="70">
        <f t="shared" si="69"/>
        <v>0</v>
      </c>
      <c r="I2235" s="68">
        <v>0</v>
      </c>
      <c r="J2235" s="69">
        <f t="shared" si="68"/>
        <v>0</v>
      </c>
      <c r="K2235" s="57"/>
      <c r="L2235" s="65" t="s">
        <v>470</v>
      </c>
    </row>
    <row r="2236" spans="1:12" s="73" customFormat="1" outlineLevel="2">
      <c r="A2236" s="82">
        <v>1203302127</v>
      </c>
      <c r="B2236" s="83" t="s">
        <v>1956</v>
      </c>
      <c r="C2236" s="70">
        <v>0</v>
      </c>
      <c r="D2236" s="79"/>
      <c r="E2236" s="70"/>
      <c r="F2236" s="72"/>
      <c r="G2236" s="70">
        <f t="shared" si="69"/>
        <v>0</v>
      </c>
      <c r="I2236" s="68">
        <v>0</v>
      </c>
      <c r="J2236" s="69">
        <f t="shared" si="68"/>
        <v>0</v>
      </c>
      <c r="K2236" s="57"/>
      <c r="L2236" s="65" t="s">
        <v>470</v>
      </c>
    </row>
    <row r="2237" spans="1:12" s="73" customFormat="1" outlineLevel="2">
      <c r="A2237" s="82">
        <v>1203302128</v>
      </c>
      <c r="B2237" s="83" t="s">
        <v>1957</v>
      </c>
      <c r="C2237" s="70">
        <v>0</v>
      </c>
      <c r="D2237" s="79"/>
      <c r="E2237" s="70"/>
      <c r="F2237" s="72"/>
      <c r="G2237" s="70">
        <f t="shared" si="69"/>
        <v>0</v>
      </c>
      <c r="I2237" s="68">
        <v>0</v>
      </c>
      <c r="J2237" s="69">
        <f t="shared" si="68"/>
        <v>0</v>
      </c>
      <c r="K2237" s="57"/>
      <c r="L2237" s="65" t="s">
        <v>470</v>
      </c>
    </row>
    <row r="2238" spans="1:12" s="73" customFormat="1" outlineLevel="2">
      <c r="A2238" s="82">
        <v>1203302129</v>
      </c>
      <c r="B2238" s="83" t="s">
        <v>1958</v>
      </c>
      <c r="C2238" s="70">
        <v>0</v>
      </c>
      <c r="D2238" s="79"/>
      <c r="E2238" s="70"/>
      <c r="F2238" s="72"/>
      <c r="G2238" s="70">
        <f t="shared" si="69"/>
        <v>0</v>
      </c>
      <c r="I2238" s="68">
        <v>0</v>
      </c>
      <c r="J2238" s="69">
        <f t="shared" si="68"/>
        <v>0</v>
      </c>
      <c r="K2238" s="57"/>
      <c r="L2238" s="65" t="s">
        <v>470</v>
      </c>
    </row>
    <row r="2239" spans="1:12" s="73" customFormat="1" outlineLevel="2">
      <c r="A2239" s="82">
        <v>1203302130</v>
      </c>
      <c r="B2239" s="83" t="s">
        <v>1951</v>
      </c>
      <c r="C2239" s="70">
        <v>0</v>
      </c>
      <c r="D2239" s="79"/>
      <c r="E2239" s="70"/>
      <c r="F2239" s="72"/>
      <c r="G2239" s="70">
        <f t="shared" si="69"/>
        <v>0</v>
      </c>
      <c r="I2239" s="68">
        <v>0</v>
      </c>
      <c r="J2239" s="69">
        <f t="shared" si="68"/>
        <v>0</v>
      </c>
      <c r="K2239" s="57"/>
      <c r="L2239" s="65" t="s">
        <v>470</v>
      </c>
    </row>
    <row r="2240" spans="1:12" s="73" customFormat="1" outlineLevel="2">
      <c r="A2240" s="82">
        <v>1203302131</v>
      </c>
      <c r="B2240" s="83" t="s">
        <v>1952</v>
      </c>
      <c r="C2240" s="70">
        <v>0</v>
      </c>
      <c r="D2240" s="79"/>
      <c r="E2240" s="70"/>
      <c r="F2240" s="72"/>
      <c r="G2240" s="70">
        <f t="shared" si="69"/>
        <v>0</v>
      </c>
      <c r="I2240" s="68">
        <v>0</v>
      </c>
      <c r="J2240" s="69">
        <f t="shared" si="68"/>
        <v>0</v>
      </c>
      <c r="K2240" s="57"/>
      <c r="L2240" s="65" t="s">
        <v>470</v>
      </c>
    </row>
    <row r="2241" spans="1:12" s="73" customFormat="1" outlineLevel="2">
      <c r="A2241" s="82">
        <v>1203302132</v>
      </c>
      <c r="B2241" s="83" t="s">
        <v>1953</v>
      </c>
      <c r="C2241" s="70">
        <v>0</v>
      </c>
      <c r="D2241" s="79"/>
      <c r="E2241" s="70"/>
      <c r="F2241" s="72"/>
      <c r="G2241" s="70">
        <f t="shared" si="69"/>
        <v>0</v>
      </c>
      <c r="I2241" s="68">
        <v>0</v>
      </c>
      <c r="J2241" s="69">
        <f t="shared" si="68"/>
        <v>0</v>
      </c>
      <c r="K2241" s="57"/>
      <c r="L2241" s="65" t="s">
        <v>470</v>
      </c>
    </row>
    <row r="2242" spans="1:12" s="73" customFormat="1" outlineLevel="2">
      <c r="A2242" s="82">
        <v>1203302133</v>
      </c>
      <c r="B2242" s="83" t="s">
        <v>1954</v>
      </c>
      <c r="C2242" s="70">
        <v>0</v>
      </c>
      <c r="D2242" s="79"/>
      <c r="E2242" s="70"/>
      <c r="F2242" s="72"/>
      <c r="G2242" s="70">
        <f t="shared" si="69"/>
        <v>0</v>
      </c>
      <c r="I2242" s="68">
        <v>0</v>
      </c>
      <c r="J2242" s="69">
        <f t="shared" si="68"/>
        <v>0</v>
      </c>
      <c r="K2242" s="57"/>
      <c r="L2242" s="65" t="s">
        <v>470</v>
      </c>
    </row>
    <row r="2243" spans="1:12" s="73" customFormat="1" outlineLevel="2">
      <c r="A2243" s="82">
        <v>1203302137</v>
      </c>
      <c r="B2243" s="83" t="s">
        <v>1956</v>
      </c>
      <c r="C2243" s="70">
        <v>0</v>
      </c>
      <c r="D2243" s="79"/>
      <c r="E2243" s="70"/>
      <c r="F2243" s="72"/>
      <c r="G2243" s="70">
        <f t="shared" si="69"/>
        <v>0</v>
      </c>
      <c r="I2243" s="68">
        <v>0</v>
      </c>
      <c r="J2243" s="69">
        <f t="shared" si="68"/>
        <v>0</v>
      </c>
      <c r="K2243" s="57"/>
      <c r="L2243" s="65" t="s">
        <v>470</v>
      </c>
    </row>
    <row r="2244" spans="1:12" s="73" customFormat="1" outlineLevel="2">
      <c r="A2244" s="82">
        <v>1203302138</v>
      </c>
      <c r="B2244" s="83" t="s">
        <v>1957</v>
      </c>
      <c r="C2244" s="70">
        <v>0</v>
      </c>
      <c r="D2244" s="79"/>
      <c r="E2244" s="70"/>
      <c r="F2244" s="72"/>
      <c r="G2244" s="70">
        <f t="shared" si="69"/>
        <v>0</v>
      </c>
      <c r="I2244" s="68">
        <v>0</v>
      </c>
      <c r="J2244" s="69">
        <f t="shared" si="68"/>
        <v>0</v>
      </c>
      <c r="K2244" s="57"/>
      <c r="L2244" s="65" t="s">
        <v>470</v>
      </c>
    </row>
    <row r="2245" spans="1:12" s="73" customFormat="1" outlineLevel="2">
      <c r="A2245" s="82">
        <v>1203302139</v>
      </c>
      <c r="B2245" s="83" t="s">
        <v>1958</v>
      </c>
      <c r="C2245" s="70">
        <v>0</v>
      </c>
      <c r="D2245" s="79"/>
      <c r="E2245" s="70"/>
      <c r="F2245" s="72"/>
      <c r="G2245" s="70">
        <f t="shared" si="69"/>
        <v>0</v>
      </c>
      <c r="I2245" s="68">
        <v>0</v>
      </c>
      <c r="J2245" s="69">
        <f t="shared" si="68"/>
        <v>0</v>
      </c>
      <c r="K2245" s="57"/>
      <c r="L2245" s="65" t="s">
        <v>470</v>
      </c>
    </row>
    <row r="2246" spans="1:12" s="73" customFormat="1" outlineLevel="2">
      <c r="A2246" s="82">
        <v>1203302140</v>
      </c>
      <c r="B2246" s="83" t="s">
        <v>1951</v>
      </c>
      <c r="C2246" s="70">
        <v>0</v>
      </c>
      <c r="D2246" s="79"/>
      <c r="E2246" s="70"/>
      <c r="F2246" s="72"/>
      <c r="G2246" s="70">
        <f t="shared" si="69"/>
        <v>0</v>
      </c>
      <c r="I2246" s="68">
        <v>0</v>
      </c>
      <c r="J2246" s="69">
        <f t="shared" si="68"/>
        <v>0</v>
      </c>
      <c r="K2246" s="57"/>
      <c r="L2246" s="65" t="s">
        <v>470</v>
      </c>
    </row>
    <row r="2247" spans="1:12" s="73" customFormat="1" outlineLevel="2">
      <c r="A2247" s="82">
        <v>1203302141</v>
      </c>
      <c r="B2247" s="83" t="s">
        <v>1952</v>
      </c>
      <c r="C2247" s="70">
        <v>0</v>
      </c>
      <c r="D2247" s="79"/>
      <c r="E2247" s="70"/>
      <c r="F2247" s="72"/>
      <c r="G2247" s="70">
        <f t="shared" si="69"/>
        <v>0</v>
      </c>
      <c r="I2247" s="68">
        <v>0</v>
      </c>
      <c r="J2247" s="69">
        <f t="shared" si="68"/>
        <v>0</v>
      </c>
      <c r="K2247" s="57"/>
      <c r="L2247" s="65" t="s">
        <v>470</v>
      </c>
    </row>
    <row r="2248" spans="1:12" s="73" customFormat="1" outlineLevel="2">
      <c r="A2248" s="82">
        <v>1203302142</v>
      </c>
      <c r="B2248" s="83" t="s">
        <v>1953</v>
      </c>
      <c r="C2248" s="70">
        <v>0</v>
      </c>
      <c r="D2248" s="79"/>
      <c r="E2248" s="70"/>
      <c r="F2248" s="72"/>
      <c r="G2248" s="70">
        <f t="shared" si="69"/>
        <v>0</v>
      </c>
      <c r="I2248" s="68">
        <v>0</v>
      </c>
      <c r="J2248" s="69">
        <f t="shared" si="68"/>
        <v>0</v>
      </c>
      <c r="K2248" s="57"/>
      <c r="L2248" s="65" t="s">
        <v>470</v>
      </c>
    </row>
    <row r="2249" spans="1:12" s="73" customFormat="1" outlineLevel="2">
      <c r="A2249" s="82">
        <v>1203302143</v>
      </c>
      <c r="B2249" s="83" t="s">
        <v>1954</v>
      </c>
      <c r="C2249" s="70">
        <v>0</v>
      </c>
      <c r="D2249" s="79"/>
      <c r="E2249" s="70"/>
      <c r="F2249" s="72"/>
      <c r="G2249" s="70">
        <f t="shared" si="69"/>
        <v>0</v>
      </c>
      <c r="I2249" s="68">
        <v>0</v>
      </c>
      <c r="J2249" s="69">
        <f t="shared" si="68"/>
        <v>0</v>
      </c>
      <c r="K2249" s="57"/>
      <c r="L2249" s="65" t="s">
        <v>470</v>
      </c>
    </row>
    <row r="2250" spans="1:12" s="73" customFormat="1" outlineLevel="2">
      <c r="A2250" s="82">
        <v>1203302147</v>
      </c>
      <c r="B2250" s="83" t="s">
        <v>1956</v>
      </c>
      <c r="C2250" s="70">
        <v>0</v>
      </c>
      <c r="D2250" s="79"/>
      <c r="E2250" s="70"/>
      <c r="F2250" s="72"/>
      <c r="G2250" s="70">
        <f t="shared" si="69"/>
        <v>0</v>
      </c>
      <c r="I2250" s="68">
        <v>0</v>
      </c>
      <c r="J2250" s="69">
        <f t="shared" si="68"/>
        <v>0</v>
      </c>
      <c r="K2250" s="57"/>
      <c r="L2250" s="65" t="s">
        <v>470</v>
      </c>
    </row>
    <row r="2251" spans="1:12" s="73" customFormat="1" outlineLevel="2">
      <c r="A2251" s="82">
        <v>1203302149</v>
      </c>
      <c r="B2251" s="83" t="s">
        <v>1958</v>
      </c>
      <c r="C2251" s="70">
        <v>0</v>
      </c>
      <c r="D2251" s="79"/>
      <c r="E2251" s="70"/>
      <c r="F2251" s="72"/>
      <c r="G2251" s="70">
        <f t="shared" si="69"/>
        <v>0</v>
      </c>
      <c r="I2251" s="68">
        <v>0</v>
      </c>
      <c r="J2251" s="69">
        <f t="shared" si="68"/>
        <v>0</v>
      </c>
      <c r="K2251" s="57"/>
      <c r="L2251" s="65" t="s">
        <v>470</v>
      </c>
    </row>
    <row r="2252" spans="1:12" s="73" customFormat="1" outlineLevel="2">
      <c r="A2252" s="82">
        <v>1203302910</v>
      </c>
      <c r="B2252" s="83" t="s">
        <v>1959</v>
      </c>
      <c r="C2252" s="70">
        <v>0</v>
      </c>
      <c r="D2252" s="79"/>
      <c r="E2252" s="70"/>
      <c r="F2252" s="72"/>
      <c r="G2252" s="70">
        <f t="shared" si="69"/>
        <v>0</v>
      </c>
      <c r="I2252" s="68">
        <v>0</v>
      </c>
      <c r="J2252" s="69">
        <f t="shared" si="68"/>
        <v>0</v>
      </c>
      <c r="K2252" s="57"/>
      <c r="L2252" s="65" t="s">
        <v>5634</v>
      </c>
    </row>
    <row r="2253" spans="1:12" s="73" customFormat="1" outlineLevel="2">
      <c r="A2253" s="82">
        <v>1203302911</v>
      </c>
      <c r="B2253" s="83" t="s">
        <v>1959</v>
      </c>
      <c r="C2253" s="70">
        <v>0</v>
      </c>
      <c r="D2253" s="79"/>
      <c r="E2253" s="70"/>
      <c r="F2253" s="72"/>
      <c r="G2253" s="70">
        <f t="shared" si="69"/>
        <v>0</v>
      </c>
      <c r="I2253" s="68">
        <v>0</v>
      </c>
      <c r="J2253" s="69">
        <f t="shared" si="68"/>
        <v>0</v>
      </c>
      <c r="K2253" s="57"/>
      <c r="L2253" s="65" t="s">
        <v>5634</v>
      </c>
    </row>
    <row r="2254" spans="1:12" s="73" customFormat="1" outlineLevel="2">
      <c r="A2254" s="82">
        <v>1203302913</v>
      </c>
      <c r="B2254" s="83" t="s">
        <v>1959</v>
      </c>
      <c r="C2254" s="70">
        <v>0</v>
      </c>
      <c r="D2254" s="79"/>
      <c r="E2254" s="70"/>
      <c r="F2254" s="72"/>
      <c r="G2254" s="70">
        <f t="shared" si="69"/>
        <v>0</v>
      </c>
      <c r="I2254" s="68">
        <v>0</v>
      </c>
      <c r="J2254" s="69">
        <f t="shared" si="68"/>
        <v>0</v>
      </c>
      <c r="K2254" s="57"/>
      <c r="L2254" s="65" t="s">
        <v>5634</v>
      </c>
    </row>
    <row r="2255" spans="1:12" s="73" customFormat="1" outlineLevel="2">
      <c r="A2255" s="82">
        <v>1203302919</v>
      </c>
      <c r="B2255" s="83" t="s">
        <v>1959</v>
      </c>
      <c r="C2255" s="70">
        <v>0</v>
      </c>
      <c r="D2255" s="79"/>
      <c r="E2255" s="70"/>
      <c r="F2255" s="72"/>
      <c r="G2255" s="70">
        <f t="shared" si="69"/>
        <v>0</v>
      </c>
      <c r="I2255" s="68">
        <v>0</v>
      </c>
      <c r="J2255" s="69">
        <f t="shared" si="68"/>
        <v>0</v>
      </c>
      <c r="K2255" s="57"/>
      <c r="L2255" s="65" t="s">
        <v>5634</v>
      </c>
    </row>
    <row r="2256" spans="1:12" s="73" customFormat="1" outlineLevel="2">
      <c r="A2256" s="82">
        <v>1203401010</v>
      </c>
      <c r="B2256" s="83" t="s">
        <v>1960</v>
      </c>
      <c r="C2256" s="70">
        <v>0</v>
      </c>
      <c r="D2256" s="79"/>
      <c r="E2256" s="70"/>
      <c r="F2256" s="72"/>
      <c r="G2256" s="70">
        <f t="shared" si="69"/>
        <v>0</v>
      </c>
      <c r="I2256" s="68">
        <v>0</v>
      </c>
      <c r="J2256" s="69">
        <f t="shared" si="68"/>
        <v>0</v>
      </c>
      <c r="K2256" s="57"/>
      <c r="L2256" s="65" t="s">
        <v>470</v>
      </c>
    </row>
    <row r="2257" spans="1:12" s="73" customFormat="1" outlineLevel="2">
      <c r="A2257" s="82">
        <v>1203401011</v>
      </c>
      <c r="B2257" s="83" t="s">
        <v>1961</v>
      </c>
      <c r="C2257" s="70">
        <v>0</v>
      </c>
      <c r="D2257" s="79"/>
      <c r="E2257" s="70"/>
      <c r="F2257" s="72"/>
      <c r="G2257" s="70">
        <f t="shared" si="69"/>
        <v>0</v>
      </c>
      <c r="I2257" s="68">
        <v>0</v>
      </c>
      <c r="J2257" s="69">
        <f t="shared" si="68"/>
        <v>0</v>
      </c>
      <c r="K2257" s="57"/>
      <c r="L2257" s="65" t="s">
        <v>470</v>
      </c>
    </row>
    <row r="2258" spans="1:12" s="73" customFormat="1" outlineLevel="2">
      <c r="A2258" s="82">
        <v>1203401012</v>
      </c>
      <c r="B2258" s="83" t="s">
        <v>1962</v>
      </c>
      <c r="C2258" s="70">
        <v>0</v>
      </c>
      <c r="D2258" s="79"/>
      <c r="E2258" s="70"/>
      <c r="F2258" s="72"/>
      <c r="G2258" s="70">
        <f t="shared" si="69"/>
        <v>0</v>
      </c>
      <c r="I2258" s="68">
        <v>0</v>
      </c>
      <c r="J2258" s="69">
        <f t="shared" si="68"/>
        <v>0</v>
      </c>
      <c r="K2258" s="57"/>
      <c r="L2258" s="65" t="s">
        <v>470</v>
      </c>
    </row>
    <row r="2259" spans="1:12" s="73" customFormat="1" outlineLevel="2">
      <c r="A2259" s="82">
        <v>1203401013</v>
      </c>
      <c r="B2259" s="83" t="s">
        <v>1963</v>
      </c>
      <c r="C2259" s="70">
        <v>339550.429999999</v>
      </c>
      <c r="D2259" s="79"/>
      <c r="E2259" s="70"/>
      <c r="F2259" s="72"/>
      <c r="G2259" s="70">
        <f t="shared" si="69"/>
        <v>339550.429999999</v>
      </c>
      <c r="I2259" s="68">
        <v>0</v>
      </c>
      <c r="J2259" s="69">
        <f t="shared" si="68"/>
        <v>-339550.429999999</v>
      </c>
      <c r="K2259" s="57"/>
      <c r="L2259" s="65" t="s">
        <v>470</v>
      </c>
    </row>
    <row r="2260" spans="1:12" s="73" customFormat="1" outlineLevel="2">
      <c r="A2260" s="82">
        <v>1203401016</v>
      </c>
      <c r="B2260" s="83" t="s">
        <v>1964</v>
      </c>
      <c r="C2260" s="70">
        <v>0</v>
      </c>
      <c r="D2260" s="79"/>
      <c r="E2260" s="70"/>
      <c r="F2260" s="72"/>
      <c r="G2260" s="70">
        <f t="shared" si="69"/>
        <v>0</v>
      </c>
      <c r="I2260" s="68">
        <v>0</v>
      </c>
      <c r="J2260" s="69">
        <f t="shared" si="68"/>
        <v>0</v>
      </c>
      <c r="K2260" s="57"/>
      <c r="L2260" s="65" t="s">
        <v>470</v>
      </c>
    </row>
    <row r="2261" spans="1:12" s="73" customFormat="1" outlineLevel="2">
      <c r="A2261" s="82">
        <v>1203401017</v>
      </c>
      <c r="B2261" s="83" t="s">
        <v>1965</v>
      </c>
      <c r="C2261" s="70">
        <v>-339550.429999999</v>
      </c>
      <c r="D2261" s="79"/>
      <c r="E2261" s="70"/>
      <c r="F2261" s="72"/>
      <c r="G2261" s="70">
        <f t="shared" si="69"/>
        <v>-339550.429999999</v>
      </c>
      <c r="I2261" s="68">
        <v>0</v>
      </c>
      <c r="J2261" s="69">
        <f t="shared" si="68"/>
        <v>339550.429999999</v>
      </c>
      <c r="K2261" s="57"/>
      <c r="L2261" s="65" t="s">
        <v>470</v>
      </c>
    </row>
    <row r="2262" spans="1:12" s="73" customFormat="1" outlineLevel="2">
      <c r="A2262" s="82">
        <v>1203401018</v>
      </c>
      <c r="B2262" s="83" t="s">
        <v>1966</v>
      </c>
      <c r="C2262" s="70">
        <v>0</v>
      </c>
      <c r="D2262" s="79"/>
      <c r="E2262" s="70"/>
      <c r="F2262" s="72"/>
      <c r="G2262" s="70">
        <f t="shared" si="69"/>
        <v>0</v>
      </c>
      <c r="I2262" s="68">
        <v>0</v>
      </c>
      <c r="J2262" s="69">
        <f t="shared" si="68"/>
        <v>0</v>
      </c>
      <c r="K2262" s="57"/>
      <c r="L2262" s="65" t="s">
        <v>470</v>
      </c>
    </row>
    <row r="2263" spans="1:12" s="73" customFormat="1" outlineLevel="2">
      <c r="A2263" s="82">
        <v>1203401019</v>
      </c>
      <c r="B2263" s="83" t="s">
        <v>1967</v>
      </c>
      <c r="C2263" s="70">
        <v>0</v>
      </c>
      <c r="D2263" s="79"/>
      <c r="E2263" s="70"/>
      <c r="F2263" s="72"/>
      <c r="G2263" s="70">
        <f t="shared" si="69"/>
        <v>0</v>
      </c>
      <c r="I2263" s="68">
        <v>0</v>
      </c>
      <c r="J2263" s="69">
        <f t="shared" si="68"/>
        <v>0</v>
      </c>
      <c r="K2263" s="57"/>
      <c r="L2263" s="65" t="s">
        <v>470</v>
      </c>
    </row>
    <row r="2264" spans="1:12" s="73" customFormat="1" outlineLevel="2">
      <c r="A2264" s="82">
        <v>1203401910</v>
      </c>
      <c r="B2264" s="83" t="s">
        <v>1960</v>
      </c>
      <c r="C2264" s="70">
        <v>0</v>
      </c>
      <c r="D2264" s="79"/>
      <c r="E2264" s="70"/>
      <c r="F2264" s="72"/>
      <c r="G2264" s="70">
        <f t="shared" si="69"/>
        <v>0</v>
      </c>
      <c r="I2264" s="68">
        <v>0</v>
      </c>
      <c r="J2264" s="69">
        <f t="shared" si="68"/>
        <v>0</v>
      </c>
      <c r="K2264" s="57"/>
      <c r="L2264" s="65" t="s">
        <v>5634</v>
      </c>
    </row>
    <row r="2265" spans="1:12" s="73" customFormat="1" outlineLevel="2">
      <c r="A2265" s="82">
        <v>1203401911</v>
      </c>
      <c r="B2265" s="83" t="s">
        <v>1961</v>
      </c>
      <c r="C2265" s="70">
        <v>0</v>
      </c>
      <c r="D2265" s="79"/>
      <c r="E2265" s="70"/>
      <c r="F2265" s="72"/>
      <c r="G2265" s="70">
        <f t="shared" si="69"/>
        <v>0</v>
      </c>
      <c r="I2265" s="68">
        <v>0</v>
      </c>
      <c r="J2265" s="69">
        <f t="shared" si="68"/>
        <v>0</v>
      </c>
      <c r="K2265" s="57"/>
      <c r="L2265" s="65" t="s">
        <v>5634</v>
      </c>
    </row>
    <row r="2266" spans="1:12" s="73" customFormat="1" outlineLevel="2">
      <c r="A2266" s="82">
        <v>1203401912</v>
      </c>
      <c r="B2266" s="83" t="s">
        <v>1962</v>
      </c>
      <c r="C2266" s="70">
        <v>0</v>
      </c>
      <c r="D2266" s="79"/>
      <c r="E2266" s="70"/>
      <c r="F2266" s="72"/>
      <c r="G2266" s="70">
        <f t="shared" si="69"/>
        <v>0</v>
      </c>
      <c r="I2266" s="68">
        <v>0</v>
      </c>
      <c r="J2266" s="69">
        <f t="shared" si="68"/>
        <v>0</v>
      </c>
      <c r="K2266" s="57"/>
      <c r="L2266" s="65" t="s">
        <v>5634</v>
      </c>
    </row>
    <row r="2267" spans="1:12" s="73" customFormat="1" outlineLevel="2">
      <c r="A2267" s="82">
        <v>1203401913</v>
      </c>
      <c r="B2267" s="83" t="s">
        <v>1963</v>
      </c>
      <c r="C2267" s="70">
        <v>0</v>
      </c>
      <c r="D2267" s="79"/>
      <c r="E2267" s="70"/>
      <c r="F2267" s="72"/>
      <c r="G2267" s="70">
        <f t="shared" si="69"/>
        <v>0</v>
      </c>
      <c r="I2267" s="68">
        <v>0</v>
      </c>
      <c r="J2267" s="69">
        <f t="shared" si="68"/>
        <v>0</v>
      </c>
      <c r="K2267" s="57"/>
      <c r="L2267" s="65" t="s">
        <v>5634</v>
      </c>
    </row>
    <row r="2268" spans="1:12" s="73" customFormat="1" outlineLevel="2">
      <c r="A2268" s="82">
        <v>1203401919</v>
      </c>
      <c r="B2268" s="83" t="s">
        <v>1967</v>
      </c>
      <c r="C2268" s="70">
        <v>0</v>
      </c>
      <c r="D2268" s="79"/>
      <c r="E2268" s="70"/>
      <c r="F2268" s="72"/>
      <c r="G2268" s="70">
        <f t="shared" si="69"/>
        <v>0</v>
      </c>
      <c r="I2268" s="68">
        <v>0</v>
      </c>
      <c r="J2268" s="69">
        <f t="shared" si="68"/>
        <v>0</v>
      </c>
      <c r="K2268" s="57"/>
      <c r="L2268" s="65" t="s">
        <v>5634</v>
      </c>
    </row>
    <row r="2269" spans="1:12" s="73" customFormat="1" outlineLevel="2">
      <c r="A2269" s="82">
        <v>1203501010</v>
      </c>
      <c r="B2269" s="83" t="s">
        <v>1968</v>
      </c>
      <c r="C2269" s="70">
        <v>0</v>
      </c>
      <c r="D2269" s="79"/>
      <c r="E2269" s="70"/>
      <c r="F2269" s="72"/>
      <c r="G2269" s="70">
        <f t="shared" si="69"/>
        <v>0</v>
      </c>
      <c r="I2269" s="68">
        <v>0</v>
      </c>
      <c r="J2269" s="69">
        <f t="shared" si="68"/>
        <v>0</v>
      </c>
      <c r="K2269" s="57"/>
      <c r="L2269" s="65" t="s">
        <v>470</v>
      </c>
    </row>
    <row r="2270" spans="1:12" s="73" customFormat="1" outlineLevel="2">
      <c r="A2270" s="82">
        <v>1203501011</v>
      </c>
      <c r="B2270" s="83" t="s">
        <v>1969</v>
      </c>
      <c r="C2270" s="70">
        <v>0</v>
      </c>
      <c r="D2270" s="79"/>
      <c r="E2270" s="70"/>
      <c r="F2270" s="72"/>
      <c r="G2270" s="70">
        <f t="shared" si="69"/>
        <v>0</v>
      </c>
      <c r="I2270" s="68">
        <v>0</v>
      </c>
      <c r="J2270" s="69">
        <f t="shared" si="68"/>
        <v>0</v>
      </c>
      <c r="K2270" s="57"/>
      <c r="L2270" s="65" t="s">
        <v>470</v>
      </c>
    </row>
    <row r="2271" spans="1:12" s="73" customFormat="1" outlineLevel="2">
      <c r="A2271" s="82">
        <v>1203501012</v>
      </c>
      <c r="B2271" s="83" t="s">
        <v>1970</v>
      </c>
      <c r="C2271" s="70">
        <v>0</v>
      </c>
      <c r="D2271" s="79"/>
      <c r="E2271" s="70"/>
      <c r="F2271" s="72"/>
      <c r="G2271" s="70">
        <f t="shared" si="69"/>
        <v>0</v>
      </c>
      <c r="I2271" s="68">
        <v>0</v>
      </c>
      <c r="J2271" s="69">
        <f t="shared" si="68"/>
        <v>0</v>
      </c>
      <c r="K2271" s="57"/>
      <c r="L2271" s="65" t="s">
        <v>470</v>
      </c>
    </row>
    <row r="2272" spans="1:12" s="73" customFormat="1" outlineLevel="2">
      <c r="A2272" s="82">
        <v>1203501013</v>
      </c>
      <c r="B2272" s="83" t="s">
        <v>1971</v>
      </c>
      <c r="C2272" s="70">
        <v>0</v>
      </c>
      <c r="D2272" s="79"/>
      <c r="E2272" s="70"/>
      <c r="F2272" s="72"/>
      <c r="G2272" s="70">
        <f t="shared" si="69"/>
        <v>0</v>
      </c>
      <c r="I2272" s="68">
        <v>0</v>
      </c>
      <c r="J2272" s="69">
        <f t="shared" si="68"/>
        <v>0</v>
      </c>
      <c r="K2272" s="57"/>
      <c r="L2272" s="65" t="s">
        <v>470</v>
      </c>
    </row>
    <row r="2273" spans="1:12" s="73" customFormat="1" outlineLevel="2">
      <c r="A2273" s="82">
        <v>1203501016</v>
      </c>
      <c r="B2273" s="83" t="s">
        <v>1972</v>
      </c>
      <c r="C2273" s="70">
        <v>0</v>
      </c>
      <c r="D2273" s="79"/>
      <c r="E2273" s="70"/>
      <c r="F2273" s="72"/>
      <c r="G2273" s="70">
        <f t="shared" si="69"/>
        <v>0</v>
      </c>
      <c r="I2273" s="68">
        <v>0</v>
      </c>
      <c r="J2273" s="69">
        <f t="shared" si="68"/>
        <v>0</v>
      </c>
      <c r="K2273" s="57"/>
      <c r="L2273" s="65" t="s">
        <v>470</v>
      </c>
    </row>
    <row r="2274" spans="1:12" s="73" customFormat="1" outlineLevel="2">
      <c r="A2274" s="82">
        <v>1203501017</v>
      </c>
      <c r="B2274" s="83" t="s">
        <v>1973</v>
      </c>
      <c r="C2274" s="70">
        <v>0</v>
      </c>
      <c r="D2274" s="79"/>
      <c r="E2274" s="70"/>
      <c r="F2274" s="72"/>
      <c r="G2274" s="70">
        <f t="shared" si="69"/>
        <v>0</v>
      </c>
      <c r="I2274" s="68">
        <v>0</v>
      </c>
      <c r="J2274" s="69">
        <f t="shared" si="68"/>
        <v>0</v>
      </c>
      <c r="K2274" s="57"/>
      <c r="L2274" s="65" t="s">
        <v>470</v>
      </c>
    </row>
    <row r="2275" spans="1:12" s="73" customFormat="1" outlineLevel="2">
      <c r="A2275" s="82">
        <v>1203501018</v>
      </c>
      <c r="B2275" s="83" t="s">
        <v>1974</v>
      </c>
      <c r="C2275" s="70">
        <v>0</v>
      </c>
      <c r="D2275" s="79"/>
      <c r="E2275" s="70"/>
      <c r="F2275" s="72"/>
      <c r="G2275" s="70">
        <f t="shared" si="69"/>
        <v>0</v>
      </c>
      <c r="I2275" s="68">
        <v>0</v>
      </c>
      <c r="J2275" s="69">
        <f t="shared" si="68"/>
        <v>0</v>
      </c>
      <c r="K2275" s="57"/>
      <c r="L2275" s="65" t="s">
        <v>470</v>
      </c>
    </row>
    <row r="2276" spans="1:12" s="73" customFormat="1" outlineLevel="2">
      <c r="A2276" s="82">
        <v>1203501019</v>
      </c>
      <c r="B2276" s="83" t="s">
        <v>1975</v>
      </c>
      <c r="C2276" s="70">
        <v>0</v>
      </c>
      <c r="D2276" s="79"/>
      <c r="E2276" s="70"/>
      <c r="F2276" s="72"/>
      <c r="G2276" s="70">
        <f t="shared" si="69"/>
        <v>0</v>
      </c>
      <c r="I2276" s="68">
        <v>0</v>
      </c>
      <c r="J2276" s="69">
        <f t="shared" si="68"/>
        <v>0</v>
      </c>
      <c r="K2276" s="57"/>
      <c r="L2276" s="65" t="s">
        <v>470</v>
      </c>
    </row>
    <row r="2277" spans="1:12" s="73" customFormat="1" outlineLevel="2">
      <c r="A2277" s="82">
        <v>1203501020</v>
      </c>
      <c r="B2277" s="83" t="s">
        <v>1968</v>
      </c>
      <c r="C2277" s="70">
        <v>0</v>
      </c>
      <c r="D2277" s="79"/>
      <c r="E2277" s="70"/>
      <c r="F2277" s="72"/>
      <c r="G2277" s="70">
        <f t="shared" si="69"/>
        <v>0</v>
      </c>
      <c r="I2277" s="68">
        <v>0</v>
      </c>
      <c r="J2277" s="69">
        <f t="shared" si="68"/>
        <v>0</v>
      </c>
      <c r="K2277" s="57"/>
      <c r="L2277" s="65" t="s">
        <v>470</v>
      </c>
    </row>
    <row r="2278" spans="1:12" s="73" customFormat="1" outlineLevel="2">
      <c r="A2278" s="82">
        <v>1203501021</v>
      </c>
      <c r="B2278" s="83" t="s">
        <v>1969</v>
      </c>
      <c r="C2278" s="70">
        <v>0</v>
      </c>
      <c r="D2278" s="79"/>
      <c r="E2278" s="70"/>
      <c r="F2278" s="72"/>
      <c r="G2278" s="70">
        <f t="shared" si="69"/>
        <v>0</v>
      </c>
      <c r="I2278" s="68">
        <v>0</v>
      </c>
      <c r="J2278" s="69">
        <f t="shared" si="68"/>
        <v>0</v>
      </c>
      <c r="K2278" s="57"/>
      <c r="L2278" s="65" t="s">
        <v>470</v>
      </c>
    </row>
    <row r="2279" spans="1:12" s="73" customFormat="1" outlineLevel="2">
      <c r="A2279" s="82">
        <v>1203501022</v>
      </c>
      <c r="B2279" s="83" t="s">
        <v>1970</v>
      </c>
      <c r="C2279" s="70">
        <v>0</v>
      </c>
      <c r="D2279" s="79"/>
      <c r="E2279" s="70"/>
      <c r="F2279" s="72"/>
      <c r="G2279" s="70">
        <f t="shared" si="69"/>
        <v>0</v>
      </c>
      <c r="I2279" s="68">
        <v>0</v>
      </c>
      <c r="J2279" s="69">
        <f t="shared" si="68"/>
        <v>0</v>
      </c>
      <c r="K2279" s="57"/>
      <c r="L2279" s="65" t="s">
        <v>470</v>
      </c>
    </row>
    <row r="2280" spans="1:12" s="73" customFormat="1" outlineLevel="2">
      <c r="A2280" s="82">
        <v>1203501023</v>
      </c>
      <c r="B2280" s="83" t="s">
        <v>1971</v>
      </c>
      <c r="C2280" s="70">
        <v>0</v>
      </c>
      <c r="D2280" s="79"/>
      <c r="E2280" s="70"/>
      <c r="F2280" s="72"/>
      <c r="G2280" s="70">
        <f t="shared" si="69"/>
        <v>0</v>
      </c>
      <c r="I2280" s="68">
        <v>0</v>
      </c>
      <c r="J2280" s="69">
        <f t="shared" si="68"/>
        <v>0</v>
      </c>
      <c r="K2280" s="57"/>
      <c r="L2280" s="65" t="s">
        <v>470</v>
      </c>
    </row>
    <row r="2281" spans="1:12" s="73" customFormat="1" outlineLevel="2">
      <c r="A2281" s="82">
        <v>1203501026</v>
      </c>
      <c r="B2281" s="83" t="s">
        <v>1972</v>
      </c>
      <c r="C2281" s="70">
        <v>0</v>
      </c>
      <c r="D2281" s="79"/>
      <c r="E2281" s="70"/>
      <c r="F2281" s="72"/>
      <c r="G2281" s="70">
        <f t="shared" si="69"/>
        <v>0</v>
      </c>
      <c r="I2281" s="68">
        <v>0</v>
      </c>
      <c r="J2281" s="69">
        <f t="shared" si="68"/>
        <v>0</v>
      </c>
      <c r="K2281" s="57"/>
      <c r="L2281" s="65" t="s">
        <v>470</v>
      </c>
    </row>
    <row r="2282" spans="1:12" s="73" customFormat="1" outlineLevel="2">
      <c r="A2282" s="82">
        <v>1203501027</v>
      </c>
      <c r="B2282" s="83" t="s">
        <v>1973</v>
      </c>
      <c r="C2282" s="70">
        <v>0</v>
      </c>
      <c r="D2282" s="79"/>
      <c r="E2282" s="70"/>
      <c r="F2282" s="72"/>
      <c r="G2282" s="70">
        <f t="shared" si="69"/>
        <v>0</v>
      </c>
      <c r="I2282" s="68">
        <v>0</v>
      </c>
      <c r="J2282" s="69">
        <f t="shared" ref="J2282:J2345" si="70">I2282-G2282</f>
        <v>0</v>
      </c>
      <c r="K2282" s="57"/>
      <c r="L2282" s="65" t="s">
        <v>470</v>
      </c>
    </row>
    <row r="2283" spans="1:12" s="73" customFormat="1" outlineLevel="2">
      <c r="A2283" s="82">
        <v>1203501029</v>
      </c>
      <c r="B2283" s="83" t="s">
        <v>1975</v>
      </c>
      <c r="C2283" s="70">
        <v>0</v>
      </c>
      <c r="D2283" s="79"/>
      <c r="E2283" s="70"/>
      <c r="F2283" s="72"/>
      <c r="G2283" s="70">
        <f t="shared" si="69"/>
        <v>0</v>
      </c>
      <c r="I2283" s="68">
        <v>0</v>
      </c>
      <c r="J2283" s="69">
        <f t="shared" si="70"/>
        <v>0</v>
      </c>
      <c r="K2283" s="57"/>
      <c r="L2283" s="65" t="s">
        <v>470</v>
      </c>
    </row>
    <row r="2284" spans="1:12" s="73" customFormat="1" outlineLevel="2">
      <c r="A2284" s="82">
        <v>1203502010</v>
      </c>
      <c r="B2284" s="83" t="s">
        <v>1976</v>
      </c>
      <c r="C2284" s="70">
        <v>0</v>
      </c>
      <c r="D2284" s="79"/>
      <c r="E2284" s="70"/>
      <c r="F2284" s="72"/>
      <c r="G2284" s="70">
        <f t="shared" si="69"/>
        <v>0</v>
      </c>
      <c r="I2284" s="68">
        <v>0</v>
      </c>
      <c r="J2284" s="69">
        <f t="shared" si="70"/>
        <v>0</v>
      </c>
      <c r="K2284" s="57"/>
      <c r="L2284" s="65" t="s">
        <v>470</v>
      </c>
    </row>
    <row r="2285" spans="1:12" s="73" customFormat="1" outlineLevel="2">
      <c r="A2285" s="82">
        <v>1203502011</v>
      </c>
      <c r="B2285" s="83" t="s">
        <v>1977</v>
      </c>
      <c r="C2285" s="70">
        <v>0</v>
      </c>
      <c r="D2285" s="79"/>
      <c r="E2285" s="70"/>
      <c r="F2285" s="72"/>
      <c r="G2285" s="70">
        <f t="shared" si="69"/>
        <v>0</v>
      </c>
      <c r="I2285" s="68">
        <v>0</v>
      </c>
      <c r="J2285" s="69">
        <f t="shared" si="70"/>
        <v>0</v>
      </c>
      <c r="K2285" s="57"/>
      <c r="L2285" s="65" t="s">
        <v>470</v>
      </c>
    </row>
    <row r="2286" spans="1:12" s="73" customFormat="1" outlineLevel="2">
      <c r="A2286" s="82">
        <v>1203502012</v>
      </c>
      <c r="B2286" s="83" t="s">
        <v>1978</v>
      </c>
      <c r="C2286" s="70">
        <v>0</v>
      </c>
      <c r="D2286" s="79"/>
      <c r="E2286" s="70"/>
      <c r="F2286" s="72"/>
      <c r="G2286" s="70">
        <f t="shared" si="69"/>
        <v>0</v>
      </c>
      <c r="I2286" s="68">
        <v>0</v>
      </c>
      <c r="J2286" s="69">
        <f t="shared" si="70"/>
        <v>0</v>
      </c>
      <c r="K2286" s="57"/>
      <c r="L2286" s="65" t="s">
        <v>470</v>
      </c>
    </row>
    <row r="2287" spans="1:12" s="73" customFormat="1" outlineLevel="2">
      <c r="A2287" s="82">
        <v>1203502013</v>
      </c>
      <c r="B2287" s="83" t="s">
        <v>1979</v>
      </c>
      <c r="C2287" s="70">
        <v>920471.31</v>
      </c>
      <c r="D2287" s="79"/>
      <c r="E2287" s="70"/>
      <c r="F2287" s="72"/>
      <c r="G2287" s="70">
        <f t="shared" si="69"/>
        <v>920471.31</v>
      </c>
      <c r="I2287" s="68">
        <v>0</v>
      </c>
      <c r="J2287" s="69">
        <f t="shared" si="70"/>
        <v>-920471.31</v>
      </c>
      <c r="K2287" s="57"/>
      <c r="L2287" s="65" t="s">
        <v>470</v>
      </c>
    </row>
    <row r="2288" spans="1:12" s="73" customFormat="1" outlineLevel="2">
      <c r="A2288" s="82">
        <v>1203502016</v>
      </c>
      <c r="B2288" s="83" t="s">
        <v>1980</v>
      </c>
      <c r="C2288" s="70">
        <v>0</v>
      </c>
      <c r="D2288" s="79"/>
      <c r="E2288" s="70"/>
      <c r="F2288" s="72"/>
      <c r="G2288" s="70">
        <f t="shared" si="69"/>
        <v>0</v>
      </c>
      <c r="I2288" s="68">
        <v>0</v>
      </c>
      <c r="J2288" s="69">
        <f t="shared" si="70"/>
        <v>0</v>
      </c>
      <c r="K2288" s="57"/>
      <c r="L2288" s="65" t="s">
        <v>470</v>
      </c>
    </row>
    <row r="2289" spans="1:12" s="73" customFormat="1" outlineLevel="2">
      <c r="A2289" s="82">
        <v>1203502017</v>
      </c>
      <c r="B2289" s="83" t="s">
        <v>1981</v>
      </c>
      <c r="C2289" s="70">
        <v>-920471.31</v>
      </c>
      <c r="D2289" s="79"/>
      <c r="E2289" s="70"/>
      <c r="F2289" s="72"/>
      <c r="G2289" s="70">
        <f t="shared" si="69"/>
        <v>-920471.31</v>
      </c>
      <c r="I2289" s="68">
        <v>0</v>
      </c>
      <c r="J2289" s="69">
        <f t="shared" si="70"/>
        <v>920471.31</v>
      </c>
      <c r="K2289" s="57"/>
      <c r="L2289" s="65" t="s">
        <v>470</v>
      </c>
    </row>
    <row r="2290" spans="1:12" s="73" customFormat="1" outlineLevel="2">
      <c r="A2290" s="82">
        <v>1203502019</v>
      </c>
      <c r="B2290" s="83" t="s">
        <v>1982</v>
      </c>
      <c r="C2290" s="70">
        <v>0</v>
      </c>
      <c r="D2290" s="79"/>
      <c r="E2290" s="70"/>
      <c r="F2290" s="72"/>
      <c r="G2290" s="70">
        <f t="shared" si="69"/>
        <v>0</v>
      </c>
      <c r="I2290" s="68">
        <v>0</v>
      </c>
      <c r="J2290" s="69">
        <f t="shared" si="70"/>
        <v>0</v>
      </c>
      <c r="K2290" s="57"/>
      <c r="L2290" s="65" t="s">
        <v>470</v>
      </c>
    </row>
    <row r="2291" spans="1:12" s="73" customFormat="1" outlineLevel="2">
      <c r="A2291" s="82">
        <v>1203502020</v>
      </c>
      <c r="B2291" s="83" t="s">
        <v>1976</v>
      </c>
      <c r="C2291" s="70">
        <v>0</v>
      </c>
      <c r="D2291" s="79"/>
      <c r="E2291" s="70"/>
      <c r="F2291" s="72"/>
      <c r="G2291" s="70">
        <f t="shared" si="69"/>
        <v>0</v>
      </c>
      <c r="I2291" s="68">
        <v>0</v>
      </c>
      <c r="J2291" s="69">
        <f t="shared" si="70"/>
        <v>0</v>
      </c>
      <c r="K2291" s="57"/>
      <c r="L2291" s="65" t="s">
        <v>470</v>
      </c>
    </row>
    <row r="2292" spans="1:12" s="73" customFormat="1" outlineLevel="2">
      <c r="A2292" s="82">
        <v>1203502021</v>
      </c>
      <c r="B2292" s="83" t="s">
        <v>1977</v>
      </c>
      <c r="C2292" s="70">
        <v>0</v>
      </c>
      <c r="D2292" s="79"/>
      <c r="E2292" s="70"/>
      <c r="F2292" s="72"/>
      <c r="G2292" s="70">
        <f t="shared" si="69"/>
        <v>0</v>
      </c>
      <c r="I2292" s="68">
        <v>0</v>
      </c>
      <c r="J2292" s="69">
        <f t="shared" si="70"/>
        <v>0</v>
      </c>
      <c r="K2292" s="57"/>
      <c r="L2292" s="65" t="s">
        <v>470</v>
      </c>
    </row>
    <row r="2293" spans="1:12" s="73" customFormat="1" outlineLevel="2">
      <c r="A2293" s="82">
        <v>1203502022</v>
      </c>
      <c r="B2293" s="83" t="s">
        <v>1978</v>
      </c>
      <c r="C2293" s="70">
        <v>0</v>
      </c>
      <c r="D2293" s="79"/>
      <c r="E2293" s="70"/>
      <c r="F2293" s="72"/>
      <c r="G2293" s="70">
        <f t="shared" si="69"/>
        <v>0</v>
      </c>
      <c r="I2293" s="68">
        <v>0</v>
      </c>
      <c r="J2293" s="69">
        <f t="shared" si="70"/>
        <v>0</v>
      </c>
      <c r="K2293" s="57"/>
      <c r="L2293" s="65" t="s">
        <v>470</v>
      </c>
    </row>
    <row r="2294" spans="1:12" s="73" customFormat="1" outlineLevel="2">
      <c r="A2294" s="82">
        <v>1203502023</v>
      </c>
      <c r="B2294" s="83" t="s">
        <v>1979</v>
      </c>
      <c r="C2294" s="70">
        <v>0</v>
      </c>
      <c r="D2294" s="79"/>
      <c r="E2294" s="70"/>
      <c r="F2294" s="72"/>
      <c r="G2294" s="70">
        <f t="shared" si="69"/>
        <v>0</v>
      </c>
      <c r="I2294" s="68">
        <v>0</v>
      </c>
      <c r="J2294" s="69">
        <f t="shared" si="70"/>
        <v>0</v>
      </c>
      <c r="K2294" s="57"/>
      <c r="L2294" s="65" t="s">
        <v>470</v>
      </c>
    </row>
    <row r="2295" spans="1:12" s="73" customFormat="1" outlineLevel="2">
      <c r="A2295" s="82">
        <v>1203502026</v>
      </c>
      <c r="B2295" s="83" t="s">
        <v>1980</v>
      </c>
      <c r="C2295" s="70">
        <v>0</v>
      </c>
      <c r="D2295" s="79"/>
      <c r="E2295" s="70"/>
      <c r="F2295" s="72"/>
      <c r="G2295" s="70">
        <f t="shared" si="69"/>
        <v>0</v>
      </c>
      <c r="I2295" s="68">
        <v>0</v>
      </c>
      <c r="J2295" s="69">
        <f t="shared" si="70"/>
        <v>0</v>
      </c>
      <c r="K2295" s="57"/>
      <c r="L2295" s="65" t="s">
        <v>470</v>
      </c>
    </row>
    <row r="2296" spans="1:12" s="73" customFormat="1" outlineLevel="2">
      <c r="A2296" s="82">
        <v>1203502027</v>
      </c>
      <c r="B2296" s="83" t="s">
        <v>1981</v>
      </c>
      <c r="C2296" s="70">
        <v>0</v>
      </c>
      <c r="D2296" s="79"/>
      <c r="E2296" s="70"/>
      <c r="F2296" s="72"/>
      <c r="G2296" s="70">
        <f t="shared" ref="G2296:G2359" si="71">C2296+E2296</f>
        <v>0</v>
      </c>
      <c r="I2296" s="68">
        <v>0</v>
      </c>
      <c r="J2296" s="69">
        <f t="shared" si="70"/>
        <v>0</v>
      </c>
      <c r="K2296" s="57"/>
      <c r="L2296" s="65" t="s">
        <v>470</v>
      </c>
    </row>
    <row r="2297" spans="1:12" s="73" customFormat="1" outlineLevel="2">
      <c r="A2297" s="82">
        <v>1203502029</v>
      </c>
      <c r="B2297" s="83" t="s">
        <v>1982</v>
      </c>
      <c r="C2297" s="70">
        <v>0</v>
      </c>
      <c r="D2297" s="79"/>
      <c r="E2297" s="70"/>
      <c r="F2297" s="72"/>
      <c r="G2297" s="70">
        <f t="shared" si="71"/>
        <v>0</v>
      </c>
      <c r="I2297" s="68">
        <v>0</v>
      </c>
      <c r="J2297" s="69">
        <f t="shared" si="70"/>
        <v>0</v>
      </c>
      <c r="K2297" s="57"/>
      <c r="L2297" s="65" t="s">
        <v>470</v>
      </c>
    </row>
    <row r="2298" spans="1:12" s="73" customFormat="1" outlineLevel="2">
      <c r="A2298" s="82">
        <v>1203503010</v>
      </c>
      <c r="B2298" s="83" t="s">
        <v>1983</v>
      </c>
      <c r="C2298" s="70">
        <v>0</v>
      </c>
      <c r="D2298" s="79"/>
      <c r="E2298" s="70"/>
      <c r="F2298" s="72"/>
      <c r="G2298" s="70">
        <f t="shared" si="71"/>
        <v>0</v>
      </c>
      <c r="I2298" s="68">
        <v>0</v>
      </c>
      <c r="J2298" s="69">
        <f t="shared" si="70"/>
        <v>0</v>
      </c>
      <c r="K2298" s="57"/>
      <c r="L2298" s="65" t="s">
        <v>470</v>
      </c>
    </row>
    <row r="2299" spans="1:12" s="73" customFormat="1" outlineLevel="2">
      <c r="A2299" s="82">
        <v>1203503011</v>
      </c>
      <c r="B2299" s="83" t="s">
        <v>1984</v>
      </c>
      <c r="C2299" s="70">
        <v>0</v>
      </c>
      <c r="D2299" s="79"/>
      <c r="E2299" s="70"/>
      <c r="F2299" s="72"/>
      <c r="G2299" s="70">
        <f t="shared" si="71"/>
        <v>0</v>
      </c>
      <c r="I2299" s="68">
        <v>0</v>
      </c>
      <c r="J2299" s="69">
        <f t="shared" si="70"/>
        <v>0</v>
      </c>
      <c r="K2299" s="57"/>
      <c r="L2299" s="65" t="s">
        <v>470</v>
      </c>
    </row>
    <row r="2300" spans="1:12" s="73" customFormat="1" outlineLevel="2">
      <c r="A2300" s="82">
        <v>1203503012</v>
      </c>
      <c r="B2300" s="83" t="s">
        <v>1985</v>
      </c>
      <c r="C2300" s="70">
        <v>0</v>
      </c>
      <c r="D2300" s="79"/>
      <c r="E2300" s="70"/>
      <c r="F2300" s="72"/>
      <c r="G2300" s="70">
        <f t="shared" si="71"/>
        <v>0</v>
      </c>
      <c r="I2300" s="68">
        <v>0</v>
      </c>
      <c r="J2300" s="69">
        <f t="shared" si="70"/>
        <v>0</v>
      </c>
      <c r="K2300" s="57"/>
      <c r="L2300" s="65" t="s">
        <v>470</v>
      </c>
    </row>
    <row r="2301" spans="1:12" s="73" customFormat="1" outlineLevel="2">
      <c r="A2301" s="82">
        <v>1203503013</v>
      </c>
      <c r="B2301" s="83" t="s">
        <v>1986</v>
      </c>
      <c r="C2301" s="70">
        <v>0</v>
      </c>
      <c r="D2301" s="79"/>
      <c r="E2301" s="70"/>
      <c r="F2301" s="72"/>
      <c r="G2301" s="70">
        <f t="shared" si="71"/>
        <v>0</v>
      </c>
      <c r="I2301" s="68">
        <v>0</v>
      </c>
      <c r="J2301" s="69">
        <f t="shared" si="70"/>
        <v>0</v>
      </c>
      <c r="K2301" s="57"/>
      <c r="L2301" s="65" t="s">
        <v>470</v>
      </c>
    </row>
    <row r="2302" spans="1:12" s="73" customFormat="1" outlineLevel="2">
      <c r="A2302" s="82">
        <v>1203503016</v>
      </c>
      <c r="B2302" s="83" t="s">
        <v>1987</v>
      </c>
      <c r="C2302" s="70">
        <v>0</v>
      </c>
      <c r="D2302" s="79"/>
      <c r="E2302" s="70"/>
      <c r="F2302" s="72"/>
      <c r="G2302" s="70">
        <f t="shared" si="71"/>
        <v>0</v>
      </c>
      <c r="I2302" s="68">
        <v>0</v>
      </c>
      <c r="J2302" s="69">
        <f t="shared" si="70"/>
        <v>0</v>
      </c>
      <c r="K2302" s="57"/>
      <c r="L2302" s="65" t="s">
        <v>470</v>
      </c>
    </row>
    <row r="2303" spans="1:12" s="73" customFormat="1" outlineLevel="2">
      <c r="A2303" s="82">
        <v>1203503017</v>
      </c>
      <c r="B2303" s="83" t="s">
        <v>1988</v>
      </c>
      <c r="C2303" s="70">
        <v>0</v>
      </c>
      <c r="D2303" s="79"/>
      <c r="E2303" s="70"/>
      <c r="F2303" s="72"/>
      <c r="G2303" s="70">
        <f t="shared" si="71"/>
        <v>0</v>
      </c>
      <c r="I2303" s="68">
        <v>0</v>
      </c>
      <c r="J2303" s="69">
        <f t="shared" si="70"/>
        <v>0</v>
      </c>
      <c r="K2303" s="57"/>
      <c r="L2303" s="65" t="s">
        <v>470</v>
      </c>
    </row>
    <row r="2304" spans="1:12" s="73" customFormat="1" outlineLevel="2">
      <c r="A2304" s="82">
        <v>1203503018</v>
      </c>
      <c r="B2304" s="83" t="s">
        <v>1989</v>
      </c>
      <c r="C2304" s="70">
        <v>0</v>
      </c>
      <c r="D2304" s="79"/>
      <c r="E2304" s="70"/>
      <c r="F2304" s="72"/>
      <c r="G2304" s="70">
        <f t="shared" si="71"/>
        <v>0</v>
      </c>
      <c r="I2304" s="68">
        <v>0</v>
      </c>
      <c r="J2304" s="69">
        <f t="shared" si="70"/>
        <v>0</v>
      </c>
      <c r="K2304" s="57"/>
      <c r="L2304" s="65" t="s">
        <v>470</v>
      </c>
    </row>
    <row r="2305" spans="1:12" s="73" customFormat="1" outlineLevel="2">
      <c r="A2305" s="82">
        <v>1203503019</v>
      </c>
      <c r="B2305" s="83" t="s">
        <v>1990</v>
      </c>
      <c r="C2305" s="70">
        <v>0</v>
      </c>
      <c r="D2305" s="79"/>
      <c r="E2305" s="70"/>
      <c r="F2305" s="72"/>
      <c r="G2305" s="70">
        <f t="shared" si="71"/>
        <v>0</v>
      </c>
      <c r="I2305" s="68">
        <v>0</v>
      </c>
      <c r="J2305" s="69">
        <f t="shared" si="70"/>
        <v>0</v>
      </c>
      <c r="K2305" s="57"/>
      <c r="L2305" s="65" t="s">
        <v>470</v>
      </c>
    </row>
    <row r="2306" spans="1:12" s="73" customFormat="1" outlineLevel="2">
      <c r="A2306" s="82">
        <v>1203503020</v>
      </c>
      <c r="B2306" s="83" t="s">
        <v>1983</v>
      </c>
      <c r="C2306" s="70">
        <v>0</v>
      </c>
      <c r="D2306" s="79"/>
      <c r="E2306" s="70"/>
      <c r="F2306" s="72"/>
      <c r="G2306" s="70">
        <f t="shared" si="71"/>
        <v>0</v>
      </c>
      <c r="I2306" s="68">
        <v>0</v>
      </c>
      <c r="J2306" s="69">
        <f t="shared" si="70"/>
        <v>0</v>
      </c>
      <c r="K2306" s="57"/>
      <c r="L2306" s="65" t="s">
        <v>470</v>
      </c>
    </row>
    <row r="2307" spans="1:12" s="73" customFormat="1" outlineLevel="2">
      <c r="A2307" s="82">
        <v>1203503021</v>
      </c>
      <c r="B2307" s="83" t="s">
        <v>1984</v>
      </c>
      <c r="C2307" s="70">
        <v>0</v>
      </c>
      <c r="D2307" s="79"/>
      <c r="E2307" s="70"/>
      <c r="F2307" s="72"/>
      <c r="G2307" s="70">
        <f t="shared" si="71"/>
        <v>0</v>
      </c>
      <c r="I2307" s="68">
        <v>0</v>
      </c>
      <c r="J2307" s="69">
        <f t="shared" si="70"/>
        <v>0</v>
      </c>
      <c r="K2307" s="57"/>
      <c r="L2307" s="65" t="s">
        <v>470</v>
      </c>
    </row>
    <row r="2308" spans="1:12" s="73" customFormat="1" outlineLevel="2">
      <c r="A2308" s="82">
        <v>1203503022</v>
      </c>
      <c r="B2308" s="83" t="s">
        <v>1985</v>
      </c>
      <c r="C2308" s="70">
        <v>0</v>
      </c>
      <c r="D2308" s="79"/>
      <c r="E2308" s="70"/>
      <c r="F2308" s="72"/>
      <c r="G2308" s="70">
        <f t="shared" si="71"/>
        <v>0</v>
      </c>
      <c r="I2308" s="68">
        <v>0</v>
      </c>
      <c r="J2308" s="69">
        <f t="shared" si="70"/>
        <v>0</v>
      </c>
      <c r="K2308" s="57"/>
      <c r="L2308" s="65" t="s">
        <v>470</v>
      </c>
    </row>
    <row r="2309" spans="1:12" s="73" customFormat="1" outlineLevel="2">
      <c r="A2309" s="82">
        <v>1203503023</v>
      </c>
      <c r="B2309" s="83" t="s">
        <v>1986</v>
      </c>
      <c r="C2309" s="70">
        <v>0</v>
      </c>
      <c r="D2309" s="79"/>
      <c r="E2309" s="70"/>
      <c r="F2309" s="72"/>
      <c r="G2309" s="70">
        <f t="shared" si="71"/>
        <v>0</v>
      </c>
      <c r="I2309" s="68">
        <v>0</v>
      </c>
      <c r="J2309" s="69">
        <f t="shared" si="70"/>
        <v>0</v>
      </c>
      <c r="K2309" s="57"/>
      <c r="L2309" s="65" t="s">
        <v>470</v>
      </c>
    </row>
    <row r="2310" spans="1:12" s="73" customFormat="1" outlineLevel="2">
      <c r="A2310" s="82">
        <v>1203503026</v>
      </c>
      <c r="B2310" s="83" t="s">
        <v>1987</v>
      </c>
      <c r="C2310" s="70">
        <v>0</v>
      </c>
      <c r="D2310" s="79"/>
      <c r="E2310" s="70"/>
      <c r="F2310" s="72"/>
      <c r="G2310" s="70">
        <f t="shared" si="71"/>
        <v>0</v>
      </c>
      <c r="I2310" s="68">
        <v>0</v>
      </c>
      <c r="J2310" s="69">
        <f t="shared" si="70"/>
        <v>0</v>
      </c>
      <c r="K2310" s="57"/>
      <c r="L2310" s="65" t="s">
        <v>470</v>
      </c>
    </row>
    <row r="2311" spans="1:12" s="73" customFormat="1" outlineLevel="2">
      <c r="A2311" s="82">
        <v>1203503027</v>
      </c>
      <c r="B2311" s="83" t="s">
        <v>1988</v>
      </c>
      <c r="C2311" s="70">
        <v>0</v>
      </c>
      <c r="D2311" s="79"/>
      <c r="E2311" s="70"/>
      <c r="F2311" s="72"/>
      <c r="G2311" s="70">
        <f t="shared" si="71"/>
        <v>0</v>
      </c>
      <c r="I2311" s="68">
        <v>0</v>
      </c>
      <c r="J2311" s="69">
        <f t="shared" si="70"/>
        <v>0</v>
      </c>
      <c r="K2311" s="57"/>
      <c r="L2311" s="65" t="s">
        <v>470</v>
      </c>
    </row>
    <row r="2312" spans="1:12" s="73" customFormat="1" outlineLevel="2">
      <c r="A2312" s="82">
        <v>1203503028</v>
      </c>
      <c r="B2312" s="83" t="s">
        <v>1989</v>
      </c>
      <c r="C2312" s="70">
        <v>0</v>
      </c>
      <c r="D2312" s="79"/>
      <c r="E2312" s="70"/>
      <c r="F2312" s="72"/>
      <c r="G2312" s="70">
        <f t="shared" si="71"/>
        <v>0</v>
      </c>
      <c r="I2312" s="68">
        <v>0</v>
      </c>
      <c r="J2312" s="69">
        <f t="shared" si="70"/>
        <v>0</v>
      </c>
      <c r="K2312" s="57"/>
      <c r="L2312" s="65" t="s">
        <v>470</v>
      </c>
    </row>
    <row r="2313" spans="1:12" s="73" customFormat="1" outlineLevel="2">
      <c r="A2313" s="82">
        <v>1203503029</v>
      </c>
      <c r="B2313" s="83" t="s">
        <v>1990</v>
      </c>
      <c r="C2313" s="70">
        <v>0</v>
      </c>
      <c r="D2313" s="79"/>
      <c r="E2313" s="70"/>
      <c r="F2313" s="72"/>
      <c r="G2313" s="70">
        <f t="shared" si="71"/>
        <v>0</v>
      </c>
      <c r="I2313" s="68">
        <v>0</v>
      </c>
      <c r="J2313" s="69">
        <f t="shared" si="70"/>
        <v>0</v>
      </c>
      <c r="K2313" s="57"/>
      <c r="L2313" s="65" t="s">
        <v>470</v>
      </c>
    </row>
    <row r="2314" spans="1:12" s="73" customFormat="1" outlineLevel="2">
      <c r="A2314" s="82">
        <v>1203504010</v>
      </c>
      <c r="B2314" s="83" t="s">
        <v>1991</v>
      </c>
      <c r="C2314" s="70">
        <v>-5.75999999999999</v>
      </c>
      <c r="D2314" s="79"/>
      <c r="E2314" s="70"/>
      <c r="F2314" s="72"/>
      <c r="G2314" s="70">
        <f t="shared" si="71"/>
        <v>-5.75999999999999</v>
      </c>
      <c r="I2314" s="68">
        <v>0</v>
      </c>
      <c r="J2314" s="69">
        <f t="shared" si="70"/>
        <v>5.75999999999999</v>
      </c>
      <c r="K2314" s="57"/>
      <c r="L2314" s="65" t="s">
        <v>470</v>
      </c>
    </row>
    <row r="2315" spans="1:12" s="73" customFormat="1" outlineLevel="2">
      <c r="A2315" s="82">
        <v>1203504011</v>
      </c>
      <c r="B2315" s="83" t="s">
        <v>1992</v>
      </c>
      <c r="C2315" s="70">
        <v>0</v>
      </c>
      <c r="D2315" s="79"/>
      <c r="E2315" s="70"/>
      <c r="F2315" s="72"/>
      <c r="G2315" s="70">
        <f t="shared" si="71"/>
        <v>0</v>
      </c>
      <c r="I2315" s="68">
        <v>0</v>
      </c>
      <c r="J2315" s="69">
        <f t="shared" si="70"/>
        <v>0</v>
      </c>
      <c r="K2315" s="57"/>
      <c r="L2315" s="65" t="s">
        <v>470</v>
      </c>
    </row>
    <row r="2316" spans="1:12" s="73" customFormat="1" outlineLevel="2">
      <c r="A2316" s="82">
        <v>1203504012</v>
      </c>
      <c r="B2316" s="83" t="s">
        <v>1993</v>
      </c>
      <c r="C2316" s="70">
        <v>0</v>
      </c>
      <c r="D2316" s="79"/>
      <c r="E2316" s="70"/>
      <c r="F2316" s="72"/>
      <c r="G2316" s="70">
        <f t="shared" si="71"/>
        <v>0</v>
      </c>
      <c r="I2316" s="68">
        <v>0</v>
      </c>
      <c r="J2316" s="69">
        <f t="shared" si="70"/>
        <v>0</v>
      </c>
      <c r="K2316" s="57"/>
      <c r="L2316" s="65" t="s">
        <v>470</v>
      </c>
    </row>
    <row r="2317" spans="1:12" s="73" customFormat="1" outlineLevel="2">
      <c r="A2317" s="82">
        <v>1203504013</v>
      </c>
      <c r="B2317" s="83" t="s">
        <v>1994</v>
      </c>
      <c r="C2317" s="70">
        <v>123929729.31</v>
      </c>
      <c r="D2317" s="79"/>
      <c r="E2317" s="70"/>
      <c r="F2317" s="72"/>
      <c r="G2317" s="70">
        <f t="shared" si="71"/>
        <v>123929729.31</v>
      </c>
      <c r="I2317" s="68">
        <v>0</v>
      </c>
      <c r="J2317" s="69">
        <f t="shared" si="70"/>
        <v>-123929729.31</v>
      </c>
      <c r="K2317" s="57"/>
      <c r="L2317" s="65" t="s">
        <v>470</v>
      </c>
    </row>
    <row r="2318" spans="1:12" s="73" customFormat="1" outlineLevel="2">
      <c r="A2318" s="82">
        <v>1203504016</v>
      </c>
      <c r="B2318" s="83" t="s">
        <v>1995</v>
      </c>
      <c r="C2318" s="70">
        <v>0</v>
      </c>
      <c r="D2318" s="79"/>
      <c r="E2318" s="70"/>
      <c r="F2318" s="72"/>
      <c r="G2318" s="70">
        <f t="shared" si="71"/>
        <v>0</v>
      </c>
      <c r="I2318" s="68">
        <v>0</v>
      </c>
      <c r="J2318" s="69">
        <f t="shared" si="70"/>
        <v>0</v>
      </c>
      <c r="K2318" s="57"/>
      <c r="L2318" s="65" t="s">
        <v>470</v>
      </c>
    </row>
    <row r="2319" spans="1:12" s="73" customFormat="1" outlineLevel="2">
      <c r="A2319" s="82">
        <v>1203504017</v>
      </c>
      <c r="B2319" s="83" t="s">
        <v>1996</v>
      </c>
      <c r="C2319" s="70">
        <v>-123929723.55</v>
      </c>
      <c r="D2319" s="79"/>
      <c r="E2319" s="70"/>
      <c r="F2319" s="72"/>
      <c r="G2319" s="70">
        <f t="shared" si="71"/>
        <v>-123929723.55</v>
      </c>
      <c r="I2319" s="68">
        <v>0</v>
      </c>
      <c r="J2319" s="69">
        <f t="shared" si="70"/>
        <v>123929723.55</v>
      </c>
      <c r="K2319" s="57"/>
      <c r="L2319" s="65" t="s">
        <v>470</v>
      </c>
    </row>
    <row r="2320" spans="1:12" s="73" customFormat="1" outlineLevel="2">
      <c r="A2320" s="82">
        <v>1203504018</v>
      </c>
      <c r="B2320" s="83" t="s">
        <v>1997</v>
      </c>
      <c r="C2320" s="70">
        <v>0</v>
      </c>
      <c r="D2320" s="79"/>
      <c r="E2320" s="70"/>
      <c r="F2320" s="72"/>
      <c r="G2320" s="70">
        <f t="shared" si="71"/>
        <v>0</v>
      </c>
      <c r="I2320" s="68">
        <v>0</v>
      </c>
      <c r="J2320" s="69">
        <f t="shared" si="70"/>
        <v>0</v>
      </c>
      <c r="K2320" s="57"/>
      <c r="L2320" s="65" t="s">
        <v>470</v>
      </c>
    </row>
    <row r="2321" spans="1:12" s="73" customFormat="1" outlineLevel="2">
      <c r="A2321" s="82">
        <v>1203504019</v>
      </c>
      <c r="B2321" s="83" t="s">
        <v>1998</v>
      </c>
      <c r="C2321" s="70">
        <v>0</v>
      </c>
      <c r="D2321" s="79"/>
      <c r="E2321" s="70"/>
      <c r="F2321" s="72"/>
      <c r="G2321" s="70">
        <f t="shared" si="71"/>
        <v>0</v>
      </c>
      <c r="I2321" s="68">
        <v>0</v>
      </c>
      <c r="J2321" s="69">
        <f t="shared" si="70"/>
        <v>0</v>
      </c>
      <c r="K2321" s="57"/>
      <c r="L2321" s="65" t="s">
        <v>470</v>
      </c>
    </row>
    <row r="2322" spans="1:12" s="73" customFormat="1" outlineLevel="2">
      <c r="A2322" s="82">
        <v>1203504020</v>
      </c>
      <c r="B2322" s="83" t="s">
        <v>1991</v>
      </c>
      <c r="C2322" s="70">
        <v>0</v>
      </c>
      <c r="D2322" s="79"/>
      <c r="E2322" s="70"/>
      <c r="F2322" s="72"/>
      <c r="G2322" s="70">
        <f t="shared" si="71"/>
        <v>0</v>
      </c>
      <c r="I2322" s="68">
        <v>0</v>
      </c>
      <c r="J2322" s="69">
        <f t="shared" si="70"/>
        <v>0</v>
      </c>
      <c r="K2322" s="57"/>
      <c r="L2322" s="65" t="s">
        <v>470</v>
      </c>
    </row>
    <row r="2323" spans="1:12" s="73" customFormat="1" outlineLevel="2">
      <c r="A2323" s="82">
        <v>1203504021</v>
      </c>
      <c r="B2323" s="83" t="s">
        <v>1992</v>
      </c>
      <c r="C2323" s="70">
        <v>0</v>
      </c>
      <c r="D2323" s="79"/>
      <c r="E2323" s="70"/>
      <c r="F2323" s="72"/>
      <c r="G2323" s="70">
        <f t="shared" si="71"/>
        <v>0</v>
      </c>
      <c r="I2323" s="68">
        <v>0</v>
      </c>
      <c r="J2323" s="69">
        <f t="shared" si="70"/>
        <v>0</v>
      </c>
      <c r="K2323" s="57"/>
      <c r="L2323" s="65" t="s">
        <v>470</v>
      </c>
    </row>
    <row r="2324" spans="1:12" s="73" customFormat="1" outlineLevel="2">
      <c r="A2324" s="82">
        <v>1203504022</v>
      </c>
      <c r="B2324" s="83" t="s">
        <v>1993</v>
      </c>
      <c r="C2324" s="70">
        <v>0</v>
      </c>
      <c r="D2324" s="79"/>
      <c r="E2324" s="70"/>
      <c r="F2324" s="72"/>
      <c r="G2324" s="70">
        <f t="shared" si="71"/>
        <v>0</v>
      </c>
      <c r="I2324" s="68">
        <v>0</v>
      </c>
      <c r="J2324" s="69">
        <f t="shared" si="70"/>
        <v>0</v>
      </c>
      <c r="K2324" s="57"/>
      <c r="L2324" s="65" t="s">
        <v>470</v>
      </c>
    </row>
    <row r="2325" spans="1:12" s="73" customFormat="1" outlineLevel="2">
      <c r="A2325" s="82">
        <v>1203504023</v>
      </c>
      <c r="B2325" s="83" t="s">
        <v>1994</v>
      </c>
      <c r="C2325" s="70">
        <v>0</v>
      </c>
      <c r="D2325" s="79"/>
      <c r="E2325" s="70"/>
      <c r="F2325" s="72"/>
      <c r="G2325" s="70">
        <f t="shared" si="71"/>
        <v>0</v>
      </c>
      <c r="I2325" s="68">
        <v>0</v>
      </c>
      <c r="J2325" s="69">
        <f t="shared" si="70"/>
        <v>0</v>
      </c>
      <c r="K2325" s="57"/>
      <c r="L2325" s="65" t="s">
        <v>470</v>
      </c>
    </row>
    <row r="2326" spans="1:12" s="73" customFormat="1" outlineLevel="2">
      <c r="A2326" s="82">
        <v>1203504026</v>
      </c>
      <c r="B2326" s="83" t="s">
        <v>1995</v>
      </c>
      <c r="C2326" s="70">
        <v>0</v>
      </c>
      <c r="D2326" s="79"/>
      <c r="E2326" s="70"/>
      <c r="F2326" s="72"/>
      <c r="G2326" s="70">
        <f t="shared" si="71"/>
        <v>0</v>
      </c>
      <c r="I2326" s="68">
        <v>0</v>
      </c>
      <c r="J2326" s="69">
        <f t="shared" si="70"/>
        <v>0</v>
      </c>
      <c r="K2326" s="57"/>
      <c r="L2326" s="65" t="s">
        <v>470</v>
      </c>
    </row>
    <row r="2327" spans="1:12" s="73" customFormat="1" outlineLevel="2">
      <c r="A2327" s="82">
        <v>1203504027</v>
      </c>
      <c r="B2327" s="83" t="s">
        <v>1996</v>
      </c>
      <c r="C2327" s="70">
        <v>0</v>
      </c>
      <c r="D2327" s="79"/>
      <c r="E2327" s="70"/>
      <c r="F2327" s="72"/>
      <c r="G2327" s="70">
        <f t="shared" si="71"/>
        <v>0</v>
      </c>
      <c r="I2327" s="68">
        <v>0</v>
      </c>
      <c r="J2327" s="69">
        <f t="shared" si="70"/>
        <v>0</v>
      </c>
      <c r="K2327" s="57"/>
      <c r="L2327" s="65" t="s">
        <v>470</v>
      </c>
    </row>
    <row r="2328" spans="1:12" s="73" customFormat="1" outlineLevel="2">
      <c r="A2328" s="82">
        <v>1203504028</v>
      </c>
      <c r="B2328" s="83" t="s">
        <v>1997</v>
      </c>
      <c r="C2328" s="70">
        <v>0</v>
      </c>
      <c r="D2328" s="79"/>
      <c r="E2328" s="70"/>
      <c r="F2328" s="72"/>
      <c r="G2328" s="70">
        <f t="shared" si="71"/>
        <v>0</v>
      </c>
      <c r="I2328" s="68">
        <v>0</v>
      </c>
      <c r="J2328" s="69">
        <f t="shared" si="70"/>
        <v>0</v>
      </c>
      <c r="K2328" s="57"/>
      <c r="L2328" s="65" t="s">
        <v>470</v>
      </c>
    </row>
    <row r="2329" spans="1:12" s="73" customFormat="1" outlineLevel="2">
      <c r="A2329" s="82">
        <v>1203504029</v>
      </c>
      <c r="B2329" s="83" t="s">
        <v>1998</v>
      </c>
      <c r="C2329" s="70">
        <v>0</v>
      </c>
      <c r="D2329" s="79"/>
      <c r="E2329" s="70"/>
      <c r="F2329" s="72"/>
      <c r="G2329" s="70">
        <f t="shared" si="71"/>
        <v>0</v>
      </c>
      <c r="I2329" s="68">
        <v>0</v>
      </c>
      <c r="J2329" s="69">
        <f t="shared" si="70"/>
        <v>0</v>
      </c>
      <c r="K2329" s="57"/>
      <c r="L2329" s="65" t="s">
        <v>470</v>
      </c>
    </row>
    <row r="2330" spans="1:12" s="73" customFormat="1" outlineLevel="2">
      <c r="A2330" s="82">
        <v>1203504030</v>
      </c>
      <c r="B2330" s="83" t="s">
        <v>1991</v>
      </c>
      <c r="C2330" s="70">
        <v>37871.29</v>
      </c>
      <c r="D2330" s="79"/>
      <c r="E2330" s="70"/>
      <c r="F2330" s="72"/>
      <c r="G2330" s="70">
        <f t="shared" si="71"/>
        <v>37871.29</v>
      </c>
      <c r="I2330" s="68">
        <v>0</v>
      </c>
      <c r="J2330" s="69">
        <f t="shared" si="70"/>
        <v>-37871.29</v>
      </c>
      <c r="K2330" s="57"/>
      <c r="L2330" s="65" t="s">
        <v>470</v>
      </c>
    </row>
    <row r="2331" spans="1:12" s="73" customFormat="1" outlineLevel="2">
      <c r="A2331" s="82">
        <v>1203504031</v>
      </c>
      <c r="B2331" s="83" t="s">
        <v>1992</v>
      </c>
      <c r="C2331" s="70">
        <v>0</v>
      </c>
      <c r="D2331" s="79"/>
      <c r="E2331" s="70"/>
      <c r="F2331" s="72"/>
      <c r="G2331" s="70">
        <f t="shared" si="71"/>
        <v>0</v>
      </c>
      <c r="I2331" s="68">
        <v>0</v>
      </c>
      <c r="J2331" s="69">
        <f t="shared" si="70"/>
        <v>0</v>
      </c>
      <c r="K2331" s="57"/>
      <c r="L2331" s="65" t="s">
        <v>470</v>
      </c>
    </row>
    <row r="2332" spans="1:12" s="73" customFormat="1" outlineLevel="2">
      <c r="A2332" s="82">
        <v>1203504033</v>
      </c>
      <c r="B2332" s="83" t="s">
        <v>1994</v>
      </c>
      <c r="C2332" s="70">
        <v>0</v>
      </c>
      <c r="D2332" s="79"/>
      <c r="E2332" s="70"/>
      <c r="F2332" s="72"/>
      <c r="G2332" s="70">
        <f t="shared" si="71"/>
        <v>0</v>
      </c>
      <c r="I2332" s="68">
        <v>0</v>
      </c>
      <c r="J2332" s="69">
        <f t="shared" si="70"/>
        <v>0</v>
      </c>
      <c r="K2332" s="57"/>
      <c r="L2332" s="65" t="s">
        <v>470</v>
      </c>
    </row>
    <row r="2333" spans="1:12" s="73" customFormat="1" outlineLevel="2">
      <c r="A2333" s="82">
        <v>1203504036</v>
      </c>
      <c r="B2333" s="83" t="s">
        <v>1995</v>
      </c>
      <c r="C2333" s="70">
        <v>0</v>
      </c>
      <c r="D2333" s="79"/>
      <c r="E2333" s="70"/>
      <c r="F2333" s="72"/>
      <c r="G2333" s="70">
        <f t="shared" si="71"/>
        <v>0</v>
      </c>
      <c r="I2333" s="68">
        <v>0</v>
      </c>
      <c r="J2333" s="69">
        <f t="shared" si="70"/>
        <v>0</v>
      </c>
      <c r="K2333" s="57"/>
      <c r="L2333" s="65" t="s">
        <v>470</v>
      </c>
    </row>
    <row r="2334" spans="1:12" s="73" customFormat="1" outlineLevel="2">
      <c r="A2334" s="82">
        <v>1203504037</v>
      </c>
      <c r="B2334" s="83" t="s">
        <v>1996</v>
      </c>
      <c r="C2334" s="70">
        <v>0</v>
      </c>
      <c r="D2334" s="79"/>
      <c r="E2334" s="70"/>
      <c r="F2334" s="72"/>
      <c r="G2334" s="70">
        <f t="shared" si="71"/>
        <v>0</v>
      </c>
      <c r="I2334" s="68">
        <v>0</v>
      </c>
      <c r="J2334" s="69">
        <f t="shared" si="70"/>
        <v>0</v>
      </c>
      <c r="K2334" s="57"/>
      <c r="L2334" s="65" t="s">
        <v>470</v>
      </c>
    </row>
    <row r="2335" spans="1:12" s="73" customFormat="1" outlineLevel="2">
      <c r="A2335" s="82">
        <v>1203504039</v>
      </c>
      <c r="B2335" s="83" t="s">
        <v>1998</v>
      </c>
      <c r="C2335" s="70">
        <v>0</v>
      </c>
      <c r="D2335" s="79"/>
      <c r="E2335" s="70"/>
      <c r="F2335" s="72"/>
      <c r="G2335" s="70">
        <f t="shared" si="71"/>
        <v>0</v>
      </c>
      <c r="I2335" s="68">
        <v>0</v>
      </c>
      <c r="J2335" s="69">
        <f t="shared" si="70"/>
        <v>0</v>
      </c>
      <c r="K2335" s="57"/>
      <c r="L2335" s="65" t="s">
        <v>470</v>
      </c>
    </row>
    <row r="2336" spans="1:12" s="73" customFormat="1" outlineLevel="2">
      <c r="A2336" s="82">
        <v>1203504040</v>
      </c>
      <c r="B2336" s="83" t="s">
        <v>1991</v>
      </c>
      <c r="C2336" s="70">
        <v>38712.019999999902</v>
      </c>
      <c r="D2336" s="79"/>
      <c r="E2336" s="70"/>
      <c r="F2336" s="72"/>
      <c r="G2336" s="70">
        <f t="shared" si="71"/>
        <v>38712.019999999902</v>
      </c>
      <c r="I2336" s="68">
        <v>0</v>
      </c>
      <c r="J2336" s="69">
        <f t="shared" si="70"/>
        <v>-38712.019999999902</v>
      </c>
      <c r="K2336" s="57"/>
      <c r="L2336" s="65" t="s">
        <v>470</v>
      </c>
    </row>
    <row r="2337" spans="1:12" s="73" customFormat="1" outlineLevel="2">
      <c r="A2337" s="82">
        <v>1203504041</v>
      </c>
      <c r="B2337" s="83" t="s">
        <v>1992</v>
      </c>
      <c r="C2337" s="70">
        <v>0</v>
      </c>
      <c r="D2337" s="79"/>
      <c r="E2337" s="70"/>
      <c r="F2337" s="72"/>
      <c r="G2337" s="70">
        <f t="shared" si="71"/>
        <v>0</v>
      </c>
      <c r="I2337" s="68">
        <v>0</v>
      </c>
      <c r="J2337" s="69">
        <f t="shared" si="70"/>
        <v>0</v>
      </c>
      <c r="K2337" s="57"/>
      <c r="L2337" s="65" t="s">
        <v>470</v>
      </c>
    </row>
    <row r="2338" spans="1:12" s="73" customFormat="1" outlineLevel="2">
      <c r="A2338" s="82">
        <v>1203504043</v>
      </c>
      <c r="B2338" s="83" t="s">
        <v>1994</v>
      </c>
      <c r="C2338" s="70">
        <v>0</v>
      </c>
      <c r="D2338" s="79"/>
      <c r="E2338" s="70"/>
      <c r="F2338" s="72"/>
      <c r="G2338" s="70">
        <f t="shared" si="71"/>
        <v>0</v>
      </c>
      <c r="I2338" s="68">
        <v>0</v>
      </c>
      <c r="J2338" s="69">
        <f t="shared" si="70"/>
        <v>0</v>
      </c>
      <c r="K2338" s="57"/>
      <c r="L2338" s="65" t="s">
        <v>470</v>
      </c>
    </row>
    <row r="2339" spans="1:12" s="73" customFormat="1" outlineLevel="2">
      <c r="A2339" s="82">
        <v>1203504046</v>
      </c>
      <c r="B2339" s="83" t="s">
        <v>1995</v>
      </c>
      <c r="C2339" s="70">
        <v>0</v>
      </c>
      <c r="D2339" s="79"/>
      <c r="E2339" s="70"/>
      <c r="F2339" s="72"/>
      <c r="G2339" s="70">
        <f t="shared" si="71"/>
        <v>0</v>
      </c>
      <c r="I2339" s="68">
        <v>0</v>
      </c>
      <c r="J2339" s="69">
        <f t="shared" si="70"/>
        <v>0</v>
      </c>
      <c r="K2339" s="57"/>
      <c r="L2339" s="65" t="s">
        <v>470</v>
      </c>
    </row>
    <row r="2340" spans="1:12" s="73" customFormat="1" outlineLevel="2">
      <c r="A2340" s="82">
        <v>1203504047</v>
      </c>
      <c r="B2340" s="83" t="s">
        <v>1996</v>
      </c>
      <c r="C2340" s="70">
        <v>0</v>
      </c>
      <c r="D2340" s="79"/>
      <c r="E2340" s="70"/>
      <c r="F2340" s="72"/>
      <c r="G2340" s="70">
        <f t="shared" si="71"/>
        <v>0</v>
      </c>
      <c r="I2340" s="68">
        <v>0</v>
      </c>
      <c r="J2340" s="69">
        <f t="shared" si="70"/>
        <v>0</v>
      </c>
      <c r="K2340" s="57"/>
      <c r="L2340" s="65" t="s">
        <v>470</v>
      </c>
    </row>
    <row r="2341" spans="1:12" s="73" customFormat="1" outlineLevel="2">
      <c r="A2341" s="82">
        <v>1203504049</v>
      </c>
      <c r="B2341" s="83" t="s">
        <v>1998</v>
      </c>
      <c r="C2341" s="70">
        <v>0</v>
      </c>
      <c r="D2341" s="79"/>
      <c r="E2341" s="70"/>
      <c r="F2341" s="72"/>
      <c r="G2341" s="70">
        <f t="shared" si="71"/>
        <v>0</v>
      </c>
      <c r="I2341" s="68">
        <v>0</v>
      </c>
      <c r="J2341" s="69">
        <f t="shared" si="70"/>
        <v>0</v>
      </c>
      <c r="K2341" s="57"/>
      <c r="L2341" s="65" t="s">
        <v>470</v>
      </c>
    </row>
    <row r="2342" spans="1:12" s="73" customFormat="1" outlineLevel="2">
      <c r="A2342" s="82">
        <v>1203504050</v>
      </c>
      <c r="B2342" s="83" t="s">
        <v>1991</v>
      </c>
      <c r="C2342" s="70">
        <v>167197.42000000001</v>
      </c>
      <c r="D2342" s="79"/>
      <c r="E2342" s="70"/>
      <c r="F2342" s="72"/>
      <c r="G2342" s="70">
        <f t="shared" si="71"/>
        <v>167197.42000000001</v>
      </c>
      <c r="I2342" s="68">
        <v>0</v>
      </c>
      <c r="J2342" s="69">
        <f t="shared" si="70"/>
        <v>-167197.42000000001</v>
      </c>
      <c r="K2342" s="57"/>
      <c r="L2342" s="65" t="s">
        <v>470</v>
      </c>
    </row>
    <row r="2343" spans="1:12" s="73" customFormat="1" outlineLevel="2">
      <c r="A2343" s="82">
        <v>1203504051</v>
      </c>
      <c r="B2343" s="83" t="s">
        <v>1992</v>
      </c>
      <c r="C2343" s="70">
        <v>0</v>
      </c>
      <c r="D2343" s="79"/>
      <c r="E2343" s="70"/>
      <c r="F2343" s="72"/>
      <c r="G2343" s="70">
        <f t="shared" si="71"/>
        <v>0</v>
      </c>
      <c r="I2343" s="68">
        <v>0</v>
      </c>
      <c r="J2343" s="69">
        <f t="shared" si="70"/>
        <v>0</v>
      </c>
      <c r="K2343" s="57"/>
      <c r="L2343" s="65" t="s">
        <v>470</v>
      </c>
    </row>
    <row r="2344" spans="1:12" s="73" customFormat="1" outlineLevel="2">
      <c r="A2344" s="82">
        <v>1203504053</v>
      </c>
      <c r="B2344" s="83" t="s">
        <v>1994</v>
      </c>
      <c r="C2344" s="70">
        <v>0</v>
      </c>
      <c r="D2344" s="79"/>
      <c r="E2344" s="70"/>
      <c r="F2344" s="72"/>
      <c r="G2344" s="70">
        <f t="shared" si="71"/>
        <v>0</v>
      </c>
      <c r="I2344" s="68">
        <v>0</v>
      </c>
      <c r="J2344" s="69">
        <f t="shared" si="70"/>
        <v>0</v>
      </c>
      <c r="K2344" s="57"/>
      <c r="L2344" s="65" t="s">
        <v>470</v>
      </c>
    </row>
    <row r="2345" spans="1:12" s="73" customFormat="1" outlineLevel="2">
      <c r="A2345" s="82">
        <v>1203504056</v>
      </c>
      <c r="B2345" s="83" t="s">
        <v>1995</v>
      </c>
      <c r="C2345" s="70">
        <v>0</v>
      </c>
      <c r="D2345" s="79"/>
      <c r="E2345" s="70"/>
      <c r="F2345" s="72"/>
      <c r="G2345" s="70">
        <f t="shared" si="71"/>
        <v>0</v>
      </c>
      <c r="I2345" s="68">
        <v>0</v>
      </c>
      <c r="J2345" s="69">
        <f t="shared" si="70"/>
        <v>0</v>
      </c>
      <c r="K2345" s="57"/>
      <c r="L2345" s="65" t="s">
        <v>470</v>
      </c>
    </row>
    <row r="2346" spans="1:12" s="73" customFormat="1" outlineLevel="2">
      <c r="A2346" s="82">
        <v>1203504057</v>
      </c>
      <c r="B2346" s="83" t="s">
        <v>1996</v>
      </c>
      <c r="C2346" s="70">
        <v>0</v>
      </c>
      <c r="D2346" s="79"/>
      <c r="E2346" s="70"/>
      <c r="F2346" s="72"/>
      <c r="G2346" s="70">
        <f t="shared" si="71"/>
        <v>0</v>
      </c>
      <c r="I2346" s="68">
        <v>0</v>
      </c>
      <c r="J2346" s="69">
        <f t="shared" ref="J2346:J2409" si="72">I2346-G2346</f>
        <v>0</v>
      </c>
      <c r="K2346" s="57"/>
      <c r="L2346" s="65" t="s">
        <v>470</v>
      </c>
    </row>
    <row r="2347" spans="1:12" s="73" customFormat="1" outlineLevel="2">
      <c r="A2347" s="82">
        <v>1203504059</v>
      </c>
      <c r="B2347" s="83" t="s">
        <v>1998</v>
      </c>
      <c r="C2347" s="70">
        <v>0</v>
      </c>
      <c r="D2347" s="79"/>
      <c r="E2347" s="70"/>
      <c r="F2347" s="72"/>
      <c r="G2347" s="70">
        <f t="shared" si="71"/>
        <v>0</v>
      </c>
      <c r="I2347" s="68">
        <v>0</v>
      </c>
      <c r="J2347" s="69">
        <f t="shared" si="72"/>
        <v>0</v>
      </c>
      <c r="K2347" s="57"/>
      <c r="L2347" s="65" t="s">
        <v>470</v>
      </c>
    </row>
    <row r="2348" spans="1:12" s="73" customFormat="1" outlineLevel="2">
      <c r="A2348" s="82">
        <v>1203504060</v>
      </c>
      <c r="B2348" s="83" t="s">
        <v>1991</v>
      </c>
      <c r="C2348" s="70">
        <v>292577.799999999</v>
      </c>
      <c r="D2348" s="79"/>
      <c r="E2348" s="70"/>
      <c r="F2348" s="72"/>
      <c r="G2348" s="70">
        <f t="shared" si="71"/>
        <v>292577.799999999</v>
      </c>
      <c r="I2348" s="68">
        <v>0</v>
      </c>
      <c r="J2348" s="69">
        <f t="shared" si="72"/>
        <v>-292577.799999999</v>
      </c>
      <c r="K2348" s="57"/>
      <c r="L2348" s="65" t="s">
        <v>470</v>
      </c>
    </row>
    <row r="2349" spans="1:12" s="73" customFormat="1" outlineLevel="2">
      <c r="A2349" s="82">
        <v>1203504061</v>
      </c>
      <c r="B2349" s="83" t="s">
        <v>1992</v>
      </c>
      <c r="C2349" s="70">
        <v>0</v>
      </c>
      <c r="D2349" s="79"/>
      <c r="E2349" s="70"/>
      <c r="F2349" s="72"/>
      <c r="G2349" s="70">
        <f t="shared" si="71"/>
        <v>0</v>
      </c>
      <c r="I2349" s="68">
        <v>0</v>
      </c>
      <c r="J2349" s="69">
        <f t="shared" si="72"/>
        <v>0</v>
      </c>
      <c r="K2349" s="57"/>
      <c r="L2349" s="65" t="s">
        <v>470</v>
      </c>
    </row>
    <row r="2350" spans="1:12" s="73" customFormat="1" outlineLevel="2">
      <c r="A2350" s="82">
        <v>1203504063</v>
      </c>
      <c r="B2350" s="83" t="s">
        <v>1994</v>
      </c>
      <c r="C2350" s="70">
        <v>0</v>
      </c>
      <c r="D2350" s="79"/>
      <c r="E2350" s="70"/>
      <c r="F2350" s="72"/>
      <c r="G2350" s="70">
        <f t="shared" si="71"/>
        <v>0</v>
      </c>
      <c r="I2350" s="68">
        <v>0</v>
      </c>
      <c r="J2350" s="69">
        <f t="shared" si="72"/>
        <v>0</v>
      </c>
      <c r="K2350" s="57"/>
      <c r="L2350" s="65" t="s">
        <v>470</v>
      </c>
    </row>
    <row r="2351" spans="1:12" s="73" customFormat="1" outlineLevel="2">
      <c r="A2351" s="82">
        <v>1203504066</v>
      </c>
      <c r="B2351" s="83" t="s">
        <v>1995</v>
      </c>
      <c r="C2351" s="70">
        <v>0</v>
      </c>
      <c r="D2351" s="79"/>
      <c r="E2351" s="70"/>
      <c r="F2351" s="72"/>
      <c r="G2351" s="70">
        <f t="shared" si="71"/>
        <v>0</v>
      </c>
      <c r="I2351" s="68">
        <v>0</v>
      </c>
      <c r="J2351" s="69">
        <f t="shared" si="72"/>
        <v>0</v>
      </c>
      <c r="K2351" s="57"/>
      <c r="L2351" s="65" t="s">
        <v>470</v>
      </c>
    </row>
    <row r="2352" spans="1:12" s="73" customFormat="1" outlineLevel="2">
      <c r="A2352" s="82">
        <v>1203504067</v>
      </c>
      <c r="B2352" s="83" t="s">
        <v>1996</v>
      </c>
      <c r="C2352" s="70">
        <v>0</v>
      </c>
      <c r="D2352" s="79"/>
      <c r="E2352" s="70"/>
      <c r="F2352" s="72"/>
      <c r="G2352" s="70">
        <f t="shared" si="71"/>
        <v>0</v>
      </c>
      <c r="I2352" s="68">
        <v>0</v>
      </c>
      <c r="J2352" s="69">
        <f t="shared" si="72"/>
        <v>0</v>
      </c>
      <c r="K2352" s="57"/>
      <c r="L2352" s="65" t="s">
        <v>470</v>
      </c>
    </row>
    <row r="2353" spans="1:12" s="73" customFormat="1" outlineLevel="2">
      <c r="A2353" s="82">
        <v>1203504069</v>
      </c>
      <c r="B2353" s="83" t="s">
        <v>1998</v>
      </c>
      <c r="C2353" s="70">
        <v>0</v>
      </c>
      <c r="D2353" s="79"/>
      <c r="E2353" s="70"/>
      <c r="F2353" s="72"/>
      <c r="G2353" s="70">
        <f t="shared" si="71"/>
        <v>0</v>
      </c>
      <c r="I2353" s="68">
        <v>0</v>
      </c>
      <c r="J2353" s="69">
        <f t="shared" si="72"/>
        <v>0</v>
      </c>
      <c r="K2353" s="57"/>
      <c r="L2353" s="65" t="s">
        <v>470</v>
      </c>
    </row>
    <row r="2354" spans="1:12" s="73" customFormat="1" outlineLevel="2">
      <c r="A2354" s="82">
        <v>1203504070</v>
      </c>
      <c r="B2354" s="83" t="s">
        <v>1991</v>
      </c>
      <c r="C2354" s="70">
        <v>224823.899999999</v>
      </c>
      <c r="D2354" s="79"/>
      <c r="E2354" s="70"/>
      <c r="F2354" s="72"/>
      <c r="G2354" s="70">
        <f t="shared" si="71"/>
        <v>224823.899999999</v>
      </c>
      <c r="I2354" s="68">
        <v>0</v>
      </c>
      <c r="J2354" s="69">
        <f t="shared" si="72"/>
        <v>-224823.899999999</v>
      </c>
      <c r="K2354" s="57"/>
      <c r="L2354" s="65" t="s">
        <v>470</v>
      </c>
    </row>
    <row r="2355" spans="1:12" s="73" customFormat="1" outlineLevel="2">
      <c r="A2355" s="82">
        <v>1203504071</v>
      </c>
      <c r="B2355" s="83" t="s">
        <v>1992</v>
      </c>
      <c r="C2355" s="70">
        <v>0</v>
      </c>
      <c r="D2355" s="79"/>
      <c r="E2355" s="70"/>
      <c r="F2355" s="72"/>
      <c r="G2355" s="70">
        <f t="shared" si="71"/>
        <v>0</v>
      </c>
      <c r="I2355" s="68">
        <v>0</v>
      </c>
      <c r="J2355" s="69">
        <f t="shared" si="72"/>
        <v>0</v>
      </c>
      <c r="K2355" s="57"/>
      <c r="L2355" s="65" t="s">
        <v>470</v>
      </c>
    </row>
    <row r="2356" spans="1:12" s="73" customFormat="1" outlineLevel="2">
      <c r="A2356" s="82">
        <v>1203504073</v>
      </c>
      <c r="B2356" s="83" t="s">
        <v>1994</v>
      </c>
      <c r="C2356" s="70">
        <v>0</v>
      </c>
      <c r="D2356" s="79"/>
      <c r="E2356" s="70"/>
      <c r="F2356" s="72"/>
      <c r="G2356" s="70">
        <f t="shared" si="71"/>
        <v>0</v>
      </c>
      <c r="I2356" s="68">
        <v>0</v>
      </c>
      <c r="J2356" s="69">
        <f t="shared" si="72"/>
        <v>0</v>
      </c>
      <c r="K2356" s="57"/>
      <c r="L2356" s="65" t="s">
        <v>470</v>
      </c>
    </row>
    <row r="2357" spans="1:12" s="73" customFormat="1" outlineLevel="2">
      <c r="A2357" s="82">
        <v>1203504076</v>
      </c>
      <c r="B2357" s="83" t="s">
        <v>1995</v>
      </c>
      <c r="C2357" s="70">
        <v>0</v>
      </c>
      <c r="D2357" s="79"/>
      <c r="E2357" s="70"/>
      <c r="F2357" s="72"/>
      <c r="G2357" s="70">
        <f t="shared" si="71"/>
        <v>0</v>
      </c>
      <c r="I2357" s="68">
        <v>0</v>
      </c>
      <c r="J2357" s="69">
        <f t="shared" si="72"/>
        <v>0</v>
      </c>
      <c r="K2357" s="57"/>
      <c r="L2357" s="65" t="s">
        <v>470</v>
      </c>
    </row>
    <row r="2358" spans="1:12" s="73" customFormat="1" outlineLevel="2">
      <c r="A2358" s="82">
        <v>1203504077</v>
      </c>
      <c r="B2358" s="83" t="s">
        <v>1996</v>
      </c>
      <c r="C2358" s="70">
        <v>0</v>
      </c>
      <c r="D2358" s="79"/>
      <c r="E2358" s="70"/>
      <c r="F2358" s="72"/>
      <c r="G2358" s="70">
        <f t="shared" si="71"/>
        <v>0</v>
      </c>
      <c r="I2358" s="68">
        <v>0</v>
      </c>
      <c r="J2358" s="69">
        <f t="shared" si="72"/>
        <v>0</v>
      </c>
      <c r="K2358" s="57"/>
      <c r="L2358" s="65" t="s">
        <v>470</v>
      </c>
    </row>
    <row r="2359" spans="1:12" s="73" customFormat="1" outlineLevel="2">
      <c r="A2359" s="82">
        <v>1203504079</v>
      </c>
      <c r="B2359" s="83" t="s">
        <v>1998</v>
      </c>
      <c r="C2359" s="70">
        <v>0</v>
      </c>
      <c r="D2359" s="79"/>
      <c r="E2359" s="70"/>
      <c r="F2359" s="72"/>
      <c r="G2359" s="70">
        <f t="shared" si="71"/>
        <v>0</v>
      </c>
      <c r="I2359" s="68">
        <v>0</v>
      </c>
      <c r="J2359" s="69">
        <f t="shared" si="72"/>
        <v>0</v>
      </c>
      <c r="K2359" s="57"/>
      <c r="L2359" s="65" t="s">
        <v>470</v>
      </c>
    </row>
    <row r="2360" spans="1:12" s="73" customFormat="1" outlineLevel="2">
      <c r="A2360" s="82">
        <v>1203504080</v>
      </c>
      <c r="B2360" s="83" t="s">
        <v>1999</v>
      </c>
      <c r="C2360" s="70">
        <v>0</v>
      </c>
      <c r="D2360" s="79"/>
      <c r="E2360" s="70"/>
      <c r="F2360" s="72"/>
      <c r="G2360" s="70">
        <f t="shared" ref="G2360:G2423" si="73">C2360+E2360</f>
        <v>0</v>
      </c>
      <c r="I2360" s="68">
        <v>0</v>
      </c>
      <c r="J2360" s="69">
        <f t="shared" si="72"/>
        <v>0</v>
      </c>
      <c r="K2360" s="57"/>
      <c r="L2360" s="65" t="s">
        <v>470</v>
      </c>
    </row>
    <row r="2361" spans="1:12" s="73" customFormat="1" outlineLevel="2">
      <c r="A2361" s="82">
        <v>1203504081</v>
      </c>
      <c r="B2361" s="83" t="s">
        <v>2000</v>
      </c>
      <c r="C2361" s="70">
        <v>-22925674.98</v>
      </c>
      <c r="D2361" s="79"/>
      <c r="E2361" s="70"/>
      <c r="F2361" s="72"/>
      <c r="G2361" s="70">
        <f t="shared" si="73"/>
        <v>-22925674.98</v>
      </c>
      <c r="I2361" s="68">
        <v>0</v>
      </c>
      <c r="J2361" s="69">
        <f t="shared" si="72"/>
        <v>22925674.98</v>
      </c>
      <c r="K2361" s="57"/>
      <c r="L2361" s="65" t="s">
        <v>470</v>
      </c>
    </row>
    <row r="2362" spans="1:12" s="73" customFormat="1" outlineLevel="2">
      <c r="A2362" s="82">
        <v>1203504082</v>
      </c>
      <c r="B2362" s="83" t="s">
        <v>2001</v>
      </c>
      <c r="C2362" s="70">
        <v>8454.95999999999</v>
      </c>
      <c r="D2362" s="79"/>
      <c r="E2362" s="70"/>
      <c r="F2362" s="72"/>
      <c r="G2362" s="70">
        <f t="shared" si="73"/>
        <v>8454.95999999999</v>
      </c>
      <c r="I2362" s="68">
        <v>0</v>
      </c>
      <c r="J2362" s="69">
        <f t="shared" si="72"/>
        <v>-8454.95999999999</v>
      </c>
      <c r="K2362" s="57"/>
      <c r="L2362" s="65" t="s">
        <v>470</v>
      </c>
    </row>
    <row r="2363" spans="1:12" s="73" customFormat="1" outlineLevel="2">
      <c r="A2363" s="82">
        <v>1203504083</v>
      </c>
      <c r="B2363" s="83" t="s">
        <v>2002</v>
      </c>
      <c r="C2363" s="70">
        <v>569238053.5</v>
      </c>
      <c r="D2363" s="79"/>
      <c r="E2363" s="70"/>
      <c r="F2363" s="72"/>
      <c r="G2363" s="70">
        <f t="shared" si="73"/>
        <v>569238053.5</v>
      </c>
      <c r="I2363" s="68">
        <v>0</v>
      </c>
      <c r="J2363" s="69">
        <f t="shared" si="72"/>
        <v>-569238053.5</v>
      </c>
      <c r="K2363" s="57"/>
      <c r="L2363" s="65" t="s">
        <v>470</v>
      </c>
    </row>
    <row r="2364" spans="1:12" s="73" customFormat="1" outlineLevel="2">
      <c r="A2364" s="82">
        <v>1203504087</v>
      </c>
      <c r="B2364" s="83" t="s">
        <v>2003</v>
      </c>
      <c r="C2364" s="70">
        <v>-546320833.48000002</v>
      </c>
      <c r="D2364" s="79"/>
      <c r="E2364" s="70"/>
      <c r="F2364" s="72"/>
      <c r="G2364" s="70">
        <f t="shared" si="73"/>
        <v>-546320833.48000002</v>
      </c>
      <c r="I2364" s="68">
        <v>0</v>
      </c>
      <c r="J2364" s="69">
        <f t="shared" si="72"/>
        <v>546320833.48000002</v>
      </c>
      <c r="K2364" s="57"/>
      <c r="L2364" s="65" t="s">
        <v>470</v>
      </c>
    </row>
    <row r="2365" spans="1:12" s="73" customFormat="1" outlineLevel="2">
      <c r="A2365" s="82">
        <v>1203504089</v>
      </c>
      <c r="B2365" s="83" t="s">
        <v>2004</v>
      </c>
      <c r="C2365" s="70">
        <v>0</v>
      </c>
      <c r="D2365" s="79"/>
      <c r="E2365" s="70"/>
      <c r="F2365" s="72"/>
      <c r="G2365" s="70">
        <f t="shared" si="73"/>
        <v>0</v>
      </c>
      <c r="I2365" s="68">
        <v>0</v>
      </c>
      <c r="J2365" s="69">
        <f t="shared" si="72"/>
        <v>0</v>
      </c>
      <c r="K2365" s="57"/>
      <c r="L2365" s="65" t="s">
        <v>470</v>
      </c>
    </row>
    <row r="2366" spans="1:12" s="73" customFormat="1" outlineLevel="2">
      <c r="A2366" s="82">
        <v>1203505010</v>
      </c>
      <c r="B2366" s="83" t="s">
        <v>2005</v>
      </c>
      <c r="C2366" s="70">
        <v>0</v>
      </c>
      <c r="D2366" s="79"/>
      <c r="E2366" s="70"/>
      <c r="F2366" s="72"/>
      <c r="G2366" s="70">
        <f t="shared" si="73"/>
        <v>0</v>
      </c>
      <c r="I2366" s="68">
        <v>0</v>
      </c>
      <c r="J2366" s="69">
        <f t="shared" si="72"/>
        <v>0</v>
      </c>
      <c r="K2366" s="57"/>
      <c r="L2366" s="65" t="s">
        <v>470</v>
      </c>
    </row>
    <row r="2367" spans="1:12" s="73" customFormat="1" outlineLevel="2">
      <c r="A2367" s="82">
        <v>1203505011</v>
      </c>
      <c r="B2367" s="83" t="s">
        <v>2006</v>
      </c>
      <c r="C2367" s="70">
        <v>0</v>
      </c>
      <c r="D2367" s="79"/>
      <c r="E2367" s="70"/>
      <c r="F2367" s="72"/>
      <c r="G2367" s="70">
        <f t="shared" si="73"/>
        <v>0</v>
      </c>
      <c r="I2367" s="68">
        <v>0</v>
      </c>
      <c r="J2367" s="69">
        <f t="shared" si="72"/>
        <v>0</v>
      </c>
      <c r="K2367" s="57"/>
      <c r="L2367" s="65" t="s">
        <v>470</v>
      </c>
    </row>
    <row r="2368" spans="1:12" s="73" customFormat="1" outlineLevel="2">
      <c r="A2368" s="82">
        <v>1203505012</v>
      </c>
      <c r="B2368" s="83" t="s">
        <v>2007</v>
      </c>
      <c r="C2368" s="70">
        <v>0</v>
      </c>
      <c r="D2368" s="79"/>
      <c r="E2368" s="70"/>
      <c r="F2368" s="72"/>
      <c r="G2368" s="70">
        <f t="shared" si="73"/>
        <v>0</v>
      </c>
      <c r="I2368" s="68">
        <v>0</v>
      </c>
      <c r="J2368" s="69">
        <f t="shared" si="72"/>
        <v>0</v>
      </c>
      <c r="K2368" s="57"/>
      <c r="L2368" s="65" t="s">
        <v>470</v>
      </c>
    </row>
    <row r="2369" spans="1:12" s="73" customFormat="1" outlineLevel="2">
      <c r="A2369" s="82">
        <v>1203505013</v>
      </c>
      <c r="B2369" s="83" t="s">
        <v>2008</v>
      </c>
      <c r="C2369" s="70">
        <v>0</v>
      </c>
      <c r="D2369" s="79"/>
      <c r="E2369" s="70"/>
      <c r="F2369" s="72"/>
      <c r="G2369" s="70">
        <f t="shared" si="73"/>
        <v>0</v>
      </c>
      <c r="I2369" s="68">
        <v>0</v>
      </c>
      <c r="J2369" s="69">
        <f t="shared" si="72"/>
        <v>0</v>
      </c>
      <c r="K2369" s="57"/>
      <c r="L2369" s="65" t="s">
        <v>470</v>
      </c>
    </row>
    <row r="2370" spans="1:12" s="73" customFormat="1" outlineLevel="2">
      <c r="A2370" s="82">
        <v>1203505016</v>
      </c>
      <c r="B2370" s="83" t="s">
        <v>2009</v>
      </c>
      <c r="C2370" s="70">
        <v>0</v>
      </c>
      <c r="D2370" s="79"/>
      <c r="E2370" s="70"/>
      <c r="F2370" s="72"/>
      <c r="G2370" s="70">
        <f t="shared" si="73"/>
        <v>0</v>
      </c>
      <c r="I2370" s="68">
        <v>0</v>
      </c>
      <c r="J2370" s="69">
        <f t="shared" si="72"/>
        <v>0</v>
      </c>
      <c r="K2370" s="57"/>
      <c r="L2370" s="65" t="s">
        <v>470</v>
      </c>
    </row>
    <row r="2371" spans="1:12" s="73" customFormat="1" outlineLevel="2">
      <c r="A2371" s="82">
        <v>1203505017</v>
      </c>
      <c r="B2371" s="83" t="s">
        <v>2010</v>
      </c>
      <c r="C2371" s="70">
        <v>0</v>
      </c>
      <c r="D2371" s="79"/>
      <c r="E2371" s="70"/>
      <c r="F2371" s="72"/>
      <c r="G2371" s="70">
        <f t="shared" si="73"/>
        <v>0</v>
      </c>
      <c r="I2371" s="68">
        <v>0</v>
      </c>
      <c r="J2371" s="69">
        <f t="shared" si="72"/>
        <v>0</v>
      </c>
      <c r="K2371" s="57"/>
      <c r="L2371" s="65" t="s">
        <v>470</v>
      </c>
    </row>
    <row r="2372" spans="1:12" s="73" customFormat="1" outlineLevel="2">
      <c r="A2372" s="82">
        <v>1203505018</v>
      </c>
      <c r="B2372" s="83" t="s">
        <v>2011</v>
      </c>
      <c r="C2372" s="70">
        <v>0</v>
      </c>
      <c r="D2372" s="79"/>
      <c r="E2372" s="70"/>
      <c r="F2372" s="72"/>
      <c r="G2372" s="70">
        <f t="shared" si="73"/>
        <v>0</v>
      </c>
      <c r="I2372" s="68">
        <v>0</v>
      </c>
      <c r="J2372" s="69">
        <f t="shared" si="72"/>
        <v>0</v>
      </c>
      <c r="K2372" s="57"/>
      <c r="L2372" s="65" t="s">
        <v>470</v>
      </c>
    </row>
    <row r="2373" spans="1:12" s="73" customFormat="1" outlineLevel="2">
      <c r="A2373" s="82">
        <v>1203505019</v>
      </c>
      <c r="B2373" s="83" t="s">
        <v>2012</v>
      </c>
      <c r="C2373" s="70">
        <v>0</v>
      </c>
      <c r="D2373" s="79"/>
      <c r="E2373" s="70"/>
      <c r="F2373" s="72"/>
      <c r="G2373" s="70">
        <f t="shared" si="73"/>
        <v>0</v>
      </c>
      <c r="I2373" s="68">
        <v>0</v>
      </c>
      <c r="J2373" s="69">
        <f t="shared" si="72"/>
        <v>0</v>
      </c>
      <c r="K2373" s="57"/>
      <c r="L2373" s="65" t="s">
        <v>470</v>
      </c>
    </row>
    <row r="2374" spans="1:12" s="73" customFormat="1" outlineLevel="2">
      <c r="A2374" s="82">
        <v>1203505020</v>
      </c>
      <c r="B2374" s="83" t="s">
        <v>2005</v>
      </c>
      <c r="C2374" s="70">
        <v>0</v>
      </c>
      <c r="D2374" s="79"/>
      <c r="E2374" s="70"/>
      <c r="F2374" s="72"/>
      <c r="G2374" s="70">
        <f t="shared" si="73"/>
        <v>0</v>
      </c>
      <c r="I2374" s="68">
        <v>0</v>
      </c>
      <c r="J2374" s="69">
        <f t="shared" si="72"/>
        <v>0</v>
      </c>
      <c r="K2374" s="57"/>
      <c r="L2374" s="65" t="s">
        <v>470</v>
      </c>
    </row>
    <row r="2375" spans="1:12" s="73" customFormat="1" outlineLevel="2">
      <c r="A2375" s="82">
        <v>1203505021</v>
      </c>
      <c r="B2375" s="83" t="s">
        <v>2006</v>
      </c>
      <c r="C2375" s="70">
        <v>0</v>
      </c>
      <c r="D2375" s="79"/>
      <c r="E2375" s="70"/>
      <c r="F2375" s="72"/>
      <c r="G2375" s="70">
        <f t="shared" si="73"/>
        <v>0</v>
      </c>
      <c r="I2375" s="68">
        <v>0</v>
      </c>
      <c r="J2375" s="69">
        <f t="shared" si="72"/>
        <v>0</v>
      </c>
      <c r="K2375" s="57"/>
      <c r="L2375" s="65" t="s">
        <v>470</v>
      </c>
    </row>
    <row r="2376" spans="1:12" s="73" customFormat="1" outlineLevel="2">
      <c r="A2376" s="82">
        <v>1203505022</v>
      </c>
      <c r="B2376" s="83" t="s">
        <v>2007</v>
      </c>
      <c r="C2376" s="70">
        <v>0</v>
      </c>
      <c r="D2376" s="79"/>
      <c r="E2376" s="70"/>
      <c r="F2376" s="72"/>
      <c r="G2376" s="70">
        <f t="shared" si="73"/>
        <v>0</v>
      </c>
      <c r="I2376" s="68">
        <v>0</v>
      </c>
      <c r="J2376" s="69">
        <f t="shared" si="72"/>
        <v>0</v>
      </c>
      <c r="K2376" s="57"/>
      <c r="L2376" s="65" t="s">
        <v>470</v>
      </c>
    </row>
    <row r="2377" spans="1:12" s="73" customFormat="1" outlineLevel="2">
      <c r="A2377" s="82">
        <v>1203505023</v>
      </c>
      <c r="B2377" s="83" t="s">
        <v>2008</v>
      </c>
      <c r="C2377" s="70">
        <v>0</v>
      </c>
      <c r="D2377" s="79"/>
      <c r="E2377" s="70"/>
      <c r="F2377" s="72"/>
      <c r="G2377" s="70">
        <f t="shared" si="73"/>
        <v>0</v>
      </c>
      <c r="I2377" s="68">
        <v>0</v>
      </c>
      <c r="J2377" s="69">
        <f t="shared" si="72"/>
        <v>0</v>
      </c>
      <c r="K2377" s="57"/>
      <c r="L2377" s="65" t="s">
        <v>470</v>
      </c>
    </row>
    <row r="2378" spans="1:12" s="73" customFormat="1" outlineLevel="2">
      <c r="A2378" s="82">
        <v>1203505026</v>
      </c>
      <c r="B2378" s="83" t="s">
        <v>2009</v>
      </c>
      <c r="C2378" s="70">
        <v>0</v>
      </c>
      <c r="D2378" s="79"/>
      <c r="E2378" s="70"/>
      <c r="F2378" s="72"/>
      <c r="G2378" s="70">
        <f t="shared" si="73"/>
        <v>0</v>
      </c>
      <c r="I2378" s="68">
        <v>0</v>
      </c>
      <c r="J2378" s="69">
        <f t="shared" si="72"/>
        <v>0</v>
      </c>
      <c r="K2378" s="57"/>
      <c r="L2378" s="65" t="s">
        <v>470</v>
      </c>
    </row>
    <row r="2379" spans="1:12" s="73" customFormat="1" outlineLevel="2">
      <c r="A2379" s="82">
        <v>1203505027</v>
      </c>
      <c r="B2379" s="83" t="s">
        <v>2010</v>
      </c>
      <c r="C2379" s="70">
        <v>0</v>
      </c>
      <c r="D2379" s="79"/>
      <c r="E2379" s="70"/>
      <c r="F2379" s="72"/>
      <c r="G2379" s="70">
        <f t="shared" si="73"/>
        <v>0</v>
      </c>
      <c r="I2379" s="68">
        <v>0</v>
      </c>
      <c r="J2379" s="69">
        <f t="shared" si="72"/>
        <v>0</v>
      </c>
      <c r="K2379" s="57"/>
      <c r="L2379" s="65" t="s">
        <v>470</v>
      </c>
    </row>
    <row r="2380" spans="1:12" s="73" customFormat="1" outlineLevel="2">
      <c r="A2380" s="82">
        <v>1203505028</v>
      </c>
      <c r="B2380" s="83" t="s">
        <v>2011</v>
      </c>
      <c r="C2380" s="70">
        <v>0</v>
      </c>
      <c r="D2380" s="79"/>
      <c r="E2380" s="70"/>
      <c r="F2380" s="72"/>
      <c r="G2380" s="70">
        <f t="shared" si="73"/>
        <v>0</v>
      </c>
      <c r="I2380" s="68">
        <v>0</v>
      </c>
      <c r="J2380" s="69">
        <f t="shared" si="72"/>
        <v>0</v>
      </c>
      <c r="K2380" s="57"/>
      <c r="L2380" s="65" t="s">
        <v>470</v>
      </c>
    </row>
    <row r="2381" spans="1:12" s="73" customFormat="1" outlineLevel="2">
      <c r="A2381" s="82">
        <v>1203505029</v>
      </c>
      <c r="B2381" s="83" t="s">
        <v>2012</v>
      </c>
      <c r="C2381" s="70">
        <v>0</v>
      </c>
      <c r="D2381" s="79"/>
      <c r="E2381" s="70"/>
      <c r="F2381" s="72"/>
      <c r="G2381" s="70">
        <f t="shared" si="73"/>
        <v>0</v>
      </c>
      <c r="I2381" s="68">
        <v>0</v>
      </c>
      <c r="J2381" s="69">
        <f t="shared" si="72"/>
        <v>0</v>
      </c>
      <c r="K2381" s="57"/>
      <c r="L2381" s="65" t="s">
        <v>470</v>
      </c>
    </row>
    <row r="2382" spans="1:12" s="73" customFormat="1" outlineLevel="2">
      <c r="A2382" s="82">
        <v>1203505030</v>
      </c>
      <c r="B2382" s="83" t="s">
        <v>2005</v>
      </c>
      <c r="C2382" s="70">
        <v>0</v>
      </c>
      <c r="D2382" s="79"/>
      <c r="E2382" s="70"/>
      <c r="F2382" s="72"/>
      <c r="G2382" s="70">
        <f t="shared" si="73"/>
        <v>0</v>
      </c>
      <c r="I2382" s="68">
        <v>0</v>
      </c>
      <c r="J2382" s="69">
        <f t="shared" si="72"/>
        <v>0</v>
      </c>
      <c r="K2382" s="57"/>
      <c r="L2382" s="65" t="s">
        <v>470</v>
      </c>
    </row>
    <row r="2383" spans="1:12" s="73" customFormat="1" outlineLevel="2">
      <c r="A2383" s="82">
        <v>1203505031</v>
      </c>
      <c r="B2383" s="83" t="s">
        <v>2006</v>
      </c>
      <c r="C2383" s="70">
        <v>0</v>
      </c>
      <c r="D2383" s="79"/>
      <c r="E2383" s="70"/>
      <c r="F2383" s="72"/>
      <c r="G2383" s="70">
        <f t="shared" si="73"/>
        <v>0</v>
      </c>
      <c r="I2383" s="68">
        <v>0</v>
      </c>
      <c r="J2383" s="69">
        <f t="shared" si="72"/>
        <v>0</v>
      </c>
      <c r="K2383" s="57"/>
      <c r="L2383" s="65" t="s">
        <v>470</v>
      </c>
    </row>
    <row r="2384" spans="1:12" s="73" customFormat="1" outlineLevel="2">
      <c r="A2384" s="82">
        <v>1203505032</v>
      </c>
      <c r="B2384" s="83" t="s">
        <v>2007</v>
      </c>
      <c r="C2384" s="70">
        <v>0</v>
      </c>
      <c r="D2384" s="79"/>
      <c r="E2384" s="70"/>
      <c r="F2384" s="72"/>
      <c r="G2384" s="70">
        <f t="shared" si="73"/>
        <v>0</v>
      </c>
      <c r="I2384" s="68">
        <v>0</v>
      </c>
      <c r="J2384" s="69">
        <f t="shared" si="72"/>
        <v>0</v>
      </c>
      <c r="K2384" s="57"/>
      <c r="L2384" s="65" t="s">
        <v>470</v>
      </c>
    </row>
    <row r="2385" spans="1:12" s="73" customFormat="1" outlineLevel="2">
      <c r="A2385" s="82">
        <v>1203505033</v>
      </c>
      <c r="B2385" s="83" t="s">
        <v>2008</v>
      </c>
      <c r="C2385" s="70">
        <v>0</v>
      </c>
      <c r="D2385" s="79"/>
      <c r="E2385" s="70"/>
      <c r="F2385" s="72"/>
      <c r="G2385" s="70">
        <f t="shared" si="73"/>
        <v>0</v>
      </c>
      <c r="I2385" s="68">
        <v>0</v>
      </c>
      <c r="J2385" s="69">
        <f t="shared" si="72"/>
        <v>0</v>
      </c>
      <c r="K2385" s="57"/>
      <c r="L2385" s="65" t="s">
        <v>470</v>
      </c>
    </row>
    <row r="2386" spans="1:12" s="73" customFormat="1" outlineLevel="2">
      <c r="A2386" s="82">
        <v>1203505036</v>
      </c>
      <c r="B2386" s="83" t="s">
        <v>2009</v>
      </c>
      <c r="C2386" s="70">
        <v>0</v>
      </c>
      <c r="D2386" s="79"/>
      <c r="E2386" s="70"/>
      <c r="F2386" s="72"/>
      <c r="G2386" s="70">
        <f t="shared" si="73"/>
        <v>0</v>
      </c>
      <c r="I2386" s="68">
        <v>0</v>
      </c>
      <c r="J2386" s="69">
        <f t="shared" si="72"/>
        <v>0</v>
      </c>
      <c r="K2386" s="57"/>
      <c r="L2386" s="65" t="s">
        <v>470</v>
      </c>
    </row>
    <row r="2387" spans="1:12" s="73" customFormat="1" outlineLevel="2">
      <c r="A2387" s="82">
        <v>1203505037</v>
      </c>
      <c r="B2387" s="83" t="s">
        <v>2010</v>
      </c>
      <c r="C2387" s="70">
        <v>0</v>
      </c>
      <c r="D2387" s="79"/>
      <c r="E2387" s="70"/>
      <c r="F2387" s="72"/>
      <c r="G2387" s="70">
        <f t="shared" si="73"/>
        <v>0</v>
      </c>
      <c r="I2387" s="68">
        <v>0</v>
      </c>
      <c r="J2387" s="69">
        <f t="shared" si="72"/>
        <v>0</v>
      </c>
      <c r="K2387" s="57"/>
      <c r="L2387" s="65" t="s">
        <v>470</v>
      </c>
    </row>
    <row r="2388" spans="1:12" s="73" customFormat="1" outlineLevel="2">
      <c r="A2388" s="82">
        <v>1203505038</v>
      </c>
      <c r="B2388" s="83" t="s">
        <v>2011</v>
      </c>
      <c r="C2388" s="70">
        <v>0</v>
      </c>
      <c r="D2388" s="79"/>
      <c r="E2388" s="70"/>
      <c r="F2388" s="72"/>
      <c r="G2388" s="70">
        <f t="shared" si="73"/>
        <v>0</v>
      </c>
      <c r="I2388" s="68">
        <v>0</v>
      </c>
      <c r="J2388" s="69">
        <f t="shared" si="72"/>
        <v>0</v>
      </c>
      <c r="K2388" s="57"/>
      <c r="L2388" s="65" t="s">
        <v>470</v>
      </c>
    </row>
    <row r="2389" spans="1:12" s="73" customFormat="1" outlineLevel="2">
      <c r="A2389" s="82">
        <v>1203505039</v>
      </c>
      <c r="B2389" s="83" t="s">
        <v>2012</v>
      </c>
      <c r="C2389" s="70">
        <v>0</v>
      </c>
      <c r="D2389" s="79"/>
      <c r="E2389" s="70"/>
      <c r="F2389" s="72"/>
      <c r="G2389" s="70">
        <f t="shared" si="73"/>
        <v>0</v>
      </c>
      <c r="I2389" s="68">
        <v>0</v>
      </c>
      <c r="J2389" s="69">
        <f t="shared" si="72"/>
        <v>0</v>
      </c>
      <c r="K2389" s="57"/>
      <c r="L2389" s="65" t="s">
        <v>470</v>
      </c>
    </row>
    <row r="2390" spans="1:12" s="73" customFormat="1" outlineLevel="2">
      <c r="A2390" s="82">
        <v>1203505040</v>
      </c>
      <c r="B2390" s="83" t="s">
        <v>2005</v>
      </c>
      <c r="C2390" s="70">
        <v>0</v>
      </c>
      <c r="D2390" s="79"/>
      <c r="E2390" s="70"/>
      <c r="F2390" s="72"/>
      <c r="G2390" s="70">
        <f t="shared" si="73"/>
        <v>0</v>
      </c>
      <c r="I2390" s="68">
        <v>0</v>
      </c>
      <c r="J2390" s="69">
        <f t="shared" si="72"/>
        <v>0</v>
      </c>
      <c r="K2390" s="57"/>
      <c r="L2390" s="65" t="s">
        <v>470</v>
      </c>
    </row>
    <row r="2391" spans="1:12" s="73" customFormat="1" outlineLevel="2">
      <c r="A2391" s="82">
        <v>1203505041</v>
      </c>
      <c r="B2391" s="83" t="s">
        <v>2006</v>
      </c>
      <c r="C2391" s="70">
        <v>0</v>
      </c>
      <c r="D2391" s="79"/>
      <c r="E2391" s="70"/>
      <c r="F2391" s="72"/>
      <c r="G2391" s="70">
        <f t="shared" si="73"/>
        <v>0</v>
      </c>
      <c r="I2391" s="68">
        <v>0</v>
      </c>
      <c r="J2391" s="69">
        <f t="shared" si="72"/>
        <v>0</v>
      </c>
      <c r="K2391" s="57"/>
      <c r="L2391" s="65" t="s">
        <v>470</v>
      </c>
    </row>
    <row r="2392" spans="1:12" s="73" customFormat="1" outlineLevel="2">
      <c r="A2392" s="82">
        <v>1203505042</v>
      </c>
      <c r="B2392" s="83" t="s">
        <v>2007</v>
      </c>
      <c r="C2392" s="70">
        <v>0</v>
      </c>
      <c r="D2392" s="79"/>
      <c r="E2392" s="70"/>
      <c r="F2392" s="72"/>
      <c r="G2392" s="70">
        <f t="shared" si="73"/>
        <v>0</v>
      </c>
      <c r="I2392" s="68">
        <v>0</v>
      </c>
      <c r="J2392" s="69">
        <f t="shared" si="72"/>
        <v>0</v>
      </c>
      <c r="K2392" s="57"/>
      <c r="L2392" s="65" t="s">
        <v>470</v>
      </c>
    </row>
    <row r="2393" spans="1:12" s="73" customFormat="1" outlineLevel="2">
      <c r="A2393" s="82">
        <v>1203505043</v>
      </c>
      <c r="B2393" s="83" t="s">
        <v>2008</v>
      </c>
      <c r="C2393" s="70">
        <v>0</v>
      </c>
      <c r="D2393" s="79"/>
      <c r="E2393" s="70"/>
      <c r="F2393" s="72"/>
      <c r="G2393" s="70">
        <f t="shared" si="73"/>
        <v>0</v>
      </c>
      <c r="I2393" s="68">
        <v>0</v>
      </c>
      <c r="J2393" s="69">
        <f t="shared" si="72"/>
        <v>0</v>
      </c>
      <c r="K2393" s="57"/>
      <c r="L2393" s="65" t="s">
        <v>470</v>
      </c>
    </row>
    <row r="2394" spans="1:12" s="73" customFormat="1" outlineLevel="2">
      <c r="A2394" s="82">
        <v>1203505046</v>
      </c>
      <c r="B2394" s="83" t="s">
        <v>2009</v>
      </c>
      <c r="C2394" s="70">
        <v>0</v>
      </c>
      <c r="D2394" s="79"/>
      <c r="E2394" s="70"/>
      <c r="F2394" s="72"/>
      <c r="G2394" s="70">
        <f t="shared" si="73"/>
        <v>0</v>
      </c>
      <c r="I2394" s="68">
        <v>0</v>
      </c>
      <c r="J2394" s="69">
        <f t="shared" si="72"/>
        <v>0</v>
      </c>
      <c r="K2394" s="57"/>
      <c r="L2394" s="65" t="s">
        <v>470</v>
      </c>
    </row>
    <row r="2395" spans="1:12" s="73" customFormat="1" outlineLevel="2">
      <c r="A2395" s="82">
        <v>1203505047</v>
      </c>
      <c r="B2395" s="83" t="s">
        <v>2010</v>
      </c>
      <c r="C2395" s="70">
        <v>0</v>
      </c>
      <c r="D2395" s="79"/>
      <c r="E2395" s="70"/>
      <c r="F2395" s="72"/>
      <c r="G2395" s="70">
        <f t="shared" si="73"/>
        <v>0</v>
      </c>
      <c r="I2395" s="68">
        <v>0</v>
      </c>
      <c r="J2395" s="69">
        <f t="shared" si="72"/>
        <v>0</v>
      </c>
      <c r="K2395" s="57"/>
      <c r="L2395" s="65" t="s">
        <v>470</v>
      </c>
    </row>
    <row r="2396" spans="1:12" s="73" customFormat="1" outlineLevel="2">
      <c r="A2396" s="82">
        <v>1203505048</v>
      </c>
      <c r="B2396" s="83" t="s">
        <v>2011</v>
      </c>
      <c r="C2396" s="70">
        <v>0</v>
      </c>
      <c r="D2396" s="79"/>
      <c r="E2396" s="70"/>
      <c r="F2396" s="72"/>
      <c r="G2396" s="70">
        <f t="shared" si="73"/>
        <v>0</v>
      </c>
      <c r="I2396" s="68">
        <v>0</v>
      </c>
      <c r="J2396" s="69">
        <f t="shared" si="72"/>
        <v>0</v>
      </c>
      <c r="K2396" s="57"/>
      <c r="L2396" s="65" t="s">
        <v>470</v>
      </c>
    </row>
    <row r="2397" spans="1:12" s="73" customFormat="1" outlineLevel="2">
      <c r="A2397" s="82">
        <v>1203505049</v>
      </c>
      <c r="B2397" s="83" t="s">
        <v>2012</v>
      </c>
      <c r="C2397" s="70">
        <v>0</v>
      </c>
      <c r="D2397" s="79"/>
      <c r="E2397" s="70"/>
      <c r="F2397" s="72"/>
      <c r="G2397" s="70">
        <f t="shared" si="73"/>
        <v>0</v>
      </c>
      <c r="I2397" s="68">
        <v>0</v>
      </c>
      <c r="J2397" s="69">
        <f t="shared" si="72"/>
        <v>0</v>
      </c>
      <c r="K2397" s="57"/>
      <c r="L2397" s="65" t="s">
        <v>470</v>
      </c>
    </row>
    <row r="2398" spans="1:12" s="73" customFormat="1" outlineLevel="2">
      <c r="A2398" s="82">
        <v>1203505050</v>
      </c>
      <c r="B2398" s="83" t="s">
        <v>2005</v>
      </c>
      <c r="C2398" s="70">
        <v>0</v>
      </c>
      <c r="D2398" s="79"/>
      <c r="E2398" s="70"/>
      <c r="F2398" s="72"/>
      <c r="G2398" s="70">
        <f t="shared" si="73"/>
        <v>0</v>
      </c>
      <c r="I2398" s="68">
        <v>0</v>
      </c>
      <c r="J2398" s="69">
        <f t="shared" si="72"/>
        <v>0</v>
      </c>
      <c r="K2398" s="57"/>
      <c r="L2398" s="65" t="s">
        <v>470</v>
      </c>
    </row>
    <row r="2399" spans="1:12" s="73" customFormat="1" outlineLevel="2">
      <c r="A2399" s="82">
        <v>1203505051</v>
      </c>
      <c r="B2399" s="83" t="s">
        <v>2006</v>
      </c>
      <c r="C2399" s="70">
        <v>0</v>
      </c>
      <c r="D2399" s="79"/>
      <c r="E2399" s="70"/>
      <c r="F2399" s="72"/>
      <c r="G2399" s="70">
        <f t="shared" si="73"/>
        <v>0</v>
      </c>
      <c r="I2399" s="68">
        <v>0</v>
      </c>
      <c r="J2399" s="69">
        <f t="shared" si="72"/>
        <v>0</v>
      </c>
      <c r="K2399" s="57"/>
      <c r="L2399" s="65" t="s">
        <v>470</v>
      </c>
    </row>
    <row r="2400" spans="1:12" s="73" customFormat="1" outlineLevel="2">
      <c r="A2400" s="82">
        <v>1203505052</v>
      </c>
      <c r="B2400" s="83" t="s">
        <v>2007</v>
      </c>
      <c r="C2400" s="70">
        <v>0</v>
      </c>
      <c r="D2400" s="79"/>
      <c r="E2400" s="70"/>
      <c r="F2400" s="72"/>
      <c r="G2400" s="70">
        <f t="shared" si="73"/>
        <v>0</v>
      </c>
      <c r="I2400" s="68">
        <v>0</v>
      </c>
      <c r="J2400" s="69">
        <f t="shared" si="72"/>
        <v>0</v>
      </c>
      <c r="K2400" s="57"/>
      <c r="L2400" s="65" t="s">
        <v>470</v>
      </c>
    </row>
    <row r="2401" spans="1:12" s="73" customFormat="1" outlineLevel="2">
      <c r="A2401" s="82">
        <v>1203505053</v>
      </c>
      <c r="B2401" s="83" t="s">
        <v>2008</v>
      </c>
      <c r="C2401" s="70">
        <v>0</v>
      </c>
      <c r="D2401" s="79"/>
      <c r="E2401" s="70"/>
      <c r="F2401" s="72"/>
      <c r="G2401" s="70">
        <f t="shared" si="73"/>
        <v>0</v>
      </c>
      <c r="I2401" s="68">
        <v>0</v>
      </c>
      <c r="J2401" s="69">
        <f t="shared" si="72"/>
        <v>0</v>
      </c>
      <c r="K2401" s="57"/>
      <c r="L2401" s="65" t="s">
        <v>470</v>
      </c>
    </row>
    <row r="2402" spans="1:12" s="73" customFormat="1" outlineLevel="2">
      <c r="A2402" s="82">
        <v>1203505056</v>
      </c>
      <c r="B2402" s="83" t="s">
        <v>2009</v>
      </c>
      <c r="C2402" s="70">
        <v>0</v>
      </c>
      <c r="D2402" s="79"/>
      <c r="E2402" s="70"/>
      <c r="F2402" s="72"/>
      <c r="G2402" s="70">
        <f t="shared" si="73"/>
        <v>0</v>
      </c>
      <c r="I2402" s="68">
        <v>0</v>
      </c>
      <c r="J2402" s="69">
        <f t="shared" si="72"/>
        <v>0</v>
      </c>
      <c r="K2402" s="57"/>
      <c r="L2402" s="65" t="s">
        <v>470</v>
      </c>
    </row>
    <row r="2403" spans="1:12" s="73" customFormat="1" outlineLevel="2">
      <c r="A2403" s="82">
        <v>1203505057</v>
      </c>
      <c r="B2403" s="83" t="s">
        <v>2010</v>
      </c>
      <c r="C2403" s="70">
        <v>0</v>
      </c>
      <c r="D2403" s="79"/>
      <c r="E2403" s="70"/>
      <c r="F2403" s="72"/>
      <c r="G2403" s="70">
        <f t="shared" si="73"/>
        <v>0</v>
      </c>
      <c r="I2403" s="68">
        <v>0</v>
      </c>
      <c r="J2403" s="69">
        <f t="shared" si="72"/>
        <v>0</v>
      </c>
      <c r="K2403" s="57"/>
      <c r="L2403" s="65" t="s">
        <v>470</v>
      </c>
    </row>
    <row r="2404" spans="1:12" s="73" customFormat="1" outlineLevel="2">
      <c r="A2404" s="82">
        <v>1203505058</v>
      </c>
      <c r="B2404" s="83" t="s">
        <v>2011</v>
      </c>
      <c r="C2404" s="70">
        <v>0</v>
      </c>
      <c r="D2404" s="79"/>
      <c r="E2404" s="70"/>
      <c r="F2404" s="72"/>
      <c r="G2404" s="70">
        <f t="shared" si="73"/>
        <v>0</v>
      </c>
      <c r="I2404" s="68">
        <v>0</v>
      </c>
      <c r="J2404" s="69">
        <f t="shared" si="72"/>
        <v>0</v>
      </c>
      <c r="K2404" s="57"/>
      <c r="L2404" s="65" t="s">
        <v>470</v>
      </c>
    </row>
    <row r="2405" spans="1:12" s="73" customFormat="1" outlineLevel="2">
      <c r="A2405" s="82">
        <v>1203505059</v>
      </c>
      <c r="B2405" s="83" t="s">
        <v>2012</v>
      </c>
      <c r="C2405" s="70">
        <v>0</v>
      </c>
      <c r="D2405" s="79"/>
      <c r="E2405" s="70"/>
      <c r="F2405" s="72"/>
      <c r="G2405" s="70">
        <f t="shared" si="73"/>
        <v>0</v>
      </c>
      <c r="I2405" s="68">
        <v>0</v>
      </c>
      <c r="J2405" s="69">
        <f t="shared" si="72"/>
        <v>0</v>
      </c>
      <c r="K2405" s="57"/>
      <c r="L2405" s="65" t="s">
        <v>470</v>
      </c>
    </row>
    <row r="2406" spans="1:12" s="73" customFormat="1" outlineLevel="2">
      <c r="A2406" s="82">
        <v>1203505060</v>
      </c>
      <c r="B2406" s="83" t="s">
        <v>2005</v>
      </c>
      <c r="C2406" s="70">
        <v>0</v>
      </c>
      <c r="D2406" s="79"/>
      <c r="E2406" s="70"/>
      <c r="F2406" s="72"/>
      <c r="G2406" s="70">
        <f t="shared" si="73"/>
        <v>0</v>
      </c>
      <c r="I2406" s="68">
        <v>0</v>
      </c>
      <c r="J2406" s="69">
        <f t="shared" si="72"/>
        <v>0</v>
      </c>
      <c r="K2406" s="57"/>
      <c r="L2406" s="65" t="s">
        <v>470</v>
      </c>
    </row>
    <row r="2407" spans="1:12" s="73" customFormat="1" outlineLevel="2">
      <c r="A2407" s="82">
        <v>1203505061</v>
      </c>
      <c r="B2407" s="83" t="s">
        <v>2006</v>
      </c>
      <c r="C2407" s="70">
        <v>0</v>
      </c>
      <c r="D2407" s="79"/>
      <c r="E2407" s="70"/>
      <c r="F2407" s="72"/>
      <c r="G2407" s="70">
        <f t="shared" si="73"/>
        <v>0</v>
      </c>
      <c r="I2407" s="68">
        <v>0</v>
      </c>
      <c r="J2407" s="69">
        <f t="shared" si="72"/>
        <v>0</v>
      </c>
      <c r="K2407" s="57"/>
      <c r="L2407" s="65" t="s">
        <v>470</v>
      </c>
    </row>
    <row r="2408" spans="1:12" s="73" customFormat="1" outlineLevel="2">
      <c r="A2408" s="82">
        <v>1203505062</v>
      </c>
      <c r="B2408" s="83" t="s">
        <v>2007</v>
      </c>
      <c r="C2408" s="70">
        <v>0</v>
      </c>
      <c r="D2408" s="79"/>
      <c r="E2408" s="70"/>
      <c r="F2408" s="72"/>
      <c r="G2408" s="70">
        <f t="shared" si="73"/>
        <v>0</v>
      </c>
      <c r="I2408" s="68">
        <v>0</v>
      </c>
      <c r="J2408" s="69">
        <f t="shared" si="72"/>
        <v>0</v>
      </c>
      <c r="K2408" s="57"/>
      <c r="L2408" s="65" t="s">
        <v>470</v>
      </c>
    </row>
    <row r="2409" spans="1:12" s="73" customFormat="1" outlineLevel="2">
      <c r="A2409" s="82">
        <v>1203505063</v>
      </c>
      <c r="B2409" s="83" t="s">
        <v>2008</v>
      </c>
      <c r="C2409" s="70">
        <v>0</v>
      </c>
      <c r="D2409" s="79"/>
      <c r="E2409" s="70"/>
      <c r="F2409" s="72"/>
      <c r="G2409" s="70">
        <f t="shared" si="73"/>
        <v>0</v>
      </c>
      <c r="I2409" s="68">
        <v>0</v>
      </c>
      <c r="J2409" s="69">
        <f t="shared" si="72"/>
        <v>0</v>
      </c>
      <c r="K2409" s="57"/>
      <c r="L2409" s="65" t="s">
        <v>470</v>
      </c>
    </row>
    <row r="2410" spans="1:12" s="73" customFormat="1" outlineLevel="2">
      <c r="A2410" s="82">
        <v>1203505066</v>
      </c>
      <c r="B2410" s="83" t="s">
        <v>2009</v>
      </c>
      <c r="C2410" s="70">
        <v>0</v>
      </c>
      <c r="D2410" s="79"/>
      <c r="E2410" s="70"/>
      <c r="F2410" s="72"/>
      <c r="G2410" s="70">
        <f t="shared" si="73"/>
        <v>0</v>
      </c>
      <c r="I2410" s="68">
        <v>0</v>
      </c>
      <c r="J2410" s="69">
        <f t="shared" ref="J2410:J2473" si="74">I2410-G2410</f>
        <v>0</v>
      </c>
      <c r="K2410" s="57"/>
      <c r="L2410" s="65" t="s">
        <v>470</v>
      </c>
    </row>
    <row r="2411" spans="1:12" s="73" customFormat="1" outlineLevel="2">
      <c r="A2411" s="82">
        <v>1203505067</v>
      </c>
      <c r="B2411" s="83" t="s">
        <v>2010</v>
      </c>
      <c r="C2411" s="70">
        <v>0</v>
      </c>
      <c r="D2411" s="79"/>
      <c r="E2411" s="70"/>
      <c r="F2411" s="72"/>
      <c r="G2411" s="70">
        <f t="shared" si="73"/>
        <v>0</v>
      </c>
      <c r="I2411" s="68">
        <v>0</v>
      </c>
      <c r="J2411" s="69">
        <f t="shared" si="74"/>
        <v>0</v>
      </c>
      <c r="K2411" s="57"/>
      <c r="L2411" s="65" t="s">
        <v>470</v>
      </c>
    </row>
    <row r="2412" spans="1:12" s="73" customFormat="1" outlineLevel="2">
      <c r="A2412" s="82">
        <v>1203505068</v>
      </c>
      <c r="B2412" s="83" t="s">
        <v>2011</v>
      </c>
      <c r="C2412" s="70">
        <v>0</v>
      </c>
      <c r="D2412" s="79"/>
      <c r="E2412" s="70"/>
      <c r="F2412" s="72"/>
      <c r="G2412" s="70">
        <f t="shared" si="73"/>
        <v>0</v>
      </c>
      <c r="I2412" s="68">
        <v>0</v>
      </c>
      <c r="J2412" s="69">
        <f t="shared" si="74"/>
        <v>0</v>
      </c>
      <c r="K2412" s="57"/>
      <c r="L2412" s="65" t="s">
        <v>470</v>
      </c>
    </row>
    <row r="2413" spans="1:12" s="73" customFormat="1" outlineLevel="2">
      <c r="A2413" s="82">
        <v>1203505069</v>
      </c>
      <c r="B2413" s="83" t="s">
        <v>2012</v>
      </c>
      <c r="C2413" s="70">
        <v>0</v>
      </c>
      <c r="D2413" s="79"/>
      <c r="E2413" s="70"/>
      <c r="F2413" s="72"/>
      <c r="G2413" s="70">
        <f t="shared" si="73"/>
        <v>0</v>
      </c>
      <c r="I2413" s="68">
        <v>0</v>
      </c>
      <c r="J2413" s="69">
        <f t="shared" si="74"/>
        <v>0</v>
      </c>
      <c r="K2413" s="57"/>
      <c r="L2413" s="65" t="s">
        <v>470</v>
      </c>
    </row>
    <row r="2414" spans="1:12" s="73" customFormat="1" outlineLevel="2">
      <c r="A2414" s="82">
        <v>1203505070</v>
      </c>
      <c r="B2414" s="83" t="s">
        <v>2005</v>
      </c>
      <c r="C2414" s="70">
        <v>0</v>
      </c>
      <c r="D2414" s="79"/>
      <c r="E2414" s="70"/>
      <c r="F2414" s="72"/>
      <c r="G2414" s="70">
        <f t="shared" si="73"/>
        <v>0</v>
      </c>
      <c r="I2414" s="68">
        <v>0</v>
      </c>
      <c r="J2414" s="69">
        <f t="shared" si="74"/>
        <v>0</v>
      </c>
      <c r="K2414" s="57"/>
      <c r="L2414" s="65" t="s">
        <v>470</v>
      </c>
    </row>
    <row r="2415" spans="1:12" s="73" customFormat="1" outlineLevel="2">
      <c r="A2415" s="82">
        <v>1203505071</v>
      </c>
      <c r="B2415" s="83" t="s">
        <v>2006</v>
      </c>
      <c r="C2415" s="70">
        <v>0</v>
      </c>
      <c r="D2415" s="79"/>
      <c r="E2415" s="70"/>
      <c r="F2415" s="72"/>
      <c r="G2415" s="70">
        <f t="shared" si="73"/>
        <v>0</v>
      </c>
      <c r="I2415" s="68">
        <v>0</v>
      </c>
      <c r="J2415" s="69">
        <f t="shared" si="74"/>
        <v>0</v>
      </c>
      <c r="K2415" s="57"/>
      <c r="L2415" s="65" t="s">
        <v>470</v>
      </c>
    </row>
    <row r="2416" spans="1:12" s="73" customFormat="1" outlineLevel="2">
      <c r="A2416" s="82">
        <v>1203505072</v>
      </c>
      <c r="B2416" s="83" t="s">
        <v>2007</v>
      </c>
      <c r="C2416" s="70">
        <v>0</v>
      </c>
      <c r="D2416" s="79"/>
      <c r="E2416" s="70"/>
      <c r="F2416" s="72"/>
      <c r="G2416" s="70">
        <f t="shared" si="73"/>
        <v>0</v>
      </c>
      <c r="I2416" s="68">
        <v>0</v>
      </c>
      <c r="J2416" s="69">
        <f t="shared" si="74"/>
        <v>0</v>
      </c>
      <c r="K2416" s="57"/>
      <c r="L2416" s="65" t="s">
        <v>470</v>
      </c>
    </row>
    <row r="2417" spans="1:12" s="73" customFormat="1" outlineLevel="2">
      <c r="A2417" s="82">
        <v>1203505073</v>
      </c>
      <c r="B2417" s="83" t="s">
        <v>2008</v>
      </c>
      <c r="C2417" s="70">
        <v>0</v>
      </c>
      <c r="D2417" s="79"/>
      <c r="E2417" s="70"/>
      <c r="F2417" s="72"/>
      <c r="G2417" s="70">
        <f t="shared" si="73"/>
        <v>0</v>
      </c>
      <c r="I2417" s="68">
        <v>0</v>
      </c>
      <c r="J2417" s="69">
        <f t="shared" si="74"/>
        <v>0</v>
      </c>
      <c r="K2417" s="57"/>
      <c r="L2417" s="65" t="s">
        <v>470</v>
      </c>
    </row>
    <row r="2418" spans="1:12" s="73" customFormat="1" outlineLevel="2">
      <c r="A2418" s="82">
        <v>1203505076</v>
      </c>
      <c r="B2418" s="83" t="s">
        <v>2009</v>
      </c>
      <c r="C2418" s="70">
        <v>0</v>
      </c>
      <c r="D2418" s="79"/>
      <c r="E2418" s="70"/>
      <c r="F2418" s="72"/>
      <c r="G2418" s="70">
        <f t="shared" si="73"/>
        <v>0</v>
      </c>
      <c r="I2418" s="68">
        <v>0</v>
      </c>
      <c r="J2418" s="69">
        <f t="shared" si="74"/>
        <v>0</v>
      </c>
      <c r="K2418" s="57"/>
      <c r="L2418" s="65" t="s">
        <v>470</v>
      </c>
    </row>
    <row r="2419" spans="1:12" s="73" customFormat="1" outlineLevel="2">
      <c r="A2419" s="82">
        <v>1203505077</v>
      </c>
      <c r="B2419" s="83" t="s">
        <v>2010</v>
      </c>
      <c r="C2419" s="70">
        <v>0</v>
      </c>
      <c r="D2419" s="79"/>
      <c r="E2419" s="70"/>
      <c r="F2419" s="72"/>
      <c r="G2419" s="70">
        <f t="shared" si="73"/>
        <v>0</v>
      </c>
      <c r="I2419" s="68">
        <v>0</v>
      </c>
      <c r="J2419" s="69">
        <f t="shared" si="74"/>
        <v>0</v>
      </c>
      <c r="K2419" s="57"/>
      <c r="L2419" s="65" t="s">
        <v>470</v>
      </c>
    </row>
    <row r="2420" spans="1:12" s="73" customFormat="1" outlineLevel="2">
      <c r="A2420" s="82">
        <v>1203505078</v>
      </c>
      <c r="B2420" s="83" t="s">
        <v>2011</v>
      </c>
      <c r="C2420" s="70">
        <v>0</v>
      </c>
      <c r="D2420" s="79"/>
      <c r="E2420" s="70"/>
      <c r="F2420" s="72"/>
      <c r="G2420" s="70">
        <f t="shared" si="73"/>
        <v>0</v>
      </c>
      <c r="I2420" s="68">
        <v>0</v>
      </c>
      <c r="J2420" s="69">
        <f t="shared" si="74"/>
        <v>0</v>
      </c>
      <c r="K2420" s="57"/>
      <c r="L2420" s="65" t="s">
        <v>470</v>
      </c>
    </row>
    <row r="2421" spans="1:12" s="73" customFormat="1" outlineLevel="2">
      <c r="A2421" s="82">
        <v>1203505079</v>
      </c>
      <c r="B2421" s="83" t="s">
        <v>2012</v>
      </c>
      <c r="C2421" s="70">
        <v>0</v>
      </c>
      <c r="D2421" s="79"/>
      <c r="E2421" s="70"/>
      <c r="F2421" s="72"/>
      <c r="G2421" s="70">
        <f t="shared" si="73"/>
        <v>0</v>
      </c>
      <c r="I2421" s="68">
        <v>0</v>
      </c>
      <c r="J2421" s="69">
        <f t="shared" si="74"/>
        <v>0</v>
      </c>
      <c r="K2421" s="57"/>
      <c r="L2421" s="65" t="s">
        <v>470</v>
      </c>
    </row>
    <row r="2422" spans="1:12" s="73" customFormat="1" outlineLevel="2">
      <c r="A2422" s="82">
        <v>1203505080</v>
      </c>
      <c r="B2422" s="83" t="s">
        <v>2005</v>
      </c>
      <c r="C2422" s="70">
        <v>0</v>
      </c>
      <c r="D2422" s="79"/>
      <c r="E2422" s="70"/>
      <c r="F2422" s="72"/>
      <c r="G2422" s="70">
        <f t="shared" si="73"/>
        <v>0</v>
      </c>
      <c r="I2422" s="68">
        <v>0</v>
      </c>
      <c r="J2422" s="69">
        <f t="shared" si="74"/>
        <v>0</v>
      </c>
      <c r="K2422" s="57"/>
      <c r="L2422" s="65" t="s">
        <v>470</v>
      </c>
    </row>
    <row r="2423" spans="1:12" s="73" customFormat="1" outlineLevel="2">
      <c r="A2423" s="82">
        <v>1203505081</v>
      </c>
      <c r="B2423" s="83" t="s">
        <v>2006</v>
      </c>
      <c r="C2423" s="70">
        <v>0</v>
      </c>
      <c r="D2423" s="79"/>
      <c r="E2423" s="70"/>
      <c r="F2423" s="72"/>
      <c r="G2423" s="70">
        <f t="shared" si="73"/>
        <v>0</v>
      </c>
      <c r="I2423" s="68">
        <v>0</v>
      </c>
      <c r="J2423" s="69">
        <f t="shared" si="74"/>
        <v>0</v>
      </c>
      <c r="K2423" s="57"/>
      <c r="L2423" s="65" t="s">
        <v>470</v>
      </c>
    </row>
    <row r="2424" spans="1:12" s="73" customFormat="1" outlineLevel="2">
      <c r="A2424" s="82">
        <v>1203505082</v>
      </c>
      <c r="B2424" s="83" t="s">
        <v>2007</v>
      </c>
      <c r="C2424" s="70">
        <v>0</v>
      </c>
      <c r="D2424" s="79"/>
      <c r="E2424" s="70"/>
      <c r="F2424" s="72"/>
      <c r="G2424" s="70">
        <f t="shared" ref="G2424:G2487" si="75">C2424+E2424</f>
        <v>0</v>
      </c>
      <c r="I2424" s="68">
        <v>0</v>
      </c>
      <c r="J2424" s="69">
        <f t="shared" si="74"/>
        <v>0</v>
      </c>
      <c r="K2424" s="57"/>
      <c r="L2424" s="65" t="s">
        <v>470</v>
      </c>
    </row>
    <row r="2425" spans="1:12" s="73" customFormat="1" outlineLevel="2">
      <c r="A2425" s="82">
        <v>1203505083</v>
      </c>
      <c r="B2425" s="83" t="s">
        <v>2008</v>
      </c>
      <c r="C2425" s="70">
        <v>0</v>
      </c>
      <c r="D2425" s="79"/>
      <c r="E2425" s="70"/>
      <c r="F2425" s="72"/>
      <c r="G2425" s="70">
        <f t="shared" si="75"/>
        <v>0</v>
      </c>
      <c r="I2425" s="68">
        <v>0</v>
      </c>
      <c r="J2425" s="69">
        <f t="shared" si="74"/>
        <v>0</v>
      </c>
      <c r="K2425" s="57"/>
      <c r="L2425" s="65" t="s">
        <v>470</v>
      </c>
    </row>
    <row r="2426" spans="1:12" s="73" customFormat="1" outlineLevel="2">
      <c r="A2426" s="82">
        <v>1203505086</v>
      </c>
      <c r="B2426" s="83" t="s">
        <v>2009</v>
      </c>
      <c r="C2426" s="70">
        <v>0</v>
      </c>
      <c r="D2426" s="79"/>
      <c r="E2426" s="70"/>
      <c r="F2426" s="72"/>
      <c r="G2426" s="70">
        <f t="shared" si="75"/>
        <v>0</v>
      </c>
      <c r="I2426" s="68">
        <v>0</v>
      </c>
      <c r="J2426" s="69">
        <f t="shared" si="74"/>
        <v>0</v>
      </c>
      <c r="K2426" s="57"/>
      <c r="L2426" s="65" t="s">
        <v>470</v>
      </c>
    </row>
    <row r="2427" spans="1:12" s="73" customFormat="1" outlineLevel="2">
      <c r="A2427" s="82">
        <v>1203505087</v>
      </c>
      <c r="B2427" s="83" t="s">
        <v>2010</v>
      </c>
      <c r="C2427" s="70">
        <v>0</v>
      </c>
      <c r="D2427" s="79"/>
      <c r="E2427" s="70"/>
      <c r="F2427" s="72"/>
      <c r="G2427" s="70">
        <f t="shared" si="75"/>
        <v>0</v>
      </c>
      <c r="I2427" s="68">
        <v>0</v>
      </c>
      <c r="J2427" s="69">
        <f t="shared" si="74"/>
        <v>0</v>
      </c>
      <c r="K2427" s="57"/>
      <c r="L2427" s="65" t="s">
        <v>470</v>
      </c>
    </row>
    <row r="2428" spans="1:12" s="73" customFormat="1" outlineLevel="2">
      <c r="A2428" s="82">
        <v>1203505088</v>
      </c>
      <c r="B2428" s="83" t="s">
        <v>2011</v>
      </c>
      <c r="C2428" s="70">
        <v>0</v>
      </c>
      <c r="D2428" s="79"/>
      <c r="E2428" s="70"/>
      <c r="F2428" s="72"/>
      <c r="G2428" s="70">
        <f t="shared" si="75"/>
        <v>0</v>
      </c>
      <c r="I2428" s="68">
        <v>0</v>
      </c>
      <c r="J2428" s="69">
        <f t="shared" si="74"/>
        <v>0</v>
      </c>
      <c r="K2428" s="57"/>
      <c r="L2428" s="65" t="s">
        <v>470</v>
      </c>
    </row>
    <row r="2429" spans="1:12" s="73" customFormat="1" outlineLevel="2">
      <c r="A2429" s="82">
        <v>1203505089</v>
      </c>
      <c r="B2429" s="83" t="s">
        <v>2012</v>
      </c>
      <c r="C2429" s="70">
        <v>0</v>
      </c>
      <c r="D2429" s="79"/>
      <c r="E2429" s="70"/>
      <c r="F2429" s="72"/>
      <c r="G2429" s="70">
        <f t="shared" si="75"/>
        <v>0</v>
      </c>
      <c r="I2429" s="68">
        <v>0</v>
      </c>
      <c r="J2429" s="69">
        <f t="shared" si="74"/>
        <v>0</v>
      </c>
      <c r="K2429" s="57"/>
      <c r="L2429" s="65" t="s">
        <v>470</v>
      </c>
    </row>
    <row r="2430" spans="1:12" s="73" customFormat="1" outlineLevel="2">
      <c r="A2430" s="82">
        <v>1203505910</v>
      </c>
      <c r="B2430" s="83" t="s">
        <v>2013</v>
      </c>
      <c r="C2430" s="70">
        <v>0</v>
      </c>
      <c r="D2430" s="79"/>
      <c r="E2430" s="70"/>
      <c r="F2430" s="72"/>
      <c r="G2430" s="70">
        <f t="shared" si="75"/>
        <v>0</v>
      </c>
      <c r="I2430" s="68">
        <v>0</v>
      </c>
      <c r="J2430" s="69">
        <f t="shared" si="74"/>
        <v>0</v>
      </c>
      <c r="K2430" s="57"/>
      <c r="L2430" s="65" t="s">
        <v>5634</v>
      </c>
    </row>
    <row r="2431" spans="1:12" s="73" customFormat="1" outlineLevel="2">
      <c r="A2431" s="82">
        <v>1203505911</v>
      </c>
      <c r="B2431" s="83" t="s">
        <v>2014</v>
      </c>
      <c r="C2431" s="70">
        <v>0</v>
      </c>
      <c r="D2431" s="79"/>
      <c r="E2431" s="70"/>
      <c r="F2431" s="72"/>
      <c r="G2431" s="70">
        <f t="shared" si="75"/>
        <v>0</v>
      </c>
      <c r="I2431" s="68">
        <v>0</v>
      </c>
      <c r="J2431" s="69">
        <f t="shared" si="74"/>
        <v>0</v>
      </c>
      <c r="K2431" s="57"/>
      <c r="L2431" s="65" t="s">
        <v>5634</v>
      </c>
    </row>
    <row r="2432" spans="1:12" s="73" customFormat="1" outlineLevel="2">
      <c r="A2432" s="82">
        <v>1203505913</v>
      </c>
      <c r="B2432" s="83" t="s">
        <v>2015</v>
      </c>
      <c r="C2432" s="70">
        <v>0</v>
      </c>
      <c r="D2432" s="79"/>
      <c r="E2432" s="70"/>
      <c r="F2432" s="72"/>
      <c r="G2432" s="70">
        <f t="shared" si="75"/>
        <v>0</v>
      </c>
      <c r="I2432" s="68">
        <v>0</v>
      </c>
      <c r="J2432" s="69">
        <f t="shared" si="74"/>
        <v>0</v>
      </c>
      <c r="K2432" s="57"/>
      <c r="L2432" s="65" t="s">
        <v>5634</v>
      </c>
    </row>
    <row r="2433" spans="1:12" s="73" customFormat="1" outlineLevel="2">
      <c r="A2433" s="82">
        <v>1203506010</v>
      </c>
      <c r="B2433" s="83" t="s">
        <v>2016</v>
      </c>
      <c r="C2433" s="70">
        <v>0</v>
      </c>
      <c r="D2433" s="79"/>
      <c r="E2433" s="70"/>
      <c r="F2433" s="72"/>
      <c r="G2433" s="70">
        <f t="shared" si="75"/>
        <v>0</v>
      </c>
      <c r="I2433" s="68">
        <v>0</v>
      </c>
      <c r="J2433" s="69">
        <f t="shared" si="74"/>
        <v>0</v>
      </c>
      <c r="K2433" s="57"/>
      <c r="L2433" s="65" t="s">
        <v>470</v>
      </c>
    </row>
    <row r="2434" spans="1:12" s="73" customFormat="1" outlineLevel="2">
      <c r="A2434" s="82">
        <v>1203506011</v>
      </c>
      <c r="B2434" s="83" t="s">
        <v>2017</v>
      </c>
      <c r="C2434" s="70">
        <v>0</v>
      </c>
      <c r="D2434" s="79"/>
      <c r="E2434" s="70"/>
      <c r="F2434" s="72"/>
      <c r="G2434" s="70">
        <f t="shared" si="75"/>
        <v>0</v>
      </c>
      <c r="I2434" s="68">
        <v>0</v>
      </c>
      <c r="J2434" s="69">
        <f t="shared" si="74"/>
        <v>0</v>
      </c>
      <c r="K2434" s="57"/>
      <c r="L2434" s="65" t="s">
        <v>470</v>
      </c>
    </row>
    <row r="2435" spans="1:12" s="73" customFormat="1" outlineLevel="2">
      <c r="A2435" s="82">
        <v>1203506012</v>
      </c>
      <c r="B2435" s="83" t="s">
        <v>2018</v>
      </c>
      <c r="C2435" s="70">
        <v>0</v>
      </c>
      <c r="D2435" s="79"/>
      <c r="E2435" s="70"/>
      <c r="F2435" s="72"/>
      <c r="G2435" s="70">
        <f t="shared" si="75"/>
        <v>0</v>
      </c>
      <c r="I2435" s="68">
        <v>0</v>
      </c>
      <c r="J2435" s="69">
        <f t="shared" si="74"/>
        <v>0</v>
      </c>
      <c r="K2435" s="57"/>
      <c r="L2435" s="65" t="s">
        <v>470</v>
      </c>
    </row>
    <row r="2436" spans="1:12" s="73" customFormat="1" outlineLevel="2">
      <c r="A2436" s="82">
        <v>1203506013</v>
      </c>
      <c r="B2436" s="83" t="s">
        <v>2019</v>
      </c>
      <c r="C2436" s="70">
        <v>0</v>
      </c>
      <c r="D2436" s="79"/>
      <c r="E2436" s="70"/>
      <c r="F2436" s="72"/>
      <c r="G2436" s="70">
        <f t="shared" si="75"/>
        <v>0</v>
      </c>
      <c r="I2436" s="68">
        <v>0</v>
      </c>
      <c r="J2436" s="69">
        <f t="shared" si="74"/>
        <v>0</v>
      </c>
      <c r="K2436" s="57"/>
      <c r="L2436" s="65" t="s">
        <v>470</v>
      </c>
    </row>
    <row r="2437" spans="1:12" s="73" customFormat="1" outlineLevel="2">
      <c r="A2437" s="82">
        <v>1203506016</v>
      </c>
      <c r="B2437" s="83" t="s">
        <v>2020</v>
      </c>
      <c r="C2437" s="70">
        <v>0</v>
      </c>
      <c r="D2437" s="79"/>
      <c r="E2437" s="70"/>
      <c r="F2437" s="72"/>
      <c r="G2437" s="70">
        <f t="shared" si="75"/>
        <v>0</v>
      </c>
      <c r="I2437" s="68">
        <v>0</v>
      </c>
      <c r="J2437" s="69">
        <f t="shared" si="74"/>
        <v>0</v>
      </c>
      <c r="K2437" s="57"/>
      <c r="L2437" s="65" t="s">
        <v>470</v>
      </c>
    </row>
    <row r="2438" spans="1:12" s="73" customFormat="1" outlineLevel="2">
      <c r="A2438" s="82">
        <v>1203506017</v>
      </c>
      <c r="B2438" s="83" t="s">
        <v>2021</v>
      </c>
      <c r="C2438" s="70">
        <v>0</v>
      </c>
      <c r="D2438" s="79"/>
      <c r="E2438" s="70"/>
      <c r="F2438" s="72"/>
      <c r="G2438" s="70">
        <f t="shared" si="75"/>
        <v>0</v>
      </c>
      <c r="I2438" s="68">
        <v>0</v>
      </c>
      <c r="J2438" s="69">
        <f t="shared" si="74"/>
        <v>0</v>
      </c>
      <c r="K2438" s="57"/>
      <c r="L2438" s="65" t="s">
        <v>470</v>
      </c>
    </row>
    <row r="2439" spans="1:12" s="73" customFormat="1" outlineLevel="2">
      <c r="A2439" s="82">
        <v>1203506019</v>
      </c>
      <c r="B2439" s="83" t="s">
        <v>2022</v>
      </c>
      <c r="C2439" s="70">
        <v>0</v>
      </c>
      <c r="D2439" s="79"/>
      <c r="E2439" s="70"/>
      <c r="F2439" s="72"/>
      <c r="G2439" s="70">
        <f t="shared" si="75"/>
        <v>0</v>
      </c>
      <c r="I2439" s="68">
        <v>0</v>
      </c>
      <c r="J2439" s="69">
        <f t="shared" si="74"/>
        <v>0</v>
      </c>
      <c r="K2439" s="57"/>
      <c r="L2439" s="65" t="s">
        <v>470</v>
      </c>
    </row>
    <row r="2440" spans="1:12" s="73" customFormat="1" outlineLevel="2">
      <c r="A2440" s="82">
        <v>1203507010</v>
      </c>
      <c r="B2440" s="83" t="s">
        <v>2023</v>
      </c>
      <c r="C2440" s="70">
        <v>0</v>
      </c>
      <c r="D2440" s="79"/>
      <c r="E2440" s="70"/>
      <c r="F2440" s="72"/>
      <c r="G2440" s="70">
        <f t="shared" si="75"/>
        <v>0</v>
      </c>
      <c r="I2440" s="68">
        <v>0</v>
      </c>
      <c r="J2440" s="69">
        <f t="shared" si="74"/>
        <v>0</v>
      </c>
      <c r="K2440" s="57"/>
      <c r="L2440" s="65" t="s">
        <v>470</v>
      </c>
    </row>
    <row r="2441" spans="1:12" s="73" customFormat="1" outlineLevel="2">
      <c r="A2441" s="82">
        <v>1203507011</v>
      </c>
      <c r="B2441" s="83" t="s">
        <v>2024</v>
      </c>
      <c r="C2441" s="70">
        <v>0</v>
      </c>
      <c r="D2441" s="79"/>
      <c r="E2441" s="70"/>
      <c r="F2441" s="72"/>
      <c r="G2441" s="70">
        <f t="shared" si="75"/>
        <v>0</v>
      </c>
      <c r="I2441" s="68">
        <v>0</v>
      </c>
      <c r="J2441" s="69">
        <f t="shared" si="74"/>
        <v>0</v>
      </c>
      <c r="K2441" s="57"/>
      <c r="L2441" s="65" t="s">
        <v>470</v>
      </c>
    </row>
    <row r="2442" spans="1:12" s="73" customFormat="1" outlineLevel="2">
      <c r="A2442" s="82">
        <v>1203507012</v>
      </c>
      <c r="B2442" s="83" t="s">
        <v>2025</v>
      </c>
      <c r="C2442" s="70">
        <v>0</v>
      </c>
      <c r="D2442" s="79"/>
      <c r="E2442" s="70"/>
      <c r="F2442" s="72"/>
      <c r="G2442" s="70">
        <f t="shared" si="75"/>
        <v>0</v>
      </c>
      <c r="I2442" s="68">
        <v>0</v>
      </c>
      <c r="J2442" s="69">
        <f t="shared" si="74"/>
        <v>0</v>
      </c>
      <c r="K2442" s="57"/>
      <c r="L2442" s="65" t="s">
        <v>470</v>
      </c>
    </row>
    <row r="2443" spans="1:12" s="73" customFormat="1" outlineLevel="2">
      <c r="A2443" s="82">
        <v>1203507013</v>
      </c>
      <c r="B2443" s="83" t="s">
        <v>2026</v>
      </c>
      <c r="C2443" s="70">
        <v>0</v>
      </c>
      <c r="D2443" s="79"/>
      <c r="E2443" s="70"/>
      <c r="F2443" s="72"/>
      <c r="G2443" s="70">
        <f t="shared" si="75"/>
        <v>0</v>
      </c>
      <c r="I2443" s="68">
        <v>0</v>
      </c>
      <c r="J2443" s="69">
        <f t="shared" si="74"/>
        <v>0</v>
      </c>
      <c r="K2443" s="57"/>
      <c r="L2443" s="65" t="s">
        <v>470</v>
      </c>
    </row>
    <row r="2444" spans="1:12" s="73" customFormat="1" outlineLevel="2">
      <c r="A2444" s="82">
        <v>1203507016</v>
      </c>
      <c r="B2444" s="83" t="s">
        <v>2027</v>
      </c>
      <c r="C2444" s="70">
        <v>0</v>
      </c>
      <c r="D2444" s="79"/>
      <c r="E2444" s="70"/>
      <c r="F2444" s="72"/>
      <c r="G2444" s="70">
        <f t="shared" si="75"/>
        <v>0</v>
      </c>
      <c r="I2444" s="68">
        <v>0</v>
      </c>
      <c r="J2444" s="69">
        <f t="shared" si="74"/>
        <v>0</v>
      </c>
      <c r="K2444" s="57"/>
      <c r="L2444" s="65" t="s">
        <v>470</v>
      </c>
    </row>
    <row r="2445" spans="1:12" s="73" customFormat="1" outlineLevel="2">
      <c r="A2445" s="82">
        <v>1203507017</v>
      </c>
      <c r="B2445" s="83" t="s">
        <v>2028</v>
      </c>
      <c r="C2445" s="70">
        <v>0</v>
      </c>
      <c r="D2445" s="79"/>
      <c r="E2445" s="70"/>
      <c r="F2445" s="72"/>
      <c r="G2445" s="70">
        <f t="shared" si="75"/>
        <v>0</v>
      </c>
      <c r="I2445" s="68">
        <v>0</v>
      </c>
      <c r="J2445" s="69">
        <f t="shared" si="74"/>
        <v>0</v>
      </c>
      <c r="K2445" s="57"/>
      <c r="L2445" s="65" t="s">
        <v>470</v>
      </c>
    </row>
    <row r="2446" spans="1:12" s="73" customFormat="1" outlineLevel="2">
      <c r="A2446" s="82">
        <v>1203507019</v>
      </c>
      <c r="B2446" s="83" t="s">
        <v>2029</v>
      </c>
      <c r="C2446" s="70">
        <v>0</v>
      </c>
      <c r="D2446" s="79"/>
      <c r="E2446" s="70"/>
      <c r="F2446" s="72"/>
      <c r="G2446" s="70">
        <f t="shared" si="75"/>
        <v>0</v>
      </c>
      <c r="I2446" s="68">
        <v>0</v>
      </c>
      <c r="J2446" s="69">
        <f t="shared" si="74"/>
        <v>0</v>
      </c>
      <c r="K2446" s="57"/>
      <c r="L2446" s="65" t="s">
        <v>470</v>
      </c>
    </row>
    <row r="2447" spans="1:12" s="73" customFormat="1" outlineLevel="2">
      <c r="A2447" s="82">
        <v>1203508010</v>
      </c>
      <c r="B2447" s="83" t="s">
        <v>2030</v>
      </c>
      <c r="C2447" s="70">
        <v>0</v>
      </c>
      <c r="D2447" s="79"/>
      <c r="E2447" s="70"/>
      <c r="F2447" s="72"/>
      <c r="G2447" s="70">
        <f t="shared" si="75"/>
        <v>0</v>
      </c>
      <c r="I2447" s="68">
        <v>0</v>
      </c>
      <c r="J2447" s="69">
        <f t="shared" si="74"/>
        <v>0</v>
      </c>
      <c r="K2447" s="57"/>
      <c r="L2447" s="65" t="s">
        <v>470</v>
      </c>
    </row>
    <row r="2448" spans="1:12" s="73" customFormat="1" outlineLevel="2">
      <c r="A2448" s="82">
        <v>1203508011</v>
      </c>
      <c r="B2448" s="83" t="s">
        <v>2031</v>
      </c>
      <c r="C2448" s="70">
        <v>0</v>
      </c>
      <c r="D2448" s="79"/>
      <c r="E2448" s="70"/>
      <c r="F2448" s="72"/>
      <c r="G2448" s="70">
        <f t="shared" si="75"/>
        <v>0</v>
      </c>
      <c r="I2448" s="68">
        <v>0</v>
      </c>
      <c r="J2448" s="69">
        <f t="shared" si="74"/>
        <v>0</v>
      </c>
      <c r="K2448" s="57"/>
      <c r="L2448" s="65" t="s">
        <v>470</v>
      </c>
    </row>
    <row r="2449" spans="1:12" s="73" customFormat="1" outlineLevel="2">
      <c r="A2449" s="82">
        <v>1203508012</v>
      </c>
      <c r="B2449" s="83" t="s">
        <v>2032</v>
      </c>
      <c r="C2449" s="70">
        <v>0</v>
      </c>
      <c r="D2449" s="79"/>
      <c r="E2449" s="70"/>
      <c r="F2449" s="72"/>
      <c r="G2449" s="70">
        <f t="shared" si="75"/>
        <v>0</v>
      </c>
      <c r="I2449" s="68">
        <v>0</v>
      </c>
      <c r="J2449" s="69">
        <f t="shared" si="74"/>
        <v>0</v>
      </c>
      <c r="K2449" s="57"/>
      <c r="L2449" s="65" t="s">
        <v>470</v>
      </c>
    </row>
    <row r="2450" spans="1:12" s="73" customFormat="1" outlineLevel="2">
      <c r="A2450" s="82">
        <v>1203508013</v>
      </c>
      <c r="B2450" s="83" t="s">
        <v>2033</v>
      </c>
      <c r="C2450" s="70">
        <v>0</v>
      </c>
      <c r="D2450" s="79"/>
      <c r="E2450" s="70"/>
      <c r="F2450" s="72"/>
      <c r="G2450" s="70">
        <f t="shared" si="75"/>
        <v>0</v>
      </c>
      <c r="I2450" s="68">
        <v>0</v>
      </c>
      <c r="J2450" s="69">
        <f t="shared" si="74"/>
        <v>0</v>
      </c>
      <c r="K2450" s="57"/>
      <c r="L2450" s="65" t="s">
        <v>470</v>
      </c>
    </row>
    <row r="2451" spans="1:12" s="73" customFormat="1" outlineLevel="2">
      <c r="A2451" s="82">
        <v>1203508016</v>
      </c>
      <c r="B2451" s="83" t="s">
        <v>2034</v>
      </c>
      <c r="C2451" s="70">
        <v>0</v>
      </c>
      <c r="D2451" s="79"/>
      <c r="E2451" s="70"/>
      <c r="F2451" s="72"/>
      <c r="G2451" s="70">
        <f t="shared" si="75"/>
        <v>0</v>
      </c>
      <c r="I2451" s="68">
        <v>0</v>
      </c>
      <c r="J2451" s="69">
        <f t="shared" si="74"/>
        <v>0</v>
      </c>
      <c r="K2451" s="57"/>
      <c r="L2451" s="65" t="s">
        <v>470</v>
      </c>
    </row>
    <row r="2452" spans="1:12" s="73" customFormat="1" outlineLevel="2">
      <c r="A2452" s="82">
        <v>1203508017</v>
      </c>
      <c r="B2452" s="83" t="s">
        <v>2035</v>
      </c>
      <c r="C2452" s="70">
        <v>0</v>
      </c>
      <c r="D2452" s="79"/>
      <c r="E2452" s="70"/>
      <c r="F2452" s="72"/>
      <c r="G2452" s="70">
        <f t="shared" si="75"/>
        <v>0</v>
      </c>
      <c r="I2452" s="68">
        <v>0</v>
      </c>
      <c r="J2452" s="69">
        <f t="shared" si="74"/>
        <v>0</v>
      </c>
      <c r="K2452" s="57"/>
      <c r="L2452" s="65" t="s">
        <v>470</v>
      </c>
    </row>
    <row r="2453" spans="1:12" s="73" customFormat="1" outlineLevel="2">
      <c r="A2453" s="82">
        <v>1203508018</v>
      </c>
      <c r="B2453" s="83" t="s">
        <v>2036</v>
      </c>
      <c r="C2453" s="70">
        <v>0</v>
      </c>
      <c r="D2453" s="79"/>
      <c r="E2453" s="70"/>
      <c r="F2453" s="72"/>
      <c r="G2453" s="70">
        <f t="shared" si="75"/>
        <v>0</v>
      </c>
      <c r="I2453" s="68">
        <v>0</v>
      </c>
      <c r="J2453" s="69">
        <f t="shared" si="74"/>
        <v>0</v>
      </c>
      <c r="K2453" s="57"/>
      <c r="L2453" s="65" t="s">
        <v>470</v>
      </c>
    </row>
    <row r="2454" spans="1:12" s="73" customFormat="1" outlineLevel="2">
      <c r="A2454" s="82">
        <v>1203508019</v>
      </c>
      <c r="B2454" s="83" t="s">
        <v>2037</v>
      </c>
      <c r="C2454" s="70">
        <v>0</v>
      </c>
      <c r="D2454" s="79"/>
      <c r="E2454" s="70"/>
      <c r="F2454" s="72"/>
      <c r="G2454" s="70">
        <f t="shared" si="75"/>
        <v>0</v>
      </c>
      <c r="I2454" s="68">
        <v>0</v>
      </c>
      <c r="J2454" s="69">
        <f t="shared" si="74"/>
        <v>0</v>
      </c>
      <c r="K2454" s="57"/>
      <c r="L2454" s="65" t="s">
        <v>470</v>
      </c>
    </row>
    <row r="2455" spans="1:12" s="73" customFormat="1" outlineLevel="2">
      <c r="A2455" s="82">
        <v>1203508020</v>
      </c>
      <c r="B2455" s="83" t="s">
        <v>2030</v>
      </c>
      <c r="C2455" s="70">
        <v>0</v>
      </c>
      <c r="D2455" s="79"/>
      <c r="E2455" s="70"/>
      <c r="F2455" s="72"/>
      <c r="G2455" s="70">
        <f t="shared" si="75"/>
        <v>0</v>
      </c>
      <c r="I2455" s="68">
        <v>0</v>
      </c>
      <c r="J2455" s="69">
        <f t="shared" si="74"/>
        <v>0</v>
      </c>
      <c r="K2455" s="57"/>
      <c r="L2455" s="65" t="s">
        <v>470</v>
      </c>
    </row>
    <row r="2456" spans="1:12" s="73" customFormat="1" outlineLevel="2">
      <c r="A2456" s="82">
        <v>1203508021</v>
      </c>
      <c r="B2456" s="83" t="s">
        <v>2031</v>
      </c>
      <c r="C2456" s="70">
        <v>0</v>
      </c>
      <c r="D2456" s="79"/>
      <c r="E2456" s="70"/>
      <c r="F2456" s="72"/>
      <c r="G2456" s="70">
        <f t="shared" si="75"/>
        <v>0</v>
      </c>
      <c r="I2456" s="68">
        <v>0</v>
      </c>
      <c r="J2456" s="69">
        <f t="shared" si="74"/>
        <v>0</v>
      </c>
      <c r="K2456" s="57"/>
      <c r="L2456" s="65" t="s">
        <v>470</v>
      </c>
    </row>
    <row r="2457" spans="1:12" s="73" customFormat="1" outlineLevel="2">
      <c r="A2457" s="82">
        <v>1203508022</v>
      </c>
      <c r="B2457" s="83" t="s">
        <v>2032</v>
      </c>
      <c r="C2457" s="70">
        <v>0</v>
      </c>
      <c r="D2457" s="79"/>
      <c r="E2457" s="70"/>
      <c r="F2457" s="72"/>
      <c r="G2457" s="70">
        <f t="shared" si="75"/>
        <v>0</v>
      </c>
      <c r="I2457" s="68">
        <v>0</v>
      </c>
      <c r="J2457" s="69">
        <f t="shared" si="74"/>
        <v>0</v>
      </c>
      <c r="K2457" s="57"/>
      <c r="L2457" s="65" t="s">
        <v>470</v>
      </c>
    </row>
    <row r="2458" spans="1:12" s="73" customFormat="1" outlineLevel="2">
      <c r="A2458" s="82">
        <v>1203508023</v>
      </c>
      <c r="B2458" s="83" t="s">
        <v>2033</v>
      </c>
      <c r="C2458" s="70">
        <v>0</v>
      </c>
      <c r="D2458" s="79"/>
      <c r="E2458" s="70"/>
      <c r="F2458" s="72"/>
      <c r="G2458" s="70">
        <f t="shared" si="75"/>
        <v>0</v>
      </c>
      <c r="I2458" s="68">
        <v>0</v>
      </c>
      <c r="J2458" s="69">
        <f t="shared" si="74"/>
        <v>0</v>
      </c>
      <c r="K2458" s="57"/>
      <c r="L2458" s="65" t="s">
        <v>470</v>
      </c>
    </row>
    <row r="2459" spans="1:12" s="73" customFormat="1" outlineLevel="2">
      <c r="A2459" s="82">
        <v>1203508026</v>
      </c>
      <c r="B2459" s="83" t="s">
        <v>2034</v>
      </c>
      <c r="C2459" s="70">
        <v>0</v>
      </c>
      <c r="D2459" s="79"/>
      <c r="E2459" s="70"/>
      <c r="F2459" s="72"/>
      <c r="G2459" s="70">
        <f t="shared" si="75"/>
        <v>0</v>
      </c>
      <c r="I2459" s="68">
        <v>0</v>
      </c>
      <c r="J2459" s="69">
        <f t="shared" si="74"/>
        <v>0</v>
      </c>
      <c r="K2459" s="57"/>
      <c r="L2459" s="65" t="s">
        <v>470</v>
      </c>
    </row>
    <row r="2460" spans="1:12" s="73" customFormat="1" outlineLevel="2">
      <c r="A2460" s="82">
        <v>1203508027</v>
      </c>
      <c r="B2460" s="83" t="s">
        <v>2035</v>
      </c>
      <c r="C2460" s="70">
        <v>0</v>
      </c>
      <c r="D2460" s="79"/>
      <c r="E2460" s="70"/>
      <c r="F2460" s="72"/>
      <c r="G2460" s="70">
        <f t="shared" si="75"/>
        <v>0</v>
      </c>
      <c r="I2460" s="68">
        <v>0</v>
      </c>
      <c r="J2460" s="69">
        <f t="shared" si="74"/>
        <v>0</v>
      </c>
      <c r="K2460" s="57"/>
      <c r="L2460" s="65" t="s">
        <v>470</v>
      </c>
    </row>
    <row r="2461" spans="1:12" s="73" customFormat="1" outlineLevel="2">
      <c r="A2461" s="82">
        <v>1203508028</v>
      </c>
      <c r="B2461" s="83" t="s">
        <v>2036</v>
      </c>
      <c r="C2461" s="70">
        <v>0</v>
      </c>
      <c r="D2461" s="79"/>
      <c r="E2461" s="70"/>
      <c r="F2461" s="72"/>
      <c r="G2461" s="70">
        <f t="shared" si="75"/>
        <v>0</v>
      </c>
      <c r="I2461" s="68">
        <v>0</v>
      </c>
      <c r="J2461" s="69">
        <f t="shared" si="74"/>
        <v>0</v>
      </c>
      <c r="K2461" s="57"/>
      <c r="L2461" s="65" t="s">
        <v>470</v>
      </c>
    </row>
    <row r="2462" spans="1:12" s="73" customFormat="1" outlineLevel="2">
      <c r="A2462" s="82">
        <v>1203508029</v>
      </c>
      <c r="B2462" s="83" t="s">
        <v>2037</v>
      </c>
      <c r="C2462" s="70">
        <v>0</v>
      </c>
      <c r="D2462" s="79"/>
      <c r="E2462" s="70"/>
      <c r="F2462" s="72"/>
      <c r="G2462" s="70">
        <f t="shared" si="75"/>
        <v>0</v>
      </c>
      <c r="I2462" s="68">
        <v>0</v>
      </c>
      <c r="J2462" s="69">
        <f t="shared" si="74"/>
        <v>0</v>
      </c>
      <c r="K2462" s="57"/>
      <c r="L2462" s="65" t="s">
        <v>470</v>
      </c>
    </row>
    <row r="2463" spans="1:12" s="73" customFormat="1" outlineLevel="2">
      <c r="A2463" s="82">
        <v>1203509010</v>
      </c>
      <c r="B2463" s="83" t="s">
        <v>2038</v>
      </c>
      <c r="C2463" s="70">
        <v>0</v>
      </c>
      <c r="D2463" s="79"/>
      <c r="E2463" s="70"/>
      <c r="F2463" s="72"/>
      <c r="G2463" s="70">
        <f t="shared" si="75"/>
        <v>0</v>
      </c>
      <c r="I2463" s="68">
        <v>0</v>
      </c>
      <c r="J2463" s="69">
        <f t="shared" si="74"/>
        <v>0</v>
      </c>
      <c r="K2463" s="57"/>
      <c r="L2463" s="65" t="s">
        <v>470</v>
      </c>
    </row>
    <row r="2464" spans="1:12" s="73" customFormat="1" outlineLevel="2">
      <c r="A2464" s="82">
        <v>1203509011</v>
      </c>
      <c r="B2464" s="83" t="s">
        <v>2039</v>
      </c>
      <c r="C2464" s="70">
        <v>162956531.37</v>
      </c>
      <c r="D2464" s="79"/>
      <c r="E2464" s="70"/>
      <c r="F2464" s="72"/>
      <c r="G2464" s="70">
        <f t="shared" si="75"/>
        <v>162956531.37</v>
      </c>
      <c r="I2464" s="68">
        <v>0</v>
      </c>
      <c r="J2464" s="69">
        <f t="shared" si="74"/>
        <v>-162956531.37</v>
      </c>
      <c r="K2464" s="57"/>
      <c r="L2464" s="65" t="s">
        <v>470</v>
      </c>
    </row>
    <row r="2465" spans="1:12" s="73" customFormat="1" outlineLevel="2">
      <c r="A2465" s="82">
        <v>1203509012</v>
      </c>
      <c r="B2465" s="83" t="s">
        <v>2040</v>
      </c>
      <c r="C2465" s="70">
        <v>0</v>
      </c>
      <c r="D2465" s="79"/>
      <c r="E2465" s="70"/>
      <c r="F2465" s="72"/>
      <c r="G2465" s="70">
        <f t="shared" si="75"/>
        <v>0</v>
      </c>
      <c r="I2465" s="68">
        <v>0</v>
      </c>
      <c r="J2465" s="69">
        <f t="shared" si="74"/>
        <v>0</v>
      </c>
      <c r="K2465" s="57"/>
      <c r="L2465" s="65" t="s">
        <v>470</v>
      </c>
    </row>
    <row r="2466" spans="1:12" s="73" customFormat="1" outlineLevel="2">
      <c r="A2466" s="82">
        <v>1203509013</v>
      </c>
      <c r="B2466" s="83" t="s">
        <v>2041</v>
      </c>
      <c r="C2466" s="70">
        <v>27230357.109999899</v>
      </c>
      <c r="D2466" s="79"/>
      <c r="E2466" s="70"/>
      <c r="F2466" s="72"/>
      <c r="G2466" s="70">
        <f t="shared" si="75"/>
        <v>27230357.109999899</v>
      </c>
      <c r="I2466" s="68">
        <v>0</v>
      </c>
      <c r="J2466" s="69">
        <f t="shared" si="74"/>
        <v>-27230357.109999899</v>
      </c>
      <c r="K2466" s="57"/>
      <c r="L2466" s="65" t="s">
        <v>470</v>
      </c>
    </row>
    <row r="2467" spans="1:12" s="73" customFormat="1" outlineLevel="2">
      <c r="A2467" s="82">
        <v>1203509016</v>
      </c>
      <c r="B2467" s="83" t="s">
        <v>2042</v>
      </c>
      <c r="C2467" s="70">
        <v>0</v>
      </c>
      <c r="D2467" s="79"/>
      <c r="E2467" s="70"/>
      <c r="F2467" s="72"/>
      <c r="G2467" s="70">
        <f t="shared" si="75"/>
        <v>0</v>
      </c>
      <c r="I2467" s="68">
        <v>0</v>
      </c>
      <c r="J2467" s="69">
        <f t="shared" si="74"/>
        <v>0</v>
      </c>
      <c r="K2467" s="57"/>
      <c r="L2467" s="65" t="s">
        <v>470</v>
      </c>
    </row>
    <row r="2468" spans="1:12" s="73" customFormat="1" outlineLevel="2">
      <c r="A2468" s="82">
        <v>1203509017</v>
      </c>
      <c r="B2468" s="83" t="s">
        <v>2043</v>
      </c>
      <c r="C2468" s="70">
        <v>-190186837.61000001</v>
      </c>
      <c r="D2468" s="79"/>
      <c r="E2468" s="70"/>
      <c r="F2468" s="72"/>
      <c r="G2468" s="70">
        <f t="shared" si="75"/>
        <v>-190186837.61000001</v>
      </c>
      <c r="I2468" s="68">
        <v>0</v>
      </c>
      <c r="J2468" s="69">
        <f t="shared" si="74"/>
        <v>190186837.61000001</v>
      </c>
      <c r="K2468" s="57"/>
      <c r="L2468" s="65" t="s">
        <v>470</v>
      </c>
    </row>
    <row r="2469" spans="1:12" s="73" customFormat="1" outlineLevel="2">
      <c r="A2469" s="82">
        <v>1203509019</v>
      </c>
      <c r="B2469" s="83" t="s">
        <v>2044</v>
      </c>
      <c r="C2469" s="70">
        <v>0.01</v>
      </c>
      <c r="D2469" s="79"/>
      <c r="E2469" s="70"/>
      <c r="F2469" s="72"/>
      <c r="G2469" s="70">
        <f t="shared" si="75"/>
        <v>0.01</v>
      </c>
      <c r="I2469" s="68">
        <v>0</v>
      </c>
      <c r="J2469" s="69">
        <f t="shared" si="74"/>
        <v>-0.01</v>
      </c>
      <c r="K2469" s="57"/>
      <c r="L2469" s="65" t="s">
        <v>470</v>
      </c>
    </row>
    <row r="2470" spans="1:12" s="73" customFormat="1" outlineLevel="2">
      <c r="A2470" s="82">
        <v>1203509020</v>
      </c>
      <c r="B2470" s="83" t="s">
        <v>2038</v>
      </c>
      <c r="C2470" s="70">
        <v>0</v>
      </c>
      <c r="D2470" s="79"/>
      <c r="E2470" s="70"/>
      <c r="F2470" s="72"/>
      <c r="G2470" s="70">
        <f t="shared" si="75"/>
        <v>0</v>
      </c>
      <c r="I2470" s="68">
        <v>0</v>
      </c>
      <c r="J2470" s="69">
        <f t="shared" si="74"/>
        <v>0</v>
      </c>
      <c r="K2470" s="57"/>
      <c r="L2470" s="65" t="s">
        <v>470</v>
      </c>
    </row>
    <row r="2471" spans="1:12" s="73" customFormat="1" outlineLevel="2">
      <c r="A2471" s="82">
        <v>1203509021</v>
      </c>
      <c r="B2471" s="83" t="s">
        <v>2039</v>
      </c>
      <c r="C2471" s="70">
        <v>0</v>
      </c>
      <c r="D2471" s="79"/>
      <c r="E2471" s="70"/>
      <c r="F2471" s="72"/>
      <c r="G2471" s="70">
        <f t="shared" si="75"/>
        <v>0</v>
      </c>
      <c r="I2471" s="68">
        <v>0</v>
      </c>
      <c r="J2471" s="69">
        <f t="shared" si="74"/>
        <v>0</v>
      </c>
      <c r="K2471" s="57"/>
      <c r="L2471" s="65" t="s">
        <v>470</v>
      </c>
    </row>
    <row r="2472" spans="1:12" s="73" customFormat="1" outlineLevel="2">
      <c r="A2472" s="82">
        <v>1203509022</v>
      </c>
      <c r="B2472" s="83" t="s">
        <v>2040</v>
      </c>
      <c r="C2472" s="70">
        <v>0</v>
      </c>
      <c r="D2472" s="79"/>
      <c r="E2472" s="70"/>
      <c r="F2472" s="72"/>
      <c r="G2472" s="70">
        <f t="shared" si="75"/>
        <v>0</v>
      </c>
      <c r="I2472" s="68">
        <v>0</v>
      </c>
      <c r="J2472" s="69">
        <f t="shared" si="74"/>
        <v>0</v>
      </c>
      <c r="K2472" s="57"/>
      <c r="L2472" s="65" t="s">
        <v>470</v>
      </c>
    </row>
    <row r="2473" spans="1:12" s="73" customFormat="1" outlineLevel="2">
      <c r="A2473" s="82">
        <v>1203509023</v>
      </c>
      <c r="B2473" s="83" t="s">
        <v>2041</v>
      </c>
      <c r="C2473" s="70">
        <v>0</v>
      </c>
      <c r="D2473" s="79"/>
      <c r="E2473" s="70"/>
      <c r="F2473" s="72"/>
      <c r="G2473" s="70">
        <f t="shared" si="75"/>
        <v>0</v>
      </c>
      <c r="I2473" s="68">
        <v>0</v>
      </c>
      <c r="J2473" s="69">
        <f t="shared" si="74"/>
        <v>0</v>
      </c>
      <c r="K2473" s="57"/>
      <c r="L2473" s="65" t="s">
        <v>470</v>
      </c>
    </row>
    <row r="2474" spans="1:12" s="73" customFormat="1" outlineLevel="2">
      <c r="A2474" s="82">
        <v>1203509026</v>
      </c>
      <c r="B2474" s="83" t="s">
        <v>2042</v>
      </c>
      <c r="C2474" s="70">
        <v>0</v>
      </c>
      <c r="D2474" s="79"/>
      <c r="E2474" s="70"/>
      <c r="F2474" s="72"/>
      <c r="G2474" s="70">
        <f t="shared" si="75"/>
        <v>0</v>
      </c>
      <c r="I2474" s="68">
        <v>0</v>
      </c>
      <c r="J2474" s="69">
        <f t="shared" ref="J2474:J2537" si="76">I2474-G2474</f>
        <v>0</v>
      </c>
      <c r="K2474" s="57"/>
      <c r="L2474" s="65" t="s">
        <v>470</v>
      </c>
    </row>
    <row r="2475" spans="1:12" s="73" customFormat="1" outlineLevel="2">
      <c r="A2475" s="82">
        <v>1203509027</v>
      </c>
      <c r="B2475" s="83" t="s">
        <v>2043</v>
      </c>
      <c r="C2475" s="70">
        <v>0</v>
      </c>
      <c r="D2475" s="79"/>
      <c r="E2475" s="70"/>
      <c r="F2475" s="72"/>
      <c r="G2475" s="70">
        <f t="shared" si="75"/>
        <v>0</v>
      </c>
      <c r="I2475" s="68">
        <v>0</v>
      </c>
      <c r="J2475" s="69">
        <f t="shared" si="76"/>
        <v>0</v>
      </c>
      <c r="K2475" s="57"/>
      <c r="L2475" s="65" t="s">
        <v>470</v>
      </c>
    </row>
    <row r="2476" spans="1:12" s="73" customFormat="1" outlineLevel="2">
      <c r="A2476" s="82">
        <v>1203509029</v>
      </c>
      <c r="B2476" s="83" t="s">
        <v>2044</v>
      </c>
      <c r="C2476" s="70">
        <v>0</v>
      </c>
      <c r="D2476" s="79"/>
      <c r="E2476" s="70"/>
      <c r="F2476" s="72"/>
      <c r="G2476" s="70">
        <f t="shared" si="75"/>
        <v>0</v>
      </c>
      <c r="I2476" s="68">
        <v>0</v>
      </c>
      <c r="J2476" s="69">
        <f t="shared" si="76"/>
        <v>0</v>
      </c>
      <c r="K2476" s="57"/>
      <c r="L2476" s="65" t="s">
        <v>470</v>
      </c>
    </row>
    <row r="2477" spans="1:12" s="73" customFormat="1" outlineLevel="2">
      <c r="A2477" s="82">
        <v>1203509030</v>
      </c>
      <c r="B2477" s="83" t="s">
        <v>2038</v>
      </c>
      <c r="C2477" s="70">
        <v>0</v>
      </c>
      <c r="D2477" s="79"/>
      <c r="E2477" s="70"/>
      <c r="F2477" s="72"/>
      <c r="G2477" s="70">
        <f t="shared" si="75"/>
        <v>0</v>
      </c>
      <c r="I2477" s="68">
        <v>0</v>
      </c>
      <c r="J2477" s="69">
        <f t="shared" si="76"/>
        <v>0</v>
      </c>
      <c r="K2477" s="57"/>
      <c r="L2477" s="65" t="s">
        <v>470</v>
      </c>
    </row>
    <row r="2478" spans="1:12" s="73" customFormat="1" outlineLevel="2">
      <c r="A2478" s="82">
        <v>1203509031</v>
      </c>
      <c r="B2478" s="83" t="s">
        <v>2039</v>
      </c>
      <c r="C2478" s="70">
        <v>0</v>
      </c>
      <c r="D2478" s="79"/>
      <c r="E2478" s="70"/>
      <c r="F2478" s="72"/>
      <c r="G2478" s="70">
        <f t="shared" si="75"/>
        <v>0</v>
      </c>
      <c r="I2478" s="68">
        <v>0</v>
      </c>
      <c r="J2478" s="69">
        <f t="shared" si="76"/>
        <v>0</v>
      </c>
      <c r="K2478" s="57"/>
      <c r="L2478" s="65" t="s">
        <v>470</v>
      </c>
    </row>
    <row r="2479" spans="1:12" s="73" customFormat="1" outlineLevel="2">
      <c r="A2479" s="82">
        <v>1203509032</v>
      </c>
      <c r="B2479" s="83" t="s">
        <v>2040</v>
      </c>
      <c r="C2479" s="70">
        <v>0</v>
      </c>
      <c r="D2479" s="79"/>
      <c r="E2479" s="70"/>
      <c r="F2479" s="72"/>
      <c r="G2479" s="70">
        <f t="shared" si="75"/>
        <v>0</v>
      </c>
      <c r="I2479" s="68">
        <v>0</v>
      </c>
      <c r="J2479" s="69">
        <f t="shared" si="76"/>
        <v>0</v>
      </c>
      <c r="K2479" s="57"/>
      <c r="L2479" s="65" t="s">
        <v>470</v>
      </c>
    </row>
    <row r="2480" spans="1:12" s="73" customFormat="1" outlineLevel="2">
      <c r="A2480" s="82">
        <v>1203509033</v>
      </c>
      <c r="B2480" s="83" t="s">
        <v>2041</v>
      </c>
      <c r="C2480" s="70">
        <v>219455.17</v>
      </c>
      <c r="D2480" s="79"/>
      <c r="E2480" s="70"/>
      <c r="F2480" s="72"/>
      <c r="G2480" s="70">
        <f t="shared" si="75"/>
        <v>219455.17</v>
      </c>
      <c r="I2480" s="68">
        <v>0</v>
      </c>
      <c r="J2480" s="69">
        <f t="shared" si="76"/>
        <v>-219455.17</v>
      </c>
      <c r="K2480" s="57"/>
      <c r="L2480" s="65" t="s">
        <v>470</v>
      </c>
    </row>
    <row r="2481" spans="1:12" s="73" customFormat="1" outlineLevel="2">
      <c r="A2481" s="82">
        <v>1203509036</v>
      </c>
      <c r="B2481" s="83" t="s">
        <v>2042</v>
      </c>
      <c r="C2481" s="70">
        <v>0</v>
      </c>
      <c r="D2481" s="79"/>
      <c r="E2481" s="70"/>
      <c r="F2481" s="72"/>
      <c r="G2481" s="70">
        <f t="shared" si="75"/>
        <v>0</v>
      </c>
      <c r="I2481" s="68">
        <v>0</v>
      </c>
      <c r="J2481" s="69">
        <f t="shared" si="76"/>
        <v>0</v>
      </c>
      <c r="K2481" s="57"/>
      <c r="L2481" s="65" t="s">
        <v>470</v>
      </c>
    </row>
    <row r="2482" spans="1:12" s="73" customFormat="1" outlineLevel="2">
      <c r="A2482" s="82">
        <v>1203509037</v>
      </c>
      <c r="B2482" s="83" t="s">
        <v>2043</v>
      </c>
      <c r="C2482" s="70">
        <v>-219455.17</v>
      </c>
      <c r="D2482" s="79"/>
      <c r="E2482" s="70"/>
      <c r="F2482" s="72"/>
      <c r="G2482" s="70">
        <f t="shared" si="75"/>
        <v>-219455.17</v>
      </c>
      <c r="I2482" s="68">
        <v>0</v>
      </c>
      <c r="J2482" s="69">
        <f t="shared" si="76"/>
        <v>219455.17</v>
      </c>
      <c r="K2482" s="57"/>
      <c r="L2482" s="65" t="s">
        <v>470</v>
      </c>
    </row>
    <row r="2483" spans="1:12" s="73" customFormat="1" outlineLevel="2">
      <c r="A2483" s="82">
        <v>1203509039</v>
      </c>
      <c r="B2483" s="83" t="s">
        <v>2044</v>
      </c>
      <c r="C2483" s="70">
        <v>0</v>
      </c>
      <c r="D2483" s="79"/>
      <c r="E2483" s="70"/>
      <c r="F2483" s="72"/>
      <c r="G2483" s="70">
        <f t="shared" si="75"/>
        <v>0</v>
      </c>
      <c r="I2483" s="68">
        <v>0</v>
      </c>
      <c r="J2483" s="69">
        <f t="shared" si="76"/>
        <v>0</v>
      </c>
      <c r="K2483" s="57"/>
      <c r="L2483" s="65" t="s">
        <v>470</v>
      </c>
    </row>
    <row r="2484" spans="1:12" s="73" customFormat="1" outlineLevel="2">
      <c r="A2484" s="82">
        <v>1203510010</v>
      </c>
      <c r="B2484" s="83" t="s">
        <v>2045</v>
      </c>
      <c r="C2484" s="70">
        <v>0</v>
      </c>
      <c r="D2484" s="79"/>
      <c r="E2484" s="70"/>
      <c r="F2484" s="72"/>
      <c r="G2484" s="70">
        <f t="shared" si="75"/>
        <v>0</v>
      </c>
      <c r="I2484" s="68">
        <v>0</v>
      </c>
      <c r="J2484" s="69">
        <f t="shared" si="76"/>
        <v>0</v>
      </c>
      <c r="K2484" s="57"/>
      <c r="L2484" s="65" t="s">
        <v>470</v>
      </c>
    </row>
    <row r="2485" spans="1:12" s="73" customFormat="1" outlineLevel="2">
      <c r="A2485" s="82">
        <v>1203510011</v>
      </c>
      <c r="B2485" s="83" t="s">
        <v>2046</v>
      </c>
      <c r="C2485" s="70">
        <v>227086549.83000001</v>
      </c>
      <c r="D2485" s="79"/>
      <c r="E2485" s="70"/>
      <c r="F2485" s="72"/>
      <c r="G2485" s="70">
        <f t="shared" si="75"/>
        <v>227086549.83000001</v>
      </c>
      <c r="I2485" s="68">
        <v>0</v>
      </c>
      <c r="J2485" s="69">
        <f t="shared" si="76"/>
        <v>-227086549.83000001</v>
      </c>
      <c r="K2485" s="57"/>
      <c r="L2485" s="65" t="s">
        <v>470</v>
      </c>
    </row>
    <row r="2486" spans="1:12" s="73" customFormat="1" outlineLevel="2">
      <c r="A2486" s="82">
        <v>1203510012</v>
      </c>
      <c r="B2486" s="83" t="s">
        <v>2047</v>
      </c>
      <c r="C2486" s="70">
        <v>1292.75</v>
      </c>
      <c r="D2486" s="79"/>
      <c r="E2486" s="70"/>
      <c r="F2486" s="72"/>
      <c r="G2486" s="70">
        <f t="shared" si="75"/>
        <v>1292.75</v>
      </c>
      <c r="I2486" s="68">
        <v>0</v>
      </c>
      <c r="J2486" s="69">
        <f t="shared" si="76"/>
        <v>-1292.75</v>
      </c>
      <c r="K2486" s="57"/>
      <c r="L2486" s="65" t="s">
        <v>470</v>
      </c>
    </row>
    <row r="2487" spans="1:12" s="73" customFormat="1" outlineLevel="2">
      <c r="A2487" s="82">
        <v>1203510013</v>
      </c>
      <c r="B2487" s="83" t="s">
        <v>2048</v>
      </c>
      <c r="C2487" s="70">
        <v>149205262.5</v>
      </c>
      <c r="D2487" s="79"/>
      <c r="E2487" s="70"/>
      <c r="F2487" s="72"/>
      <c r="G2487" s="70">
        <f t="shared" si="75"/>
        <v>149205262.5</v>
      </c>
      <c r="I2487" s="68">
        <v>0</v>
      </c>
      <c r="J2487" s="69">
        <f t="shared" si="76"/>
        <v>-149205262.5</v>
      </c>
      <c r="K2487" s="57"/>
      <c r="L2487" s="65" t="s">
        <v>470</v>
      </c>
    </row>
    <row r="2488" spans="1:12" s="73" customFormat="1" outlineLevel="2">
      <c r="A2488" s="82">
        <v>1203510016</v>
      </c>
      <c r="B2488" s="83" t="s">
        <v>2049</v>
      </c>
      <c r="C2488" s="70">
        <v>0</v>
      </c>
      <c r="D2488" s="79"/>
      <c r="E2488" s="70"/>
      <c r="F2488" s="72"/>
      <c r="G2488" s="70">
        <f t="shared" ref="G2488:G2551" si="77">C2488+E2488</f>
        <v>0</v>
      </c>
      <c r="I2488" s="68">
        <v>0</v>
      </c>
      <c r="J2488" s="69">
        <f t="shared" si="76"/>
        <v>0</v>
      </c>
      <c r="K2488" s="57"/>
      <c r="L2488" s="65" t="s">
        <v>470</v>
      </c>
    </row>
    <row r="2489" spans="1:12" s="73" customFormat="1" outlineLevel="2">
      <c r="A2489" s="82">
        <v>1203510017</v>
      </c>
      <c r="B2489" s="83" t="s">
        <v>2050</v>
      </c>
      <c r="C2489" s="70">
        <v>-376270547.86000001</v>
      </c>
      <c r="D2489" s="79"/>
      <c r="E2489" s="70"/>
      <c r="F2489" s="72"/>
      <c r="G2489" s="70">
        <f t="shared" si="77"/>
        <v>-376270547.86000001</v>
      </c>
      <c r="I2489" s="68">
        <v>0</v>
      </c>
      <c r="J2489" s="69">
        <f t="shared" si="76"/>
        <v>376270547.86000001</v>
      </c>
      <c r="K2489" s="57"/>
      <c r="L2489" s="65" t="s">
        <v>470</v>
      </c>
    </row>
    <row r="2490" spans="1:12" s="73" customFormat="1" outlineLevel="2">
      <c r="A2490" s="82">
        <v>1203510019</v>
      </c>
      <c r="B2490" s="83" t="s">
        <v>2051</v>
      </c>
      <c r="C2490" s="70">
        <v>0</v>
      </c>
      <c r="D2490" s="79"/>
      <c r="E2490" s="70"/>
      <c r="F2490" s="72"/>
      <c r="G2490" s="70">
        <f t="shared" si="77"/>
        <v>0</v>
      </c>
      <c r="I2490" s="68">
        <v>0</v>
      </c>
      <c r="J2490" s="69">
        <f t="shared" si="76"/>
        <v>0</v>
      </c>
      <c r="K2490" s="57"/>
      <c r="L2490" s="65" t="s">
        <v>470</v>
      </c>
    </row>
    <row r="2491" spans="1:12" s="73" customFormat="1" outlineLevel="2">
      <c r="A2491" s="82">
        <v>1203510020</v>
      </c>
      <c r="B2491" s="83" t="s">
        <v>2045</v>
      </c>
      <c r="C2491" s="70">
        <v>0</v>
      </c>
      <c r="D2491" s="79"/>
      <c r="E2491" s="70"/>
      <c r="F2491" s="72"/>
      <c r="G2491" s="70">
        <f t="shared" si="77"/>
        <v>0</v>
      </c>
      <c r="I2491" s="68">
        <v>0</v>
      </c>
      <c r="J2491" s="69">
        <f t="shared" si="76"/>
        <v>0</v>
      </c>
      <c r="K2491" s="57"/>
      <c r="L2491" s="65" t="s">
        <v>470</v>
      </c>
    </row>
    <row r="2492" spans="1:12" s="73" customFormat="1" outlineLevel="2">
      <c r="A2492" s="82">
        <v>1203510021</v>
      </c>
      <c r="B2492" s="83" t="s">
        <v>2046</v>
      </c>
      <c r="C2492" s="70">
        <v>9668905.27999999</v>
      </c>
      <c r="D2492" s="79"/>
      <c r="E2492" s="70"/>
      <c r="F2492" s="72"/>
      <c r="G2492" s="70">
        <f t="shared" si="77"/>
        <v>9668905.27999999</v>
      </c>
      <c r="I2492" s="68">
        <v>0</v>
      </c>
      <c r="J2492" s="69">
        <f t="shared" si="76"/>
        <v>-9668905.27999999</v>
      </c>
      <c r="K2492" s="57"/>
      <c r="L2492" s="65" t="s">
        <v>470</v>
      </c>
    </row>
    <row r="2493" spans="1:12" s="73" customFormat="1" outlineLevel="2">
      <c r="A2493" s="82">
        <v>1203510022</v>
      </c>
      <c r="B2493" s="83" t="s">
        <v>2047</v>
      </c>
      <c r="C2493" s="70">
        <v>0</v>
      </c>
      <c r="D2493" s="79"/>
      <c r="E2493" s="70"/>
      <c r="F2493" s="72"/>
      <c r="G2493" s="70">
        <f t="shared" si="77"/>
        <v>0</v>
      </c>
      <c r="I2493" s="68">
        <v>0</v>
      </c>
      <c r="J2493" s="69">
        <f t="shared" si="76"/>
        <v>0</v>
      </c>
      <c r="K2493" s="57"/>
      <c r="L2493" s="65" t="s">
        <v>470</v>
      </c>
    </row>
    <row r="2494" spans="1:12" s="73" customFormat="1" outlineLevel="2">
      <c r="A2494" s="82">
        <v>1203510023</v>
      </c>
      <c r="B2494" s="83" t="s">
        <v>2048</v>
      </c>
      <c r="C2494" s="70">
        <v>326600789.75</v>
      </c>
      <c r="D2494" s="79"/>
      <c r="E2494" s="70"/>
      <c r="F2494" s="72"/>
      <c r="G2494" s="70">
        <f t="shared" si="77"/>
        <v>326600789.75</v>
      </c>
      <c r="I2494" s="68">
        <v>0</v>
      </c>
      <c r="J2494" s="69">
        <f t="shared" si="76"/>
        <v>-326600789.75</v>
      </c>
      <c r="K2494" s="57"/>
      <c r="L2494" s="65" t="s">
        <v>470</v>
      </c>
    </row>
    <row r="2495" spans="1:12" s="73" customFormat="1" outlineLevel="2">
      <c r="A2495" s="82">
        <v>1203510026</v>
      </c>
      <c r="B2495" s="83" t="s">
        <v>2049</v>
      </c>
      <c r="C2495" s="70">
        <v>0</v>
      </c>
      <c r="D2495" s="79"/>
      <c r="E2495" s="70"/>
      <c r="F2495" s="72"/>
      <c r="G2495" s="70">
        <f t="shared" si="77"/>
        <v>0</v>
      </c>
      <c r="I2495" s="68">
        <v>0</v>
      </c>
      <c r="J2495" s="69">
        <f t="shared" si="76"/>
        <v>0</v>
      </c>
      <c r="K2495" s="57"/>
      <c r="L2495" s="65" t="s">
        <v>470</v>
      </c>
    </row>
    <row r="2496" spans="1:12" s="73" customFormat="1" outlineLevel="2">
      <c r="A2496" s="82">
        <v>1203510027</v>
      </c>
      <c r="B2496" s="83" t="s">
        <v>2050</v>
      </c>
      <c r="C2496" s="70">
        <v>-336269695.02999902</v>
      </c>
      <c r="D2496" s="79"/>
      <c r="E2496" s="70"/>
      <c r="F2496" s="72"/>
      <c r="G2496" s="70">
        <f t="shared" si="77"/>
        <v>-336269695.02999902</v>
      </c>
      <c r="I2496" s="68">
        <v>0</v>
      </c>
      <c r="J2496" s="69">
        <f t="shared" si="76"/>
        <v>336269695.02999902</v>
      </c>
      <c r="K2496" s="57"/>
      <c r="L2496" s="65" t="s">
        <v>470</v>
      </c>
    </row>
    <row r="2497" spans="1:12" s="73" customFormat="1" outlineLevel="2">
      <c r="A2497" s="82">
        <v>1203510029</v>
      </c>
      <c r="B2497" s="83" t="s">
        <v>2051</v>
      </c>
      <c r="C2497" s="70">
        <v>0</v>
      </c>
      <c r="D2497" s="79"/>
      <c r="E2497" s="70"/>
      <c r="F2497" s="72"/>
      <c r="G2497" s="70">
        <f t="shared" si="77"/>
        <v>0</v>
      </c>
      <c r="I2497" s="68">
        <v>0</v>
      </c>
      <c r="J2497" s="69">
        <f t="shared" si="76"/>
        <v>0</v>
      </c>
      <c r="K2497" s="57"/>
      <c r="L2497" s="65" t="s">
        <v>470</v>
      </c>
    </row>
    <row r="2498" spans="1:12" s="73" customFormat="1" outlineLevel="2">
      <c r="A2498" s="82">
        <v>1203510030</v>
      </c>
      <c r="B2498" s="83" t="s">
        <v>2045</v>
      </c>
      <c r="C2498" s="70">
        <v>0</v>
      </c>
      <c r="D2498" s="79"/>
      <c r="E2498" s="70"/>
      <c r="F2498" s="72"/>
      <c r="G2498" s="70">
        <f t="shared" si="77"/>
        <v>0</v>
      </c>
      <c r="I2498" s="68">
        <v>0</v>
      </c>
      <c r="J2498" s="69">
        <f t="shared" si="76"/>
        <v>0</v>
      </c>
      <c r="K2498" s="57"/>
      <c r="L2498" s="65" t="s">
        <v>470</v>
      </c>
    </row>
    <row r="2499" spans="1:12" s="73" customFormat="1" outlineLevel="2">
      <c r="A2499" s="82">
        <v>1203510031</v>
      </c>
      <c r="B2499" s="83" t="s">
        <v>2046</v>
      </c>
      <c r="C2499" s="70">
        <v>0</v>
      </c>
      <c r="D2499" s="79"/>
      <c r="E2499" s="70"/>
      <c r="F2499" s="72"/>
      <c r="G2499" s="70">
        <f t="shared" si="77"/>
        <v>0</v>
      </c>
      <c r="I2499" s="68">
        <v>0</v>
      </c>
      <c r="J2499" s="69">
        <f t="shared" si="76"/>
        <v>0</v>
      </c>
      <c r="K2499" s="57"/>
      <c r="L2499" s="65" t="s">
        <v>470</v>
      </c>
    </row>
    <row r="2500" spans="1:12" s="73" customFormat="1" outlineLevel="2">
      <c r="A2500" s="82">
        <v>1203510032</v>
      </c>
      <c r="B2500" s="83" t="s">
        <v>2047</v>
      </c>
      <c r="C2500" s="70">
        <v>0</v>
      </c>
      <c r="D2500" s="79"/>
      <c r="E2500" s="70"/>
      <c r="F2500" s="72"/>
      <c r="G2500" s="70">
        <f t="shared" si="77"/>
        <v>0</v>
      </c>
      <c r="I2500" s="68">
        <v>0</v>
      </c>
      <c r="J2500" s="69">
        <f t="shared" si="76"/>
        <v>0</v>
      </c>
      <c r="K2500" s="57"/>
      <c r="L2500" s="65" t="s">
        <v>470</v>
      </c>
    </row>
    <row r="2501" spans="1:12" s="73" customFormat="1" outlineLevel="2">
      <c r="A2501" s="82">
        <v>1203510033</v>
      </c>
      <c r="B2501" s="83" t="s">
        <v>2048</v>
      </c>
      <c r="C2501" s="70">
        <v>0</v>
      </c>
      <c r="D2501" s="79"/>
      <c r="E2501" s="70"/>
      <c r="F2501" s="72"/>
      <c r="G2501" s="70">
        <f t="shared" si="77"/>
        <v>0</v>
      </c>
      <c r="I2501" s="68">
        <v>0</v>
      </c>
      <c r="J2501" s="69">
        <f t="shared" si="76"/>
        <v>0</v>
      </c>
      <c r="K2501" s="57"/>
      <c r="L2501" s="65" t="s">
        <v>470</v>
      </c>
    </row>
    <row r="2502" spans="1:12" s="73" customFormat="1" outlineLevel="2">
      <c r="A2502" s="82">
        <v>1203510036</v>
      </c>
      <c r="B2502" s="83" t="s">
        <v>2049</v>
      </c>
      <c r="C2502" s="70">
        <v>0</v>
      </c>
      <c r="D2502" s="79"/>
      <c r="E2502" s="70"/>
      <c r="F2502" s="72"/>
      <c r="G2502" s="70">
        <f t="shared" si="77"/>
        <v>0</v>
      </c>
      <c r="I2502" s="68">
        <v>0</v>
      </c>
      <c r="J2502" s="69">
        <f t="shared" si="76"/>
        <v>0</v>
      </c>
      <c r="K2502" s="57"/>
      <c r="L2502" s="65" t="s">
        <v>470</v>
      </c>
    </row>
    <row r="2503" spans="1:12" s="73" customFormat="1" outlineLevel="2">
      <c r="A2503" s="82">
        <v>1203510037</v>
      </c>
      <c r="B2503" s="83" t="s">
        <v>2050</v>
      </c>
      <c r="C2503" s="70">
        <v>0</v>
      </c>
      <c r="D2503" s="79"/>
      <c r="E2503" s="70"/>
      <c r="F2503" s="72"/>
      <c r="G2503" s="70">
        <f t="shared" si="77"/>
        <v>0</v>
      </c>
      <c r="I2503" s="68">
        <v>0</v>
      </c>
      <c r="J2503" s="69">
        <f t="shared" si="76"/>
        <v>0</v>
      </c>
      <c r="K2503" s="57"/>
      <c r="L2503" s="65" t="s">
        <v>470</v>
      </c>
    </row>
    <row r="2504" spans="1:12" s="73" customFormat="1" outlineLevel="2">
      <c r="A2504" s="82">
        <v>1203510039</v>
      </c>
      <c r="B2504" s="83" t="s">
        <v>2051</v>
      </c>
      <c r="C2504" s="70">
        <v>0</v>
      </c>
      <c r="D2504" s="79"/>
      <c r="E2504" s="70"/>
      <c r="F2504" s="72"/>
      <c r="G2504" s="70">
        <f t="shared" si="77"/>
        <v>0</v>
      </c>
      <c r="I2504" s="68">
        <v>0</v>
      </c>
      <c r="J2504" s="69">
        <f t="shared" si="76"/>
        <v>0</v>
      </c>
      <c r="K2504" s="57"/>
      <c r="L2504" s="65" t="s">
        <v>470</v>
      </c>
    </row>
    <row r="2505" spans="1:12" s="73" customFormat="1" outlineLevel="2">
      <c r="A2505" s="82">
        <v>1203511010</v>
      </c>
      <c r="B2505" s="83" t="s">
        <v>2052</v>
      </c>
      <c r="C2505" s="70">
        <v>0</v>
      </c>
      <c r="D2505" s="79"/>
      <c r="E2505" s="70"/>
      <c r="F2505" s="72"/>
      <c r="G2505" s="70">
        <f t="shared" si="77"/>
        <v>0</v>
      </c>
      <c r="I2505" s="68">
        <v>0</v>
      </c>
      <c r="J2505" s="69">
        <f t="shared" si="76"/>
        <v>0</v>
      </c>
      <c r="K2505" s="57"/>
      <c r="L2505" s="65" t="s">
        <v>470</v>
      </c>
    </row>
    <row r="2506" spans="1:12" s="73" customFormat="1" outlineLevel="2">
      <c r="A2506" s="82">
        <v>1203511011</v>
      </c>
      <c r="B2506" s="83" t="s">
        <v>2053</v>
      </c>
      <c r="C2506" s="70">
        <v>0</v>
      </c>
      <c r="D2506" s="79"/>
      <c r="E2506" s="70"/>
      <c r="F2506" s="72"/>
      <c r="G2506" s="70">
        <f t="shared" si="77"/>
        <v>0</v>
      </c>
      <c r="I2506" s="68">
        <v>0</v>
      </c>
      <c r="J2506" s="69">
        <f t="shared" si="76"/>
        <v>0</v>
      </c>
      <c r="K2506" s="57"/>
      <c r="L2506" s="65" t="s">
        <v>470</v>
      </c>
    </row>
    <row r="2507" spans="1:12" s="73" customFormat="1" outlineLevel="2">
      <c r="A2507" s="82">
        <v>1203511012</v>
      </c>
      <c r="B2507" s="83" t="s">
        <v>2054</v>
      </c>
      <c r="C2507" s="70">
        <v>0</v>
      </c>
      <c r="D2507" s="79"/>
      <c r="E2507" s="70"/>
      <c r="F2507" s="72"/>
      <c r="G2507" s="70">
        <f t="shared" si="77"/>
        <v>0</v>
      </c>
      <c r="I2507" s="68">
        <v>0</v>
      </c>
      <c r="J2507" s="69">
        <f t="shared" si="76"/>
        <v>0</v>
      </c>
      <c r="K2507" s="57"/>
      <c r="L2507" s="65" t="s">
        <v>470</v>
      </c>
    </row>
    <row r="2508" spans="1:12" s="73" customFormat="1" outlineLevel="2">
      <c r="A2508" s="82">
        <v>1203511013</v>
      </c>
      <c r="B2508" s="83" t="s">
        <v>2055</v>
      </c>
      <c r="C2508" s="70">
        <v>0</v>
      </c>
      <c r="D2508" s="79"/>
      <c r="E2508" s="70"/>
      <c r="F2508" s="72"/>
      <c r="G2508" s="70">
        <f t="shared" si="77"/>
        <v>0</v>
      </c>
      <c r="I2508" s="68">
        <v>0</v>
      </c>
      <c r="J2508" s="69">
        <f t="shared" si="76"/>
        <v>0</v>
      </c>
      <c r="K2508" s="57"/>
      <c r="L2508" s="65" t="s">
        <v>470</v>
      </c>
    </row>
    <row r="2509" spans="1:12" s="73" customFormat="1" outlineLevel="2">
      <c r="A2509" s="82">
        <v>1203511016</v>
      </c>
      <c r="B2509" s="83" t="s">
        <v>2056</v>
      </c>
      <c r="C2509" s="70">
        <v>0</v>
      </c>
      <c r="D2509" s="79"/>
      <c r="E2509" s="70"/>
      <c r="F2509" s="72"/>
      <c r="G2509" s="70">
        <f t="shared" si="77"/>
        <v>0</v>
      </c>
      <c r="I2509" s="68">
        <v>0</v>
      </c>
      <c r="J2509" s="69">
        <f t="shared" si="76"/>
        <v>0</v>
      </c>
      <c r="K2509" s="57"/>
      <c r="L2509" s="65" t="s">
        <v>470</v>
      </c>
    </row>
    <row r="2510" spans="1:12" s="73" customFormat="1" outlineLevel="2">
      <c r="A2510" s="82">
        <v>1203511017</v>
      </c>
      <c r="B2510" s="83" t="s">
        <v>2057</v>
      </c>
      <c r="C2510" s="70">
        <v>0</v>
      </c>
      <c r="D2510" s="79"/>
      <c r="E2510" s="70"/>
      <c r="F2510" s="72"/>
      <c r="G2510" s="70">
        <f t="shared" si="77"/>
        <v>0</v>
      </c>
      <c r="I2510" s="68">
        <v>0</v>
      </c>
      <c r="J2510" s="69">
        <f t="shared" si="76"/>
        <v>0</v>
      </c>
      <c r="K2510" s="57"/>
      <c r="L2510" s="65" t="s">
        <v>470</v>
      </c>
    </row>
    <row r="2511" spans="1:12" s="73" customFormat="1" outlineLevel="2">
      <c r="A2511" s="82">
        <v>1203511019</v>
      </c>
      <c r="B2511" s="83" t="s">
        <v>2058</v>
      </c>
      <c r="C2511" s="70">
        <v>0</v>
      </c>
      <c r="D2511" s="79"/>
      <c r="E2511" s="70"/>
      <c r="F2511" s="72"/>
      <c r="G2511" s="70">
        <f t="shared" si="77"/>
        <v>0</v>
      </c>
      <c r="I2511" s="68">
        <v>0</v>
      </c>
      <c r="J2511" s="69">
        <f t="shared" si="76"/>
        <v>0</v>
      </c>
      <c r="K2511" s="57"/>
      <c r="L2511" s="65" t="s">
        <v>470</v>
      </c>
    </row>
    <row r="2512" spans="1:12" s="73" customFormat="1" outlineLevel="2">
      <c r="A2512" s="82">
        <v>1203512010</v>
      </c>
      <c r="B2512" s="83" t="s">
        <v>2059</v>
      </c>
      <c r="C2512" s="70">
        <v>0</v>
      </c>
      <c r="D2512" s="79"/>
      <c r="E2512" s="70"/>
      <c r="F2512" s="72"/>
      <c r="G2512" s="70">
        <f t="shared" si="77"/>
        <v>0</v>
      </c>
      <c r="I2512" s="68">
        <v>0</v>
      </c>
      <c r="J2512" s="69">
        <f t="shared" si="76"/>
        <v>0</v>
      </c>
      <c r="K2512" s="57"/>
      <c r="L2512" s="65" t="s">
        <v>470</v>
      </c>
    </row>
    <row r="2513" spans="1:12" s="73" customFormat="1" outlineLevel="2">
      <c r="A2513" s="82">
        <v>1203512011</v>
      </c>
      <c r="B2513" s="83" t="s">
        <v>2060</v>
      </c>
      <c r="C2513" s="70">
        <v>0</v>
      </c>
      <c r="D2513" s="79"/>
      <c r="E2513" s="70"/>
      <c r="F2513" s="72"/>
      <c r="G2513" s="70">
        <f t="shared" si="77"/>
        <v>0</v>
      </c>
      <c r="I2513" s="68">
        <v>0</v>
      </c>
      <c r="J2513" s="69">
        <f t="shared" si="76"/>
        <v>0</v>
      </c>
      <c r="K2513" s="57"/>
      <c r="L2513" s="65" t="s">
        <v>470</v>
      </c>
    </row>
    <row r="2514" spans="1:12" s="73" customFormat="1" outlineLevel="2">
      <c r="A2514" s="82">
        <v>1203512012</v>
      </c>
      <c r="B2514" s="83" t="s">
        <v>2061</v>
      </c>
      <c r="C2514" s="70">
        <v>0</v>
      </c>
      <c r="D2514" s="79"/>
      <c r="E2514" s="70"/>
      <c r="F2514" s="72"/>
      <c r="G2514" s="70">
        <f t="shared" si="77"/>
        <v>0</v>
      </c>
      <c r="I2514" s="68">
        <v>0</v>
      </c>
      <c r="J2514" s="69">
        <f t="shared" si="76"/>
        <v>0</v>
      </c>
      <c r="K2514" s="57"/>
      <c r="L2514" s="65" t="s">
        <v>470</v>
      </c>
    </row>
    <row r="2515" spans="1:12" s="73" customFormat="1" outlineLevel="2">
      <c r="A2515" s="82">
        <v>1203512013</v>
      </c>
      <c r="B2515" s="83" t="s">
        <v>2062</v>
      </c>
      <c r="C2515" s="70">
        <v>0</v>
      </c>
      <c r="D2515" s="79"/>
      <c r="E2515" s="70"/>
      <c r="F2515" s="72"/>
      <c r="G2515" s="70">
        <f t="shared" si="77"/>
        <v>0</v>
      </c>
      <c r="I2515" s="68">
        <v>0</v>
      </c>
      <c r="J2515" s="69">
        <f t="shared" si="76"/>
        <v>0</v>
      </c>
      <c r="K2515" s="57"/>
      <c r="L2515" s="65" t="s">
        <v>470</v>
      </c>
    </row>
    <row r="2516" spans="1:12" s="73" customFormat="1" outlineLevel="2">
      <c r="A2516" s="82">
        <v>1203512016</v>
      </c>
      <c r="B2516" s="83" t="s">
        <v>2063</v>
      </c>
      <c r="C2516" s="70">
        <v>0</v>
      </c>
      <c r="D2516" s="79"/>
      <c r="E2516" s="70"/>
      <c r="F2516" s="72"/>
      <c r="G2516" s="70">
        <f t="shared" si="77"/>
        <v>0</v>
      </c>
      <c r="I2516" s="68">
        <v>0</v>
      </c>
      <c r="J2516" s="69">
        <f t="shared" si="76"/>
        <v>0</v>
      </c>
      <c r="K2516" s="57"/>
      <c r="L2516" s="65" t="s">
        <v>470</v>
      </c>
    </row>
    <row r="2517" spans="1:12" s="73" customFormat="1" outlineLevel="2">
      <c r="A2517" s="82">
        <v>1203512017</v>
      </c>
      <c r="B2517" s="83" t="s">
        <v>2064</v>
      </c>
      <c r="C2517" s="70">
        <v>0</v>
      </c>
      <c r="D2517" s="79"/>
      <c r="E2517" s="70"/>
      <c r="F2517" s="72"/>
      <c r="G2517" s="70">
        <f t="shared" si="77"/>
        <v>0</v>
      </c>
      <c r="I2517" s="68">
        <v>0</v>
      </c>
      <c r="J2517" s="69">
        <f t="shared" si="76"/>
        <v>0</v>
      </c>
      <c r="K2517" s="57"/>
      <c r="L2517" s="65" t="s">
        <v>470</v>
      </c>
    </row>
    <row r="2518" spans="1:12" s="73" customFormat="1" outlineLevel="2">
      <c r="A2518" s="82">
        <v>1203512019</v>
      </c>
      <c r="B2518" s="83" t="s">
        <v>2065</v>
      </c>
      <c r="C2518" s="70">
        <v>0</v>
      </c>
      <c r="D2518" s="79"/>
      <c r="E2518" s="70"/>
      <c r="F2518" s="72"/>
      <c r="G2518" s="70">
        <f t="shared" si="77"/>
        <v>0</v>
      </c>
      <c r="I2518" s="68">
        <v>0</v>
      </c>
      <c r="J2518" s="69">
        <f t="shared" si="76"/>
        <v>0</v>
      </c>
      <c r="K2518" s="57"/>
      <c r="L2518" s="65" t="s">
        <v>470</v>
      </c>
    </row>
    <row r="2519" spans="1:12" s="73" customFormat="1" outlineLevel="2">
      <c r="A2519" s="82">
        <v>1203513010</v>
      </c>
      <c r="B2519" s="83" t="s">
        <v>2066</v>
      </c>
      <c r="C2519" s="70">
        <v>0</v>
      </c>
      <c r="D2519" s="79"/>
      <c r="E2519" s="70"/>
      <c r="F2519" s="72"/>
      <c r="G2519" s="70">
        <f t="shared" si="77"/>
        <v>0</v>
      </c>
      <c r="I2519" s="68">
        <v>0</v>
      </c>
      <c r="J2519" s="69">
        <f t="shared" si="76"/>
        <v>0</v>
      </c>
      <c r="K2519" s="57"/>
      <c r="L2519" s="65" t="s">
        <v>470</v>
      </c>
    </row>
    <row r="2520" spans="1:12" s="73" customFormat="1" outlineLevel="2">
      <c r="A2520" s="82">
        <v>1203513011</v>
      </c>
      <c r="B2520" s="83" t="s">
        <v>2067</v>
      </c>
      <c r="C2520" s="70">
        <v>0</v>
      </c>
      <c r="D2520" s="79"/>
      <c r="E2520" s="70"/>
      <c r="F2520" s="72"/>
      <c r="G2520" s="70">
        <f t="shared" si="77"/>
        <v>0</v>
      </c>
      <c r="I2520" s="68">
        <v>0</v>
      </c>
      <c r="J2520" s="69">
        <f t="shared" si="76"/>
        <v>0</v>
      </c>
      <c r="K2520" s="57"/>
      <c r="L2520" s="65" t="s">
        <v>470</v>
      </c>
    </row>
    <row r="2521" spans="1:12" s="73" customFormat="1" outlineLevel="2">
      <c r="A2521" s="82">
        <v>1203513012</v>
      </c>
      <c r="B2521" s="83" t="s">
        <v>2068</v>
      </c>
      <c r="C2521" s="70">
        <v>0</v>
      </c>
      <c r="D2521" s="79"/>
      <c r="E2521" s="70"/>
      <c r="F2521" s="72"/>
      <c r="G2521" s="70">
        <f t="shared" si="77"/>
        <v>0</v>
      </c>
      <c r="I2521" s="68">
        <v>0</v>
      </c>
      <c r="J2521" s="69">
        <f t="shared" si="76"/>
        <v>0</v>
      </c>
      <c r="K2521" s="57"/>
      <c r="L2521" s="65" t="s">
        <v>470</v>
      </c>
    </row>
    <row r="2522" spans="1:12" s="73" customFormat="1" outlineLevel="2">
      <c r="A2522" s="82">
        <v>1203513013</v>
      </c>
      <c r="B2522" s="83" t="s">
        <v>2069</v>
      </c>
      <c r="C2522" s="70">
        <v>0</v>
      </c>
      <c r="D2522" s="79"/>
      <c r="E2522" s="70"/>
      <c r="F2522" s="72"/>
      <c r="G2522" s="70">
        <f t="shared" si="77"/>
        <v>0</v>
      </c>
      <c r="I2522" s="68">
        <v>0</v>
      </c>
      <c r="J2522" s="69">
        <f t="shared" si="76"/>
        <v>0</v>
      </c>
      <c r="K2522" s="57"/>
      <c r="L2522" s="65" t="s">
        <v>470</v>
      </c>
    </row>
    <row r="2523" spans="1:12" s="73" customFormat="1" outlineLevel="2">
      <c r="A2523" s="82">
        <v>1203513016</v>
      </c>
      <c r="B2523" s="83" t="s">
        <v>2070</v>
      </c>
      <c r="C2523" s="70">
        <v>0</v>
      </c>
      <c r="D2523" s="79"/>
      <c r="E2523" s="70"/>
      <c r="F2523" s="72"/>
      <c r="G2523" s="70">
        <f t="shared" si="77"/>
        <v>0</v>
      </c>
      <c r="I2523" s="68">
        <v>0</v>
      </c>
      <c r="J2523" s="69">
        <f t="shared" si="76"/>
        <v>0</v>
      </c>
      <c r="K2523" s="57"/>
      <c r="L2523" s="65" t="s">
        <v>470</v>
      </c>
    </row>
    <row r="2524" spans="1:12" s="73" customFormat="1" outlineLevel="2">
      <c r="A2524" s="82">
        <v>1203513017</v>
      </c>
      <c r="B2524" s="83" t="s">
        <v>2071</v>
      </c>
      <c r="C2524" s="70">
        <v>0</v>
      </c>
      <c r="D2524" s="79"/>
      <c r="E2524" s="70"/>
      <c r="F2524" s="72"/>
      <c r="G2524" s="70">
        <f t="shared" si="77"/>
        <v>0</v>
      </c>
      <c r="I2524" s="68">
        <v>0</v>
      </c>
      <c r="J2524" s="69">
        <f t="shared" si="76"/>
        <v>0</v>
      </c>
      <c r="K2524" s="57"/>
      <c r="L2524" s="65" t="s">
        <v>470</v>
      </c>
    </row>
    <row r="2525" spans="1:12" s="73" customFormat="1" outlineLevel="2">
      <c r="A2525" s="82">
        <v>1203513019</v>
      </c>
      <c r="B2525" s="83" t="s">
        <v>2072</v>
      </c>
      <c r="C2525" s="70">
        <v>0</v>
      </c>
      <c r="D2525" s="79"/>
      <c r="E2525" s="70"/>
      <c r="F2525" s="72"/>
      <c r="G2525" s="70">
        <f t="shared" si="77"/>
        <v>0</v>
      </c>
      <c r="I2525" s="68">
        <v>0</v>
      </c>
      <c r="J2525" s="69">
        <f t="shared" si="76"/>
        <v>0</v>
      </c>
      <c r="K2525" s="57"/>
      <c r="L2525" s="65" t="s">
        <v>470</v>
      </c>
    </row>
    <row r="2526" spans="1:12" s="73" customFormat="1" outlineLevel="2">
      <c r="A2526" s="82">
        <v>1203514010</v>
      </c>
      <c r="B2526" s="83" t="s">
        <v>2073</v>
      </c>
      <c r="C2526" s="70">
        <v>0</v>
      </c>
      <c r="D2526" s="79"/>
      <c r="E2526" s="70"/>
      <c r="F2526" s="72"/>
      <c r="G2526" s="70">
        <f t="shared" si="77"/>
        <v>0</v>
      </c>
      <c r="I2526" s="68">
        <v>0</v>
      </c>
      <c r="J2526" s="69">
        <f t="shared" si="76"/>
        <v>0</v>
      </c>
      <c r="K2526" s="57"/>
      <c r="L2526" s="65" t="s">
        <v>470</v>
      </c>
    </row>
    <row r="2527" spans="1:12" s="73" customFormat="1" outlineLevel="2">
      <c r="A2527" s="82">
        <v>1203514011</v>
      </c>
      <c r="B2527" s="83" t="s">
        <v>2074</v>
      </c>
      <c r="C2527" s="70">
        <v>0</v>
      </c>
      <c r="D2527" s="79"/>
      <c r="E2527" s="70"/>
      <c r="F2527" s="72"/>
      <c r="G2527" s="70">
        <f t="shared" si="77"/>
        <v>0</v>
      </c>
      <c r="I2527" s="68">
        <v>0</v>
      </c>
      <c r="J2527" s="69">
        <f t="shared" si="76"/>
        <v>0</v>
      </c>
      <c r="K2527" s="57"/>
      <c r="L2527" s="65" t="s">
        <v>470</v>
      </c>
    </row>
    <row r="2528" spans="1:12" s="73" customFormat="1" outlineLevel="2">
      <c r="A2528" s="82">
        <v>1203514012</v>
      </c>
      <c r="B2528" s="83" t="s">
        <v>2075</v>
      </c>
      <c r="C2528" s="70">
        <v>0</v>
      </c>
      <c r="D2528" s="79"/>
      <c r="E2528" s="70"/>
      <c r="F2528" s="72"/>
      <c r="G2528" s="70">
        <f t="shared" si="77"/>
        <v>0</v>
      </c>
      <c r="I2528" s="68">
        <v>0</v>
      </c>
      <c r="J2528" s="69">
        <f t="shared" si="76"/>
        <v>0</v>
      </c>
      <c r="K2528" s="57"/>
      <c r="L2528" s="65" t="s">
        <v>470</v>
      </c>
    </row>
    <row r="2529" spans="1:12" s="73" customFormat="1" outlineLevel="2">
      <c r="A2529" s="82">
        <v>1203514013</v>
      </c>
      <c r="B2529" s="83" t="s">
        <v>2076</v>
      </c>
      <c r="C2529" s="70">
        <v>0</v>
      </c>
      <c r="D2529" s="79"/>
      <c r="E2529" s="70"/>
      <c r="F2529" s="72"/>
      <c r="G2529" s="70">
        <f t="shared" si="77"/>
        <v>0</v>
      </c>
      <c r="I2529" s="68">
        <v>0</v>
      </c>
      <c r="J2529" s="69">
        <f t="shared" si="76"/>
        <v>0</v>
      </c>
      <c r="K2529" s="57"/>
      <c r="L2529" s="65" t="s">
        <v>470</v>
      </c>
    </row>
    <row r="2530" spans="1:12" s="73" customFormat="1" outlineLevel="2">
      <c r="A2530" s="82">
        <v>1203514016</v>
      </c>
      <c r="B2530" s="83" t="s">
        <v>2077</v>
      </c>
      <c r="C2530" s="70">
        <v>0</v>
      </c>
      <c r="D2530" s="79"/>
      <c r="E2530" s="70"/>
      <c r="F2530" s="72"/>
      <c r="G2530" s="70">
        <f t="shared" si="77"/>
        <v>0</v>
      </c>
      <c r="I2530" s="68">
        <v>0</v>
      </c>
      <c r="J2530" s="69">
        <f t="shared" si="76"/>
        <v>0</v>
      </c>
      <c r="K2530" s="57"/>
      <c r="L2530" s="65" t="s">
        <v>470</v>
      </c>
    </row>
    <row r="2531" spans="1:12" s="73" customFormat="1" outlineLevel="2">
      <c r="A2531" s="82">
        <v>1203514017</v>
      </c>
      <c r="B2531" s="83" t="s">
        <v>2078</v>
      </c>
      <c r="C2531" s="70">
        <v>0</v>
      </c>
      <c r="D2531" s="79"/>
      <c r="E2531" s="70"/>
      <c r="F2531" s="72"/>
      <c r="G2531" s="70">
        <f t="shared" si="77"/>
        <v>0</v>
      </c>
      <c r="I2531" s="68">
        <v>0</v>
      </c>
      <c r="J2531" s="69">
        <f t="shared" si="76"/>
        <v>0</v>
      </c>
      <c r="K2531" s="57"/>
      <c r="L2531" s="65" t="s">
        <v>470</v>
      </c>
    </row>
    <row r="2532" spans="1:12" s="73" customFormat="1" outlineLevel="2">
      <c r="A2532" s="82">
        <v>1203514019</v>
      </c>
      <c r="B2532" s="83" t="s">
        <v>2079</v>
      </c>
      <c r="C2532" s="70">
        <v>0</v>
      </c>
      <c r="D2532" s="79"/>
      <c r="E2532" s="70"/>
      <c r="F2532" s="72"/>
      <c r="G2532" s="70">
        <f t="shared" si="77"/>
        <v>0</v>
      </c>
      <c r="I2532" s="68">
        <v>0</v>
      </c>
      <c r="J2532" s="69">
        <f t="shared" si="76"/>
        <v>0</v>
      </c>
      <c r="K2532" s="57"/>
      <c r="L2532" s="65" t="s">
        <v>470</v>
      </c>
    </row>
    <row r="2533" spans="1:12" s="73" customFormat="1" outlineLevel="2">
      <c r="A2533" s="82">
        <v>1203515010</v>
      </c>
      <c r="B2533" s="83" t="s">
        <v>2080</v>
      </c>
      <c r="C2533" s="70">
        <v>0</v>
      </c>
      <c r="D2533" s="79"/>
      <c r="E2533" s="70"/>
      <c r="F2533" s="72"/>
      <c r="G2533" s="70">
        <f t="shared" si="77"/>
        <v>0</v>
      </c>
      <c r="I2533" s="68">
        <v>0</v>
      </c>
      <c r="J2533" s="69">
        <f t="shared" si="76"/>
        <v>0</v>
      </c>
      <c r="K2533" s="57"/>
      <c r="L2533" s="65" t="s">
        <v>470</v>
      </c>
    </row>
    <row r="2534" spans="1:12" s="73" customFormat="1" outlineLevel="2">
      <c r="A2534" s="82">
        <v>1203515011</v>
      </c>
      <c r="B2534" s="83" t="s">
        <v>2081</v>
      </c>
      <c r="C2534" s="70">
        <v>0</v>
      </c>
      <c r="D2534" s="79"/>
      <c r="E2534" s="70"/>
      <c r="F2534" s="72"/>
      <c r="G2534" s="70">
        <f t="shared" si="77"/>
        <v>0</v>
      </c>
      <c r="I2534" s="68">
        <v>0</v>
      </c>
      <c r="J2534" s="69">
        <f t="shared" si="76"/>
        <v>0</v>
      </c>
      <c r="K2534" s="57"/>
      <c r="L2534" s="65" t="s">
        <v>470</v>
      </c>
    </row>
    <row r="2535" spans="1:12" s="73" customFormat="1" outlineLevel="2">
      <c r="A2535" s="82">
        <v>1203515012</v>
      </c>
      <c r="B2535" s="83" t="s">
        <v>2082</v>
      </c>
      <c r="C2535" s="70">
        <v>0</v>
      </c>
      <c r="D2535" s="79"/>
      <c r="E2535" s="70"/>
      <c r="F2535" s="72"/>
      <c r="G2535" s="70">
        <f t="shared" si="77"/>
        <v>0</v>
      </c>
      <c r="I2535" s="68">
        <v>0</v>
      </c>
      <c r="J2535" s="69">
        <f t="shared" si="76"/>
        <v>0</v>
      </c>
      <c r="K2535" s="57"/>
      <c r="L2535" s="65" t="s">
        <v>470</v>
      </c>
    </row>
    <row r="2536" spans="1:12" s="73" customFormat="1" outlineLevel="2">
      <c r="A2536" s="82">
        <v>1203515013</v>
      </c>
      <c r="B2536" s="83" t="s">
        <v>2083</v>
      </c>
      <c r="C2536" s="70">
        <v>0</v>
      </c>
      <c r="D2536" s="79"/>
      <c r="E2536" s="70"/>
      <c r="F2536" s="72"/>
      <c r="G2536" s="70">
        <f t="shared" si="77"/>
        <v>0</v>
      </c>
      <c r="I2536" s="68">
        <v>0</v>
      </c>
      <c r="J2536" s="69">
        <f t="shared" si="76"/>
        <v>0</v>
      </c>
      <c r="K2536" s="57"/>
      <c r="L2536" s="65" t="s">
        <v>470</v>
      </c>
    </row>
    <row r="2537" spans="1:12" s="73" customFormat="1" outlineLevel="2">
      <c r="A2537" s="82">
        <v>1203515016</v>
      </c>
      <c r="B2537" s="83" t="s">
        <v>2084</v>
      </c>
      <c r="C2537" s="70">
        <v>0</v>
      </c>
      <c r="D2537" s="79"/>
      <c r="E2537" s="70"/>
      <c r="F2537" s="72"/>
      <c r="G2537" s="70">
        <f t="shared" si="77"/>
        <v>0</v>
      </c>
      <c r="I2537" s="68">
        <v>0</v>
      </c>
      <c r="J2537" s="69">
        <f t="shared" si="76"/>
        <v>0</v>
      </c>
      <c r="K2537" s="57"/>
      <c r="L2537" s="65" t="s">
        <v>470</v>
      </c>
    </row>
    <row r="2538" spans="1:12" s="73" customFormat="1" outlineLevel="2">
      <c r="A2538" s="82">
        <v>1203515017</v>
      </c>
      <c r="B2538" s="83" t="s">
        <v>2085</v>
      </c>
      <c r="C2538" s="70">
        <v>0</v>
      </c>
      <c r="D2538" s="79"/>
      <c r="E2538" s="70"/>
      <c r="F2538" s="72"/>
      <c r="G2538" s="70">
        <f t="shared" si="77"/>
        <v>0</v>
      </c>
      <c r="I2538" s="68">
        <v>0</v>
      </c>
      <c r="J2538" s="69">
        <f t="shared" ref="J2538:J2601" si="78">I2538-G2538</f>
        <v>0</v>
      </c>
      <c r="K2538" s="57"/>
      <c r="L2538" s="65" t="s">
        <v>470</v>
      </c>
    </row>
    <row r="2539" spans="1:12" s="73" customFormat="1" outlineLevel="2">
      <c r="A2539" s="82">
        <v>1203515019</v>
      </c>
      <c r="B2539" s="83" t="s">
        <v>2086</v>
      </c>
      <c r="C2539" s="70">
        <v>0</v>
      </c>
      <c r="D2539" s="79"/>
      <c r="E2539" s="70"/>
      <c r="F2539" s="72"/>
      <c r="G2539" s="70">
        <f t="shared" si="77"/>
        <v>0</v>
      </c>
      <c r="I2539" s="68">
        <v>0</v>
      </c>
      <c r="J2539" s="69">
        <f t="shared" si="78"/>
        <v>0</v>
      </c>
      <c r="K2539" s="57"/>
      <c r="L2539" s="65" t="s">
        <v>470</v>
      </c>
    </row>
    <row r="2540" spans="1:12" s="73" customFormat="1" outlineLevel="2">
      <c r="A2540" s="82">
        <v>1203516010</v>
      </c>
      <c r="B2540" s="83" t="s">
        <v>2087</v>
      </c>
      <c r="C2540" s="70">
        <v>0</v>
      </c>
      <c r="D2540" s="79"/>
      <c r="E2540" s="70"/>
      <c r="F2540" s="72"/>
      <c r="G2540" s="70">
        <f t="shared" si="77"/>
        <v>0</v>
      </c>
      <c r="I2540" s="68">
        <v>0</v>
      </c>
      <c r="J2540" s="69">
        <f t="shared" si="78"/>
        <v>0</v>
      </c>
      <c r="K2540" s="57"/>
      <c r="L2540" s="65" t="s">
        <v>470</v>
      </c>
    </row>
    <row r="2541" spans="1:12" s="73" customFormat="1" outlineLevel="2">
      <c r="A2541" s="82">
        <v>1203516011</v>
      </c>
      <c r="B2541" s="83" t="s">
        <v>2088</v>
      </c>
      <c r="C2541" s="70">
        <v>0</v>
      </c>
      <c r="D2541" s="79"/>
      <c r="E2541" s="70"/>
      <c r="F2541" s="72"/>
      <c r="G2541" s="70">
        <f t="shared" si="77"/>
        <v>0</v>
      </c>
      <c r="I2541" s="68">
        <v>0</v>
      </c>
      <c r="J2541" s="69">
        <f t="shared" si="78"/>
        <v>0</v>
      </c>
      <c r="K2541" s="57"/>
      <c r="L2541" s="65" t="s">
        <v>470</v>
      </c>
    </row>
    <row r="2542" spans="1:12" s="73" customFormat="1" outlineLevel="2">
      <c r="A2542" s="82">
        <v>1203516012</v>
      </c>
      <c r="B2542" s="83" t="s">
        <v>2089</v>
      </c>
      <c r="C2542" s="70">
        <v>0</v>
      </c>
      <c r="D2542" s="79"/>
      <c r="E2542" s="70"/>
      <c r="F2542" s="72"/>
      <c r="G2542" s="70">
        <f t="shared" si="77"/>
        <v>0</v>
      </c>
      <c r="I2542" s="68">
        <v>0</v>
      </c>
      <c r="J2542" s="69">
        <f t="shared" si="78"/>
        <v>0</v>
      </c>
      <c r="K2542" s="57"/>
      <c r="L2542" s="65" t="s">
        <v>470</v>
      </c>
    </row>
    <row r="2543" spans="1:12" s="73" customFormat="1" outlineLevel="2">
      <c r="A2543" s="82">
        <v>1203516013</v>
      </c>
      <c r="B2543" s="83" t="s">
        <v>2090</v>
      </c>
      <c r="C2543" s="70">
        <v>0</v>
      </c>
      <c r="D2543" s="79"/>
      <c r="E2543" s="70"/>
      <c r="F2543" s="72"/>
      <c r="G2543" s="70">
        <f t="shared" si="77"/>
        <v>0</v>
      </c>
      <c r="I2543" s="68">
        <v>0</v>
      </c>
      <c r="J2543" s="69">
        <f t="shared" si="78"/>
        <v>0</v>
      </c>
      <c r="K2543" s="57"/>
      <c r="L2543" s="65" t="s">
        <v>470</v>
      </c>
    </row>
    <row r="2544" spans="1:12" s="73" customFormat="1" outlineLevel="2">
      <c r="A2544" s="82">
        <v>1203516016</v>
      </c>
      <c r="B2544" s="83" t="s">
        <v>2091</v>
      </c>
      <c r="C2544" s="70">
        <v>0</v>
      </c>
      <c r="D2544" s="79"/>
      <c r="E2544" s="70"/>
      <c r="F2544" s="72"/>
      <c r="G2544" s="70">
        <f t="shared" si="77"/>
        <v>0</v>
      </c>
      <c r="I2544" s="68">
        <v>0</v>
      </c>
      <c r="J2544" s="69">
        <f t="shared" si="78"/>
        <v>0</v>
      </c>
      <c r="K2544" s="57"/>
      <c r="L2544" s="65" t="s">
        <v>470</v>
      </c>
    </row>
    <row r="2545" spans="1:12" s="73" customFormat="1" outlineLevel="2">
      <c r="A2545" s="82">
        <v>1203516017</v>
      </c>
      <c r="B2545" s="83" t="s">
        <v>2092</v>
      </c>
      <c r="C2545" s="70">
        <v>0</v>
      </c>
      <c r="D2545" s="79"/>
      <c r="E2545" s="70"/>
      <c r="F2545" s="72"/>
      <c r="G2545" s="70">
        <f t="shared" si="77"/>
        <v>0</v>
      </c>
      <c r="I2545" s="68">
        <v>0</v>
      </c>
      <c r="J2545" s="69">
        <f t="shared" si="78"/>
        <v>0</v>
      </c>
      <c r="K2545" s="57"/>
      <c r="L2545" s="65" t="s">
        <v>470</v>
      </c>
    </row>
    <row r="2546" spans="1:12" s="73" customFormat="1" outlineLevel="2">
      <c r="A2546" s="82">
        <v>1203516019</v>
      </c>
      <c r="B2546" s="83" t="s">
        <v>2093</v>
      </c>
      <c r="C2546" s="70">
        <v>0</v>
      </c>
      <c r="D2546" s="79"/>
      <c r="E2546" s="70"/>
      <c r="F2546" s="72"/>
      <c r="G2546" s="70">
        <f t="shared" si="77"/>
        <v>0</v>
      </c>
      <c r="I2546" s="68">
        <v>0</v>
      </c>
      <c r="J2546" s="69">
        <f t="shared" si="78"/>
        <v>0</v>
      </c>
      <c r="K2546" s="57"/>
      <c r="L2546" s="65" t="s">
        <v>470</v>
      </c>
    </row>
    <row r="2547" spans="1:12" s="73" customFormat="1" outlineLevel="2">
      <c r="A2547" s="82">
        <v>1203517010</v>
      </c>
      <c r="B2547" s="83" t="s">
        <v>2094</v>
      </c>
      <c r="C2547" s="70">
        <v>0</v>
      </c>
      <c r="D2547" s="79"/>
      <c r="E2547" s="70"/>
      <c r="F2547" s="72"/>
      <c r="G2547" s="70">
        <f t="shared" si="77"/>
        <v>0</v>
      </c>
      <c r="I2547" s="68">
        <v>0</v>
      </c>
      <c r="J2547" s="69">
        <f t="shared" si="78"/>
        <v>0</v>
      </c>
      <c r="K2547" s="57"/>
      <c r="L2547" s="65" t="s">
        <v>470</v>
      </c>
    </row>
    <row r="2548" spans="1:12" s="73" customFormat="1" outlineLevel="2">
      <c r="A2548" s="82">
        <v>1203517011</v>
      </c>
      <c r="B2548" s="83" t="s">
        <v>2095</v>
      </c>
      <c r="C2548" s="70">
        <v>0</v>
      </c>
      <c r="D2548" s="79"/>
      <c r="E2548" s="70"/>
      <c r="F2548" s="72"/>
      <c r="G2548" s="70">
        <f t="shared" si="77"/>
        <v>0</v>
      </c>
      <c r="I2548" s="68">
        <v>0</v>
      </c>
      <c r="J2548" s="69">
        <f t="shared" si="78"/>
        <v>0</v>
      </c>
      <c r="K2548" s="57"/>
      <c r="L2548" s="65" t="s">
        <v>470</v>
      </c>
    </row>
    <row r="2549" spans="1:12" s="73" customFormat="1" outlineLevel="2">
      <c r="A2549" s="82">
        <v>1203517012</v>
      </c>
      <c r="B2549" s="83" t="s">
        <v>2096</v>
      </c>
      <c r="C2549" s="70">
        <v>0</v>
      </c>
      <c r="D2549" s="79"/>
      <c r="E2549" s="70"/>
      <c r="F2549" s="72"/>
      <c r="G2549" s="70">
        <f t="shared" si="77"/>
        <v>0</v>
      </c>
      <c r="I2549" s="68">
        <v>0</v>
      </c>
      <c r="J2549" s="69">
        <f t="shared" si="78"/>
        <v>0</v>
      </c>
      <c r="K2549" s="57"/>
      <c r="L2549" s="65" t="s">
        <v>470</v>
      </c>
    </row>
    <row r="2550" spans="1:12" s="73" customFormat="1" outlineLevel="2">
      <c r="A2550" s="82">
        <v>1203517013</v>
      </c>
      <c r="B2550" s="83" t="s">
        <v>2097</v>
      </c>
      <c r="C2550" s="70">
        <v>0</v>
      </c>
      <c r="D2550" s="79"/>
      <c r="E2550" s="70"/>
      <c r="F2550" s="72"/>
      <c r="G2550" s="70">
        <f t="shared" si="77"/>
        <v>0</v>
      </c>
      <c r="I2550" s="68">
        <v>0</v>
      </c>
      <c r="J2550" s="69">
        <f t="shared" si="78"/>
        <v>0</v>
      </c>
      <c r="K2550" s="57"/>
      <c r="L2550" s="65" t="s">
        <v>470</v>
      </c>
    </row>
    <row r="2551" spans="1:12" s="73" customFormat="1" outlineLevel="2">
      <c r="A2551" s="82">
        <v>1203517016</v>
      </c>
      <c r="B2551" s="83" t="s">
        <v>2098</v>
      </c>
      <c r="C2551" s="70">
        <v>0</v>
      </c>
      <c r="D2551" s="79"/>
      <c r="E2551" s="70"/>
      <c r="F2551" s="72"/>
      <c r="G2551" s="70">
        <f t="shared" si="77"/>
        <v>0</v>
      </c>
      <c r="I2551" s="68">
        <v>0</v>
      </c>
      <c r="J2551" s="69">
        <f t="shared" si="78"/>
        <v>0</v>
      </c>
      <c r="K2551" s="57"/>
      <c r="L2551" s="65" t="s">
        <v>470</v>
      </c>
    </row>
    <row r="2552" spans="1:12" s="73" customFormat="1" outlineLevel="2">
      <c r="A2552" s="82">
        <v>1203517017</v>
      </c>
      <c r="B2552" s="83" t="s">
        <v>2099</v>
      </c>
      <c r="C2552" s="70">
        <v>0</v>
      </c>
      <c r="D2552" s="79"/>
      <c r="E2552" s="70"/>
      <c r="F2552" s="72"/>
      <c r="G2552" s="70">
        <f t="shared" ref="G2552:G2615" si="79">C2552+E2552</f>
        <v>0</v>
      </c>
      <c r="I2552" s="68">
        <v>0</v>
      </c>
      <c r="J2552" s="69">
        <f t="shared" si="78"/>
        <v>0</v>
      </c>
      <c r="K2552" s="57"/>
      <c r="L2552" s="65" t="s">
        <v>470</v>
      </c>
    </row>
    <row r="2553" spans="1:12" s="73" customFormat="1" outlineLevel="2">
      <c r="A2553" s="82">
        <v>1203517019</v>
      </c>
      <c r="B2553" s="83" t="s">
        <v>2100</v>
      </c>
      <c r="C2553" s="70">
        <v>0</v>
      </c>
      <c r="D2553" s="79"/>
      <c r="E2553" s="70"/>
      <c r="F2553" s="72"/>
      <c r="G2553" s="70">
        <f t="shared" si="79"/>
        <v>0</v>
      </c>
      <c r="I2553" s="68">
        <v>0</v>
      </c>
      <c r="J2553" s="69">
        <f t="shared" si="78"/>
        <v>0</v>
      </c>
      <c r="K2553" s="57"/>
      <c r="L2553" s="65" t="s">
        <v>470</v>
      </c>
    </row>
    <row r="2554" spans="1:12" s="73" customFormat="1" outlineLevel="2">
      <c r="A2554" s="82">
        <v>1203518010</v>
      </c>
      <c r="B2554" s="83" t="s">
        <v>2101</v>
      </c>
      <c r="C2554" s="70">
        <v>0</v>
      </c>
      <c r="D2554" s="79"/>
      <c r="E2554" s="70"/>
      <c r="F2554" s="72"/>
      <c r="G2554" s="70">
        <f t="shared" si="79"/>
        <v>0</v>
      </c>
      <c r="I2554" s="68">
        <v>0</v>
      </c>
      <c r="J2554" s="69">
        <f t="shared" si="78"/>
        <v>0</v>
      </c>
      <c r="K2554" s="57"/>
      <c r="L2554" s="65" t="s">
        <v>470</v>
      </c>
    </row>
    <row r="2555" spans="1:12" s="73" customFormat="1" outlineLevel="2">
      <c r="A2555" s="82">
        <v>1203518011</v>
      </c>
      <c r="B2555" s="83" t="s">
        <v>2102</v>
      </c>
      <c r="C2555" s="70">
        <v>0</v>
      </c>
      <c r="D2555" s="79"/>
      <c r="E2555" s="70"/>
      <c r="F2555" s="72"/>
      <c r="G2555" s="70">
        <f t="shared" si="79"/>
        <v>0</v>
      </c>
      <c r="I2555" s="68">
        <v>0</v>
      </c>
      <c r="J2555" s="69">
        <f t="shared" si="78"/>
        <v>0</v>
      </c>
      <c r="K2555" s="57"/>
      <c r="L2555" s="65" t="s">
        <v>470</v>
      </c>
    </row>
    <row r="2556" spans="1:12" s="73" customFormat="1" outlineLevel="2">
      <c r="A2556" s="82">
        <v>1203518012</v>
      </c>
      <c r="B2556" s="83" t="s">
        <v>2103</v>
      </c>
      <c r="C2556" s="70">
        <v>0</v>
      </c>
      <c r="D2556" s="79"/>
      <c r="E2556" s="70"/>
      <c r="F2556" s="72"/>
      <c r="G2556" s="70">
        <f t="shared" si="79"/>
        <v>0</v>
      </c>
      <c r="I2556" s="68">
        <v>0</v>
      </c>
      <c r="J2556" s="69">
        <f t="shared" si="78"/>
        <v>0</v>
      </c>
      <c r="K2556" s="57"/>
      <c r="L2556" s="65" t="s">
        <v>470</v>
      </c>
    </row>
    <row r="2557" spans="1:12" s="73" customFormat="1" outlineLevel="2">
      <c r="A2557" s="82">
        <v>1203518013</v>
      </c>
      <c r="B2557" s="83" t="s">
        <v>2104</v>
      </c>
      <c r="C2557" s="70">
        <v>75501.149999999907</v>
      </c>
      <c r="D2557" s="79"/>
      <c r="E2557" s="70"/>
      <c r="F2557" s="72"/>
      <c r="G2557" s="70">
        <f t="shared" si="79"/>
        <v>75501.149999999907</v>
      </c>
      <c r="I2557" s="68">
        <v>0</v>
      </c>
      <c r="J2557" s="69">
        <f t="shared" si="78"/>
        <v>-75501.149999999907</v>
      </c>
      <c r="K2557" s="57"/>
      <c r="L2557" s="65" t="s">
        <v>470</v>
      </c>
    </row>
    <row r="2558" spans="1:12" s="73" customFormat="1" outlineLevel="2">
      <c r="A2558" s="82">
        <v>1203518016</v>
      </c>
      <c r="B2558" s="83" t="s">
        <v>2105</v>
      </c>
      <c r="C2558" s="70">
        <v>0</v>
      </c>
      <c r="D2558" s="79"/>
      <c r="E2558" s="70"/>
      <c r="F2558" s="72"/>
      <c r="G2558" s="70">
        <f t="shared" si="79"/>
        <v>0</v>
      </c>
      <c r="I2558" s="68">
        <v>0</v>
      </c>
      <c r="J2558" s="69">
        <f t="shared" si="78"/>
        <v>0</v>
      </c>
      <c r="K2558" s="57"/>
      <c r="L2558" s="65" t="s">
        <v>470</v>
      </c>
    </row>
    <row r="2559" spans="1:12" s="73" customFormat="1" outlineLevel="2">
      <c r="A2559" s="82">
        <v>1203518017</v>
      </c>
      <c r="B2559" s="83" t="s">
        <v>2106</v>
      </c>
      <c r="C2559" s="70">
        <v>-75501.149999999907</v>
      </c>
      <c r="D2559" s="79"/>
      <c r="E2559" s="70"/>
      <c r="F2559" s="72"/>
      <c r="G2559" s="70">
        <f t="shared" si="79"/>
        <v>-75501.149999999907</v>
      </c>
      <c r="I2559" s="68">
        <v>0</v>
      </c>
      <c r="J2559" s="69">
        <f t="shared" si="78"/>
        <v>75501.149999999907</v>
      </c>
      <c r="K2559" s="57"/>
      <c r="L2559" s="65" t="s">
        <v>470</v>
      </c>
    </row>
    <row r="2560" spans="1:12" s="73" customFormat="1" outlineLevel="2">
      <c r="A2560" s="82">
        <v>1203518018</v>
      </c>
      <c r="B2560" s="83" t="s">
        <v>2107</v>
      </c>
      <c r="C2560" s="70">
        <v>0</v>
      </c>
      <c r="D2560" s="79"/>
      <c r="E2560" s="70"/>
      <c r="F2560" s="72"/>
      <c r="G2560" s="70">
        <f t="shared" si="79"/>
        <v>0</v>
      </c>
      <c r="I2560" s="68">
        <v>0</v>
      </c>
      <c r="J2560" s="69">
        <f t="shared" si="78"/>
        <v>0</v>
      </c>
      <c r="K2560" s="57"/>
      <c r="L2560" s="65" t="s">
        <v>470</v>
      </c>
    </row>
    <row r="2561" spans="1:12" s="73" customFormat="1" outlineLevel="2">
      <c r="A2561" s="82">
        <v>1203518019</v>
      </c>
      <c r="B2561" s="83" t="s">
        <v>2108</v>
      </c>
      <c r="C2561" s="70">
        <v>0</v>
      </c>
      <c r="D2561" s="79"/>
      <c r="E2561" s="70"/>
      <c r="F2561" s="72"/>
      <c r="G2561" s="70">
        <f t="shared" si="79"/>
        <v>0</v>
      </c>
      <c r="I2561" s="68">
        <v>0</v>
      </c>
      <c r="J2561" s="69">
        <f t="shared" si="78"/>
        <v>0</v>
      </c>
      <c r="K2561" s="57"/>
      <c r="L2561" s="65" t="s">
        <v>470</v>
      </c>
    </row>
    <row r="2562" spans="1:12" s="73" customFormat="1" outlineLevel="2">
      <c r="A2562" s="82">
        <v>1203518020</v>
      </c>
      <c r="B2562" s="83" t="s">
        <v>2101</v>
      </c>
      <c r="C2562" s="70">
        <v>0</v>
      </c>
      <c r="D2562" s="79"/>
      <c r="E2562" s="70"/>
      <c r="F2562" s="72"/>
      <c r="G2562" s="70">
        <f t="shared" si="79"/>
        <v>0</v>
      </c>
      <c r="I2562" s="68">
        <v>0</v>
      </c>
      <c r="J2562" s="69">
        <f t="shared" si="78"/>
        <v>0</v>
      </c>
      <c r="K2562" s="57"/>
      <c r="L2562" s="65" t="s">
        <v>470</v>
      </c>
    </row>
    <row r="2563" spans="1:12" s="73" customFormat="1" outlineLevel="2">
      <c r="A2563" s="82">
        <v>1203518021</v>
      </c>
      <c r="B2563" s="83" t="s">
        <v>2102</v>
      </c>
      <c r="C2563" s="70">
        <v>0</v>
      </c>
      <c r="D2563" s="79"/>
      <c r="E2563" s="70"/>
      <c r="F2563" s="72"/>
      <c r="G2563" s="70">
        <f t="shared" si="79"/>
        <v>0</v>
      </c>
      <c r="I2563" s="68">
        <v>0</v>
      </c>
      <c r="J2563" s="69">
        <f t="shared" si="78"/>
        <v>0</v>
      </c>
      <c r="K2563" s="57"/>
      <c r="L2563" s="65" t="s">
        <v>470</v>
      </c>
    </row>
    <row r="2564" spans="1:12" s="73" customFormat="1" outlineLevel="2">
      <c r="A2564" s="82">
        <v>1203518022</v>
      </c>
      <c r="B2564" s="83" t="s">
        <v>2103</v>
      </c>
      <c r="C2564" s="70">
        <v>0</v>
      </c>
      <c r="D2564" s="79"/>
      <c r="E2564" s="70"/>
      <c r="F2564" s="72"/>
      <c r="G2564" s="70">
        <f t="shared" si="79"/>
        <v>0</v>
      </c>
      <c r="I2564" s="68">
        <v>0</v>
      </c>
      <c r="J2564" s="69">
        <f t="shared" si="78"/>
        <v>0</v>
      </c>
      <c r="K2564" s="57"/>
      <c r="L2564" s="65" t="s">
        <v>470</v>
      </c>
    </row>
    <row r="2565" spans="1:12" s="73" customFormat="1" outlineLevel="2">
      <c r="A2565" s="82">
        <v>1203518023</v>
      </c>
      <c r="B2565" s="83" t="s">
        <v>2104</v>
      </c>
      <c r="C2565" s="70">
        <v>0</v>
      </c>
      <c r="D2565" s="79"/>
      <c r="E2565" s="70"/>
      <c r="F2565" s="72"/>
      <c r="G2565" s="70">
        <f t="shared" si="79"/>
        <v>0</v>
      </c>
      <c r="I2565" s="68">
        <v>0</v>
      </c>
      <c r="J2565" s="69">
        <f t="shared" si="78"/>
        <v>0</v>
      </c>
      <c r="K2565" s="57"/>
      <c r="L2565" s="65" t="s">
        <v>470</v>
      </c>
    </row>
    <row r="2566" spans="1:12" s="73" customFormat="1" outlineLevel="2">
      <c r="A2566" s="82">
        <v>1203518026</v>
      </c>
      <c r="B2566" s="83" t="s">
        <v>2105</v>
      </c>
      <c r="C2566" s="70">
        <v>0</v>
      </c>
      <c r="D2566" s="79"/>
      <c r="E2566" s="70"/>
      <c r="F2566" s="72"/>
      <c r="G2566" s="70">
        <f t="shared" si="79"/>
        <v>0</v>
      </c>
      <c r="I2566" s="68">
        <v>0</v>
      </c>
      <c r="J2566" s="69">
        <f t="shared" si="78"/>
        <v>0</v>
      </c>
      <c r="K2566" s="57"/>
      <c r="L2566" s="65" t="s">
        <v>470</v>
      </c>
    </row>
    <row r="2567" spans="1:12" s="73" customFormat="1" outlineLevel="2">
      <c r="A2567" s="82">
        <v>1203518027</v>
      </c>
      <c r="B2567" s="83" t="s">
        <v>2106</v>
      </c>
      <c r="C2567" s="70">
        <v>0</v>
      </c>
      <c r="D2567" s="79"/>
      <c r="E2567" s="70"/>
      <c r="F2567" s="72"/>
      <c r="G2567" s="70">
        <f t="shared" si="79"/>
        <v>0</v>
      </c>
      <c r="I2567" s="68">
        <v>0</v>
      </c>
      <c r="J2567" s="69">
        <f t="shared" si="78"/>
        <v>0</v>
      </c>
      <c r="K2567" s="57"/>
      <c r="L2567" s="65" t="s">
        <v>470</v>
      </c>
    </row>
    <row r="2568" spans="1:12" s="73" customFormat="1" outlineLevel="2">
      <c r="A2568" s="82">
        <v>1203518029</v>
      </c>
      <c r="B2568" s="83" t="s">
        <v>2108</v>
      </c>
      <c r="C2568" s="70">
        <v>0</v>
      </c>
      <c r="D2568" s="79"/>
      <c r="E2568" s="70"/>
      <c r="F2568" s="72"/>
      <c r="G2568" s="70">
        <f t="shared" si="79"/>
        <v>0</v>
      </c>
      <c r="I2568" s="68">
        <v>0</v>
      </c>
      <c r="J2568" s="69">
        <f t="shared" si="78"/>
        <v>0</v>
      </c>
      <c r="K2568" s="57"/>
      <c r="L2568" s="65" t="s">
        <v>470</v>
      </c>
    </row>
    <row r="2569" spans="1:12" s="73" customFormat="1" outlineLevel="2">
      <c r="A2569" s="82">
        <v>1203519010</v>
      </c>
      <c r="B2569" s="83" t="s">
        <v>2109</v>
      </c>
      <c r="C2569" s="70">
        <v>0</v>
      </c>
      <c r="D2569" s="79"/>
      <c r="E2569" s="70"/>
      <c r="F2569" s="72"/>
      <c r="G2569" s="70">
        <f t="shared" si="79"/>
        <v>0</v>
      </c>
      <c r="I2569" s="68">
        <v>0</v>
      </c>
      <c r="J2569" s="69">
        <f t="shared" si="78"/>
        <v>0</v>
      </c>
      <c r="K2569" s="57"/>
      <c r="L2569" s="65" t="s">
        <v>470</v>
      </c>
    </row>
    <row r="2570" spans="1:12" s="73" customFormat="1" outlineLevel="2">
      <c r="A2570" s="82">
        <v>1203519011</v>
      </c>
      <c r="B2570" s="83" t="s">
        <v>2110</v>
      </c>
      <c r="C2570" s="70">
        <v>0</v>
      </c>
      <c r="D2570" s="79"/>
      <c r="E2570" s="70"/>
      <c r="F2570" s="72"/>
      <c r="G2570" s="70">
        <f t="shared" si="79"/>
        <v>0</v>
      </c>
      <c r="I2570" s="68">
        <v>0</v>
      </c>
      <c r="J2570" s="69">
        <f t="shared" si="78"/>
        <v>0</v>
      </c>
      <c r="K2570" s="57"/>
      <c r="L2570" s="65" t="s">
        <v>470</v>
      </c>
    </row>
    <row r="2571" spans="1:12" s="73" customFormat="1" outlineLevel="2">
      <c r="A2571" s="82">
        <v>1203519012</v>
      </c>
      <c r="B2571" s="83" t="s">
        <v>2111</v>
      </c>
      <c r="C2571" s="70">
        <v>0</v>
      </c>
      <c r="D2571" s="79"/>
      <c r="E2571" s="70"/>
      <c r="F2571" s="72"/>
      <c r="G2571" s="70">
        <f t="shared" si="79"/>
        <v>0</v>
      </c>
      <c r="I2571" s="68">
        <v>0</v>
      </c>
      <c r="J2571" s="69">
        <f t="shared" si="78"/>
        <v>0</v>
      </c>
      <c r="K2571" s="57"/>
      <c r="L2571" s="65" t="s">
        <v>470</v>
      </c>
    </row>
    <row r="2572" spans="1:12" s="73" customFormat="1" outlineLevel="2">
      <c r="A2572" s="82">
        <v>1203519013</v>
      </c>
      <c r="B2572" s="83" t="s">
        <v>2112</v>
      </c>
      <c r="C2572" s="70">
        <v>0</v>
      </c>
      <c r="D2572" s="79"/>
      <c r="E2572" s="70"/>
      <c r="F2572" s="72"/>
      <c r="G2572" s="70">
        <f t="shared" si="79"/>
        <v>0</v>
      </c>
      <c r="I2572" s="68">
        <v>0</v>
      </c>
      <c r="J2572" s="69">
        <f t="shared" si="78"/>
        <v>0</v>
      </c>
      <c r="K2572" s="57"/>
      <c r="L2572" s="65" t="s">
        <v>470</v>
      </c>
    </row>
    <row r="2573" spans="1:12" s="73" customFormat="1" outlineLevel="2">
      <c r="A2573" s="82">
        <v>1203519016</v>
      </c>
      <c r="B2573" s="83" t="s">
        <v>2113</v>
      </c>
      <c r="C2573" s="70">
        <v>0</v>
      </c>
      <c r="D2573" s="79"/>
      <c r="E2573" s="70"/>
      <c r="F2573" s="72"/>
      <c r="G2573" s="70">
        <f t="shared" si="79"/>
        <v>0</v>
      </c>
      <c r="I2573" s="68">
        <v>0</v>
      </c>
      <c r="J2573" s="69">
        <f t="shared" si="78"/>
        <v>0</v>
      </c>
      <c r="K2573" s="57"/>
      <c r="L2573" s="65" t="s">
        <v>470</v>
      </c>
    </row>
    <row r="2574" spans="1:12" s="73" customFormat="1" outlineLevel="2">
      <c r="A2574" s="82">
        <v>1203519017</v>
      </c>
      <c r="B2574" s="83" t="s">
        <v>2114</v>
      </c>
      <c r="C2574" s="70">
        <v>0</v>
      </c>
      <c r="D2574" s="79"/>
      <c r="E2574" s="70"/>
      <c r="F2574" s="72"/>
      <c r="G2574" s="70">
        <f t="shared" si="79"/>
        <v>0</v>
      </c>
      <c r="I2574" s="68">
        <v>0</v>
      </c>
      <c r="J2574" s="69">
        <f t="shared" si="78"/>
        <v>0</v>
      </c>
      <c r="K2574" s="57"/>
      <c r="L2574" s="65" t="s">
        <v>470</v>
      </c>
    </row>
    <row r="2575" spans="1:12" s="73" customFormat="1" outlineLevel="2">
      <c r="A2575" s="82">
        <v>1203519019</v>
      </c>
      <c r="B2575" s="83" t="s">
        <v>2115</v>
      </c>
      <c r="C2575" s="70">
        <v>0</v>
      </c>
      <c r="D2575" s="79"/>
      <c r="E2575" s="70"/>
      <c r="F2575" s="72"/>
      <c r="G2575" s="70">
        <f t="shared" si="79"/>
        <v>0</v>
      </c>
      <c r="I2575" s="68">
        <v>0</v>
      </c>
      <c r="J2575" s="69">
        <f t="shared" si="78"/>
        <v>0</v>
      </c>
      <c r="K2575" s="57"/>
      <c r="L2575" s="65" t="s">
        <v>470</v>
      </c>
    </row>
    <row r="2576" spans="1:12" s="73" customFormat="1" outlineLevel="2">
      <c r="A2576" s="82">
        <v>1203520010</v>
      </c>
      <c r="B2576" s="83" t="s">
        <v>2116</v>
      </c>
      <c r="C2576" s="70">
        <v>0</v>
      </c>
      <c r="D2576" s="79"/>
      <c r="E2576" s="70"/>
      <c r="F2576" s="72"/>
      <c r="G2576" s="70">
        <f t="shared" si="79"/>
        <v>0</v>
      </c>
      <c r="I2576" s="68">
        <v>0</v>
      </c>
      <c r="J2576" s="69">
        <f t="shared" si="78"/>
        <v>0</v>
      </c>
      <c r="K2576" s="57"/>
      <c r="L2576" s="65" t="s">
        <v>470</v>
      </c>
    </row>
    <row r="2577" spans="1:12" s="73" customFormat="1" outlineLevel="2">
      <c r="A2577" s="82">
        <v>1203520011</v>
      </c>
      <c r="B2577" s="83" t="s">
        <v>2117</v>
      </c>
      <c r="C2577" s="70">
        <v>0</v>
      </c>
      <c r="D2577" s="79"/>
      <c r="E2577" s="70"/>
      <c r="F2577" s="72"/>
      <c r="G2577" s="70">
        <f t="shared" si="79"/>
        <v>0</v>
      </c>
      <c r="I2577" s="68">
        <v>0</v>
      </c>
      <c r="J2577" s="69">
        <f t="shared" si="78"/>
        <v>0</v>
      </c>
      <c r="K2577" s="57"/>
      <c r="L2577" s="65" t="s">
        <v>470</v>
      </c>
    </row>
    <row r="2578" spans="1:12" s="73" customFormat="1" outlineLevel="2">
      <c r="A2578" s="82">
        <v>1203520012</v>
      </c>
      <c r="B2578" s="83" t="s">
        <v>2118</v>
      </c>
      <c r="C2578" s="70">
        <v>0</v>
      </c>
      <c r="D2578" s="79"/>
      <c r="E2578" s="70"/>
      <c r="F2578" s="72"/>
      <c r="G2578" s="70">
        <f t="shared" si="79"/>
        <v>0</v>
      </c>
      <c r="I2578" s="68">
        <v>0</v>
      </c>
      <c r="J2578" s="69">
        <f t="shared" si="78"/>
        <v>0</v>
      </c>
      <c r="K2578" s="57"/>
      <c r="L2578" s="65" t="s">
        <v>470</v>
      </c>
    </row>
    <row r="2579" spans="1:12" s="73" customFormat="1" outlineLevel="2">
      <c r="A2579" s="82">
        <v>1203520013</v>
      </c>
      <c r="B2579" s="83" t="s">
        <v>2119</v>
      </c>
      <c r="C2579" s="70">
        <v>0</v>
      </c>
      <c r="D2579" s="79"/>
      <c r="E2579" s="70"/>
      <c r="F2579" s="72"/>
      <c r="G2579" s="70">
        <f t="shared" si="79"/>
        <v>0</v>
      </c>
      <c r="I2579" s="68">
        <v>0</v>
      </c>
      <c r="J2579" s="69">
        <f t="shared" si="78"/>
        <v>0</v>
      </c>
      <c r="K2579" s="57"/>
      <c r="L2579" s="65" t="s">
        <v>470</v>
      </c>
    </row>
    <row r="2580" spans="1:12" s="73" customFormat="1" outlineLevel="2">
      <c r="A2580" s="82">
        <v>1203520016</v>
      </c>
      <c r="B2580" s="83" t="s">
        <v>2120</v>
      </c>
      <c r="C2580" s="70">
        <v>0</v>
      </c>
      <c r="D2580" s="79"/>
      <c r="E2580" s="70"/>
      <c r="F2580" s="72"/>
      <c r="G2580" s="70">
        <f t="shared" si="79"/>
        <v>0</v>
      </c>
      <c r="I2580" s="68">
        <v>0</v>
      </c>
      <c r="J2580" s="69">
        <f t="shared" si="78"/>
        <v>0</v>
      </c>
      <c r="K2580" s="57"/>
      <c r="L2580" s="65" t="s">
        <v>470</v>
      </c>
    </row>
    <row r="2581" spans="1:12" s="73" customFormat="1" outlineLevel="2">
      <c r="A2581" s="82">
        <v>1203520017</v>
      </c>
      <c r="B2581" s="83" t="s">
        <v>2121</v>
      </c>
      <c r="C2581" s="70">
        <v>0</v>
      </c>
      <c r="D2581" s="79"/>
      <c r="E2581" s="70"/>
      <c r="F2581" s="72"/>
      <c r="G2581" s="70">
        <f t="shared" si="79"/>
        <v>0</v>
      </c>
      <c r="I2581" s="68">
        <v>0</v>
      </c>
      <c r="J2581" s="69">
        <f t="shared" si="78"/>
        <v>0</v>
      </c>
      <c r="K2581" s="57"/>
      <c r="L2581" s="65" t="s">
        <v>470</v>
      </c>
    </row>
    <row r="2582" spans="1:12" s="73" customFormat="1" outlineLevel="2">
      <c r="A2582" s="82">
        <v>1203520018</v>
      </c>
      <c r="B2582" s="83" t="s">
        <v>2122</v>
      </c>
      <c r="C2582" s="70">
        <v>0</v>
      </c>
      <c r="D2582" s="79"/>
      <c r="E2582" s="70"/>
      <c r="F2582" s="72"/>
      <c r="G2582" s="70">
        <f t="shared" si="79"/>
        <v>0</v>
      </c>
      <c r="I2582" s="68">
        <v>0</v>
      </c>
      <c r="J2582" s="69">
        <f t="shared" si="78"/>
        <v>0</v>
      </c>
      <c r="K2582" s="57"/>
      <c r="L2582" s="65" t="s">
        <v>470</v>
      </c>
    </row>
    <row r="2583" spans="1:12" s="73" customFormat="1" outlineLevel="2">
      <c r="A2583" s="82">
        <v>1203520019</v>
      </c>
      <c r="B2583" s="83" t="s">
        <v>2123</v>
      </c>
      <c r="C2583" s="70">
        <v>0</v>
      </c>
      <c r="D2583" s="79"/>
      <c r="E2583" s="70"/>
      <c r="F2583" s="72"/>
      <c r="G2583" s="70">
        <f t="shared" si="79"/>
        <v>0</v>
      </c>
      <c r="I2583" s="68">
        <v>0</v>
      </c>
      <c r="J2583" s="69">
        <f t="shared" si="78"/>
        <v>0</v>
      </c>
      <c r="K2583" s="57"/>
      <c r="L2583" s="65" t="s">
        <v>470</v>
      </c>
    </row>
    <row r="2584" spans="1:12" s="73" customFormat="1" outlineLevel="2">
      <c r="A2584" s="82">
        <v>1203521010</v>
      </c>
      <c r="B2584" s="83" t="s">
        <v>2124</v>
      </c>
      <c r="C2584" s="70">
        <v>0</v>
      </c>
      <c r="D2584" s="79"/>
      <c r="E2584" s="70"/>
      <c r="F2584" s="72"/>
      <c r="G2584" s="70">
        <f t="shared" si="79"/>
        <v>0</v>
      </c>
      <c r="I2584" s="68">
        <v>0</v>
      </c>
      <c r="J2584" s="69">
        <f t="shared" si="78"/>
        <v>0</v>
      </c>
      <c r="K2584" s="57"/>
      <c r="L2584" s="65" t="s">
        <v>470</v>
      </c>
    </row>
    <row r="2585" spans="1:12" s="73" customFormat="1" outlineLevel="2">
      <c r="A2585" s="82">
        <v>1203521011</v>
      </c>
      <c r="B2585" s="83" t="s">
        <v>2125</v>
      </c>
      <c r="C2585" s="70">
        <v>0</v>
      </c>
      <c r="D2585" s="79"/>
      <c r="E2585" s="70"/>
      <c r="F2585" s="72"/>
      <c r="G2585" s="70">
        <f t="shared" si="79"/>
        <v>0</v>
      </c>
      <c r="I2585" s="68">
        <v>0</v>
      </c>
      <c r="J2585" s="69">
        <f t="shared" si="78"/>
        <v>0</v>
      </c>
      <c r="K2585" s="57"/>
      <c r="L2585" s="65" t="s">
        <v>470</v>
      </c>
    </row>
    <row r="2586" spans="1:12" s="73" customFormat="1" outlineLevel="2">
      <c r="A2586" s="82">
        <v>1203521012</v>
      </c>
      <c r="B2586" s="83" t="s">
        <v>2126</v>
      </c>
      <c r="C2586" s="70">
        <v>0</v>
      </c>
      <c r="D2586" s="79"/>
      <c r="E2586" s="70"/>
      <c r="F2586" s="72"/>
      <c r="G2586" s="70">
        <f t="shared" si="79"/>
        <v>0</v>
      </c>
      <c r="I2586" s="68">
        <v>0</v>
      </c>
      <c r="J2586" s="69">
        <f t="shared" si="78"/>
        <v>0</v>
      </c>
      <c r="K2586" s="57"/>
      <c r="L2586" s="65" t="s">
        <v>470</v>
      </c>
    </row>
    <row r="2587" spans="1:12" s="73" customFormat="1" outlineLevel="2">
      <c r="A2587" s="82">
        <v>1203521013</v>
      </c>
      <c r="B2587" s="83" t="s">
        <v>2127</v>
      </c>
      <c r="C2587" s="70">
        <v>0</v>
      </c>
      <c r="D2587" s="79"/>
      <c r="E2587" s="70"/>
      <c r="F2587" s="72"/>
      <c r="G2587" s="70">
        <f t="shared" si="79"/>
        <v>0</v>
      </c>
      <c r="I2587" s="68">
        <v>0</v>
      </c>
      <c r="J2587" s="69">
        <f t="shared" si="78"/>
        <v>0</v>
      </c>
      <c r="K2587" s="57"/>
      <c r="L2587" s="65" t="s">
        <v>470</v>
      </c>
    </row>
    <row r="2588" spans="1:12" s="73" customFormat="1" outlineLevel="2">
      <c r="A2588" s="82">
        <v>1203521016</v>
      </c>
      <c r="B2588" s="83" t="s">
        <v>2128</v>
      </c>
      <c r="C2588" s="70">
        <v>0</v>
      </c>
      <c r="D2588" s="79"/>
      <c r="E2588" s="70"/>
      <c r="F2588" s="72"/>
      <c r="G2588" s="70">
        <f t="shared" si="79"/>
        <v>0</v>
      </c>
      <c r="I2588" s="68">
        <v>0</v>
      </c>
      <c r="J2588" s="69">
        <f t="shared" si="78"/>
        <v>0</v>
      </c>
      <c r="K2588" s="57"/>
      <c r="L2588" s="65" t="s">
        <v>470</v>
      </c>
    </row>
    <row r="2589" spans="1:12" s="73" customFormat="1" outlineLevel="2">
      <c r="A2589" s="82">
        <v>1203521017</v>
      </c>
      <c r="B2589" s="83" t="s">
        <v>2129</v>
      </c>
      <c r="C2589" s="70">
        <v>0</v>
      </c>
      <c r="D2589" s="79"/>
      <c r="E2589" s="70"/>
      <c r="F2589" s="72"/>
      <c r="G2589" s="70">
        <f t="shared" si="79"/>
        <v>0</v>
      </c>
      <c r="I2589" s="68">
        <v>0</v>
      </c>
      <c r="J2589" s="69">
        <f t="shared" si="78"/>
        <v>0</v>
      </c>
      <c r="K2589" s="57"/>
      <c r="L2589" s="65" t="s">
        <v>470</v>
      </c>
    </row>
    <row r="2590" spans="1:12" s="73" customFormat="1" outlineLevel="2">
      <c r="A2590" s="82">
        <v>1203521019</v>
      </c>
      <c r="B2590" s="83" t="s">
        <v>2130</v>
      </c>
      <c r="C2590" s="70">
        <v>0</v>
      </c>
      <c r="D2590" s="79"/>
      <c r="E2590" s="70"/>
      <c r="F2590" s="72"/>
      <c r="G2590" s="70">
        <f t="shared" si="79"/>
        <v>0</v>
      </c>
      <c r="I2590" s="68">
        <v>0</v>
      </c>
      <c r="J2590" s="69">
        <f t="shared" si="78"/>
        <v>0</v>
      </c>
      <c r="K2590" s="57"/>
      <c r="L2590" s="65" t="s">
        <v>470</v>
      </c>
    </row>
    <row r="2591" spans="1:12" s="73" customFormat="1" outlineLevel="2">
      <c r="A2591" s="82">
        <v>1203521020</v>
      </c>
      <c r="B2591" s="83" t="s">
        <v>2124</v>
      </c>
      <c r="C2591" s="70">
        <v>0</v>
      </c>
      <c r="D2591" s="79"/>
      <c r="E2591" s="70"/>
      <c r="F2591" s="72"/>
      <c r="G2591" s="70">
        <f t="shared" si="79"/>
        <v>0</v>
      </c>
      <c r="I2591" s="68">
        <v>0</v>
      </c>
      <c r="J2591" s="69">
        <f t="shared" si="78"/>
        <v>0</v>
      </c>
      <c r="K2591" s="57"/>
      <c r="L2591" s="65" t="s">
        <v>470</v>
      </c>
    </row>
    <row r="2592" spans="1:12" s="73" customFormat="1" outlineLevel="2">
      <c r="A2592" s="82">
        <v>1203521021</v>
      </c>
      <c r="B2592" s="83" t="s">
        <v>2125</v>
      </c>
      <c r="C2592" s="70">
        <v>0</v>
      </c>
      <c r="D2592" s="79"/>
      <c r="E2592" s="70"/>
      <c r="F2592" s="72"/>
      <c r="G2592" s="70">
        <f t="shared" si="79"/>
        <v>0</v>
      </c>
      <c r="I2592" s="68">
        <v>0</v>
      </c>
      <c r="J2592" s="69">
        <f t="shared" si="78"/>
        <v>0</v>
      </c>
      <c r="K2592" s="57"/>
      <c r="L2592" s="65" t="s">
        <v>470</v>
      </c>
    </row>
    <row r="2593" spans="1:12" s="73" customFormat="1" outlineLevel="2">
      <c r="A2593" s="82">
        <v>1203521022</v>
      </c>
      <c r="B2593" s="83" t="s">
        <v>2131</v>
      </c>
      <c r="C2593" s="70">
        <v>0</v>
      </c>
      <c r="D2593" s="79"/>
      <c r="E2593" s="70"/>
      <c r="F2593" s="72"/>
      <c r="G2593" s="70">
        <f t="shared" si="79"/>
        <v>0</v>
      </c>
      <c r="I2593" s="68">
        <v>0</v>
      </c>
      <c r="J2593" s="69">
        <f t="shared" si="78"/>
        <v>0</v>
      </c>
      <c r="K2593" s="57"/>
      <c r="L2593" s="65" t="s">
        <v>470</v>
      </c>
    </row>
    <row r="2594" spans="1:12" s="73" customFormat="1" outlineLevel="2">
      <c r="A2594" s="82">
        <v>1203521023</v>
      </c>
      <c r="B2594" s="83" t="s">
        <v>2127</v>
      </c>
      <c r="C2594" s="70">
        <v>0</v>
      </c>
      <c r="D2594" s="79"/>
      <c r="E2594" s="70"/>
      <c r="F2594" s="72"/>
      <c r="G2594" s="70">
        <f t="shared" si="79"/>
        <v>0</v>
      </c>
      <c r="I2594" s="68">
        <v>0</v>
      </c>
      <c r="J2594" s="69">
        <f t="shared" si="78"/>
        <v>0</v>
      </c>
      <c r="K2594" s="57"/>
      <c r="L2594" s="65" t="s">
        <v>470</v>
      </c>
    </row>
    <row r="2595" spans="1:12" s="73" customFormat="1" outlineLevel="2">
      <c r="A2595" s="82">
        <v>1203521027</v>
      </c>
      <c r="B2595" s="83" t="s">
        <v>2132</v>
      </c>
      <c r="C2595" s="70">
        <v>0</v>
      </c>
      <c r="D2595" s="79"/>
      <c r="E2595" s="70"/>
      <c r="F2595" s="72"/>
      <c r="G2595" s="70">
        <f t="shared" si="79"/>
        <v>0</v>
      </c>
      <c r="I2595" s="68">
        <v>0</v>
      </c>
      <c r="J2595" s="69">
        <f t="shared" si="78"/>
        <v>0</v>
      </c>
      <c r="K2595" s="57"/>
      <c r="L2595" s="65" t="s">
        <v>470</v>
      </c>
    </row>
    <row r="2596" spans="1:12" s="73" customFormat="1" outlineLevel="2">
      <c r="A2596" s="82">
        <v>1203521029</v>
      </c>
      <c r="B2596" s="83" t="s">
        <v>2133</v>
      </c>
      <c r="C2596" s="70">
        <v>0</v>
      </c>
      <c r="D2596" s="79"/>
      <c r="E2596" s="70"/>
      <c r="F2596" s="72"/>
      <c r="G2596" s="70">
        <f t="shared" si="79"/>
        <v>0</v>
      </c>
      <c r="I2596" s="68">
        <v>0</v>
      </c>
      <c r="J2596" s="69">
        <f t="shared" si="78"/>
        <v>0</v>
      </c>
      <c r="K2596" s="57"/>
      <c r="L2596" s="65" t="s">
        <v>470</v>
      </c>
    </row>
    <row r="2597" spans="1:12" s="73" customFormat="1" outlineLevel="2">
      <c r="A2597" s="82">
        <v>1203521030</v>
      </c>
      <c r="B2597" s="83" t="s">
        <v>2124</v>
      </c>
      <c r="C2597" s="70">
        <v>0</v>
      </c>
      <c r="D2597" s="79"/>
      <c r="E2597" s="70"/>
      <c r="F2597" s="72"/>
      <c r="G2597" s="70">
        <f t="shared" si="79"/>
        <v>0</v>
      </c>
      <c r="I2597" s="68">
        <v>0</v>
      </c>
      <c r="J2597" s="69">
        <f t="shared" si="78"/>
        <v>0</v>
      </c>
      <c r="K2597" s="57"/>
      <c r="L2597" s="65" t="s">
        <v>470</v>
      </c>
    </row>
    <row r="2598" spans="1:12" s="73" customFormat="1" outlineLevel="2">
      <c r="A2598" s="82">
        <v>1203521031</v>
      </c>
      <c r="B2598" s="83" t="s">
        <v>2125</v>
      </c>
      <c r="C2598" s="70">
        <v>0</v>
      </c>
      <c r="D2598" s="79"/>
      <c r="E2598" s="70"/>
      <c r="F2598" s="72"/>
      <c r="G2598" s="70">
        <f t="shared" si="79"/>
        <v>0</v>
      </c>
      <c r="I2598" s="68">
        <v>0</v>
      </c>
      <c r="J2598" s="69">
        <f t="shared" si="78"/>
        <v>0</v>
      </c>
      <c r="K2598" s="57"/>
      <c r="L2598" s="65" t="s">
        <v>470</v>
      </c>
    </row>
    <row r="2599" spans="1:12" s="73" customFormat="1" outlineLevel="2">
      <c r="A2599" s="82">
        <v>1203521032</v>
      </c>
      <c r="B2599" s="83" t="s">
        <v>2126</v>
      </c>
      <c r="C2599" s="70">
        <v>0</v>
      </c>
      <c r="D2599" s="79"/>
      <c r="E2599" s="70"/>
      <c r="F2599" s="72"/>
      <c r="G2599" s="70">
        <f t="shared" si="79"/>
        <v>0</v>
      </c>
      <c r="I2599" s="68">
        <v>0</v>
      </c>
      <c r="J2599" s="69">
        <f t="shared" si="78"/>
        <v>0</v>
      </c>
      <c r="K2599" s="57"/>
      <c r="L2599" s="65" t="s">
        <v>470</v>
      </c>
    </row>
    <row r="2600" spans="1:12" s="73" customFormat="1" outlineLevel="2">
      <c r="A2600" s="82">
        <v>1203521033</v>
      </c>
      <c r="B2600" s="83" t="s">
        <v>2127</v>
      </c>
      <c r="C2600" s="70">
        <v>0</v>
      </c>
      <c r="D2600" s="79"/>
      <c r="E2600" s="70"/>
      <c r="F2600" s="72"/>
      <c r="G2600" s="70">
        <f t="shared" si="79"/>
        <v>0</v>
      </c>
      <c r="I2600" s="68">
        <v>0</v>
      </c>
      <c r="J2600" s="69">
        <f t="shared" si="78"/>
        <v>0</v>
      </c>
      <c r="K2600" s="57"/>
      <c r="L2600" s="65" t="s">
        <v>470</v>
      </c>
    </row>
    <row r="2601" spans="1:12" s="73" customFormat="1" outlineLevel="2">
      <c r="A2601" s="82">
        <v>1203521037</v>
      </c>
      <c r="B2601" s="83" t="s">
        <v>2129</v>
      </c>
      <c r="C2601" s="70">
        <v>0</v>
      </c>
      <c r="D2601" s="79"/>
      <c r="E2601" s="70"/>
      <c r="F2601" s="72"/>
      <c r="G2601" s="70">
        <f t="shared" si="79"/>
        <v>0</v>
      </c>
      <c r="I2601" s="68">
        <v>0</v>
      </c>
      <c r="J2601" s="69">
        <f t="shared" si="78"/>
        <v>0</v>
      </c>
      <c r="K2601" s="57"/>
      <c r="L2601" s="65" t="s">
        <v>470</v>
      </c>
    </row>
    <row r="2602" spans="1:12" s="73" customFormat="1" outlineLevel="2">
      <c r="A2602" s="82">
        <v>1203521039</v>
      </c>
      <c r="B2602" s="83" t="s">
        <v>2130</v>
      </c>
      <c r="C2602" s="70">
        <v>0</v>
      </c>
      <c r="D2602" s="79"/>
      <c r="E2602" s="70"/>
      <c r="F2602" s="72"/>
      <c r="G2602" s="70">
        <f t="shared" si="79"/>
        <v>0</v>
      </c>
      <c r="I2602" s="68">
        <v>0</v>
      </c>
      <c r="J2602" s="69">
        <f t="shared" ref="J2602:J2665" si="80">I2602-G2602</f>
        <v>0</v>
      </c>
      <c r="K2602" s="57"/>
      <c r="L2602" s="65" t="s">
        <v>470</v>
      </c>
    </row>
    <row r="2603" spans="1:12" s="73" customFormat="1" outlineLevel="2">
      <c r="A2603" s="82">
        <v>1203522010</v>
      </c>
      <c r="B2603" s="83" t="s">
        <v>2134</v>
      </c>
      <c r="C2603" s="70">
        <v>0</v>
      </c>
      <c r="D2603" s="79"/>
      <c r="E2603" s="70"/>
      <c r="F2603" s="72"/>
      <c r="G2603" s="70">
        <f t="shared" si="79"/>
        <v>0</v>
      </c>
      <c r="I2603" s="68">
        <v>0</v>
      </c>
      <c r="J2603" s="69">
        <f t="shared" si="80"/>
        <v>0</v>
      </c>
      <c r="K2603" s="57"/>
      <c r="L2603" s="65" t="s">
        <v>470</v>
      </c>
    </row>
    <row r="2604" spans="1:12" s="73" customFormat="1" outlineLevel="2">
      <c r="A2604" s="82">
        <v>1203522011</v>
      </c>
      <c r="B2604" s="83" t="s">
        <v>2135</v>
      </c>
      <c r="C2604" s="70">
        <v>0</v>
      </c>
      <c r="D2604" s="79"/>
      <c r="E2604" s="70"/>
      <c r="F2604" s="72"/>
      <c r="G2604" s="70">
        <f t="shared" si="79"/>
        <v>0</v>
      </c>
      <c r="I2604" s="68">
        <v>0</v>
      </c>
      <c r="J2604" s="69">
        <f t="shared" si="80"/>
        <v>0</v>
      </c>
      <c r="K2604" s="57"/>
      <c r="L2604" s="65" t="s">
        <v>470</v>
      </c>
    </row>
    <row r="2605" spans="1:12" s="73" customFormat="1" outlineLevel="2">
      <c r="A2605" s="82">
        <v>1203522012</v>
      </c>
      <c r="B2605" s="83" t="s">
        <v>2136</v>
      </c>
      <c r="C2605" s="70">
        <v>0</v>
      </c>
      <c r="D2605" s="79"/>
      <c r="E2605" s="70"/>
      <c r="F2605" s="72"/>
      <c r="G2605" s="70">
        <f t="shared" si="79"/>
        <v>0</v>
      </c>
      <c r="I2605" s="68">
        <v>0</v>
      </c>
      <c r="J2605" s="69">
        <f t="shared" si="80"/>
        <v>0</v>
      </c>
      <c r="K2605" s="57"/>
      <c r="L2605" s="65" t="s">
        <v>470</v>
      </c>
    </row>
    <row r="2606" spans="1:12" s="73" customFormat="1" outlineLevel="2">
      <c r="A2606" s="82">
        <v>1203522013</v>
      </c>
      <c r="B2606" s="83" t="s">
        <v>2137</v>
      </c>
      <c r="C2606" s="70">
        <v>0</v>
      </c>
      <c r="D2606" s="79"/>
      <c r="E2606" s="70"/>
      <c r="F2606" s="72"/>
      <c r="G2606" s="70">
        <f t="shared" si="79"/>
        <v>0</v>
      </c>
      <c r="I2606" s="68">
        <v>0</v>
      </c>
      <c r="J2606" s="69">
        <f t="shared" si="80"/>
        <v>0</v>
      </c>
      <c r="K2606" s="57"/>
      <c r="L2606" s="65" t="s">
        <v>470</v>
      </c>
    </row>
    <row r="2607" spans="1:12" s="73" customFormat="1" outlineLevel="2">
      <c r="A2607" s="82">
        <v>1203522017</v>
      </c>
      <c r="B2607" s="83" t="s">
        <v>2138</v>
      </c>
      <c r="C2607" s="70">
        <v>0</v>
      </c>
      <c r="D2607" s="79"/>
      <c r="E2607" s="70"/>
      <c r="F2607" s="72"/>
      <c r="G2607" s="70">
        <f t="shared" si="79"/>
        <v>0</v>
      </c>
      <c r="I2607" s="68">
        <v>0</v>
      </c>
      <c r="J2607" s="69">
        <f t="shared" si="80"/>
        <v>0</v>
      </c>
      <c r="K2607" s="57"/>
      <c r="L2607" s="65" t="s">
        <v>470</v>
      </c>
    </row>
    <row r="2608" spans="1:12" s="73" customFormat="1" outlineLevel="2">
      <c r="A2608" s="82">
        <v>1203522019</v>
      </c>
      <c r="B2608" s="83" t="s">
        <v>2139</v>
      </c>
      <c r="C2608" s="70">
        <v>0</v>
      </c>
      <c r="D2608" s="79"/>
      <c r="E2608" s="70"/>
      <c r="F2608" s="72"/>
      <c r="G2608" s="70">
        <f t="shared" si="79"/>
        <v>0</v>
      </c>
      <c r="I2608" s="68">
        <v>0</v>
      </c>
      <c r="J2608" s="69">
        <f t="shared" si="80"/>
        <v>0</v>
      </c>
      <c r="K2608" s="57"/>
      <c r="L2608" s="65" t="s">
        <v>470</v>
      </c>
    </row>
    <row r="2609" spans="1:12" s="73" customFormat="1" outlineLevel="2">
      <c r="A2609" s="82">
        <v>1203522020</v>
      </c>
      <c r="B2609" s="83" t="s">
        <v>2134</v>
      </c>
      <c r="C2609" s="70">
        <v>0</v>
      </c>
      <c r="D2609" s="79"/>
      <c r="E2609" s="70"/>
      <c r="F2609" s="72"/>
      <c r="G2609" s="70">
        <f t="shared" si="79"/>
        <v>0</v>
      </c>
      <c r="I2609" s="68">
        <v>0</v>
      </c>
      <c r="J2609" s="69">
        <f t="shared" si="80"/>
        <v>0</v>
      </c>
      <c r="K2609" s="57"/>
      <c r="L2609" s="65" t="s">
        <v>470</v>
      </c>
    </row>
    <row r="2610" spans="1:12" s="73" customFormat="1" outlineLevel="2">
      <c r="A2610" s="82">
        <v>1203522021</v>
      </c>
      <c r="B2610" s="83" t="s">
        <v>2135</v>
      </c>
      <c r="C2610" s="70">
        <v>0</v>
      </c>
      <c r="D2610" s="79"/>
      <c r="E2610" s="70"/>
      <c r="F2610" s="72"/>
      <c r="G2610" s="70">
        <f t="shared" si="79"/>
        <v>0</v>
      </c>
      <c r="I2610" s="68">
        <v>0</v>
      </c>
      <c r="J2610" s="69">
        <f t="shared" si="80"/>
        <v>0</v>
      </c>
      <c r="K2610" s="57"/>
      <c r="L2610" s="65" t="s">
        <v>470</v>
      </c>
    </row>
    <row r="2611" spans="1:12" s="73" customFormat="1" outlineLevel="2">
      <c r="A2611" s="82">
        <v>1203522022</v>
      </c>
      <c r="B2611" s="83" t="s">
        <v>2136</v>
      </c>
      <c r="C2611" s="70">
        <v>0</v>
      </c>
      <c r="D2611" s="79"/>
      <c r="E2611" s="70"/>
      <c r="F2611" s="72"/>
      <c r="G2611" s="70">
        <f t="shared" si="79"/>
        <v>0</v>
      </c>
      <c r="I2611" s="68">
        <v>0</v>
      </c>
      <c r="J2611" s="69">
        <f t="shared" si="80"/>
        <v>0</v>
      </c>
      <c r="K2611" s="57"/>
      <c r="L2611" s="65" t="s">
        <v>470</v>
      </c>
    </row>
    <row r="2612" spans="1:12" s="73" customFormat="1" outlineLevel="2">
      <c r="A2612" s="82">
        <v>1203522023</v>
      </c>
      <c r="B2612" s="83" t="s">
        <v>2137</v>
      </c>
      <c r="C2612" s="70">
        <v>0</v>
      </c>
      <c r="D2612" s="79"/>
      <c r="E2612" s="70"/>
      <c r="F2612" s="72"/>
      <c r="G2612" s="70">
        <f t="shared" si="79"/>
        <v>0</v>
      </c>
      <c r="I2612" s="68">
        <v>0</v>
      </c>
      <c r="J2612" s="69">
        <f t="shared" si="80"/>
        <v>0</v>
      </c>
      <c r="K2612" s="57"/>
      <c r="L2612" s="65" t="s">
        <v>470</v>
      </c>
    </row>
    <row r="2613" spans="1:12" s="73" customFormat="1" outlineLevel="2">
      <c r="A2613" s="82">
        <v>1203522027</v>
      </c>
      <c r="B2613" s="83" t="s">
        <v>2138</v>
      </c>
      <c r="C2613" s="70">
        <v>0</v>
      </c>
      <c r="D2613" s="79"/>
      <c r="E2613" s="70"/>
      <c r="F2613" s="72"/>
      <c r="G2613" s="70">
        <f t="shared" si="79"/>
        <v>0</v>
      </c>
      <c r="I2613" s="68">
        <v>0</v>
      </c>
      <c r="J2613" s="69">
        <f t="shared" si="80"/>
        <v>0</v>
      </c>
      <c r="K2613" s="57"/>
      <c r="L2613" s="65" t="s">
        <v>470</v>
      </c>
    </row>
    <row r="2614" spans="1:12" s="73" customFormat="1" outlineLevel="2">
      <c r="A2614" s="82">
        <v>1203522029</v>
      </c>
      <c r="B2614" s="83" t="s">
        <v>2139</v>
      </c>
      <c r="C2614" s="70">
        <v>0</v>
      </c>
      <c r="D2614" s="79"/>
      <c r="E2614" s="70"/>
      <c r="F2614" s="72"/>
      <c r="G2614" s="70">
        <f t="shared" si="79"/>
        <v>0</v>
      </c>
      <c r="I2614" s="68">
        <v>0</v>
      </c>
      <c r="J2614" s="69">
        <f t="shared" si="80"/>
        <v>0</v>
      </c>
      <c r="K2614" s="57"/>
      <c r="L2614" s="65" t="s">
        <v>470</v>
      </c>
    </row>
    <row r="2615" spans="1:12" s="73" customFormat="1" outlineLevel="2">
      <c r="A2615" s="82">
        <v>1203523010</v>
      </c>
      <c r="B2615" s="83" t="s">
        <v>2140</v>
      </c>
      <c r="C2615" s="70">
        <v>0</v>
      </c>
      <c r="D2615" s="79"/>
      <c r="E2615" s="70"/>
      <c r="F2615" s="72"/>
      <c r="G2615" s="70">
        <f t="shared" si="79"/>
        <v>0</v>
      </c>
      <c r="I2615" s="68">
        <v>0</v>
      </c>
      <c r="J2615" s="69">
        <f t="shared" si="80"/>
        <v>0</v>
      </c>
      <c r="K2615" s="57"/>
      <c r="L2615" s="65" t="s">
        <v>470</v>
      </c>
    </row>
    <row r="2616" spans="1:12" s="73" customFormat="1" outlineLevel="2">
      <c r="A2616" s="82">
        <v>1203523011</v>
      </c>
      <c r="B2616" s="83" t="s">
        <v>2141</v>
      </c>
      <c r="C2616" s="70">
        <v>0</v>
      </c>
      <c r="D2616" s="79"/>
      <c r="E2616" s="70"/>
      <c r="F2616" s="72"/>
      <c r="G2616" s="70">
        <f t="shared" ref="G2616:G2679" si="81">C2616+E2616</f>
        <v>0</v>
      </c>
      <c r="I2616" s="68">
        <v>0</v>
      </c>
      <c r="J2616" s="69">
        <f t="shared" si="80"/>
        <v>0</v>
      </c>
      <c r="K2616" s="57"/>
      <c r="L2616" s="65" t="s">
        <v>470</v>
      </c>
    </row>
    <row r="2617" spans="1:12" s="73" customFormat="1" outlineLevel="2">
      <c r="A2617" s="82">
        <v>1203523012</v>
      </c>
      <c r="B2617" s="83" t="s">
        <v>2142</v>
      </c>
      <c r="C2617" s="70">
        <v>0</v>
      </c>
      <c r="D2617" s="79"/>
      <c r="E2617" s="70"/>
      <c r="F2617" s="72"/>
      <c r="G2617" s="70">
        <f t="shared" si="81"/>
        <v>0</v>
      </c>
      <c r="I2617" s="68">
        <v>0</v>
      </c>
      <c r="J2617" s="69">
        <f t="shared" si="80"/>
        <v>0</v>
      </c>
      <c r="K2617" s="57"/>
      <c r="L2617" s="65" t="s">
        <v>470</v>
      </c>
    </row>
    <row r="2618" spans="1:12" s="73" customFormat="1" outlineLevel="2">
      <c r="A2618" s="82">
        <v>1203523013</v>
      </c>
      <c r="B2618" s="83" t="s">
        <v>2143</v>
      </c>
      <c r="C2618" s="70">
        <v>0</v>
      </c>
      <c r="D2618" s="79"/>
      <c r="E2618" s="70"/>
      <c r="F2618" s="72"/>
      <c r="G2618" s="70">
        <f t="shared" si="81"/>
        <v>0</v>
      </c>
      <c r="I2618" s="68">
        <v>0</v>
      </c>
      <c r="J2618" s="69">
        <f t="shared" si="80"/>
        <v>0</v>
      </c>
      <c r="K2618" s="57"/>
      <c r="L2618" s="65" t="s">
        <v>470</v>
      </c>
    </row>
    <row r="2619" spans="1:12" s="73" customFormat="1" outlineLevel="2">
      <c r="A2619" s="82">
        <v>1203523017</v>
      </c>
      <c r="B2619" s="83" t="s">
        <v>2144</v>
      </c>
      <c r="C2619" s="70">
        <v>0</v>
      </c>
      <c r="D2619" s="79"/>
      <c r="E2619" s="70"/>
      <c r="F2619" s="72"/>
      <c r="G2619" s="70">
        <f t="shared" si="81"/>
        <v>0</v>
      </c>
      <c r="I2619" s="68">
        <v>0</v>
      </c>
      <c r="J2619" s="69">
        <f t="shared" si="80"/>
        <v>0</v>
      </c>
      <c r="K2619" s="57"/>
      <c r="L2619" s="65" t="s">
        <v>470</v>
      </c>
    </row>
    <row r="2620" spans="1:12" s="73" customFormat="1" outlineLevel="2">
      <c r="A2620" s="82">
        <v>1203523019</v>
      </c>
      <c r="B2620" s="83" t="s">
        <v>2145</v>
      </c>
      <c r="C2620" s="70">
        <v>0</v>
      </c>
      <c r="D2620" s="79"/>
      <c r="E2620" s="70"/>
      <c r="F2620" s="72"/>
      <c r="G2620" s="70">
        <f t="shared" si="81"/>
        <v>0</v>
      </c>
      <c r="I2620" s="68">
        <v>0</v>
      </c>
      <c r="J2620" s="69">
        <f t="shared" si="80"/>
        <v>0</v>
      </c>
      <c r="K2620" s="57"/>
      <c r="L2620" s="65" t="s">
        <v>470</v>
      </c>
    </row>
    <row r="2621" spans="1:12" s="73" customFormat="1" outlineLevel="2">
      <c r="A2621" s="82">
        <v>1203524010</v>
      </c>
      <c r="B2621" s="83" t="s">
        <v>2146</v>
      </c>
      <c r="C2621" s="70">
        <v>0</v>
      </c>
      <c r="D2621" s="79"/>
      <c r="E2621" s="70"/>
      <c r="F2621" s="72"/>
      <c r="G2621" s="70">
        <f t="shared" si="81"/>
        <v>0</v>
      </c>
      <c r="I2621" s="68">
        <v>0</v>
      </c>
      <c r="J2621" s="69">
        <f t="shared" si="80"/>
        <v>0</v>
      </c>
      <c r="K2621" s="57"/>
      <c r="L2621" s="65" t="s">
        <v>470</v>
      </c>
    </row>
    <row r="2622" spans="1:12" s="73" customFormat="1" outlineLevel="2">
      <c r="A2622" s="82">
        <v>1203524011</v>
      </c>
      <c r="B2622" s="83" t="s">
        <v>2147</v>
      </c>
      <c r="C2622" s="70">
        <v>0</v>
      </c>
      <c r="D2622" s="79"/>
      <c r="E2622" s="70"/>
      <c r="F2622" s="72"/>
      <c r="G2622" s="70">
        <f t="shared" si="81"/>
        <v>0</v>
      </c>
      <c r="I2622" s="68">
        <v>0</v>
      </c>
      <c r="J2622" s="69">
        <f t="shared" si="80"/>
        <v>0</v>
      </c>
      <c r="K2622" s="57"/>
      <c r="L2622" s="65" t="s">
        <v>470</v>
      </c>
    </row>
    <row r="2623" spans="1:12" s="73" customFormat="1" outlineLevel="2">
      <c r="A2623" s="82">
        <v>1203524012</v>
      </c>
      <c r="B2623" s="83" t="s">
        <v>2148</v>
      </c>
      <c r="C2623" s="70">
        <v>0</v>
      </c>
      <c r="D2623" s="79"/>
      <c r="E2623" s="70"/>
      <c r="F2623" s="72"/>
      <c r="G2623" s="70">
        <f t="shared" si="81"/>
        <v>0</v>
      </c>
      <c r="I2623" s="68">
        <v>0</v>
      </c>
      <c r="J2623" s="69">
        <f t="shared" si="80"/>
        <v>0</v>
      </c>
      <c r="K2623" s="57"/>
      <c r="L2623" s="65" t="s">
        <v>470</v>
      </c>
    </row>
    <row r="2624" spans="1:12" s="73" customFormat="1" outlineLevel="2">
      <c r="A2624" s="82">
        <v>1203524013</v>
      </c>
      <c r="B2624" s="83" t="s">
        <v>2149</v>
      </c>
      <c r="C2624" s="70">
        <v>0</v>
      </c>
      <c r="D2624" s="79"/>
      <c r="E2624" s="70"/>
      <c r="F2624" s="72"/>
      <c r="G2624" s="70">
        <f t="shared" si="81"/>
        <v>0</v>
      </c>
      <c r="I2624" s="68">
        <v>0</v>
      </c>
      <c r="J2624" s="69">
        <f t="shared" si="80"/>
        <v>0</v>
      </c>
      <c r="K2624" s="57"/>
      <c r="L2624" s="65" t="s">
        <v>470</v>
      </c>
    </row>
    <row r="2625" spans="1:12" s="73" customFormat="1" outlineLevel="2">
      <c r="A2625" s="82">
        <v>1203524016</v>
      </c>
      <c r="B2625" s="83" t="s">
        <v>2146</v>
      </c>
      <c r="C2625" s="70">
        <v>0</v>
      </c>
      <c r="D2625" s="79"/>
      <c r="E2625" s="70"/>
      <c r="F2625" s="72"/>
      <c r="G2625" s="70">
        <f t="shared" si="81"/>
        <v>0</v>
      </c>
      <c r="I2625" s="68">
        <v>0</v>
      </c>
      <c r="J2625" s="69">
        <f t="shared" si="80"/>
        <v>0</v>
      </c>
      <c r="K2625" s="57"/>
      <c r="L2625" s="65" t="s">
        <v>470</v>
      </c>
    </row>
    <row r="2626" spans="1:12" s="73" customFormat="1" outlineLevel="2">
      <c r="A2626" s="82">
        <v>1203524017</v>
      </c>
      <c r="B2626" s="83" t="s">
        <v>2150</v>
      </c>
      <c r="C2626" s="70">
        <v>0</v>
      </c>
      <c r="D2626" s="79"/>
      <c r="E2626" s="70"/>
      <c r="F2626" s="72"/>
      <c r="G2626" s="70">
        <f t="shared" si="81"/>
        <v>0</v>
      </c>
      <c r="I2626" s="68">
        <v>0</v>
      </c>
      <c r="J2626" s="69">
        <f t="shared" si="80"/>
        <v>0</v>
      </c>
      <c r="K2626" s="57"/>
      <c r="L2626" s="65" t="s">
        <v>470</v>
      </c>
    </row>
    <row r="2627" spans="1:12" s="73" customFormat="1" outlineLevel="2">
      <c r="A2627" s="82">
        <v>1203524019</v>
      </c>
      <c r="B2627" s="83" t="s">
        <v>2151</v>
      </c>
      <c r="C2627" s="70">
        <v>0</v>
      </c>
      <c r="D2627" s="79"/>
      <c r="E2627" s="70"/>
      <c r="F2627" s="72"/>
      <c r="G2627" s="70">
        <f t="shared" si="81"/>
        <v>0</v>
      </c>
      <c r="I2627" s="68">
        <v>0</v>
      </c>
      <c r="J2627" s="69">
        <f t="shared" si="80"/>
        <v>0</v>
      </c>
      <c r="K2627" s="57"/>
      <c r="L2627" s="65" t="s">
        <v>470</v>
      </c>
    </row>
    <row r="2628" spans="1:12" s="73" customFormat="1" outlineLevel="2">
      <c r="A2628" s="82">
        <v>1203525010</v>
      </c>
      <c r="B2628" s="83" t="s">
        <v>2152</v>
      </c>
      <c r="C2628" s="70">
        <v>0</v>
      </c>
      <c r="D2628" s="79"/>
      <c r="E2628" s="70"/>
      <c r="F2628" s="72"/>
      <c r="G2628" s="70">
        <f t="shared" si="81"/>
        <v>0</v>
      </c>
      <c r="I2628" s="68">
        <v>0</v>
      </c>
      <c r="J2628" s="69">
        <f t="shared" si="80"/>
        <v>0</v>
      </c>
      <c r="K2628" s="57"/>
      <c r="L2628" s="65" t="s">
        <v>470</v>
      </c>
    </row>
    <row r="2629" spans="1:12" s="73" customFormat="1" outlineLevel="2">
      <c r="A2629" s="82">
        <v>1203525011</v>
      </c>
      <c r="B2629" s="83" t="s">
        <v>2153</v>
      </c>
      <c r="C2629" s="70">
        <v>0</v>
      </c>
      <c r="D2629" s="79"/>
      <c r="E2629" s="70"/>
      <c r="F2629" s="72"/>
      <c r="G2629" s="70">
        <f t="shared" si="81"/>
        <v>0</v>
      </c>
      <c r="I2629" s="68">
        <v>0</v>
      </c>
      <c r="J2629" s="69">
        <f t="shared" si="80"/>
        <v>0</v>
      </c>
      <c r="K2629" s="57"/>
      <c r="L2629" s="65" t="s">
        <v>470</v>
      </c>
    </row>
    <row r="2630" spans="1:12" s="73" customFormat="1" outlineLevel="2">
      <c r="A2630" s="82">
        <v>1203525012</v>
      </c>
      <c r="B2630" s="83" t="s">
        <v>2154</v>
      </c>
      <c r="C2630" s="70">
        <v>0</v>
      </c>
      <c r="D2630" s="79"/>
      <c r="E2630" s="70"/>
      <c r="F2630" s="72"/>
      <c r="G2630" s="70">
        <f t="shared" si="81"/>
        <v>0</v>
      </c>
      <c r="I2630" s="68">
        <v>0</v>
      </c>
      <c r="J2630" s="69">
        <f t="shared" si="80"/>
        <v>0</v>
      </c>
      <c r="K2630" s="57"/>
      <c r="L2630" s="65" t="s">
        <v>470</v>
      </c>
    </row>
    <row r="2631" spans="1:12" s="73" customFormat="1" outlineLevel="2">
      <c r="A2631" s="82">
        <v>1203525013</v>
      </c>
      <c r="B2631" s="83" t="s">
        <v>2155</v>
      </c>
      <c r="C2631" s="70">
        <v>0</v>
      </c>
      <c r="D2631" s="79"/>
      <c r="E2631" s="70"/>
      <c r="F2631" s="72"/>
      <c r="G2631" s="70">
        <f t="shared" si="81"/>
        <v>0</v>
      </c>
      <c r="I2631" s="68">
        <v>0</v>
      </c>
      <c r="J2631" s="69">
        <f t="shared" si="80"/>
        <v>0</v>
      </c>
      <c r="K2631" s="57"/>
      <c r="L2631" s="65" t="s">
        <v>470</v>
      </c>
    </row>
    <row r="2632" spans="1:12" s="73" customFormat="1" outlineLevel="2">
      <c r="A2632" s="82">
        <v>1203525016</v>
      </c>
      <c r="B2632" s="83" t="s">
        <v>2152</v>
      </c>
      <c r="C2632" s="70">
        <v>0</v>
      </c>
      <c r="D2632" s="79"/>
      <c r="E2632" s="70"/>
      <c r="F2632" s="72"/>
      <c r="G2632" s="70">
        <f t="shared" si="81"/>
        <v>0</v>
      </c>
      <c r="I2632" s="68">
        <v>0</v>
      </c>
      <c r="J2632" s="69">
        <f t="shared" si="80"/>
        <v>0</v>
      </c>
      <c r="K2632" s="57"/>
      <c r="L2632" s="65" t="s">
        <v>470</v>
      </c>
    </row>
    <row r="2633" spans="1:12" s="73" customFormat="1" outlineLevel="2">
      <c r="A2633" s="82">
        <v>1203525017</v>
      </c>
      <c r="B2633" s="83" t="s">
        <v>2156</v>
      </c>
      <c r="C2633" s="70">
        <v>0</v>
      </c>
      <c r="D2633" s="79"/>
      <c r="E2633" s="70"/>
      <c r="F2633" s="72"/>
      <c r="G2633" s="70">
        <f t="shared" si="81"/>
        <v>0</v>
      </c>
      <c r="I2633" s="68">
        <v>0</v>
      </c>
      <c r="J2633" s="69">
        <f t="shared" si="80"/>
        <v>0</v>
      </c>
      <c r="K2633" s="57"/>
      <c r="L2633" s="65" t="s">
        <v>470</v>
      </c>
    </row>
    <row r="2634" spans="1:12" s="73" customFormat="1" outlineLevel="2">
      <c r="A2634" s="82">
        <v>1203525019</v>
      </c>
      <c r="B2634" s="83" t="s">
        <v>2157</v>
      </c>
      <c r="C2634" s="70">
        <v>0</v>
      </c>
      <c r="D2634" s="79"/>
      <c r="E2634" s="70"/>
      <c r="F2634" s="72"/>
      <c r="G2634" s="70">
        <f t="shared" si="81"/>
        <v>0</v>
      </c>
      <c r="I2634" s="68">
        <v>0</v>
      </c>
      <c r="J2634" s="69">
        <f t="shared" si="80"/>
        <v>0</v>
      </c>
      <c r="K2634" s="57"/>
      <c r="L2634" s="65" t="s">
        <v>470</v>
      </c>
    </row>
    <row r="2635" spans="1:12" s="73" customFormat="1" outlineLevel="2">
      <c r="A2635" s="82">
        <v>1203526010</v>
      </c>
      <c r="B2635" s="83" t="s">
        <v>2158</v>
      </c>
      <c r="C2635" s="70">
        <v>0</v>
      </c>
      <c r="D2635" s="79"/>
      <c r="E2635" s="70"/>
      <c r="F2635" s="72"/>
      <c r="G2635" s="70">
        <f t="shared" si="81"/>
        <v>0</v>
      </c>
      <c r="I2635" s="68">
        <v>0</v>
      </c>
      <c r="J2635" s="69">
        <f t="shared" si="80"/>
        <v>0</v>
      </c>
      <c r="K2635" s="57"/>
      <c r="L2635" s="65" t="s">
        <v>470</v>
      </c>
    </row>
    <row r="2636" spans="1:12" s="73" customFormat="1" outlineLevel="2">
      <c r="A2636" s="82">
        <v>1203526011</v>
      </c>
      <c r="B2636" s="83" t="s">
        <v>2159</v>
      </c>
      <c r="C2636" s="70">
        <v>0</v>
      </c>
      <c r="D2636" s="79"/>
      <c r="E2636" s="70"/>
      <c r="F2636" s="72"/>
      <c r="G2636" s="70">
        <f t="shared" si="81"/>
        <v>0</v>
      </c>
      <c r="I2636" s="68">
        <v>0</v>
      </c>
      <c r="J2636" s="69">
        <f t="shared" si="80"/>
        <v>0</v>
      </c>
      <c r="K2636" s="57"/>
      <c r="L2636" s="65" t="s">
        <v>470</v>
      </c>
    </row>
    <row r="2637" spans="1:12" s="73" customFormat="1" outlineLevel="2">
      <c r="A2637" s="82">
        <v>1203526012</v>
      </c>
      <c r="B2637" s="83" t="s">
        <v>2160</v>
      </c>
      <c r="C2637" s="70">
        <v>0</v>
      </c>
      <c r="D2637" s="79"/>
      <c r="E2637" s="70"/>
      <c r="F2637" s="72"/>
      <c r="G2637" s="70">
        <f t="shared" si="81"/>
        <v>0</v>
      </c>
      <c r="I2637" s="68">
        <v>0</v>
      </c>
      <c r="J2637" s="69">
        <f t="shared" si="80"/>
        <v>0</v>
      </c>
      <c r="K2637" s="57"/>
      <c r="L2637" s="65" t="s">
        <v>470</v>
      </c>
    </row>
    <row r="2638" spans="1:12" s="73" customFormat="1" outlineLevel="2">
      <c r="A2638" s="82">
        <v>1203526013</v>
      </c>
      <c r="B2638" s="83" t="s">
        <v>2161</v>
      </c>
      <c r="C2638" s="70">
        <v>0</v>
      </c>
      <c r="D2638" s="79"/>
      <c r="E2638" s="70"/>
      <c r="F2638" s="72"/>
      <c r="G2638" s="70">
        <f t="shared" si="81"/>
        <v>0</v>
      </c>
      <c r="I2638" s="68">
        <v>0</v>
      </c>
      <c r="J2638" s="69">
        <f t="shared" si="80"/>
        <v>0</v>
      </c>
      <c r="K2638" s="57"/>
      <c r="L2638" s="65" t="s">
        <v>470</v>
      </c>
    </row>
    <row r="2639" spans="1:12" s="73" customFormat="1" outlineLevel="2">
      <c r="A2639" s="82">
        <v>1203526016</v>
      </c>
      <c r="B2639" s="83" t="s">
        <v>2158</v>
      </c>
      <c r="C2639" s="70">
        <v>0</v>
      </c>
      <c r="D2639" s="79"/>
      <c r="E2639" s="70"/>
      <c r="F2639" s="72"/>
      <c r="G2639" s="70">
        <f t="shared" si="81"/>
        <v>0</v>
      </c>
      <c r="I2639" s="68">
        <v>0</v>
      </c>
      <c r="J2639" s="69">
        <f t="shared" si="80"/>
        <v>0</v>
      </c>
      <c r="K2639" s="57"/>
      <c r="L2639" s="65" t="s">
        <v>470</v>
      </c>
    </row>
    <row r="2640" spans="1:12" s="73" customFormat="1" outlineLevel="2">
      <c r="A2640" s="82">
        <v>1203526017</v>
      </c>
      <c r="B2640" s="83" t="s">
        <v>2162</v>
      </c>
      <c r="C2640" s="70">
        <v>0</v>
      </c>
      <c r="D2640" s="79"/>
      <c r="E2640" s="70"/>
      <c r="F2640" s="72"/>
      <c r="G2640" s="70">
        <f t="shared" si="81"/>
        <v>0</v>
      </c>
      <c r="I2640" s="68">
        <v>0</v>
      </c>
      <c r="J2640" s="69">
        <f t="shared" si="80"/>
        <v>0</v>
      </c>
      <c r="K2640" s="57"/>
      <c r="L2640" s="65" t="s">
        <v>470</v>
      </c>
    </row>
    <row r="2641" spans="1:12" s="73" customFormat="1" outlineLevel="2">
      <c r="A2641" s="82">
        <v>1203526019</v>
      </c>
      <c r="B2641" s="83" t="s">
        <v>2163</v>
      </c>
      <c r="C2641" s="70">
        <v>0</v>
      </c>
      <c r="D2641" s="79"/>
      <c r="E2641" s="70"/>
      <c r="F2641" s="72"/>
      <c r="G2641" s="70">
        <f t="shared" si="81"/>
        <v>0</v>
      </c>
      <c r="I2641" s="68">
        <v>0</v>
      </c>
      <c r="J2641" s="69">
        <f t="shared" si="80"/>
        <v>0</v>
      </c>
      <c r="K2641" s="57"/>
      <c r="L2641" s="65" t="s">
        <v>470</v>
      </c>
    </row>
    <row r="2642" spans="1:12" s="73" customFormat="1" outlineLevel="2">
      <c r="A2642" s="82">
        <v>1203527010</v>
      </c>
      <c r="B2642" s="83" t="s">
        <v>2164</v>
      </c>
      <c r="C2642" s="70">
        <v>0</v>
      </c>
      <c r="D2642" s="79"/>
      <c r="E2642" s="70"/>
      <c r="F2642" s="72"/>
      <c r="G2642" s="70">
        <f t="shared" si="81"/>
        <v>0</v>
      </c>
      <c r="I2642" s="68">
        <v>0</v>
      </c>
      <c r="J2642" s="69">
        <f t="shared" si="80"/>
        <v>0</v>
      </c>
      <c r="K2642" s="57"/>
      <c r="L2642" s="65" t="s">
        <v>470</v>
      </c>
    </row>
    <row r="2643" spans="1:12" s="73" customFormat="1" outlineLevel="2">
      <c r="A2643" s="82">
        <v>1203527011</v>
      </c>
      <c r="B2643" s="83" t="s">
        <v>2165</v>
      </c>
      <c r="C2643" s="70">
        <v>0</v>
      </c>
      <c r="D2643" s="79"/>
      <c r="E2643" s="70"/>
      <c r="F2643" s="72"/>
      <c r="G2643" s="70">
        <f t="shared" si="81"/>
        <v>0</v>
      </c>
      <c r="I2643" s="68">
        <v>0</v>
      </c>
      <c r="J2643" s="69">
        <f t="shared" si="80"/>
        <v>0</v>
      </c>
      <c r="K2643" s="57"/>
      <c r="L2643" s="65" t="s">
        <v>470</v>
      </c>
    </row>
    <row r="2644" spans="1:12" s="73" customFormat="1" outlineLevel="2">
      <c r="A2644" s="82">
        <v>1203527012</v>
      </c>
      <c r="B2644" s="83" t="s">
        <v>2166</v>
      </c>
      <c r="C2644" s="70">
        <v>0</v>
      </c>
      <c r="D2644" s="79"/>
      <c r="E2644" s="70"/>
      <c r="F2644" s="72"/>
      <c r="G2644" s="70">
        <f t="shared" si="81"/>
        <v>0</v>
      </c>
      <c r="I2644" s="68">
        <v>0</v>
      </c>
      <c r="J2644" s="69">
        <f t="shared" si="80"/>
        <v>0</v>
      </c>
      <c r="K2644" s="57"/>
      <c r="L2644" s="65" t="s">
        <v>470</v>
      </c>
    </row>
    <row r="2645" spans="1:12" s="73" customFormat="1" outlineLevel="2">
      <c r="A2645" s="82">
        <v>1203527013</v>
      </c>
      <c r="B2645" s="83" t="s">
        <v>2167</v>
      </c>
      <c r="C2645" s="70">
        <v>0</v>
      </c>
      <c r="D2645" s="79"/>
      <c r="E2645" s="70"/>
      <c r="F2645" s="72"/>
      <c r="G2645" s="70">
        <f t="shared" si="81"/>
        <v>0</v>
      </c>
      <c r="I2645" s="68">
        <v>0</v>
      </c>
      <c r="J2645" s="69">
        <f t="shared" si="80"/>
        <v>0</v>
      </c>
      <c r="K2645" s="57"/>
      <c r="L2645" s="65" t="s">
        <v>470</v>
      </c>
    </row>
    <row r="2646" spans="1:12" s="73" customFormat="1" outlineLevel="2">
      <c r="A2646" s="82">
        <v>1203527016</v>
      </c>
      <c r="B2646" s="83" t="s">
        <v>2164</v>
      </c>
      <c r="C2646" s="70">
        <v>0</v>
      </c>
      <c r="D2646" s="79"/>
      <c r="E2646" s="70"/>
      <c r="F2646" s="72"/>
      <c r="G2646" s="70">
        <f t="shared" si="81"/>
        <v>0</v>
      </c>
      <c r="I2646" s="68">
        <v>0</v>
      </c>
      <c r="J2646" s="69">
        <f t="shared" si="80"/>
        <v>0</v>
      </c>
      <c r="K2646" s="57"/>
      <c r="L2646" s="65" t="s">
        <v>470</v>
      </c>
    </row>
    <row r="2647" spans="1:12" s="73" customFormat="1" outlineLevel="2">
      <c r="A2647" s="82">
        <v>1203527017</v>
      </c>
      <c r="B2647" s="83" t="s">
        <v>2168</v>
      </c>
      <c r="C2647" s="70">
        <v>0</v>
      </c>
      <c r="D2647" s="79"/>
      <c r="E2647" s="70"/>
      <c r="F2647" s="72"/>
      <c r="G2647" s="70">
        <f t="shared" si="81"/>
        <v>0</v>
      </c>
      <c r="I2647" s="68">
        <v>0</v>
      </c>
      <c r="J2647" s="69">
        <f t="shared" si="80"/>
        <v>0</v>
      </c>
      <c r="K2647" s="57"/>
      <c r="L2647" s="65" t="s">
        <v>470</v>
      </c>
    </row>
    <row r="2648" spans="1:12" s="73" customFormat="1" outlineLevel="2">
      <c r="A2648" s="82">
        <v>1203527019</v>
      </c>
      <c r="B2648" s="83" t="s">
        <v>2169</v>
      </c>
      <c r="C2648" s="70">
        <v>0</v>
      </c>
      <c r="D2648" s="79"/>
      <c r="E2648" s="70"/>
      <c r="F2648" s="72"/>
      <c r="G2648" s="70">
        <f t="shared" si="81"/>
        <v>0</v>
      </c>
      <c r="I2648" s="68">
        <v>0</v>
      </c>
      <c r="J2648" s="69">
        <f t="shared" si="80"/>
        <v>0</v>
      </c>
      <c r="K2648" s="57"/>
      <c r="L2648" s="65" t="s">
        <v>470</v>
      </c>
    </row>
    <row r="2649" spans="1:12" s="73" customFormat="1" outlineLevel="2">
      <c r="A2649" s="82">
        <v>1203528010</v>
      </c>
      <c r="B2649" s="83" t="s">
        <v>2170</v>
      </c>
      <c r="C2649" s="70">
        <v>0</v>
      </c>
      <c r="D2649" s="79"/>
      <c r="E2649" s="70"/>
      <c r="F2649" s="72"/>
      <c r="G2649" s="70">
        <f t="shared" si="81"/>
        <v>0</v>
      </c>
      <c r="I2649" s="68">
        <v>0</v>
      </c>
      <c r="J2649" s="69">
        <f t="shared" si="80"/>
        <v>0</v>
      </c>
      <c r="K2649" s="57"/>
      <c r="L2649" s="65" t="s">
        <v>470</v>
      </c>
    </row>
    <row r="2650" spans="1:12" s="73" customFormat="1" outlineLevel="2">
      <c r="A2650" s="82">
        <v>1203528011</v>
      </c>
      <c r="B2650" s="83" t="s">
        <v>2171</v>
      </c>
      <c r="C2650" s="70">
        <v>0</v>
      </c>
      <c r="D2650" s="79"/>
      <c r="E2650" s="70"/>
      <c r="F2650" s="72"/>
      <c r="G2650" s="70">
        <f t="shared" si="81"/>
        <v>0</v>
      </c>
      <c r="I2650" s="68">
        <v>0</v>
      </c>
      <c r="J2650" s="69">
        <f t="shared" si="80"/>
        <v>0</v>
      </c>
      <c r="K2650" s="57"/>
      <c r="L2650" s="65" t="s">
        <v>470</v>
      </c>
    </row>
    <row r="2651" spans="1:12" s="73" customFormat="1" outlineLevel="2">
      <c r="A2651" s="82">
        <v>1203528012</v>
      </c>
      <c r="B2651" s="83" t="s">
        <v>2172</v>
      </c>
      <c r="C2651" s="70">
        <v>0</v>
      </c>
      <c r="D2651" s="79"/>
      <c r="E2651" s="70"/>
      <c r="F2651" s="72"/>
      <c r="G2651" s="70">
        <f t="shared" si="81"/>
        <v>0</v>
      </c>
      <c r="I2651" s="68">
        <v>0</v>
      </c>
      <c r="J2651" s="69">
        <f t="shared" si="80"/>
        <v>0</v>
      </c>
      <c r="K2651" s="57"/>
      <c r="L2651" s="65" t="s">
        <v>470</v>
      </c>
    </row>
    <row r="2652" spans="1:12" s="73" customFormat="1" outlineLevel="2">
      <c r="A2652" s="82">
        <v>1203528013</v>
      </c>
      <c r="B2652" s="83" t="s">
        <v>2173</v>
      </c>
      <c r="C2652" s="70">
        <v>0</v>
      </c>
      <c r="D2652" s="79"/>
      <c r="E2652" s="70"/>
      <c r="F2652" s="72"/>
      <c r="G2652" s="70">
        <f t="shared" si="81"/>
        <v>0</v>
      </c>
      <c r="I2652" s="68">
        <v>0</v>
      </c>
      <c r="J2652" s="69">
        <f t="shared" si="80"/>
        <v>0</v>
      </c>
      <c r="K2652" s="57"/>
      <c r="L2652" s="65" t="s">
        <v>470</v>
      </c>
    </row>
    <row r="2653" spans="1:12" s="73" customFormat="1" outlineLevel="2">
      <c r="A2653" s="82">
        <v>1203528016</v>
      </c>
      <c r="B2653" s="83" t="s">
        <v>2170</v>
      </c>
      <c r="C2653" s="70">
        <v>0</v>
      </c>
      <c r="D2653" s="79"/>
      <c r="E2653" s="70"/>
      <c r="F2653" s="72"/>
      <c r="G2653" s="70">
        <f t="shared" si="81"/>
        <v>0</v>
      </c>
      <c r="I2653" s="68">
        <v>0</v>
      </c>
      <c r="J2653" s="69">
        <f t="shared" si="80"/>
        <v>0</v>
      </c>
      <c r="K2653" s="57"/>
      <c r="L2653" s="65" t="s">
        <v>470</v>
      </c>
    </row>
    <row r="2654" spans="1:12" s="73" customFormat="1" outlineLevel="2">
      <c r="A2654" s="82">
        <v>1203528017</v>
      </c>
      <c r="B2654" s="83" t="s">
        <v>2174</v>
      </c>
      <c r="C2654" s="70">
        <v>0</v>
      </c>
      <c r="D2654" s="79"/>
      <c r="E2654" s="70"/>
      <c r="F2654" s="72"/>
      <c r="G2654" s="70">
        <f t="shared" si="81"/>
        <v>0</v>
      </c>
      <c r="I2654" s="68">
        <v>0</v>
      </c>
      <c r="J2654" s="69">
        <f t="shared" si="80"/>
        <v>0</v>
      </c>
      <c r="K2654" s="57"/>
      <c r="L2654" s="65" t="s">
        <v>470</v>
      </c>
    </row>
    <row r="2655" spans="1:12" s="73" customFormat="1" outlineLevel="2">
      <c r="A2655" s="82">
        <v>1203528019</v>
      </c>
      <c r="B2655" s="83" t="s">
        <v>2175</v>
      </c>
      <c r="C2655" s="70">
        <v>0</v>
      </c>
      <c r="D2655" s="79"/>
      <c r="E2655" s="70"/>
      <c r="F2655" s="72"/>
      <c r="G2655" s="70">
        <f t="shared" si="81"/>
        <v>0</v>
      </c>
      <c r="I2655" s="68">
        <v>0</v>
      </c>
      <c r="J2655" s="69">
        <f t="shared" si="80"/>
        <v>0</v>
      </c>
      <c r="K2655" s="57"/>
      <c r="L2655" s="65" t="s">
        <v>470</v>
      </c>
    </row>
    <row r="2656" spans="1:12" s="73" customFormat="1" outlineLevel="2">
      <c r="A2656" s="82">
        <v>1203529010</v>
      </c>
      <c r="B2656" s="83" t="s">
        <v>2176</v>
      </c>
      <c r="C2656" s="70">
        <v>0</v>
      </c>
      <c r="D2656" s="79"/>
      <c r="E2656" s="70"/>
      <c r="F2656" s="72"/>
      <c r="G2656" s="70">
        <f t="shared" si="81"/>
        <v>0</v>
      </c>
      <c r="I2656" s="68">
        <v>0</v>
      </c>
      <c r="J2656" s="69">
        <f t="shared" si="80"/>
        <v>0</v>
      </c>
      <c r="K2656" s="57"/>
      <c r="L2656" s="65" t="s">
        <v>470</v>
      </c>
    </row>
    <row r="2657" spans="1:12" s="73" customFormat="1" outlineLevel="2">
      <c r="A2657" s="82">
        <v>1203529011</v>
      </c>
      <c r="B2657" s="83" t="s">
        <v>2177</v>
      </c>
      <c r="C2657" s="70">
        <v>0</v>
      </c>
      <c r="D2657" s="79"/>
      <c r="E2657" s="70"/>
      <c r="F2657" s="72"/>
      <c r="G2657" s="70">
        <f t="shared" si="81"/>
        <v>0</v>
      </c>
      <c r="I2657" s="68">
        <v>0</v>
      </c>
      <c r="J2657" s="69">
        <f t="shared" si="80"/>
        <v>0</v>
      </c>
      <c r="K2657" s="57"/>
      <c r="L2657" s="65" t="s">
        <v>470</v>
      </c>
    </row>
    <row r="2658" spans="1:12" s="73" customFormat="1" outlineLevel="2">
      <c r="A2658" s="82">
        <v>1203529012</v>
      </c>
      <c r="B2658" s="83" t="s">
        <v>2178</v>
      </c>
      <c r="C2658" s="70">
        <v>0</v>
      </c>
      <c r="D2658" s="79"/>
      <c r="E2658" s="70"/>
      <c r="F2658" s="72"/>
      <c r="G2658" s="70">
        <f t="shared" si="81"/>
        <v>0</v>
      </c>
      <c r="I2658" s="68">
        <v>0</v>
      </c>
      <c r="J2658" s="69">
        <f t="shared" si="80"/>
        <v>0</v>
      </c>
      <c r="K2658" s="57"/>
      <c r="L2658" s="65" t="s">
        <v>470</v>
      </c>
    </row>
    <row r="2659" spans="1:12" s="73" customFormat="1" outlineLevel="2">
      <c r="A2659" s="82">
        <v>1203529013</v>
      </c>
      <c r="B2659" s="83" t="s">
        <v>2179</v>
      </c>
      <c r="C2659" s="70">
        <v>0</v>
      </c>
      <c r="D2659" s="79"/>
      <c r="E2659" s="70"/>
      <c r="F2659" s="72"/>
      <c r="G2659" s="70">
        <f t="shared" si="81"/>
        <v>0</v>
      </c>
      <c r="I2659" s="68">
        <v>0</v>
      </c>
      <c r="J2659" s="69">
        <f t="shared" si="80"/>
        <v>0</v>
      </c>
      <c r="K2659" s="57"/>
      <c r="L2659" s="65" t="s">
        <v>470</v>
      </c>
    </row>
    <row r="2660" spans="1:12" s="73" customFormat="1" outlineLevel="2">
      <c r="A2660" s="82">
        <v>1203529016</v>
      </c>
      <c r="B2660" s="83" t="s">
        <v>2176</v>
      </c>
      <c r="C2660" s="70">
        <v>0</v>
      </c>
      <c r="D2660" s="79"/>
      <c r="E2660" s="70"/>
      <c r="F2660" s="72"/>
      <c r="G2660" s="70">
        <f t="shared" si="81"/>
        <v>0</v>
      </c>
      <c r="I2660" s="68">
        <v>0</v>
      </c>
      <c r="J2660" s="69">
        <f t="shared" si="80"/>
        <v>0</v>
      </c>
      <c r="K2660" s="57"/>
      <c r="L2660" s="65" t="s">
        <v>470</v>
      </c>
    </row>
    <row r="2661" spans="1:12" s="73" customFormat="1" outlineLevel="2">
      <c r="A2661" s="82">
        <v>1203529017</v>
      </c>
      <c r="B2661" s="83" t="s">
        <v>2028</v>
      </c>
      <c r="C2661" s="70">
        <v>0</v>
      </c>
      <c r="D2661" s="79"/>
      <c r="E2661" s="70"/>
      <c r="F2661" s="72"/>
      <c r="G2661" s="70">
        <f t="shared" si="81"/>
        <v>0</v>
      </c>
      <c r="I2661" s="68">
        <v>0</v>
      </c>
      <c r="J2661" s="69">
        <f t="shared" si="80"/>
        <v>0</v>
      </c>
      <c r="K2661" s="57"/>
      <c r="L2661" s="65" t="s">
        <v>470</v>
      </c>
    </row>
    <row r="2662" spans="1:12" s="73" customFormat="1" outlineLevel="2">
      <c r="A2662" s="82">
        <v>1203529019</v>
      </c>
      <c r="B2662" s="83" t="s">
        <v>2180</v>
      </c>
      <c r="C2662" s="70">
        <v>0</v>
      </c>
      <c r="D2662" s="79"/>
      <c r="E2662" s="70"/>
      <c r="F2662" s="72"/>
      <c r="G2662" s="70">
        <f t="shared" si="81"/>
        <v>0</v>
      </c>
      <c r="I2662" s="68">
        <v>0</v>
      </c>
      <c r="J2662" s="69">
        <f t="shared" si="80"/>
        <v>0</v>
      </c>
      <c r="K2662" s="57"/>
      <c r="L2662" s="65" t="s">
        <v>470</v>
      </c>
    </row>
    <row r="2663" spans="1:12" s="73" customFormat="1" outlineLevel="2">
      <c r="A2663" s="82">
        <v>1203530010</v>
      </c>
      <c r="B2663" s="83" t="s">
        <v>2181</v>
      </c>
      <c r="C2663" s="70">
        <v>0</v>
      </c>
      <c r="D2663" s="79"/>
      <c r="E2663" s="70"/>
      <c r="F2663" s="72"/>
      <c r="G2663" s="70">
        <f t="shared" si="81"/>
        <v>0</v>
      </c>
      <c r="I2663" s="68">
        <v>0</v>
      </c>
      <c r="J2663" s="69">
        <f t="shared" si="80"/>
        <v>0</v>
      </c>
      <c r="K2663" s="57"/>
      <c r="L2663" s="65" t="s">
        <v>470</v>
      </c>
    </row>
    <row r="2664" spans="1:12" s="73" customFormat="1" outlineLevel="2">
      <c r="A2664" s="82">
        <v>1203530011</v>
      </c>
      <c r="B2664" s="83" t="s">
        <v>2182</v>
      </c>
      <c r="C2664" s="70">
        <v>0</v>
      </c>
      <c r="D2664" s="79"/>
      <c r="E2664" s="70"/>
      <c r="F2664" s="72"/>
      <c r="G2664" s="70">
        <f t="shared" si="81"/>
        <v>0</v>
      </c>
      <c r="I2664" s="68">
        <v>0</v>
      </c>
      <c r="J2664" s="69">
        <f t="shared" si="80"/>
        <v>0</v>
      </c>
      <c r="K2664" s="57"/>
      <c r="L2664" s="65" t="s">
        <v>470</v>
      </c>
    </row>
    <row r="2665" spans="1:12" s="73" customFormat="1" outlineLevel="2">
      <c r="A2665" s="82">
        <v>1203530012</v>
      </c>
      <c r="B2665" s="83" t="s">
        <v>2183</v>
      </c>
      <c r="C2665" s="70">
        <v>0</v>
      </c>
      <c r="D2665" s="79"/>
      <c r="E2665" s="70"/>
      <c r="F2665" s="72"/>
      <c r="G2665" s="70">
        <f t="shared" si="81"/>
        <v>0</v>
      </c>
      <c r="I2665" s="68">
        <v>0</v>
      </c>
      <c r="J2665" s="69">
        <f t="shared" si="80"/>
        <v>0</v>
      </c>
      <c r="K2665" s="57"/>
      <c r="L2665" s="65" t="s">
        <v>470</v>
      </c>
    </row>
    <row r="2666" spans="1:12" s="73" customFormat="1" outlineLevel="2">
      <c r="A2666" s="82">
        <v>1203530013</v>
      </c>
      <c r="B2666" s="83" t="s">
        <v>2026</v>
      </c>
      <c r="C2666" s="70">
        <v>0</v>
      </c>
      <c r="D2666" s="79"/>
      <c r="E2666" s="70"/>
      <c r="F2666" s="72"/>
      <c r="G2666" s="70">
        <f t="shared" si="81"/>
        <v>0</v>
      </c>
      <c r="I2666" s="68">
        <v>0</v>
      </c>
      <c r="J2666" s="69">
        <f t="shared" ref="J2666:J2729" si="82">I2666-G2666</f>
        <v>0</v>
      </c>
      <c r="K2666" s="57"/>
      <c r="L2666" s="65" t="s">
        <v>470</v>
      </c>
    </row>
    <row r="2667" spans="1:12" s="73" customFormat="1" outlineLevel="2">
      <c r="A2667" s="82">
        <v>1203530016</v>
      </c>
      <c r="B2667" s="83" t="s">
        <v>2181</v>
      </c>
      <c r="C2667" s="70">
        <v>0</v>
      </c>
      <c r="D2667" s="79"/>
      <c r="E2667" s="70"/>
      <c r="F2667" s="72"/>
      <c r="G2667" s="70">
        <f t="shared" si="81"/>
        <v>0</v>
      </c>
      <c r="I2667" s="68">
        <v>0</v>
      </c>
      <c r="J2667" s="69">
        <f t="shared" si="82"/>
        <v>0</v>
      </c>
      <c r="K2667" s="57"/>
      <c r="L2667" s="65" t="s">
        <v>470</v>
      </c>
    </row>
    <row r="2668" spans="1:12" s="73" customFormat="1" outlineLevel="2">
      <c r="A2668" s="82">
        <v>1203530017</v>
      </c>
      <c r="B2668" s="83" t="s">
        <v>2028</v>
      </c>
      <c r="C2668" s="70">
        <v>0</v>
      </c>
      <c r="D2668" s="79"/>
      <c r="E2668" s="70"/>
      <c r="F2668" s="72"/>
      <c r="G2668" s="70">
        <f t="shared" si="81"/>
        <v>0</v>
      </c>
      <c r="I2668" s="68">
        <v>0</v>
      </c>
      <c r="J2668" s="69">
        <f t="shared" si="82"/>
        <v>0</v>
      </c>
      <c r="K2668" s="57"/>
      <c r="L2668" s="65" t="s">
        <v>470</v>
      </c>
    </row>
    <row r="2669" spans="1:12" s="73" customFormat="1" outlineLevel="2">
      <c r="A2669" s="82">
        <v>1203530019</v>
      </c>
      <c r="B2669" s="83" t="s">
        <v>2029</v>
      </c>
      <c r="C2669" s="70">
        <v>0</v>
      </c>
      <c r="D2669" s="79"/>
      <c r="E2669" s="70"/>
      <c r="F2669" s="72"/>
      <c r="G2669" s="70">
        <f t="shared" si="81"/>
        <v>0</v>
      </c>
      <c r="I2669" s="68">
        <v>0</v>
      </c>
      <c r="J2669" s="69">
        <f t="shared" si="82"/>
        <v>0</v>
      </c>
      <c r="K2669" s="57"/>
      <c r="L2669" s="65" t="s">
        <v>470</v>
      </c>
    </row>
    <row r="2670" spans="1:12" s="73" customFormat="1" outlineLevel="2">
      <c r="A2670" s="82">
        <v>1203531010</v>
      </c>
      <c r="B2670" s="83" t="s">
        <v>2184</v>
      </c>
      <c r="C2670" s="70">
        <v>0</v>
      </c>
      <c r="D2670" s="79"/>
      <c r="E2670" s="70"/>
      <c r="F2670" s="72"/>
      <c r="G2670" s="70">
        <f t="shared" si="81"/>
        <v>0</v>
      </c>
      <c r="I2670" s="68">
        <v>0</v>
      </c>
      <c r="J2670" s="69">
        <f t="shared" si="82"/>
        <v>0</v>
      </c>
      <c r="K2670" s="57"/>
      <c r="L2670" s="65" t="s">
        <v>470</v>
      </c>
    </row>
    <row r="2671" spans="1:12" s="73" customFormat="1" outlineLevel="2">
      <c r="A2671" s="82">
        <v>1203531011</v>
      </c>
      <c r="B2671" s="83" t="s">
        <v>2185</v>
      </c>
      <c r="C2671" s="70">
        <v>0</v>
      </c>
      <c r="D2671" s="79"/>
      <c r="E2671" s="70"/>
      <c r="F2671" s="72"/>
      <c r="G2671" s="70">
        <f t="shared" si="81"/>
        <v>0</v>
      </c>
      <c r="I2671" s="68">
        <v>0</v>
      </c>
      <c r="J2671" s="69">
        <f t="shared" si="82"/>
        <v>0</v>
      </c>
      <c r="K2671" s="57"/>
      <c r="L2671" s="65" t="s">
        <v>470</v>
      </c>
    </row>
    <row r="2672" spans="1:12" s="73" customFormat="1" outlineLevel="2">
      <c r="A2672" s="82">
        <v>1203531012</v>
      </c>
      <c r="B2672" s="83" t="s">
        <v>2186</v>
      </c>
      <c r="C2672" s="70">
        <v>0</v>
      </c>
      <c r="D2672" s="79"/>
      <c r="E2672" s="70"/>
      <c r="F2672" s="72"/>
      <c r="G2672" s="70">
        <f t="shared" si="81"/>
        <v>0</v>
      </c>
      <c r="I2672" s="68">
        <v>0</v>
      </c>
      <c r="J2672" s="69">
        <f t="shared" si="82"/>
        <v>0</v>
      </c>
      <c r="K2672" s="57"/>
      <c r="L2672" s="65" t="s">
        <v>470</v>
      </c>
    </row>
    <row r="2673" spans="1:12" s="73" customFormat="1" outlineLevel="2">
      <c r="A2673" s="82">
        <v>1203531013</v>
      </c>
      <c r="B2673" s="83" t="s">
        <v>2187</v>
      </c>
      <c r="C2673" s="70">
        <v>0</v>
      </c>
      <c r="D2673" s="79"/>
      <c r="E2673" s="70"/>
      <c r="F2673" s="72"/>
      <c r="G2673" s="70">
        <f t="shared" si="81"/>
        <v>0</v>
      </c>
      <c r="I2673" s="68">
        <v>0</v>
      </c>
      <c r="J2673" s="69">
        <f t="shared" si="82"/>
        <v>0</v>
      </c>
      <c r="K2673" s="57"/>
      <c r="L2673" s="65" t="s">
        <v>470</v>
      </c>
    </row>
    <row r="2674" spans="1:12" s="73" customFormat="1" outlineLevel="2">
      <c r="A2674" s="82">
        <v>1203531016</v>
      </c>
      <c r="B2674" s="83" t="s">
        <v>2184</v>
      </c>
      <c r="C2674" s="70">
        <v>0</v>
      </c>
      <c r="D2674" s="79"/>
      <c r="E2674" s="70"/>
      <c r="F2674" s="72"/>
      <c r="G2674" s="70">
        <f t="shared" si="81"/>
        <v>0</v>
      </c>
      <c r="I2674" s="68">
        <v>0</v>
      </c>
      <c r="J2674" s="69">
        <f t="shared" si="82"/>
        <v>0</v>
      </c>
      <c r="K2674" s="57"/>
      <c r="L2674" s="65" t="s">
        <v>470</v>
      </c>
    </row>
    <row r="2675" spans="1:12" s="73" customFormat="1" outlineLevel="2">
      <c r="A2675" s="82">
        <v>1203531017</v>
      </c>
      <c r="B2675" s="83" t="s">
        <v>2188</v>
      </c>
      <c r="C2675" s="70">
        <v>0</v>
      </c>
      <c r="D2675" s="79"/>
      <c r="E2675" s="70"/>
      <c r="F2675" s="72"/>
      <c r="G2675" s="70">
        <f t="shared" si="81"/>
        <v>0</v>
      </c>
      <c r="I2675" s="68">
        <v>0</v>
      </c>
      <c r="J2675" s="69">
        <f t="shared" si="82"/>
        <v>0</v>
      </c>
      <c r="K2675" s="57"/>
      <c r="L2675" s="65" t="s">
        <v>470</v>
      </c>
    </row>
    <row r="2676" spans="1:12" s="73" customFormat="1" outlineLevel="2">
      <c r="A2676" s="82">
        <v>1203531019</v>
      </c>
      <c r="B2676" s="83" t="s">
        <v>2189</v>
      </c>
      <c r="C2676" s="70">
        <v>0</v>
      </c>
      <c r="D2676" s="79"/>
      <c r="E2676" s="70"/>
      <c r="F2676" s="72"/>
      <c r="G2676" s="70">
        <f t="shared" si="81"/>
        <v>0</v>
      </c>
      <c r="I2676" s="68">
        <v>0</v>
      </c>
      <c r="J2676" s="69">
        <f t="shared" si="82"/>
        <v>0</v>
      </c>
      <c r="K2676" s="57"/>
      <c r="L2676" s="65" t="s">
        <v>470</v>
      </c>
    </row>
    <row r="2677" spans="1:12" s="73" customFormat="1" outlineLevel="2">
      <c r="A2677" s="82">
        <v>1203532010</v>
      </c>
      <c r="B2677" s="83" t="s">
        <v>2190</v>
      </c>
      <c r="C2677" s="70">
        <v>0</v>
      </c>
      <c r="D2677" s="79"/>
      <c r="E2677" s="70"/>
      <c r="F2677" s="72"/>
      <c r="G2677" s="70">
        <f t="shared" si="81"/>
        <v>0</v>
      </c>
      <c r="I2677" s="68">
        <v>0</v>
      </c>
      <c r="J2677" s="69">
        <f t="shared" si="82"/>
        <v>0</v>
      </c>
      <c r="K2677" s="57"/>
      <c r="L2677" s="65" t="s">
        <v>470</v>
      </c>
    </row>
    <row r="2678" spans="1:12" s="73" customFormat="1" outlineLevel="2">
      <c r="A2678" s="82">
        <v>1203532011</v>
      </c>
      <c r="B2678" s="83" t="s">
        <v>2191</v>
      </c>
      <c r="C2678" s="70">
        <v>0</v>
      </c>
      <c r="D2678" s="79"/>
      <c r="E2678" s="70"/>
      <c r="F2678" s="72"/>
      <c r="G2678" s="70">
        <f t="shared" si="81"/>
        <v>0</v>
      </c>
      <c r="I2678" s="68">
        <v>0</v>
      </c>
      <c r="J2678" s="69">
        <f t="shared" si="82"/>
        <v>0</v>
      </c>
      <c r="K2678" s="57"/>
      <c r="L2678" s="65" t="s">
        <v>470</v>
      </c>
    </row>
    <row r="2679" spans="1:12" s="73" customFormat="1" outlineLevel="2">
      <c r="A2679" s="82">
        <v>1203532012</v>
      </c>
      <c r="B2679" s="83" t="s">
        <v>2192</v>
      </c>
      <c r="C2679" s="70">
        <v>0</v>
      </c>
      <c r="D2679" s="79"/>
      <c r="E2679" s="70"/>
      <c r="F2679" s="72"/>
      <c r="G2679" s="70">
        <f t="shared" si="81"/>
        <v>0</v>
      </c>
      <c r="I2679" s="68">
        <v>0</v>
      </c>
      <c r="J2679" s="69">
        <f t="shared" si="82"/>
        <v>0</v>
      </c>
      <c r="K2679" s="57"/>
      <c r="L2679" s="65" t="s">
        <v>470</v>
      </c>
    </row>
    <row r="2680" spans="1:12" s="73" customFormat="1" outlineLevel="2">
      <c r="A2680" s="82">
        <v>1203532013</v>
      </c>
      <c r="B2680" s="83" t="s">
        <v>2193</v>
      </c>
      <c r="C2680" s="70">
        <v>0</v>
      </c>
      <c r="D2680" s="79"/>
      <c r="E2680" s="70"/>
      <c r="F2680" s="72"/>
      <c r="G2680" s="70">
        <f t="shared" ref="G2680:G2743" si="83">C2680+E2680</f>
        <v>0</v>
      </c>
      <c r="I2680" s="68">
        <v>0</v>
      </c>
      <c r="J2680" s="69">
        <f t="shared" si="82"/>
        <v>0</v>
      </c>
      <c r="K2680" s="57"/>
      <c r="L2680" s="65" t="s">
        <v>470</v>
      </c>
    </row>
    <row r="2681" spans="1:12" s="73" customFormat="1" outlineLevel="2">
      <c r="A2681" s="82">
        <v>1203532016</v>
      </c>
      <c r="B2681" s="83" t="s">
        <v>1995</v>
      </c>
      <c r="C2681" s="70">
        <v>0</v>
      </c>
      <c r="D2681" s="79"/>
      <c r="E2681" s="70"/>
      <c r="F2681" s="72"/>
      <c r="G2681" s="70">
        <f t="shared" si="83"/>
        <v>0</v>
      </c>
      <c r="I2681" s="68">
        <v>0</v>
      </c>
      <c r="J2681" s="69">
        <f t="shared" si="82"/>
        <v>0</v>
      </c>
      <c r="K2681" s="57"/>
      <c r="L2681" s="65" t="s">
        <v>470</v>
      </c>
    </row>
    <row r="2682" spans="1:12" s="73" customFormat="1" outlineLevel="2">
      <c r="A2682" s="82">
        <v>1203532017</v>
      </c>
      <c r="B2682" s="83" t="s">
        <v>2194</v>
      </c>
      <c r="C2682" s="70">
        <v>0</v>
      </c>
      <c r="D2682" s="79"/>
      <c r="E2682" s="70"/>
      <c r="F2682" s="72"/>
      <c r="G2682" s="70">
        <f t="shared" si="83"/>
        <v>0</v>
      </c>
      <c r="I2682" s="68">
        <v>0</v>
      </c>
      <c r="J2682" s="69">
        <f t="shared" si="82"/>
        <v>0</v>
      </c>
      <c r="K2682" s="57"/>
      <c r="L2682" s="65" t="s">
        <v>470</v>
      </c>
    </row>
    <row r="2683" spans="1:12" s="73" customFormat="1" outlineLevel="2">
      <c r="A2683" s="82">
        <v>1203532019</v>
      </c>
      <c r="B2683" s="83" t="s">
        <v>2195</v>
      </c>
      <c r="C2683" s="70">
        <v>0</v>
      </c>
      <c r="D2683" s="79"/>
      <c r="E2683" s="70"/>
      <c r="F2683" s="72"/>
      <c r="G2683" s="70">
        <f t="shared" si="83"/>
        <v>0</v>
      </c>
      <c r="I2683" s="68">
        <v>0</v>
      </c>
      <c r="J2683" s="69">
        <f t="shared" si="82"/>
        <v>0</v>
      </c>
      <c r="K2683" s="57"/>
      <c r="L2683" s="65" t="s">
        <v>470</v>
      </c>
    </row>
    <row r="2684" spans="1:12" s="73" customFormat="1" outlineLevel="2">
      <c r="A2684" s="82">
        <v>1203533010</v>
      </c>
      <c r="B2684" s="83" t="s">
        <v>2196</v>
      </c>
      <c r="C2684" s="70">
        <v>0</v>
      </c>
      <c r="D2684" s="79"/>
      <c r="E2684" s="70"/>
      <c r="F2684" s="72"/>
      <c r="G2684" s="70">
        <f t="shared" si="83"/>
        <v>0</v>
      </c>
      <c r="I2684" s="68">
        <v>0</v>
      </c>
      <c r="J2684" s="69">
        <f t="shared" si="82"/>
        <v>0</v>
      </c>
      <c r="K2684" s="57"/>
      <c r="L2684" s="65" t="s">
        <v>470</v>
      </c>
    </row>
    <row r="2685" spans="1:12" s="73" customFormat="1" outlineLevel="2">
      <c r="A2685" s="82">
        <v>1203533011</v>
      </c>
      <c r="B2685" s="83" t="s">
        <v>2197</v>
      </c>
      <c r="C2685" s="70">
        <v>0</v>
      </c>
      <c r="D2685" s="79"/>
      <c r="E2685" s="70"/>
      <c r="F2685" s="72"/>
      <c r="G2685" s="70">
        <f t="shared" si="83"/>
        <v>0</v>
      </c>
      <c r="I2685" s="68">
        <v>0</v>
      </c>
      <c r="J2685" s="69">
        <f t="shared" si="82"/>
        <v>0</v>
      </c>
      <c r="K2685" s="57"/>
      <c r="L2685" s="65" t="s">
        <v>470</v>
      </c>
    </row>
    <row r="2686" spans="1:12" s="73" customFormat="1" outlineLevel="2">
      <c r="A2686" s="82">
        <v>1203533012</v>
      </c>
      <c r="B2686" s="83" t="s">
        <v>2198</v>
      </c>
      <c r="C2686" s="70">
        <v>0</v>
      </c>
      <c r="D2686" s="79"/>
      <c r="E2686" s="70"/>
      <c r="F2686" s="72"/>
      <c r="G2686" s="70">
        <f t="shared" si="83"/>
        <v>0</v>
      </c>
      <c r="I2686" s="68">
        <v>0</v>
      </c>
      <c r="J2686" s="69">
        <f t="shared" si="82"/>
        <v>0</v>
      </c>
      <c r="K2686" s="57"/>
      <c r="L2686" s="65" t="s">
        <v>470</v>
      </c>
    </row>
    <row r="2687" spans="1:12" s="73" customFormat="1" outlineLevel="2">
      <c r="A2687" s="82">
        <v>1203533013</v>
      </c>
      <c r="B2687" s="83" t="s">
        <v>2199</v>
      </c>
      <c r="C2687" s="70">
        <v>0</v>
      </c>
      <c r="D2687" s="79"/>
      <c r="E2687" s="70"/>
      <c r="F2687" s="72"/>
      <c r="G2687" s="70">
        <f t="shared" si="83"/>
        <v>0</v>
      </c>
      <c r="I2687" s="68">
        <v>0</v>
      </c>
      <c r="J2687" s="69">
        <f t="shared" si="82"/>
        <v>0</v>
      </c>
      <c r="K2687" s="57"/>
      <c r="L2687" s="65" t="s">
        <v>470</v>
      </c>
    </row>
    <row r="2688" spans="1:12" s="73" customFormat="1" outlineLevel="2">
      <c r="A2688" s="82">
        <v>1203533017</v>
      </c>
      <c r="B2688" s="83" t="s">
        <v>2200</v>
      </c>
      <c r="C2688" s="70">
        <v>0</v>
      </c>
      <c r="D2688" s="79"/>
      <c r="E2688" s="70"/>
      <c r="F2688" s="72"/>
      <c r="G2688" s="70">
        <f t="shared" si="83"/>
        <v>0</v>
      </c>
      <c r="I2688" s="68">
        <v>0</v>
      </c>
      <c r="J2688" s="69">
        <f t="shared" si="82"/>
        <v>0</v>
      </c>
      <c r="K2688" s="57"/>
      <c r="L2688" s="65" t="s">
        <v>470</v>
      </c>
    </row>
    <row r="2689" spans="1:12" s="73" customFormat="1" outlineLevel="2">
      <c r="A2689" s="82">
        <v>1203533018</v>
      </c>
      <c r="B2689" s="83" t="s">
        <v>2201</v>
      </c>
      <c r="C2689" s="70">
        <v>0</v>
      </c>
      <c r="D2689" s="79"/>
      <c r="E2689" s="70"/>
      <c r="F2689" s="72"/>
      <c r="G2689" s="70">
        <f t="shared" si="83"/>
        <v>0</v>
      </c>
      <c r="I2689" s="68">
        <v>0</v>
      </c>
      <c r="J2689" s="69">
        <f t="shared" si="82"/>
        <v>0</v>
      </c>
      <c r="K2689" s="57"/>
      <c r="L2689" s="65" t="s">
        <v>470</v>
      </c>
    </row>
    <row r="2690" spans="1:12" s="73" customFormat="1" outlineLevel="2">
      <c r="A2690" s="82">
        <v>1203533020</v>
      </c>
      <c r="B2690" s="83" t="s">
        <v>2196</v>
      </c>
      <c r="C2690" s="70">
        <v>0</v>
      </c>
      <c r="D2690" s="79"/>
      <c r="E2690" s="70"/>
      <c r="F2690" s="72"/>
      <c r="G2690" s="70">
        <f t="shared" si="83"/>
        <v>0</v>
      </c>
      <c r="I2690" s="68">
        <v>0</v>
      </c>
      <c r="J2690" s="69">
        <f t="shared" si="82"/>
        <v>0</v>
      </c>
      <c r="K2690" s="57"/>
      <c r="L2690" s="65" t="s">
        <v>470</v>
      </c>
    </row>
    <row r="2691" spans="1:12" s="73" customFormat="1" outlineLevel="2">
      <c r="A2691" s="82">
        <v>1203533021</v>
      </c>
      <c r="B2691" s="83" t="s">
        <v>2197</v>
      </c>
      <c r="C2691" s="70">
        <v>0</v>
      </c>
      <c r="D2691" s="79"/>
      <c r="E2691" s="70"/>
      <c r="F2691" s="72"/>
      <c r="G2691" s="70">
        <f t="shared" si="83"/>
        <v>0</v>
      </c>
      <c r="I2691" s="68">
        <v>0</v>
      </c>
      <c r="J2691" s="69">
        <f t="shared" si="82"/>
        <v>0</v>
      </c>
      <c r="K2691" s="57"/>
      <c r="L2691" s="65" t="s">
        <v>470</v>
      </c>
    </row>
    <row r="2692" spans="1:12" s="73" customFormat="1" outlineLevel="2">
      <c r="A2692" s="82">
        <v>1203533022</v>
      </c>
      <c r="B2692" s="83" t="s">
        <v>2198</v>
      </c>
      <c r="C2692" s="70">
        <v>0</v>
      </c>
      <c r="D2692" s="79"/>
      <c r="E2692" s="70"/>
      <c r="F2692" s="72"/>
      <c r="G2692" s="70">
        <f t="shared" si="83"/>
        <v>0</v>
      </c>
      <c r="I2692" s="68">
        <v>0</v>
      </c>
      <c r="J2692" s="69">
        <f t="shared" si="82"/>
        <v>0</v>
      </c>
      <c r="K2692" s="57"/>
      <c r="L2692" s="65" t="s">
        <v>470</v>
      </c>
    </row>
    <row r="2693" spans="1:12" s="73" customFormat="1" outlineLevel="2">
      <c r="A2693" s="82">
        <v>1203533023</v>
      </c>
      <c r="B2693" s="83" t="s">
        <v>2199</v>
      </c>
      <c r="C2693" s="70">
        <v>0</v>
      </c>
      <c r="D2693" s="79"/>
      <c r="E2693" s="70"/>
      <c r="F2693" s="72"/>
      <c r="G2693" s="70">
        <f t="shared" si="83"/>
        <v>0</v>
      </c>
      <c r="I2693" s="68">
        <v>0</v>
      </c>
      <c r="J2693" s="69">
        <f t="shared" si="82"/>
        <v>0</v>
      </c>
      <c r="K2693" s="57"/>
      <c r="L2693" s="65" t="s">
        <v>470</v>
      </c>
    </row>
    <row r="2694" spans="1:12" s="73" customFormat="1" outlineLevel="2">
      <c r="A2694" s="82">
        <v>1203533027</v>
      </c>
      <c r="B2694" s="83" t="s">
        <v>2200</v>
      </c>
      <c r="C2694" s="70">
        <v>0</v>
      </c>
      <c r="D2694" s="79"/>
      <c r="E2694" s="70"/>
      <c r="F2694" s="72"/>
      <c r="G2694" s="70">
        <f t="shared" si="83"/>
        <v>0</v>
      </c>
      <c r="I2694" s="68">
        <v>0</v>
      </c>
      <c r="J2694" s="69">
        <f t="shared" si="82"/>
        <v>0</v>
      </c>
      <c r="K2694" s="57"/>
      <c r="L2694" s="65" t="s">
        <v>470</v>
      </c>
    </row>
    <row r="2695" spans="1:12" s="73" customFormat="1" outlineLevel="2">
      <c r="A2695" s="82">
        <v>1203533028</v>
      </c>
      <c r="B2695" s="83" t="s">
        <v>2201</v>
      </c>
      <c r="C2695" s="70">
        <v>0</v>
      </c>
      <c r="D2695" s="79"/>
      <c r="E2695" s="70"/>
      <c r="F2695" s="72"/>
      <c r="G2695" s="70">
        <f t="shared" si="83"/>
        <v>0</v>
      </c>
      <c r="I2695" s="68">
        <v>0</v>
      </c>
      <c r="J2695" s="69">
        <f t="shared" si="82"/>
        <v>0</v>
      </c>
      <c r="K2695" s="57"/>
      <c r="L2695" s="65" t="s">
        <v>470</v>
      </c>
    </row>
    <row r="2696" spans="1:12" s="73" customFormat="1" outlineLevel="2">
      <c r="A2696" s="82">
        <v>1203601010</v>
      </c>
      <c r="B2696" s="83" t="s">
        <v>2202</v>
      </c>
      <c r="C2696" s="70">
        <v>0</v>
      </c>
      <c r="D2696" s="79"/>
      <c r="E2696" s="70"/>
      <c r="F2696" s="72"/>
      <c r="G2696" s="70">
        <f t="shared" si="83"/>
        <v>0</v>
      </c>
      <c r="I2696" s="68">
        <v>0</v>
      </c>
      <c r="J2696" s="69">
        <f t="shared" si="82"/>
        <v>0</v>
      </c>
      <c r="K2696" s="57"/>
      <c r="L2696" s="65" t="s">
        <v>470</v>
      </c>
    </row>
    <row r="2697" spans="1:12" s="73" customFormat="1" outlineLevel="2">
      <c r="A2697" s="82">
        <v>1203601011</v>
      </c>
      <c r="B2697" s="83" t="s">
        <v>2203</v>
      </c>
      <c r="C2697" s="70">
        <v>0</v>
      </c>
      <c r="D2697" s="79"/>
      <c r="E2697" s="70"/>
      <c r="F2697" s="72"/>
      <c r="G2697" s="70">
        <f t="shared" si="83"/>
        <v>0</v>
      </c>
      <c r="I2697" s="68">
        <v>0</v>
      </c>
      <c r="J2697" s="69">
        <f t="shared" si="82"/>
        <v>0</v>
      </c>
      <c r="K2697" s="57"/>
      <c r="L2697" s="65" t="s">
        <v>470</v>
      </c>
    </row>
    <row r="2698" spans="1:12" s="73" customFormat="1" outlineLevel="2">
      <c r="A2698" s="82">
        <v>1203601012</v>
      </c>
      <c r="B2698" s="83" t="s">
        <v>2204</v>
      </c>
      <c r="C2698" s="70">
        <v>0</v>
      </c>
      <c r="D2698" s="79"/>
      <c r="E2698" s="70"/>
      <c r="F2698" s="72"/>
      <c r="G2698" s="70">
        <f t="shared" si="83"/>
        <v>0</v>
      </c>
      <c r="I2698" s="68">
        <v>0</v>
      </c>
      <c r="J2698" s="69">
        <f t="shared" si="82"/>
        <v>0</v>
      </c>
      <c r="K2698" s="57"/>
      <c r="L2698" s="65" t="s">
        <v>470</v>
      </c>
    </row>
    <row r="2699" spans="1:12" s="73" customFormat="1" outlineLevel="2">
      <c r="A2699" s="82">
        <v>1203601013</v>
      </c>
      <c r="B2699" s="83" t="s">
        <v>2205</v>
      </c>
      <c r="C2699" s="70">
        <v>0</v>
      </c>
      <c r="D2699" s="79"/>
      <c r="E2699" s="70"/>
      <c r="F2699" s="72"/>
      <c r="G2699" s="70">
        <f t="shared" si="83"/>
        <v>0</v>
      </c>
      <c r="I2699" s="68">
        <v>0</v>
      </c>
      <c r="J2699" s="69">
        <f t="shared" si="82"/>
        <v>0</v>
      </c>
      <c r="K2699" s="57"/>
      <c r="L2699" s="65" t="s">
        <v>470</v>
      </c>
    </row>
    <row r="2700" spans="1:12" s="73" customFormat="1" outlineLevel="2">
      <c r="A2700" s="82">
        <v>1203601016</v>
      </c>
      <c r="B2700" s="83" t="s">
        <v>2206</v>
      </c>
      <c r="C2700" s="70">
        <v>0</v>
      </c>
      <c r="D2700" s="79"/>
      <c r="E2700" s="70"/>
      <c r="F2700" s="72"/>
      <c r="G2700" s="70">
        <f t="shared" si="83"/>
        <v>0</v>
      </c>
      <c r="I2700" s="68">
        <v>0</v>
      </c>
      <c r="J2700" s="69">
        <f t="shared" si="82"/>
        <v>0</v>
      </c>
      <c r="K2700" s="57"/>
      <c r="L2700" s="65" t="s">
        <v>470</v>
      </c>
    </row>
    <row r="2701" spans="1:12" s="73" customFormat="1" outlineLevel="2">
      <c r="A2701" s="82">
        <v>1203601017</v>
      </c>
      <c r="B2701" s="83" t="s">
        <v>2207</v>
      </c>
      <c r="C2701" s="70">
        <v>0</v>
      </c>
      <c r="D2701" s="79"/>
      <c r="E2701" s="70"/>
      <c r="F2701" s="72"/>
      <c r="G2701" s="70">
        <f t="shared" si="83"/>
        <v>0</v>
      </c>
      <c r="I2701" s="68">
        <v>0</v>
      </c>
      <c r="J2701" s="69">
        <f t="shared" si="82"/>
        <v>0</v>
      </c>
      <c r="K2701" s="57"/>
      <c r="L2701" s="65" t="s">
        <v>470</v>
      </c>
    </row>
    <row r="2702" spans="1:12" s="73" customFormat="1" outlineLevel="2">
      <c r="A2702" s="82">
        <v>1203601018</v>
      </c>
      <c r="B2702" s="83" t="s">
        <v>2208</v>
      </c>
      <c r="C2702" s="70">
        <v>0</v>
      </c>
      <c r="D2702" s="79"/>
      <c r="E2702" s="70"/>
      <c r="F2702" s="72"/>
      <c r="G2702" s="70">
        <f t="shared" si="83"/>
        <v>0</v>
      </c>
      <c r="I2702" s="68">
        <v>0</v>
      </c>
      <c r="J2702" s="69">
        <f t="shared" si="82"/>
        <v>0</v>
      </c>
      <c r="K2702" s="57"/>
      <c r="L2702" s="65" t="s">
        <v>470</v>
      </c>
    </row>
    <row r="2703" spans="1:12" s="73" customFormat="1" outlineLevel="2">
      <c r="A2703" s="82">
        <v>1203601019</v>
      </c>
      <c r="B2703" s="83" t="s">
        <v>2209</v>
      </c>
      <c r="C2703" s="70">
        <v>0</v>
      </c>
      <c r="D2703" s="79"/>
      <c r="E2703" s="70"/>
      <c r="F2703" s="72"/>
      <c r="G2703" s="70">
        <f t="shared" si="83"/>
        <v>0</v>
      </c>
      <c r="I2703" s="68">
        <v>0</v>
      </c>
      <c r="J2703" s="69">
        <f t="shared" si="82"/>
        <v>0</v>
      </c>
      <c r="K2703" s="57"/>
      <c r="L2703" s="65" t="s">
        <v>470</v>
      </c>
    </row>
    <row r="2704" spans="1:12" s="73" customFormat="1" outlineLevel="2">
      <c r="A2704" s="82">
        <v>1203602010</v>
      </c>
      <c r="B2704" s="83" t="s">
        <v>2210</v>
      </c>
      <c r="C2704" s="70">
        <v>0</v>
      </c>
      <c r="D2704" s="79"/>
      <c r="E2704" s="70"/>
      <c r="F2704" s="72"/>
      <c r="G2704" s="70">
        <f t="shared" si="83"/>
        <v>0</v>
      </c>
      <c r="I2704" s="68">
        <v>0</v>
      </c>
      <c r="J2704" s="69">
        <f t="shared" si="82"/>
        <v>0</v>
      </c>
      <c r="K2704" s="57"/>
      <c r="L2704" s="65" t="s">
        <v>470</v>
      </c>
    </row>
    <row r="2705" spans="1:12" s="73" customFormat="1" outlineLevel="2">
      <c r="A2705" s="82">
        <v>1203602011</v>
      </c>
      <c r="B2705" s="83" t="s">
        <v>2211</v>
      </c>
      <c r="C2705" s="70">
        <v>0</v>
      </c>
      <c r="D2705" s="79"/>
      <c r="E2705" s="70"/>
      <c r="F2705" s="72"/>
      <c r="G2705" s="70">
        <f t="shared" si="83"/>
        <v>0</v>
      </c>
      <c r="I2705" s="68">
        <v>0</v>
      </c>
      <c r="J2705" s="69">
        <f t="shared" si="82"/>
        <v>0</v>
      </c>
      <c r="K2705" s="57"/>
      <c r="L2705" s="65" t="s">
        <v>470</v>
      </c>
    </row>
    <row r="2706" spans="1:12" s="73" customFormat="1" outlineLevel="2">
      <c r="A2706" s="82">
        <v>1203602012</v>
      </c>
      <c r="B2706" s="83" t="s">
        <v>2212</v>
      </c>
      <c r="C2706" s="70">
        <v>0</v>
      </c>
      <c r="D2706" s="79"/>
      <c r="E2706" s="70"/>
      <c r="F2706" s="72"/>
      <c r="G2706" s="70">
        <f t="shared" si="83"/>
        <v>0</v>
      </c>
      <c r="I2706" s="68">
        <v>0</v>
      </c>
      <c r="J2706" s="69">
        <f t="shared" si="82"/>
        <v>0</v>
      </c>
      <c r="K2706" s="57"/>
      <c r="L2706" s="65" t="s">
        <v>470</v>
      </c>
    </row>
    <row r="2707" spans="1:12" s="73" customFormat="1" outlineLevel="2">
      <c r="A2707" s="82">
        <v>1203602013</v>
      </c>
      <c r="B2707" s="83" t="s">
        <v>2213</v>
      </c>
      <c r="C2707" s="70">
        <v>0</v>
      </c>
      <c r="D2707" s="79"/>
      <c r="E2707" s="70"/>
      <c r="F2707" s="72"/>
      <c r="G2707" s="70">
        <f t="shared" si="83"/>
        <v>0</v>
      </c>
      <c r="I2707" s="68">
        <v>0</v>
      </c>
      <c r="J2707" s="69">
        <f t="shared" si="82"/>
        <v>0</v>
      </c>
      <c r="K2707" s="57"/>
      <c r="L2707" s="65" t="s">
        <v>470</v>
      </c>
    </row>
    <row r="2708" spans="1:12" s="73" customFormat="1" outlineLevel="2">
      <c r="A2708" s="82">
        <v>1203602016</v>
      </c>
      <c r="B2708" s="83" t="s">
        <v>2214</v>
      </c>
      <c r="C2708" s="70">
        <v>0</v>
      </c>
      <c r="D2708" s="79"/>
      <c r="E2708" s="70"/>
      <c r="F2708" s="72"/>
      <c r="G2708" s="70">
        <f t="shared" si="83"/>
        <v>0</v>
      </c>
      <c r="I2708" s="68">
        <v>0</v>
      </c>
      <c r="J2708" s="69">
        <f t="shared" si="82"/>
        <v>0</v>
      </c>
      <c r="K2708" s="57"/>
      <c r="L2708" s="65" t="s">
        <v>470</v>
      </c>
    </row>
    <row r="2709" spans="1:12" s="73" customFormat="1" outlineLevel="2">
      <c r="A2709" s="82">
        <v>1203602017</v>
      </c>
      <c r="B2709" s="83" t="s">
        <v>2215</v>
      </c>
      <c r="C2709" s="70">
        <v>0</v>
      </c>
      <c r="D2709" s="79"/>
      <c r="E2709" s="70"/>
      <c r="F2709" s="72"/>
      <c r="G2709" s="70">
        <f t="shared" si="83"/>
        <v>0</v>
      </c>
      <c r="I2709" s="68">
        <v>0</v>
      </c>
      <c r="J2709" s="69">
        <f t="shared" si="82"/>
        <v>0</v>
      </c>
      <c r="K2709" s="57"/>
      <c r="L2709" s="65" t="s">
        <v>470</v>
      </c>
    </row>
    <row r="2710" spans="1:12" s="73" customFormat="1" outlineLevel="2">
      <c r="A2710" s="82">
        <v>1203602019</v>
      </c>
      <c r="B2710" s="83" t="s">
        <v>2216</v>
      </c>
      <c r="C2710" s="70">
        <v>0</v>
      </c>
      <c r="D2710" s="79"/>
      <c r="E2710" s="70"/>
      <c r="F2710" s="72"/>
      <c r="G2710" s="70">
        <f t="shared" si="83"/>
        <v>0</v>
      </c>
      <c r="I2710" s="68">
        <v>0</v>
      </c>
      <c r="J2710" s="69">
        <f t="shared" si="82"/>
        <v>0</v>
      </c>
      <c r="K2710" s="57"/>
      <c r="L2710" s="65" t="s">
        <v>470</v>
      </c>
    </row>
    <row r="2711" spans="1:12" s="73" customFormat="1" outlineLevel="2">
      <c r="A2711" s="82">
        <v>1203603010</v>
      </c>
      <c r="B2711" s="83" t="s">
        <v>2217</v>
      </c>
      <c r="C2711" s="70">
        <v>0</v>
      </c>
      <c r="D2711" s="79"/>
      <c r="E2711" s="70"/>
      <c r="F2711" s="72"/>
      <c r="G2711" s="70">
        <f t="shared" si="83"/>
        <v>0</v>
      </c>
      <c r="I2711" s="68">
        <v>0</v>
      </c>
      <c r="J2711" s="69">
        <f t="shared" si="82"/>
        <v>0</v>
      </c>
      <c r="K2711" s="57"/>
      <c r="L2711" s="65" t="s">
        <v>470</v>
      </c>
    </row>
    <row r="2712" spans="1:12" s="73" customFormat="1" outlineLevel="2">
      <c r="A2712" s="82">
        <v>1203603011</v>
      </c>
      <c r="B2712" s="83" t="s">
        <v>2218</v>
      </c>
      <c r="C2712" s="70">
        <v>0</v>
      </c>
      <c r="D2712" s="79"/>
      <c r="E2712" s="70"/>
      <c r="F2712" s="72"/>
      <c r="G2712" s="70">
        <f t="shared" si="83"/>
        <v>0</v>
      </c>
      <c r="I2712" s="68">
        <v>0</v>
      </c>
      <c r="J2712" s="69">
        <f t="shared" si="82"/>
        <v>0</v>
      </c>
      <c r="K2712" s="57"/>
      <c r="L2712" s="65" t="s">
        <v>470</v>
      </c>
    </row>
    <row r="2713" spans="1:12" s="73" customFormat="1" outlineLevel="2">
      <c r="A2713" s="82">
        <v>1203603012</v>
      </c>
      <c r="B2713" s="83" t="s">
        <v>2219</v>
      </c>
      <c r="C2713" s="70">
        <v>0</v>
      </c>
      <c r="D2713" s="79"/>
      <c r="E2713" s="70"/>
      <c r="F2713" s="72"/>
      <c r="G2713" s="70">
        <f t="shared" si="83"/>
        <v>0</v>
      </c>
      <c r="I2713" s="68">
        <v>0</v>
      </c>
      <c r="J2713" s="69">
        <f t="shared" si="82"/>
        <v>0</v>
      </c>
      <c r="K2713" s="57"/>
      <c r="L2713" s="65" t="s">
        <v>470</v>
      </c>
    </row>
    <row r="2714" spans="1:12" s="73" customFormat="1" outlineLevel="2">
      <c r="A2714" s="82">
        <v>1203603013</v>
      </c>
      <c r="B2714" s="83" t="s">
        <v>2220</v>
      </c>
      <c r="C2714" s="70">
        <v>0</v>
      </c>
      <c r="D2714" s="79"/>
      <c r="E2714" s="70"/>
      <c r="F2714" s="72"/>
      <c r="G2714" s="70">
        <f t="shared" si="83"/>
        <v>0</v>
      </c>
      <c r="I2714" s="68">
        <v>0</v>
      </c>
      <c r="J2714" s="69">
        <f t="shared" si="82"/>
        <v>0</v>
      </c>
      <c r="K2714" s="57"/>
      <c r="L2714" s="65" t="s">
        <v>470</v>
      </c>
    </row>
    <row r="2715" spans="1:12" s="73" customFormat="1" outlineLevel="2">
      <c r="A2715" s="82">
        <v>1203603016</v>
      </c>
      <c r="B2715" s="83" t="s">
        <v>2221</v>
      </c>
      <c r="C2715" s="70">
        <v>0</v>
      </c>
      <c r="D2715" s="79"/>
      <c r="E2715" s="70"/>
      <c r="F2715" s="72"/>
      <c r="G2715" s="70">
        <f t="shared" si="83"/>
        <v>0</v>
      </c>
      <c r="I2715" s="68">
        <v>0</v>
      </c>
      <c r="J2715" s="69">
        <f t="shared" si="82"/>
        <v>0</v>
      </c>
      <c r="K2715" s="57"/>
      <c r="L2715" s="65" t="s">
        <v>470</v>
      </c>
    </row>
    <row r="2716" spans="1:12" s="73" customFormat="1" outlineLevel="2">
      <c r="A2716" s="82">
        <v>1203603017</v>
      </c>
      <c r="B2716" s="83" t="s">
        <v>2222</v>
      </c>
      <c r="C2716" s="70">
        <v>0</v>
      </c>
      <c r="D2716" s="79"/>
      <c r="E2716" s="70"/>
      <c r="F2716" s="72"/>
      <c r="G2716" s="70">
        <f t="shared" si="83"/>
        <v>0</v>
      </c>
      <c r="I2716" s="68">
        <v>0</v>
      </c>
      <c r="J2716" s="69">
        <f t="shared" si="82"/>
        <v>0</v>
      </c>
      <c r="K2716" s="57"/>
      <c r="L2716" s="65" t="s">
        <v>470</v>
      </c>
    </row>
    <row r="2717" spans="1:12" s="73" customFormat="1" outlineLevel="2">
      <c r="A2717" s="82">
        <v>1203603019</v>
      </c>
      <c r="B2717" s="83" t="s">
        <v>2223</v>
      </c>
      <c r="C2717" s="70">
        <v>0</v>
      </c>
      <c r="D2717" s="79"/>
      <c r="E2717" s="70"/>
      <c r="F2717" s="72"/>
      <c r="G2717" s="70">
        <f t="shared" si="83"/>
        <v>0</v>
      </c>
      <c r="I2717" s="68">
        <v>0</v>
      </c>
      <c r="J2717" s="69">
        <f t="shared" si="82"/>
        <v>0</v>
      </c>
      <c r="K2717" s="57"/>
      <c r="L2717" s="65" t="s">
        <v>470</v>
      </c>
    </row>
    <row r="2718" spans="1:12" s="73" customFormat="1" outlineLevel="2">
      <c r="A2718" s="82">
        <v>1203604010</v>
      </c>
      <c r="B2718" s="83" t="s">
        <v>2224</v>
      </c>
      <c r="C2718" s="70">
        <v>0</v>
      </c>
      <c r="D2718" s="79"/>
      <c r="E2718" s="70"/>
      <c r="F2718" s="72"/>
      <c r="G2718" s="70">
        <f t="shared" si="83"/>
        <v>0</v>
      </c>
      <c r="I2718" s="68">
        <v>0</v>
      </c>
      <c r="J2718" s="69">
        <f t="shared" si="82"/>
        <v>0</v>
      </c>
      <c r="K2718" s="57"/>
      <c r="L2718" s="65" t="s">
        <v>470</v>
      </c>
    </row>
    <row r="2719" spans="1:12" s="73" customFormat="1" outlineLevel="2">
      <c r="A2719" s="82">
        <v>1203604011</v>
      </c>
      <c r="B2719" s="83" t="s">
        <v>2225</v>
      </c>
      <c r="C2719" s="70">
        <v>0</v>
      </c>
      <c r="D2719" s="79"/>
      <c r="E2719" s="70"/>
      <c r="F2719" s="72"/>
      <c r="G2719" s="70">
        <f t="shared" si="83"/>
        <v>0</v>
      </c>
      <c r="I2719" s="68">
        <v>0</v>
      </c>
      <c r="J2719" s="69">
        <f t="shared" si="82"/>
        <v>0</v>
      </c>
      <c r="K2719" s="57"/>
      <c r="L2719" s="65" t="s">
        <v>470</v>
      </c>
    </row>
    <row r="2720" spans="1:12" s="73" customFormat="1" outlineLevel="2">
      <c r="A2720" s="82">
        <v>1203604012</v>
      </c>
      <c r="B2720" s="83" t="s">
        <v>2226</v>
      </c>
      <c r="C2720" s="70">
        <v>0</v>
      </c>
      <c r="D2720" s="79"/>
      <c r="E2720" s="70"/>
      <c r="F2720" s="72"/>
      <c r="G2720" s="70">
        <f t="shared" si="83"/>
        <v>0</v>
      </c>
      <c r="I2720" s="68">
        <v>0</v>
      </c>
      <c r="J2720" s="69">
        <f t="shared" si="82"/>
        <v>0</v>
      </c>
      <c r="K2720" s="57"/>
      <c r="L2720" s="65" t="s">
        <v>470</v>
      </c>
    </row>
    <row r="2721" spans="1:12" s="73" customFormat="1" outlineLevel="2">
      <c r="A2721" s="82">
        <v>1203604013</v>
      </c>
      <c r="B2721" s="83" t="s">
        <v>2227</v>
      </c>
      <c r="C2721" s="70">
        <v>13074286.84</v>
      </c>
      <c r="D2721" s="79"/>
      <c r="E2721" s="70"/>
      <c r="F2721" s="72"/>
      <c r="G2721" s="70">
        <f t="shared" si="83"/>
        <v>13074286.84</v>
      </c>
      <c r="I2721" s="68">
        <v>0</v>
      </c>
      <c r="J2721" s="69">
        <f t="shared" si="82"/>
        <v>-13074286.84</v>
      </c>
      <c r="K2721" s="57"/>
      <c r="L2721" s="65" t="s">
        <v>470</v>
      </c>
    </row>
    <row r="2722" spans="1:12" s="73" customFormat="1" outlineLevel="2">
      <c r="A2722" s="82">
        <v>1203604017</v>
      </c>
      <c r="B2722" s="83" t="s">
        <v>2228</v>
      </c>
      <c r="C2722" s="70">
        <v>-13073936.529999901</v>
      </c>
      <c r="D2722" s="79"/>
      <c r="E2722" s="70"/>
      <c r="F2722" s="72"/>
      <c r="G2722" s="70">
        <f t="shared" si="83"/>
        <v>-13073936.529999901</v>
      </c>
      <c r="I2722" s="68">
        <v>0</v>
      </c>
      <c r="J2722" s="69">
        <f t="shared" si="82"/>
        <v>13073936.529999901</v>
      </c>
      <c r="K2722" s="57"/>
      <c r="L2722" s="65" t="s">
        <v>470</v>
      </c>
    </row>
    <row r="2723" spans="1:12" s="73" customFormat="1" outlineLevel="2">
      <c r="A2723" s="82">
        <v>1203604019</v>
      </c>
      <c r="B2723" s="83" t="s">
        <v>2229</v>
      </c>
      <c r="C2723" s="70">
        <v>0</v>
      </c>
      <c r="D2723" s="79"/>
      <c r="E2723" s="70"/>
      <c r="F2723" s="72"/>
      <c r="G2723" s="70">
        <f t="shared" si="83"/>
        <v>0</v>
      </c>
      <c r="I2723" s="68">
        <v>0</v>
      </c>
      <c r="J2723" s="69">
        <f t="shared" si="82"/>
        <v>0</v>
      </c>
      <c r="K2723" s="57"/>
      <c r="L2723" s="65" t="s">
        <v>470</v>
      </c>
    </row>
    <row r="2724" spans="1:12" s="73" customFormat="1" outlineLevel="2">
      <c r="A2724" s="82">
        <v>1203801010</v>
      </c>
      <c r="B2724" s="83" t="s">
        <v>2230</v>
      </c>
      <c r="C2724" s="70">
        <v>57587.339999999902</v>
      </c>
      <c r="D2724" s="79"/>
      <c r="E2724" s="70"/>
      <c r="F2724" s="72"/>
      <c r="G2724" s="70">
        <f t="shared" si="83"/>
        <v>57587.339999999902</v>
      </c>
      <c r="I2724" s="68">
        <v>0</v>
      </c>
      <c r="J2724" s="69">
        <f t="shared" si="82"/>
        <v>-57587.339999999902</v>
      </c>
      <c r="K2724" s="57"/>
      <c r="L2724" s="65" t="s">
        <v>470</v>
      </c>
    </row>
    <row r="2725" spans="1:12" s="73" customFormat="1" outlineLevel="2">
      <c r="A2725" s="82">
        <v>1203801011</v>
      </c>
      <c r="B2725" s="83" t="s">
        <v>2231</v>
      </c>
      <c r="C2725" s="70">
        <v>5026351.6799999904</v>
      </c>
      <c r="D2725" s="79"/>
      <c r="E2725" s="70"/>
      <c r="F2725" s="72"/>
      <c r="G2725" s="70">
        <f t="shared" si="83"/>
        <v>5026351.6799999904</v>
      </c>
      <c r="I2725" s="68">
        <v>0</v>
      </c>
      <c r="J2725" s="69">
        <f t="shared" si="82"/>
        <v>-5026351.6799999904</v>
      </c>
      <c r="K2725" s="57"/>
      <c r="L2725" s="65" t="s">
        <v>470</v>
      </c>
    </row>
    <row r="2726" spans="1:12" s="73" customFormat="1" outlineLevel="2">
      <c r="A2726" s="82">
        <v>1203801012</v>
      </c>
      <c r="B2726" s="83" t="s">
        <v>2232</v>
      </c>
      <c r="C2726" s="70">
        <v>0</v>
      </c>
      <c r="D2726" s="79"/>
      <c r="E2726" s="70"/>
      <c r="F2726" s="72"/>
      <c r="G2726" s="70">
        <f t="shared" si="83"/>
        <v>0</v>
      </c>
      <c r="I2726" s="68">
        <v>0</v>
      </c>
      <c r="J2726" s="69">
        <f t="shared" si="82"/>
        <v>0</v>
      </c>
      <c r="K2726" s="57"/>
      <c r="L2726" s="65" t="s">
        <v>470</v>
      </c>
    </row>
    <row r="2727" spans="1:12" s="73" customFormat="1" outlineLevel="2">
      <c r="A2727" s="82">
        <v>1203801013</v>
      </c>
      <c r="B2727" s="83" t="s">
        <v>2233</v>
      </c>
      <c r="C2727" s="70">
        <v>2102545.87</v>
      </c>
      <c r="D2727" s="79"/>
      <c r="E2727" s="70"/>
      <c r="F2727" s="72"/>
      <c r="G2727" s="70">
        <f t="shared" si="83"/>
        <v>2102545.87</v>
      </c>
      <c r="I2727" s="68">
        <v>0</v>
      </c>
      <c r="J2727" s="69">
        <f t="shared" si="82"/>
        <v>-2102545.87</v>
      </c>
      <c r="K2727" s="57"/>
      <c r="L2727" s="65" t="s">
        <v>470</v>
      </c>
    </row>
    <row r="2728" spans="1:12" s="73" customFormat="1" outlineLevel="2">
      <c r="A2728" s="82">
        <v>1203801016</v>
      </c>
      <c r="B2728" s="83" t="s">
        <v>2234</v>
      </c>
      <c r="C2728" s="70">
        <v>0</v>
      </c>
      <c r="D2728" s="79"/>
      <c r="E2728" s="70"/>
      <c r="F2728" s="72"/>
      <c r="G2728" s="70">
        <f t="shared" si="83"/>
        <v>0</v>
      </c>
      <c r="I2728" s="68">
        <v>0</v>
      </c>
      <c r="J2728" s="69">
        <f t="shared" si="82"/>
        <v>0</v>
      </c>
      <c r="K2728" s="57"/>
      <c r="L2728" s="65" t="s">
        <v>470</v>
      </c>
    </row>
    <row r="2729" spans="1:12" s="73" customFormat="1" outlineLevel="2">
      <c r="A2729" s="82">
        <v>1203801017</v>
      </c>
      <c r="B2729" s="83" t="s">
        <v>2235</v>
      </c>
      <c r="C2729" s="70">
        <v>-7185102.2000000002</v>
      </c>
      <c r="D2729" s="79"/>
      <c r="E2729" s="70"/>
      <c r="F2729" s="72"/>
      <c r="G2729" s="70">
        <f t="shared" si="83"/>
        <v>-7185102.2000000002</v>
      </c>
      <c r="I2729" s="68">
        <v>0</v>
      </c>
      <c r="J2729" s="69">
        <f t="shared" si="82"/>
        <v>7185102.2000000002</v>
      </c>
      <c r="K2729" s="57"/>
      <c r="L2729" s="65" t="s">
        <v>470</v>
      </c>
    </row>
    <row r="2730" spans="1:12" s="73" customFormat="1" outlineLevel="2">
      <c r="A2730" s="82">
        <v>1203801018</v>
      </c>
      <c r="B2730" s="83" t="s">
        <v>2236</v>
      </c>
      <c r="C2730" s="70">
        <v>0</v>
      </c>
      <c r="D2730" s="79"/>
      <c r="E2730" s="70"/>
      <c r="F2730" s="72"/>
      <c r="G2730" s="70">
        <f t="shared" si="83"/>
        <v>0</v>
      </c>
      <c r="I2730" s="68">
        <v>0</v>
      </c>
      <c r="J2730" s="69">
        <f t="shared" ref="J2730:J2794" si="84">I2730-G2730</f>
        <v>0</v>
      </c>
      <c r="K2730" s="57"/>
      <c r="L2730" s="65" t="s">
        <v>470</v>
      </c>
    </row>
    <row r="2731" spans="1:12" s="73" customFormat="1" outlineLevel="2">
      <c r="A2731" s="82">
        <v>1203801019</v>
      </c>
      <c r="B2731" s="83" t="s">
        <v>2237</v>
      </c>
      <c r="C2731" s="70">
        <v>0</v>
      </c>
      <c r="D2731" s="79"/>
      <c r="E2731" s="70"/>
      <c r="F2731" s="72"/>
      <c r="G2731" s="70">
        <f t="shared" si="83"/>
        <v>0</v>
      </c>
      <c r="I2731" s="68">
        <v>0</v>
      </c>
      <c r="J2731" s="69">
        <f t="shared" si="84"/>
        <v>0</v>
      </c>
      <c r="K2731" s="57"/>
      <c r="L2731" s="65" t="s">
        <v>470</v>
      </c>
    </row>
    <row r="2732" spans="1:12" s="73" customFormat="1" outlineLevel="2">
      <c r="A2732" s="82">
        <v>1203801020</v>
      </c>
      <c r="B2732" s="83" t="s">
        <v>2230</v>
      </c>
      <c r="C2732" s="70">
        <v>0</v>
      </c>
      <c r="D2732" s="79"/>
      <c r="E2732" s="70"/>
      <c r="F2732" s="72"/>
      <c r="G2732" s="70">
        <f t="shared" si="83"/>
        <v>0</v>
      </c>
      <c r="I2732" s="68">
        <v>0</v>
      </c>
      <c r="J2732" s="69">
        <f t="shared" si="84"/>
        <v>0</v>
      </c>
      <c r="K2732" s="57"/>
      <c r="L2732" s="65" t="s">
        <v>470</v>
      </c>
    </row>
    <row r="2733" spans="1:12" s="73" customFormat="1" outlineLevel="2">
      <c r="A2733" s="82">
        <v>1203801021</v>
      </c>
      <c r="B2733" s="83" t="s">
        <v>2231</v>
      </c>
      <c r="C2733" s="70">
        <v>0</v>
      </c>
      <c r="D2733" s="79"/>
      <c r="E2733" s="70"/>
      <c r="F2733" s="72"/>
      <c r="G2733" s="70">
        <f t="shared" si="83"/>
        <v>0</v>
      </c>
      <c r="I2733" s="68">
        <v>0</v>
      </c>
      <c r="J2733" s="69">
        <f t="shared" si="84"/>
        <v>0</v>
      </c>
      <c r="K2733" s="57"/>
      <c r="L2733" s="65" t="s">
        <v>470</v>
      </c>
    </row>
    <row r="2734" spans="1:12" s="73" customFormat="1" outlineLevel="2">
      <c r="A2734" s="82">
        <v>1203801022</v>
      </c>
      <c r="B2734" s="83" t="s">
        <v>2232</v>
      </c>
      <c r="C2734" s="70">
        <v>0</v>
      </c>
      <c r="D2734" s="79"/>
      <c r="E2734" s="70"/>
      <c r="F2734" s="72"/>
      <c r="G2734" s="70">
        <f t="shared" si="83"/>
        <v>0</v>
      </c>
      <c r="I2734" s="68">
        <v>0</v>
      </c>
      <c r="J2734" s="69">
        <f t="shared" si="84"/>
        <v>0</v>
      </c>
      <c r="K2734" s="57"/>
      <c r="L2734" s="65" t="s">
        <v>470</v>
      </c>
    </row>
    <row r="2735" spans="1:12" s="73" customFormat="1" outlineLevel="2">
      <c r="A2735" s="82">
        <v>1203801023</v>
      </c>
      <c r="B2735" s="83" t="s">
        <v>2233</v>
      </c>
      <c r="C2735" s="70">
        <v>0</v>
      </c>
      <c r="D2735" s="79"/>
      <c r="E2735" s="70"/>
      <c r="F2735" s="72"/>
      <c r="G2735" s="70">
        <f t="shared" si="83"/>
        <v>0</v>
      </c>
      <c r="I2735" s="68">
        <v>0</v>
      </c>
      <c r="J2735" s="69">
        <f t="shared" si="84"/>
        <v>0</v>
      </c>
      <c r="K2735" s="57"/>
      <c r="L2735" s="65" t="s">
        <v>470</v>
      </c>
    </row>
    <row r="2736" spans="1:12" s="73" customFormat="1" outlineLevel="2">
      <c r="A2736" s="82">
        <v>1203801026</v>
      </c>
      <c r="B2736" s="83" t="s">
        <v>2234</v>
      </c>
      <c r="C2736" s="70">
        <v>0</v>
      </c>
      <c r="D2736" s="79"/>
      <c r="E2736" s="70"/>
      <c r="F2736" s="72"/>
      <c r="G2736" s="70">
        <f t="shared" si="83"/>
        <v>0</v>
      </c>
      <c r="I2736" s="68">
        <v>0</v>
      </c>
      <c r="J2736" s="69">
        <f t="shared" si="84"/>
        <v>0</v>
      </c>
      <c r="K2736" s="57"/>
      <c r="L2736" s="65" t="s">
        <v>470</v>
      </c>
    </row>
    <row r="2737" spans="1:12" s="73" customFormat="1" outlineLevel="2">
      <c r="A2737" s="82">
        <v>1203801027</v>
      </c>
      <c r="B2737" s="83" t="s">
        <v>2235</v>
      </c>
      <c r="C2737" s="70">
        <v>0</v>
      </c>
      <c r="D2737" s="79"/>
      <c r="E2737" s="70"/>
      <c r="F2737" s="72"/>
      <c r="G2737" s="70">
        <f t="shared" si="83"/>
        <v>0</v>
      </c>
      <c r="I2737" s="68">
        <v>0</v>
      </c>
      <c r="J2737" s="69">
        <f t="shared" si="84"/>
        <v>0</v>
      </c>
      <c r="K2737" s="57"/>
      <c r="L2737" s="65" t="s">
        <v>470</v>
      </c>
    </row>
    <row r="2738" spans="1:12" s="73" customFormat="1" outlineLevel="2">
      <c r="A2738" s="82">
        <v>1203801028</v>
      </c>
      <c r="B2738" s="83" t="s">
        <v>2236</v>
      </c>
      <c r="C2738" s="70">
        <v>0</v>
      </c>
      <c r="D2738" s="79"/>
      <c r="E2738" s="70"/>
      <c r="F2738" s="72"/>
      <c r="G2738" s="70">
        <f t="shared" si="83"/>
        <v>0</v>
      </c>
      <c r="I2738" s="68">
        <v>0</v>
      </c>
      <c r="J2738" s="69">
        <f t="shared" si="84"/>
        <v>0</v>
      </c>
      <c r="K2738" s="57"/>
      <c r="L2738" s="65" t="s">
        <v>470</v>
      </c>
    </row>
    <row r="2739" spans="1:12" s="73" customFormat="1" outlineLevel="2">
      <c r="A2739" s="82">
        <v>1203801029</v>
      </c>
      <c r="B2739" s="83" t="s">
        <v>2237</v>
      </c>
      <c r="C2739" s="70">
        <v>0</v>
      </c>
      <c r="D2739" s="79"/>
      <c r="E2739" s="70"/>
      <c r="F2739" s="72"/>
      <c r="G2739" s="70">
        <f t="shared" si="83"/>
        <v>0</v>
      </c>
      <c r="I2739" s="68">
        <v>0</v>
      </c>
      <c r="J2739" s="69">
        <f t="shared" si="84"/>
        <v>0</v>
      </c>
      <c r="K2739" s="57"/>
      <c r="L2739" s="65" t="s">
        <v>470</v>
      </c>
    </row>
    <row r="2740" spans="1:12" s="73" customFormat="1" outlineLevel="2">
      <c r="A2740" s="82">
        <v>1203803010</v>
      </c>
      <c r="B2740" s="83" t="s">
        <v>2238</v>
      </c>
      <c r="C2740" s="70">
        <v>0</v>
      </c>
      <c r="D2740" s="79"/>
      <c r="E2740" s="70"/>
      <c r="F2740" s="72"/>
      <c r="G2740" s="70">
        <f t="shared" si="83"/>
        <v>0</v>
      </c>
      <c r="I2740" s="68">
        <v>0</v>
      </c>
      <c r="J2740" s="69">
        <f t="shared" si="84"/>
        <v>0</v>
      </c>
      <c r="K2740" s="57"/>
      <c r="L2740" s="65" t="s">
        <v>470</v>
      </c>
    </row>
    <row r="2741" spans="1:12" s="73" customFormat="1" outlineLevel="2">
      <c r="A2741" s="82">
        <v>1203803011</v>
      </c>
      <c r="B2741" s="83" t="s">
        <v>2239</v>
      </c>
      <c r="C2741" s="70">
        <v>0</v>
      </c>
      <c r="D2741" s="79"/>
      <c r="E2741" s="70"/>
      <c r="F2741" s="72"/>
      <c r="G2741" s="70">
        <f t="shared" si="83"/>
        <v>0</v>
      </c>
      <c r="I2741" s="68">
        <v>0</v>
      </c>
      <c r="J2741" s="69">
        <f t="shared" si="84"/>
        <v>0</v>
      </c>
      <c r="K2741" s="57"/>
      <c r="L2741" s="65" t="s">
        <v>470</v>
      </c>
    </row>
    <row r="2742" spans="1:12" s="73" customFormat="1" outlineLevel="2">
      <c r="A2742" s="82">
        <v>1203803012</v>
      </c>
      <c r="B2742" s="83" t="s">
        <v>2240</v>
      </c>
      <c r="C2742" s="70">
        <v>0</v>
      </c>
      <c r="D2742" s="79"/>
      <c r="E2742" s="70"/>
      <c r="F2742" s="72"/>
      <c r="G2742" s="70">
        <f t="shared" si="83"/>
        <v>0</v>
      </c>
      <c r="I2742" s="68">
        <v>0</v>
      </c>
      <c r="J2742" s="69">
        <f t="shared" si="84"/>
        <v>0</v>
      </c>
      <c r="K2742" s="57"/>
      <c r="L2742" s="65" t="s">
        <v>470</v>
      </c>
    </row>
    <row r="2743" spans="1:12" s="73" customFormat="1" outlineLevel="2">
      <c r="A2743" s="82">
        <v>1203803013</v>
      </c>
      <c r="B2743" s="83" t="s">
        <v>2241</v>
      </c>
      <c r="C2743" s="70">
        <v>0</v>
      </c>
      <c r="D2743" s="79"/>
      <c r="E2743" s="70"/>
      <c r="F2743" s="72"/>
      <c r="G2743" s="70">
        <f t="shared" si="83"/>
        <v>0</v>
      </c>
      <c r="I2743" s="68">
        <v>0</v>
      </c>
      <c r="J2743" s="69">
        <f t="shared" si="84"/>
        <v>0</v>
      </c>
      <c r="K2743" s="57"/>
      <c r="L2743" s="65" t="s">
        <v>470</v>
      </c>
    </row>
    <row r="2744" spans="1:12" s="73" customFormat="1" outlineLevel="2">
      <c r="A2744" s="82">
        <v>1203803016</v>
      </c>
      <c r="B2744" s="83" t="s">
        <v>2242</v>
      </c>
      <c r="C2744" s="70">
        <v>0</v>
      </c>
      <c r="D2744" s="79"/>
      <c r="E2744" s="70"/>
      <c r="F2744" s="72"/>
      <c r="G2744" s="70">
        <f t="shared" ref="G2744:G2808" si="85">C2744+E2744</f>
        <v>0</v>
      </c>
      <c r="I2744" s="68">
        <v>0</v>
      </c>
      <c r="J2744" s="69">
        <f t="shared" si="84"/>
        <v>0</v>
      </c>
      <c r="K2744" s="57"/>
      <c r="L2744" s="65" t="s">
        <v>470</v>
      </c>
    </row>
    <row r="2745" spans="1:12" s="73" customFormat="1" outlineLevel="2">
      <c r="A2745" s="82">
        <v>1203803017</v>
      </c>
      <c r="B2745" s="83" t="s">
        <v>2243</v>
      </c>
      <c r="C2745" s="70">
        <v>0</v>
      </c>
      <c r="D2745" s="79"/>
      <c r="E2745" s="70"/>
      <c r="F2745" s="72"/>
      <c r="G2745" s="70">
        <f t="shared" si="85"/>
        <v>0</v>
      </c>
      <c r="I2745" s="68">
        <v>0</v>
      </c>
      <c r="J2745" s="69">
        <f t="shared" si="84"/>
        <v>0</v>
      </c>
      <c r="K2745" s="57"/>
      <c r="L2745" s="65" t="s">
        <v>470</v>
      </c>
    </row>
    <row r="2746" spans="1:12" s="73" customFormat="1" outlineLevel="2">
      <c r="A2746" s="82">
        <v>1203803019</v>
      </c>
      <c r="B2746" s="83" t="s">
        <v>2244</v>
      </c>
      <c r="C2746" s="70">
        <v>0</v>
      </c>
      <c r="D2746" s="79"/>
      <c r="E2746" s="70"/>
      <c r="F2746" s="72"/>
      <c r="G2746" s="70">
        <f t="shared" si="85"/>
        <v>0</v>
      </c>
      <c r="I2746" s="68">
        <v>0</v>
      </c>
      <c r="J2746" s="69">
        <f t="shared" si="84"/>
        <v>0</v>
      </c>
      <c r="K2746" s="57"/>
      <c r="L2746" s="65" t="s">
        <v>470</v>
      </c>
    </row>
    <row r="2747" spans="1:12" s="73" customFormat="1" outlineLevel="2">
      <c r="A2747" s="82">
        <v>1203803020</v>
      </c>
      <c r="B2747" s="83" t="s">
        <v>2245</v>
      </c>
      <c r="C2747" s="70">
        <v>0</v>
      </c>
      <c r="D2747" s="79"/>
      <c r="E2747" s="70"/>
      <c r="F2747" s="72"/>
      <c r="G2747" s="70">
        <f t="shared" si="85"/>
        <v>0</v>
      </c>
      <c r="I2747" s="68">
        <v>0</v>
      </c>
      <c r="J2747" s="69">
        <f t="shared" si="84"/>
        <v>0</v>
      </c>
      <c r="K2747" s="57"/>
      <c r="L2747" s="65" t="s">
        <v>470</v>
      </c>
    </row>
    <row r="2748" spans="1:12" s="73" customFormat="1" outlineLevel="2">
      <c r="A2748" s="82">
        <v>1203803021</v>
      </c>
      <c r="B2748" s="83" t="s">
        <v>2239</v>
      </c>
      <c r="C2748" s="70">
        <v>0</v>
      </c>
      <c r="D2748" s="79"/>
      <c r="E2748" s="70"/>
      <c r="F2748" s="72"/>
      <c r="G2748" s="70">
        <f t="shared" si="85"/>
        <v>0</v>
      </c>
      <c r="I2748" s="68">
        <v>0</v>
      </c>
      <c r="J2748" s="69">
        <f t="shared" si="84"/>
        <v>0</v>
      </c>
      <c r="K2748" s="57"/>
      <c r="L2748" s="65" t="s">
        <v>470</v>
      </c>
    </row>
    <row r="2749" spans="1:12" s="73" customFormat="1" outlineLevel="2">
      <c r="A2749" s="82">
        <v>1203803022</v>
      </c>
      <c r="B2749" s="83" t="s">
        <v>2240</v>
      </c>
      <c r="C2749" s="70">
        <v>0</v>
      </c>
      <c r="D2749" s="79"/>
      <c r="E2749" s="70"/>
      <c r="F2749" s="72"/>
      <c r="G2749" s="70">
        <f t="shared" si="85"/>
        <v>0</v>
      </c>
      <c r="I2749" s="68">
        <v>0</v>
      </c>
      <c r="J2749" s="69">
        <f t="shared" si="84"/>
        <v>0</v>
      </c>
      <c r="K2749" s="57"/>
      <c r="L2749" s="65" t="s">
        <v>470</v>
      </c>
    </row>
    <row r="2750" spans="1:12" s="73" customFormat="1" outlineLevel="2">
      <c r="A2750" s="82">
        <v>1203803023</v>
      </c>
      <c r="B2750" s="83" t="s">
        <v>2241</v>
      </c>
      <c r="C2750" s="70">
        <v>0</v>
      </c>
      <c r="D2750" s="79"/>
      <c r="E2750" s="70"/>
      <c r="F2750" s="72"/>
      <c r="G2750" s="70">
        <f t="shared" si="85"/>
        <v>0</v>
      </c>
      <c r="I2750" s="68">
        <v>0</v>
      </c>
      <c r="J2750" s="69">
        <f t="shared" si="84"/>
        <v>0</v>
      </c>
      <c r="K2750" s="57"/>
      <c r="L2750" s="65" t="s">
        <v>470</v>
      </c>
    </row>
    <row r="2751" spans="1:12" s="73" customFormat="1" outlineLevel="2">
      <c r="A2751" s="82">
        <v>1203803026</v>
      </c>
      <c r="B2751" s="83" t="s">
        <v>2242</v>
      </c>
      <c r="C2751" s="70">
        <v>0</v>
      </c>
      <c r="D2751" s="79"/>
      <c r="E2751" s="70"/>
      <c r="F2751" s="72"/>
      <c r="G2751" s="70">
        <f t="shared" si="85"/>
        <v>0</v>
      </c>
      <c r="I2751" s="68">
        <v>0</v>
      </c>
      <c r="J2751" s="69">
        <f t="shared" si="84"/>
        <v>0</v>
      </c>
      <c r="K2751" s="57"/>
      <c r="L2751" s="65" t="s">
        <v>470</v>
      </c>
    </row>
    <row r="2752" spans="1:12" s="73" customFormat="1" outlineLevel="2">
      <c r="A2752" s="82">
        <v>1203803027</v>
      </c>
      <c r="B2752" s="83" t="s">
        <v>2243</v>
      </c>
      <c r="C2752" s="70">
        <v>0</v>
      </c>
      <c r="D2752" s="79"/>
      <c r="E2752" s="70"/>
      <c r="F2752" s="72"/>
      <c r="G2752" s="70">
        <f t="shared" si="85"/>
        <v>0</v>
      </c>
      <c r="I2752" s="68">
        <v>0</v>
      </c>
      <c r="J2752" s="69">
        <f t="shared" si="84"/>
        <v>0</v>
      </c>
      <c r="K2752" s="57"/>
      <c r="L2752" s="65" t="s">
        <v>470</v>
      </c>
    </row>
    <row r="2753" spans="1:12" s="73" customFormat="1" outlineLevel="2">
      <c r="A2753" s="82">
        <v>1203803029</v>
      </c>
      <c r="B2753" s="83" t="s">
        <v>2244</v>
      </c>
      <c r="C2753" s="70">
        <v>0</v>
      </c>
      <c r="D2753" s="79"/>
      <c r="E2753" s="70"/>
      <c r="F2753" s="72"/>
      <c r="G2753" s="70">
        <f t="shared" si="85"/>
        <v>0</v>
      </c>
      <c r="I2753" s="68">
        <v>0</v>
      </c>
      <c r="J2753" s="69">
        <f t="shared" si="84"/>
        <v>0</v>
      </c>
      <c r="K2753" s="57"/>
      <c r="L2753" s="65" t="s">
        <v>470</v>
      </c>
    </row>
    <row r="2754" spans="1:12" s="73" customFormat="1" outlineLevel="2">
      <c r="A2754" s="82">
        <v>1203803030</v>
      </c>
      <c r="B2754" s="83" t="s">
        <v>2246</v>
      </c>
      <c r="C2754" s="70">
        <v>41043.83</v>
      </c>
      <c r="D2754" s="79"/>
      <c r="E2754" s="70"/>
      <c r="F2754" s="72"/>
      <c r="G2754" s="70">
        <f t="shared" si="85"/>
        <v>41043.83</v>
      </c>
      <c r="I2754" s="68">
        <v>0</v>
      </c>
      <c r="J2754" s="69">
        <f t="shared" si="84"/>
        <v>-41043.83</v>
      </c>
      <c r="K2754" s="57"/>
      <c r="L2754" s="65">
        <v>0</v>
      </c>
    </row>
    <row r="2755" spans="1:12" s="73" customFormat="1" outlineLevel="2">
      <c r="A2755" s="82">
        <v>1203803031</v>
      </c>
      <c r="B2755" s="83" t="s">
        <v>2247</v>
      </c>
      <c r="C2755" s="70">
        <v>3808853.99</v>
      </c>
      <c r="D2755" s="79"/>
      <c r="E2755" s="70"/>
      <c r="F2755" s="72"/>
      <c r="G2755" s="70">
        <f t="shared" si="85"/>
        <v>3808853.99</v>
      </c>
      <c r="I2755" s="68">
        <v>0</v>
      </c>
      <c r="J2755" s="69">
        <f t="shared" si="84"/>
        <v>-3808853.99</v>
      </c>
      <c r="K2755" s="57"/>
      <c r="L2755" s="65">
        <v>0</v>
      </c>
    </row>
    <row r="2756" spans="1:12" s="73" customFormat="1" outlineLevel="2">
      <c r="A2756" s="82">
        <v>1203803033</v>
      </c>
      <c r="B2756" s="83" t="s">
        <v>2248</v>
      </c>
      <c r="C2756" s="70">
        <v>-60807.459999999897</v>
      </c>
      <c r="D2756" s="79"/>
      <c r="E2756" s="70"/>
      <c r="F2756" s="72"/>
      <c r="G2756" s="70">
        <f t="shared" si="85"/>
        <v>-60807.459999999897</v>
      </c>
      <c r="I2756" s="68">
        <v>0</v>
      </c>
      <c r="J2756" s="69">
        <f t="shared" si="84"/>
        <v>60807.459999999897</v>
      </c>
      <c r="K2756" s="57"/>
      <c r="L2756" s="65">
        <v>0</v>
      </c>
    </row>
    <row r="2757" spans="1:12" s="73" customFormat="1" outlineLevel="2">
      <c r="A2757" s="82">
        <v>1203803037</v>
      </c>
      <c r="B2757" s="83" t="s">
        <v>2249</v>
      </c>
      <c r="C2757" s="70">
        <v>-3789090.3599999901</v>
      </c>
      <c r="D2757" s="79"/>
      <c r="E2757" s="70"/>
      <c r="F2757" s="72"/>
      <c r="G2757" s="70">
        <f>C2757+E2757</f>
        <v>-3789090.3599999901</v>
      </c>
      <c r="I2757" s="68">
        <v>0</v>
      </c>
      <c r="J2757" s="69">
        <f>I2757-G2757</f>
        <v>3789090.3599999901</v>
      </c>
      <c r="K2757" s="57"/>
      <c r="L2757" s="65">
        <v>0</v>
      </c>
    </row>
    <row r="2758" spans="1:12" s="73" customFormat="1" outlineLevel="2">
      <c r="A2758" s="82">
        <v>1203804010</v>
      </c>
      <c r="B2758" s="83" t="s">
        <v>2250</v>
      </c>
      <c r="C2758" s="70">
        <v>0</v>
      </c>
      <c r="D2758" s="79"/>
      <c r="E2758" s="70"/>
      <c r="F2758" s="72"/>
      <c r="G2758" s="70">
        <f t="shared" si="85"/>
        <v>0</v>
      </c>
      <c r="I2758" s="68">
        <v>0</v>
      </c>
      <c r="J2758" s="69">
        <f t="shared" si="84"/>
        <v>0</v>
      </c>
      <c r="K2758" s="57"/>
      <c r="L2758" s="65" t="s">
        <v>470</v>
      </c>
    </row>
    <row r="2759" spans="1:12" s="73" customFormat="1" outlineLevel="2">
      <c r="A2759" s="82">
        <v>1203804011</v>
      </c>
      <c r="B2759" s="83" t="s">
        <v>2251</v>
      </c>
      <c r="C2759" s="70">
        <v>0</v>
      </c>
      <c r="D2759" s="79"/>
      <c r="E2759" s="70"/>
      <c r="F2759" s="72"/>
      <c r="G2759" s="70">
        <f t="shared" si="85"/>
        <v>0</v>
      </c>
      <c r="I2759" s="68">
        <v>0</v>
      </c>
      <c r="J2759" s="69">
        <f t="shared" si="84"/>
        <v>0</v>
      </c>
      <c r="K2759" s="57"/>
      <c r="L2759" s="65" t="s">
        <v>470</v>
      </c>
    </row>
    <row r="2760" spans="1:12" s="73" customFormat="1" outlineLevel="2">
      <c r="A2760" s="82">
        <v>1203804012</v>
      </c>
      <c r="B2760" s="83" t="s">
        <v>2252</v>
      </c>
      <c r="C2760" s="70">
        <v>0</v>
      </c>
      <c r="D2760" s="79"/>
      <c r="E2760" s="70"/>
      <c r="F2760" s="72"/>
      <c r="G2760" s="70">
        <f t="shared" si="85"/>
        <v>0</v>
      </c>
      <c r="I2760" s="68">
        <v>0</v>
      </c>
      <c r="J2760" s="69">
        <f t="shared" si="84"/>
        <v>0</v>
      </c>
      <c r="K2760" s="57"/>
      <c r="L2760" s="65" t="s">
        <v>470</v>
      </c>
    </row>
    <row r="2761" spans="1:12" s="73" customFormat="1" outlineLevel="2">
      <c r="A2761" s="82">
        <v>1203804013</v>
      </c>
      <c r="B2761" s="83" t="s">
        <v>2253</v>
      </c>
      <c r="C2761" s="70">
        <v>0</v>
      </c>
      <c r="D2761" s="79"/>
      <c r="E2761" s="70"/>
      <c r="F2761" s="72"/>
      <c r="G2761" s="70">
        <f t="shared" si="85"/>
        <v>0</v>
      </c>
      <c r="I2761" s="68">
        <v>0</v>
      </c>
      <c r="J2761" s="69">
        <f t="shared" si="84"/>
        <v>0</v>
      </c>
      <c r="K2761" s="57"/>
      <c r="L2761" s="65" t="s">
        <v>470</v>
      </c>
    </row>
    <row r="2762" spans="1:12" s="73" customFormat="1" outlineLevel="2">
      <c r="A2762" s="82">
        <v>1203804016</v>
      </c>
      <c r="B2762" s="83" t="s">
        <v>2254</v>
      </c>
      <c r="C2762" s="70">
        <v>0</v>
      </c>
      <c r="D2762" s="79"/>
      <c r="E2762" s="70"/>
      <c r="F2762" s="72"/>
      <c r="G2762" s="70">
        <f t="shared" si="85"/>
        <v>0</v>
      </c>
      <c r="I2762" s="68">
        <v>0</v>
      </c>
      <c r="J2762" s="69">
        <f t="shared" si="84"/>
        <v>0</v>
      </c>
      <c r="K2762" s="57"/>
      <c r="L2762" s="65" t="s">
        <v>470</v>
      </c>
    </row>
    <row r="2763" spans="1:12" s="73" customFormat="1" outlineLevel="2">
      <c r="A2763" s="82">
        <v>1203804017</v>
      </c>
      <c r="B2763" s="83" t="s">
        <v>2255</v>
      </c>
      <c r="C2763" s="70">
        <v>0</v>
      </c>
      <c r="D2763" s="79"/>
      <c r="E2763" s="70"/>
      <c r="F2763" s="72"/>
      <c r="G2763" s="70">
        <f t="shared" si="85"/>
        <v>0</v>
      </c>
      <c r="I2763" s="68">
        <v>0</v>
      </c>
      <c r="J2763" s="69">
        <f t="shared" si="84"/>
        <v>0</v>
      </c>
      <c r="K2763" s="57"/>
      <c r="L2763" s="65" t="s">
        <v>470</v>
      </c>
    </row>
    <row r="2764" spans="1:12" s="73" customFormat="1" outlineLevel="2">
      <c r="A2764" s="82">
        <v>1203804019</v>
      </c>
      <c r="B2764" s="83" t="s">
        <v>2256</v>
      </c>
      <c r="C2764" s="70">
        <v>0</v>
      </c>
      <c r="D2764" s="79"/>
      <c r="E2764" s="70"/>
      <c r="F2764" s="72"/>
      <c r="G2764" s="70">
        <f t="shared" si="85"/>
        <v>0</v>
      </c>
      <c r="I2764" s="68">
        <v>0</v>
      </c>
      <c r="J2764" s="69">
        <f t="shared" si="84"/>
        <v>0</v>
      </c>
      <c r="K2764" s="57"/>
      <c r="L2764" s="65" t="s">
        <v>470</v>
      </c>
    </row>
    <row r="2765" spans="1:12" s="73" customFormat="1" outlineLevel="2">
      <c r="A2765" s="82">
        <v>1204001010</v>
      </c>
      <c r="B2765" s="83" t="s">
        <v>2257</v>
      </c>
      <c r="C2765" s="70">
        <v>0</v>
      </c>
      <c r="D2765" s="79"/>
      <c r="E2765" s="70"/>
      <c r="F2765" s="72"/>
      <c r="G2765" s="70">
        <f t="shared" si="85"/>
        <v>0</v>
      </c>
      <c r="I2765" s="68">
        <v>0</v>
      </c>
      <c r="J2765" s="69">
        <f t="shared" si="84"/>
        <v>0</v>
      </c>
      <c r="K2765" s="57"/>
      <c r="L2765" s="65" t="s">
        <v>470</v>
      </c>
    </row>
    <row r="2766" spans="1:12" s="73" customFormat="1" outlineLevel="2">
      <c r="A2766" s="82">
        <v>1204001011</v>
      </c>
      <c r="B2766" s="83" t="s">
        <v>2258</v>
      </c>
      <c r="C2766" s="70">
        <v>0</v>
      </c>
      <c r="D2766" s="79"/>
      <c r="E2766" s="70"/>
      <c r="F2766" s="72"/>
      <c r="G2766" s="70">
        <f t="shared" si="85"/>
        <v>0</v>
      </c>
      <c r="I2766" s="68">
        <v>0</v>
      </c>
      <c r="J2766" s="69">
        <f t="shared" si="84"/>
        <v>0</v>
      </c>
      <c r="K2766" s="57"/>
      <c r="L2766" s="65" t="s">
        <v>470</v>
      </c>
    </row>
    <row r="2767" spans="1:12" s="73" customFormat="1" outlineLevel="2">
      <c r="A2767" s="82">
        <v>1204001012</v>
      </c>
      <c r="B2767" s="83" t="s">
        <v>2259</v>
      </c>
      <c r="C2767" s="70">
        <v>0</v>
      </c>
      <c r="D2767" s="79"/>
      <c r="E2767" s="70"/>
      <c r="F2767" s="72"/>
      <c r="G2767" s="70">
        <f t="shared" si="85"/>
        <v>0</v>
      </c>
      <c r="I2767" s="68">
        <v>0</v>
      </c>
      <c r="J2767" s="69">
        <f t="shared" si="84"/>
        <v>0</v>
      </c>
      <c r="K2767" s="57"/>
      <c r="L2767" s="65" t="s">
        <v>470</v>
      </c>
    </row>
    <row r="2768" spans="1:12" s="73" customFormat="1" outlineLevel="2">
      <c r="A2768" s="82">
        <v>1204001013</v>
      </c>
      <c r="B2768" s="83" t="s">
        <v>2260</v>
      </c>
      <c r="C2768" s="70">
        <v>0</v>
      </c>
      <c r="D2768" s="79"/>
      <c r="E2768" s="70"/>
      <c r="F2768" s="72"/>
      <c r="G2768" s="70">
        <f t="shared" si="85"/>
        <v>0</v>
      </c>
      <c r="I2768" s="68">
        <v>0</v>
      </c>
      <c r="J2768" s="69">
        <f t="shared" si="84"/>
        <v>0</v>
      </c>
      <c r="K2768" s="57"/>
      <c r="L2768" s="65" t="s">
        <v>470</v>
      </c>
    </row>
    <row r="2769" spans="1:12" s="73" customFormat="1" outlineLevel="2">
      <c r="A2769" s="82">
        <v>1204001016</v>
      </c>
      <c r="B2769" s="83" t="s">
        <v>2261</v>
      </c>
      <c r="C2769" s="70">
        <v>0</v>
      </c>
      <c r="D2769" s="79"/>
      <c r="E2769" s="70"/>
      <c r="F2769" s="72"/>
      <c r="G2769" s="70">
        <f t="shared" si="85"/>
        <v>0</v>
      </c>
      <c r="I2769" s="68">
        <v>0</v>
      </c>
      <c r="J2769" s="69">
        <f t="shared" si="84"/>
        <v>0</v>
      </c>
      <c r="K2769" s="57"/>
      <c r="L2769" s="65" t="s">
        <v>470</v>
      </c>
    </row>
    <row r="2770" spans="1:12" s="73" customFormat="1" outlineLevel="2">
      <c r="A2770" s="82">
        <v>1204001017</v>
      </c>
      <c r="B2770" s="83" t="s">
        <v>2262</v>
      </c>
      <c r="C2770" s="70">
        <v>0</v>
      </c>
      <c r="D2770" s="79"/>
      <c r="E2770" s="70"/>
      <c r="F2770" s="72"/>
      <c r="G2770" s="70">
        <f t="shared" si="85"/>
        <v>0</v>
      </c>
      <c r="I2770" s="68">
        <v>0</v>
      </c>
      <c r="J2770" s="69">
        <f t="shared" si="84"/>
        <v>0</v>
      </c>
      <c r="K2770" s="57"/>
      <c r="L2770" s="65" t="s">
        <v>470</v>
      </c>
    </row>
    <row r="2771" spans="1:12" s="73" customFormat="1" outlineLevel="2">
      <c r="A2771" s="82">
        <v>1204001018</v>
      </c>
      <c r="B2771" s="83" t="s">
        <v>2263</v>
      </c>
      <c r="C2771" s="70">
        <v>0</v>
      </c>
      <c r="D2771" s="79"/>
      <c r="E2771" s="70"/>
      <c r="F2771" s="72"/>
      <c r="G2771" s="70">
        <f t="shared" si="85"/>
        <v>0</v>
      </c>
      <c r="I2771" s="68">
        <v>0</v>
      </c>
      <c r="J2771" s="69">
        <f t="shared" si="84"/>
        <v>0</v>
      </c>
      <c r="K2771" s="57"/>
      <c r="L2771" s="65" t="s">
        <v>470</v>
      </c>
    </row>
    <row r="2772" spans="1:12" s="73" customFormat="1" outlineLevel="2">
      <c r="A2772" s="82">
        <v>1204001019</v>
      </c>
      <c r="B2772" s="83" t="s">
        <v>2264</v>
      </c>
      <c r="C2772" s="70">
        <v>0</v>
      </c>
      <c r="D2772" s="79"/>
      <c r="E2772" s="70"/>
      <c r="F2772" s="72"/>
      <c r="G2772" s="70">
        <f t="shared" si="85"/>
        <v>0</v>
      </c>
      <c r="I2772" s="68">
        <v>0</v>
      </c>
      <c r="J2772" s="69">
        <f t="shared" si="84"/>
        <v>0</v>
      </c>
      <c r="K2772" s="57"/>
      <c r="L2772" s="65" t="s">
        <v>470</v>
      </c>
    </row>
    <row r="2773" spans="1:12" s="73" customFormat="1" outlineLevel="2">
      <c r="A2773" s="82">
        <v>1204101010</v>
      </c>
      <c r="B2773" s="83" t="s">
        <v>2265</v>
      </c>
      <c r="C2773" s="70">
        <v>0</v>
      </c>
      <c r="D2773" s="79"/>
      <c r="E2773" s="70"/>
      <c r="F2773" s="72"/>
      <c r="G2773" s="70">
        <f t="shared" si="85"/>
        <v>0</v>
      </c>
      <c r="I2773" s="68">
        <v>0</v>
      </c>
      <c r="J2773" s="69">
        <f t="shared" si="84"/>
        <v>0</v>
      </c>
      <c r="K2773" s="57"/>
      <c r="L2773" s="65" t="s">
        <v>470</v>
      </c>
    </row>
    <row r="2774" spans="1:12" s="73" customFormat="1" outlineLevel="2">
      <c r="A2774" s="82">
        <v>1204101011</v>
      </c>
      <c r="B2774" s="83" t="s">
        <v>2266</v>
      </c>
      <c r="C2774" s="70">
        <v>0</v>
      </c>
      <c r="D2774" s="79"/>
      <c r="E2774" s="70"/>
      <c r="F2774" s="72"/>
      <c r="G2774" s="70">
        <f t="shared" si="85"/>
        <v>0</v>
      </c>
      <c r="I2774" s="68">
        <v>0</v>
      </c>
      <c r="J2774" s="69">
        <f t="shared" si="84"/>
        <v>0</v>
      </c>
      <c r="K2774" s="57"/>
      <c r="L2774" s="65" t="s">
        <v>470</v>
      </c>
    </row>
    <row r="2775" spans="1:12" s="73" customFormat="1" outlineLevel="2">
      <c r="A2775" s="82">
        <v>1204101012</v>
      </c>
      <c r="B2775" s="83" t="s">
        <v>2267</v>
      </c>
      <c r="C2775" s="70">
        <v>0</v>
      </c>
      <c r="D2775" s="79"/>
      <c r="E2775" s="70"/>
      <c r="F2775" s="72"/>
      <c r="G2775" s="70">
        <f t="shared" si="85"/>
        <v>0</v>
      </c>
      <c r="I2775" s="68">
        <v>0</v>
      </c>
      <c r="J2775" s="69">
        <f t="shared" si="84"/>
        <v>0</v>
      </c>
      <c r="K2775" s="57"/>
      <c r="L2775" s="65" t="s">
        <v>470</v>
      </c>
    </row>
    <row r="2776" spans="1:12" s="73" customFormat="1" outlineLevel="2">
      <c r="A2776" s="82">
        <v>1204101013</v>
      </c>
      <c r="B2776" s="83" t="s">
        <v>2268</v>
      </c>
      <c r="C2776" s="70">
        <v>0</v>
      </c>
      <c r="D2776" s="79"/>
      <c r="E2776" s="70"/>
      <c r="F2776" s="72"/>
      <c r="G2776" s="70">
        <f t="shared" si="85"/>
        <v>0</v>
      </c>
      <c r="I2776" s="68">
        <v>0</v>
      </c>
      <c r="J2776" s="69">
        <f t="shared" si="84"/>
        <v>0</v>
      </c>
      <c r="K2776" s="57"/>
      <c r="L2776" s="65" t="s">
        <v>470</v>
      </c>
    </row>
    <row r="2777" spans="1:12" s="73" customFormat="1" outlineLevel="2">
      <c r="A2777" s="82">
        <v>1204101017</v>
      </c>
      <c r="B2777" s="83" t="s">
        <v>2268</v>
      </c>
      <c r="C2777" s="70">
        <v>0</v>
      </c>
      <c r="D2777" s="79"/>
      <c r="E2777" s="70"/>
      <c r="F2777" s="72"/>
      <c r="G2777" s="70">
        <f t="shared" si="85"/>
        <v>0</v>
      </c>
      <c r="I2777" s="68">
        <v>0</v>
      </c>
      <c r="J2777" s="69">
        <f t="shared" si="84"/>
        <v>0</v>
      </c>
      <c r="K2777" s="57"/>
      <c r="L2777" s="65" t="s">
        <v>470</v>
      </c>
    </row>
    <row r="2778" spans="1:12" s="73" customFormat="1" outlineLevel="2">
      <c r="A2778" s="82">
        <v>1204101018</v>
      </c>
      <c r="B2778" s="83" t="s">
        <v>2269</v>
      </c>
      <c r="C2778" s="70">
        <v>0</v>
      </c>
      <c r="D2778" s="79"/>
      <c r="E2778" s="70"/>
      <c r="F2778" s="72"/>
      <c r="G2778" s="70">
        <f t="shared" si="85"/>
        <v>0</v>
      </c>
      <c r="I2778" s="68">
        <v>0</v>
      </c>
      <c r="J2778" s="69">
        <f t="shared" si="84"/>
        <v>0</v>
      </c>
      <c r="K2778" s="57"/>
      <c r="L2778" s="65" t="s">
        <v>470</v>
      </c>
    </row>
    <row r="2779" spans="1:12" s="73" customFormat="1" outlineLevel="2">
      <c r="A2779" s="82">
        <v>1204101019</v>
      </c>
      <c r="B2779" s="83" t="s">
        <v>2270</v>
      </c>
      <c r="C2779" s="70">
        <v>0</v>
      </c>
      <c r="D2779" s="79"/>
      <c r="E2779" s="70"/>
      <c r="F2779" s="72"/>
      <c r="G2779" s="70">
        <f t="shared" si="85"/>
        <v>0</v>
      </c>
      <c r="I2779" s="68">
        <v>0</v>
      </c>
      <c r="J2779" s="69">
        <f t="shared" si="84"/>
        <v>0</v>
      </c>
      <c r="K2779" s="57"/>
      <c r="L2779" s="65" t="s">
        <v>470</v>
      </c>
    </row>
    <row r="2780" spans="1:12" s="73" customFormat="1" outlineLevel="2">
      <c r="A2780" s="82">
        <v>1204102010</v>
      </c>
      <c r="B2780" s="83" t="s">
        <v>2265</v>
      </c>
      <c r="C2780" s="70">
        <v>0</v>
      </c>
      <c r="D2780" s="79"/>
      <c r="E2780" s="70"/>
      <c r="F2780" s="72"/>
      <c r="G2780" s="70">
        <f t="shared" si="85"/>
        <v>0</v>
      </c>
      <c r="I2780" s="68">
        <v>0</v>
      </c>
      <c r="J2780" s="69">
        <f t="shared" si="84"/>
        <v>0</v>
      </c>
      <c r="K2780" s="57"/>
      <c r="L2780" s="65" t="s">
        <v>470</v>
      </c>
    </row>
    <row r="2781" spans="1:12" s="73" customFormat="1" outlineLevel="2">
      <c r="A2781" s="82">
        <v>1204102011</v>
      </c>
      <c r="B2781" s="83" t="s">
        <v>2266</v>
      </c>
      <c r="C2781" s="70">
        <v>0</v>
      </c>
      <c r="D2781" s="79"/>
      <c r="E2781" s="70"/>
      <c r="F2781" s="72"/>
      <c r="G2781" s="70">
        <f t="shared" si="85"/>
        <v>0</v>
      </c>
      <c r="I2781" s="68">
        <v>0</v>
      </c>
      <c r="J2781" s="69">
        <f t="shared" si="84"/>
        <v>0</v>
      </c>
      <c r="K2781" s="57"/>
      <c r="L2781" s="65" t="s">
        <v>470</v>
      </c>
    </row>
    <row r="2782" spans="1:12" s="73" customFormat="1" outlineLevel="2">
      <c r="A2782" s="82">
        <v>1204102013</v>
      </c>
      <c r="B2782" s="83" t="s">
        <v>2268</v>
      </c>
      <c r="C2782" s="70">
        <v>0</v>
      </c>
      <c r="D2782" s="79"/>
      <c r="E2782" s="70"/>
      <c r="F2782" s="72"/>
      <c r="G2782" s="70">
        <f t="shared" si="85"/>
        <v>0</v>
      </c>
      <c r="I2782" s="68">
        <v>0</v>
      </c>
      <c r="J2782" s="69">
        <f t="shared" si="84"/>
        <v>0</v>
      </c>
      <c r="K2782" s="57"/>
      <c r="L2782" s="65" t="s">
        <v>470</v>
      </c>
    </row>
    <row r="2783" spans="1:12" s="73" customFormat="1" outlineLevel="2">
      <c r="A2783" s="82">
        <v>1204102017</v>
      </c>
      <c r="B2783" s="83" t="s">
        <v>2271</v>
      </c>
      <c r="C2783" s="70">
        <v>0</v>
      </c>
      <c r="D2783" s="79"/>
      <c r="E2783" s="70"/>
      <c r="F2783" s="72"/>
      <c r="G2783" s="70">
        <f t="shared" si="85"/>
        <v>0</v>
      </c>
      <c r="I2783" s="68">
        <v>0</v>
      </c>
      <c r="J2783" s="69">
        <f t="shared" si="84"/>
        <v>0</v>
      </c>
      <c r="K2783" s="57"/>
      <c r="L2783" s="65" t="s">
        <v>470</v>
      </c>
    </row>
    <row r="2784" spans="1:12" s="73" customFormat="1" outlineLevel="2">
      <c r="A2784" s="82">
        <v>1204102019</v>
      </c>
      <c r="B2784" s="83" t="s">
        <v>2270</v>
      </c>
      <c r="C2784" s="70">
        <v>0</v>
      </c>
      <c r="D2784" s="79"/>
      <c r="E2784" s="70"/>
      <c r="F2784" s="72"/>
      <c r="G2784" s="70">
        <f t="shared" si="85"/>
        <v>0</v>
      </c>
      <c r="I2784" s="68">
        <v>0</v>
      </c>
      <c r="J2784" s="69">
        <f t="shared" si="84"/>
        <v>0</v>
      </c>
      <c r="K2784" s="57"/>
      <c r="L2784" s="65" t="s">
        <v>470</v>
      </c>
    </row>
    <row r="2785" spans="1:12" s="73" customFormat="1" outlineLevel="2">
      <c r="A2785" s="82">
        <v>1204301010</v>
      </c>
      <c r="B2785" s="83" t="s">
        <v>2272</v>
      </c>
      <c r="C2785" s="70">
        <v>0</v>
      </c>
      <c r="D2785" s="79"/>
      <c r="E2785" s="70"/>
      <c r="F2785" s="72"/>
      <c r="G2785" s="70">
        <f t="shared" si="85"/>
        <v>0</v>
      </c>
      <c r="I2785" s="68">
        <v>0</v>
      </c>
      <c r="J2785" s="69">
        <f t="shared" si="84"/>
        <v>0</v>
      </c>
      <c r="K2785" s="57"/>
      <c r="L2785" s="65" t="s">
        <v>470</v>
      </c>
    </row>
    <row r="2786" spans="1:12" s="73" customFormat="1" outlineLevel="2">
      <c r="A2786" s="82">
        <v>1204301011</v>
      </c>
      <c r="B2786" s="83" t="s">
        <v>2273</v>
      </c>
      <c r="C2786" s="70">
        <v>0</v>
      </c>
      <c r="D2786" s="79"/>
      <c r="E2786" s="70"/>
      <c r="F2786" s="72"/>
      <c r="G2786" s="70">
        <f t="shared" si="85"/>
        <v>0</v>
      </c>
      <c r="I2786" s="68">
        <v>0</v>
      </c>
      <c r="J2786" s="69">
        <f t="shared" si="84"/>
        <v>0</v>
      </c>
      <c r="K2786" s="57"/>
      <c r="L2786" s="65" t="s">
        <v>470</v>
      </c>
    </row>
    <row r="2787" spans="1:12" s="73" customFormat="1" outlineLevel="2">
      <c r="A2787" s="82">
        <v>1204301012</v>
      </c>
      <c r="B2787" s="83" t="s">
        <v>2274</v>
      </c>
      <c r="C2787" s="70">
        <v>0</v>
      </c>
      <c r="D2787" s="79"/>
      <c r="E2787" s="70"/>
      <c r="F2787" s="72"/>
      <c r="G2787" s="70">
        <f t="shared" si="85"/>
        <v>0</v>
      </c>
      <c r="I2787" s="68">
        <v>0</v>
      </c>
      <c r="J2787" s="69">
        <f t="shared" si="84"/>
        <v>0</v>
      </c>
      <c r="K2787" s="57"/>
      <c r="L2787" s="65" t="s">
        <v>470</v>
      </c>
    </row>
    <row r="2788" spans="1:12" s="73" customFormat="1" outlineLevel="2">
      <c r="A2788" s="82">
        <v>1204301013</v>
      </c>
      <c r="B2788" s="83" t="s">
        <v>2275</v>
      </c>
      <c r="C2788" s="70">
        <v>0</v>
      </c>
      <c r="D2788" s="79"/>
      <c r="E2788" s="70"/>
      <c r="F2788" s="72"/>
      <c r="G2788" s="70">
        <f t="shared" si="85"/>
        <v>0</v>
      </c>
      <c r="I2788" s="68">
        <v>0</v>
      </c>
      <c r="J2788" s="69">
        <f t="shared" si="84"/>
        <v>0</v>
      </c>
      <c r="K2788" s="57"/>
      <c r="L2788" s="65" t="s">
        <v>470</v>
      </c>
    </row>
    <row r="2789" spans="1:12" s="73" customFormat="1" outlineLevel="2">
      <c r="A2789" s="82">
        <v>1204301016</v>
      </c>
      <c r="B2789" s="83" t="s">
        <v>2276</v>
      </c>
      <c r="C2789" s="70">
        <v>0</v>
      </c>
      <c r="D2789" s="79"/>
      <c r="E2789" s="70"/>
      <c r="F2789" s="72"/>
      <c r="G2789" s="70">
        <f t="shared" si="85"/>
        <v>0</v>
      </c>
      <c r="I2789" s="68">
        <v>0</v>
      </c>
      <c r="J2789" s="69">
        <f t="shared" si="84"/>
        <v>0</v>
      </c>
      <c r="K2789" s="57"/>
      <c r="L2789" s="65" t="s">
        <v>470</v>
      </c>
    </row>
    <row r="2790" spans="1:12" s="73" customFormat="1" outlineLevel="2">
      <c r="A2790" s="82">
        <v>1204301017</v>
      </c>
      <c r="B2790" s="83" t="s">
        <v>2277</v>
      </c>
      <c r="C2790" s="70">
        <v>0</v>
      </c>
      <c r="D2790" s="79"/>
      <c r="E2790" s="70"/>
      <c r="F2790" s="72"/>
      <c r="G2790" s="70">
        <f t="shared" si="85"/>
        <v>0</v>
      </c>
      <c r="I2790" s="68">
        <v>0</v>
      </c>
      <c r="J2790" s="69">
        <f t="shared" si="84"/>
        <v>0</v>
      </c>
      <c r="K2790" s="57"/>
      <c r="L2790" s="65" t="s">
        <v>470</v>
      </c>
    </row>
    <row r="2791" spans="1:12" s="73" customFormat="1" outlineLevel="2">
      <c r="A2791" s="82">
        <v>1204301018</v>
      </c>
      <c r="B2791" s="83" t="s">
        <v>2278</v>
      </c>
      <c r="C2791" s="70">
        <v>0</v>
      </c>
      <c r="D2791" s="79"/>
      <c r="E2791" s="70"/>
      <c r="F2791" s="72"/>
      <c r="G2791" s="70">
        <f t="shared" si="85"/>
        <v>0</v>
      </c>
      <c r="I2791" s="68">
        <v>0</v>
      </c>
      <c r="J2791" s="69">
        <f t="shared" si="84"/>
        <v>0</v>
      </c>
      <c r="K2791" s="57"/>
      <c r="L2791" s="65" t="s">
        <v>470</v>
      </c>
    </row>
    <row r="2792" spans="1:12" s="73" customFormat="1" outlineLevel="2">
      <c r="A2792" s="82">
        <v>1204301019</v>
      </c>
      <c r="B2792" s="83" t="s">
        <v>2279</v>
      </c>
      <c r="C2792" s="70">
        <v>0</v>
      </c>
      <c r="D2792" s="79"/>
      <c r="E2792" s="70"/>
      <c r="F2792" s="72"/>
      <c r="G2792" s="70">
        <f t="shared" si="85"/>
        <v>0</v>
      </c>
      <c r="I2792" s="68">
        <v>0</v>
      </c>
      <c r="J2792" s="69">
        <f t="shared" si="84"/>
        <v>0</v>
      </c>
      <c r="K2792" s="57"/>
      <c r="L2792" s="65" t="s">
        <v>470</v>
      </c>
    </row>
    <row r="2793" spans="1:12" s="73" customFormat="1" outlineLevel="2">
      <c r="A2793" s="82">
        <v>1204301020</v>
      </c>
      <c r="B2793" s="83" t="s">
        <v>2272</v>
      </c>
      <c r="C2793" s="70">
        <v>0</v>
      </c>
      <c r="D2793" s="79"/>
      <c r="E2793" s="70"/>
      <c r="F2793" s="72"/>
      <c r="G2793" s="70">
        <f t="shared" si="85"/>
        <v>0</v>
      </c>
      <c r="I2793" s="68">
        <v>0</v>
      </c>
      <c r="J2793" s="69">
        <f t="shared" si="84"/>
        <v>0</v>
      </c>
      <c r="K2793" s="57"/>
      <c r="L2793" s="65" t="s">
        <v>470</v>
      </c>
    </row>
    <row r="2794" spans="1:12" s="73" customFormat="1" outlineLevel="2">
      <c r="A2794" s="82">
        <v>1204301021</v>
      </c>
      <c r="B2794" s="83" t="s">
        <v>2273</v>
      </c>
      <c r="C2794" s="70">
        <v>0</v>
      </c>
      <c r="D2794" s="79"/>
      <c r="E2794" s="70"/>
      <c r="F2794" s="72"/>
      <c r="G2794" s="70">
        <f t="shared" si="85"/>
        <v>0</v>
      </c>
      <c r="I2794" s="68">
        <v>0</v>
      </c>
      <c r="J2794" s="69">
        <f t="shared" si="84"/>
        <v>0</v>
      </c>
      <c r="K2794" s="57"/>
      <c r="L2794" s="65" t="s">
        <v>470</v>
      </c>
    </row>
    <row r="2795" spans="1:12" s="73" customFormat="1" outlineLevel="2">
      <c r="A2795" s="82">
        <v>1204301022</v>
      </c>
      <c r="B2795" s="83" t="s">
        <v>2274</v>
      </c>
      <c r="C2795" s="70">
        <v>0</v>
      </c>
      <c r="D2795" s="79"/>
      <c r="E2795" s="70"/>
      <c r="F2795" s="72"/>
      <c r="G2795" s="70">
        <f t="shared" si="85"/>
        <v>0</v>
      </c>
      <c r="I2795" s="68">
        <v>0</v>
      </c>
      <c r="J2795" s="69">
        <f t="shared" ref="J2795:J2858" si="86">I2795-G2795</f>
        <v>0</v>
      </c>
      <c r="K2795" s="57"/>
      <c r="L2795" s="65" t="s">
        <v>470</v>
      </c>
    </row>
    <row r="2796" spans="1:12" s="73" customFormat="1" outlineLevel="2">
      <c r="A2796" s="82">
        <v>1204301023</v>
      </c>
      <c r="B2796" s="83" t="s">
        <v>2275</v>
      </c>
      <c r="C2796" s="70">
        <v>0</v>
      </c>
      <c r="D2796" s="79"/>
      <c r="E2796" s="70"/>
      <c r="F2796" s="72"/>
      <c r="G2796" s="70">
        <f t="shared" si="85"/>
        <v>0</v>
      </c>
      <c r="I2796" s="68">
        <v>0</v>
      </c>
      <c r="J2796" s="69">
        <f t="shared" si="86"/>
        <v>0</v>
      </c>
      <c r="K2796" s="57"/>
      <c r="L2796" s="65" t="s">
        <v>470</v>
      </c>
    </row>
    <row r="2797" spans="1:12" s="73" customFormat="1" outlineLevel="2">
      <c r="A2797" s="82">
        <v>1204301026</v>
      </c>
      <c r="B2797" s="83" t="s">
        <v>2276</v>
      </c>
      <c r="C2797" s="70">
        <v>0</v>
      </c>
      <c r="D2797" s="79"/>
      <c r="E2797" s="70"/>
      <c r="F2797" s="72"/>
      <c r="G2797" s="70">
        <f t="shared" si="85"/>
        <v>0</v>
      </c>
      <c r="I2797" s="68">
        <v>0</v>
      </c>
      <c r="J2797" s="69">
        <f t="shared" si="86"/>
        <v>0</v>
      </c>
      <c r="K2797" s="57"/>
      <c r="L2797" s="65" t="s">
        <v>470</v>
      </c>
    </row>
    <row r="2798" spans="1:12" s="73" customFormat="1" outlineLevel="2">
      <c r="A2798" s="82">
        <v>1204301027</v>
      </c>
      <c r="B2798" s="83" t="s">
        <v>2277</v>
      </c>
      <c r="C2798" s="70">
        <v>0</v>
      </c>
      <c r="D2798" s="79"/>
      <c r="E2798" s="70"/>
      <c r="F2798" s="72"/>
      <c r="G2798" s="70">
        <f t="shared" si="85"/>
        <v>0</v>
      </c>
      <c r="I2798" s="68">
        <v>0</v>
      </c>
      <c r="J2798" s="69">
        <f t="shared" si="86"/>
        <v>0</v>
      </c>
      <c r="K2798" s="57"/>
      <c r="L2798" s="65" t="s">
        <v>470</v>
      </c>
    </row>
    <row r="2799" spans="1:12" s="73" customFormat="1" outlineLevel="2">
      <c r="A2799" s="82">
        <v>1204301028</v>
      </c>
      <c r="B2799" s="83" t="s">
        <v>2278</v>
      </c>
      <c r="C2799" s="70">
        <v>0</v>
      </c>
      <c r="D2799" s="79"/>
      <c r="E2799" s="70"/>
      <c r="F2799" s="72"/>
      <c r="G2799" s="70">
        <f t="shared" si="85"/>
        <v>0</v>
      </c>
      <c r="I2799" s="68">
        <v>0</v>
      </c>
      <c r="J2799" s="69">
        <f t="shared" si="86"/>
        <v>0</v>
      </c>
      <c r="K2799" s="57"/>
      <c r="L2799" s="65" t="s">
        <v>470</v>
      </c>
    </row>
    <row r="2800" spans="1:12" s="73" customFormat="1" outlineLevel="2">
      <c r="A2800" s="82">
        <v>1204301029</v>
      </c>
      <c r="B2800" s="83" t="s">
        <v>2279</v>
      </c>
      <c r="C2800" s="70">
        <v>0</v>
      </c>
      <c r="D2800" s="79"/>
      <c r="E2800" s="70"/>
      <c r="F2800" s="72"/>
      <c r="G2800" s="70">
        <f t="shared" si="85"/>
        <v>0</v>
      </c>
      <c r="I2800" s="68">
        <v>0</v>
      </c>
      <c r="J2800" s="69">
        <f t="shared" si="86"/>
        <v>0</v>
      </c>
      <c r="K2800" s="57"/>
      <c r="L2800" s="65" t="s">
        <v>470</v>
      </c>
    </row>
    <row r="2801" spans="1:12" s="73" customFormat="1" outlineLevel="2">
      <c r="A2801" s="82">
        <v>1204301910</v>
      </c>
      <c r="B2801" s="83" t="s">
        <v>2280</v>
      </c>
      <c r="C2801" s="70">
        <v>0</v>
      </c>
      <c r="D2801" s="79"/>
      <c r="E2801" s="70"/>
      <c r="F2801" s="72"/>
      <c r="G2801" s="70">
        <f t="shared" si="85"/>
        <v>0</v>
      </c>
      <c r="I2801" s="68">
        <v>0</v>
      </c>
      <c r="J2801" s="69">
        <f t="shared" si="86"/>
        <v>0</v>
      </c>
      <c r="K2801" s="57"/>
      <c r="L2801" s="65" t="s">
        <v>5634</v>
      </c>
    </row>
    <row r="2802" spans="1:12" s="73" customFormat="1" outlineLevel="2">
      <c r="A2802" s="82">
        <v>1204301913</v>
      </c>
      <c r="B2802" s="83" t="s">
        <v>2281</v>
      </c>
      <c r="C2802" s="70">
        <v>0</v>
      </c>
      <c r="D2802" s="79"/>
      <c r="E2802" s="70"/>
      <c r="F2802" s="72"/>
      <c r="G2802" s="70">
        <f t="shared" si="85"/>
        <v>0</v>
      </c>
      <c r="I2802" s="68">
        <v>0</v>
      </c>
      <c r="J2802" s="69">
        <f t="shared" si="86"/>
        <v>0</v>
      </c>
      <c r="K2802" s="57"/>
      <c r="L2802" s="65" t="s">
        <v>5634</v>
      </c>
    </row>
    <row r="2803" spans="1:12" s="73" customFormat="1" outlineLevel="2">
      <c r="A2803" s="82">
        <v>1204301920</v>
      </c>
      <c r="B2803" s="83" t="s">
        <v>2282</v>
      </c>
      <c r="C2803" s="70">
        <v>0</v>
      </c>
      <c r="D2803" s="79"/>
      <c r="E2803" s="70"/>
      <c r="F2803" s="72"/>
      <c r="G2803" s="70">
        <f t="shared" si="85"/>
        <v>0</v>
      </c>
      <c r="I2803" s="68">
        <v>0</v>
      </c>
      <c r="J2803" s="69">
        <f t="shared" si="86"/>
        <v>0</v>
      </c>
      <c r="K2803" s="57"/>
      <c r="L2803" s="65" t="s">
        <v>5634</v>
      </c>
    </row>
    <row r="2804" spans="1:12" s="73" customFormat="1" outlineLevel="2">
      <c r="A2804" s="82">
        <v>1204301922</v>
      </c>
      <c r="B2804" s="83" t="s">
        <v>2283</v>
      </c>
      <c r="C2804" s="70">
        <v>0</v>
      </c>
      <c r="D2804" s="79"/>
      <c r="E2804" s="70"/>
      <c r="F2804" s="72"/>
      <c r="G2804" s="70">
        <f t="shared" si="85"/>
        <v>0</v>
      </c>
      <c r="I2804" s="68">
        <v>0</v>
      </c>
      <c r="J2804" s="69">
        <f t="shared" si="86"/>
        <v>0</v>
      </c>
      <c r="K2804" s="57"/>
      <c r="L2804" s="65" t="s">
        <v>5634</v>
      </c>
    </row>
    <row r="2805" spans="1:12" s="73" customFormat="1" outlineLevel="2">
      <c r="A2805" s="82">
        <v>1204301923</v>
      </c>
      <c r="B2805" s="83" t="s">
        <v>2284</v>
      </c>
      <c r="C2805" s="70">
        <v>0</v>
      </c>
      <c r="D2805" s="79"/>
      <c r="E2805" s="70"/>
      <c r="F2805" s="72"/>
      <c r="G2805" s="70">
        <f t="shared" si="85"/>
        <v>0</v>
      </c>
      <c r="I2805" s="68">
        <v>0</v>
      </c>
      <c r="J2805" s="69">
        <f t="shared" si="86"/>
        <v>0</v>
      </c>
      <c r="K2805" s="57"/>
      <c r="L2805" s="65" t="s">
        <v>5634</v>
      </c>
    </row>
    <row r="2806" spans="1:12" s="73" customFormat="1" outlineLevel="2">
      <c r="A2806" s="82">
        <v>1204301928</v>
      </c>
      <c r="B2806" s="83" t="s">
        <v>2285</v>
      </c>
      <c r="C2806" s="70">
        <v>0</v>
      </c>
      <c r="D2806" s="79"/>
      <c r="E2806" s="70"/>
      <c r="F2806" s="72"/>
      <c r="G2806" s="70">
        <f t="shared" si="85"/>
        <v>0</v>
      </c>
      <c r="I2806" s="68">
        <v>0</v>
      </c>
      <c r="J2806" s="69">
        <f t="shared" si="86"/>
        <v>0</v>
      </c>
      <c r="K2806" s="57"/>
      <c r="L2806" s="65" t="s">
        <v>5634</v>
      </c>
    </row>
    <row r="2807" spans="1:12" s="73" customFormat="1" outlineLevel="2">
      <c r="A2807" s="82">
        <v>1204501010</v>
      </c>
      <c r="B2807" s="83" t="s">
        <v>2286</v>
      </c>
      <c r="C2807" s="70">
        <v>0</v>
      </c>
      <c r="D2807" s="79"/>
      <c r="E2807" s="70"/>
      <c r="F2807" s="72"/>
      <c r="G2807" s="70">
        <f t="shared" si="85"/>
        <v>0</v>
      </c>
      <c r="I2807" s="68">
        <v>0</v>
      </c>
      <c r="J2807" s="69">
        <f t="shared" si="86"/>
        <v>0</v>
      </c>
      <c r="K2807" s="57"/>
      <c r="L2807" s="65" t="s">
        <v>470</v>
      </c>
    </row>
    <row r="2808" spans="1:12" s="73" customFormat="1" outlineLevel="2">
      <c r="A2808" s="82">
        <v>1204501011</v>
      </c>
      <c r="B2808" s="83" t="s">
        <v>2287</v>
      </c>
      <c r="C2808" s="70">
        <v>0</v>
      </c>
      <c r="D2808" s="79"/>
      <c r="E2808" s="70"/>
      <c r="F2808" s="72"/>
      <c r="G2808" s="70">
        <f t="shared" si="85"/>
        <v>0</v>
      </c>
      <c r="I2808" s="68">
        <v>0</v>
      </c>
      <c r="J2808" s="69">
        <f t="shared" si="86"/>
        <v>0</v>
      </c>
      <c r="K2808" s="57"/>
      <c r="L2808" s="65" t="s">
        <v>470</v>
      </c>
    </row>
    <row r="2809" spans="1:12" s="73" customFormat="1" outlineLevel="2">
      <c r="A2809" s="82">
        <v>1204501012</v>
      </c>
      <c r="B2809" s="83" t="s">
        <v>2288</v>
      </c>
      <c r="C2809" s="70">
        <v>0</v>
      </c>
      <c r="D2809" s="79"/>
      <c r="E2809" s="70"/>
      <c r="F2809" s="72"/>
      <c r="G2809" s="70">
        <f t="shared" ref="G2809:G2872" si="87">C2809+E2809</f>
        <v>0</v>
      </c>
      <c r="I2809" s="68">
        <v>0</v>
      </c>
      <c r="J2809" s="69">
        <f t="shared" si="86"/>
        <v>0</v>
      </c>
      <c r="K2809" s="57"/>
      <c r="L2809" s="65" t="s">
        <v>470</v>
      </c>
    </row>
    <row r="2810" spans="1:12" s="73" customFormat="1" outlineLevel="2">
      <c r="A2810" s="82">
        <v>1204501013</v>
      </c>
      <c r="B2810" s="83" t="s">
        <v>2289</v>
      </c>
      <c r="C2810" s="70">
        <v>0</v>
      </c>
      <c r="D2810" s="79"/>
      <c r="E2810" s="70"/>
      <c r="F2810" s="72"/>
      <c r="G2810" s="70">
        <f t="shared" si="87"/>
        <v>0</v>
      </c>
      <c r="I2810" s="68">
        <v>0</v>
      </c>
      <c r="J2810" s="69">
        <f t="shared" si="86"/>
        <v>0</v>
      </c>
      <c r="K2810" s="57"/>
      <c r="L2810" s="65" t="s">
        <v>470</v>
      </c>
    </row>
    <row r="2811" spans="1:12" s="73" customFormat="1" outlineLevel="2">
      <c r="A2811" s="82">
        <v>1204501016</v>
      </c>
      <c r="B2811" s="83" t="s">
        <v>2290</v>
      </c>
      <c r="C2811" s="70">
        <v>0</v>
      </c>
      <c r="D2811" s="79"/>
      <c r="E2811" s="70"/>
      <c r="F2811" s="72"/>
      <c r="G2811" s="70">
        <f t="shared" si="87"/>
        <v>0</v>
      </c>
      <c r="I2811" s="68">
        <v>0</v>
      </c>
      <c r="J2811" s="69">
        <f t="shared" si="86"/>
        <v>0</v>
      </c>
      <c r="K2811" s="57"/>
      <c r="L2811" s="65" t="s">
        <v>470</v>
      </c>
    </row>
    <row r="2812" spans="1:12" s="73" customFormat="1" outlineLevel="2">
      <c r="A2812" s="82">
        <v>1204501017</v>
      </c>
      <c r="B2812" s="83" t="s">
        <v>2291</v>
      </c>
      <c r="C2812" s="70">
        <v>0</v>
      </c>
      <c r="D2812" s="79"/>
      <c r="E2812" s="70"/>
      <c r="F2812" s="72"/>
      <c r="G2812" s="70">
        <f t="shared" si="87"/>
        <v>0</v>
      </c>
      <c r="I2812" s="68">
        <v>0</v>
      </c>
      <c r="J2812" s="69">
        <f t="shared" si="86"/>
        <v>0</v>
      </c>
      <c r="K2812" s="57"/>
      <c r="L2812" s="65" t="s">
        <v>470</v>
      </c>
    </row>
    <row r="2813" spans="1:12" s="73" customFormat="1" outlineLevel="2">
      <c r="A2813" s="82">
        <v>1204501019</v>
      </c>
      <c r="B2813" s="83" t="s">
        <v>2292</v>
      </c>
      <c r="C2813" s="70">
        <v>0</v>
      </c>
      <c r="D2813" s="79"/>
      <c r="E2813" s="70"/>
      <c r="F2813" s="72"/>
      <c r="G2813" s="70">
        <f t="shared" si="87"/>
        <v>0</v>
      </c>
      <c r="I2813" s="68">
        <v>0</v>
      </c>
      <c r="J2813" s="69">
        <f t="shared" si="86"/>
        <v>0</v>
      </c>
      <c r="K2813" s="57"/>
      <c r="L2813" s="65" t="s">
        <v>470</v>
      </c>
    </row>
    <row r="2814" spans="1:12" s="73" customFormat="1" outlineLevel="2">
      <c r="A2814" s="82">
        <v>1204502010</v>
      </c>
      <c r="B2814" s="83" t="s">
        <v>2293</v>
      </c>
      <c r="C2814" s="70">
        <v>-620.13999999999896</v>
      </c>
      <c r="D2814" s="79"/>
      <c r="E2814" s="70"/>
      <c r="F2814" s="72"/>
      <c r="G2814" s="70">
        <f t="shared" si="87"/>
        <v>-620.13999999999896</v>
      </c>
      <c r="I2814" s="68">
        <v>0</v>
      </c>
      <c r="J2814" s="69">
        <f t="shared" si="86"/>
        <v>620.13999999999896</v>
      </c>
      <c r="K2814" s="57"/>
      <c r="L2814" s="65" t="s">
        <v>470</v>
      </c>
    </row>
    <row r="2815" spans="1:12" s="73" customFormat="1" outlineLevel="2">
      <c r="A2815" s="82">
        <v>1204502011</v>
      </c>
      <c r="B2815" s="83" t="s">
        <v>2294</v>
      </c>
      <c r="C2815" s="70">
        <v>0</v>
      </c>
      <c r="D2815" s="79"/>
      <c r="E2815" s="70"/>
      <c r="F2815" s="72"/>
      <c r="G2815" s="70">
        <f t="shared" si="87"/>
        <v>0</v>
      </c>
      <c r="I2815" s="68">
        <v>0</v>
      </c>
      <c r="J2815" s="69">
        <f t="shared" si="86"/>
        <v>0</v>
      </c>
      <c r="K2815" s="57"/>
      <c r="L2815" s="65" t="s">
        <v>470</v>
      </c>
    </row>
    <row r="2816" spans="1:12" s="73" customFormat="1" outlineLevel="2">
      <c r="A2816" s="82">
        <v>1204502012</v>
      </c>
      <c r="B2816" s="83" t="s">
        <v>2295</v>
      </c>
      <c r="C2816" s="70">
        <v>0</v>
      </c>
      <c r="D2816" s="79"/>
      <c r="E2816" s="70"/>
      <c r="F2816" s="72"/>
      <c r="G2816" s="70">
        <f t="shared" si="87"/>
        <v>0</v>
      </c>
      <c r="I2816" s="68">
        <v>0</v>
      </c>
      <c r="J2816" s="69">
        <f t="shared" si="86"/>
        <v>0</v>
      </c>
      <c r="K2816" s="57"/>
      <c r="L2816" s="65" t="s">
        <v>470</v>
      </c>
    </row>
    <row r="2817" spans="1:12" s="73" customFormat="1" outlineLevel="2">
      <c r="A2817" s="82">
        <v>1204502013</v>
      </c>
      <c r="B2817" s="83" t="s">
        <v>2296</v>
      </c>
      <c r="C2817" s="70">
        <v>5533506</v>
      </c>
      <c r="D2817" s="79"/>
      <c r="E2817" s="70"/>
      <c r="F2817" s="72"/>
      <c r="G2817" s="70">
        <f t="shared" si="87"/>
        <v>5533506</v>
      </c>
      <c r="I2817" s="68">
        <v>0</v>
      </c>
      <c r="J2817" s="69">
        <f t="shared" si="86"/>
        <v>-5533506</v>
      </c>
      <c r="K2817" s="57"/>
      <c r="L2817" s="65" t="s">
        <v>470</v>
      </c>
    </row>
    <row r="2818" spans="1:12" s="73" customFormat="1" outlineLevel="2">
      <c r="A2818" s="82">
        <v>1204502016</v>
      </c>
      <c r="B2818" s="83" t="s">
        <v>2297</v>
      </c>
      <c r="C2818" s="70">
        <v>0</v>
      </c>
      <c r="D2818" s="79"/>
      <c r="E2818" s="70"/>
      <c r="F2818" s="72"/>
      <c r="G2818" s="70">
        <f t="shared" si="87"/>
        <v>0</v>
      </c>
      <c r="I2818" s="68">
        <v>0</v>
      </c>
      <c r="J2818" s="69">
        <f t="shared" si="86"/>
        <v>0</v>
      </c>
      <c r="K2818" s="57"/>
      <c r="L2818" s="65" t="s">
        <v>470</v>
      </c>
    </row>
    <row r="2819" spans="1:12" s="73" customFormat="1" outlineLevel="2">
      <c r="A2819" s="82">
        <v>1204502017</v>
      </c>
      <c r="B2819" s="83" t="s">
        <v>2298</v>
      </c>
      <c r="C2819" s="70">
        <v>-5533666.4100000001</v>
      </c>
      <c r="D2819" s="79"/>
      <c r="E2819" s="70"/>
      <c r="F2819" s="72"/>
      <c r="G2819" s="70">
        <f t="shared" si="87"/>
        <v>-5533666.4100000001</v>
      </c>
      <c r="I2819" s="68">
        <v>0</v>
      </c>
      <c r="J2819" s="69">
        <f t="shared" si="86"/>
        <v>5533666.4100000001</v>
      </c>
      <c r="K2819" s="57"/>
      <c r="L2819" s="65" t="s">
        <v>470</v>
      </c>
    </row>
    <row r="2820" spans="1:12" s="73" customFormat="1" outlineLevel="2">
      <c r="A2820" s="82">
        <v>1204502018</v>
      </c>
      <c r="B2820" s="83" t="s">
        <v>2299</v>
      </c>
      <c r="C2820" s="70">
        <v>0</v>
      </c>
      <c r="D2820" s="79"/>
      <c r="E2820" s="70"/>
      <c r="F2820" s="72"/>
      <c r="G2820" s="70">
        <f t="shared" si="87"/>
        <v>0</v>
      </c>
      <c r="I2820" s="68">
        <v>0</v>
      </c>
      <c r="J2820" s="69">
        <f t="shared" si="86"/>
        <v>0</v>
      </c>
      <c r="K2820" s="57"/>
      <c r="L2820" s="65" t="s">
        <v>470</v>
      </c>
    </row>
    <row r="2821" spans="1:12" s="73" customFormat="1" outlineLevel="2">
      <c r="A2821" s="82">
        <v>1204502019</v>
      </c>
      <c r="B2821" s="83" t="s">
        <v>2300</v>
      </c>
      <c r="C2821" s="70">
        <v>0</v>
      </c>
      <c r="D2821" s="79"/>
      <c r="E2821" s="70"/>
      <c r="F2821" s="72"/>
      <c r="G2821" s="70">
        <f t="shared" si="87"/>
        <v>0</v>
      </c>
      <c r="I2821" s="68">
        <v>0</v>
      </c>
      <c r="J2821" s="69">
        <f t="shared" si="86"/>
        <v>0</v>
      </c>
      <c r="K2821" s="57"/>
      <c r="L2821" s="65" t="s">
        <v>470</v>
      </c>
    </row>
    <row r="2822" spans="1:12" s="73" customFormat="1" outlineLevel="2">
      <c r="A2822" s="82">
        <v>1204502020</v>
      </c>
      <c r="B2822" s="83" t="s">
        <v>2293</v>
      </c>
      <c r="C2822" s="70">
        <v>0</v>
      </c>
      <c r="D2822" s="79"/>
      <c r="E2822" s="70"/>
      <c r="F2822" s="72"/>
      <c r="G2822" s="70">
        <f t="shared" si="87"/>
        <v>0</v>
      </c>
      <c r="I2822" s="68">
        <v>0</v>
      </c>
      <c r="J2822" s="69">
        <f t="shared" si="86"/>
        <v>0</v>
      </c>
      <c r="K2822" s="57"/>
      <c r="L2822" s="65" t="s">
        <v>470</v>
      </c>
    </row>
    <row r="2823" spans="1:12" s="73" customFormat="1" outlineLevel="2">
      <c r="A2823" s="82">
        <v>1204502021</v>
      </c>
      <c r="B2823" s="83" t="s">
        <v>2294</v>
      </c>
      <c r="C2823" s="70">
        <v>0</v>
      </c>
      <c r="D2823" s="79"/>
      <c r="E2823" s="70"/>
      <c r="F2823" s="72"/>
      <c r="G2823" s="70">
        <f t="shared" si="87"/>
        <v>0</v>
      </c>
      <c r="I2823" s="68">
        <v>0</v>
      </c>
      <c r="J2823" s="69">
        <f t="shared" si="86"/>
        <v>0</v>
      </c>
      <c r="K2823" s="57"/>
      <c r="L2823" s="65" t="s">
        <v>470</v>
      </c>
    </row>
    <row r="2824" spans="1:12" s="73" customFormat="1" outlineLevel="2">
      <c r="A2824" s="82">
        <v>1204502022</v>
      </c>
      <c r="B2824" s="83" t="s">
        <v>2295</v>
      </c>
      <c r="C2824" s="70">
        <v>0</v>
      </c>
      <c r="D2824" s="79"/>
      <c r="E2824" s="70"/>
      <c r="F2824" s="72"/>
      <c r="G2824" s="70">
        <f t="shared" si="87"/>
        <v>0</v>
      </c>
      <c r="I2824" s="68">
        <v>0</v>
      </c>
      <c r="J2824" s="69">
        <f t="shared" si="86"/>
        <v>0</v>
      </c>
      <c r="K2824" s="57"/>
      <c r="L2824" s="65" t="s">
        <v>470</v>
      </c>
    </row>
    <row r="2825" spans="1:12" s="73" customFormat="1" outlineLevel="2">
      <c r="A2825" s="82">
        <v>1204502023</v>
      </c>
      <c r="B2825" s="83" t="s">
        <v>2296</v>
      </c>
      <c r="C2825" s="70">
        <v>0</v>
      </c>
      <c r="D2825" s="79"/>
      <c r="E2825" s="70"/>
      <c r="F2825" s="72"/>
      <c r="G2825" s="70">
        <f t="shared" si="87"/>
        <v>0</v>
      </c>
      <c r="I2825" s="68">
        <v>0</v>
      </c>
      <c r="J2825" s="69">
        <f t="shared" si="86"/>
        <v>0</v>
      </c>
      <c r="K2825" s="57"/>
      <c r="L2825" s="65" t="s">
        <v>470</v>
      </c>
    </row>
    <row r="2826" spans="1:12" s="73" customFormat="1" outlineLevel="2">
      <c r="A2826" s="82">
        <v>1204502026</v>
      </c>
      <c r="B2826" s="83" t="s">
        <v>2297</v>
      </c>
      <c r="C2826" s="70">
        <v>0</v>
      </c>
      <c r="D2826" s="79"/>
      <c r="E2826" s="70"/>
      <c r="F2826" s="72"/>
      <c r="G2826" s="70">
        <f t="shared" si="87"/>
        <v>0</v>
      </c>
      <c r="I2826" s="68">
        <v>0</v>
      </c>
      <c r="J2826" s="69">
        <f t="shared" si="86"/>
        <v>0</v>
      </c>
      <c r="K2826" s="57"/>
      <c r="L2826" s="65" t="s">
        <v>470</v>
      </c>
    </row>
    <row r="2827" spans="1:12" s="73" customFormat="1" outlineLevel="2">
      <c r="A2827" s="82">
        <v>1204502027</v>
      </c>
      <c r="B2827" s="83" t="s">
        <v>2298</v>
      </c>
      <c r="C2827" s="70">
        <v>0</v>
      </c>
      <c r="D2827" s="79"/>
      <c r="E2827" s="70"/>
      <c r="F2827" s="72"/>
      <c r="G2827" s="70">
        <f t="shared" si="87"/>
        <v>0</v>
      </c>
      <c r="I2827" s="68">
        <v>0</v>
      </c>
      <c r="J2827" s="69">
        <f t="shared" si="86"/>
        <v>0</v>
      </c>
      <c r="K2827" s="57"/>
      <c r="L2827" s="65" t="s">
        <v>470</v>
      </c>
    </row>
    <row r="2828" spans="1:12" s="73" customFormat="1" outlineLevel="2">
      <c r="A2828" s="82">
        <v>1204502028</v>
      </c>
      <c r="B2828" s="83" t="s">
        <v>2299</v>
      </c>
      <c r="C2828" s="70">
        <v>0</v>
      </c>
      <c r="D2828" s="79"/>
      <c r="E2828" s="70"/>
      <c r="F2828" s="72"/>
      <c r="G2828" s="70">
        <f t="shared" si="87"/>
        <v>0</v>
      </c>
      <c r="I2828" s="68">
        <v>0</v>
      </c>
      <c r="J2828" s="69">
        <f t="shared" si="86"/>
        <v>0</v>
      </c>
      <c r="K2828" s="57"/>
      <c r="L2828" s="65" t="s">
        <v>470</v>
      </c>
    </row>
    <row r="2829" spans="1:12" s="73" customFormat="1" outlineLevel="2">
      <c r="A2829" s="82">
        <v>1204502029</v>
      </c>
      <c r="B2829" s="83" t="s">
        <v>2300</v>
      </c>
      <c r="C2829" s="70">
        <v>0</v>
      </c>
      <c r="D2829" s="79"/>
      <c r="E2829" s="70"/>
      <c r="F2829" s="72"/>
      <c r="G2829" s="70">
        <f t="shared" si="87"/>
        <v>0</v>
      </c>
      <c r="I2829" s="68">
        <v>0</v>
      </c>
      <c r="J2829" s="69">
        <f t="shared" si="86"/>
        <v>0</v>
      </c>
      <c r="K2829" s="57"/>
      <c r="L2829" s="65" t="s">
        <v>470</v>
      </c>
    </row>
    <row r="2830" spans="1:12" s="73" customFormat="1" outlineLevel="2">
      <c r="A2830" s="82">
        <v>1204599010</v>
      </c>
      <c r="B2830" s="83" t="s">
        <v>2301</v>
      </c>
      <c r="C2830" s="70">
        <v>0</v>
      </c>
      <c r="D2830" s="79"/>
      <c r="E2830" s="70"/>
      <c r="F2830" s="72"/>
      <c r="G2830" s="70">
        <f t="shared" si="87"/>
        <v>0</v>
      </c>
      <c r="I2830" s="68">
        <v>0</v>
      </c>
      <c r="J2830" s="69">
        <f t="shared" si="86"/>
        <v>0</v>
      </c>
      <c r="K2830" s="57"/>
      <c r="L2830" s="65" t="s">
        <v>470</v>
      </c>
    </row>
    <row r="2831" spans="1:12" s="73" customFormat="1" outlineLevel="2">
      <c r="A2831" s="82">
        <v>1204599011</v>
      </c>
      <c r="B2831" s="83" t="s">
        <v>2302</v>
      </c>
      <c r="C2831" s="70">
        <v>0</v>
      </c>
      <c r="D2831" s="79"/>
      <c r="E2831" s="70"/>
      <c r="F2831" s="72"/>
      <c r="G2831" s="70">
        <f t="shared" si="87"/>
        <v>0</v>
      </c>
      <c r="I2831" s="68">
        <v>0</v>
      </c>
      <c r="J2831" s="69">
        <f t="shared" si="86"/>
        <v>0</v>
      </c>
      <c r="K2831" s="57"/>
      <c r="L2831" s="65" t="s">
        <v>470</v>
      </c>
    </row>
    <row r="2832" spans="1:12" s="73" customFormat="1" outlineLevel="2">
      <c r="A2832" s="82">
        <v>1204599012</v>
      </c>
      <c r="B2832" s="83" t="s">
        <v>2303</v>
      </c>
      <c r="C2832" s="70">
        <v>0</v>
      </c>
      <c r="D2832" s="79"/>
      <c r="E2832" s="70"/>
      <c r="F2832" s="72"/>
      <c r="G2832" s="70">
        <f t="shared" si="87"/>
        <v>0</v>
      </c>
      <c r="I2832" s="68">
        <v>0</v>
      </c>
      <c r="J2832" s="69">
        <f t="shared" si="86"/>
        <v>0</v>
      </c>
      <c r="K2832" s="57"/>
      <c r="L2832" s="65" t="s">
        <v>470</v>
      </c>
    </row>
    <row r="2833" spans="1:12" s="73" customFormat="1" outlineLevel="2">
      <c r="A2833" s="82">
        <v>1204599013</v>
      </c>
      <c r="B2833" s="83" t="s">
        <v>2304</v>
      </c>
      <c r="C2833" s="70">
        <v>589230.33999999904</v>
      </c>
      <c r="D2833" s="79"/>
      <c r="E2833" s="70"/>
      <c r="F2833" s="72"/>
      <c r="G2833" s="70">
        <f t="shared" si="87"/>
        <v>589230.33999999904</v>
      </c>
      <c r="I2833" s="68">
        <v>0</v>
      </c>
      <c r="J2833" s="69">
        <f t="shared" si="86"/>
        <v>-589230.33999999904</v>
      </c>
      <c r="K2833" s="57"/>
      <c r="L2833" s="65" t="s">
        <v>470</v>
      </c>
    </row>
    <row r="2834" spans="1:12" s="73" customFormat="1" outlineLevel="2">
      <c r="A2834" s="82">
        <v>1204599017</v>
      </c>
      <c r="B2834" s="83" t="s">
        <v>2305</v>
      </c>
      <c r="C2834" s="70">
        <v>-589230.33999999904</v>
      </c>
      <c r="D2834" s="79"/>
      <c r="E2834" s="70"/>
      <c r="F2834" s="72"/>
      <c r="G2834" s="70">
        <f t="shared" si="87"/>
        <v>-589230.33999999904</v>
      </c>
      <c r="I2834" s="68">
        <v>0</v>
      </c>
      <c r="J2834" s="69">
        <f t="shared" si="86"/>
        <v>589230.33999999904</v>
      </c>
      <c r="K2834" s="57"/>
      <c r="L2834" s="65" t="s">
        <v>470</v>
      </c>
    </row>
    <row r="2835" spans="1:12" s="73" customFormat="1" outlineLevel="2">
      <c r="A2835" s="82">
        <v>1204599018</v>
      </c>
      <c r="B2835" s="83" t="s">
        <v>2306</v>
      </c>
      <c r="C2835" s="70">
        <v>0</v>
      </c>
      <c r="D2835" s="79"/>
      <c r="E2835" s="70"/>
      <c r="F2835" s="72"/>
      <c r="G2835" s="70">
        <f t="shared" si="87"/>
        <v>0</v>
      </c>
      <c r="I2835" s="68">
        <v>0</v>
      </c>
      <c r="J2835" s="69">
        <f t="shared" si="86"/>
        <v>0</v>
      </c>
      <c r="K2835" s="57"/>
      <c r="L2835" s="65" t="s">
        <v>470</v>
      </c>
    </row>
    <row r="2836" spans="1:12" s="73" customFormat="1" outlineLevel="2">
      <c r="A2836" s="82">
        <v>1204599019</v>
      </c>
      <c r="B2836" s="83" t="s">
        <v>2307</v>
      </c>
      <c r="C2836" s="70">
        <v>0</v>
      </c>
      <c r="D2836" s="79"/>
      <c r="E2836" s="70"/>
      <c r="F2836" s="72"/>
      <c r="G2836" s="70">
        <f t="shared" si="87"/>
        <v>0</v>
      </c>
      <c r="I2836" s="68">
        <v>0</v>
      </c>
      <c r="J2836" s="69">
        <f t="shared" si="86"/>
        <v>0</v>
      </c>
      <c r="K2836" s="57"/>
      <c r="L2836" s="65" t="s">
        <v>470</v>
      </c>
    </row>
    <row r="2837" spans="1:12" s="73" customFormat="1" outlineLevel="2">
      <c r="A2837" s="82">
        <v>1204599020</v>
      </c>
      <c r="B2837" s="83" t="s">
        <v>2301</v>
      </c>
      <c r="C2837" s="70">
        <v>0</v>
      </c>
      <c r="D2837" s="79"/>
      <c r="E2837" s="70"/>
      <c r="F2837" s="72"/>
      <c r="G2837" s="70">
        <f t="shared" si="87"/>
        <v>0</v>
      </c>
      <c r="I2837" s="68">
        <v>0</v>
      </c>
      <c r="J2837" s="69">
        <f t="shared" si="86"/>
        <v>0</v>
      </c>
      <c r="K2837" s="57"/>
      <c r="L2837" s="65" t="s">
        <v>470</v>
      </c>
    </row>
    <row r="2838" spans="1:12" s="73" customFormat="1" outlineLevel="2">
      <c r="A2838" s="82">
        <v>1204599021</v>
      </c>
      <c r="B2838" s="83" t="s">
        <v>2302</v>
      </c>
      <c r="C2838" s="70">
        <v>0</v>
      </c>
      <c r="D2838" s="79"/>
      <c r="E2838" s="70"/>
      <c r="F2838" s="72"/>
      <c r="G2838" s="70">
        <f t="shared" si="87"/>
        <v>0</v>
      </c>
      <c r="I2838" s="68">
        <v>0</v>
      </c>
      <c r="J2838" s="69">
        <f t="shared" si="86"/>
        <v>0</v>
      </c>
      <c r="K2838" s="57"/>
      <c r="L2838" s="65" t="s">
        <v>470</v>
      </c>
    </row>
    <row r="2839" spans="1:12" s="73" customFormat="1" outlineLevel="2">
      <c r="A2839" s="82">
        <v>1204599022</v>
      </c>
      <c r="B2839" s="83" t="s">
        <v>2303</v>
      </c>
      <c r="C2839" s="70">
        <v>0</v>
      </c>
      <c r="D2839" s="79"/>
      <c r="E2839" s="70"/>
      <c r="F2839" s="72"/>
      <c r="G2839" s="70">
        <f t="shared" si="87"/>
        <v>0</v>
      </c>
      <c r="I2839" s="68">
        <v>0</v>
      </c>
      <c r="J2839" s="69">
        <f t="shared" si="86"/>
        <v>0</v>
      </c>
      <c r="K2839" s="57"/>
      <c r="L2839" s="65" t="s">
        <v>470</v>
      </c>
    </row>
    <row r="2840" spans="1:12" s="73" customFormat="1" outlineLevel="2">
      <c r="A2840" s="82">
        <v>1204599023</v>
      </c>
      <c r="B2840" s="83" t="s">
        <v>2304</v>
      </c>
      <c r="C2840" s="70">
        <v>0</v>
      </c>
      <c r="D2840" s="79"/>
      <c r="E2840" s="70"/>
      <c r="F2840" s="72"/>
      <c r="G2840" s="70">
        <f t="shared" si="87"/>
        <v>0</v>
      </c>
      <c r="I2840" s="68">
        <v>0</v>
      </c>
      <c r="J2840" s="69">
        <f t="shared" si="86"/>
        <v>0</v>
      </c>
      <c r="K2840" s="57"/>
      <c r="L2840" s="65" t="s">
        <v>470</v>
      </c>
    </row>
    <row r="2841" spans="1:12" s="73" customFormat="1" outlineLevel="2">
      <c r="A2841" s="82">
        <v>1204599027</v>
      </c>
      <c r="B2841" s="83" t="s">
        <v>2305</v>
      </c>
      <c r="C2841" s="70">
        <v>0</v>
      </c>
      <c r="D2841" s="79"/>
      <c r="E2841" s="70"/>
      <c r="F2841" s="72"/>
      <c r="G2841" s="70">
        <f t="shared" si="87"/>
        <v>0</v>
      </c>
      <c r="I2841" s="68">
        <v>0</v>
      </c>
      <c r="J2841" s="69">
        <f t="shared" si="86"/>
        <v>0</v>
      </c>
      <c r="K2841" s="57"/>
      <c r="L2841" s="65" t="s">
        <v>470</v>
      </c>
    </row>
    <row r="2842" spans="1:12" s="73" customFormat="1" outlineLevel="2">
      <c r="A2842" s="82">
        <v>1204599028</v>
      </c>
      <c r="B2842" s="83" t="s">
        <v>2306</v>
      </c>
      <c r="C2842" s="70">
        <v>0</v>
      </c>
      <c r="D2842" s="79"/>
      <c r="E2842" s="70"/>
      <c r="F2842" s="72"/>
      <c r="G2842" s="70">
        <f t="shared" si="87"/>
        <v>0</v>
      </c>
      <c r="I2842" s="68">
        <v>0</v>
      </c>
      <c r="J2842" s="69">
        <f t="shared" si="86"/>
        <v>0</v>
      </c>
      <c r="K2842" s="57"/>
      <c r="L2842" s="65" t="s">
        <v>470</v>
      </c>
    </row>
    <row r="2843" spans="1:12" s="73" customFormat="1" outlineLevel="2">
      <c r="A2843" s="82">
        <v>1204599029</v>
      </c>
      <c r="B2843" s="83" t="s">
        <v>2307</v>
      </c>
      <c r="C2843" s="70">
        <v>0</v>
      </c>
      <c r="D2843" s="79"/>
      <c r="E2843" s="70"/>
      <c r="F2843" s="72"/>
      <c r="G2843" s="70">
        <f t="shared" si="87"/>
        <v>0</v>
      </c>
      <c r="I2843" s="68">
        <v>0</v>
      </c>
      <c r="J2843" s="69">
        <f t="shared" si="86"/>
        <v>0</v>
      </c>
      <c r="K2843" s="57"/>
      <c r="L2843" s="65" t="s">
        <v>470</v>
      </c>
    </row>
    <row r="2844" spans="1:12" s="73" customFormat="1" outlineLevel="2">
      <c r="A2844" s="82">
        <v>1204601010</v>
      </c>
      <c r="B2844" s="83" t="s">
        <v>2308</v>
      </c>
      <c r="C2844" s="70">
        <v>34793.870000000003</v>
      </c>
      <c r="D2844" s="79"/>
      <c r="E2844" s="70"/>
      <c r="F2844" s="72"/>
      <c r="G2844" s="70">
        <f t="shared" si="87"/>
        <v>34793.870000000003</v>
      </c>
      <c r="I2844" s="68">
        <v>0</v>
      </c>
      <c r="J2844" s="69">
        <f t="shared" si="86"/>
        <v>-34793.870000000003</v>
      </c>
      <c r="K2844" s="57"/>
      <c r="L2844" s="65" t="s">
        <v>470</v>
      </c>
    </row>
    <row r="2845" spans="1:12" s="73" customFormat="1" outlineLevel="2">
      <c r="A2845" s="82">
        <v>1204601011</v>
      </c>
      <c r="B2845" s="83" t="s">
        <v>2309</v>
      </c>
      <c r="C2845" s="70">
        <v>3375846.1499999901</v>
      </c>
      <c r="D2845" s="79"/>
      <c r="E2845" s="70"/>
      <c r="F2845" s="72"/>
      <c r="G2845" s="70">
        <f t="shared" si="87"/>
        <v>3375846.1499999901</v>
      </c>
      <c r="I2845" s="68">
        <v>0</v>
      </c>
      <c r="J2845" s="69">
        <f t="shared" si="86"/>
        <v>-3375846.1499999901</v>
      </c>
      <c r="K2845" s="57"/>
      <c r="L2845" s="65" t="s">
        <v>470</v>
      </c>
    </row>
    <row r="2846" spans="1:12" s="73" customFormat="1" outlineLevel="2">
      <c r="A2846" s="82">
        <v>1204601012</v>
      </c>
      <c r="B2846" s="83" t="s">
        <v>2310</v>
      </c>
      <c r="C2846" s="70">
        <v>0</v>
      </c>
      <c r="D2846" s="79"/>
      <c r="E2846" s="70"/>
      <c r="F2846" s="72"/>
      <c r="G2846" s="70">
        <f t="shared" si="87"/>
        <v>0</v>
      </c>
      <c r="I2846" s="68">
        <v>0</v>
      </c>
      <c r="J2846" s="69">
        <f t="shared" si="86"/>
        <v>0</v>
      </c>
      <c r="K2846" s="57"/>
      <c r="L2846" s="65" t="s">
        <v>470</v>
      </c>
    </row>
    <row r="2847" spans="1:12" s="73" customFormat="1" outlineLevel="2">
      <c r="A2847" s="82">
        <v>1204601013</v>
      </c>
      <c r="B2847" s="83" t="s">
        <v>2311</v>
      </c>
      <c r="C2847" s="70">
        <v>2375799.9199999901</v>
      </c>
      <c r="D2847" s="79"/>
      <c r="E2847" s="70"/>
      <c r="F2847" s="72"/>
      <c r="G2847" s="70">
        <f t="shared" si="87"/>
        <v>2375799.9199999901</v>
      </c>
      <c r="I2847" s="68">
        <v>0</v>
      </c>
      <c r="J2847" s="69">
        <f t="shared" si="86"/>
        <v>-2375799.9199999901</v>
      </c>
      <c r="K2847" s="57"/>
      <c r="L2847" s="65" t="s">
        <v>470</v>
      </c>
    </row>
    <row r="2848" spans="1:12" s="73" customFormat="1" outlineLevel="2">
      <c r="A2848" s="82">
        <v>1204601016</v>
      </c>
      <c r="B2848" s="83" t="s">
        <v>2312</v>
      </c>
      <c r="C2848" s="70">
        <v>0</v>
      </c>
      <c r="D2848" s="79"/>
      <c r="E2848" s="70"/>
      <c r="F2848" s="72"/>
      <c r="G2848" s="70">
        <f t="shared" si="87"/>
        <v>0</v>
      </c>
      <c r="I2848" s="68">
        <v>0</v>
      </c>
      <c r="J2848" s="69">
        <f t="shared" si="86"/>
        <v>0</v>
      </c>
      <c r="K2848" s="57"/>
      <c r="L2848" s="65" t="s">
        <v>470</v>
      </c>
    </row>
    <row r="2849" spans="1:12" s="73" customFormat="1" outlineLevel="2">
      <c r="A2849" s="82">
        <v>1204601017</v>
      </c>
      <c r="B2849" s="83" t="s">
        <v>2313</v>
      </c>
      <c r="C2849" s="70">
        <v>-5785928.04</v>
      </c>
      <c r="D2849" s="79"/>
      <c r="E2849" s="70"/>
      <c r="F2849" s="72"/>
      <c r="G2849" s="70">
        <f t="shared" si="87"/>
        <v>-5785928.04</v>
      </c>
      <c r="I2849" s="68">
        <v>0</v>
      </c>
      <c r="J2849" s="69">
        <f t="shared" si="86"/>
        <v>5785928.04</v>
      </c>
      <c r="K2849" s="57"/>
      <c r="L2849" s="65" t="s">
        <v>470</v>
      </c>
    </row>
    <row r="2850" spans="1:12" s="73" customFormat="1" outlineLevel="2">
      <c r="A2850" s="82">
        <v>1204601018</v>
      </c>
      <c r="B2850" s="83" t="s">
        <v>2314</v>
      </c>
      <c r="C2850" s="70">
        <v>0</v>
      </c>
      <c r="D2850" s="79"/>
      <c r="E2850" s="70"/>
      <c r="F2850" s="72"/>
      <c r="G2850" s="70">
        <f t="shared" si="87"/>
        <v>0</v>
      </c>
      <c r="I2850" s="68">
        <v>0</v>
      </c>
      <c r="J2850" s="69">
        <f t="shared" si="86"/>
        <v>0</v>
      </c>
      <c r="K2850" s="57"/>
      <c r="L2850" s="65" t="s">
        <v>470</v>
      </c>
    </row>
    <row r="2851" spans="1:12" s="73" customFormat="1" outlineLevel="2">
      <c r="A2851" s="82">
        <v>1204601019</v>
      </c>
      <c r="B2851" s="83" t="s">
        <v>2315</v>
      </c>
      <c r="C2851" s="70">
        <v>0</v>
      </c>
      <c r="D2851" s="79"/>
      <c r="E2851" s="70"/>
      <c r="F2851" s="72"/>
      <c r="G2851" s="70">
        <f t="shared" si="87"/>
        <v>0</v>
      </c>
      <c r="I2851" s="68">
        <v>0</v>
      </c>
      <c r="J2851" s="69">
        <f t="shared" si="86"/>
        <v>0</v>
      </c>
      <c r="K2851" s="57"/>
      <c r="L2851" s="65" t="s">
        <v>470</v>
      </c>
    </row>
    <row r="2852" spans="1:12" s="73" customFormat="1" outlineLevel="2">
      <c r="A2852" s="82">
        <v>1204601020</v>
      </c>
      <c r="B2852" s="83" t="s">
        <v>2308</v>
      </c>
      <c r="C2852" s="70">
        <v>0</v>
      </c>
      <c r="D2852" s="79"/>
      <c r="E2852" s="70"/>
      <c r="F2852" s="72"/>
      <c r="G2852" s="70">
        <f t="shared" si="87"/>
        <v>0</v>
      </c>
      <c r="I2852" s="68">
        <v>0</v>
      </c>
      <c r="J2852" s="69">
        <f t="shared" si="86"/>
        <v>0</v>
      </c>
      <c r="K2852" s="57"/>
      <c r="L2852" s="65" t="s">
        <v>470</v>
      </c>
    </row>
    <row r="2853" spans="1:12" s="73" customFormat="1" outlineLevel="2">
      <c r="A2853" s="82">
        <v>1204601021</v>
      </c>
      <c r="B2853" s="83" t="s">
        <v>2309</v>
      </c>
      <c r="C2853" s="70">
        <v>0</v>
      </c>
      <c r="D2853" s="79"/>
      <c r="E2853" s="70"/>
      <c r="F2853" s="72"/>
      <c r="G2853" s="70">
        <f t="shared" si="87"/>
        <v>0</v>
      </c>
      <c r="I2853" s="68">
        <v>0</v>
      </c>
      <c r="J2853" s="69">
        <f t="shared" si="86"/>
        <v>0</v>
      </c>
      <c r="K2853" s="57"/>
      <c r="L2853" s="65" t="s">
        <v>470</v>
      </c>
    </row>
    <row r="2854" spans="1:12" s="73" customFormat="1" outlineLevel="2">
      <c r="A2854" s="82">
        <v>1204601022</v>
      </c>
      <c r="B2854" s="83" t="s">
        <v>2310</v>
      </c>
      <c r="C2854" s="70">
        <v>0</v>
      </c>
      <c r="D2854" s="79"/>
      <c r="E2854" s="70"/>
      <c r="F2854" s="72"/>
      <c r="G2854" s="70">
        <f t="shared" si="87"/>
        <v>0</v>
      </c>
      <c r="I2854" s="68">
        <v>0</v>
      </c>
      <c r="J2854" s="69">
        <f t="shared" si="86"/>
        <v>0</v>
      </c>
      <c r="K2854" s="57"/>
      <c r="L2854" s="65" t="s">
        <v>470</v>
      </c>
    </row>
    <row r="2855" spans="1:12" s="73" customFormat="1" outlineLevel="2">
      <c r="A2855" s="82">
        <v>1204601023</v>
      </c>
      <c r="B2855" s="83" t="s">
        <v>2311</v>
      </c>
      <c r="C2855" s="70">
        <v>0</v>
      </c>
      <c r="D2855" s="79"/>
      <c r="E2855" s="70"/>
      <c r="F2855" s="72"/>
      <c r="G2855" s="70">
        <f t="shared" si="87"/>
        <v>0</v>
      </c>
      <c r="I2855" s="68">
        <v>0</v>
      </c>
      <c r="J2855" s="69">
        <f t="shared" si="86"/>
        <v>0</v>
      </c>
      <c r="K2855" s="57"/>
      <c r="L2855" s="65" t="s">
        <v>470</v>
      </c>
    </row>
    <row r="2856" spans="1:12" s="73" customFormat="1" outlineLevel="2">
      <c r="A2856" s="82">
        <v>1204601026</v>
      </c>
      <c r="B2856" s="83" t="s">
        <v>2312</v>
      </c>
      <c r="C2856" s="70">
        <v>0</v>
      </c>
      <c r="D2856" s="79"/>
      <c r="E2856" s="70"/>
      <c r="F2856" s="72"/>
      <c r="G2856" s="70">
        <f t="shared" si="87"/>
        <v>0</v>
      </c>
      <c r="I2856" s="68">
        <v>0</v>
      </c>
      <c r="J2856" s="69">
        <f t="shared" si="86"/>
        <v>0</v>
      </c>
      <c r="K2856" s="57"/>
      <c r="L2856" s="65" t="s">
        <v>470</v>
      </c>
    </row>
    <row r="2857" spans="1:12" s="73" customFormat="1" outlineLevel="2">
      <c r="A2857" s="82">
        <v>1204601027</v>
      </c>
      <c r="B2857" s="83" t="s">
        <v>2313</v>
      </c>
      <c r="C2857" s="70">
        <v>0</v>
      </c>
      <c r="D2857" s="79"/>
      <c r="E2857" s="70"/>
      <c r="F2857" s="72"/>
      <c r="G2857" s="70">
        <f t="shared" si="87"/>
        <v>0</v>
      </c>
      <c r="I2857" s="68">
        <v>0</v>
      </c>
      <c r="J2857" s="69">
        <f t="shared" si="86"/>
        <v>0</v>
      </c>
      <c r="K2857" s="57"/>
      <c r="L2857" s="65" t="s">
        <v>470</v>
      </c>
    </row>
    <row r="2858" spans="1:12" s="73" customFormat="1" outlineLevel="2">
      <c r="A2858" s="82">
        <v>1204601028</v>
      </c>
      <c r="B2858" s="83" t="s">
        <v>2314</v>
      </c>
      <c r="C2858" s="70">
        <v>0</v>
      </c>
      <c r="D2858" s="79"/>
      <c r="E2858" s="70"/>
      <c r="F2858" s="72"/>
      <c r="G2858" s="70">
        <f t="shared" si="87"/>
        <v>0</v>
      </c>
      <c r="I2858" s="68">
        <v>0</v>
      </c>
      <c r="J2858" s="69">
        <f t="shared" si="86"/>
        <v>0</v>
      </c>
      <c r="K2858" s="57"/>
      <c r="L2858" s="65" t="s">
        <v>470</v>
      </c>
    </row>
    <row r="2859" spans="1:12" s="73" customFormat="1" outlineLevel="2">
      <c r="A2859" s="82">
        <v>1204601029</v>
      </c>
      <c r="B2859" s="83" t="s">
        <v>2315</v>
      </c>
      <c r="C2859" s="70">
        <v>0</v>
      </c>
      <c r="D2859" s="79"/>
      <c r="E2859" s="70"/>
      <c r="F2859" s="72"/>
      <c r="G2859" s="70">
        <f t="shared" si="87"/>
        <v>0</v>
      </c>
      <c r="I2859" s="68">
        <v>0</v>
      </c>
      <c r="J2859" s="69">
        <f t="shared" ref="J2859:J2922" si="88">I2859-G2859</f>
        <v>0</v>
      </c>
      <c r="K2859" s="57"/>
      <c r="L2859" s="65" t="s">
        <v>470</v>
      </c>
    </row>
    <row r="2860" spans="1:12" s="73" customFormat="1" outlineLevel="2">
      <c r="A2860" s="82">
        <v>1204701010</v>
      </c>
      <c r="B2860" s="83" t="s">
        <v>2316</v>
      </c>
      <c r="C2860" s="70">
        <v>0</v>
      </c>
      <c r="D2860" s="79"/>
      <c r="E2860" s="70"/>
      <c r="F2860" s="72"/>
      <c r="G2860" s="70">
        <f t="shared" si="87"/>
        <v>0</v>
      </c>
      <c r="I2860" s="68">
        <v>0</v>
      </c>
      <c r="J2860" s="69">
        <f t="shared" si="88"/>
        <v>0</v>
      </c>
      <c r="K2860" s="57"/>
      <c r="L2860" s="65" t="s">
        <v>470</v>
      </c>
    </row>
    <row r="2861" spans="1:12" s="73" customFormat="1" outlineLevel="2">
      <c r="A2861" s="82">
        <v>1204701011</v>
      </c>
      <c r="B2861" s="83" t="s">
        <v>2317</v>
      </c>
      <c r="C2861" s="70">
        <v>0</v>
      </c>
      <c r="D2861" s="79"/>
      <c r="E2861" s="70"/>
      <c r="F2861" s="72"/>
      <c r="G2861" s="70">
        <f t="shared" si="87"/>
        <v>0</v>
      </c>
      <c r="I2861" s="68">
        <v>0</v>
      </c>
      <c r="J2861" s="69">
        <f t="shared" si="88"/>
        <v>0</v>
      </c>
      <c r="K2861" s="57"/>
      <c r="L2861" s="65" t="s">
        <v>470</v>
      </c>
    </row>
    <row r="2862" spans="1:12" s="73" customFormat="1" outlineLevel="2">
      <c r="A2862" s="82">
        <v>1204701012</v>
      </c>
      <c r="B2862" s="83" t="s">
        <v>2318</v>
      </c>
      <c r="C2862" s="70">
        <v>0</v>
      </c>
      <c r="D2862" s="79"/>
      <c r="E2862" s="70"/>
      <c r="F2862" s="72"/>
      <c r="G2862" s="70">
        <f t="shared" si="87"/>
        <v>0</v>
      </c>
      <c r="I2862" s="68">
        <v>0</v>
      </c>
      <c r="J2862" s="69">
        <f t="shared" si="88"/>
        <v>0</v>
      </c>
      <c r="K2862" s="57"/>
      <c r="L2862" s="65" t="s">
        <v>470</v>
      </c>
    </row>
    <row r="2863" spans="1:12" s="73" customFormat="1" outlineLevel="2">
      <c r="A2863" s="82">
        <v>1204701013</v>
      </c>
      <c r="B2863" s="83" t="s">
        <v>2319</v>
      </c>
      <c r="C2863" s="70">
        <v>0</v>
      </c>
      <c r="D2863" s="79"/>
      <c r="E2863" s="70"/>
      <c r="F2863" s="72"/>
      <c r="G2863" s="70">
        <f t="shared" si="87"/>
        <v>0</v>
      </c>
      <c r="I2863" s="68">
        <v>0</v>
      </c>
      <c r="J2863" s="69">
        <f t="shared" si="88"/>
        <v>0</v>
      </c>
      <c r="K2863" s="57"/>
      <c r="L2863" s="65" t="s">
        <v>470</v>
      </c>
    </row>
    <row r="2864" spans="1:12" s="73" customFormat="1" outlineLevel="2">
      <c r="A2864" s="82">
        <v>1204701016</v>
      </c>
      <c r="B2864" s="83" t="s">
        <v>2320</v>
      </c>
      <c r="C2864" s="70">
        <v>0</v>
      </c>
      <c r="D2864" s="79"/>
      <c r="E2864" s="70"/>
      <c r="F2864" s="72"/>
      <c r="G2864" s="70">
        <f t="shared" si="87"/>
        <v>0</v>
      </c>
      <c r="I2864" s="68">
        <v>0</v>
      </c>
      <c r="J2864" s="69">
        <f t="shared" si="88"/>
        <v>0</v>
      </c>
      <c r="K2864" s="57"/>
      <c r="L2864" s="65" t="s">
        <v>470</v>
      </c>
    </row>
    <row r="2865" spans="1:12" s="73" customFormat="1" outlineLevel="2">
      <c r="A2865" s="82">
        <v>1204701017</v>
      </c>
      <c r="B2865" s="83" t="s">
        <v>2321</v>
      </c>
      <c r="C2865" s="70">
        <v>0</v>
      </c>
      <c r="D2865" s="79"/>
      <c r="E2865" s="70"/>
      <c r="F2865" s="72"/>
      <c r="G2865" s="70">
        <f t="shared" si="87"/>
        <v>0</v>
      </c>
      <c r="I2865" s="68">
        <v>0</v>
      </c>
      <c r="J2865" s="69">
        <f t="shared" si="88"/>
        <v>0</v>
      </c>
      <c r="K2865" s="57"/>
      <c r="L2865" s="65" t="s">
        <v>470</v>
      </c>
    </row>
    <row r="2866" spans="1:12" s="73" customFormat="1" outlineLevel="2">
      <c r="A2866" s="82">
        <v>1204701018</v>
      </c>
      <c r="B2866" s="83" t="s">
        <v>2322</v>
      </c>
      <c r="C2866" s="70">
        <v>0</v>
      </c>
      <c r="D2866" s="79"/>
      <c r="E2866" s="70"/>
      <c r="F2866" s="72"/>
      <c r="G2866" s="70">
        <f t="shared" si="87"/>
        <v>0</v>
      </c>
      <c r="I2866" s="68">
        <v>0</v>
      </c>
      <c r="J2866" s="69">
        <f t="shared" si="88"/>
        <v>0</v>
      </c>
      <c r="K2866" s="57"/>
      <c r="L2866" s="65" t="s">
        <v>470</v>
      </c>
    </row>
    <row r="2867" spans="1:12" s="73" customFormat="1" outlineLevel="2">
      <c r="A2867" s="82">
        <v>1204701019</v>
      </c>
      <c r="B2867" s="83" t="s">
        <v>2323</v>
      </c>
      <c r="C2867" s="70">
        <v>0</v>
      </c>
      <c r="D2867" s="79"/>
      <c r="E2867" s="70"/>
      <c r="F2867" s="72"/>
      <c r="G2867" s="70">
        <f t="shared" si="87"/>
        <v>0</v>
      </c>
      <c r="I2867" s="68">
        <v>0</v>
      </c>
      <c r="J2867" s="69">
        <f t="shared" si="88"/>
        <v>0</v>
      </c>
      <c r="K2867" s="57"/>
      <c r="L2867" s="65" t="s">
        <v>470</v>
      </c>
    </row>
    <row r="2868" spans="1:12" s="73" customFormat="1" outlineLevel="2">
      <c r="A2868" s="82">
        <v>1204801010</v>
      </c>
      <c r="B2868" s="83" t="s">
        <v>2324</v>
      </c>
      <c r="C2868" s="70">
        <v>0</v>
      </c>
      <c r="D2868" s="79"/>
      <c r="E2868" s="70"/>
      <c r="F2868" s="72"/>
      <c r="G2868" s="70">
        <f t="shared" si="87"/>
        <v>0</v>
      </c>
      <c r="I2868" s="68">
        <v>0</v>
      </c>
      <c r="J2868" s="69">
        <f t="shared" si="88"/>
        <v>0</v>
      </c>
      <c r="K2868" s="57"/>
      <c r="L2868" s="65" t="s">
        <v>470</v>
      </c>
    </row>
    <row r="2869" spans="1:12" s="73" customFormat="1" outlineLevel="2">
      <c r="A2869" s="82">
        <v>1204801011</v>
      </c>
      <c r="B2869" s="83" t="s">
        <v>2325</v>
      </c>
      <c r="C2869" s="70">
        <v>0</v>
      </c>
      <c r="D2869" s="79"/>
      <c r="E2869" s="70"/>
      <c r="F2869" s="72"/>
      <c r="G2869" s="70">
        <f t="shared" si="87"/>
        <v>0</v>
      </c>
      <c r="I2869" s="68">
        <v>0</v>
      </c>
      <c r="J2869" s="69">
        <f t="shared" si="88"/>
        <v>0</v>
      </c>
      <c r="K2869" s="57"/>
      <c r="L2869" s="65" t="s">
        <v>470</v>
      </c>
    </row>
    <row r="2870" spans="1:12" s="73" customFormat="1" outlineLevel="2">
      <c r="A2870" s="82">
        <v>1204801012</v>
      </c>
      <c r="B2870" s="83" t="s">
        <v>2326</v>
      </c>
      <c r="C2870" s="70">
        <v>0</v>
      </c>
      <c r="D2870" s="79"/>
      <c r="E2870" s="70"/>
      <c r="F2870" s="72"/>
      <c r="G2870" s="70">
        <f t="shared" si="87"/>
        <v>0</v>
      </c>
      <c r="I2870" s="68">
        <v>0</v>
      </c>
      <c r="J2870" s="69">
        <f t="shared" si="88"/>
        <v>0</v>
      </c>
      <c r="K2870" s="57"/>
      <c r="L2870" s="65" t="s">
        <v>470</v>
      </c>
    </row>
    <row r="2871" spans="1:12" s="73" customFormat="1" outlineLevel="2">
      <c r="A2871" s="82">
        <v>1204801013</v>
      </c>
      <c r="B2871" s="83" t="s">
        <v>2327</v>
      </c>
      <c r="C2871" s="70">
        <v>0</v>
      </c>
      <c r="D2871" s="79"/>
      <c r="E2871" s="70"/>
      <c r="F2871" s="72"/>
      <c r="G2871" s="70">
        <f t="shared" si="87"/>
        <v>0</v>
      </c>
      <c r="I2871" s="68">
        <v>0</v>
      </c>
      <c r="J2871" s="69">
        <f t="shared" si="88"/>
        <v>0</v>
      </c>
      <c r="K2871" s="57"/>
      <c r="L2871" s="65" t="s">
        <v>470</v>
      </c>
    </row>
    <row r="2872" spans="1:12" s="73" customFormat="1" outlineLevel="2">
      <c r="A2872" s="82">
        <v>1204801016</v>
      </c>
      <c r="B2872" s="83" t="s">
        <v>2328</v>
      </c>
      <c r="C2872" s="70">
        <v>0</v>
      </c>
      <c r="D2872" s="79"/>
      <c r="E2872" s="70"/>
      <c r="F2872" s="72"/>
      <c r="G2872" s="70">
        <f t="shared" si="87"/>
        <v>0</v>
      </c>
      <c r="I2872" s="68">
        <v>0</v>
      </c>
      <c r="J2872" s="69">
        <f t="shared" si="88"/>
        <v>0</v>
      </c>
      <c r="K2872" s="57"/>
      <c r="L2872" s="65" t="s">
        <v>470</v>
      </c>
    </row>
    <row r="2873" spans="1:12" s="73" customFormat="1" outlineLevel="2">
      <c r="A2873" s="82">
        <v>1204801017</v>
      </c>
      <c r="B2873" s="83" t="s">
        <v>2329</v>
      </c>
      <c r="C2873" s="70">
        <v>0</v>
      </c>
      <c r="D2873" s="79"/>
      <c r="E2873" s="70"/>
      <c r="F2873" s="72"/>
      <c r="G2873" s="70">
        <f t="shared" ref="G2873:G2936" si="89">C2873+E2873</f>
        <v>0</v>
      </c>
      <c r="I2873" s="68">
        <v>0</v>
      </c>
      <c r="J2873" s="69">
        <f t="shared" si="88"/>
        <v>0</v>
      </c>
      <c r="K2873" s="57"/>
      <c r="L2873" s="65" t="s">
        <v>470</v>
      </c>
    </row>
    <row r="2874" spans="1:12" s="73" customFormat="1" outlineLevel="2">
      <c r="A2874" s="82">
        <v>1204801018</v>
      </c>
      <c r="B2874" s="83" t="s">
        <v>2330</v>
      </c>
      <c r="C2874" s="70">
        <v>0</v>
      </c>
      <c r="D2874" s="79"/>
      <c r="E2874" s="70"/>
      <c r="F2874" s="72"/>
      <c r="G2874" s="70">
        <f t="shared" si="89"/>
        <v>0</v>
      </c>
      <c r="I2874" s="68">
        <v>0</v>
      </c>
      <c r="J2874" s="69">
        <f t="shared" si="88"/>
        <v>0</v>
      </c>
      <c r="K2874" s="57"/>
      <c r="L2874" s="65" t="s">
        <v>470</v>
      </c>
    </row>
    <row r="2875" spans="1:12" s="73" customFormat="1" outlineLevel="2">
      <c r="A2875" s="82">
        <v>1204801019</v>
      </c>
      <c r="B2875" s="83" t="s">
        <v>2331</v>
      </c>
      <c r="C2875" s="70">
        <v>0</v>
      </c>
      <c r="D2875" s="79"/>
      <c r="E2875" s="70"/>
      <c r="F2875" s="72"/>
      <c r="G2875" s="70">
        <f t="shared" si="89"/>
        <v>0</v>
      </c>
      <c r="I2875" s="68">
        <v>0</v>
      </c>
      <c r="J2875" s="69">
        <f t="shared" si="88"/>
        <v>0</v>
      </c>
      <c r="K2875" s="57"/>
      <c r="L2875" s="65" t="s">
        <v>470</v>
      </c>
    </row>
    <row r="2876" spans="1:12" s="73" customFormat="1" outlineLevel="2">
      <c r="A2876" s="82">
        <v>1204801020</v>
      </c>
      <c r="B2876" s="83" t="s">
        <v>2324</v>
      </c>
      <c r="C2876" s="70">
        <v>0</v>
      </c>
      <c r="D2876" s="79"/>
      <c r="E2876" s="70"/>
      <c r="F2876" s="72"/>
      <c r="G2876" s="70">
        <f t="shared" si="89"/>
        <v>0</v>
      </c>
      <c r="I2876" s="68">
        <v>0</v>
      </c>
      <c r="J2876" s="69">
        <f t="shared" si="88"/>
        <v>0</v>
      </c>
      <c r="K2876" s="57"/>
      <c r="L2876" s="65" t="s">
        <v>470</v>
      </c>
    </row>
    <row r="2877" spans="1:12" s="73" customFormat="1" outlineLevel="2">
      <c r="A2877" s="82">
        <v>1204801021</v>
      </c>
      <c r="B2877" s="83" t="s">
        <v>2325</v>
      </c>
      <c r="C2877" s="70">
        <v>0</v>
      </c>
      <c r="D2877" s="79"/>
      <c r="E2877" s="70"/>
      <c r="F2877" s="72"/>
      <c r="G2877" s="70">
        <f t="shared" si="89"/>
        <v>0</v>
      </c>
      <c r="I2877" s="68">
        <v>0</v>
      </c>
      <c r="J2877" s="69">
        <f t="shared" si="88"/>
        <v>0</v>
      </c>
      <c r="K2877" s="57"/>
      <c r="L2877" s="65" t="s">
        <v>470</v>
      </c>
    </row>
    <row r="2878" spans="1:12" s="73" customFormat="1" outlineLevel="2">
      <c r="A2878" s="82">
        <v>1204801022</v>
      </c>
      <c r="B2878" s="83" t="s">
        <v>2326</v>
      </c>
      <c r="C2878" s="70">
        <v>0</v>
      </c>
      <c r="D2878" s="79"/>
      <c r="E2878" s="70"/>
      <c r="F2878" s="72"/>
      <c r="G2878" s="70">
        <f t="shared" si="89"/>
        <v>0</v>
      </c>
      <c r="I2878" s="68">
        <v>0</v>
      </c>
      <c r="J2878" s="69">
        <f t="shared" si="88"/>
        <v>0</v>
      </c>
      <c r="K2878" s="57"/>
      <c r="L2878" s="65" t="s">
        <v>470</v>
      </c>
    </row>
    <row r="2879" spans="1:12" s="73" customFormat="1" outlineLevel="2">
      <c r="A2879" s="82">
        <v>1204801023</v>
      </c>
      <c r="B2879" s="83" t="s">
        <v>2327</v>
      </c>
      <c r="C2879" s="70">
        <v>0</v>
      </c>
      <c r="D2879" s="79"/>
      <c r="E2879" s="70"/>
      <c r="F2879" s="72"/>
      <c r="G2879" s="70">
        <f t="shared" si="89"/>
        <v>0</v>
      </c>
      <c r="I2879" s="68">
        <v>0</v>
      </c>
      <c r="J2879" s="69">
        <f t="shared" si="88"/>
        <v>0</v>
      </c>
      <c r="K2879" s="57"/>
      <c r="L2879" s="65" t="s">
        <v>470</v>
      </c>
    </row>
    <row r="2880" spans="1:12" s="73" customFormat="1" outlineLevel="2">
      <c r="A2880" s="82">
        <v>1204801026</v>
      </c>
      <c r="B2880" s="83" t="s">
        <v>2328</v>
      </c>
      <c r="C2880" s="70">
        <v>0</v>
      </c>
      <c r="D2880" s="79"/>
      <c r="E2880" s="70"/>
      <c r="F2880" s="72"/>
      <c r="G2880" s="70">
        <f t="shared" si="89"/>
        <v>0</v>
      </c>
      <c r="I2880" s="68">
        <v>0</v>
      </c>
      <c r="J2880" s="69">
        <f t="shared" si="88"/>
        <v>0</v>
      </c>
      <c r="K2880" s="57"/>
      <c r="L2880" s="65" t="s">
        <v>470</v>
      </c>
    </row>
    <row r="2881" spans="1:12" s="73" customFormat="1" outlineLevel="2">
      <c r="A2881" s="82">
        <v>1204801027</v>
      </c>
      <c r="B2881" s="83" t="s">
        <v>2329</v>
      </c>
      <c r="C2881" s="70">
        <v>0</v>
      </c>
      <c r="D2881" s="79"/>
      <c r="E2881" s="70"/>
      <c r="F2881" s="72"/>
      <c r="G2881" s="70">
        <f t="shared" si="89"/>
        <v>0</v>
      </c>
      <c r="I2881" s="68">
        <v>0</v>
      </c>
      <c r="J2881" s="69">
        <f t="shared" si="88"/>
        <v>0</v>
      </c>
      <c r="K2881" s="57"/>
      <c r="L2881" s="65" t="s">
        <v>470</v>
      </c>
    </row>
    <row r="2882" spans="1:12" s="73" customFormat="1" outlineLevel="2">
      <c r="A2882" s="82">
        <v>1204801028</v>
      </c>
      <c r="B2882" s="83" t="s">
        <v>2330</v>
      </c>
      <c r="C2882" s="70">
        <v>0</v>
      </c>
      <c r="D2882" s="79"/>
      <c r="E2882" s="70"/>
      <c r="F2882" s="72"/>
      <c r="G2882" s="70">
        <f t="shared" si="89"/>
        <v>0</v>
      </c>
      <c r="I2882" s="68">
        <v>0</v>
      </c>
      <c r="J2882" s="69">
        <f t="shared" si="88"/>
        <v>0</v>
      </c>
      <c r="K2882" s="57"/>
      <c r="L2882" s="65" t="s">
        <v>470</v>
      </c>
    </row>
    <row r="2883" spans="1:12" s="73" customFormat="1" outlineLevel="2">
      <c r="A2883" s="82">
        <v>1204801029</v>
      </c>
      <c r="B2883" s="83" t="s">
        <v>2331</v>
      </c>
      <c r="C2883" s="70">
        <v>0</v>
      </c>
      <c r="D2883" s="79"/>
      <c r="E2883" s="70"/>
      <c r="F2883" s="72"/>
      <c r="G2883" s="70">
        <f t="shared" si="89"/>
        <v>0</v>
      </c>
      <c r="I2883" s="68">
        <v>0</v>
      </c>
      <c r="J2883" s="69">
        <f t="shared" si="88"/>
        <v>0</v>
      </c>
      <c r="K2883" s="57"/>
      <c r="L2883" s="65" t="s">
        <v>470</v>
      </c>
    </row>
    <row r="2884" spans="1:12" s="73" customFormat="1" outlineLevel="2">
      <c r="A2884" s="82">
        <v>1206101010</v>
      </c>
      <c r="B2884" s="83" t="s">
        <v>2332</v>
      </c>
      <c r="C2884" s="70">
        <v>0</v>
      </c>
      <c r="D2884" s="79"/>
      <c r="E2884" s="70"/>
      <c r="F2884" s="72"/>
      <c r="G2884" s="70">
        <f t="shared" si="89"/>
        <v>0</v>
      </c>
      <c r="I2884" s="68">
        <v>0</v>
      </c>
      <c r="J2884" s="69">
        <f t="shared" si="88"/>
        <v>0</v>
      </c>
      <c r="K2884" s="57"/>
      <c r="L2884" s="65" t="s">
        <v>470</v>
      </c>
    </row>
    <row r="2885" spans="1:12" s="73" customFormat="1" outlineLevel="2">
      <c r="A2885" s="82">
        <v>1206101011</v>
      </c>
      <c r="B2885" s="83" t="s">
        <v>2333</v>
      </c>
      <c r="C2885" s="70">
        <v>0</v>
      </c>
      <c r="D2885" s="79"/>
      <c r="E2885" s="70"/>
      <c r="F2885" s="72"/>
      <c r="G2885" s="70">
        <f t="shared" si="89"/>
        <v>0</v>
      </c>
      <c r="I2885" s="68">
        <v>0</v>
      </c>
      <c r="J2885" s="69">
        <f t="shared" si="88"/>
        <v>0</v>
      </c>
      <c r="K2885" s="57"/>
      <c r="L2885" s="65" t="s">
        <v>470</v>
      </c>
    </row>
    <row r="2886" spans="1:12" s="73" customFormat="1" outlineLevel="2">
      <c r="A2886" s="82">
        <v>1206101012</v>
      </c>
      <c r="B2886" s="83" t="s">
        <v>2334</v>
      </c>
      <c r="C2886" s="70">
        <v>0</v>
      </c>
      <c r="D2886" s="79"/>
      <c r="E2886" s="70"/>
      <c r="F2886" s="72"/>
      <c r="G2886" s="70">
        <f t="shared" si="89"/>
        <v>0</v>
      </c>
      <c r="I2886" s="68">
        <v>0</v>
      </c>
      <c r="J2886" s="69">
        <f t="shared" si="88"/>
        <v>0</v>
      </c>
      <c r="K2886" s="57"/>
      <c r="L2886" s="65" t="s">
        <v>470</v>
      </c>
    </row>
    <row r="2887" spans="1:12" s="73" customFormat="1" outlineLevel="2">
      <c r="A2887" s="82">
        <v>1206101013</v>
      </c>
      <c r="B2887" s="83" t="s">
        <v>2335</v>
      </c>
      <c r="C2887" s="70">
        <v>0</v>
      </c>
      <c r="D2887" s="79"/>
      <c r="E2887" s="70"/>
      <c r="F2887" s="72"/>
      <c r="G2887" s="70">
        <f t="shared" si="89"/>
        <v>0</v>
      </c>
      <c r="I2887" s="68">
        <v>0</v>
      </c>
      <c r="J2887" s="69">
        <f t="shared" si="88"/>
        <v>0</v>
      </c>
      <c r="K2887" s="57"/>
      <c r="L2887" s="65" t="s">
        <v>470</v>
      </c>
    </row>
    <row r="2888" spans="1:12" s="73" customFormat="1" outlineLevel="2">
      <c r="A2888" s="82">
        <v>1206101016</v>
      </c>
      <c r="B2888" s="83" t="s">
        <v>2336</v>
      </c>
      <c r="C2888" s="70">
        <v>0</v>
      </c>
      <c r="D2888" s="79"/>
      <c r="E2888" s="70"/>
      <c r="F2888" s="72"/>
      <c r="G2888" s="70">
        <f t="shared" si="89"/>
        <v>0</v>
      </c>
      <c r="I2888" s="68">
        <v>0</v>
      </c>
      <c r="J2888" s="69">
        <f t="shared" si="88"/>
        <v>0</v>
      </c>
      <c r="K2888" s="57"/>
      <c r="L2888" s="65" t="s">
        <v>470</v>
      </c>
    </row>
    <row r="2889" spans="1:12" s="73" customFormat="1" outlineLevel="2">
      <c r="A2889" s="82">
        <v>1206101017</v>
      </c>
      <c r="B2889" s="83" t="s">
        <v>2337</v>
      </c>
      <c r="C2889" s="70">
        <v>0</v>
      </c>
      <c r="D2889" s="79"/>
      <c r="E2889" s="70"/>
      <c r="F2889" s="72"/>
      <c r="G2889" s="70">
        <f t="shared" si="89"/>
        <v>0</v>
      </c>
      <c r="I2889" s="68">
        <v>0</v>
      </c>
      <c r="J2889" s="69">
        <f t="shared" si="88"/>
        <v>0</v>
      </c>
      <c r="K2889" s="57"/>
      <c r="L2889" s="65" t="s">
        <v>470</v>
      </c>
    </row>
    <row r="2890" spans="1:12" s="73" customFormat="1" outlineLevel="2">
      <c r="A2890" s="82">
        <v>1206101018</v>
      </c>
      <c r="B2890" s="83" t="s">
        <v>2338</v>
      </c>
      <c r="C2890" s="70">
        <v>0</v>
      </c>
      <c r="D2890" s="79"/>
      <c r="E2890" s="70"/>
      <c r="F2890" s="72"/>
      <c r="G2890" s="70">
        <f t="shared" si="89"/>
        <v>0</v>
      </c>
      <c r="I2890" s="68">
        <v>0</v>
      </c>
      <c r="J2890" s="69">
        <f t="shared" si="88"/>
        <v>0</v>
      </c>
      <c r="K2890" s="57"/>
      <c r="L2890" s="65" t="s">
        <v>470</v>
      </c>
    </row>
    <row r="2891" spans="1:12" s="73" customFormat="1" outlineLevel="2">
      <c r="A2891" s="82">
        <v>1206101019</v>
      </c>
      <c r="B2891" s="83" t="s">
        <v>2339</v>
      </c>
      <c r="C2891" s="70">
        <v>0</v>
      </c>
      <c r="D2891" s="79"/>
      <c r="E2891" s="70"/>
      <c r="F2891" s="72"/>
      <c r="G2891" s="70">
        <f t="shared" si="89"/>
        <v>0</v>
      </c>
      <c r="I2891" s="68">
        <v>0</v>
      </c>
      <c r="J2891" s="69">
        <f t="shared" si="88"/>
        <v>0</v>
      </c>
      <c r="K2891" s="57"/>
      <c r="L2891" s="65" t="s">
        <v>470</v>
      </c>
    </row>
    <row r="2892" spans="1:12" s="73" customFormat="1" outlineLevel="2">
      <c r="A2892" s="82">
        <v>1206101020</v>
      </c>
      <c r="B2892" s="83" t="s">
        <v>2332</v>
      </c>
      <c r="C2892" s="70">
        <v>0</v>
      </c>
      <c r="D2892" s="79"/>
      <c r="E2892" s="70"/>
      <c r="F2892" s="72"/>
      <c r="G2892" s="70">
        <f t="shared" si="89"/>
        <v>0</v>
      </c>
      <c r="I2892" s="68">
        <v>0</v>
      </c>
      <c r="J2892" s="69">
        <f t="shared" si="88"/>
        <v>0</v>
      </c>
      <c r="K2892" s="57"/>
      <c r="L2892" s="65" t="s">
        <v>470</v>
      </c>
    </row>
    <row r="2893" spans="1:12" s="73" customFormat="1" outlineLevel="2">
      <c r="A2893" s="82">
        <v>1206101021</v>
      </c>
      <c r="B2893" s="83" t="s">
        <v>2333</v>
      </c>
      <c r="C2893" s="70">
        <v>0</v>
      </c>
      <c r="D2893" s="79"/>
      <c r="E2893" s="70"/>
      <c r="F2893" s="72"/>
      <c r="G2893" s="70">
        <f t="shared" si="89"/>
        <v>0</v>
      </c>
      <c r="I2893" s="68">
        <v>0</v>
      </c>
      <c r="J2893" s="69">
        <f t="shared" si="88"/>
        <v>0</v>
      </c>
      <c r="K2893" s="57"/>
      <c r="L2893" s="65" t="s">
        <v>470</v>
      </c>
    </row>
    <row r="2894" spans="1:12" s="73" customFormat="1" outlineLevel="2">
      <c r="A2894" s="82">
        <v>1206101022</v>
      </c>
      <c r="B2894" s="83" t="s">
        <v>2334</v>
      </c>
      <c r="C2894" s="70">
        <v>0</v>
      </c>
      <c r="D2894" s="79"/>
      <c r="E2894" s="70"/>
      <c r="F2894" s="72"/>
      <c r="G2894" s="70">
        <f t="shared" si="89"/>
        <v>0</v>
      </c>
      <c r="I2894" s="68">
        <v>0</v>
      </c>
      <c r="J2894" s="69">
        <f t="shared" si="88"/>
        <v>0</v>
      </c>
      <c r="K2894" s="57"/>
      <c r="L2894" s="65" t="s">
        <v>470</v>
      </c>
    </row>
    <row r="2895" spans="1:12" s="73" customFormat="1" outlineLevel="2">
      <c r="A2895" s="82">
        <v>1206101023</v>
      </c>
      <c r="B2895" s="83" t="s">
        <v>2335</v>
      </c>
      <c r="C2895" s="70">
        <v>0</v>
      </c>
      <c r="D2895" s="79"/>
      <c r="E2895" s="70"/>
      <c r="F2895" s="72"/>
      <c r="G2895" s="70">
        <f t="shared" si="89"/>
        <v>0</v>
      </c>
      <c r="I2895" s="68">
        <v>0</v>
      </c>
      <c r="J2895" s="69">
        <f t="shared" si="88"/>
        <v>0</v>
      </c>
      <c r="K2895" s="57"/>
      <c r="L2895" s="65" t="s">
        <v>470</v>
      </c>
    </row>
    <row r="2896" spans="1:12" s="73" customFormat="1" outlineLevel="2">
      <c r="A2896" s="82">
        <v>1206101026</v>
      </c>
      <c r="B2896" s="83" t="s">
        <v>2336</v>
      </c>
      <c r="C2896" s="70">
        <v>0</v>
      </c>
      <c r="D2896" s="79"/>
      <c r="E2896" s="70"/>
      <c r="F2896" s="72"/>
      <c r="G2896" s="70">
        <f t="shared" si="89"/>
        <v>0</v>
      </c>
      <c r="I2896" s="68">
        <v>0</v>
      </c>
      <c r="J2896" s="69">
        <f t="shared" si="88"/>
        <v>0</v>
      </c>
      <c r="K2896" s="57"/>
      <c r="L2896" s="65" t="s">
        <v>470</v>
      </c>
    </row>
    <row r="2897" spans="1:12" s="73" customFormat="1" outlineLevel="2">
      <c r="A2897" s="82">
        <v>1206101027</v>
      </c>
      <c r="B2897" s="83" t="s">
        <v>2337</v>
      </c>
      <c r="C2897" s="70">
        <v>0</v>
      </c>
      <c r="D2897" s="79"/>
      <c r="E2897" s="70"/>
      <c r="F2897" s="72"/>
      <c r="G2897" s="70">
        <f t="shared" si="89"/>
        <v>0</v>
      </c>
      <c r="I2897" s="68">
        <v>0</v>
      </c>
      <c r="J2897" s="69">
        <f t="shared" si="88"/>
        <v>0</v>
      </c>
      <c r="K2897" s="57"/>
      <c r="L2897" s="65" t="s">
        <v>470</v>
      </c>
    </row>
    <row r="2898" spans="1:12" s="73" customFormat="1" outlineLevel="2">
      <c r="A2898" s="82">
        <v>1206101028</v>
      </c>
      <c r="B2898" s="83" t="s">
        <v>2338</v>
      </c>
      <c r="C2898" s="70">
        <v>0</v>
      </c>
      <c r="D2898" s="79"/>
      <c r="E2898" s="70"/>
      <c r="F2898" s="72"/>
      <c r="G2898" s="70">
        <f t="shared" si="89"/>
        <v>0</v>
      </c>
      <c r="I2898" s="68">
        <v>0</v>
      </c>
      <c r="J2898" s="69">
        <f t="shared" si="88"/>
        <v>0</v>
      </c>
      <c r="K2898" s="57"/>
      <c r="L2898" s="65" t="s">
        <v>470</v>
      </c>
    </row>
    <row r="2899" spans="1:12" s="73" customFormat="1" outlineLevel="2">
      <c r="A2899" s="82">
        <v>1206101029</v>
      </c>
      <c r="B2899" s="83" t="s">
        <v>2339</v>
      </c>
      <c r="C2899" s="70">
        <v>0</v>
      </c>
      <c r="D2899" s="79"/>
      <c r="E2899" s="70"/>
      <c r="F2899" s="72"/>
      <c r="G2899" s="70">
        <f t="shared" si="89"/>
        <v>0</v>
      </c>
      <c r="I2899" s="68">
        <v>0</v>
      </c>
      <c r="J2899" s="69">
        <f t="shared" si="88"/>
        <v>0</v>
      </c>
      <c r="K2899" s="57"/>
      <c r="L2899" s="65" t="s">
        <v>470</v>
      </c>
    </row>
    <row r="2900" spans="1:12" s="73" customFormat="1" outlineLevel="2">
      <c r="A2900" s="82">
        <v>1207601010</v>
      </c>
      <c r="B2900" s="83" t="s">
        <v>2340</v>
      </c>
      <c r="C2900" s="70">
        <v>0</v>
      </c>
      <c r="D2900" s="79"/>
      <c r="E2900" s="70"/>
      <c r="F2900" s="72"/>
      <c r="G2900" s="70">
        <f t="shared" si="89"/>
        <v>0</v>
      </c>
      <c r="I2900" s="68">
        <v>0</v>
      </c>
      <c r="J2900" s="69">
        <f t="shared" si="88"/>
        <v>0</v>
      </c>
      <c r="K2900" s="57"/>
      <c r="L2900" s="65" t="s">
        <v>470</v>
      </c>
    </row>
    <row r="2901" spans="1:12" s="73" customFormat="1" outlineLevel="2">
      <c r="A2901" s="82">
        <v>1207601011</v>
      </c>
      <c r="B2901" s="83" t="s">
        <v>2341</v>
      </c>
      <c r="C2901" s="70">
        <v>7332.72</v>
      </c>
      <c r="D2901" s="79"/>
      <c r="E2901" s="70"/>
      <c r="F2901" s="72"/>
      <c r="G2901" s="70">
        <f t="shared" si="89"/>
        <v>7332.72</v>
      </c>
      <c r="I2901" s="68">
        <v>0</v>
      </c>
      <c r="J2901" s="69">
        <f t="shared" si="88"/>
        <v>-7332.72</v>
      </c>
      <c r="K2901" s="57"/>
      <c r="L2901" s="65" t="s">
        <v>470</v>
      </c>
    </row>
    <row r="2902" spans="1:12" s="73" customFormat="1" outlineLevel="2">
      <c r="A2902" s="82">
        <v>1207601012</v>
      </c>
      <c r="B2902" s="83" t="s">
        <v>2342</v>
      </c>
      <c r="C2902" s="70">
        <v>0</v>
      </c>
      <c r="D2902" s="79"/>
      <c r="E2902" s="70"/>
      <c r="F2902" s="72"/>
      <c r="G2902" s="70">
        <f t="shared" si="89"/>
        <v>0</v>
      </c>
      <c r="I2902" s="68">
        <v>0</v>
      </c>
      <c r="J2902" s="69">
        <f t="shared" si="88"/>
        <v>0</v>
      </c>
      <c r="K2902" s="57"/>
      <c r="L2902" s="65" t="s">
        <v>470</v>
      </c>
    </row>
    <row r="2903" spans="1:12" s="73" customFormat="1" outlineLevel="2">
      <c r="A2903" s="82">
        <v>1207601013</v>
      </c>
      <c r="B2903" s="83" t="s">
        <v>2343</v>
      </c>
      <c r="C2903" s="70">
        <v>1187538.74</v>
      </c>
      <c r="D2903" s="79"/>
      <c r="E2903" s="70"/>
      <c r="F2903" s="72"/>
      <c r="G2903" s="70">
        <f t="shared" si="89"/>
        <v>1187538.74</v>
      </c>
      <c r="I2903" s="68">
        <v>0</v>
      </c>
      <c r="J2903" s="69">
        <f t="shared" si="88"/>
        <v>-1187538.74</v>
      </c>
      <c r="K2903" s="57"/>
      <c r="L2903" s="65" t="s">
        <v>470</v>
      </c>
    </row>
    <row r="2904" spans="1:12" s="73" customFormat="1" outlineLevel="2">
      <c r="A2904" s="82">
        <v>1207601016</v>
      </c>
      <c r="B2904" s="83" t="s">
        <v>2344</v>
      </c>
      <c r="C2904" s="70">
        <v>0</v>
      </c>
      <c r="D2904" s="79"/>
      <c r="E2904" s="70"/>
      <c r="F2904" s="72"/>
      <c r="G2904" s="70">
        <f t="shared" si="89"/>
        <v>0</v>
      </c>
      <c r="I2904" s="68">
        <v>0</v>
      </c>
      <c r="J2904" s="69">
        <f t="shared" si="88"/>
        <v>0</v>
      </c>
      <c r="K2904" s="57"/>
      <c r="L2904" s="65" t="s">
        <v>470</v>
      </c>
    </row>
    <row r="2905" spans="1:12" s="73" customFormat="1" outlineLevel="2">
      <c r="A2905" s="82">
        <v>1207601017</v>
      </c>
      <c r="B2905" s="83" t="s">
        <v>2345</v>
      </c>
      <c r="C2905" s="70">
        <v>-1194864</v>
      </c>
      <c r="D2905" s="79"/>
      <c r="E2905" s="70"/>
      <c r="F2905" s="72"/>
      <c r="G2905" s="70">
        <f t="shared" si="89"/>
        <v>-1194864</v>
      </c>
      <c r="I2905" s="68">
        <v>0</v>
      </c>
      <c r="J2905" s="69">
        <f t="shared" si="88"/>
        <v>1194864</v>
      </c>
      <c r="K2905" s="57"/>
      <c r="L2905" s="65" t="s">
        <v>470</v>
      </c>
    </row>
    <row r="2906" spans="1:12" s="73" customFormat="1" outlineLevel="2">
      <c r="A2906" s="82">
        <v>1207601018</v>
      </c>
      <c r="B2906" s="83" t="s">
        <v>2346</v>
      </c>
      <c r="C2906" s="70">
        <v>0</v>
      </c>
      <c r="D2906" s="79"/>
      <c r="E2906" s="70"/>
      <c r="F2906" s="72"/>
      <c r="G2906" s="70">
        <f t="shared" si="89"/>
        <v>0</v>
      </c>
      <c r="I2906" s="68">
        <v>0</v>
      </c>
      <c r="J2906" s="69">
        <f t="shared" si="88"/>
        <v>0</v>
      </c>
      <c r="K2906" s="57"/>
      <c r="L2906" s="65" t="s">
        <v>470</v>
      </c>
    </row>
    <row r="2907" spans="1:12" s="73" customFormat="1" outlineLevel="2">
      <c r="A2907" s="82">
        <v>1207601019</v>
      </c>
      <c r="B2907" s="83" t="s">
        <v>2347</v>
      </c>
      <c r="C2907" s="70">
        <v>0</v>
      </c>
      <c r="D2907" s="79"/>
      <c r="E2907" s="70"/>
      <c r="F2907" s="72"/>
      <c r="G2907" s="70">
        <f t="shared" si="89"/>
        <v>0</v>
      </c>
      <c r="I2907" s="68">
        <v>0</v>
      </c>
      <c r="J2907" s="69">
        <f t="shared" si="88"/>
        <v>0</v>
      </c>
      <c r="K2907" s="57"/>
      <c r="L2907" s="65" t="s">
        <v>470</v>
      </c>
    </row>
    <row r="2908" spans="1:12" s="73" customFormat="1" outlineLevel="2">
      <c r="A2908" s="82">
        <v>1207901010</v>
      </c>
      <c r="B2908" s="83" t="s">
        <v>2348</v>
      </c>
      <c r="C2908" s="70">
        <v>0</v>
      </c>
      <c r="D2908" s="79"/>
      <c r="E2908" s="70"/>
      <c r="F2908" s="72"/>
      <c r="G2908" s="70">
        <f t="shared" si="89"/>
        <v>0</v>
      </c>
      <c r="I2908" s="68">
        <v>0</v>
      </c>
      <c r="J2908" s="69">
        <f t="shared" si="88"/>
        <v>0</v>
      </c>
      <c r="K2908" s="57"/>
      <c r="L2908" s="65" t="s">
        <v>470</v>
      </c>
    </row>
    <row r="2909" spans="1:12" s="73" customFormat="1" outlineLevel="2">
      <c r="A2909" s="82">
        <v>1207901011</v>
      </c>
      <c r="B2909" s="83" t="s">
        <v>2349</v>
      </c>
      <c r="C2909" s="70">
        <v>0</v>
      </c>
      <c r="D2909" s="79"/>
      <c r="E2909" s="70"/>
      <c r="F2909" s="72"/>
      <c r="G2909" s="70">
        <f t="shared" si="89"/>
        <v>0</v>
      </c>
      <c r="I2909" s="68">
        <v>0</v>
      </c>
      <c r="J2909" s="69">
        <f t="shared" si="88"/>
        <v>0</v>
      </c>
      <c r="K2909" s="57"/>
      <c r="L2909" s="65" t="s">
        <v>470</v>
      </c>
    </row>
    <row r="2910" spans="1:12" s="73" customFormat="1" outlineLevel="2">
      <c r="A2910" s="82">
        <v>1207901012</v>
      </c>
      <c r="B2910" s="83" t="s">
        <v>2350</v>
      </c>
      <c r="C2910" s="70">
        <v>0</v>
      </c>
      <c r="D2910" s="79"/>
      <c r="E2910" s="70"/>
      <c r="F2910" s="72"/>
      <c r="G2910" s="70">
        <f t="shared" si="89"/>
        <v>0</v>
      </c>
      <c r="I2910" s="68">
        <v>0</v>
      </c>
      <c r="J2910" s="69">
        <f t="shared" si="88"/>
        <v>0</v>
      </c>
      <c r="K2910" s="57"/>
      <c r="L2910" s="65" t="s">
        <v>470</v>
      </c>
    </row>
    <row r="2911" spans="1:12" s="73" customFormat="1" outlineLevel="2">
      <c r="A2911" s="82">
        <v>1207901013</v>
      </c>
      <c r="B2911" s="83" t="s">
        <v>2351</v>
      </c>
      <c r="C2911" s="70">
        <v>0</v>
      </c>
      <c r="D2911" s="79"/>
      <c r="E2911" s="70"/>
      <c r="F2911" s="72"/>
      <c r="G2911" s="70">
        <f t="shared" si="89"/>
        <v>0</v>
      </c>
      <c r="I2911" s="68">
        <v>0</v>
      </c>
      <c r="J2911" s="69">
        <f t="shared" si="88"/>
        <v>0</v>
      </c>
      <c r="K2911" s="57"/>
      <c r="L2911" s="65" t="s">
        <v>470</v>
      </c>
    </row>
    <row r="2912" spans="1:12" s="73" customFormat="1" outlineLevel="2">
      <c r="A2912" s="82">
        <v>1207901016</v>
      </c>
      <c r="B2912" s="83" t="s">
        <v>2352</v>
      </c>
      <c r="C2912" s="70">
        <v>0</v>
      </c>
      <c r="D2912" s="79"/>
      <c r="E2912" s="70"/>
      <c r="F2912" s="72"/>
      <c r="G2912" s="70">
        <f t="shared" si="89"/>
        <v>0</v>
      </c>
      <c r="I2912" s="68">
        <v>0</v>
      </c>
      <c r="J2912" s="69">
        <f t="shared" si="88"/>
        <v>0</v>
      </c>
      <c r="K2912" s="57"/>
      <c r="L2912" s="65" t="s">
        <v>470</v>
      </c>
    </row>
    <row r="2913" spans="1:12" s="73" customFormat="1" outlineLevel="2">
      <c r="A2913" s="82">
        <v>1207901017</v>
      </c>
      <c r="B2913" s="83" t="s">
        <v>2353</v>
      </c>
      <c r="C2913" s="70">
        <v>0</v>
      </c>
      <c r="D2913" s="79"/>
      <c r="E2913" s="70"/>
      <c r="F2913" s="72"/>
      <c r="G2913" s="70">
        <f t="shared" si="89"/>
        <v>0</v>
      </c>
      <c r="I2913" s="68">
        <v>0</v>
      </c>
      <c r="J2913" s="69">
        <f t="shared" si="88"/>
        <v>0</v>
      </c>
      <c r="K2913" s="57"/>
      <c r="L2913" s="65" t="s">
        <v>470</v>
      </c>
    </row>
    <row r="2914" spans="1:12" s="73" customFormat="1" outlineLevel="2">
      <c r="A2914" s="82">
        <v>1207901018</v>
      </c>
      <c r="B2914" s="83" t="s">
        <v>2354</v>
      </c>
      <c r="C2914" s="70">
        <v>0</v>
      </c>
      <c r="D2914" s="79"/>
      <c r="E2914" s="70"/>
      <c r="F2914" s="72"/>
      <c r="G2914" s="70">
        <f t="shared" si="89"/>
        <v>0</v>
      </c>
      <c r="I2914" s="68">
        <v>0</v>
      </c>
      <c r="J2914" s="69">
        <f t="shared" si="88"/>
        <v>0</v>
      </c>
      <c r="K2914" s="57"/>
      <c r="L2914" s="65" t="s">
        <v>470</v>
      </c>
    </row>
    <row r="2915" spans="1:12" s="73" customFormat="1" outlineLevel="2">
      <c r="A2915" s="82">
        <v>1207901019</v>
      </c>
      <c r="B2915" s="83" t="s">
        <v>2355</v>
      </c>
      <c r="C2915" s="70">
        <v>0</v>
      </c>
      <c r="D2915" s="79"/>
      <c r="E2915" s="70"/>
      <c r="F2915" s="72"/>
      <c r="G2915" s="70">
        <f t="shared" si="89"/>
        <v>0</v>
      </c>
      <c r="I2915" s="68">
        <v>0</v>
      </c>
      <c r="J2915" s="69">
        <f t="shared" si="88"/>
        <v>0</v>
      </c>
      <c r="K2915" s="57"/>
      <c r="L2915" s="65" t="s">
        <v>470</v>
      </c>
    </row>
    <row r="2916" spans="1:12" s="73" customFormat="1" outlineLevel="2">
      <c r="A2916" s="82">
        <v>1207902010</v>
      </c>
      <c r="B2916" s="83" t="s">
        <v>2356</v>
      </c>
      <c r="C2916" s="70">
        <v>0</v>
      </c>
      <c r="D2916" s="79"/>
      <c r="E2916" s="70"/>
      <c r="F2916" s="72"/>
      <c r="G2916" s="70">
        <f t="shared" si="89"/>
        <v>0</v>
      </c>
      <c r="I2916" s="68">
        <v>0</v>
      </c>
      <c r="J2916" s="69">
        <f t="shared" si="88"/>
        <v>0</v>
      </c>
      <c r="K2916" s="57"/>
      <c r="L2916" s="65" t="s">
        <v>470</v>
      </c>
    </row>
    <row r="2917" spans="1:12" s="73" customFormat="1" outlineLevel="2">
      <c r="A2917" s="82">
        <v>1207902011</v>
      </c>
      <c r="B2917" s="83" t="s">
        <v>2357</v>
      </c>
      <c r="C2917" s="70">
        <v>119.4</v>
      </c>
      <c r="D2917" s="79"/>
      <c r="E2917" s="70"/>
      <c r="F2917" s="72"/>
      <c r="G2917" s="70">
        <f t="shared" si="89"/>
        <v>119.4</v>
      </c>
      <c r="I2917" s="68">
        <v>0</v>
      </c>
      <c r="J2917" s="69">
        <f t="shared" si="88"/>
        <v>-119.4</v>
      </c>
      <c r="K2917" s="57"/>
      <c r="L2917" s="65" t="s">
        <v>470</v>
      </c>
    </row>
    <row r="2918" spans="1:12" s="73" customFormat="1" outlineLevel="2">
      <c r="A2918" s="82">
        <v>1207902012</v>
      </c>
      <c r="B2918" s="83" t="s">
        <v>2358</v>
      </c>
      <c r="C2918" s="70">
        <v>0</v>
      </c>
      <c r="D2918" s="79"/>
      <c r="E2918" s="70"/>
      <c r="F2918" s="72"/>
      <c r="G2918" s="70">
        <f t="shared" si="89"/>
        <v>0</v>
      </c>
      <c r="I2918" s="68">
        <v>0</v>
      </c>
      <c r="J2918" s="69">
        <f t="shared" si="88"/>
        <v>0</v>
      </c>
      <c r="K2918" s="57"/>
      <c r="L2918" s="65" t="s">
        <v>470</v>
      </c>
    </row>
    <row r="2919" spans="1:12" s="73" customFormat="1" outlineLevel="2">
      <c r="A2919" s="82">
        <v>1207902013</v>
      </c>
      <c r="B2919" s="83" t="s">
        <v>2359</v>
      </c>
      <c r="C2919" s="70">
        <v>2847347.02</v>
      </c>
      <c r="D2919" s="79"/>
      <c r="E2919" s="70"/>
      <c r="F2919" s="72"/>
      <c r="G2919" s="70">
        <f t="shared" si="89"/>
        <v>2847347.02</v>
      </c>
      <c r="I2919" s="68">
        <v>0</v>
      </c>
      <c r="J2919" s="69">
        <f t="shared" si="88"/>
        <v>-2847347.02</v>
      </c>
      <c r="K2919" s="57"/>
      <c r="L2919" s="65" t="s">
        <v>470</v>
      </c>
    </row>
    <row r="2920" spans="1:12" s="73" customFormat="1" outlineLevel="2">
      <c r="A2920" s="82">
        <v>1207902017</v>
      </c>
      <c r="B2920" s="83" t="s">
        <v>2360</v>
      </c>
      <c r="C2920" s="70">
        <v>-2847466.4199999901</v>
      </c>
      <c r="D2920" s="79"/>
      <c r="E2920" s="70"/>
      <c r="F2920" s="72"/>
      <c r="G2920" s="70">
        <f t="shared" si="89"/>
        <v>-2847466.4199999901</v>
      </c>
      <c r="I2920" s="68">
        <v>0</v>
      </c>
      <c r="J2920" s="69">
        <f t="shared" si="88"/>
        <v>2847466.4199999901</v>
      </c>
      <c r="K2920" s="57"/>
      <c r="L2920" s="65" t="s">
        <v>470</v>
      </c>
    </row>
    <row r="2921" spans="1:12" s="73" customFormat="1" outlineLevel="2">
      <c r="A2921" s="82">
        <v>1207902019</v>
      </c>
      <c r="B2921" s="83" t="s">
        <v>2361</v>
      </c>
      <c r="C2921" s="70">
        <v>0</v>
      </c>
      <c r="D2921" s="79"/>
      <c r="E2921" s="70"/>
      <c r="F2921" s="72"/>
      <c r="G2921" s="70">
        <f t="shared" si="89"/>
        <v>0</v>
      </c>
      <c r="I2921" s="68">
        <v>0</v>
      </c>
      <c r="J2921" s="69">
        <f t="shared" si="88"/>
        <v>0</v>
      </c>
      <c r="K2921" s="57"/>
      <c r="L2921" s="65" t="s">
        <v>470</v>
      </c>
    </row>
    <row r="2922" spans="1:12" s="73" customFormat="1" outlineLevel="2">
      <c r="A2922" s="82">
        <v>1208101010</v>
      </c>
      <c r="B2922" s="83" t="s">
        <v>2362</v>
      </c>
      <c r="C2922" s="70">
        <v>0</v>
      </c>
      <c r="D2922" s="79"/>
      <c r="E2922" s="70"/>
      <c r="F2922" s="72"/>
      <c r="G2922" s="70">
        <f t="shared" si="89"/>
        <v>0</v>
      </c>
      <c r="I2922" s="68">
        <v>0</v>
      </c>
      <c r="J2922" s="69">
        <f t="shared" si="88"/>
        <v>0</v>
      </c>
      <c r="K2922" s="57"/>
      <c r="L2922" s="65" t="s">
        <v>470</v>
      </c>
    </row>
    <row r="2923" spans="1:12" s="73" customFormat="1" outlineLevel="2">
      <c r="A2923" s="82">
        <v>1208101011</v>
      </c>
      <c r="B2923" s="83" t="s">
        <v>2363</v>
      </c>
      <c r="C2923" s="70">
        <v>0</v>
      </c>
      <c r="D2923" s="79"/>
      <c r="E2923" s="70"/>
      <c r="F2923" s="72"/>
      <c r="G2923" s="70">
        <f t="shared" si="89"/>
        <v>0</v>
      </c>
      <c r="I2923" s="68">
        <v>0</v>
      </c>
      <c r="J2923" s="69">
        <f t="shared" ref="J2923:J2986" si="90">I2923-G2923</f>
        <v>0</v>
      </c>
      <c r="K2923" s="57"/>
      <c r="L2923" s="65" t="s">
        <v>470</v>
      </c>
    </row>
    <row r="2924" spans="1:12" s="73" customFormat="1" outlineLevel="2">
      <c r="A2924" s="82">
        <v>1208101012</v>
      </c>
      <c r="B2924" s="83" t="s">
        <v>2364</v>
      </c>
      <c r="C2924" s="70">
        <v>0</v>
      </c>
      <c r="D2924" s="79"/>
      <c r="E2924" s="70"/>
      <c r="F2924" s="72"/>
      <c r="G2924" s="70">
        <f t="shared" si="89"/>
        <v>0</v>
      </c>
      <c r="I2924" s="68">
        <v>0</v>
      </c>
      <c r="J2924" s="69">
        <f t="shared" si="90"/>
        <v>0</v>
      </c>
      <c r="K2924" s="57"/>
      <c r="L2924" s="65" t="s">
        <v>470</v>
      </c>
    </row>
    <row r="2925" spans="1:12" s="73" customFormat="1" outlineLevel="2">
      <c r="A2925" s="82">
        <v>1208101013</v>
      </c>
      <c r="B2925" s="83" t="s">
        <v>2365</v>
      </c>
      <c r="C2925" s="70">
        <v>0</v>
      </c>
      <c r="D2925" s="79"/>
      <c r="E2925" s="70"/>
      <c r="F2925" s="72"/>
      <c r="G2925" s="70">
        <f t="shared" si="89"/>
        <v>0</v>
      </c>
      <c r="I2925" s="68">
        <v>0</v>
      </c>
      <c r="J2925" s="69">
        <f t="shared" si="90"/>
        <v>0</v>
      </c>
      <c r="K2925" s="57"/>
      <c r="L2925" s="65" t="s">
        <v>470</v>
      </c>
    </row>
    <row r="2926" spans="1:12" s="73" customFormat="1" outlineLevel="2">
      <c r="A2926" s="82">
        <v>1208101016</v>
      </c>
      <c r="B2926" s="83" t="s">
        <v>2366</v>
      </c>
      <c r="C2926" s="70">
        <v>0</v>
      </c>
      <c r="D2926" s="79"/>
      <c r="E2926" s="70"/>
      <c r="F2926" s="72"/>
      <c r="G2926" s="70">
        <f t="shared" si="89"/>
        <v>0</v>
      </c>
      <c r="I2926" s="68">
        <v>0</v>
      </c>
      <c r="J2926" s="69">
        <f t="shared" si="90"/>
        <v>0</v>
      </c>
      <c r="K2926" s="57"/>
      <c r="L2926" s="65" t="s">
        <v>470</v>
      </c>
    </row>
    <row r="2927" spans="1:12" s="73" customFormat="1" outlineLevel="2">
      <c r="A2927" s="82">
        <v>1208101017</v>
      </c>
      <c r="B2927" s="83" t="s">
        <v>2367</v>
      </c>
      <c r="C2927" s="70">
        <v>0</v>
      </c>
      <c r="D2927" s="79"/>
      <c r="E2927" s="70"/>
      <c r="F2927" s="72"/>
      <c r="G2927" s="70">
        <f t="shared" si="89"/>
        <v>0</v>
      </c>
      <c r="I2927" s="68">
        <v>0</v>
      </c>
      <c r="J2927" s="69">
        <f t="shared" si="90"/>
        <v>0</v>
      </c>
      <c r="K2927" s="57"/>
      <c r="L2927" s="65" t="s">
        <v>470</v>
      </c>
    </row>
    <row r="2928" spans="1:12" s="73" customFormat="1" outlineLevel="2">
      <c r="A2928" s="82">
        <v>1208101018</v>
      </c>
      <c r="B2928" s="83" t="s">
        <v>2368</v>
      </c>
      <c r="C2928" s="70">
        <v>0</v>
      </c>
      <c r="D2928" s="79"/>
      <c r="E2928" s="70"/>
      <c r="F2928" s="72"/>
      <c r="G2928" s="70">
        <f t="shared" si="89"/>
        <v>0</v>
      </c>
      <c r="I2928" s="68">
        <v>0</v>
      </c>
      <c r="J2928" s="69">
        <f t="shared" si="90"/>
        <v>0</v>
      </c>
      <c r="K2928" s="57"/>
      <c r="L2928" s="65" t="s">
        <v>470</v>
      </c>
    </row>
    <row r="2929" spans="1:12" s="73" customFormat="1" outlineLevel="2">
      <c r="A2929" s="82">
        <v>1208101019</v>
      </c>
      <c r="B2929" s="83" t="s">
        <v>2369</v>
      </c>
      <c r="C2929" s="70">
        <v>0</v>
      </c>
      <c r="D2929" s="79"/>
      <c r="E2929" s="70"/>
      <c r="F2929" s="72"/>
      <c r="G2929" s="70">
        <f t="shared" si="89"/>
        <v>0</v>
      </c>
      <c r="I2929" s="68">
        <v>0</v>
      </c>
      <c r="J2929" s="69">
        <f t="shared" si="90"/>
        <v>0</v>
      </c>
      <c r="K2929" s="57"/>
      <c r="L2929" s="65" t="s">
        <v>470</v>
      </c>
    </row>
    <row r="2930" spans="1:12" s="73" customFormat="1" outlineLevel="2">
      <c r="A2930" s="82">
        <v>1208101910</v>
      </c>
      <c r="B2930" s="83" t="s">
        <v>2370</v>
      </c>
      <c r="C2930" s="70">
        <v>0</v>
      </c>
      <c r="D2930" s="79"/>
      <c r="E2930" s="70"/>
      <c r="F2930" s="72"/>
      <c r="G2930" s="70">
        <f t="shared" si="89"/>
        <v>0</v>
      </c>
      <c r="I2930" s="68">
        <v>0</v>
      </c>
      <c r="J2930" s="69">
        <f t="shared" si="90"/>
        <v>0</v>
      </c>
      <c r="K2930" s="57"/>
      <c r="L2930" s="65" t="s">
        <v>5634</v>
      </c>
    </row>
    <row r="2931" spans="1:12" s="73" customFormat="1" outlineLevel="2">
      <c r="A2931" s="82">
        <v>1208101913</v>
      </c>
      <c r="B2931" s="83" t="s">
        <v>2370</v>
      </c>
      <c r="C2931" s="70">
        <v>0</v>
      </c>
      <c r="D2931" s="79"/>
      <c r="E2931" s="70"/>
      <c r="F2931" s="72"/>
      <c r="G2931" s="70">
        <f t="shared" si="89"/>
        <v>0</v>
      </c>
      <c r="I2931" s="68">
        <v>0</v>
      </c>
      <c r="J2931" s="69">
        <f t="shared" si="90"/>
        <v>0</v>
      </c>
      <c r="K2931" s="57"/>
      <c r="L2931" s="65" t="s">
        <v>5634</v>
      </c>
    </row>
    <row r="2932" spans="1:12" s="73" customFormat="1" outlineLevel="2">
      <c r="A2932" s="82">
        <v>1208601010</v>
      </c>
      <c r="B2932" s="83" t="s">
        <v>2371</v>
      </c>
      <c r="C2932" s="70">
        <v>0</v>
      </c>
      <c r="D2932" s="79"/>
      <c r="E2932" s="70"/>
      <c r="F2932" s="72"/>
      <c r="G2932" s="70">
        <f t="shared" si="89"/>
        <v>0</v>
      </c>
      <c r="I2932" s="68">
        <v>0</v>
      </c>
      <c r="J2932" s="69">
        <f t="shared" si="90"/>
        <v>0</v>
      </c>
      <c r="K2932" s="57"/>
      <c r="L2932" s="65" t="s">
        <v>470</v>
      </c>
    </row>
    <row r="2933" spans="1:12" s="73" customFormat="1" outlineLevel="2">
      <c r="A2933" s="82">
        <v>1208601011</v>
      </c>
      <c r="B2933" s="83" t="s">
        <v>2372</v>
      </c>
      <c r="C2933" s="70">
        <v>0</v>
      </c>
      <c r="D2933" s="79"/>
      <c r="E2933" s="70"/>
      <c r="F2933" s="72"/>
      <c r="G2933" s="70">
        <f t="shared" si="89"/>
        <v>0</v>
      </c>
      <c r="I2933" s="68">
        <v>0</v>
      </c>
      <c r="J2933" s="69">
        <f t="shared" si="90"/>
        <v>0</v>
      </c>
      <c r="K2933" s="57"/>
      <c r="L2933" s="65" t="s">
        <v>470</v>
      </c>
    </row>
    <row r="2934" spans="1:12" s="73" customFormat="1" outlineLevel="2">
      <c r="A2934" s="82">
        <v>1208601012</v>
      </c>
      <c r="B2934" s="83" t="s">
        <v>2373</v>
      </c>
      <c r="C2934" s="70">
        <v>0</v>
      </c>
      <c r="D2934" s="79"/>
      <c r="E2934" s="70"/>
      <c r="F2934" s="72"/>
      <c r="G2934" s="70">
        <f t="shared" si="89"/>
        <v>0</v>
      </c>
      <c r="I2934" s="68">
        <v>0</v>
      </c>
      <c r="J2934" s="69">
        <f t="shared" si="90"/>
        <v>0</v>
      </c>
      <c r="K2934" s="57"/>
      <c r="L2934" s="65" t="s">
        <v>470</v>
      </c>
    </row>
    <row r="2935" spans="1:12" s="73" customFormat="1" outlineLevel="2">
      <c r="A2935" s="82">
        <v>1208601013</v>
      </c>
      <c r="B2935" s="83" t="s">
        <v>2374</v>
      </c>
      <c r="C2935" s="70">
        <v>0</v>
      </c>
      <c r="D2935" s="79"/>
      <c r="E2935" s="70"/>
      <c r="F2935" s="72"/>
      <c r="G2935" s="70">
        <f t="shared" si="89"/>
        <v>0</v>
      </c>
      <c r="I2935" s="68">
        <v>0</v>
      </c>
      <c r="J2935" s="69">
        <f t="shared" si="90"/>
        <v>0</v>
      </c>
      <c r="K2935" s="57"/>
      <c r="L2935" s="65" t="s">
        <v>470</v>
      </c>
    </row>
    <row r="2936" spans="1:12" s="73" customFormat="1" outlineLevel="2">
      <c r="A2936" s="82">
        <v>1208601016</v>
      </c>
      <c r="B2936" s="83" t="s">
        <v>2375</v>
      </c>
      <c r="C2936" s="70">
        <v>0</v>
      </c>
      <c r="D2936" s="79"/>
      <c r="E2936" s="70"/>
      <c r="F2936" s="72"/>
      <c r="G2936" s="70">
        <f t="shared" si="89"/>
        <v>0</v>
      </c>
      <c r="I2936" s="68">
        <v>0</v>
      </c>
      <c r="J2936" s="69">
        <f t="shared" si="90"/>
        <v>0</v>
      </c>
      <c r="K2936" s="57"/>
      <c r="L2936" s="65" t="s">
        <v>470</v>
      </c>
    </row>
    <row r="2937" spans="1:12" s="73" customFormat="1" outlineLevel="2">
      <c r="A2937" s="82">
        <v>1208601017</v>
      </c>
      <c r="B2937" s="83" t="s">
        <v>2376</v>
      </c>
      <c r="C2937" s="70">
        <v>0</v>
      </c>
      <c r="D2937" s="79"/>
      <c r="E2937" s="70"/>
      <c r="F2937" s="72"/>
      <c r="G2937" s="70">
        <f t="shared" ref="G2937:G3000" si="91">C2937+E2937</f>
        <v>0</v>
      </c>
      <c r="I2937" s="68">
        <v>0</v>
      </c>
      <c r="J2937" s="69">
        <f t="shared" si="90"/>
        <v>0</v>
      </c>
      <c r="K2937" s="57"/>
      <c r="L2937" s="65" t="s">
        <v>470</v>
      </c>
    </row>
    <row r="2938" spans="1:12" s="73" customFormat="1" outlineLevel="2">
      <c r="A2938" s="82">
        <v>1208601018</v>
      </c>
      <c r="B2938" s="83" t="s">
        <v>2377</v>
      </c>
      <c r="C2938" s="70">
        <v>0</v>
      </c>
      <c r="D2938" s="79"/>
      <c r="E2938" s="70"/>
      <c r="F2938" s="72"/>
      <c r="G2938" s="70">
        <f t="shared" si="91"/>
        <v>0</v>
      </c>
      <c r="I2938" s="68">
        <v>0</v>
      </c>
      <c r="J2938" s="69">
        <f t="shared" si="90"/>
        <v>0</v>
      </c>
      <c r="K2938" s="57"/>
      <c r="L2938" s="65" t="s">
        <v>470</v>
      </c>
    </row>
    <row r="2939" spans="1:12" s="73" customFormat="1" outlineLevel="2">
      <c r="A2939" s="82">
        <v>1208601019</v>
      </c>
      <c r="B2939" s="83" t="s">
        <v>2378</v>
      </c>
      <c r="C2939" s="70">
        <v>0</v>
      </c>
      <c r="D2939" s="79"/>
      <c r="E2939" s="70"/>
      <c r="F2939" s="72"/>
      <c r="G2939" s="70">
        <f t="shared" si="91"/>
        <v>0</v>
      </c>
      <c r="I2939" s="68">
        <v>0</v>
      </c>
      <c r="J2939" s="69">
        <f t="shared" si="90"/>
        <v>0</v>
      </c>
      <c r="K2939" s="57"/>
      <c r="L2939" s="65" t="s">
        <v>470</v>
      </c>
    </row>
    <row r="2940" spans="1:12" s="73" customFormat="1" outlineLevel="2">
      <c r="A2940" s="82">
        <v>1209701010</v>
      </c>
      <c r="B2940" s="83" t="s">
        <v>2379</v>
      </c>
      <c r="C2940" s="70">
        <v>0</v>
      </c>
      <c r="D2940" s="79"/>
      <c r="E2940" s="70"/>
      <c r="F2940" s="72"/>
      <c r="G2940" s="70">
        <f t="shared" si="91"/>
        <v>0</v>
      </c>
      <c r="I2940" s="68">
        <v>0</v>
      </c>
      <c r="J2940" s="69">
        <f t="shared" si="90"/>
        <v>0</v>
      </c>
      <c r="K2940" s="57"/>
      <c r="L2940" s="65" t="s">
        <v>470</v>
      </c>
    </row>
    <row r="2941" spans="1:12" s="73" customFormat="1" outlineLevel="2">
      <c r="A2941" s="82">
        <v>1209701011</v>
      </c>
      <c r="B2941" s="83" t="s">
        <v>2380</v>
      </c>
      <c r="C2941" s="70">
        <v>0</v>
      </c>
      <c r="D2941" s="79"/>
      <c r="E2941" s="70"/>
      <c r="F2941" s="72"/>
      <c r="G2941" s="70">
        <f t="shared" si="91"/>
        <v>0</v>
      </c>
      <c r="I2941" s="68">
        <v>0</v>
      </c>
      <c r="J2941" s="69">
        <f t="shared" si="90"/>
        <v>0</v>
      </c>
      <c r="K2941" s="57"/>
      <c r="L2941" s="65" t="s">
        <v>470</v>
      </c>
    </row>
    <row r="2942" spans="1:12" s="73" customFormat="1" outlineLevel="2">
      <c r="A2942" s="82">
        <v>1209701012</v>
      </c>
      <c r="B2942" s="83" t="s">
        <v>2381</v>
      </c>
      <c r="C2942" s="70">
        <v>0</v>
      </c>
      <c r="D2942" s="79"/>
      <c r="E2942" s="70"/>
      <c r="F2942" s="72"/>
      <c r="G2942" s="70">
        <f t="shared" si="91"/>
        <v>0</v>
      </c>
      <c r="I2942" s="68">
        <v>0</v>
      </c>
      <c r="J2942" s="69">
        <f t="shared" si="90"/>
        <v>0</v>
      </c>
      <c r="K2942" s="57"/>
      <c r="L2942" s="65" t="s">
        <v>470</v>
      </c>
    </row>
    <row r="2943" spans="1:12" s="73" customFormat="1" outlineLevel="2">
      <c r="A2943" s="82">
        <v>1209701013</v>
      </c>
      <c r="B2943" s="83" t="s">
        <v>2382</v>
      </c>
      <c r="C2943" s="70">
        <v>7398.71</v>
      </c>
      <c r="D2943" s="79"/>
      <c r="E2943" s="70"/>
      <c r="F2943" s="72"/>
      <c r="G2943" s="70">
        <f t="shared" si="91"/>
        <v>7398.71</v>
      </c>
      <c r="I2943" s="68">
        <v>0</v>
      </c>
      <c r="J2943" s="69">
        <f t="shared" si="90"/>
        <v>-7398.71</v>
      </c>
      <c r="K2943" s="57"/>
      <c r="L2943" s="65" t="s">
        <v>470</v>
      </c>
    </row>
    <row r="2944" spans="1:12" s="73" customFormat="1" outlineLevel="2">
      <c r="A2944" s="82">
        <v>1209701017</v>
      </c>
      <c r="B2944" s="83" t="s">
        <v>2383</v>
      </c>
      <c r="C2944" s="70">
        <v>-7398.71</v>
      </c>
      <c r="D2944" s="79"/>
      <c r="E2944" s="70"/>
      <c r="F2944" s="72"/>
      <c r="G2944" s="70">
        <f t="shared" si="91"/>
        <v>-7398.71</v>
      </c>
      <c r="I2944" s="68">
        <v>0</v>
      </c>
      <c r="J2944" s="69">
        <f t="shared" si="90"/>
        <v>7398.71</v>
      </c>
      <c r="K2944" s="57"/>
      <c r="L2944" s="65" t="s">
        <v>470</v>
      </c>
    </row>
    <row r="2945" spans="1:12" s="73" customFormat="1" outlineLevel="2">
      <c r="A2945" s="82">
        <v>1209701018</v>
      </c>
      <c r="B2945" s="83" t="s">
        <v>2384</v>
      </c>
      <c r="C2945" s="70">
        <v>0</v>
      </c>
      <c r="D2945" s="79"/>
      <c r="E2945" s="70"/>
      <c r="F2945" s="72"/>
      <c r="G2945" s="70">
        <f t="shared" si="91"/>
        <v>0</v>
      </c>
      <c r="I2945" s="68">
        <v>0</v>
      </c>
      <c r="J2945" s="69">
        <f t="shared" si="90"/>
        <v>0</v>
      </c>
      <c r="K2945" s="57"/>
      <c r="L2945" s="65" t="s">
        <v>470</v>
      </c>
    </row>
    <row r="2946" spans="1:12" s="73" customFormat="1" outlineLevel="2">
      <c r="A2946" s="82">
        <v>1209701019</v>
      </c>
      <c r="B2946" s="83" t="s">
        <v>2385</v>
      </c>
      <c r="C2946" s="70">
        <v>0</v>
      </c>
      <c r="D2946" s="79"/>
      <c r="E2946" s="70"/>
      <c r="F2946" s="72"/>
      <c r="G2946" s="70">
        <f t="shared" si="91"/>
        <v>0</v>
      </c>
      <c r="I2946" s="68">
        <v>0</v>
      </c>
      <c r="J2946" s="69">
        <f t="shared" si="90"/>
        <v>0</v>
      </c>
      <c r="K2946" s="57"/>
      <c r="L2946" s="65" t="s">
        <v>470</v>
      </c>
    </row>
    <row r="2947" spans="1:12" s="73" customFormat="1" outlineLevel="2">
      <c r="A2947" s="82">
        <v>1216901010</v>
      </c>
      <c r="B2947" s="83" t="s">
        <v>2386</v>
      </c>
      <c r="C2947" s="70">
        <v>0</v>
      </c>
      <c r="D2947" s="79"/>
      <c r="E2947" s="70"/>
      <c r="F2947" s="72"/>
      <c r="G2947" s="70">
        <f t="shared" si="91"/>
        <v>0</v>
      </c>
      <c r="I2947" s="68">
        <v>0</v>
      </c>
      <c r="J2947" s="69">
        <f t="shared" si="90"/>
        <v>0</v>
      </c>
      <c r="K2947" s="57"/>
      <c r="L2947" s="65" t="s">
        <v>470</v>
      </c>
    </row>
    <row r="2948" spans="1:12" s="73" customFormat="1" outlineLevel="2">
      <c r="A2948" s="82">
        <v>1216901011</v>
      </c>
      <c r="B2948" s="83" t="s">
        <v>2387</v>
      </c>
      <c r="C2948" s="70">
        <v>0</v>
      </c>
      <c r="D2948" s="79"/>
      <c r="E2948" s="70"/>
      <c r="F2948" s="72"/>
      <c r="G2948" s="70">
        <f t="shared" si="91"/>
        <v>0</v>
      </c>
      <c r="I2948" s="68">
        <v>0</v>
      </c>
      <c r="J2948" s="69">
        <f t="shared" si="90"/>
        <v>0</v>
      </c>
      <c r="K2948" s="57"/>
      <c r="L2948" s="65" t="s">
        <v>470</v>
      </c>
    </row>
    <row r="2949" spans="1:12" s="73" customFormat="1" outlineLevel="2">
      <c r="A2949" s="82">
        <v>1216901012</v>
      </c>
      <c r="B2949" s="83" t="s">
        <v>2388</v>
      </c>
      <c r="C2949" s="70">
        <v>0</v>
      </c>
      <c r="D2949" s="79"/>
      <c r="E2949" s="70"/>
      <c r="F2949" s="72"/>
      <c r="G2949" s="70">
        <f t="shared" si="91"/>
        <v>0</v>
      </c>
      <c r="I2949" s="68">
        <v>0</v>
      </c>
      <c r="J2949" s="69">
        <f t="shared" si="90"/>
        <v>0</v>
      </c>
      <c r="K2949" s="57"/>
      <c r="L2949" s="65" t="s">
        <v>470</v>
      </c>
    </row>
    <row r="2950" spans="1:12" s="73" customFormat="1" outlineLevel="2">
      <c r="A2950" s="82">
        <v>1216901013</v>
      </c>
      <c r="B2950" s="83" t="s">
        <v>2389</v>
      </c>
      <c r="C2950" s="70">
        <v>0</v>
      </c>
      <c r="D2950" s="79"/>
      <c r="E2950" s="70"/>
      <c r="F2950" s="72"/>
      <c r="G2950" s="70">
        <f t="shared" si="91"/>
        <v>0</v>
      </c>
      <c r="I2950" s="68">
        <v>0</v>
      </c>
      <c r="J2950" s="69">
        <f t="shared" si="90"/>
        <v>0</v>
      </c>
      <c r="K2950" s="57"/>
      <c r="L2950" s="65" t="s">
        <v>470</v>
      </c>
    </row>
    <row r="2951" spans="1:12" s="73" customFormat="1" outlineLevel="2">
      <c r="A2951" s="82">
        <v>1216901016</v>
      </c>
      <c r="B2951" s="83" t="s">
        <v>2390</v>
      </c>
      <c r="C2951" s="70">
        <v>0</v>
      </c>
      <c r="D2951" s="79"/>
      <c r="E2951" s="70"/>
      <c r="F2951" s="72"/>
      <c r="G2951" s="70">
        <f t="shared" si="91"/>
        <v>0</v>
      </c>
      <c r="I2951" s="68">
        <v>0</v>
      </c>
      <c r="J2951" s="69">
        <f t="shared" si="90"/>
        <v>0</v>
      </c>
      <c r="K2951" s="57"/>
      <c r="L2951" s="65" t="s">
        <v>470</v>
      </c>
    </row>
    <row r="2952" spans="1:12" s="73" customFormat="1" outlineLevel="2">
      <c r="A2952" s="82">
        <v>1216901017</v>
      </c>
      <c r="B2952" s="83" t="s">
        <v>2391</v>
      </c>
      <c r="C2952" s="70">
        <v>0</v>
      </c>
      <c r="D2952" s="79"/>
      <c r="E2952" s="70"/>
      <c r="F2952" s="72"/>
      <c r="G2952" s="70">
        <f t="shared" si="91"/>
        <v>0</v>
      </c>
      <c r="I2952" s="68">
        <v>0</v>
      </c>
      <c r="J2952" s="69">
        <f t="shared" si="90"/>
        <v>0</v>
      </c>
      <c r="K2952" s="57"/>
      <c r="L2952" s="65" t="s">
        <v>470</v>
      </c>
    </row>
    <row r="2953" spans="1:12" s="73" customFormat="1" outlineLevel="2">
      <c r="A2953" s="82">
        <v>1216901018</v>
      </c>
      <c r="B2953" s="83" t="s">
        <v>2392</v>
      </c>
      <c r="C2953" s="70">
        <v>0</v>
      </c>
      <c r="D2953" s="79"/>
      <c r="E2953" s="70"/>
      <c r="F2953" s="72"/>
      <c r="G2953" s="70">
        <f t="shared" si="91"/>
        <v>0</v>
      </c>
      <c r="I2953" s="68">
        <v>0</v>
      </c>
      <c r="J2953" s="69">
        <f t="shared" si="90"/>
        <v>0</v>
      </c>
      <c r="K2953" s="57"/>
      <c r="L2953" s="65" t="s">
        <v>470</v>
      </c>
    </row>
    <row r="2954" spans="1:12" s="73" customFormat="1" outlineLevel="2">
      <c r="A2954" s="82">
        <v>1216901019</v>
      </c>
      <c r="B2954" s="83" t="s">
        <v>2393</v>
      </c>
      <c r="C2954" s="70">
        <v>0</v>
      </c>
      <c r="D2954" s="79"/>
      <c r="E2954" s="70"/>
      <c r="F2954" s="72"/>
      <c r="G2954" s="70">
        <f t="shared" si="91"/>
        <v>0</v>
      </c>
      <c r="I2954" s="68">
        <v>0</v>
      </c>
      <c r="J2954" s="69">
        <f t="shared" si="90"/>
        <v>0</v>
      </c>
      <c r="K2954" s="57"/>
      <c r="L2954" s="65" t="s">
        <v>470</v>
      </c>
    </row>
    <row r="2955" spans="1:12" s="73" customFormat="1" outlineLevel="2">
      <c r="A2955" s="82">
        <v>1216901020</v>
      </c>
      <c r="B2955" s="83" t="s">
        <v>2386</v>
      </c>
      <c r="C2955" s="70">
        <v>0</v>
      </c>
      <c r="D2955" s="79"/>
      <c r="E2955" s="70"/>
      <c r="F2955" s="72"/>
      <c r="G2955" s="70">
        <f t="shared" si="91"/>
        <v>0</v>
      </c>
      <c r="I2955" s="68">
        <v>0</v>
      </c>
      <c r="J2955" s="69">
        <f t="shared" si="90"/>
        <v>0</v>
      </c>
      <c r="K2955" s="57"/>
      <c r="L2955" s="65" t="s">
        <v>470</v>
      </c>
    </row>
    <row r="2956" spans="1:12" s="73" customFormat="1" outlineLevel="2">
      <c r="A2956" s="82">
        <v>1216901021</v>
      </c>
      <c r="B2956" s="83" t="s">
        <v>2387</v>
      </c>
      <c r="C2956" s="70">
        <v>0</v>
      </c>
      <c r="D2956" s="79"/>
      <c r="E2956" s="70"/>
      <c r="F2956" s="72"/>
      <c r="G2956" s="70">
        <f t="shared" si="91"/>
        <v>0</v>
      </c>
      <c r="I2956" s="68">
        <v>0</v>
      </c>
      <c r="J2956" s="69">
        <f t="shared" si="90"/>
        <v>0</v>
      </c>
      <c r="K2956" s="57"/>
      <c r="L2956" s="65" t="s">
        <v>470</v>
      </c>
    </row>
    <row r="2957" spans="1:12" s="73" customFormat="1" outlineLevel="2">
      <c r="A2957" s="82">
        <v>1216901022</v>
      </c>
      <c r="B2957" s="83" t="s">
        <v>2388</v>
      </c>
      <c r="C2957" s="70">
        <v>0</v>
      </c>
      <c r="D2957" s="79"/>
      <c r="E2957" s="70"/>
      <c r="F2957" s="72"/>
      <c r="G2957" s="70">
        <f t="shared" si="91"/>
        <v>0</v>
      </c>
      <c r="I2957" s="68">
        <v>0</v>
      </c>
      <c r="J2957" s="69">
        <f t="shared" si="90"/>
        <v>0</v>
      </c>
      <c r="K2957" s="57"/>
      <c r="L2957" s="65" t="s">
        <v>470</v>
      </c>
    </row>
    <row r="2958" spans="1:12" s="73" customFormat="1" outlineLevel="2">
      <c r="A2958" s="82">
        <v>1216901023</v>
      </c>
      <c r="B2958" s="83" t="s">
        <v>2389</v>
      </c>
      <c r="C2958" s="70">
        <v>0</v>
      </c>
      <c r="D2958" s="79"/>
      <c r="E2958" s="70"/>
      <c r="F2958" s="72"/>
      <c r="G2958" s="70">
        <f t="shared" si="91"/>
        <v>0</v>
      </c>
      <c r="I2958" s="68">
        <v>0</v>
      </c>
      <c r="J2958" s="69">
        <f t="shared" si="90"/>
        <v>0</v>
      </c>
      <c r="K2958" s="57"/>
      <c r="L2958" s="65" t="s">
        <v>470</v>
      </c>
    </row>
    <row r="2959" spans="1:12" s="73" customFormat="1" outlineLevel="2">
      <c r="A2959" s="82">
        <v>1216901026</v>
      </c>
      <c r="B2959" s="83" t="s">
        <v>2390</v>
      </c>
      <c r="C2959" s="70">
        <v>0</v>
      </c>
      <c r="D2959" s="79"/>
      <c r="E2959" s="70"/>
      <c r="F2959" s="72"/>
      <c r="G2959" s="70">
        <f t="shared" si="91"/>
        <v>0</v>
      </c>
      <c r="I2959" s="68">
        <v>0</v>
      </c>
      <c r="J2959" s="69">
        <f t="shared" si="90"/>
        <v>0</v>
      </c>
      <c r="K2959" s="57"/>
      <c r="L2959" s="65" t="s">
        <v>470</v>
      </c>
    </row>
    <row r="2960" spans="1:12" s="73" customFormat="1" outlineLevel="2">
      <c r="A2960" s="82">
        <v>1216901027</v>
      </c>
      <c r="B2960" s="83" t="s">
        <v>2391</v>
      </c>
      <c r="C2960" s="70">
        <v>0</v>
      </c>
      <c r="D2960" s="79"/>
      <c r="E2960" s="70"/>
      <c r="F2960" s="72"/>
      <c r="G2960" s="70">
        <f t="shared" si="91"/>
        <v>0</v>
      </c>
      <c r="I2960" s="68">
        <v>0</v>
      </c>
      <c r="J2960" s="69">
        <f t="shared" si="90"/>
        <v>0</v>
      </c>
      <c r="K2960" s="57"/>
      <c r="L2960" s="65" t="s">
        <v>470</v>
      </c>
    </row>
    <row r="2961" spans="1:12" s="73" customFormat="1" outlineLevel="2">
      <c r="A2961" s="82">
        <v>1216901028</v>
      </c>
      <c r="B2961" s="83" t="s">
        <v>2392</v>
      </c>
      <c r="C2961" s="70">
        <v>0</v>
      </c>
      <c r="D2961" s="79"/>
      <c r="E2961" s="70"/>
      <c r="F2961" s="72"/>
      <c r="G2961" s="70">
        <f t="shared" si="91"/>
        <v>0</v>
      </c>
      <c r="I2961" s="68">
        <v>0</v>
      </c>
      <c r="J2961" s="69">
        <f t="shared" si="90"/>
        <v>0</v>
      </c>
      <c r="K2961" s="57"/>
      <c r="L2961" s="65" t="s">
        <v>470</v>
      </c>
    </row>
    <row r="2962" spans="1:12" s="73" customFormat="1" outlineLevel="2">
      <c r="A2962" s="82">
        <v>1216901029</v>
      </c>
      <c r="B2962" s="83" t="s">
        <v>2393</v>
      </c>
      <c r="C2962" s="70">
        <v>0</v>
      </c>
      <c r="D2962" s="79"/>
      <c r="E2962" s="70"/>
      <c r="F2962" s="72"/>
      <c r="G2962" s="70">
        <f t="shared" si="91"/>
        <v>0</v>
      </c>
      <c r="I2962" s="68">
        <v>0</v>
      </c>
      <c r="J2962" s="69">
        <f t="shared" si="90"/>
        <v>0</v>
      </c>
      <c r="K2962" s="57"/>
      <c r="L2962" s="65" t="s">
        <v>470</v>
      </c>
    </row>
    <row r="2963" spans="1:12" s="73" customFormat="1" outlineLevel="2">
      <c r="A2963" s="82">
        <v>1216901030</v>
      </c>
      <c r="B2963" s="83" t="s">
        <v>2386</v>
      </c>
      <c r="C2963" s="70">
        <v>0</v>
      </c>
      <c r="D2963" s="79"/>
      <c r="E2963" s="70"/>
      <c r="F2963" s="72"/>
      <c r="G2963" s="70">
        <f t="shared" si="91"/>
        <v>0</v>
      </c>
      <c r="I2963" s="68">
        <v>0</v>
      </c>
      <c r="J2963" s="69">
        <f t="shared" si="90"/>
        <v>0</v>
      </c>
      <c r="K2963" s="57"/>
      <c r="L2963" s="65" t="s">
        <v>470</v>
      </c>
    </row>
    <row r="2964" spans="1:12" s="73" customFormat="1" outlineLevel="2">
      <c r="A2964" s="82">
        <v>1216901031</v>
      </c>
      <c r="B2964" s="83" t="s">
        <v>2387</v>
      </c>
      <c r="C2964" s="70">
        <v>0</v>
      </c>
      <c r="D2964" s="79"/>
      <c r="E2964" s="70"/>
      <c r="F2964" s="72"/>
      <c r="G2964" s="70">
        <f t="shared" si="91"/>
        <v>0</v>
      </c>
      <c r="I2964" s="68">
        <v>0</v>
      </c>
      <c r="J2964" s="69">
        <f t="shared" si="90"/>
        <v>0</v>
      </c>
      <c r="K2964" s="57"/>
      <c r="L2964" s="65" t="s">
        <v>470</v>
      </c>
    </row>
    <row r="2965" spans="1:12" s="73" customFormat="1" outlineLevel="2">
      <c r="A2965" s="82">
        <v>1216901032</v>
      </c>
      <c r="B2965" s="83" t="s">
        <v>2388</v>
      </c>
      <c r="C2965" s="70">
        <v>0</v>
      </c>
      <c r="D2965" s="79"/>
      <c r="E2965" s="70"/>
      <c r="F2965" s="72"/>
      <c r="G2965" s="70">
        <f t="shared" si="91"/>
        <v>0</v>
      </c>
      <c r="I2965" s="68">
        <v>0</v>
      </c>
      <c r="J2965" s="69">
        <f t="shared" si="90"/>
        <v>0</v>
      </c>
      <c r="K2965" s="57"/>
      <c r="L2965" s="65" t="s">
        <v>470</v>
      </c>
    </row>
    <row r="2966" spans="1:12" s="73" customFormat="1" outlineLevel="2">
      <c r="A2966" s="82">
        <v>1216901033</v>
      </c>
      <c r="B2966" s="83" t="s">
        <v>2389</v>
      </c>
      <c r="C2966" s="70">
        <v>0</v>
      </c>
      <c r="D2966" s="79"/>
      <c r="E2966" s="70"/>
      <c r="F2966" s="72"/>
      <c r="G2966" s="70">
        <f t="shared" si="91"/>
        <v>0</v>
      </c>
      <c r="I2966" s="68">
        <v>0</v>
      </c>
      <c r="J2966" s="69">
        <f t="shared" si="90"/>
        <v>0</v>
      </c>
      <c r="K2966" s="57"/>
      <c r="L2966" s="65" t="s">
        <v>470</v>
      </c>
    </row>
    <row r="2967" spans="1:12" s="73" customFormat="1" outlineLevel="2">
      <c r="A2967" s="82">
        <v>1216901036</v>
      </c>
      <c r="B2967" s="83" t="s">
        <v>2390</v>
      </c>
      <c r="C2967" s="70">
        <v>0</v>
      </c>
      <c r="D2967" s="79"/>
      <c r="E2967" s="70"/>
      <c r="F2967" s="72"/>
      <c r="G2967" s="70">
        <f t="shared" si="91"/>
        <v>0</v>
      </c>
      <c r="I2967" s="68">
        <v>0</v>
      </c>
      <c r="J2967" s="69">
        <f t="shared" si="90"/>
        <v>0</v>
      </c>
      <c r="K2967" s="57"/>
      <c r="L2967" s="65" t="s">
        <v>470</v>
      </c>
    </row>
    <row r="2968" spans="1:12" s="73" customFormat="1" outlineLevel="2">
      <c r="A2968" s="82">
        <v>1216901037</v>
      </c>
      <c r="B2968" s="83" t="s">
        <v>2391</v>
      </c>
      <c r="C2968" s="70">
        <v>0</v>
      </c>
      <c r="D2968" s="79"/>
      <c r="E2968" s="70"/>
      <c r="F2968" s="72"/>
      <c r="G2968" s="70">
        <f t="shared" si="91"/>
        <v>0</v>
      </c>
      <c r="I2968" s="68">
        <v>0</v>
      </c>
      <c r="J2968" s="69">
        <f t="shared" si="90"/>
        <v>0</v>
      </c>
      <c r="K2968" s="57"/>
      <c r="L2968" s="65" t="s">
        <v>470</v>
      </c>
    </row>
    <row r="2969" spans="1:12" s="73" customFormat="1" outlineLevel="2">
      <c r="A2969" s="82">
        <v>1216901038</v>
      </c>
      <c r="B2969" s="83" t="s">
        <v>2392</v>
      </c>
      <c r="C2969" s="70">
        <v>0</v>
      </c>
      <c r="D2969" s="79"/>
      <c r="E2969" s="70"/>
      <c r="F2969" s="72"/>
      <c r="G2969" s="70">
        <f t="shared" si="91"/>
        <v>0</v>
      </c>
      <c r="I2969" s="68">
        <v>0</v>
      </c>
      <c r="J2969" s="69">
        <f t="shared" si="90"/>
        <v>0</v>
      </c>
      <c r="K2969" s="57"/>
      <c r="L2969" s="65" t="s">
        <v>470</v>
      </c>
    </row>
    <row r="2970" spans="1:12" s="73" customFormat="1" outlineLevel="2">
      <c r="A2970" s="82">
        <v>1216901039</v>
      </c>
      <c r="B2970" s="83" t="s">
        <v>2393</v>
      </c>
      <c r="C2970" s="70">
        <v>0</v>
      </c>
      <c r="D2970" s="79"/>
      <c r="E2970" s="70"/>
      <c r="F2970" s="72"/>
      <c r="G2970" s="70">
        <f t="shared" si="91"/>
        <v>0</v>
      </c>
      <c r="I2970" s="68">
        <v>0</v>
      </c>
      <c r="J2970" s="69">
        <f t="shared" si="90"/>
        <v>0</v>
      </c>
      <c r="K2970" s="57"/>
      <c r="L2970" s="65" t="s">
        <v>470</v>
      </c>
    </row>
    <row r="2971" spans="1:12" s="73" customFormat="1" outlineLevel="2">
      <c r="A2971" s="82">
        <v>1216901910</v>
      </c>
      <c r="B2971" s="83" t="s">
        <v>2394</v>
      </c>
      <c r="C2971" s="70">
        <v>0</v>
      </c>
      <c r="D2971" s="79"/>
      <c r="E2971" s="70"/>
      <c r="F2971" s="72"/>
      <c r="G2971" s="70">
        <f t="shared" si="91"/>
        <v>0</v>
      </c>
      <c r="I2971" s="68">
        <v>0</v>
      </c>
      <c r="J2971" s="69">
        <f t="shared" si="90"/>
        <v>0</v>
      </c>
      <c r="K2971" s="57"/>
      <c r="L2971" s="65" t="s">
        <v>5634</v>
      </c>
    </row>
    <row r="2972" spans="1:12" s="73" customFormat="1" outlineLevel="2">
      <c r="A2972" s="82">
        <v>1216901911</v>
      </c>
      <c r="B2972" s="83" t="s">
        <v>2395</v>
      </c>
      <c r="C2972" s="70">
        <v>0</v>
      </c>
      <c r="D2972" s="79"/>
      <c r="E2972" s="70"/>
      <c r="F2972" s="72"/>
      <c r="G2972" s="70">
        <f t="shared" si="91"/>
        <v>0</v>
      </c>
      <c r="I2972" s="68">
        <v>0</v>
      </c>
      <c r="J2972" s="69">
        <f t="shared" si="90"/>
        <v>0</v>
      </c>
      <c r="K2972" s="57"/>
      <c r="L2972" s="65" t="s">
        <v>5634</v>
      </c>
    </row>
    <row r="2973" spans="1:12" s="73" customFormat="1" outlineLevel="2">
      <c r="A2973" s="82">
        <v>1216901913</v>
      </c>
      <c r="B2973" s="83" t="s">
        <v>2396</v>
      </c>
      <c r="C2973" s="70">
        <v>0</v>
      </c>
      <c r="D2973" s="79"/>
      <c r="E2973" s="70"/>
      <c r="F2973" s="72"/>
      <c r="G2973" s="70">
        <f t="shared" si="91"/>
        <v>0</v>
      </c>
      <c r="I2973" s="68">
        <v>0</v>
      </c>
      <c r="J2973" s="69">
        <f t="shared" si="90"/>
        <v>0</v>
      </c>
      <c r="K2973" s="57"/>
      <c r="L2973" s="65" t="s">
        <v>5634</v>
      </c>
    </row>
    <row r="2974" spans="1:12" s="73" customFormat="1" outlineLevel="2">
      <c r="A2974" s="82">
        <v>1216901916</v>
      </c>
      <c r="B2974" s="83" t="s">
        <v>2397</v>
      </c>
      <c r="C2974" s="70">
        <v>0</v>
      </c>
      <c r="D2974" s="79"/>
      <c r="E2974" s="70"/>
      <c r="F2974" s="72"/>
      <c r="G2974" s="70">
        <f t="shared" si="91"/>
        <v>0</v>
      </c>
      <c r="I2974" s="68">
        <v>0</v>
      </c>
      <c r="J2974" s="69">
        <f t="shared" si="90"/>
        <v>0</v>
      </c>
      <c r="K2974" s="57"/>
      <c r="L2974" s="65" t="s">
        <v>5634</v>
      </c>
    </row>
    <row r="2975" spans="1:12" s="73" customFormat="1" outlineLevel="2">
      <c r="A2975" s="82">
        <v>1216901920</v>
      </c>
      <c r="B2975" s="83" t="s">
        <v>2394</v>
      </c>
      <c r="C2975" s="70">
        <v>0</v>
      </c>
      <c r="D2975" s="79"/>
      <c r="E2975" s="70"/>
      <c r="F2975" s="72"/>
      <c r="G2975" s="70">
        <f t="shared" si="91"/>
        <v>0</v>
      </c>
      <c r="I2975" s="68">
        <v>0</v>
      </c>
      <c r="J2975" s="69">
        <f t="shared" si="90"/>
        <v>0</v>
      </c>
      <c r="K2975" s="57"/>
      <c r="L2975" s="65" t="s">
        <v>5634</v>
      </c>
    </row>
    <row r="2976" spans="1:12" s="73" customFormat="1" outlineLevel="2">
      <c r="A2976" s="82">
        <v>1216901923</v>
      </c>
      <c r="B2976" s="83" t="s">
        <v>2396</v>
      </c>
      <c r="C2976" s="70">
        <v>0</v>
      </c>
      <c r="D2976" s="79"/>
      <c r="E2976" s="70"/>
      <c r="F2976" s="72"/>
      <c r="G2976" s="70">
        <f t="shared" si="91"/>
        <v>0</v>
      </c>
      <c r="I2976" s="68">
        <v>0</v>
      </c>
      <c r="J2976" s="69">
        <f t="shared" si="90"/>
        <v>0</v>
      </c>
      <c r="K2976" s="57"/>
      <c r="L2976" s="65" t="s">
        <v>5634</v>
      </c>
    </row>
    <row r="2977" spans="1:12" s="73" customFormat="1" outlineLevel="2">
      <c r="A2977" s="82">
        <v>1260000000</v>
      </c>
      <c r="B2977" s="83" t="s">
        <v>2398</v>
      </c>
      <c r="C2977" s="70">
        <v>0</v>
      </c>
      <c r="D2977" s="79"/>
      <c r="E2977" s="70"/>
      <c r="F2977" s="72"/>
      <c r="G2977" s="70">
        <f t="shared" si="91"/>
        <v>0</v>
      </c>
      <c r="I2977" s="68">
        <v>0</v>
      </c>
      <c r="J2977" s="69">
        <f t="shared" si="90"/>
        <v>0</v>
      </c>
      <c r="K2977" s="57"/>
      <c r="L2977" s="65" t="s">
        <v>470</v>
      </c>
    </row>
    <row r="2978" spans="1:12" s="73" customFormat="1" outlineLevel="2">
      <c r="A2978" s="82">
        <v>1278101010</v>
      </c>
      <c r="B2978" s="83" t="s">
        <v>2399</v>
      </c>
      <c r="C2978" s="70">
        <v>0</v>
      </c>
      <c r="D2978" s="79"/>
      <c r="E2978" s="70"/>
      <c r="F2978" s="72"/>
      <c r="G2978" s="70">
        <f t="shared" si="91"/>
        <v>0</v>
      </c>
      <c r="I2978" s="68">
        <v>0</v>
      </c>
      <c r="J2978" s="69">
        <f t="shared" si="90"/>
        <v>0</v>
      </c>
      <c r="K2978" s="57"/>
      <c r="L2978" s="65" t="s">
        <v>470</v>
      </c>
    </row>
    <row r="2979" spans="1:12" s="73" customFormat="1" outlineLevel="2">
      <c r="A2979" s="82">
        <v>1278101013</v>
      </c>
      <c r="B2979" s="83" t="s">
        <v>2400</v>
      </c>
      <c r="C2979" s="70">
        <v>0</v>
      </c>
      <c r="D2979" s="79"/>
      <c r="E2979" s="70"/>
      <c r="F2979" s="72"/>
      <c r="G2979" s="70">
        <f t="shared" si="91"/>
        <v>0</v>
      </c>
      <c r="I2979" s="68">
        <v>0</v>
      </c>
      <c r="J2979" s="69">
        <f t="shared" si="90"/>
        <v>0</v>
      </c>
      <c r="K2979" s="57"/>
      <c r="L2979" s="65" t="s">
        <v>470</v>
      </c>
    </row>
    <row r="2980" spans="1:12" s="73" customFormat="1" outlineLevel="2">
      <c r="A2980" s="82">
        <v>1278101019</v>
      </c>
      <c r="B2980" s="83" t="s">
        <v>2401</v>
      </c>
      <c r="C2980" s="70">
        <v>0</v>
      </c>
      <c r="D2980" s="79"/>
      <c r="E2980" s="70"/>
      <c r="F2980" s="72"/>
      <c r="G2980" s="70">
        <f t="shared" si="91"/>
        <v>0</v>
      </c>
      <c r="I2980" s="68">
        <v>0</v>
      </c>
      <c r="J2980" s="69">
        <f t="shared" si="90"/>
        <v>0</v>
      </c>
      <c r="K2980" s="57"/>
      <c r="L2980" s="65" t="s">
        <v>470</v>
      </c>
    </row>
    <row r="2981" spans="1:12" s="73" customFormat="1" outlineLevel="2">
      <c r="A2981" s="82">
        <v>1290000000</v>
      </c>
      <c r="B2981" s="83" t="s">
        <v>2402</v>
      </c>
      <c r="C2981" s="70">
        <v>0</v>
      </c>
      <c r="D2981" s="79"/>
      <c r="E2981" s="70"/>
      <c r="F2981" s="72"/>
      <c r="G2981" s="70">
        <f t="shared" si="91"/>
        <v>0</v>
      </c>
      <c r="I2981" s="68">
        <v>0</v>
      </c>
      <c r="J2981" s="69">
        <f t="shared" si="90"/>
        <v>0</v>
      </c>
      <c r="K2981" s="57"/>
      <c r="L2981" s="65" t="s">
        <v>470</v>
      </c>
    </row>
    <row r="2982" spans="1:12" s="73" customFormat="1" outlineLevel="2">
      <c r="A2982" s="82">
        <v>1290000001</v>
      </c>
      <c r="B2982" s="83" t="s">
        <v>2403</v>
      </c>
      <c r="C2982" s="70">
        <v>0</v>
      </c>
      <c r="D2982" s="79"/>
      <c r="E2982" s="70"/>
      <c r="F2982" s="72"/>
      <c r="G2982" s="70">
        <f t="shared" si="91"/>
        <v>0</v>
      </c>
      <c r="I2982" s="68">
        <v>0</v>
      </c>
      <c r="J2982" s="69">
        <f t="shared" si="90"/>
        <v>0</v>
      </c>
      <c r="K2982" s="57"/>
      <c r="L2982" s="65" t="s">
        <v>470</v>
      </c>
    </row>
    <row r="2983" spans="1:12" s="73" customFormat="1" outlineLevel="2">
      <c r="A2983" s="82">
        <v>1290101010</v>
      </c>
      <c r="B2983" s="83" t="s">
        <v>2404</v>
      </c>
      <c r="C2983" s="70">
        <v>0</v>
      </c>
      <c r="D2983" s="79"/>
      <c r="E2983" s="70"/>
      <c r="F2983" s="72"/>
      <c r="G2983" s="70">
        <f t="shared" si="91"/>
        <v>0</v>
      </c>
      <c r="I2983" s="68">
        <v>0</v>
      </c>
      <c r="J2983" s="69">
        <f t="shared" si="90"/>
        <v>0</v>
      </c>
      <c r="K2983" s="57"/>
      <c r="L2983" s="65" t="s">
        <v>470</v>
      </c>
    </row>
    <row r="2984" spans="1:12" s="73" customFormat="1" outlineLevel="2">
      <c r="A2984" s="82">
        <v>1290101013</v>
      </c>
      <c r="B2984" s="83" t="s">
        <v>2405</v>
      </c>
      <c r="C2984" s="70">
        <v>0</v>
      </c>
      <c r="D2984" s="79"/>
      <c r="E2984" s="70"/>
      <c r="F2984" s="72"/>
      <c r="G2984" s="70">
        <f t="shared" si="91"/>
        <v>0</v>
      </c>
      <c r="I2984" s="68">
        <v>0</v>
      </c>
      <c r="J2984" s="69">
        <f t="shared" si="90"/>
        <v>0</v>
      </c>
      <c r="K2984" s="57"/>
      <c r="L2984" s="65" t="s">
        <v>470</v>
      </c>
    </row>
    <row r="2985" spans="1:12" s="73" customFormat="1" outlineLevel="2">
      <c r="A2985" s="82">
        <v>1290101018</v>
      </c>
      <c r="B2985" s="83" t="s">
        <v>2404</v>
      </c>
      <c r="C2985" s="70">
        <v>0</v>
      </c>
      <c r="D2985" s="79"/>
      <c r="E2985" s="70"/>
      <c r="F2985" s="72"/>
      <c r="G2985" s="70">
        <f t="shared" si="91"/>
        <v>0</v>
      </c>
      <c r="I2985" s="68">
        <v>0</v>
      </c>
      <c r="J2985" s="69">
        <f t="shared" si="90"/>
        <v>0</v>
      </c>
      <c r="K2985" s="57"/>
      <c r="L2985" s="65" t="s">
        <v>470</v>
      </c>
    </row>
    <row r="2986" spans="1:12" s="73" customFormat="1" outlineLevel="2">
      <c r="A2986" s="82">
        <v>1290101910</v>
      </c>
      <c r="B2986" s="83" t="s">
        <v>2404</v>
      </c>
      <c r="C2986" s="70">
        <v>0</v>
      </c>
      <c r="D2986" s="79"/>
      <c r="E2986" s="70"/>
      <c r="F2986" s="72"/>
      <c r="G2986" s="70">
        <f t="shared" si="91"/>
        <v>0</v>
      </c>
      <c r="I2986" s="68">
        <v>0</v>
      </c>
      <c r="J2986" s="69">
        <f t="shared" si="90"/>
        <v>0</v>
      </c>
      <c r="K2986" s="57"/>
      <c r="L2986" s="65" t="s">
        <v>5634</v>
      </c>
    </row>
    <row r="2987" spans="1:12" s="73" customFormat="1" outlineLevel="2">
      <c r="A2987" s="82">
        <v>1290101913</v>
      </c>
      <c r="B2987" s="83" t="s">
        <v>2405</v>
      </c>
      <c r="C2987" s="70">
        <v>0</v>
      </c>
      <c r="D2987" s="79"/>
      <c r="E2987" s="70"/>
      <c r="F2987" s="72"/>
      <c r="G2987" s="70">
        <f t="shared" si="91"/>
        <v>0</v>
      </c>
      <c r="I2987" s="68">
        <v>0</v>
      </c>
      <c r="J2987" s="69">
        <f t="shared" ref="J2987:J3018" si="92">I2987-G2987</f>
        <v>0</v>
      </c>
      <c r="K2987" s="57"/>
      <c r="L2987" s="65" t="s">
        <v>5634</v>
      </c>
    </row>
    <row r="2988" spans="1:12" s="73" customFormat="1" outlineLevel="2">
      <c r="A2988" s="82">
        <v>1290101920</v>
      </c>
      <c r="B2988" s="83" t="s">
        <v>2406</v>
      </c>
      <c r="C2988" s="70">
        <v>0</v>
      </c>
      <c r="D2988" s="79"/>
      <c r="E2988" s="70"/>
      <c r="F2988" s="72"/>
      <c r="G2988" s="70">
        <f t="shared" si="91"/>
        <v>0</v>
      </c>
      <c r="I2988" s="68">
        <v>0</v>
      </c>
      <c r="J2988" s="69">
        <f t="shared" si="92"/>
        <v>0</v>
      </c>
      <c r="K2988" s="57"/>
      <c r="L2988" s="65" t="s">
        <v>5634</v>
      </c>
    </row>
    <row r="2989" spans="1:12" s="73" customFormat="1" outlineLevel="2">
      <c r="A2989" s="82">
        <v>1290201910</v>
      </c>
      <c r="B2989" s="83" t="s">
        <v>2407</v>
      </c>
      <c r="C2989" s="70">
        <v>0</v>
      </c>
      <c r="D2989" s="79"/>
      <c r="E2989" s="70"/>
      <c r="F2989" s="72"/>
      <c r="G2989" s="70">
        <f t="shared" si="91"/>
        <v>0</v>
      </c>
      <c r="I2989" s="68">
        <v>0</v>
      </c>
      <c r="J2989" s="69">
        <f t="shared" si="92"/>
        <v>0</v>
      </c>
      <c r="K2989" s="57"/>
      <c r="L2989" s="65" t="s">
        <v>5634</v>
      </c>
    </row>
    <row r="2990" spans="1:12" s="73" customFormat="1" outlineLevel="2">
      <c r="A2990" s="82">
        <v>1290201913</v>
      </c>
      <c r="B2990" s="83" t="s">
        <v>2408</v>
      </c>
      <c r="C2990" s="70">
        <v>0</v>
      </c>
      <c r="D2990" s="79"/>
      <c r="E2990" s="70"/>
      <c r="F2990" s="72"/>
      <c r="G2990" s="70">
        <f t="shared" si="91"/>
        <v>0</v>
      </c>
      <c r="I2990" s="68">
        <v>0</v>
      </c>
      <c r="J2990" s="69">
        <f t="shared" si="92"/>
        <v>0</v>
      </c>
      <c r="K2990" s="57"/>
      <c r="L2990" s="65" t="s">
        <v>5634</v>
      </c>
    </row>
    <row r="2991" spans="1:12" s="73" customFormat="1" outlineLevel="2">
      <c r="A2991" s="82">
        <v>1290301010</v>
      </c>
      <c r="B2991" s="83" t="s">
        <v>2409</v>
      </c>
      <c r="C2991" s="70">
        <v>0</v>
      </c>
      <c r="D2991" s="79"/>
      <c r="E2991" s="70"/>
      <c r="F2991" s="72"/>
      <c r="G2991" s="70">
        <f t="shared" si="91"/>
        <v>0</v>
      </c>
      <c r="I2991" s="68">
        <v>0</v>
      </c>
      <c r="J2991" s="69">
        <f t="shared" si="92"/>
        <v>0</v>
      </c>
      <c r="K2991" s="57"/>
      <c r="L2991" s="65" t="s">
        <v>470</v>
      </c>
    </row>
    <row r="2992" spans="1:12" s="73" customFormat="1" outlineLevel="2">
      <c r="A2992" s="82">
        <v>1290301011</v>
      </c>
      <c r="B2992" s="83" t="s">
        <v>2410</v>
      </c>
      <c r="C2992" s="70">
        <v>0</v>
      </c>
      <c r="D2992" s="79"/>
      <c r="E2992" s="70"/>
      <c r="F2992" s="72"/>
      <c r="G2992" s="70">
        <f t="shared" si="91"/>
        <v>0</v>
      </c>
      <c r="I2992" s="68">
        <v>0</v>
      </c>
      <c r="J2992" s="69">
        <f t="shared" si="92"/>
        <v>0</v>
      </c>
      <c r="K2992" s="57"/>
      <c r="L2992" s="65" t="s">
        <v>470</v>
      </c>
    </row>
    <row r="2993" spans="1:12" s="73" customFormat="1" outlineLevel="2">
      <c r="A2993" s="82">
        <v>1290301012</v>
      </c>
      <c r="B2993" s="83" t="s">
        <v>2411</v>
      </c>
      <c r="C2993" s="70">
        <v>0</v>
      </c>
      <c r="D2993" s="79"/>
      <c r="E2993" s="70"/>
      <c r="F2993" s="72"/>
      <c r="G2993" s="70">
        <f t="shared" si="91"/>
        <v>0</v>
      </c>
      <c r="I2993" s="68">
        <v>0</v>
      </c>
      <c r="J2993" s="69">
        <f t="shared" si="92"/>
        <v>0</v>
      </c>
      <c r="K2993" s="57"/>
      <c r="L2993" s="65" t="s">
        <v>470</v>
      </c>
    </row>
    <row r="2994" spans="1:12" s="73" customFormat="1" outlineLevel="2">
      <c r="A2994" s="82">
        <v>1290301013</v>
      </c>
      <c r="B2994" s="83" t="s">
        <v>2412</v>
      </c>
      <c r="C2994" s="70">
        <v>0</v>
      </c>
      <c r="D2994" s="79"/>
      <c r="E2994" s="70"/>
      <c r="F2994" s="72"/>
      <c r="G2994" s="70">
        <f t="shared" si="91"/>
        <v>0</v>
      </c>
      <c r="I2994" s="68">
        <v>0</v>
      </c>
      <c r="J2994" s="69">
        <f t="shared" si="92"/>
        <v>0</v>
      </c>
      <c r="K2994" s="57"/>
      <c r="L2994" s="65" t="s">
        <v>470</v>
      </c>
    </row>
    <row r="2995" spans="1:12" s="73" customFormat="1" outlineLevel="2">
      <c r="A2995" s="82">
        <v>1290301018</v>
      </c>
      <c r="B2995" s="83" t="s">
        <v>2413</v>
      </c>
      <c r="C2995" s="70">
        <v>0</v>
      </c>
      <c r="D2995" s="79"/>
      <c r="E2995" s="70"/>
      <c r="F2995" s="72"/>
      <c r="G2995" s="70">
        <f t="shared" si="91"/>
        <v>0</v>
      </c>
      <c r="I2995" s="68">
        <v>0</v>
      </c>
      <c r="J2995" s="69">
        <f t="shared" si="92"/>
        <v>0</v>
      </c>
      <c r="K2995" s="57"/>
      <c r="L2995" s="65" t="s">
        <v>470</v>
      </c>
    </row>
    <row r="2996" spans="1:12" s="73" customFormat="1" outlineLevel="2">
      <c r="A2996" s="82">
        <v>1290301910</v>
      </c>
      <c r="B2996" s="83" t="s">
        <v>2414</v>
      </c>
      <c r="C2996" s="70">
        <v>0</v>
      </c>
      <c r="D2996" s="79"/>
      <c r="E2996" s="70"/>
      <c r="F2996" s="72"/>
      <c r="G2996" s="70">
        <f t="shared" si="91"/>
        <v>0</v>
      </c>
      <c r="I2996" s="68">
        <v>0</v>
      </c>
      <c r="J2996" s="69">
        <f t="shared" si="92"/>
        <v>0</v>
      </c>
      <c r="K2996" s="57"/>
      <c r="L2996" s="65" t="s">
        <v>5634</v>
      </c>
    </row>
    <row r="2997" spans="1:12" s="73" customFormat="1" outlineLevel="2">
      <c r="A2997" s="82">
        <v>1290301913</v>
      </c>
      <c r="B2997" s="83" t="s">
        <v>2415</v>
      </c>
      <c r="C2997" s="70">
        <v>0</v>
      </c>
      <c r="D2997" s="79"/>
      <c r="E2997" s="70"/>
      <c r="F2997" s="72"/>
      <c r="G2997" s="70">
        <f t="shared" si="91"/>
        <v>0</v>
      </c>
      <c r="I2997" s="68">
        <v>0</v>
      </c>
      <c r="J2997" s="69">
        <f t="shared" si="92"/>
        <v>0</v>
      </c>
      <c r="K2997" s="57"/>
      <c r="L2997" s="65" t="s">
        <v>5634</v>
      </c>
    </row>
    <row r="2998" spans="1:12" s="73" customFormat="1" outlineLevel="2">
      <c r="A2998" s="82">
        <v>1290301916</v>
      </c>
      <c r="B2998" s="83" t="s">
        <v>2416</v>
      </c>
      <c r="C2998" s="70">
        <v>0</v>
      </c>
      <c r="D2998" s="79"/>
      <c r="E2998" s="70"/>
      <c r="F2998" s="72"/>
      <c r="G2998" s="70">
        <f t="shared" si="91"/>
        <v>0</v>
      </c>
      <c r="I2998" s="68">
        <v>0</v>
      </c>
      <c r="J2998" s="69">
        <f t="shared" si="92"/>
        <v>0</v>
      </c>
      <c r="K2998" s="57"/>
      <c r="L2998" s="65" t="s">
        <v>5634</v>
      </c>
    </row>
    <row r="2999" spans="1:12" s="73" customFormat="1" outlineLevel="2">
      <c r="A2999" s="82">
        <v>1290301920</v>
      </c>
      <c r="B2999" s="83" t="s">
        <v>2414</v>
      </c>
      <c r="C2999" s="70">
        <v>0</v>
      </c>
      <c r="D2999" s="79"/>
      <c r="E2999" s="70"/>
      <c r="F2999" s="72"/>
      <c r="G2999" s="70">
        <f t="shared" si="91"/>
        <v>0</v>
      </c>
      <c r="I2999" s="68">
        <v>0</v>
      </c>
      <c r="J2999" s="69">
        <f t="shared" si="92"/>
        <v>0</v>
      </c>
      <c r="K2999" s="57"/>
      <c r="L2999" s="65" t="s">
        <v>5634</v>
      </c>
    </row>
    <row r="3000" spans="1:12" s="73" customFormat="1" outlineLevel="2">
      <c r="A3000" s="82">
        <v>1290301923</v>
      </c>
      <c r="B3000" s="83" t="s">
        <v>2415</v>
      </c>
      <c r="C3000" s="70">
        <v>0</v>
      </c>
      <c r="D3000" s="79"/>
      <c r="E3000" s="70"/>
      <c r="F3000" s="72"/>
      <c r="G3000" s="70">
        <f t="shared" si="91"/>
        <v>0</v>
      </c>
      <c r="I3000" s="68">
        <v>0</v>
      </c>
      <c r="J3000" s="69">
        <f t="shared" si="92"/>
        <v>0</v>
      </c>
      <c r="K3000" s="57"/>
      <c r="L3000" s="65" t="s">
        <v>5634</v>
      </c>
    </row>
    <row r="3001" spans="1:12" s="73" customFormat="1" outlineLevel="2">
      <c r="A3001" s="82">
        <v>1290302910</v>
      </c>
      <c r="B3001" s="83" t="s">
        <v>2414</v>
      </c>
      <c r="C3001" s="70">
        <v>0</v>
      </c>
      <c r="D3001" s="79"/>
      <c r="E3001" s="70"/>
      <c r="F3001" s="72"/>
      <c r="G3001" s="70">
        <f t="shared" ref="G3001:G3065" si="93">C3001+E3001</f>
        <v>0</v>
      </c>
      <c r="I3001" s="68">
        <v>0</v>
      </c>
      <c r="J3001" s="69">
        <f t="shared" si="92"/>
        <v>0</v>
      </c>
      <c r="K3001" s="57"/>
      <c r="L3001" s="65" t="s">
        <v>5634</v>
      </c>
    </row>
    <row r="3002" spans="1:12" s="73" customFormat="1" outlineLevel="2">
      <c r="A3002" s="82">
        <v>1290302911</v>
      </c>
      <c r="B3002" s="83" t="s">
        <v>2417</v>
      </c>
      <c r="C3002" s="70">
        <v>0</v>
      </c>
      <c r="D3002" s="79"/>
      <c r="E3002" s="70"/>
      <c r="F3002" s="72"/>
      <c r="G3002" s="70">
        <f t="shared" si="93"/>
        <v>0</v>
      </c>
      <c r="I3002" s="68">
        <v>0</v>
      </c>
      <c r="J3002" s="69">
        <f t="shared" si="92"/>
        <v>0</v>
      </c>
      <c r="K3002" s="57"/>
      <c r="L3002" s="65" t="s">
        <v>5634</v>
      </c>
    </row>
    <row r="3003" spans="1:12" s="73" customFormat="1" outlineLevel="2">
      <c r="A3003" s="82">
        <v>1290302913</v>
      </c>
      <c r="B3003" s="83" t="s">
        <v>2415</v>
      </c>
      <c r="C3003" s="70">
        <v>0</v>
      </c>
      <c r="D3003" s="79"/>
      <c r="E3003" s="70"/>
      <c r="F3003" s="72"/>
      <c r="G3003" s="70">
        <f t="shared" si="93"/>
        <v>0</v>
      </c>
      <c r="I3003" s="68">
        <v>0</v>
      </c>
      <c r="J3003" s="69">
        <f t="shared" si="92"/>
        <v>0</v>
      </c>
      <c r="K3003" s="57"/>
      <c r="L3003" s="65" t="s">
        <v>5634</v>
      </c>
    </row>
    <row r="3004" spans="1:12" s="73" customFormat="1" outlineLevel="2">
      <c r="A3004" s="82">
        <v>1290401910</v>
      </c>
      <c r="B3004" s="83" t="s">
        <v>2418</v>
      </c>
      <c r="C3004" s="70">
        <v>0</v>
      </c>
      <c r="D3004" s="79"/>
      <c r="E3004" s="70"/>
      <c r="F3004" s="72"/>
      <c r="G3004" s="70">
        <f t="shared" si="93"/>
        <v>0</v>
      </c>
      <c r="I3004" s="68">
        <v>0</v>
      </c>
      <c r="J3004" s="69">
        <f t="shared" si="92"/>
        <v>0</v>
      </c>
      <c r="K3004" s="57"/>
      <c r="L3004" s="65" t="s">
        <v>5634</v>
      </c>
    </row>
    <row r="3005" spans="1:12" s="73" customFormat="1" outlineLevel="2">
      <c r="A3005" s="82">
        <v>1290401913</v>
      </c>
      <c r="B3005" s="83" t="s">
        <v>2418</v>
      </c>
      <c r="C3005" s="70">
        <v>0</v>
      </c>
      <c r="D3005" s="79"/>
      <c r="E3005" s="70"/>
      <c r="F3005" s="72"/>
      <c r="G3005" s="70">
        <f t="shared" si="93"/>
        <v>0</v>
      </c>
      <c r="I3005" s="68">
        <v>0</v>
      </c>
      <c r="J3005" s="69">
        <f t="shared" si="92"/>
        <v>0</v>
      </c>
      <c r="K3005" s="57"/>
      <c r="L3005" s="65" t="s">
        <v>5634</v>
      </c>
    </row>
    <row r="3006" spans="1:12" s="73" customFormat="1" outlineLevel="2">
      <c r="A3006" s="82">
        <v>1290501010</v>
      </c>
      <c r="B3006" s="83" t="s">
        <v>2419</v>
      </c>
      <c r="C3006" s="70">
        <v>0</v>
      </c>
      <c r="D3006" s="79"/>
      <c r="E3006" s="70"/>
      <c r="F3006" s="72"/>
      <c r="G3006" s="70">
        <f t="shared" si="93"/>
        <v>0</v>
      </c>
      <c r="I3006" s="68">
        <v>0</v>
      </c>
      <c r="J3006" s="69">
        <f t="shared" si="92"/>
        <v>0</v>
      </c>
      <c r="K3006" s="57"/>
      <c r="L3006" s="65" t="s">
        <v>470</v>
      </c>
    </row>
    <row r="3007" spans="1:12" s="73" customFormat="1" outlineLevel="2">
      <c r="A3007" s="82">
        <v>1290501011</v>
      </c>
      <c r="B3007" s="83" t="s">
        <v>2420</v>
      </c>
      <c r="C3007" s="70">
        <v>0</v>
      </c>
      <c r="D3007" s="79"/>
      <c r="E3007" s="70"/>
      <c r="F3007" s="72"/>
      <c r="G3007" s="70">
        <f t="shared" si="93"/>
        <v>0</v>
      </c>
      <c r="I3007" s="68">
        <v>0</v>
      </c>
      <c r="J3007" s="69">
        <f t="shared" si="92"/>
        <v>0</v>
      </c>
      <c r="K3007" s="57"/>
      <c r="L3007" s="65" t="s">
        <v>470</v>
      </c>
    </row>
    <row r="3008" spans="1:12" s="73" customFormat="1" outlineLevel="2">
      <c r="A3008" s="82">
        <v>1290501012</v>
      </c>
      <c r="B3008" s="83" t="s">
        <v>2421</v>
      </c>
      <c r="C3008" s="70">
        <v>0</v>
      </c>
      <c r="D3008" s="79"/>
      <c r="E3008" s="70"/>
      <c r="F3008" s="72"/>
      <c r="G3008" s="70">
        <f t="shared" si="93"/>
        <v>0</v>
      </c>
      <c r="I3008" s="68">
        <v>0</v>
      </c>
      <c r="J3008" s="69">
        <f t="shared" si="92"/>
        <v>0</v>
      </c>
      <c r="K3008" s="57"/>
      <c r="L3008" s="65" t="s">
        <v>470</v>
      </c>
    </row>
    <row r="3009" spans="1:12" s="73" customFormat="1" outlineLevel="2">
      <c r="A3009" s="82">
        <v>1290501013</v>
      </c>
      <c r="B3009" s="83" t="s">
        <v>2422</v>
      </c>
      <c r="C3009" s="70">
        <v>0</v>
      </c>
      <c r="D3009" s="79"/>
      <c r="E3009" s="70"/>
      <c r="F3009" s="72"/>
      <c r="G3009" s="70">
        <f t="shared" si="93"/>
        <v>0</v>
      </c>
      <c r="I3009" s="68">
        <v>0</v>
      </c>
      <c r="J3009" s="69">
        <f t="shared" si="92"/>
        <v>0</v>
      </c>
      <c r="K3009" s="57"/>
      <c r="L3009" s="65" t="s">
        <v>470</v>
      </c>
    </row>
    <row r="3010" spans="1:12" s="73" customFormat="1" outlineLevel="2">
      <c r="A3010" s="82">
        <v>1290501018</v>
      </c>
      <c r="B3010" s="83" t="s">
        <v>2423</v>
      </c>
      <c r="C3010" s="70">
        <v>0</v>
      </c>
      <c r="D3010" s="79"/>
      <c r="E3010" s="70"/>
      <c r="F3010" s="72"/>
      <c r="G3010" s="70">
        <f t="shared" si="93"/>
        <v>0</v>
      </c>
      <c r="I3010" s="68">
        <v>0</v>
      </c>
      <c r="J3010" s="69">
        <f t="shared" si="92"/>
        <v>0</v>
      </c>
      <c r="K3010" s="57"/>
      <c r="L3010" s="65" t="s">
        <v>470</v>
      </c>
    </row>
    <row r="3011" spans="1:12" s="73" customFormat="1" outlineLevel="2">
      <c r="A3011" s="82">
        <v>1290501910</v>
      </c>
      <c r="B3011" s="83" t="s">
        <v>2424</v>
      </c>
      <c r="C3011" s="70">
        <v>0</v>
      </c>
      <c r="D3011" s="79"/>
      <c r="E3011" s="70"/>
      <c r="F3011" s="72"/>
      <c r="G3011" s="70">
        <f t="shared" si="93"/>
        <v>0</v>
      </c>
      <c r="I3011" s="68">
        <v>0</v>
      </c>
      <c r="J3011" s="69">
        <f t="shared" si="92"/>
        <v>0</v>
      </c>
      <c r="K3011" s="57"/>
      <c r="L3011" s="65" t="s">
        <v>5634</v>
      </c>
    </row>
    <row r="3012" spans="1:12" s="73" customFormat="1" outlineLevel="2">
      <c r="A3012" s="82">
        <v>1290501913</v>
      </c>
      <c r="B3012" s="83" t="s">
        <v>2424</v>
      </c>
      <c r="C3012" s="70">
        <v>0</v>
      </c>
      <c r="D3012" s="79"/>
      <c r="E3012" s="70"/>
      <c r="F3012" s="72"/>
      <c r="G3012" s="70">
        <f t="shared" si="93"/>
        <v>0</v>
      </c>
      <c r="I3012" s="68">
        <v>0</v>
      </c>
      <c r="J3012" s="69">
        <f t="shared" si="92"/>
        <v>0</v>
      </c>
      <c r="K3012" s="57"/>
      <c r="L3012" s="65" t="s">
        <v>5634</v>
      </c>
    </row>
    <row r="3013" spans="1:12" s="73" customFormat="1" outlineLevel="2">
      <c r="A3013" s="82">
        <v>1290601910</v>
      </c>
      <c r="B3013" s="83" t="s">
        <v>2414</v>
      </c>
      <c r="C3013" s="70">
        <v>0</v>
      </c>
      <c r="D3013" s="79"/>
      <c r="E3013" s="70"/>
      <c r="F3013" s="72"/>
      <c r="G3013" s="70">
        <f t="shared" si="93"/>
        <v>0</v>
      </c>
      <c r="I3013" s="68">
        <v>0</v>
      </c>
      <c r="J3013" s="69">
        <f t="shared" si="92"/>
        <v>0</v>
      </c>
      <c r="K3013" s="57"/>
      <c r="L3013" s="65" t="s">
        <v>5634</v>
      </c>
    </row>
    <row r="3014" spans="1:12" s="73" customFormat="1" outlineLevel="2">
      <c r="A3014" s="82">
        <v>1290601913</v>
      </c>
      <c r="B3014" s="83" t="s">
        <v>2415</v>
      </c>
      <c r="C3014" s="70">
        <v>0</v>
      </c>
      <c r="D3014" s="79"/>
      <c r="E3014" s="70"/>
      <c r="F3014" s="72"/>
      <c r="G3014" s="70">
        <f t="shared" si="93"/>
        <v>0</v>
      </c>
      <c r="I3014" s="68">
        <v>0</v>
      </c>
      <c r="J3014" s="69">
        <f t="shared" si="92"/>
        <v>0</v>
      </c>
      <c r="K3014" s="57"/>
      <c r="L3014" s="65" t="s">
        <v>5634</v>
      </c>
    </row>
    <row r="3015" spans="1:12" s="73" customFormat="1" outlineLevel="2">
      <c r="A3015" s="82">
        <v>1290701910</v>
      </c>
      <c r="B3015" s="83" t="s">
        <v>2425</v>
      </c>
      <c r="C3015" s="70">
        <v>0</v>
      </c>
      <c r="D3015" s="79"/>
      <c r="E3015" s="70"/>
      <c r="F3015" s="72"/>
      <c r="G3015" s="70">
        <f t="shared" si="93"/>
        <v>0</v>
      </c>
      <c r="I3015" s="68">
        <v>0</v>
      </c>
      <c r="J3015" s="69">
        <f t="shared" si="92"/>
        <v>0</v>
      </c>
      <c r="K3015" s="57"/>
      <c r="L3015" s="65" t="s">
        <v>5634</v>
      </c>
    </row>
    <row r="3016" spans="1:12" s="73" customFormat="1" outlineLevel="2">
      <c r="A3016" s="82">
        <v>1290701913</v>
      </c>
      <c r="B3016" s="83" t="s">
        <v>2425</v>
      </c>
      <c r="C3016" s="70">
        <v>0</v>
      </c>
      <c r="D3016" s="79"/>
      <c r="E3016" s="70"/>
      <c r="F3016" s="72"/>
      <c r="G3016" s="70">
        <f t="shared" si="93"/>
        <v>0</v>
      </c>
      <c r="I3016" s="68">
        <v>0</v>
      </c>
      <c r="J3016" s="69">
        <f t="shared" si="92"/>
        <v>0</v>
      </c>
      <c r="K3016" s="57"/>
      <c r="L3016" s="65" t="s">
        <v>5634</v>
      </c>
    </row>
    <row r="3017" spans="1:12" s="73" customFormat="1" outlineLevel="2">
      <c r="A3017" s="82">
        <v>1290801010</v>
      </c>
      <c r="B3017" s="83" t="s">
        <v>2426</v>
      </c>
      <c r="C3017" s="70">
        <v>0</v>
      </c>
      <c r="D3017" s="79"/>
      <c r="E3017" s="70"/>
      <c r="F3017" s="72"/>
      <c r="G3017" s="70">
        <f t="shared" si="93"/>
        <v>0</v>
      </c>
      <c r="I3017" s="68">
        <v>0</v>
      </c>
      <c r="J3017" s="69">
        <f t="shared" si="92"/>
        <v>0</v>
      </c>
      <c r="K3017" s="57"/>
      <c r="L3017" s="65" t="s">
        <v>470</v>
      </c>
    </row>
    <row r="3018" spans="1:12" s="73" customFormat="1" outlineLevel="2">
      <c r="A3018" s="82">
        <v>1290801013</v>
      </c>
      <c r="B3018" s="83" t="s">
        <v>2427</v>
      </c>
      <c r="C3018" s="70">
        <v>0</v>
      </c>
      <c r="D3018" s="79"/>
      <c r="E3018" s="70"/>
      <c r="F3018" s="72"/>
      <c r="G3018" s="70">
        <f t="shared" si="93"/>
        <v>0</v>
      </c>
      <c r="I3018" s="68">
        <v>0</v>
      </c>
      <c r="J3018" s="69">
        <f t="shared" si="92"/>
        <v>0</v>
      </c>
      <c r="K3018" s="57"/>
      <c r="L3018" s="65" t="s">
        <v>470</v>
      </c>
    </row>
    <row r="3019" spans="1:12" s="73" customFormat="1" outlineLevel="1">
      <c r="A3019" s="32"/>
      <c r="B3019" s="32"/>
      <c r="C3019" s="71"/>
      <c r="D3019" s="79"/>
      <c r="E3019" s="71"/>
      <c r="F3019" s="72"/>
      <c r="G3019" s="71"/>
      <c r="I3019" s="68"/>
      <c r="J3019" s="69"/>
      <c r="K3019" s="57"/>
      <c r="L3019" s="65"/>
    </row>
    <row r="3020" spans="1:12" s="73" customFormat="1">
      <c r="A3020" s="32" t="s">
        <v>4</v>
      </c>
      <c r="B3020" s="32"/>
      <c r="C3020" s="71">
        <f>C1237+C1243</f>
        <v>787226.32000163058</v>
      </c>
      <c r="D3020" s="71">
        <f>D1237+D1243</f>
        <v>0</v>
      </c>
      <c r="E3020" s="71">
        <f>E1237+E1243</f>
        <v>0</v>
      </c>
      <c r="F3020" s="72"/>
      <c r="G3020" s="71">
        <f t="shared" si="93"/>
        <v>787226.32000163058</v>
      </c>
      <c r="I3020" s="68"/>
      <c r="J3020" s="69"/>
      <c r="K3020" s="57"/>
      <c r="L3020" s="65"/>
    </row>
    <row r="3021" spans="1:12">
      <c r="B3021" s="50"/>
      <c r="D3021" s="79"/>
      <c r="I3021" s="68"/>
      <c r="J3021" s="69"/>
      <c r="L3021" s="65"/>
    </row>
    <row r="3022" spans="1:12">
      <c r="A3022" s="37" t="s">
        <v>471</v>
      </c>
      <c r="B3022" s="37"/>
      <c r="C3022" s="90">
        <f>C690+C910+C1129+C1220+C1236+C3020</f>
        <v>856683223.01999986</v>
      </c>
      <c r="D3022" s="90">
        <f>D690+D910+D1129+D1220+D1236+D3020</f>
        <v>0</v>
      </c>
      <c r="E3022" s="90">
        <f>E690+E910+E1129+E1220+E1236+E3020</f>
        <v>28220.11</v>
      </c>
      <c r="G3022" s="90">
        <f t="shared" si="93"/>
        <v>856711443.12999988</v>
      </c>
      <c r="I3022" s="68"/>
      <c r="J3022" s="69"/>
      <c r="L3022" s="65"/>
    </row>
    <row r="3023" spans="1:12">
      <c r="B3023" s="50"/>
      <c r="C3023" s="90"/>
      <c r="D3023" s="79"/>
      <c r="E3023" s="90"/>
      <c r="G3023" s="90"/>
      <c r="I3023" s="68"/>
      <c r="J3023" s="69"/>
      <c r="L3023" s="65"/>
    </row>
    <row r="3024" spans="1:12">
      <c r="A3024" s="38" t="s">
        <v>472</v>
      </c>
      <c r="B3024" s="37"/>
      <c r="C3024" s="122">
        <f>C392+C3022</f>
        <v>5964065523.4400167</v>
      </c>
      <c r="D3024" s="122">
        <f>D392+D3022</f>
        <v>0</v>
      </c>
      <c r="E3024" s="122">
        <f>E392+E3022</f>
        <v>-1748026776.5172634</v>
      </c>
      <c r="G3024" s="122">
        <f t="shared" si="93"/>
        <v>4216038746.9227533</v>
      </c>
      <c r="I3024" s="68"/>
      <c r="J3024" s="69"/>
      <c r="L3024" s="65"/>
    </row>
    <row r="3025" spans="1:12">
      <c r="C3025" s="69"/>
      <c r="D3025" s="79"/>
      <c r="I3025" s="68"/>
      <c r="J3025" s="69"/>
      <c r="L3025" s="65"/>
    </row>
    <row r="3026" spans="1:12">
      <c r="A3026" s="39" t="s">
        <v>473</v>
      </c>
      <c r="B3026" s="44"/>
      <c r="C3026" s="69"/>
      <c r="D3026" s="79"/>
      <c r="G3026" s="55">
        <f t="shared" si="93"/>
        <v>0</v>
      </c>
      <c r="I3026" s="68"/>
      <c r="J3026" s="69"/>
      <c r="L3026" s="65"/>
    </row>
    <row r="3027" spans="1:12">
      <c r="D3027" s="79"/>
      <c r="I3027" s="68"/>
      <c r="J3027" s="69"/>
      <c r="L3027" s="65"/>
    </row>
    <row r="3028" spans="1:12" outlineLevel="1">
      <c r="A3028" s="66" t="s">
        <v>474</v>
      </c>
      <c r="B3028" s="35" t="s">
        <v>47</v>
      </c>
      <c r="C3028" s="67">
        <f>SUM(C3029)</f>
        <v>200000000</v>
      </c>
      <c r="D3028" s="79"/>
      <c r="E3028" s="67"/>
      <c r="G3028" s="67">
        <f t="shared" si="93"/>
        <v>200000000</v>
      </c>
      <c r="I3028" s="68">
        <v>200000000</v>
      </c>
      <c r="J3028" s="69">
        <f t="shared" ref="J3028:J3123" si="94">I3028-G3028</f>
        <v>0</v>
      </c>
      <c r="L3028" s="65"/>
    </row>
    <row r="3029" spans="1:12" outlineLevel="2">
      <c r="A3029" s="31">
        <v>5100100000</v>
      </c>
      <c r="B3029" s="45" t="s">
        <v>2428</v>
      </c>
      <c r="C3029" s="70">
        <v>200000000</v>
      </c>
      <c r="D3029" s="79"/>
      <c r="E3029" s="70"/>
      <c r="G3029" s="70">
        <f t="shared" si="93"/>
        <v>200000000</v>
      </c>
      <c r="I3029" s="68">
        <v>0</v>
      </c>
      <c r="J3029" s="69">
        <f t="shared" si="94"/>
        <v>-200000000</v>
      </c>
      <c r="L3029" s="65" t="s">
        <v>474</v>
      </c>
    </row>
    <row r="3030" spans="1:12" outlineLevel="1">
      <c r="A3030" s="31"/>
      <c r="B3030" s="45"/>
      <c r="C3030" s="70"/>
      <c r="D3030" s="79"/>
      <c r="E3030" s="70"/>
      <c r="G3030" s="70"/>
      <c r="I3030" s="68"/>
      <c r="J3030" s="69"/>
      <c r="L3030" s="65"/>
    </row>
    <row r="3031" spans="1:12" s="73" customFormat="1">
      <c r="A3031" s="32" t="s">
        <v>475</v>
      </c>
      <c r="B3031" s="32"/>
      <c r="C3031" s="100">
        <f>C3028</f>
        <v>200000000</v>
      </c>
      <c r="D3031" s="100">
        <f>D3028</f>
        <v>0</v>
      </c>
      <c r="E3031" s="100">
        <f>E3028</f>
        <v>0</v>
      </c>
      <c r="F3031" s="72"/>
      <c r="G3031" s="100">
        <f t="shared" si="93"/>
        <v>200000000</v>
      </c>
      <c r="I3031" s="68"/>
      <c r="J3031" s="69"/>
      <c r="K3031" s="57"/>
      <c r="L3031" s="65"/>
    </row>
    <row r="3032" spans="1:12" s="73" customFormat="1">
      <c r="A3032" s="32" t="s">
        <v>5</v>
      </c>
      <c r="B3032" s="32"/>
      <c r="C3032" s="73">
        <v>0</v>
      </c>
      <c r="D3032" s="73">
        <v>0</v>
      </c>
      <c r="E3032" s="73">
        <v>0</v>
      </c>
      <c r="F3032" s="72"/>
      <c r="G3032" s="73">
        <f t="shared" si="93"/>
        <v>0</v>
      </c>
      <c r="I3032" s="68"/>
      <c r="J3032" s="69"/>
      <c r="K3032" s="57"/>
      <c r="L3032" s="65"/>
    </row>
    <row r="3033" spans="1:12" s="73" customFormat="1" outlineLevel="1">
      <c r="A3033" s="66" t="s">
        <v>476</v>
      </c>
      <c r="B3033" s="35" t="s">
        <v>5708</v>
      </c>
      <c r="C3033" s="67">
        <f>SUM(C3034)</f>
        <v>95000000</v>
      </c>
      <c r="D3033" s="79"/>
      <c r="E3033" s="67"/>
      <c r="F3033" s="72"/>
      <c r="G3033" s="67">
        <f t="shared" si="93"/>
        <v>95000000</v>
      </c>
      <c r="I3033" s="68">
        <v>95000000</v>
      </c>
      <c r="J3033" s="69">
        <f>I3033-G3033</f>
        <v>0</v>
      </c>
      <c r="K3033" s="57"/>
      <c r="L3033" s="65">
        <v>0</v>
      </c>
    </row>
    <row r="3034" spans="1:12" s="73" customFormat="1" outlineLevel="2">
      <c r="A3034" s="31">
        <v>5300100000</v>
      </c>
      <c r="B3034" s="45" t="s">
        <v>2429</v>
      </c>
      <c r="C3034" s="70">
        <v>95000000</v>
      </c>
      <c r="D3034" s="79"/>
      <c r="E3034" s="70"/>
      <c r="F3034" s="72"/>
      <c r="G3034" s="70">
        <f t="shared" si="93"/>
        <v>95000000</v>
      </c>
      <c r="I3034" s="68">
        <v>0</v>
      </c>
      <c r="J3034" s="69">
        <f>I3034-G3034</f>
        <v>-95000000</v>
      </c>
      <c r="K3034" s="57"/>
      <c r="L3034" s="65" t="s">
        <v>476</v>
      </c>
    </row>
    <row r="3035" spans="1:12" s="73" customFormat="1" outlineLevel="1">
      <c r="A3035" s="66" t="s">
        <v>477</v>
      </c>
      <c r="B3035" s="35" t="s">
        <v>5709</v>
      </c>
      <c r="C3035" s="67">
        <f>SUM(C3036:C3038)</f>
        <v>40656567.859999903</v>
      </c>
      <c r="D3035" s="79"/>
      <c r="E3035" s="67"/>
      <c r="F3035" s="72"/>
      <c r="G3035" s="67">
        <f t="shared" si="93"/>
        <v>40656567.859999903</v>
      </c>
      <c r="I3035" s="68">
        <v>40656567.859999999</v>
      </c>
      <c r="J3035" s="69">
        <f t="shared" si="94"/>
        <v>9.6857547760009766E-8</v>
      </c>
      <c r="K3035" s="57"/>
      <c r="L3035" s="65"/>
    </row>
    <row r="3036" spans="1:12" s="73" customFormat="1" outlineLevel="2">
      <c r="A3036" s="31">
        <v>5711100000</v>
      </c>
      <c r="B3036" s="45" t="s">
        <v>2430</v>
      </c>
      <c r="C3036" s="70">
        <v>40656567.859999903</v>
      </c>
      <c r="D3036" s="79"/>
      <c r="E3036" s="70"/>
      <c r="F3036" s="72"/>
      <c r="G3036" s="70">
        <f t="shared" si="93"/>
        <v>40656567.859999903</v>
      </c>
      <c r="I3036" s="68">
        <v>0</v>
      </c>
      <c r="J3036" s="69">
        <f t="shared" si="94"/>
        <v>-40656567.859999903</v>
      </c>
      <c r="K3036" s="57"/>
      <c r="L3036" s="65" t="s">
        <v>477</v>
      </c>
    </row>
    <row r="3037" spans="1:12" s="73" customFormat="1" outlineLevel="2">
      <c r="A3037" s="31">
        <v>5715100000</v>
      </c>
      <c r="B3037" s="45" t="s">
        <v>2431</v>
      </c>
      <c r="C3037" s="70">
        <v>0</v>
      </c>
      <c r="D3037" s="79"/>
      <c r="E3037" s="70"/>
      <c r="F3037" s="72"/>
      <c r="G3037" s="70">
        <f t="shared" si="93"/>
        <v>0</v>
      </c>
      <c r="I3037" s="68">
        <v>0</v>
      </c>
      <c r="J3037" s="69">
        <f t="shared" si="94"/>
        <v>0</v>
      </c>
      <c r="K3037" s="57"/>
      <c r="L3037" s="65" t="s">
        <v>477</v>
      </c>
    </row>
    <row r="3038" spans="1:12" s="73" customFormat="1" outlineLevel="2">
      <c r="A3038" s="31">
        <v>5715200000</v>
      </c>
      <c r="B3038" s="45" t="s">
        <v>2432</v>
      </c>
      <c r="C3038" s="70">
        <v>0</v>
      </c>
      <c r="D3038" s="79"/>
      <c r="E3038" s="70"/>
      <c r="F3038" s="72"/>
      <c r="G3038" s="70">
        <f t="shared" si="93"/>
        <v>0</v>
      </c>
      <c r="I3038" s="68">
        <v>0</v>
      </c>
      <c r="J3038" s="69">
        <f t="shared" si="94"/>
        <v>0</v>
      </c>
      <c r="K3038" s="57"/>
      <c r="L3038" s="65" t="s">
        <v>477</v>
      </c>
    </row>
    <row r="3039" spans="1:12" s="73" customFormat="1" outlineLevel="1">
      <c r="A3039" s="66" t="s">
        <v>478</v>
      </c>
      <c r="B3039" s="35" t="s">
        <v>5710</v>
      </c>
      <c r="C3039" s="67">
        <f>SUM(C3040)</f>
        <v>0</v>
      </c>
      <c r="D3039" s="79"/>
      <c r="E3039" s="67"/>
      <c r="F3039" s="72"/>
      <c r="G3039" s="67">
        <f t="shared" si="93"/>
        <v>0</v>
      </c>
      <c r="I3039" s="68">
        <v>0</v>
      </c>
      <c r="J3039" s="69">
        <f t="shared" si="94"/>
        <v>0</v>
      </c>
      <c r="K3039" s="57"/>
      <c r="L3039" s="65">
        <v>0</v>
      </c>
    </row>
    <row r="3040" spans="1:12" s="73" customFormat="1" outlineLevel="2">
      <c r="A3040" s="31">
        <v>5740100000</v>
      </c>
      <c r="B3040" s="45" t="s">
        <v>2433</v>
      </c>
      <c r="C3040" s="70">
        <v>0</v>
      </c>
      <c r="D3040" s="79"/>
      <c r="E3040" s="70"/>
      <c r="F3040" s="72"/>
      <c r="G3040" s="70">
        <f t="shared" si="93"/>
        <v>0</v>
      </c>
      <c r="I3040" s="68">
        <v>0</v>
      </c>
      <c r="J3040" s="69">
        <f t="shared" si="94"/>
        <v>0</v>
      </c>
      <c r="K3040" s="57"/>
      <c r="L3040" s="65" t="s">
        <v>478</v>
      </c>
    </row>
    <row r="3041" spans="1:12" s="73" customFormat="1" outlineLevel="1">
      <c r="A3041" s="66" t="s">
        <v>479</v>
      </c>
      <c r="B3041" s="35" t="s">
        <v>5783</v>
      </c>
      <c r="C3041" s="67">
        <f>SUM(C3042:D3043)</f>
        <v>10528649</v>
      </c>
      <c r="D3041" s="79"/>
      <c r="E3041" s="67"/>
      <c r="F3041" s="72"/>
      <c r="G3041" s="67">
        <f t="shared" si="93"/>
        <v>10528649</v>
      </c>
      <c r="I3041" s="68">
        <v>48995564</v>
      </c>
      <c r="J3041" s="69">
        <f t="shared" si="94"/>
        <v>38466915</v>
      </c>
      <c r="K3041" s="57"/>
      <c r="L3041" s="65">
        <v>0</v>
      </c>
    </row>
    <row r="3042" spans="1:12" s="73" customFormat="1" outlineLevel="2">
      <c r="A3042" s="31">
        <v>5780100000</v>
      </c>
      <c r="B3042" s="45" t="s">
        <v>2434</v>
      </c>
      <c r="C3042" s="70">
        <v>150000000</v>
      </c>
      <c r="D3042" s="79"/>
      <c r="E3042" s="70"/>
      <c r="F3042" s="72"/>
      <c r="G3042" s="70">
        <f t="shared" si="93"/>
        <v>150000000</v>
      </c>
      <c r="I3042" s="68">
        <v>0</v>
      </c>
      <c r="J3042" s="69">
        <f t="shared" si="94"/>
        <v>-150000000</v>
      </c>
      <c r="K3042" s="57"/>
      <c r="L3042" s="65" t="s">
        <v>5781</v>
      </c>
    </row>
    <row r="3043" spans="1:12" s="73" customFormat="1" outlineLevel="2">
      <c r="A3043" s="31">
        <v>5780100100</v>
      </c>
      <c r="B3043" s="45" t="s">
        <v>2435</v>
      </c>
      <c r="C3043" s="70">
        <v>-139471351</v>
      </c>
      <c r="D3043" s="79"/>
      <c r="E3043" s="70"/>
      <c r="F3043" s="72"/>
      <c r="G3043" s="70">
        <f t="shared" si="93"/>
        <v>-139471351</v>
      </c>
      <c r="I3043" s="68">
        <v>0</v>
      </c>
      <c r="J3043" s="69">
        <f t="shared" si="94"/>
        <v>139471351</v>
      </c>
      <c r="K3043" s="57"/>
      <c r="L3043" s="65" t="s">
        <v>5782</v>
      </c>
    </row>
    <row r="3044" spans="1:12" s="73" customFormat="1" outlineLevel="1">
      <c r="A3044" s="66" t="s">
        <v>480</v>
      </c>
      <c r="B3044" s="35" t="s">
        <v>2811</v>
      </c>
      <c r="C3044" s="67">
        <f>SUM(C3045:C3065)</f>
        <v>324202479.01999998</v>
      </c>
      <c r="D3044" s="79"/>
      <c r="E3044" s="67">
        <f>SUM(E3045:E3065)</f>
        <v>-282049450.16322851</v>
      </c>
      <c r="F3044" s="72"/>
      <c r="G3044" s="67">
        <f t="shared" si="93"/>
        <v>42153028.856771469</v>
      </c>
      <c r="I3044" s="68">
        <v>56142086.680000097</v>
      </c>
      <c r="J3044" s="75">
        <f t="shared" si="94"/>
        <v>13989057.823228627</v>
      </c>
      <c r="K3044" s="57"/>
      <c r="L3044" s="65">
        <v>0</v>
      </c>
    </row>
    <row r="3045" spans="1:12" s="73" customFormat="1" outlineLevel="2">
      <c r="A3045" s="31">
        <v>5900100000</v>
      </c>
      <c r="B3045" s="45" t="s">
        <v>2436</v>
      </c>
      <c r="C3045" s="70">
        <v>3932561.8799999901</v>
      </c>
      <c r="D3045" s="79"/>
      <c r="E3045" s="70">
        <v>-282049450.16322851</v>
      </c>
      <c r="F3045" s="72"/>
      <c r="G3045" s="70">
        <f t="shared" si="93"/>
        <v>-278116888.28322852</v>
      </c>
      <c r="I3045" s="68">
        <v>0</v>
      </c>
      <c r="J3045" s="69">
        <f t="shared" si="94"/>
        <v>278116888.28322852</v>
      </c>
      <c r="K3045" s="57"/>
      <c r="L3045" s="65" t="s">
        <v>480</v>
      </c>
    </row>
    <row r="3046" spans="1:12" s="73" customFormat="1" outlineLevel="2">
      <c r="A3046" s="31">
        <v>5900500000</v>
      </c>
      <c r="B3046" s="45" t="s">
        <v>2437</v>
      </c>
      <c r="C3046" s="70">
        <v>1011317976.17</v>
      </c>
      <c r="D3046" s="79"/>
      <c r="E3046" s="70"/>
      <c r="F3046" s="72"/>
      <c r="G3046" s="70">
        <f t="shared" si="93"/>
        <v>1011317976.17</v>
      </c>
      <c r="I3046" s="68">
        <v>0</v>
      </c>
      <c r="J3046" s="69">
        <f t="shared" si="94"/>
        <v>-1011317976.17</v>
      </c>
      <c r="K3046" s="57"/>
      <c r="L3046" s="65" t="s">
        <v>480</v>
      </c>
    </row>
    <row r="3047" spans="1:12" s="73" customFormat="1" outlineLevel="2">
      <c r="A3047" s="40">
        <v>5900502200</v>
      </c>
      <c r="B3047" s="52" t="s">
        <v>2438</v>
      </c>
      <c r="C3047" s="70">
        <v>-330492295</v>
      </c>
      <c r="D3047" s="79"/>
      <c r="E3047" s="70"/>
      <c r="F3047" s="72"/>
      <c r="G3047" s="70">
        <f t="shared" si="93"/>
        <v>-330492295</v>
      </c>
      <c r="I3047" s="68">
        <v>0</v>
      </c>
      <c r="J3047" s="69">
        <f t="shared" si="94"/>
        <v>330492295</v>
      </c>
      <c r="K3047" s="57"/>
      <c r="L3047" s="65" t="s">
        <v>480</v>
      </c>
    </row>
    <row r="3048" spans="1:12" s="73" customFormat="1" outlineLevel="2">
      <c r="A3048" s="40">
        <v>5900502210</v>
      </c>
      <c r="B3048" s="52" t="s">
        <v>2439</v>
      </c>
      <c r="C3048" s="70">
        <v>60171884</v>
      </c>
      <c r="D3048" s="79"/>
      <c r="E3048" s="70"/>
      <c r="F3048" s="72"/>
      <c r="G3048" s="70">
        <f t="shared" si="93"/>
        <v>60171884</v>
      </c>
      <c r="I3048" s="68">
        <v>0</v>
      </c>
      <c r="J3048" s="69">
        <f t="shared" si="94"/>
        <v>-60171884</v>
      </c>
      <c r="K3048" s="57"/>
      <c r="L3048" s="65" t="s">
        <v>480</v>
      </c>
    </row>
    <row r="3049" spans="1:12" s="73" customFormat="1" outlineLevel="2">
      <c r="A3049" s="40">
        <v>5900502400</v>
      </c>
      <c r="B3049" s="52" t="s">
        <v>2440</v>
      </c>
      <c r="C3049" s="70">
        <v>-429415838</v>
      </c>
      <c r="D3049" s="79"/>
      <c r="E3049" s="70"/>
      <c r="F3049" s="72"/>
      <c r="G3049" s="70">
        <f t="shared" si="93"/>
        <v>-429415838</v>
      </c>
      <c r="I3049" s="68">
        <v>0</v>
      </c>
      <c r="J3049" s="69">
        <f t="shared" si="94"/>
        <v>429415838</v>
      </c>
      <c r="K3049" s="57"/>
      <c r="L3049" s="65" t="s">
        <v>480</v>
      </c>
    </row>
    <row r="3050" spans="1:12" s="73" customFormat="1" outlineLevel="2">
      <c r="A3050" s="40">
        <v>5900502410</v>
      </c>
      <c r="B3050" s="52" t="s">
        <v>2441</v>
      </c>
      <c r="C3050" s="70">
        <v>21450056</v>
      </c>
      <c r="D3050" s="79"/>
      <c r="E3050" s="70"/>
      <c r="F3050" s="72"/>
      <c r="G3050" s="70">
        <f t="shared" si="93"/>
        <v>21450056</v>
      </c>
      <c r="I3050" s="68">
        <v>0</v>
      </c>
      <c r="J3050" s="69">
        <f t="shared" si="94"/>
        <v>-21450056</v>
      </c>
      <c r="K3050" s="57"/>
      <c r="L3050" s="65" t="s">
        <v>480</v>
      </c>
    </row>
    <row r="3051" spans="1:12" s="73" customFormat="1" outlineLevel="2">
      <c r="A3051" s="40">
        <v>5900502600</v>
      </c>
      <c r="B3051" s="52" t="s">
        <v>2442</v>
      </c>
      <c r="C3051" s="70">
        <v>-94300</v>
      </c>
      <c r="D3051" s="79"/>
      <c r="E3051" s="70"/>
      <c r="F3051" s="72"/>
      <c r="G3051" s="70">
        <f t="shared" si="93"/>
        <v>-94300</v>
      </c>
      <c r="I3051" s="68">
        <v>0</v>
      </c>
      <c r="J3051" s="69">
        <f t="shared" si="94"/>
        <v>94300</v>
      </c>
      <c r="K3051" s="57"/>
      <c r="L3051" s="65" t="s">
        <v>480</v>
      </c>
    </row>
    <row r="3052" spans="1:12" s="73" customFormat="1" outlineLevel="2">
      <c r="A3052" s="40">
        <v>5900502700</v>
      </c>
      <c r="B3052" s="52" t="s">
        <v>2443</v>
      </c>
      <c r="C3052" s="70">
        <v>1185739</v>
      </c>
      <c r="D3052" s="79"/>
      <c r="E3052" s="70"/>
      <c r="F3052" s="72"/>
      <c r="G3052" s="70">
        <f t="shared" si="93"/>
        <v>1185739</v>
      </c>
      <c r="I3052" s="68">
        <v>0</v>
      </c>
      <c r="J3052" s="69">
        <f t="shared" si="94"/>
        <v>-1185739</v>
      </c>
      <c r="K3052" s="57"/>
      <c r="L3052" s="65" t="s">
        <v>480</v>
      </c>
    </row>
    <row r="3053" spans="1:12" s="73" customFormat="1" outlineLevel="2">
      <c r="A3053" s="40">
        <v>5900502900</v>
      </c>
      <c r="B3053" s="52" t="s">
        <v>2444</v>
      </c>
      <c r="C3053" s="70">
        <v>-14946</v>
      </c>
      <c r="D3053" s="79"/>
      <c r="E3053" s="70"/>
      <c r="F3053" s="72"/>
      <c r="G3053" s="70">
        <f t="shared" si="93"/>
        <v>-14946</v>
      </c>
      <c r="I3053" s="68">
        <v>0</v>
      </c>
      <c r="J3053" s="69">
        <f t="shared" si="94"/>
        <v>14946</v>
      </c>
      <c r="K3053" s="57"/>
      <c r="L3053" s="65" t="s">
        <v>480</v>
      </c>
    </row>
    <row r="3054" spans="1:12" s="73" customFormat="1" outlineLevel="2">
      <c r="A3054" s="40">
        <v>5900502910</v>
      </c>
      <c r="B3054" s="52" t="s">
        <v>2445</v>
      </c>
      <c r="C3054" s="70">
        <v>56399</v>
      </c>
      <c r="D3054" s="79"/>
      <c r="E3054" s="70"/>
      <c r="F3054" s="72"/>
      <c r="G3054" s="70">
        <f t="shared" si="93"/>
        <v>56399</v>
      </c>
      <c r="I3054" s="68">
        <v>0</v>
      </c>
      <c r="J3054" s="69">
        <f t="shared" si="94"/>
        <v>-56399</v>
      </c>
      <c r="K3054" s="57"/>
      <c r="L3054" s="65" t="s">
        <v>480</v>
      </c>
    </row>
    <row r="3055" spans="1:12" s="73" customFormat="1" outlineLevel="2">
      <c r="A3055" s="41">
        <v>5900527000</v>
      </c>
      <c r="B3055" s="53" t="s">
        <v>2446</v>
      </c>
      <c r="C3055" s="70">
        <v>-640546.65</v>
      </c>
      <c r="D3055" s="79"/>
      <c r="E3055" s="70"/>
      <c r="F3055" s="72"/>
      <c r="G3055" s="70">
        <f t="shared" si="93"/>
        <v>-640546.65</v>
      </c>
      <c r="I3055" s="68">
        <v>0</v>
      </c>
      <c r="J3055" s="69">
        <f t="shared" si="94"/>
        <v>640546.65</v>
      </c>
      <c r="K3055" s="57"/>
      <c r="L3055" s="65" t="s">
        <v>480</v>
      </c>
    </row>
    <row r="3056" spans="1:12" s="73" customFormat="1" outlineLevel="2">
      <c r="A3056" s="41">
        <v>5900527010</v>
      </c>
      <c r="B3056" s="53" t="s">
        <v>2447</v>
      </c>
      <c r="C3056" s="70">
        <v>580918.78</v>
      </c>
      <c r="D3056" s="79"/>
      <c r="E3056" s="70"/>
      <c r="F3056" s="72"/>
      <c r="G3056" s="70">
        <f t="shared" si="93"/>
        <v>580918.78</v>
      </c>
      <c r="I3056" s="68">
        <v>0</v>
      </c>
      <c r="J3056" s="69">
        <f t="shared" si="94"/>
        <v>-580918.78</v>
      </c>
      <c r="K3056" s="57"/>
      <c r="L3056" s="65" t="s">
        <v>480</v>
      </c>
    </row>
    <row r="3057" spans="1:12" s="73" customFormat="1" outlineLevel="2">
      <c r="A3057" s="41">
        <v>5900542100</v>
      </c>
      <c r="B3057" s="53" t="s">
        <v>2448</v>
      </c>
      <c r="C3057" s="70">
        <v>-77046241.609999895</v>
      </c>
      <c r="D3057" s="79"/>
      <c r="E3057" s="70"/>
      <c r="F3057" s="72"/>
      <c r="G3057" s="70">
        <f t="shared" si="93"/>
        <v>-77046241.609999895</v>
      </c>
      <c r="I3057" s="68">
        <v>0</v>
      </c>
      <c r="J3057" s="69">
        <f t="shared" si="94"/>
        <v>77046241.609999895</v>
      </c>
      <c r="K3057" s="57"/>
      <c r="L3057" s="65" t="s">
        <v>480</v>
      </c>
    </row>
    <row r="3058" spans="1:12" s="73" customFormat="1" outlineLevel="2">
      <c r="A3058" s="41">
        <v>5900542110</v>
      </c>
      <c r="B3058" s="53" t="s">
        <v>2449</v>
      </c>
      <c r="C3058" s="70">
        <v>63312481.329999901</v>
      </c>
      <c r="D3058" s="79"/>
      <c r="E3058" s="70"/>
      <c r="F3058" s="72"/>
      <c r="G3058" s="70">
        <f t="shared" si="93"/>
        <v>63312481.329999901</v>
      </c>
      <c r="I3058" s="68">
        <v>0</v>
      </c>
      <c r="J3058" s="69">
        <f t="shared" si="94"/>
        <v>-63312481.329999901</v>
      </c>
      <c r="K3058" s="57"/>
      <c r="L3058" s="65" t="s">
        <v>480</v>
      </c>
    </row>
    <row r="3059" spans="1:12" s="73" customFormat="1" outlineLevel="2">
      <c r="A3059" s="41">
        <v>5900543200</v>
      </c>
      <c r="B3059" s="53" t="s">
        <v>2450</v>
      </c>
      <c r="C3059" s="70">
        <v>-340325.32</v>
      </c>
      <c r="D3059" s="79"/>
      <c r="E3059" s="70"/>
      <c r="F3059" s="72"/>
      <c r="G3059" s="70">
        <f t="shared" si="93"/>
        <v>-340325.32</v>
      </c>
      <c r="I3059" s="68">
        <v>0</v>
      </c>
      <c r="J3059" s="69">
        <f t="shared" si="94"/>
        <v>340325.32</v>
      </c>
      <c r="K3059" s="57"/>
      <c r="L3059" s="65" t="s">
        <v>480</v>
      </c>
    </row>
    <row r="3060" spans="1:12" s="73" customFormat="1" outlineLevel="2">
      <c r="A3060" s="41">
        <v>5900543210</v>
      </c>
      <c r="B3060" s="53" t="s">
        <v>2451</v>
      </c>
      <c r="C3060" s="70">
        <v>340325.32</v>
      </c>
      <c r="D3060" s="79"/>
      <c r="E3060" s="70"/>
      <c r="F3060" s="72"/>
      <c r="G3060" s="70">
        <f t="shared" si="93"/>
        <v>340325.32</v>
      </c>
      <c r="I3060" s="68">
        <v>0</v>
      </c>
      <c r="J3060" s="69">
        <f t="shared" si="94"/>
        <v>-340325.32</v>
      </c>
      <c r="K3060" s="57"/>
      <c r="L3060" s="65" t="s">
        <v>480</v>
      </c>
    </row>
    <row r="3061" spans="1:12" s="73" customFormat="1" outlineLevel="2">
      <c r="A3061" s="41">
        <v>5900543300</v>
      </c>
      <c r="B3061" s="53" t="s">
        <v>2452</v>
      </c>
      <c r="C3061" s="70">
        <v>-1956614.11</v>
      </c>
      <c r="D3061" s="79"/>
      <c r="E3061" s="70"/>
      <c r="F3061" s="72"/>
      <c r="G3061" s="70">
        <f t="shared" si="93"/>
        <v>-1956614.11</v>
      </c>
      <c r="I3061" s="68">
        <v>0</v>
      </c>
      <c r="J3061" s="69">
        <f t="shared" si="94"/>
        <v>1956614.11</v>
      </c>
      <c r="K3061" s="57"/>
      <c r="L3061" s="65" t="s">
        <v>480</v>
      </c>
    </row>
    <row r="3062" spans="1:12" s="73" customFormat="1" outlineLevel="2">
      <c r="A3062" s="41">
        <v>5900543310</v>
      </c>
      <c r="B3062" s="53" t="s">
        <v>2453</v>
      </c>
      <c r="C3062" s="70">
        <v>1855244.23</v>
      </c>
      <c r="D3062" s="79"/>
      <c r="E3062" s="70"/>
      <c r="F3062" s="72"/>
      <c r="G3062" s="70">
        <f t="shared" si="93"/>
        <v>1855244.23</v>
      </c>
      <c r="I3062" s="68">
        <v>0</v>
      </c>
      <c r="J3062" s="69">
        <f t="shared" si="94"/>
        <v>-1855244.23</v>
      </c>
      <c r="K3062" s="57"/>
      <c r="L3062" s="65" t="s">
        <v>480</v>
      </c>
    </row>
    <row r="3063" spans="1:12" s="73" customFormat="1" outlineLevel="2">
      <c r="A3063" s="31">
        <v>5900700000</v>
      </c>
      <c r="B3063" s="45" t="s">
        <v>2454</v>
      </c>
      <c r="C3063" s="70">
        <v>0</v>
      </c>
      <c r="D3063" s="79"/>
      <c r="E3063" s="70"/>
      <c r="F3063" s="72"/>
      <c r="G3063" s="70">
        <f t="shared" si="93"/>
        <v>0</v>
      </c>
      <c r="I3063" s="68">
        <v>0</v>
      </c>
      <c r="J3063" s="69">
        <f t="shared" si="94"/>
        <v>0</v>
      </c>
      <c r="K3063" s="57"/>
      <c r="L3063" s="65" t="s">
        <v>480</v>
      </c>
    </row>
    <row r="3064" spans="1:12" s="73" customFormat="1" outlineLevel="2">
      <c r="A3064" s="31">
        <v>5900800000</v>
      </c>
      <c r="B3064" s="45" t="s">
        <v>2455</v>
      </c>
      <c r="C3064" s="70">
        <v>0</v>
      </c>
      <c r="D3064" s="79"/>
      <c r="E3064" s="70"/>
      <c r="F3064" s="72"/>
      <c r="G3064" s="70">
        <f t="shared" si="93"/>
        <v>0</v>
      </c>
      <c r="I3064" s="68">
        <v>0</v>
      </c>
      <c r="J3064" s="69">
        <f t="shared" si="94"/>
        <v>0</v>
      </c>
      <c r="K3064" s="57"/>
      <c r="L3064" s="65" t="s">
        <v>480</v>
      </c>
    </row>
    <row r="3065" spans="1:12" s="73" customFormat="1" outlineLevel="2">
      <c r="A3065" s="31">
        <v>5900900000</v>
      </c>
      <c r="B3065" s="45" t="s">
        <v>2456</v>
      </c>
      <c r="C3065" s="70">
        <v>0</v>
      </c>
      <c r="D3065" s="79"/>
      <c r="E3065" s="70"/>
      <c r="F3065" s="72"/>
      <c r="G3065" s="70">
        <f t="shared" si="93"/>
        <v>0</v>
      </c>
      <c r="I3065" s="68">
        <v>0</v>
      </c>
      <c r="J3065" s="69">
        <f t="shared" si="94"/>
        <v>0</v>
      </c>
      <c r="K3065" s="57"/>
      <c r="L3065" s="65" t="s">
        <v>480</v>
      </c>
    </row>
    <row r="3066" spans="1:12" s="73" customFormat="1" outlineLevel="1">
      <c r="A3066" s="66" t="s">
        <v>481</v>
      </c>
      <c r="B3066" s="35" t="s">
        <v>5711</v>
      </c>
      <c r="C3066" s="67">
        <f>SUM(C3067)</f>
        <v>0</v>
      </c>
      <c r="D3066" s="79"/>
      <c r="E3066" s="67"/>
      <c r="F3066" s="72"/>
      <c r="G3066" s="67">
        <f>C3066+E3066</f>
        <v>0</v>
      </c>
      <c r="I3066" s="68">
        <v>0</v>
      </c>
      <c r="J3066" s="69">
        <f>I3066-G3066</f>
        <v>0</v>
      </c>
      <c r="K3066" s="57"/>
      <c r="L3066" s="65">
        <v>0</v>
      </c>
    </row>
    <row r="3067" spans="1:12" s="73" customFormat="1" outlineLevel="2">
      <c r="A3067" s="31">
        <v>8900000000</v>
      </c>
      <c r="B3067" s="45" t="s">
        <v>38</v>
      </c>
      <c r="C3067" s="70">
        <v>0</v>
      </c>
      <c r="D3067" s="79"/>
      <c r="E3067" s="70"/>
      <c r="F3067" s="72"/>
      <c r="G3067" s="70">
        <f>C3067+E3067</f>
        <v>0</v>
      </c>
      <c r="I3067" s="68">
        <v>0</v>
      </c>
      <c r="J3067" s="69">
        <f>I3067-G3067</f>
        <v>0</v>
      </c>
      <c r="K3067" s="57"/>
      <c r="L3067" s="65" t="s">
        <v>481</v>
      </c>
    </row>
    <row r="3068" spans="1:12" s="73" customFormat="1" outlineLevel="1">
      <c r="A3068" s="32"/>
      <c r="B3068" s="32"/>
      <c r="D3068" s="79"/>
      <c r="F3068" s="72"/>
      <c r="I3068" s="68"/>
      <c r="J3068" s="69"/>
      <c r="K3068" s="57"/>
      <c r="L3068" s="65"/>
    </row>
    <row r="3069" spans="1:12" s="73" customFormat="1">
      <c r="A3069" s="32" t="s">
        <v>6</v>
      </c>
      <c r="B3069" s="32"/>
      <c r="C3069" s="100">
        <f>C3033+C3035+C3039+C3041+C3044+C3066</f>
        <v>470387695.87999988</v>
      </c>
      <c r="D3069" s="100">
        <f>D3035+D3039+D3044</f>
        <v>0</v>
      </c>
      <c r="E3069" s="100">
        <f>E3035+E3039+E3044</f>
        <v>-282049450.16322851</v>
      </c>
      <c r="F3069" s="72"/>
      <c r="G3069" s="100">
        <f t="shared" ref="G3069:G3141" si="95">C3069+E3069</f>
        <v>188338245.71677136</v>
      </c>
      <c r="I3069" s="68"/>
      <c r="J3069" s="69"/>
      <c r="K3069" s="57"/>
      <c r="L3069" s="65"/>
    </row>
    <row r="3070" spans="1:12" s="73" customFormat="1" outlineLevel="1">
      <c r="A3070" s="66" t="s">
        <v>482</v>
      </c>
      <c r="B3070" s="35" t="s">
        <v>2820</v>
      </c>
      <c r="C3070" s="67">
        <f>SUM(C3071)</f>
        <v>327362126.73999596</v>
      </c>
      <c r="D3070" s="79"/>
      <c r="E3070" s="67">
        <f>E3071</f>
        <v>53658445.565963075</v>
      </c>
      <c r="F3070" s="72"/>
      <c r="G3070" s="67">
        <f t="shared" si="95"/>
        <v>381020572.30595905</v>
      </c>
      <c r="I3070" s="68">
        <v>237403489.72</v>
      </c>
      <c r="J3070" s="75">
        <f>I3070-G3070</f>
        <v>-143617082.58595905</v>
      </c>
      <c r="K3070" s="57"/>
      <c r="L3070" s="65"/>
    </row>
    <row r="3071" spans="1:12" s="73" customFormat="1" outlineLevel="2">
      <c r="A3071" s="31">
        <v>8800000000</v>
      </c>
      <c r="B3071" s="45" t="s">
        <v>7</v>
      </c>
      <c r="C3071" s="70">
        <v>327362126.73999596</v>
      </c>
      <c r="D3071" s="79"/>
      <c r="E3071" s="70">
        <v>53658445.565963075</v>
      </c>
      <c r="F3071" s="72"/>
      <c r="G3071" s="70">
        <f t="shared" si="95"/>
        <v>381020572.30595905</v>
      </c>
      <c r="I3071" s="68">
        <v>0</v>
      </c>
      <c r="J3071" s="69">
        <f t="shared" si="94"/>
        <v>-381020572.30595905</v>
      </c>
      <c r="K3071" s="57"/>
      <c r="L3071" s="65" t="s">
        <v>482</v>
      </c>
    </row>
    <row r="3072" spans="1:12" s="73" customFormat="1" outlineLevel="1">
      <c r="A3072" s="32"/>
      <c r="B3072" s="32"/>
      <c r="C3072" s="100"/>
      <c r="D3072" s="79"/>
      <c r="E3072" s="100"/>
      <c r="F3072" s="72"/>
      <c r="G3072" s="100"/>
      <c r="I3072" s="68"/>
      <c r="J3072" s="69"/>
      <c r="K3072" s="57"/>
      <c r="L3072" s="65"/>
    </row>
    <row r="3073" spans="1:12" s="73" customFormat="1">
      <c r="A3073" s="32" t="s">
        <v>17</v>
      </c>
      <c r="B3073" s="32"/>
      <c r="C3073" s="100">
        <f>C3070</f>
        <v>327362126.73999596</v>
      </c>
      <c r="D3073" s="100">
        <f>D3070</f>
        <v>0</v>
      </c>
      <c r="E3073" s="100">
        <f>E3070</f>
        <v>53658445.565963075</v>
      </c>
      <c r="F3073" s="72"/>
      <c r="G3073" s="100">
        <f t="shared" si="95"/>
        <v>381020572.30595905</v>
      </c>
      <c r="I3073" s="68"/>
      <c r="J3073" s="69"/>
      <c r="K3073" s="57"/>
      <c r="L3073" s="65">
        <v>0</v>
      </c>
    </row>
    <row r="3074" spans="1:12" s="73" customFormat="1">
      <c r="A3074" s="32" t="s">
        <v>483</v>
      </c>
      <c r="B3074" s="32"/>
      <c r="C3074" s="100"/>
      <c r="D3074" s="79"/>
      <c r="F3074" s="72"/>
      <c r="G3074" s="73">
        <f t="shared" si="95"/>
        <v>0</v>
      </c>
      <c r="I3074" s="68"/>
      <c r="J3074" s="69"/>
      <c r="K3074" s="57"/>
      <c r="L3074" s="65">
        <v>0</v>
      </c>
    </row>
    <row r="3075" spans="1:12" s="73" customFormat="1">
      <c r="A3075" s="32" t="s">
        <v>484</v>
      </c>
      <c r="B3075" s="32"/>
      <c r="D3075" s="79"/>
      <c r="F3075" s="72"/>
      <c r="G3075" s="73">
        <f t="shared" si="95"/>
        <v>0</v>
      </c>
      <c r="I3075" s="68"/>
      <c r="J3075" s="69"/>
      <c r="K3075" s="57"/>
      <c r="L3075" s="65">
        <v>0</v>
      </c>
    </row>
    <row r="3076" spans="1:12">
      <c r="D3076" s="79"/>
      <c r="I3076" s="68"/>
      <c r="J3076" s="69"/>
      <c r="L3076" s="65"/>
    </row>
    <row r="3077" spans="1:12">
      <c r="A3077" s="38" t="s">
        <v>8</v>
      </c>
      <c r="B3077" s="36"/>
      <c r="C3077" s="122">
        <f>C3031+C3032+C3069+C3073</f>
        <v>997749822.61999583</v>
      </c>
      <c r="D3077" s="122">
        <f>D3031+D3032+D3069+D3073</f>
        <v>0</v>
      </c>
      <c r="E3077" s="122">
        <f>E3031+E3032+E3069+E3073</f>
        <v>-228391004.59726542</v>
      </c>
      <c r="G3077" s="122">
        <f t="shared" si="95"/>
        <v>769358818.02273035</v>
      </c>
      <c r="I3077" s="68"/>
      <c r="J3077" s="69"/>
      <c r="L3077" s="65"/>
    </row>
    <row r="3078" spans="1:12">
      <c r="D3078" s="79"/>
      <c r="I3078" s="68"/>
      <c r="J3078" s="69"/>
      <c r="L3078" s="65"/>
    </row>
    <row r="3079" spans="1:12">
      <c r="A3079" s="29" t="s">
        <v>485</v>
      </c>
      <c r="B3079" s="44"/>
      <c r="C3079" s="69"/>
      <c r="D3079" s="79"/>
      <c r="I3079" s="68"/>
      <c r="J3079" s="69"/>
      <c r="L3079" s="65"/>
    </row>
    <row r="3080" spans="1:12">
      <c r="D3080" s="79"/>
      <c r="I3080" s="68"/>
      <c r="J3080" s="69"/>
      <c r="L3080" s="65"/>
    </row>
    <row r="3081" spans="1:12" outlineLevel="1">
      <c r="A3081" s="30" t="s">
        <v>486</v>
      </c>
      <c r="C3081" s="67">
        <f>SUM(C3082:C3082)</f>
        <v>146952.07</v>
      </c>
      <c r="D3081" s="79"/>
      <c r="E3081" s="67"/>
      <c r="F3081" s="72"/>
      <c r="G3081" s="67">
        <f>C3081+E3081</f>
        <v>146952.07</v>
      </c>
      <c r="H3081" s="73"/>
      <c r="I3081" s="68">
        <v>146952.07</v>
      </c>
      <c r="J3081" s="69">
        <f>I3081-G3081</f>
        <v>0</v>
      </c>
      <c r="L3081" s="65">
        <v>0</v>
      </c>
    </row>
    <row r="3082" spans="1:12" outlineLevel="2">
      <c r="A3082" s="31">
        <v>2390210000</v>
      </c>
      <c r="B3082" s="45" t="s">
        <v>2457</v>
      </c>
      <c r="C3082" s="70">
        <v>146952.07</v>
      </c>
      <c r="D3082" s="79"/>
      <c r="E3082" s="70"/>
      <c r="F3082" s="72"/>
      <c r="G3082" s="70">
        <f>C3082+E3082</f>
        <v>146952.07</v>
      </c>
      <c r="H3082" s="73"/>
      <c r="I3082" s="68">
        <v>0</v>
      </c>
      <c r="J3082" s="69">
        <f>I3082-G3082</f>
        <v>-146952.07</v>
      </c>
      <c r="L3082" s="65" t="s">
        <v>486</v>
      </c>
    </row>
    <row r="3083" spans="1:12" outlineLevel="1">
      <c r="A3083" s="123" t="s">
        <v>487</v>
      </c>
      <c r="B3083" s="35" t="s">
        <v>5567</v>
      </c>
      <c r="C3083" s="67">
        <f>SUM(C3084:C3084)</f>
        <v>1428124719.4300001</v>
      </c>
      <c r="D3083" s="79"/>
      <c r="E3083" s="67"/>
      <c r="F3083" s="72"/>
      <c r="G3083" s="67">
        <f>C3083+E3083</f>
        <v>1428124719.4300001</v>
      </c>
      <c r="H3083" s="73"/>
      <c r="I3083" s="68">
        <v>928124719.42999995</v>
      </c>
      <c r="J3083" s="69">
        <f>I3083-G3083</f>
        <v>-500000000.00000012</v>
      </c>
      <c r="L3083" s="65">
        <v>0</v>
      </c>
    </row>
    <row r="3084" spans="1:12" outlineLevel="2">
      <c r="A3084" s="31">
        <v>2521221000</v>
      </c>
      <c r="B3084" s="45" t="s">
        <v>2458</v>
      </c>
      <c r="C3084" s="70">
        <v>1428124719.4300001</v>
      </c>
      <c r="D3084" s="79"/>
      <c r="E3084" s="70"/>
      <c r="F3084" s="72"/>
      <c r="G3084" s="70">
        <f>C3084+E3084</f>
        <v>1428124719.4300001</v>
      </c>
      <c r="H3084" s="73"/>
      <c r="I3084" s="68">
        <v>0</v>
      </c>
      <c r="J3084" s="69">
        <f>I3084-G3084</f>
        <v>-1428124719.4300001</v>
      </c>
      <c r="L3084" s="65" t="s">
        <v>487</v>
      </c>
    </row>
    <row r="3085" spans="1:12" outlineLevel="1">
      <c r="D3085" s="79"/>
      <c r="I3085" s="68"/>
      <c r="J3085" s="69"/>
      <c r="L3085" s="65"/>
    </row>
    <row r="3086" spans="1:12" s="73" customFormat="1">
      <c r="A3086" s="32" t="s">
        <v>488</v>
      </c>
      <c r="B3086" s="32"/>
      <c r="C3086" s="100">
        <f>C3081+C3083</f>
        <v>1428271671.5</v>
      </c>
      <c r="D3086" s="73">
        <v>0</v>
      </c>
      <c r="E3086" s="73">
        <v>0</v>
      </c>
      <c r="F3086" s="72"/>
      <c r="G3086" s="100">
        <f t="shared" si="95"/>
        <v>1428271671.5</v>
      </c>
      <c r="I3086" s="68"/>
      <c r="J3086" s="69"/>
      <c r="K3086" s="57"/>
      <c r="L3086" s="65"/>
    </row>
    <row r="3087" spans="1:12" s="73" customFormat="1" outlineLevel="1">
      <c r="A3087" s="66" t="s">
        <v>489</v>
      </c>
      <c r="B3087" s="35" t="s">
        <v>5712</v>
      </c>
      <c r="C3087" s="67">
        <f>SUM(C3088)</f>
        <v>0</v>
      </c>
      <c r="D3087" s="79"/>
      <c r="E3087" s="67"/>
      <c r="F3087" s="72"/>
      <c r="G3087" s="67">
        <f t="shared" si="95"/>
        <v>0</v>
      </c>
      <c r="I3087" s="68">
        <v>0</v>
      </c>
      <c r="J3087" s="69">
        <f t="shared" si="94"/>
        <v>0</v>
      </c>
      <c r="K3087" s="57"/>
      <c r="L3087" s="65">
        <v>0</v>
      </c>
    </row>
    <row r="3088" spans="1:12" s="73" customFormat="1" outlineLevel="2">
      <c r="A3088" s="82">
        <v>2730990800</v>
      </c>
      <c r="B3088" s="83" t="s">
        <v>2459</v>
      </c>
      <c r="C3088" s="70">
        <v>0</v>
      </c>
      <c r="D3088" s="79"/>
      <c r="E3088" s="70"/>
      <c r="F3088" s="72"/>
      <c r="G3088" s="70">
        <f t="shared" si="95"/>
        <v>0</v>
      </c>
      <c r="I3088" s="68">
        <v>0</v>
      </c>
      <c r="J3088" s="69">
        <f t="shared" si="94"/>
        <v>0</v>
      </c>
      <c r="K3088" s="57"/>
      <c r="L3088" s="65" t="s">
        <v>489</v>
      </c>
    </row>
    <row r="3089" spans="1:12" s="73" customFormat="1" outlineLevel="1">
      <c r="A3089" s="66" t="s">
        <v>490</v>
      </c>
      <c r="B3089" s="35" t="s">
        <v>5713</v>
      </c>
      <c r="C3089" s="67">
        <f>SUM(C3090)</f>
        <v>0</v>
      </c>
      <c r="D3089" s="79"/>
      <c r="E3089" s="67">
        <f>E3090</f>
        <v>0</v>
      </c>
      <c r="F3089" s="72"/>
      <c r="G3089" s="67">
        <f t="shared" si="95"/>
        <v>0</v>
      </c>
      <c r="I3089" s="68">
        <v>0</v>
      </c>
      <c r="J3089" s="69">
        <f t="shared" si="94"/>
        <v>0</v>
      </c>
      <c r="K3089" s="57"/>
      <c r="L3089" s="65">
        <v>0</v>
      </c>
    </row>
    <row r="3090" spans="1:12" s="73" customFormat="1" outlineLevel="2">
      <c r="A3090" s="82">
        <v>2730990810</v>
      </c>
      <c r="B3090" s="83" t="s">
        <v>2460</v>
      </c>
      <c r="C3090" s="70">
        <v>0</v>
      </c>
      <c r="D3090" s="79"/>
      <c r="E3090" s="70">
        <v>0</v>
      </c>
      <c r="F3090" s="72"/>
      <c r="G3090" s="70">
        <f t="shared" si="95"/>
        <v>0</v>
      </c>
      <c r="I3090" s="68">
        <v>0</v>
      </c>
      <c r="J3090" s="69">
        <f t="shared" si="94"/>
        <v>0</v>
      </c>
      <c r="K3090" s="57"/>
      <c r="L3090" s="65" t="s">
        <v>490</v>
      </c>
    </row>
    <row r="3091" spans="1:12" s="73" customFormat="1" outlineLevel="1">
      <c r="A3091" s="66" t="s">
        <v>491</v>
      </c>
      <c r="B3091" s="35" t="s">
        <v>5714</v>
      </c>
      <c r="C3091" s="67">
        <f>SUM(C3092)</f>
        <v>0</v>
      </c>
      <c r="D3091" s="79"/>
      <c r="E3091" s="67"/>
      <c r="F3091" s="72"/>
      <c r="G3091" s="67">
        <f t="shared" si="95"/>
        <v>0</v>
      </c>
      <c r="I3091" s="68">
        <v>0</v>
      </c>
      <c r="J3091" s="69">
        <f t="shared" si="94"/>
        <v>0</v>
      </c>
      <c r="K3091" s="57"/>
      <c r="L3091" s="65">
        <v>0</v>
      </c>
    </row>
    <row r="3092" spans="1:12" s="73" customFormat="1" outlineLevel="2">
      <c r="A3092" s="82">
        <v>2730990820</v>
      </c>
      <c r="B3092" s="83" t="s">
        <v>2461</v>
      </c>
      <c r="C3092" s="70">
        <v>0</v>
      </c>
      <c r="D3092" s="79"/>
      <c r="E3092" s="70"/>
      <c r="F3092" s="72"/>
      <c r="G3092" s="70">
        <f t="shared" si="95"/>
        <v>0</v>
      </c>
      <c r="I3092" s="68">
        <v>0</v>
      </c>
      <c r="J3092" s="69">
        <f t="shared" si="94"/>
        <v>0</v>
      </c>
      <c r="K3092" s="57"/>
      <c r="L3092" s="65" t="s">
        <v>491</v>
      </c>
    </row>
    <row r="3093" spans="1:12" s="73" customFormat="1" outlineLevel="1">
      <c r="A3093" s="66" t="s">
        <v>492</v>
      </c>
      <c r="B3093" s="35" t="s">
        <v>5715</v>
      </c>
      <c r="C3093" s="67">
        <f>SUM(C3094)</f>
        <v>0</v>
      </c>
      <c r="D3093" s="79"/>
      <c r="E3093" s="67">
        <f>E3094</f>
        <v>0</v>
      </c>
      <c r="F3093" s="72"/>
      <c r="G3093" s="67">
        <f t="shared" si="95"/>
        <v>0</v>
      </c>
      <c r="I3093" s="68">
        <v>-3</v>
      </c>
      <c r="J3093" s="69">
        <f t="shared" si="94"/>
        <v>-3</v>
      </c>
      <c r="K3093" s="57"/>
      <c r="L3093" s="65">
        <v>0</v>
      </c>
    </row>
    <row r="3094" spans="1:12" s="73" customFormat="1" outlineLevel="2">
      <c r="A3094" s="82">
        <v>2730990830</v>
      </c>
      <c r="B3094" s="83" t="s">
        <v>2462</v>
      </c>
      <c r="C3094" s="70">
        <v>0</v>
      </c>
      <c r="D3094" s="79"/>
      <c r="E3094" s="70">
        <v>0</v>
      </c>
      <c r="F3094" s="72"/>
      <c r="G3094" s="70">
        <f t="shared" si="95"/>
        <v>0</v>
      </c>
      <c r="I3094" s="68">
        <v>0</v>
      </c>
      <c r="J3094" s="69">
        <f t="shared" si="94"/>
        <v>0</v>
      </c>
      <c r="K3094" s="57"/>
      <c r="L3094" s="65" t="s">
        <v>492</v>
      </c>
    </row>
    <row r="3095" spans="1:12" s="73" customFormat="1" outlineLevel="1">
      <c r="A3095" s="66" t="s">
        <v>493</v>
      </c>
      <c r="B3095" s="35" t="s">
        <v>5716</v>
      </c>
      <c r="C3095" s="67">
        <f>SUM(C3096)</f>
        <v>0</v>
      </c>
      <c r="D3095" s="79"/>
      <c r="E3095" s="67"/>
      <c r="F3095" s="72"/>
      <c r="G3095" s="67">
        <f t="shared" si="95"/>
        <v>0</v>
      </c>
      <c r="I3095" s="68">
        <v>35293654</v>
      </c>
      <c r="J3095" s="69">
        <f t="shared" si="94"/>
        <v>35293654</v>
      </c>
      <c r="K3095" s="57"/>
      <c r="L3095" s="65">
        <v>0</v>
      </c>
    </row>
    <row r="3096" spans="1:12" s="73" customFormat="1" outlineLevel="2">
      <c r="A3096" s="82">
        <v>2730990840</v>
      </c>
      <c r="B3096" s="83" t="s">
        <v>2463</v>
      </c>
      <c r="C3096" s="70">
        <v>0</v>
      </c>
      <c r="D3096" s="79"/>
      <c r="E3096" s="70"/>
      <c r="F3096" s="72"/>
      <c r="G3096" s="70">
        <f t="shared" si="95"/>
        <v>0</v>
      </c>
      <c r="I3096" s="68">
        <v>0</v>
      </c>
      <c r="J3096" s="69">
        <f t="shared" si="94"/>
        <v>0</v>
      </c>
      <c r="K3096" s="57"/>
      <c r="L3096" s="65" t="s">
        <v>493</v>
      </c>
    </row>
    <row r="3097" spans="1:12" s="73" customFormat="1" outlineLevel="1">
      <c r="A3097" s="66" t="s">
        <v>494</v>
      </c>
      <c r="B3097" s="35" t="s">
        <v>5717</v>
      </c>
      <c r="C3097" s="67">
        <f>SUM(C3098:C3099)</f>
        <v>0</v>
      </c>
      <c r="D3097" s="79"/>
      <c r="E3097" s="67">
        <f>E3098</f>
        <v>0</v>
      </c>
      <c r="F3097" s="72"/>
      <c r="G3097" s="67">
        <f t="shared" si="95"/>
        <v>0</v>
      </c>
      <c r="I3097" s="68">
        <v>0</v>
      </c>
      <c r="J3097" s="69">
        <f t="shared" si="94"/>
        <v>0</v>
      </c>
      <c r="K3097" s="57"/>
      <c r="L3097" s="65">
        <v>0</v>
      </c>
    </row>
    <row r="3098" spans="1:12" s="73" customFormat="1" outlineLevel="2">
      <c r="A3098" s="82">
        <v>2730990850</v>
      </c>
      <c r="B3098" s="83" t="s">
        <v>2464</v>
      </c>
      <c r="C3098" s="70">
        <v>25281288</v>
      </c>
      <c r="D3098" s="79"/>
      <c r="E3098" s="70">
        <v>0</v>
      </c>
      <c r="F3098" s="72"/>
      <c r="G3098" s="70">
        <f t="shared" si="95"/>
        <v>25281288</v>
      </c>
      <c r="I3098" s="68">
        <v>0</v>
      </c>
      <c r="J3098" s="69">
        <f t="shared" si="94"/>
        <v>-25281288</v>
      </c>
      <c r="K3098" s="57"/>
      <c r="L3098" s="65" t="s">
        <v>494</v>
      </c>
    </row>
    <row r="3099" spans="1:12" s="73" customFormat="1" outlineLevel="2">
      <c r="A3099" s="124">
        <v>2730990851</v>
      </c>
      <c r="B3099" s="125" t="s">
        <v>2465</v>
      </c>
      <c r="C3099" s="70">
        <v>-25281288</v>
      </c>
      <c r="D3099" s="79"/>
      <c r="E3099" s="70"/>
      <c r="F3099" s="72"/>
      <c r="G3099" s="70">
        <f t="shared" si="95"/>
        <v>-25281288</v>
      </c>
      <c r="I3099" s="68">
        <v>0</v>
      </c>
      <c r="J3099" s="69">
        <f t="shared" si="94"/>
        <v>25281288</v>
      </c>
      <c r="K3099" s="57"/>
      <c r="L3099" s="65" t="s">
        <v>494</v>
      </c>
    </row>
    <row r="3100" spans="1:12" s="73" customFormat="1" outlineLevel="1">
      <c r="A3100" s="66" t="s">
        <v>495</v>
      </c>
      <c r="B3100" s="35" t="s">
        <v>2823</v>
      </c>
      <c r="C3100" s="67">
        <f>SUM(C3101:C3102)</f>
        <v>545748196.18000007</v>
      </c>
      <c r="D3100" s="79"/>
      <c r="E3100" s="67">
        <f>E3101</f>
        <v>-33553422.030000255</v>
      </c>
      <c r="F3100" s="72"/>
      <c r="G3100" s="67">
        <f t="shared" si="95"/>
        <v>512194774.1499998</v>
      </c>
      <c r="I3100" s="68">
        <v>442657878.11000001</v>
      </c>
      <c r="J3100" s="75">
        <f t="shared" si="94"/>
        <v>-69536896.039999783</v>
      </c>
      <c r="K3100" s="57"/>
      <c r="L3100" s="65">
        <v>0</v>
      </c>
    </row>
    <row r="3101" spans="1:12" s="73" customFormat="1" outlineLevel="2">
      <c r="A3101" s="31">
        <v>2901010000</v>
      </c>
      <c r="B3101" s="45" t="s">
        <v>2466</v>
      </c>
      <c r="C3101" s="70">
        <v>85769053.180000007</v>
      </c>
      <c r="D3101" s="79"/>
      <c r="E3101" s="70">
        <v>-33553422.030000255</v>
      </c>
      <c r="F3101" s="72"/>
      <c r="G3101" s="70">
        <f t="shared" si="95"/>
        <v>52215631.149999753</v>
      </c>
      <c r="I3101" s="68">
        <v>0</v>
      </c>
      <c r="J3101" s="69">
        <f t="shared" si="94"/>
        <v>-52215631.149999753</v>
      </c>
      <c r="K3101" s="57"/>
      <c r="L3101" s="65" t="s">
        <v>495</v>
      </c>
    </row>
    <row r="3102" spans="1:12" s="73" customFormat="1" outlineLevel="2">
      <c r="A3102" s="124">
        <v>2901011000</v>
      </c>
      <c r="B3102" s="125" t="s">
        <v>2467</v>
      </c>
      <c r="C3102" s="70">
        <v>459979143</v>
      </c>
      <c r="D3102" s="79"/>
      <c r="E3102" s="70"/>
      <c r="F3102" s="72"/>
      <c r="G3102" s="70">
        <f t="shared" si="95"/>
        <v>459979143</v>
      </c>
      <c r="I3102" s="68">
        <v>0</v>
      </c>
      <c r="J3102" s="69">
        <f t="shared" si="94"/>
        <v>-459979143</v>
      </c>
      <c r="K3102" s="57"/>
      <c r="L3102" s="65" t="s">
        <v>495</v>
      </c>
    </row>
    <row r="3103" spans="1:12" s="73" customFormat="1" outlineLevel="1">
      <c r="A3103" s="66" t="s">
        <v>496</v>
      </c>
      <c r="B3103" s="35" t="s">
        <v>2856</v>
      </c>
      <c r="C3103" s="67">
        <f>SUM(C3104:C3105)*-1</f>
        <v>578221179.33999896</v>
      </c>
      <c r="D3103" s="79"/>
      <c r="E3103" s="67">
        <f>E3104</f>
        <v>0</v>
      </c>
      <c r="F3103" s="72"/>
      <c r="G3103" s="67">
        <f t="shared" si="95"/>
        <v>578221179.33999896</v>
      </c>
      <c r="I3103" s="68">
        <v>573066701.45000005</v>
      </c>
      <c r="J3103" s="75">
        <f t="shared" si="94"/>
        <v>-5154477.8899989128</v>
      </c>
      <c r="K3103" s="57"/>
      <c r="L3103" s="65">
        <v>0</v>
      </c>
    </row>
    <row r="3104" spans="1:12" s="73" customFormat="1" outlineLevel="2">
      <c r="A3104" s="31">
        <v>2908010000</v>
      </c>
      <c r="B3104" s="45" t="s">
        <v>2468</v>
      </c>
      <c r="C3104" s="70">
        <v>-473032557.33999902</v>
      </c>
      <c r="D3104" s="79"/>
      <c r="E3104" s="70">
        <v>0</v>
      </c>
      <c r="F3104" s="72"/>
      <c r="G3104" s="70">
        <f t="shared" si="95"/>
        <v>-473032557.33999902</v>
      </c>
      <c r="I3104" s="68">
        <v>0</v>
      </c>
      <c r="J3104" s="69">
        <f t="shared" si="94"/>
        <v>473032557.33999902</v>
      </c>
      <c r="K3104" s="57"/>
      <c r="L3104" s="65" t="s">
        <v>496</v>
      </c>
    </row>
    <row r="3105" spans="1:12" s="73" customFormat="1" outlineLevel="2">
      <c r="A3105" s="124">
        <v>2908011000</v>
      </c>
      <c r="B3105" s="125" t="s">
        <v>2469</v>
      </c>
      <c r="C3105" s="70">
        <v>-105188622</v>
      </c>
      <c r="D3105" s="79"/>
      <c r="E3105" s="70"/>
      <c r="F3105" s="72"/>
      <c r="G3105" s="70">
        <f t="shared" si="95"/>
        <v>-105188622</v>
      </c>
      <c r="I3105" s="68">
        <v>0</v>
      </c>
      <c r="J3105" s="69">
        <f t="shared" si="94"/>
        <v>105188622</v>
      </c>
      <c r="K3105" s="57"/>
      <c r="L3105" s="65" t="s">
        <v>496</v>
      </c>
    </row>
    <row r="3106" spans="1:12" s="73" customFormat="1" outlineLevel="1">
      <c r="A3106" s="66" t="s">
        <v>497</v>
      </c>
      <c r="B3106" s="35" t="s">
        <v>5718</v>
      </c>
      <c r="C3106" s="67">
        <f>SUM(C3107:C3111)*-1</f>
        <v>208645552.48999897</v>
      </c>
      <c r="D3106" s="79"/>
      <c r="E3106" s="67">
        <f>E3107</f>
        <v>33856513</v>
      </c>
      <c r="F3106" s="72"/>
      <c r="G3106" s="67">
        <f t="shared" si="95"/>
        <v>242502065.48999897</v>
      </c>
      <c r="I3106" s="68">
        <v>245145595.88999999</v>
      </c>
      <c r="J3106" s="69">
        <f t="shared" si="94"/>
        <v>2643530.4000010192</v>
      </c>
      <c r="K3106" s="57"/>
      <c r="L3106" s="65">
        <v>0</v>
      </c>
    </row>
    <row r="3107" spans="1:12" s="73" customFormat="1" outlineLevel="2">
      <c r="A3107" s="31">
        <v>2908030000</v>
      </c>
      <c r="B3107" s="45" t="s">
        <v>2470</v>
      </c>
      <c r="C3107" s="70">
        <v>0</v>
      </c>
      <c r="D3107" s="79"/>
      <c r="E3107" s="70">
        <v>33856513</v>
      </c>
      <c r="F3107" s="72"/>
      <c r="G3107" s="70">
        <f t="shared" si="95"/>
        <v>33856513</v>
      </c>
      <c r="I3107" s="68">
        <v>0</v>
      </c>
      <c r="J3107" s="69">
        <f t="shared" si="94"/>
        <v>-33856513</v>
      </c>
      <c r="K3107" s="57"/>
      <c r="L3107" s="65" t="s">
        <v>497</v>
      </c>
    </row>
    <row r="3108" spans="1:12" s="73" customFormat="1" outlineLevel="2">
      <c r="A3108" s="31">
        <v>2908040000</v>
      </c>
      <c r="B3108" s="45" t="s">
        <v>2471</v>
      </c>
      <c r="C3108" s="70">
        <v>-425586500.69999897</v>
      </c>
      <c r="D3108" s="79"/>
      <c r="E3108" s="70"/>
      <c r="F3108" s="72"/>
      <c r="G3108" s="70">
        <f t="shared" si="95"/>
        <v>-425586500.69999897</v>
      </c>
      <c r="I3108" s="68">
        <v>0</v>
      </c>
      <c r="J3108" s="69">
        <f t="shared" si="94"/>
        <v>425586500.69999897</v>
      </c>
      <c r="K3108" s="57"/>
      <c r="L3108" s="65" t="s">
        <v>497</v>
      </c>
    </row>
    <row r="3109" spans="1:12" s="73" customFormat="1" outlineLevel="2">
      <c r="A3109" s="31">
        <v>2908050000</v>
      </c>
      <c r="B3109" s="45" t="s">
        <v>2472</v>
      </c>
      <c r="C3109" s="70">
        <v>228271374.37</v>
      </c>
      <c r="D3109" s="79"/>
      <c r="E3109" s="70"/>
      <c r="F3109" s="72"/>
      <c r="G3109" s="70">
        <f t="shared" si="95"/>
        <v>228271374.37</v>
      </c>
      <c r="I3109" s="68">
        <v>0</v>
      </c>
      <c r="J3109" s="69">
        <f t="shared" si="94"/>
        <v>-228271374.37</v>
      </c>
      <c r="K3109" s="57"/>
      <c r="L3109" s="65" t="s">
        <v>497</v>
      </c>
    </row>
    <row r="3110" spans="1:12" s="73" customFormat="1" outlineLevel="2">
      <c r="A3110" s="31">
        <v>2908060000</v>
      </c>
      <c r="B3110" s="45" t="s">
        <v>2473</v>
      </c>
      <c r="C3110" s="70">
        <v>-22634934</v>
      </c>
      <c r="D3110" s="79"/>
      <c r="E3110" s="70"/>
      <c r="F3110" s="72"/>
      <c r="G3110" s="70">
        <f t="shared" si="95"/>
        <v>-22634934</v>
      </c>
      <c r="I3110" s="68">
        <v>0</v>
      </c>
      <c r="J3110" s="69">
        <f t="shared" si="94"/>
        <v>22634934</v>
      </c>
      <c r="K3110" s="57"/>
      <c r="L3110" s="65" t="s">
        <v>497</v>
      </c>
    </row>
    <row r="3111" spans="1:12" s="73" customFormat="1" outlineLevel="2">
      <c r="A3111" s="31">
        <v>2908070000</v>
      </c>
      <c r="B3111" s="45" t="s">
        <v>2474</v>
      </c>
      <c r="C3111" s="70">
        <v>11304507.84</v>
      </c>
      <c r="D3111" s="79"/>
      <c r="E3111" s="70"/>
      <c r="F3111" s="72"/>
      <c r="G3111" s="70">
        <f t="shared" si="95"/>
        <v>11304507.84</v>
      </c>
      <c r="I3111" s="68">
        <v>0</v>
      </c>
      <c r="J3111" s="69">
        <f t="shared" si="94"/>
        <v>-11304507.84</v>
      </c>
      <c r="K3111" s="57"/>
      <c r="L3111" s="65" t="s">
        <v>497</v>
      </c>
    </row>
    <row r="3112" spans="1:12" s="73" customFormat="1" outlineLevel="1">
      <c r="A3112" s="32"/>
      <c r="B3112" s="32"/>
      <c r="D3112" s="79"/>
      <c r="F3112" s="72"/>
      <c r="I3112" s="68"/>
      <c r="J3112" s="69"/>
      <c r="K3112" s="57"/>
      <c r="L3112" s="65"/>
    </row>
    <row r="3113" spans="1:12" s="73" customFormat="1">
      <c r="A3113" s="32" t="s">
        <v>9</v>
      </c>
      <c r="B3113" s="32"/>
      <c r="C3113" s="100">
        <f>C3087+C3089+C3091+C3093+C3095+C3097+C3100+C3103+C3106</f>
        <v>1332614928.0099981</v>
      </c>
      <c r="D3113" s="100">
        <f>D3100+D3103+D3106</f>
        <v>0</v>
      </c>
      <c r="E3113" s="100">
        <f>E3089+E3091+E3093+E3095+E3097+E3100+E3103+E3106</f>
        <v>303090.96999974549</v>
      </c>
      <c r="F3113" s="72"/>
      <c r="G3113" s="100">
        <f t="shared" si="95"/>
        <v>1332918018.9799979</v>
      </c>
      <c r="I3113" s="68"/>
      <c r="J3113" s="69"/>
      <c r="K3113" s="57"/>
      <c r="L3113" s="65">
        <v>0</v>
      </c>
    </row>
    <row r="3114" spans="1:12" s="73" customFormat="1" outlineLevel="1">
      <c r="A3114" s="66" t="s">
        <v>498</v>
      </c>
      <c r="B3114" s="35" t="s">
        <v>5719</v>
      </c>
      <c r="C3114" s="67">
        <f>SUM(C3115:C3117)*-1</f>
        <v>26936783.23</v>
      </c>
      <c r="D3114" s="79"/>
      <c r="E3114" s="67"/>
      <c r="F3114" s="72"/>
      <c r="G3114" s="67">
        <f t="shared" si="95"/>
        <v>26936783.23</v>
      </c>
      <c r="I3114" s="68">
        <v>27224027.949999999</v>
      </c>
      <c r="J3114" s="69">
        <f t="shared" si="94"/>
        <v>287244.71999999881</v>
      </c>
      <c r="K3114" s="57"/>
      <c r="L3114" s="65">
        <v>0</v>
      </c>
    </row>
    <row r="3115" spans="1:12" s="73" customFormat="1" outlineLevel="2">
      <c r="A3115" s="31">
        <v>2903010000</v>
      </c>
      <c r="B3115" s="45" t="s">
        <v>2475</v>
      </c>
      <c r="C3115" s="70">
        <v>0</v>
      </c>
      <c r="D3115" s="79"/>
      <c r="E3115" s="70"/>
      <c r="F3115" s="72"/>
      <c r="G3115" s="70">
        <f t="shared" si="95"/>
        <v>0</v>
      </c>
      <c r="I3115" s="68">
        <v>0</v>
      </c>
      <c r="J3115" s="69">
        <f t="shared" si="94"/>
        <v>0</v>
      </c>
      <c r="K3115" s="57"/>
      <c r="L3115" s="65" t="s">
        <v>498</v>
      </c>
    </row>
    <row r="3116" spans="1:12" s="73" customFormat="1" outlineLevel="2">
      <c r="A3116" s="31">
        <v>2903011000</v>
      </c>
      <c r="B3116" s="45" t="s">
        <v>2476</v>
      </c>
      <c r="C3116" s="70">
        <v>-26234660.98</v>
      </c>
      <c r="D3116" s="79"/>
      <c r="E3116" s="70"/>
      <c r="F3116" s="72"/>
      <c r="G3116" s="70">
        <f t="shared" si="95"/>
        <v>-26234660.98</v>
      </c>
      <c r="I3116" s="68">
        <v>0</v>
      </c>
      <c r="J3116" s="69">
        <f t="shared" si="94"/>
        <v>26234660.98</v>
      </c>
      <c r="K3116" s="57"/>
      <c r="L3116" s="65" t="s">
        <v>498</v>
      </c>
    </row>
    <row r="3117" spans="1:12" s="73" customFormat="1" outlineLevel="2">
      <c r="A3117" s="31">
        <v>2903012000</v>
      </c>
      <c r="B3117" s="45" t="s">
        <v>2477</v>
      </c>
      <c r="C3117" s="70">
        <v>-702122.25</v>
      </c>
      <c r="D3117" s="79"/>
      <c r="E3117" s="70"/>
      <c r="F3117" s="72"/>
      <c r="G3117" s="70">
        <f t="shared" si="95"/>
        <v>-702122.25</v>
      </c>
      <c r="I3117" s="68">
        <v>0</v>
      </c>
      <c r="J3117" s="69">
        <f t="shared" si="94"/>
        <v>702122.25</v>
      </c>
      <c r="K3117" s="57"/>
      <c r="L3117" s="65" t="s">
        <v>498</v>
      </c>
    </row>
    <row r="3118" spans="1:12" s="73" customFormat="1" outlineLevel="1">
      <c r="A3118" s="66" t="s">
        <v>499</v>
      </c>
      <c r="B3118" s="35" t="s">
        <v>2863</v>
      </c>
      <c r="C3118" s="67">
        <f>SUM(C3119:C3124)*-1</f>
        <v>35383475.689999998</v>
      </c>
      <c r="D3118" s="79"/>
      <c r="E3118" s="67">
        <f>SUM(E3119:E3123)</f>
        <v>-6182558.5500000007</v>
      </c>
      <c r="F3118" s="72"/>
      <c r="G3118" s="67">
        <f t="shared" si="95"/>
        <v>29200917.139999997</v>
      </c>
      <c r="I3118" s="68">
        <v>28921499.359999999</v>
      </c>
      <c r="J3118" s="75">
        <f t="shared" si="94"/>
        <v>-279417.77999999747</v>
      </c>
      <c r="K3118" s="57"/>
      <c r="L3118" s="65">
        <v>0</v>
      </c>
    </row>
    <row r="3119" spans="1:12" s="73" customFormat="1" outlineLevel="2">
      <c r="A3119" s="31">
        <v>2908090000</v>
      </c>
      <c r="B3119" s="45" t="s">
        <v>2478</v>
      </c>
      <c r="C3119" s="70">
        <v>0</v>
      </c>
      <c r="D3119" s="79"/>
      <c r="E3119" s="70"/>
      <c r="F3119" s="72"/>
      <c r="G3119" s="70">
        <f t="shared" si="95"/>
        <v>0</v>
      </c>
      <c r="I3119" s="68">
        <v>0</v>
      </c>
      <c r="J3119" s="69">
        <f t="shared" si="94"/>
        <v>0</v>
      </c>
      <c r="K3119" s="57"/>
      <c r="L3119" s="65" t="s">
        <v>499</v>
      </c>
    </row>
    <row r="3120" spans="1:12" s="73" customFormat="1" outlineLevel="2">
      <c r="A3120" s="31">
        <v>2908100000</v>
      </c>
      <c r="B3120" s="45" t="s">
        <v>2479</v>
      </c>
      <c r="C3120" s="77">
        <v>0</v>
      </c>
      <c r="D3120" s="79"/>
      <c r="E3120" s="70"/>
      <c r="F3120" s="72"/>
      <c r="G3120" s="70">
        <f t="shared" si="95"/>
        <v>0</v>
      </c>
      <c r="I3120" s="68">
        <v>0</v>
      </c>
      <c r="J3120" s="69">
        <f t="shared" si="94"/>
        <v>0</v>
      </c>
      <c r="K3120" s="57"/>
      <c r="L3120" s="65" t="s">
        <v>499</v>
      </c>
    </row>
    <row r="3121" spans="1:13" s="73" customFormat="1" outlineLevel="2">
      <c r="A3121" s="31">
        <v>2908101000</v>
      </c>
      <c r="B3121" s="45" t="s">
        <v>2480</v>
      </c>
      <c r="C3121" s="70">
        <v>0</v>
      </c>
      <c r="D3121" s="79"/>
      <c r="E3121" s="70"/>
      <c r="F3121" s="72"/>
      <c r="G3121" s="70">
        <f t="shared" si="95"/>
        <v>0</v>
      </c>
      <c r="I3121" s="68">
        <v>0</v>
      </c>
      <c r="J3121" s="69">
        <f t="shared" si="94"/>
        <v>0</v>
      </c>
      <c r="K3121" s="57"/>
      <c r="L3121" s="65" t="s">
        <v>499</v>
      </c>
    </row>
    <row r="3122" spans="1:13" s="73" customFormat="1" outlineLevel="2">
      <c r="A3122" s="31">
        <v>2908110000</v>
      </c>
      <c r="B3122" s="45" t="s">
        <v>2481</v>
      </c>
      <c r="C3122" s="70">
        <v>0</v>
      </c>
      <c r="D3122" s="79"/>
      <c r="E3122" s="70"/>
      <c r="F3122" s="72"/>
      <c r="G3122" s="70">
        <f t="shared" si="95"/>
        <v>0</v>
      </c>
      <c r="I3122" s="68">
        <v>0</v>
      </c>
      <c r="J3122" s="69">
        <f t="shared" si="94"/>
        <v>0</v>
      </c>
      <c r="K3122" s="57"/>
      <c r="L3122" s="65" t="s">
        <v>499</v>
      </c>
    </row>
    <row r="3123" spans="1:13" s="73" customFormat="1" outlineLevel="2">
      <c r="A3123" s="31">
        <v>2908990000</v>
      </c>
      <c r="B3123" s="45" t="s">
        <v>2482</v>
      </c>
      <c r="C3123" s="70">
        <v>-31529235.690000001</v>
      </c>
      <c r="D3123" s="79"/>
      <c r="E3123" s="70">
        <v>-6182558.5500000007</v>
      </c>
      <c r="F3123" s="72"/>
      <c r="G3123" s="70">
        <f t="shared" si="95"/>
        <v>-37711794.240000002</v>
      </c>
      <c r="I3123" s="68">
        <v>0</v>
      </c>
      <c r="J3123" s="69">
        <f t="shared" si="94"/>
        <v>37711794.240000002</v>
      </c>
      <c r="K3123" s="57"/>
      <c r="L3123" s="65" t="s">
        <v>499</v>
      </c>
    </row>
    <row r="3124" spans="1:13" s="73" customFormat="1" outlineLevel="2">
      <c r="A3124" s="31">
        <v>2908991000</v>
      </c>
      <c r="B3124" s="45" t="s">
        <v>2483</v>
      </c>
      <c r="C3124" s="70">
        <v>-3854240</v>
      </c>
      <c r="D3124" s="79"/>
      <c r="E3124" s="70"/>
      <c r="F3124" s="72"/>
      <c r="G3124" s="70">
        <v>0</v>
      </c>
      <c r="I3124" s="68">
        <v>0</v>
      </c>
      <c r="J3124" s="69">
        <f>I3124-G3124</f>
        <v>0</v>
      </c>
      <c r="K3124" s="57"/>
      <c r="L3124" s="65" t="s">
        <v>499</v>
      </c>
    </row>
    <row r="3125" spans="1:13" s="73" customFormat="1" outlineLevel="1">
      <c r="A3125" s="32"/>
      <c r="B3125" s="32"/>
      <c r="C3125" s="100"/>
      <c r="D3125" s="79"/>
      <c r="E3125" s="100"/>
      <c r="F3125" s="72"/>
      <c r="G3125" s="100"/>
      <c r="I3125" s="68"/>
      <c r="J3125" s="69"/>
      <c r="K3125" s="57"/>
      <c r="L3125" s="65"/>
    </row>
    <row r="3126" spans="1:13" s="73" customFormat="1">
      <c r="A3126" s="42" t="s">
        <v>10</v>
      </c>
      <c r="B3126" s="42"/>
      <c r="C3126" s="100">
        <f>C3114+C3118</f>
        <v>62320258.920000002</v>
      </c>
      <c r="D3126" s="100">
        <f>D3114+D3118</f>
        <v>0</v>
      </c>
      <c r="E3126" s="100">
        <f>E3114+E3118</f>
        <v>-6182558.5500000007</v>
      </c>
      <c r="F3126" s="72"/>
      <c r="G3126" s="100">
        <f t="shared" si="95"/>
        <v>56137700.370000005</v>
      </c>
      <c r="I3126" s="68"/>
      <c r="J3126" s="69"/>
      <c r="K3126" s="57"/>
      <c r="L3126" s="65">
        <v>0</v>
      </c>
    </row>
    <row r="3127" spans="1:13" s="73" customFormat="1">
      <c r="A3127" s="42" t="s">
        <v>500</v>
      </c>
      <c r="B3127" s="42"/>
      <c r="C3127" s="73">
        <v>0</v>
      </c>
      <c r="D3127" s="73">
        <v>0</v>
      </c>
      <c r="E3127" s="73">
        <v>0</v>
      </c>
      <c r="F3127" s="72"/>
      <c r="G3127" s="73">
        <f t="shared" si="95"/>
        <v>0</v>
      </c>
      <c r="I3127" s="68"/>
      <c r="J3127" s="69"/>
      <c r="K3127" s="57"/>
      <c r="L3127" s="65">
        <v>0</v>
      </c>
    </row>
    <row r="3128" spans="1:13" s="73" customFormat="1" outlineLevel="1">
      <c r="A3128" s="66" t="s">
        <v>501</v>
      </c>
      <c r="B3128" s="35" t="s">
        <v>5720</v>
      </c>
      <c r="C3128" s="67">
        <f>C3129</f>
        <v>21450080.280000001</v>
      </c>
      <c r="D3128" s="79"/>
      <c r="E3128" s="67"/>
      <c r="F3128" s="72"/>
      <c r="G3128" s="67">
        <f t="shared" si="95"/>
        <v>21450080.280000001</v>
      </c>
      <c r="I3128" s="68">
        <v>21851788.32</v>
      </c>
      <c r="J3128" s="69">
        <f t="shared" ref="J3128:J3134" si="96">I3128-G3128</f>
        <v>401708.03999999911</v>
      </c>
      <c r="K3128" s="57"/>
      <c r="L3128" s="65">
        <v>0</v>
      </c>
      <c r="M3128" s="100"/>
    </row>
    <row r="3129" spans="1:13" s="73" customFormat="1" outlineLevel="2">
      <c r="A3129" s="31">
        <v>2749100001</v>
      </c>
      <c r="B3129" s="45" t="s">
        <v>2484</v>
      </c>
      <c r="C3129" s="70">
        <v>21450080.280000001</v>
      </c>
      <c r="D3129" s="79"/>
      <c r="E3129" s="70"/>
      <c r="F3129" s="72"/>
      <c r="G3129" s="70">
        <f t="shared" si="95"/>
        <v>21450080.280000001</v>
      </c>
      <c r="I3129" s="68">
        <v>0</v>
      </c>
      <c r="J3129" s="69">
        <f t="shared" si="96"/>
        <v>-21450080.280000001</v>
      </c>
      <c r="K3129" s="57"/>
      <c r="L3129" s="65" t="s">
        <v>501</v>
      </c>
    </row>
    <row r="3130" spans="1:13" s="73" customFormat="1" outlineLevel="1">
      <c r="A3130" s="66" t="s">
        <v>502</v>
      </c>
      <c r="B3130" s="35" t="s">
        <v>5721</v>
      </c>
      <c r="C3130" s="67">
        <f>SUM(C3131:C3133)*-1</f>
        <v>-0.02</v>
      </c>
      <c r="D3130" s="79"/>
      <c r="E3130" s="67"/>
      <c r="F3130" s="72"/>
      <c r="G3130" s="67">
        <f t="shared" si="95"/>
        <v>-0.02</v>
      </c>
      <c r="I3130" s="68">
        <v>-0.02</v>
      </c>
      <c r="J3130" s="69">
        <f t="shared" si="96"/>
        <v>0</v>
      </c>
      <c r="K3130" s="57"/>
      <c r="L3130" s="65">
        <v>0</v>
      </c>
    </row>
    <row r="3131" spans="1:13" s="73" customFormat="1" outlineLevel="2">
      <c r="A3131" s="31">
        <v>2749100005</v>
      </c>
      <c r="B3131" s="45" t="s">
        <v>2485</v>
      </c>
      <c r="C3131" s="70">
        <v>0</v>
      </c>
      <c r="D3131" s="79"/>
      <c r="E3131" s="70"/>
      <c r="F3131" s="72"/>
      <c r="G3131" s="70">
        <f t="shared" si="95"/>
        <v>0</v>
      </c>
      <c r="I3131" s="68">
        <v>0</v>
      </c>
      <c r="J3131" s="69">
        <f t="shared" si="96"/>
        <v>0</v>
      </c>
      <c r="K3131" s="57"/>
      <c r="L3131" s="65" t="s">
        <v>502</v>
      </c>
    </row>
    <row r="3132" spans="1:13" s="73" customFormat="1" outlineLevel="2">
      <c r="A3132" s="31">
        <v>2749100006</v>
      </c>
      <c r="B3132" s="45" t="s">
        <v>2486</v>
      </c>
      <c r="C3132" s="70">
        <v>0</v>
      </c>
      <c r="D3132" s="79"/>
      <c r="E3132" s="70"/>
      <c r="F3132" s="72"/>
      <c r="G3132" s="70">
        <f t="shared" si="95"/>
        <v>0</v>
      </c>
      <c r="I3132" s="68">
        <v>0</v>
      </c>
      <c r="J3132" s="69">
        <f t="shared" si="96"/>
        <v>0</v>
      </c>
      <c r="K3132" s="57"/>
      <c r="L3132" s="65" t="s">
        <v>502</v>
      </c>
    </row>
    <row r="3133" spans="1:13" s="73" customFormat="1" outlineLevel="2">
      <c r="A3133" s="31">
        <v>2749100009</v>
      </c>
      <c r="B3133" s="45" t="s">
        <v>2487</v>
      </c>
      <c r="C3133" s="70">
        <v>0.02</v>
      </c>
      <c r="D3133" s="79"/>
      <c r="E3133" s="70"/>
      <c r="F3133" s="72"/>
      <c r="G3133" s="70">
        <f t="shared" si="95"/>
        <v>0.02</v>
      </c>
      <c r="I3133" s="68">
        <v>0</v>
      </c>
      <c r="J3133" s="69">
        <f t="shared" si="96"/>
        <v>-0.02</v>
      </c>
      <c r="K3133" s="57"/>
      <c r="L3133" s="65" t="s">
        <v>502</v>
      </c>
    </row>
    <row r="3134" spans="1:13" s="73" customFormat="1" outlineLevel="1">
      <c r="A3134" s="66" t="s">
        <v>503</v>
      </c>
      <c r="B3134" s="35" t="s">
        <v>2868</v>
      </c>
      <c r="C3134" s="67">
        <f>SUM(C3135)</f>
        <v>0.19</v>
      </c>
      <c r="D3134" s="79"/>
      <c r="E3134" s="67">
        <f>E3135</f>
        <v>0</v>
      </c>
      <c r="F3134" s="72"/>
      <c r="G3134" s="67">
        <f t="shared" si="95"/>
        <v>0.19</v>
      </c>
      <c r="I3134" s="68">
        <v>0.19</v>
      </c>
      <c r="J3134" s="69">
        <f t="shared" si="96"/>
        <v>0</v>
      </c>
      <c r="K3134" s="57"/>
      <c r="L3134" s="65">
        <v>0</v>
      </c>
    </row>
    <row r="3135" spans="1:13" s="73" customFormat="1" outlineLevel="2">
      <c r="A3135" s="31">
        <v>2749100011</v>
      </c>
      <c r="B3135" s="45" t="s">
        <v>2488</v>
      </c>
      <c r="C3135" s="70">
        <v>0.19</v>
      </c>
      <c r="D3135" s="79"/>
      <c r="E3135" s="70">
        <v>0</v>
      </c>
      <c r="F3135" s="72"/>
      <c r="G3135" s="70">
        <f t="shared" si="95"/>
        <v>0.19</v>
      </c>
      <c r="I3135" s="68">
        <v>0</v>
      </c>
      <c r="J3135" s="69">
        <f>I3135+G3135</f>
        <v>0.19</v>
      </c>
      <c r="K3135" s="57"/>
      <c r="L3135" s="65" t="s">
        <v>503</v>
      </c>
    </row>
    <row r="3136" spans="1:13" s="73" customFormat="1" outlineLevel="1">
      <c r="A3136" s="66" t="s">
        <v>504</v>
      </c>
      <c r="B3136" s="35" t="s">
        <v>2870</v>
      </c>
      <c r="C3136" s="67">
        <f>SUM(C3137:C3143)*-1</f>
        <v>12331553.20999999</v>
      </c>
      <c r="D3136" s="79"/>
      <c r="E3136" s="67">
        <f>SUM(E3137:E3143)</f>
        <v>3226406</v>
      </c>
      <c r="F3136" s="72"/>
      <c r="G3136" s="67">
        <f t="shared" si="95"/>
        <v>15557959.20999999</v>
      </c>
      <c r="I3136" s="68">
        <v>15574520.48</v>
      </c>
      <c r="J3136" s="75">
        <f t="shared" ref="J3136:J3143" si="97">I3136-G3136</f>
        <v>16561.270000010729</v>
      </c>
      <c r="K3136" s="57"/>
      <c r="L3136" s="65">
        <v>0</v>
      </c>
    </row>
    <row r="3137" spans="1:14" s="73" customFormat="1" ht="12.75" customHeight="1" outlineLevel="2">
      <c r="A3137" s="43">
        <v>2720980100</v>
      </c>
      <c r="B3137" s="54" t="s">
        <v>683</v>
      </c>
      <c r="C3137" s="70">
        <v>0</v>
      </c>
      <c r="D3137" s="79"/>
      <c r="E3137" s="70"/>
      <c r="F3137" s="72"/>
      <c r="G3137" s="70">
        <f t="shared" si="95"/>
        <v>0</v>
      </c>
      <c r="I3137" s="68">
        <v>0</v>
      </c>
      <c r="J3137" s="69">
        <f t="shared" si="97"/>
        <v>0</v>
      </c>
      <c r="K3137" s="57"/>
      <c r="L3137" s="65" t="s">
        <v>327</v>
      </c>
    </row>
    <row r="3138" spans="1:14" s="73" customFormat="1" ht="12.75" customHeight="1" outlineLevel="2">
      <c r="A3138" s="31">
        <v>2749000098</v>
      </c>
      <c r="B3138" s="45" t="s">
        <v>2489</v>
      </c>
      <c r="C3138" s="70">
        <v>0</v>
      </c>
      <c r="D3138" s="79"/>
      <c r="E3138" s="70">
        <v>3226406</v>
      </c>
      <c r="F3138" s="72"/>
      <c r="G3138" s="70">
        <f t="shared" si="95"/>
        <v>3226406</v>
      </c>
      <c r="I3138" s="68">
        <v>0</v>
      </c>
      <c r="J3138" s="69">
        <f t="shared" si="97"/>
        <v>-3226406</v>
      </c>
      <c r="K3138" s="57"/>
      <c r="L3138" s="65" t="s">
        <v>504</v>
      </c>
    </row>
    <row r="3139" spans="1:14" s="73" customFormat="1" ht="12.75" customHeight="1" outlineLevel="2">
      <c r="A3139" s="31">
        <v>2749100007</v>
      </c>
      <c r="B3139" s="45" t="s">
        <v>2490</v>
      </c>
      <c r="C3139" s="70">
        <v>0</v>
      </c>
      <c r="D3139" s="79"/>
      <c r="E3139" s="70"/>
      <c r="F3139" s="72"/>
      <c r="G3139" s="70">
        <f t="shared" si="95"/>
        <v>0</v>
      </c>
      <c r="I3139" s="68">
        <v>0</v>
      </c>
      <c r="J3139" s="69">
        <f t="shared" si="97"/>
        <v>0</v>
      </c>
      <c r="K3139" s="57"/>
      <c r="L3139" s="65" t="s">
        <v>504</v>
      </c>
    </row>
    <row r="3140" spans="1:14" s="73" customFormat="1" ht="12.75" customHeight="1" outlineLevel="2">
      <c r="A3140" s="31">
        <v>2749100008</v>
      </c>
      <c r="B3140" s="45" t="s">
        <v>2491</v>
      </c>
      <c r="C3140" s="70">
        <v>-3963962.99</v>
      </c>
      <c r="D3140" s="79"/>
      <c r="E3140" s="70"/>
      <c r="F3140" s="72"/>
      <c r="G3140" s="70">
        <f t="shared" si="95"/>
        <v>-3963962.99</v>
      </c>
      <c r="I3140" s="68">
        <v>0</v>
      </c>
      <c r="J3140" s="69">
        <f t="shared" si="97"/>
        <v>3963962.99</v>
      </c>
      <c r="K3140" s="57"/>
      <c r="L3140" s="65" t="s">
        <v>504</v>
      </c>
      <c r="N3140" s="100"/>
    </row>
    <row r="3141" spans="1:14" s="73" customFormat="1" ht="12.75" customHeight="1" outlineLevel="2">
      <c r="A3141" s="31">
        <v>2749100010</v>
      </c>
      <c r="B3141" s="45" t="s">
        <v>2492</v>
      </c>
      <c r="C3141" s="70">
        <v>-8367590.2199999904</v>
      </c>
      <c r="D3141" s="79"/>
      <c r="E3141" s="70"/>
      <c r="F3141" s="72"/>
      <c r="G3141" s="70">
        <f t="shared" si="95"/>
        <v>-8367590.2199999904</v>
      </c>
      <c r="I3141" s="68">
        <v>0</v>
      </c>
      <c r="J3141" s="69">
        <f t="shared" si="97"/>
        <v>8367590.2199999904</v>
      </c>
      <c r="K3141" s="57"/>
      <c r="L3141" s="65" t="s">
        <v>504</v>
      </c>
    </row>
    <row r="3142" spans="1:14" s="73" customFormat="1" ht="12.75" customHeight="1" outlineLevel="2">
      <c r="A3142" s="31">
        <v>2749100015</v>
      </c>
      <c r="B3142" s="45" t="s">
        <v>2493</v>
      </c>
      <c r="C3142" s="70">
        <v>0</v>
      </c>
      <c r="D3142" s="79"/>
      <c r="E3142" s="70"/>
      <c r="F3142" s="72"/>
      <c r="G3142" s="70">
        <f>C3142+E3142</f>
        <v>0</v>
      </c>
      <c r="I3142" s="68">
        <v>0</v>
      </c>
      <c r="J3142" s="69">
        <f t="shared" si="97"/>
        <v>0</v>
      </c>
      <c r="K3142" s="57"/>
      <c r="L3142" s="65" t="s">
        <v>504</v>
      </c>
    </row>
    <row r="3143" spans="1:14" s="73" customFormat="1" ht="12.75" customHeight="1" outlineLevel="2">
      <c r="A3143" s="31">
        <v>2749100099</v>
      </c>
      <c r="B3143" s="45" t="s">
        <v>695</v>
      </c>
      <c r="C3143" s="70">
        <v>0</v>
      </c>
      <c r="D3143" s="79"/>
      <c r="E3143" s="70"/>
      <c r="F3143" s="72"/>
      <c r="G3143" s="70">
        <f>C3143+E3143</f>
        <v>0</v>
      </c>
      <c r="I3143" s="68">
        <v>0</v>
      </c>
      <c r="J3143" s="69">
        <f t="shared" si="97"/>
        <v>0</v>
      </c>
      <c r="K3143" s="57"/>
      <c r="L3143" s="65" t="s">
        <v>504</v>
      </c>
    </row>
    <row r="3144" spans="1:14" s="73" customFormat="1" outlineLevel="1">
      <c r="A3144" s="42"/>
      <c r="B3144" s="42"/>
      <c r="D3144" s="79"/>
      <c r="F3144" s="72"/>
      <c r="I3144" s="68"/>
      <c r="J3144" s="69"/>
      <c r="K3144" s="57"/>
      <c r="L3144" s="65"/>
    </row>
    <row r="3145" spans="1:14" s="73" customFormat="1">
      <c r="A3145" s="42" t="s">
        <v>505</v>
      </c>
      <c r="B3145" s="42"/>
      <c r="C3145" s="100">
        <f>C3128+C3130+C3134+C3136</f>
        <v>33781633.659999996</v>
      </c>
      <c r="D3145" s="100">
        <f>D3128+D3130+D3134+D3136</f>
        <v>0</v>
      </c>
      <c r="E3145" s="100">
        <f>E3128+E3130+E3134+E3136</f>
        <v>3226406</v>
      </c>
      <c r="F3145" s="72"/>
      <c r="G3145" s="100">
        <f>C3145+E3145</f>
        <v>37008039.659999996</v>
      </c>
      <c r="I3145" s="68"/>
      <c r="J3145" s="69"/>
      <c r="K3145" s="57"/>
      <c r="L3145" s="65">
        <v>0</v>
      </c>
    </row>
    <row r="3146" spans="1:14" s="73" customFormat="1" outlineLevel="1">
      <c r="A3146" s="66" t="s">
        <v>506</v>
      </c>
      <c r="B3146" s="35" t="s">
        <v>5722</v>
      </c>
      <c r="C3146" s="67">
        <f>SUM(C3147)</f>
        <v>2079835.51</v>
      </c>
      <c r="D3146" s="79"/>
      <c r="E3146" s="67"/>
      <c r="F3146" s="72"/>
      <c r="G3146" s="67">
        <f>C3146+E3146</f>
        <v>2079835.51</v>
      </c>
      <c r="I3146" s="68">
        <v>1777492.36</v>
      </c>
      <c r="J3146" s="69">
        <f>I3146-G3146</f>
        <v>-302343.14999999991</v>
      </c>
      <c r="K3146" s="57"/>
      <c r="L3146" s="65">
        <v>0</v>
      </c>
    </row>
    <row r="3147" spans="1:14" s="73" customFormat="1" outlineLevel="2">
      <c r="A3147" s="82">
        <v>2615101000</v>
      </c>
      <c r="B3147" s="83" t="s">
        <v>2494</v>
      </c>
      <c r="C3147" s="70">
        <v>2079835.51</v>
      </c>
      <c r="D3147" s="79"/>
      <c r="E3147" s="70"/>
      <c r="F3147" s="72"/>
      <c r="G3147" s="70">
        <f>C3147+E3147</f>
        <v>2079835.51</v>
      </c>
      <c r="I3147" s="68">
        <v>0</v>
      </c>
      <c r="J3147" s="69">
        <f>I3147-G3147</f>
        <v>-2079835.51</v>
      </c>
      <c r="K3147" s="57"/>
      <c r="L3147" s="65" t="s">
        <v>506</v>
      </c>
    </row>
    <row r="3148" spans="1:14" s="73" customFormat="1" outlineLevel="1">
      <c r="A3148" s="42"/>
      <c r="B3148" s="42"/>
      <c r="C3148" s="100"/>
      <c r="D3148" s="100"/>
      <c r="E3148" s="100"/>
      <c r="F3148" s="72"/>
      <c r="G3148" s="100"/>
      <c r="I3148" s="68"/>
      <c r="J3148" s="69"/>
      <c r="K3148" s="57"/>
      <c r="L3148" s="65"/>
    </row>
    <row r="3149" spans="1:14" s="73" customFormat="1">
      <c r="A3149" s="42" t="s">
        <v>507</v>
      </c>
      <c r="B3149" s="42"/>
      <c r="C3149" s="100">
        <f>C3146</f>
        <v>2079835.51</v>
      </c>
      <c r="D3149" s="100"/>
      <c r="E3149" s="100">
        <f>E3146</f>
        <v>0</v>
      </c>
      <c r="F3149" s="72"/>
      <c r="G3149" s="100">
        <f>C3149+E3149</f>
        <v>2079835.51</v>
      </c>
      <c r="I3149" s="68"/>
      <c r="J3149" s="69"/>
      <c r="K3149" s="57"/>
      <c r="L3149" s="65">
        <v>0</v>
      </c>
    </row>
    <row r="3150" spans="1:14" s="73" customFormat="1" outlineLevel="1">
      <c r="A3150" s="66" t="s">
        <v>508</v>
      </c>
      <c r="B3150" s="35" t="s">
        <v>5723</v>
      </c>
      <c r="C3150" s="67">
        <f>SUM(C3151:C3212)</f>
        <v>1398394229.1200104</v>
      </c>
      <c r="D3150" s="79"/>
      <c r="E3150" s="67">
        <f>SUM(E3151:E3211)</f>
        <v>-1373479262.0799999</v>
      </c>
      <c r="F3150" s="72"/>
      <c r="G3150" s="67">
        <f>C3150+E3150</f>
        <v>24914967.040010452</v>
      </c>
      <c r="I3150" s="68">
        <v>26902439.690000098</v>
      </c>
      <c r="J3150" s="69">
        <f>I3150-G3150</f>
        <v>1987472.6499896459</v>
      </c>
      <c r="K3150" s="57"/>
      <c r="L3150" s="65">
        <v>0</v>
      </c>
      <c r="M3150" s="100">
        <f>J3150-J246</f>
        <v>31687561.312478583</v>
      </c>
    </row>
    <row r="3151" spans="1:14" s="73" customFormat="1" outlineLevel="2">
      <c r="A3151" s="93" t="s">
        <v>509</v>
      </c>
      <c r="B3151" s="94" t="s">
        <v>2495</v>
      </c>
      <c r="C3151" s="70">
        <v>0</v>
      </c>
      <c r="D3151" s="79"/>
      <c r="E3151" s="67"/>
      <c r="F3151" s="72"/>
      <c r="G3151" s="67"/>
      <c r="I3151" s="68"/>
      <c r="J3151" s="69"/>
      <c r="K3151" s="57"/>
      <c r="L3151" s="65">
        <v>0</v>
      </c>
    </row>
    <row r="3152" spans="1:14" s="73" customFormat="1" outlineLevel="2">
      <c r="A3152" s="93" t="s">
        <v>510</v>
      </c>
      <c r="B3152" s="94" t="s">
        <v>2496</v>
      </c>
      <c r="C3152" s="70">
        <v>0</v>
      </c>
      <c r="D3152" s="79"/>
      <c r="E3152" s="67"/>
      <c r="F3152" s="72"/>
      <c r="G3152" s="67"/>
      <c r="I3152" s="68"/>
      <c r="J3152" s="69"/>
      <c r="K3152" s="57"/>
      <c r="L3152" s="65">
        <v>0</v>
      </c>
    </row>
    <row r="3153" spans="1:12" s="73" customFormat="1" outlineLevel="2">
      <c r="A3153" s="82">
        <v>2745213000</v>
      </c>
      <c r="B3153" s="83" t="s">
        <v>2497</v>
      </c>
      <c r="C3153" s="70">
        <v>2478682357.4400001</v>
      </c>
      <c r="D3153" s="79"/>
      <c r="E3153" s="70"/>
      <c r="F3153" s="72"/>
      <c r="G3153" s="70">
        <f t="shared" ref="G3153:G3212" si="98">C3153+E3153</f>
        <v>2478682357.4400001</v>
      </c>
      <c r="I3153" s="68">
        <v>0</v>
      </c>
      <c r="J3153" s="69">
        <f t="shared" ref="J3153:J3208" si="99">I3153-G3153</f>
        <v>-2478682357.4400001</v>
      </c>
      <c r="K3153" s="57"/>
      <c r="L3153" s="65" t="s">
        <v>508</v>
      </c>
    </row>
    <row r="3154" spans="1:12" s="73" customFormat="1" outlineLevel="2">
      <c r="A3154" s="82">
        <v>2745213111</v>
      </c>
      <c r="B3154" s="83" t="s">
        <v>2498</v>
      </c>
      <c r="C3154" s="70">
        <v>0</v>
      </c>
      <c r="D3154" s="79"/>
      <c r="E3154" s="70"/>
      <c r="F3154" s="72"/>
      <c r="G3154" s="70">
        <f t="shared" si="98"/>
        <v>0</v>
      </c>
      <c r="I3154" s="68">
        <v>0</v>
      </c>
      <c r="J3154" s="69">
        <f t="shared" si="99"/>
        <v>0</v>
      </c>
      <c r="K3154" s="57"/>
      <c r="L3154" s="65" t="s">
        <v>508</v>
      </c>
    </row>
    <row r="3155" spans="1:12" s="73" customFormat="1" outlineLevel="2">
      <c r="A3155" s="82">
        <v>2745213121</v>
      </c>
      <c r="B3155" s="83" t="s">
        <v>2499</v>
      </c>
      <c r="C3155" s="70">
        <v>0</v>
      </c>
      <c r="D3155" s="79"/>
      <c r="E3155" s="70"/>
      <c r="F3155" s="72"/>
      <c r="G3155" s="70">
        <f t="shared" si="98"/>
        <v>0</v>
      </c>
      <c r="I3155" s="68">
        <v>0</v>
      </c>
      <c r="J3155" s="69">
        <f t="shared" si="99"/>
        <v>0</v>
      </c>
      <c r="K3155" s="57"/>
      <c r="L3155" s="65" t="s">
        <v>508</v>
      </c>
    </row>
    <row r="3156" spans="1:12" s="73" customFormat="1" outlineLevel="2">
      <c r="A3156" s="82">
        <v>2745213131</v>
      </c>
      <c r="B3156" s="83" t="s">
        <v>2500</v>
      </c>
      <c r="C3156" s="70">
        <v>0</v>
      </c>
      <c r="D3156" s="79"/>
      <c r="E3156" s="70"/>
      <c r="F3156" s="72"/>
      <c r="G3156" s="70">
        <f t="shared" si="98"/>
        <v>0</v>
      </c>
      <c r="I3156" s="68">
        <v>0</v>
      </c>
      <c r="J3156" s="69">
        <f t="shared" si="99"/>
        <v>0</v>
      </c>
      <c r="K3156" s="57"/>
      <c r="L3156" s="65" t="s">
        <v>508</v>
      </c>
    </row>
    <row r="3157" spans="1:12" s="73" customFormat="1" outlineLevel="2">
      <c r="A3157" s="82">
        <v>2745213141</v>
      </c>
      <c r="B3157" s="83" t="s">
        <v>2501</v>
      </c>
      <c r="C3157" s="70">
        <v>0</v>
      </c>
      <c r="D3157" s="79"/>
      <c r="E3157" s="70"/>
      <c r="F3157" s="72"/>
      <c r="G3157" s="70">
        <f t="shared" si="98"/>
        <v>0</v>
      </c>
      <c r="I3157" s="68">
        <v>0</v>
      </c>
      <c r="J3157" s="69">
        <f t="shared" si="99"/>
        <v>0</v>
      </c>
      <c r="K3157" s="57"/>
      <c r="L3157" s="65" t="s">
        <v>508</v>
      </c>
    </row>
    <row r="3158" spans="1:12" s="73" customFormat="1" outlineLevel="2">
      <c r="A3158" s="82">
        <v>2745213151</v>
      </c>
      <c r="B3158" s="83" t="s">
        <v>2502</v>
      </c>
      <c r="C3158" s="70">
        <v>0</v>
      </c>
      <c r="D3158" s="79"/>
      <c r="E3158" s="70"/>
      <c r="F3158" s="72"/>
      <c r="G3158" s="70">
        <f t="shared" si="98"/>
        <v>0</v>
      </c>
      <c r="I3158" s="68">
        <v>0</v>
      </c>
      <c r="J3158" s="69">
        <f t="shared" si="99"/>
        <v>0</v>
      </c>
      <c r="K3158" s="57"/>
      <c r="L3158" s="65" t="s">
        <v>508</v>
      </c>
    </row>
    <row r="3159" spans="1:12" s="73" customFormat="1" outlineLevel="2">
      <c r="A3159" s="82">
        <v>2745213161</v>
      </c>
      <c r="B3159" s="83" t="s">
        <v>2503</v>
      </c>
      <c r="C3159" s="70">
        <v>0</v>
      </c>
      <c r="D3159" s="79"/>
      <c r="E3159" s="70"/>
      <c r="F3159" s="72"/>
      <c r="G3159" s="70">
        <f t="shared" si="98"/>
        <v>0</v>
      </c>
      <c r="I3159" s="68">
        <v>0</v>
      </c>
      <c r="J3159" s="69">
        <f t="shared" si="99"/>
        <v>0</v>
      </c>
      <c r="K3159" s="57"/>
      <c r="L3159" s="65" t="s">
        <v>508</v>
      </c>
    </row>
    <row r="3160" spans="1:12" s="73" customFormat="1" outlineLevel="2">
      <c r="A3160" s="82">
        <v>2745213162</v>
      </c>
      <c r="B3160" s="83" t="s">
        <v>2504</v>
      </c>
      <c r="C3160" s="70">
        <v>0</v>
      </c>
      <c r="D3160" s="79"/>
      <c r="E3160" s="70"/>
      <c r="F3160" s="72"/>
      <c r="G3160" s="70">
        <f t="shared" si="98"/>
        <v>0</v>
      </c>
      <c r="I3160" s="68">
        <v>0</v>
      </c>
      <c r="J3160" s="69">
        <f t="shared" si="99"/>
        <v>0</v>
      </c>
      <c r="K3160" s="57"/>
      <c r="L3160" s="65" t="s">
        <v>508</v>
      </c>
    </row>
    <row r="3161" spans="1:12" s="73" customFormat="1" outlineLevel="2">
      <c r="A3161" s="82">
        <v>2745213163</v>
      </c>
      <c r="B3161" s="83" t="s">
        <v>2505</v>
      </c>
      <c r="C3161" s="70">
        <v>0</v>
      </c>
      <c r="D3161" s="79"/>
      <c r="E3161" s="70"/>
      <c r="F3161" s="72"/>
      <c r="G3161" s="70">
        <f t="shared" si="98"/>
        <v>0</v>
      </c>
      <c r="I3161" s="68">
        <v>0</v>
      </c>
      <c r="J3161" s="69">
        <f t="shared" si="99"/>
        <v>0</v>
      </c>
      <c r="K3161" s="57"/>
      <c r="L3161" s="65" t="s">
        <v>508</v>
      </c>
    </row>
    <row r="3162" spans="1:12" s="73" customFormat="1" outlineLevel="2">
      <c r="A3162" s="82">
        <v>2745213164</v>
      </c>
      <c r="B3162" s="83" t="s">
        <v>2506</v>
      </c>
      <c r="C3162" s="70">
        <v>0</v>
      </c>
      <c r="D3162" s="79"/>
      <c r="E3162" s="70"/>
      <c r="F3162" s="72"/>
      <c r="G3162" s="70">
        <f t="shared" si="98"/>
        <v>0</v>
      </c>
      <c r="I3162" s="68">
        <v>0</v>
      </c>
      <c r="J3162" s="69">
        <f t="shared" si="99"/>
        <v>0</v>
      </c>
      <c r="K3162" s="57"/>
      <c r="L3162" s="65" t="s">
        <v>508</v>
      </c>
    </row>
    <row r="3163" spans="1:12" s="73" customFormat="1" outlineLevel="2">
      <c r="A3163" s="82">
        <v>2745213165</v>
      </c>
      <c r="B3163" s="83" t="s">
        <v>2507</v>
      </c>
      <c r="C3163" s="70">
        <v>0</v>
      </c>
      <c r="D3163" s="79"/>
      <c r="E3163" s="70"/>
      <c r="F3163" s="72"/>
      <c r="G3163" s="70">
        <f t="shared" si="98"/>
        <v>0</v>
      </c>
      <c r="I3163" s="68">
        <v>0</v>
      </c>
      <c r="J3163" s="69">
        <f t="shared" si="99"/>
        <v>0</v>
      </c>
      <c r="K3163" s="57"/>
      <c r="L3163" s="65" t="s">
        <v>508</v>
      </c>
    </row>
    <row r="3164" spans="1:12" s="73" customFormat="1" outlineLevel="2">
      <c r="A3164" s="82">
        <v>2745213190</v>
      </c>
      <c r="B3164" s="83" t="s">
        <v>2508</v>
      </c>
      <c r="C3164" s="70">
        <v>0</v>
      </c>
      <c r="D3164" s="79"/>
      <c r="E3164" s="70"/>
      <c r="F3164" s="72"/>
      <c r="G3164" s="70">
        <f t="shared" si="98"/>
        <v>0</v>
      </c>
      <c r="I3164" s="68">
        <v>0</v>
      </c>
      <c r="J3164" s="69">
        <f t="shared" si="99"/>
        <v>0</v>
      </c>
      <c r="K3164" s="57"/>
      <c r="L3164" s="65" t="s">
        <v>508</v>
      </c>
    </row>
    <row r="3165" spans="1:12" s="73" customFormat="1" outlineLevel="2">
      <c r="A3165" s="82">
        <v>2745213211</v>
      </c>
      <c r="B3165" s="83" t="s">
        <v>2509</v>
      </c>
      <c r="C3165" s="70">
        <v>0</v>
      </c>
      <c r="D3165" s="79"/>
      <c r="E3165" s="70"/>
      <c r="F3165" s="72"/>
      <c r="G3165" s="70">
        <f t="shared" si="98"/>
        <v>0</v>
      </c>
      <c r="I3165" s="68">
        <v>0</v>
      </c>
      <c r="J3165" s="69">
        <f t="shared" si="99"/>
        <v>0</v>
      </c>
      <c r="K3165" s="57"/>
      <c r="L3165" s="65" t="s">
        <v>508</v>
      </c>
    </row>
    <row r="3166" spans="1:12" s="73" customFormat="1" outlineLevel="2">
      <c r="A3166" s="82">
        <v>2745213221</v>
      </c>
      <c r="B3166" s="83" t="s">
        <v>2510</v>
      </c>
      <c r="C3166" s="70">
        <v>0</v>
      </c>
      <c r="D3166" s="79"/>
      <c r="E3166" s="70"/>
      <c r="F3166" s="72"/>
      <c r="G3166" s="70">
        <f t="shared" si="98"/>
        <v>0</v>
      </c>
      <c r="I3166" s="68">
        <v>0</v>
      </c>
      <c r="J3166" s="69">
        <f t="shared" si="99"/>
        <v>0</v>
      </c>
      <c r="K3166" s="57"/>
      <c r="L3166" s="65" t="s">
        <v>508</v>
      </c>
    </row>
    <row r="3167" spans="1:12" s="73" customFormat="1" outlineLevel="2">
      <c r="A3167" s="82">
        <v>2745213231</v>
      </c>
      <c r="B3167" s="83" t="s">
        <v>2511</v>
      </c>
      <c r="C3167" s="70">
        <v>0</v>
      </c>
      <c r="D3167" s="79"/>
      <c r="E3167" s="70"/>
      <c r="F3167" s="72"/>
      <c r="G3167" s="70">
        <f t="shared" si="98"/>
        <v>0</v>
      </c>
      <c r="I3167" s="68">
        <v>0</v>
      </c>
      <c r="J3167" s="69">
        <f t="shared" si="99"/>
        <v>0</v>
      </c>
      <c r="K3167" s="57"/>
      <c r="L3167" s="65" t="s">
        <v>508</v>
      </c>
    </row>
    <row r="3168" spans="1:12" s="73" customFormat="1" outlineLevel="2">
      <c r="A3168" s="82">
        <v>2745213241</v>
      </c>
      <c r="B3168" s="83" t="s">
        <v>2512</v>
      </c>
      <c r="C3168" s="70">
        <v>0</v>
      </c>
      <c r="D3168" s="79"/>
      <c r="E3168" s="70"/>
      <c r="F3168" s="72"/>
      <c r="G3168" s="70">
        <f t="shared" si="98"/>
        <v>0</v>
      </c>
      <c r="I3168" s="68">
        <v>0</v>
      </c>
      <c r="J3168" s="69">
        <f t="shared" si="99"/>
        <v>0</v>
      </c>
      <c r="K3168" s="57"/>
      <c r="L3168" s="65" t="s">
        <v>508</v>
      </c>
    </row>
    <row r="3169" spans="1:12" s="73" customFormat="1" outlineLevel="2">
      <c r="A3169" s="82">
        <v>2745213251</v>
      </c>
      <c r="B3169" s="83" t="s">
        <v>2513</v>
      </c>
      <c r="C3169" s="70">
        <v>0</v>
      </c>
      <c r="D3169" s="79"/>
      <c r="E3169" s="70"/>
      <c r="F3169" s="72"/>
      <c r="G3169" s="70">
        <f t="shared" si="98"/>
        <v>0</v>
      </c>
      <c r="I3169" s="68">
        <v>0</v>
      </c>
      <c r="J3169" s="69">
        <f t="shared" si="99"/>
        <v>0</v>
      </c>
      <c r="K3169" s="57"/>
      <c r="L3169" s="65" t="s">
        <v>508</v>
      </c>
    </row>
    <row r="3170" spans="1:12" s="73" customFormat="1" outlineLevel="2">
      <c r="A3170" s="82">
        <v>2745213261</v>
      </c>
      <c r="B3170" s="83" t="s">
        <v>2514</v>
      </c>
      <c r="C3170" s="70">
        <v>0</v>
      </c>
      <c r="D3170" s="79"/>
      <c r="E3170" s="70"/>
      <c r="F3170" s="72"/>
      <c r="G3170" s="70">
        <f t="shared" si="98"/>
        <v>0</v>
      </c>
      <c r="I3170" s="68">
        <v>0</v>
      </c>
      <c r="J3170" s="69">
        <f t="shared" si="99"/>
        <v>0</v>
      </c>
      <c r="K3170" s="57"/>
      <c r="L3170" s="65" t="s">
        <v>508</v>
      </c>
    </row>
    <row r="3171" spans="1:12" s="73" customFormat="1" outlineLevel="2">
      <c r="A3171" s="82">
        <v>2745213262</v>
      </c>
      <c r="B3171" s="83" t="s">
        <v>2515</v>
      </c>
      <c r="C3171" s="70">
        <v>0</v>
      </c>
      <c r="D3171" s="79"/>
      <c r="E3171" s="70"/>
      <c r="F3171" s="72"/>
      <c r="G3171" s="70">
        <f t="shared" si="98"/>
        <v>0</v>
      </c>
      <c r="I3171" s="68">
        <v>0</v>
      </c>
      <c r="J3171" s="69">
        <f t="shared" si="99"/>
        <v>0</v>
      </c>
      <c r="K3171" s="57"/>
      <c r="L3171" s="65" t="s">
        <v>508</v>
      </c>
    </row>
    <row r="3172" spans="1:12" s="73" customFormat="1" outlineLevel="2">
      <c r="A3172" s="82">
        <v>2745213263</v>
      </c>
      <c r="B3172" s="83" t="s">
        <v>2516</v>
      </c>
      <c r="C3172" s="70">
        <v>0</v>
      </c>
      <c r="D3172" s="79"/>
      <c r="E3172" s="70"/>
      <c r="F3172" s="72"/>
      <c r="G3172" s="70">
        <f t="shared" si="98"/>
        <v>0</v>
      </c>
      <c r="I3172" s="68">
        <v>0</v>
      </c>
      <c r="J3172" s="69">
        <f t="shared" si="99"/>
        <v>0</v>
      </c>
      <c r="K3172" s="57"/>
      <c r="L3172" s="65" t="s">
        <v>508</v>
      </c>
    </row>
    <row r="3173" spans="1:12" s="73" customFormat="1" outlineLevel="2">
      <c r="A3173" s="82">
        <v>2745213264</v>
      </c>
      <c r="B3173" s="83" t="s">
        <v>2517</v>
      </c>
      <c r="C3173" s="70">
        <v>0</v>
      </c>
      <c r="D3173" s="79"/>
      <c r="E3173" s="70"/>
      <c r="F3173" s="72"/>
      <c r="G3173" s="70">
        <f t="shared" si="98"/>
        <v>0</v>
      </c>
      <c r="I3173" s="68">
        <v>0</v>
      </c>
      <c r="J3173" s="69">
        <f t="shared" si="99"/>
        <v>0</v>
      </c>
      <c r="K3173" s="57"/>
      <c r="L3173" s="65" t="s">
        <v>508</v>
      </c>
    </row>
    <row r="3174" spans="1:12" s="73" customFormat="1" outlineLevel="2">
      <c r="A3174" s="82">
        <v>2745213265</v>
      </c>
      <c r="B3174" s="83" t="s">
        <v>2518</v>
      </c>
      <c r="C3174" s="70">
        <v>0</v>
      </c>
      <c r="D3174" s="79"/>
      <c r="E3174" s="70"/>
      <c r="F3174" s="72"/>
      <c r="G3174" s="70">
        <f t="shared" si="98"/>
        <v>0</v>
      </c>
      <c r="I3174" s="68">
        <v>0</v>
      </c>
      <c r="J3174" s="69">
        <f t="shared" si="99"/>
        <v>0</v>
      </c>
      <c r="K3174" s="57"/>
      <c r="L3174" s="65" t="s">
        <v>508</v>
      </c>
    </row>
    <row r="3175" spans="1:12" s="73" customFormat="1" outlineLevel="2">
      <c r="A3175" s="82">
        <v>2745213290</v>
      </c>
      <c r="B3175" s="83" t="s">
        <v>2519</v>
      </c>
      <c r="C3175" s="70">
        <v>0</v>
      </c>
      <c r="D3175" s="79"/>
      <c r="E3175" s="70"/>
      <c r="F3175" s="72"/>
      <c r="G3175" s="70">
        <f t="shared" si="98"/>
        <v>0</v>
      </c>
      <c r="I3175" s="68">
        <v>0</v>
      </c>
      <c r="J3175" s="69">
        <f t="shared" si="99"/>
        <v>0</v>
      </c>
      <c r="K3175" s="57"/>
      <c r="L3175" s="65" t="s">
        <v>508</v>
      </c>
    </row>
    <row r="3176" spans="1:12" s="73" customFormat="1" outlineLevel="2">
      <c r="A3176" s="82">
        <v>2745213311</v>
      </c>
      <c r="B3176" s="83" t="s">
        <v>2520</v>
      </c>
      <c r="C3176" s="70">
        <v>0</v>
      </c>
      <c r="D3176" s="79"/>
      <c r="E3176" s="70"/>
      <c r="F3176" s="72"/>
      <c r="G3176" s="70">
        <f t="shared" si="98"/>
        <v>0</v>
      </c>
      <c r="I3176" s="68">
        <v>0</v>
      </c>
      <c r="J3176" s="69">
        <f t="shared" si="99"/>
        <v>0</v>
      </c>
      <c r="K3176" s="57"/>
      <c r="L3176" s="65" t="s">
        <v>508</v>
      </c>
    </row>
    <row r="3177" spans="1:12" s="73" customFormat="1" outlineLevel="2">
      <c r="A3177" s="82">
        <v>2745213321</v>
      </c>
      <c r="B3177" s="83" t="s">
        <v>2521</v>
      </c>
      <c r="C3177" s="70">
        <v>0</v>
      </c>
      <c r="D3177" s="79"/>
      <c r="E3177" s="70"/>
      <c r="F3177" s="72"/>
      <c r="G3177" s="70">
        <f t="shared" si="98"/>
        <v>0</v>
      </c>
      <c r="I3177" s="68">
        <v>0</v>
      </c>
      <c r="J3177" s="69">
        <f t="shared" si="99"/>
        <v>0</v>
      </c>
      <c r="K3177" s="57"/>
      <c r="L3177" s="65" t="s">
        <v>508</v>
      </c>
    </row>
    <row r="3178" spans="1:12" s="73" customFormat="1" outlineLevel="2">
      <c r="A3178" s="82">
        <v>2745213331</v>
      </c>
      <c r="B3178" s="83" t="s">
        <v>2522</v>
      </c>
      <c r="C3178" s="70">
        <v>0</v>
      </c>
      <c r="D3178" s="79"/>
      <c r="E3178" s="70"/>
      <c r="F3178" s="72"/>
      <c r="G3178" s="70">
        <f t="shared" si="98"/>
        <v>0</v>
      </c>
      <c r="I3178" s="68">
        <v>0</v>
      </c>
      <c r="J3178" s="69">
        <f t="shared" si="99"/>
        <v>0</v>
      </c>
      <c r="K3178" s="57"/>
      <c r="L3178" s="65" t="s">
        <v>508</v>
      </c>
    </row>
    <row r="3179" spans="1:12" s="73" customFormat="1" outlineLevel="2">
      <c r="A3179" s="82">
        <v>2745213341</v>
      </c>
      <c r="B3179" s="83" t="s">
        <v>2523</v>
      </c>
      <c r="C3179" s="70">
        <v>0</v>
      </c>
      <c r="D3179" s="79"/>
      <c r="E3179" s="70"/>
      <c r="F3179" s="72"/>
      <c r="G3179" s="70">
        <f t="shared" si="98"/>
        <v>0</v>
      </c>
      <c r="I3179" s="68">
        <v>0</v>
      </c>
      <c r="J3179" s="69">
        <f t="shared" si="99"/>
        <v>0</v>
      </c>
      <c r="K3179" s="57"/>
      <c r="L3179" s="65" t="s">
        <v>508</v>
      </c>
    </row>
    <row r="3180" spans="1:12" s="73" customFormat="1" outlineLevel="2">
      <c r="A3180" s="82">
        <v>2745213351</v>
      </c>
      <c r="B3180" s="83" t="s">
        <v>2524</v>
      </c>
      <c r="C3180" s="70">
        <v>0</v>
      </c>
      <c r="D3180" s="79"/>
      <c r="E3180" s="70"/>
      <c r="F3180" s="72"/>
      <c r="G3180" s="70">
        <f t="shared" si="98"/>
        <v>0</v>
      </c>
      <c r="I3180" s="68">
        <v>0</v>
      </c>
      <c r="J3180" s="69">
        <f t="shared" si="99"/>
        <v>0</v>
      </c>
      <c r="K3180" s="57"/>
      <c r="L3180" s="65" t="s">
        <v>508</v>
      </c>
    </row>
    <row r="3181" spans="1:12" s="73" customFormat="1" outlineLevel="2">
      <c r="A3181" s="82">
        <v>2745213361</v>
      </c>
      <c r="B3181" s="83" t="s">
        <v>2525</v>
      </c>
      <c r="C3181" s="70">
        <v>0</v>
      </c>
      <c r="D3181" s="79"/>
      <c r="E3181" s="70"/>
      <c r="F3181" s="72"/>
      <c r="G3181" s="70">
        <f t="shared" si="98"/>
        <v>0</v>
      </c>
      <c r="I3181" s="68">
        <v>0</v>
      </c>
      <c r="J3181" s="69">
        <f t="shared" si="99"/>
        <v>0</v>
      </c>
      <c r="K3181" s="57"/>
      <c r="L3181" s="65" t="s">
        <v>508</v>
      </c>
    </row>
    <row r="3182" spans="1:12" s="73" customFormat="1" outlineLevel="2">
      <c r="A3182" s="82">
        <v>2745213362</v>
      </c>
      <c r="B3182" s="83" t="s">
        <v>2526</v>
      </c>
      <c r="C3182" s="70">
        <v>0</v>
      </c>
      <c r="D3182" s="79"/>
      <c r="E3182" s="70"/>
      <c r="F3182" s="72"/>
      <c r="G3182" s="70">
        <f t="shared" si="98"/>
        <v>0</v>
      </c>
      <c r="I3182" s="68">
        <v>0</v>
      </c>
      <c r="J3182" s="69">
        <f t="shared" si="99"/>
        <v>0</v>
      </c>
      <c r="K3182" s="57"/>
      <c r="L3182" s="65" t="s">
        <v>508</v>
      </c>
    </row>
    <row r="3183" spans="1:12" s="73" customFormat="1" outlineLevel="2">
      <c r="A3183" s="82">
        <v>2745213363</v>
      </c>
      <c r="B3183" s="83" t="s">
        <v>2527</v>
      </c>
      <c r="C3183" s="70">
        <v>0</v>
      </c>
      <c r="D3183" s="79"/>
      <c r="E3183" s="70"/>
      <c r="F3183" s="72"/>
      <c r="G3183" s="70">
        <f t="shared" si="98"/>
        <v>0</v>
      </c>
      <c r="I3183" s="68">
        <v>0</v>
      </c>
      <c r="J3183" s="69">
        <f t="shared" si="99"/>
        <v>0</v>
      </c>
      <c r="K3183" s="57"/>
      <c r="L3183" s="65" t="s">
        <v>508</v>
      </c>
    </row>
    <row r="3184" spans="1:12" s="73" customFormat="1" outlineLevel="2">
      <c r="A3184" s="82">
        <v>2745213364</v>
      </c>
      <c r="B3184" s="83" t="s">
        <v>2528</v>
      </c>
      <c r="C3184" s="70">
        <v>0</v>
      </c>
      <c r="D3184" s="79"/>
      <c r="E3184" s="70"/>
      <c r="F3184" s="72"/>
      <c r="G3184" s="70">
        <f t="shared" si="98"/>
        <v>0</v>
      </c>
      <c r="I3184" s="68">
        <v>0</v>
      </c>
      <c r="J3184" s="69">
        <f t="shared" si="99"/>
        <v>0</v>
      </c>
      <c r="K3184" s="57"/>
      <c r="L3184" s="65" t="s">
        <v>508</v>
      </c>
    </row>
    <row r="3185" spans="1:12" s="73" customFormat="1" outlineLevel="2">
      <c r="A3185" s="82">
        <v>2745213365</v>
      </c>
      <c r="B3185" s="83" t="s">
        <v>2529</v>
      </c>
      <c r="C3185" s="70">
        <v>0</v>
      </c>
      <c r="D3185" s="79"/>
      <c r="E3185" s="70"/>
      <c r="F3185" s="72"/>
      <c r="G3185" s="70">
        <f t="shared" si="98"/>
        <v>0</v>
      </c>
      <c r="I3185" s="68">
        <v>0</v>
      </c>
      <c r="J3185" s="69">
        <f t="shared" si="99"/>
        <v>0</v>
      </c>
      <c r="K3185" s="57"/>
      <c r="L3185" s="65" t="s">
        <v>508</v>
      </c>
    </row>
    <row r="3186" spans="1:12" s="73" customFormat="1" outlineLevel="2">
      <c r="A3186" s="82">
        <v>2745213390</v>
      </c>
      <c r="B3186" s="83" t="s">
        <v>2530</v>
      </c>
      <c r="C3186" s="70">
        <v>0</v>
      </c>
      <c r="D3186" s="79"/>
      <c r="E3186" s="70"/>
      <c r="F3186" s="72"/>
      <c r="G3186" s="70">
        <f t="shared" si="98"/>
        <v>0</v>
      </c>
      <c r="I3186" s="68">
        <v>0</v>
      </c>
      <c r="J3186" s="69">
        <f t="shared" si="99"/>
        <v>0</v>
      </c>
      <c r="K3186" s="57"/>
      <c r="L3186" s="65" t="s">
        <v>508</v>
      </c>
    </row>
    <row r="3187" spans="1:12" s="73" customFormat="1" outlineLevel="2">
      <c r="A3187" s="82">
        <v>2745213411</v>
      </c>
      <c r="B3187" s="83" t="s">
        <v>2531</v>
      </c>
      <c r="C3187" s="70">
        <v>0</v>
      </c>
      <c r="D3187" s="79"/>
      <c r="E3187" s="70"/>
      <c r="F3187" s="72"/>
      <c r="G3187" s="70">
        <f t="shared" si="98"/>
        <v>0</v>
      </c>
      <c r="I3187" s="68">
        <v>0</v>
      </c>
      <c r="J3187" s="69">
        <f t="shared" si="99"/>
        <v>0</v>
      </c>
      <c r="K3187" s="57"/>
      <c r="L3187" s="65" t="s">
        <v>508</v>
      </c>
    </row>
    <row r="3188" spans="1:12" s="73" customFormat="1" outlineLevel="2">
      <c r="A3188" s="82">
        <v>2745213421</v>
      </c>
      <c r="B3188" s="83" t="s">
        <v>2532</v>
      </c>
      <c r="C3188" s="70">
        <v>0</v>
      </c>
      <c r="D3188" s="79"/>
      <c r="E3188" s="70"/>
      <c r="F3188" s="72"/>
      <c r="G3188" s="70">
        <f t="shared" si="98"/>
        <v>0</v>
      </c>
      <c r="I3188" s="68">
        <v>0</v>
      </c>
      <c r="J3188" s="69">
        <f t="shared" si="99"/>
        <v>0</v>
      </c>
      <c r="K3188" s="57"/>
      <c r="L3188" s="65" t="s">
        <v>508</v>
      </c>
    </row>
    <row r="3189" spans="1:12" s="73" customFormat="1" outlineLevel="2">
      <c r="A3189" s="82">
        <v>2745213431</v>
      </c>
      <c r="B3189" s="83" t="s">
        <v>2533</v>
      </c>
      <c r="C3189" s="70">
        <v>0</v>
      </c>
      <c r="D3189" s="79"/>
      <c r="E3189" s="70"/>
      <c r="F3189" s="72"/>
      <c r="G3189" s="70">
        <f t="shared" si="98"/>
        <v>0</v>
      </c>
      <c r="I3189" s="68">
        <v>0</v>
      </c>
      <c r="J3189" s="69">
        <f t="shared" si="99"/>
        <v>0</v>
      </c>
      <c r="K3189" s="57"/>
      <c r="L3189" s="65" t="s">
        <v>508</v>
      </c>
    </row>
    <row r="3190" spans="1:12" s="73" customFormat="1" outlineLevel="2">
      <c r="A3190" s="82">
        <v>2745213441</v>
      </c>
      <c r="B3190" s="83" t="s">
        <v>2534</v>
      </c>
      <c r="C3190" s="70">
        <v>0</v>
      </c>
      <c r="D3190" s="79"/>
      <c r="E3190" s="70"/>
      <c r="F3190" s="72"/>
      <c r="G3190" s="70">
        <f t="shared" si="98"/>
        <v>0</v>
      </c>
      <c r="I3190" s="68">
        <v>0</v>
      </c>
      <c r="J3190" s="69">
        <f t="shared" si="99"/>
        <v>0</v>
      </c>
      <c r="K3190" s="57"/>
      <c r="L3190" s="65" t="s">
        <v>508</v>
      </c>
    </row>
    <row r="3191" spans="1:12" s="73" customFormat="1" outlineLevel="2">
      <c r="A3191" s="82">
        <v>2745213451</v>
      </c>
      <c r="B3191" s="83" t="s">
        <v>2535</v>
      </c>
      <c r="C3191" s="70">
        <v>0</v>
      </c>
      <c r="D3191" s="79"/>
      <c r="E3191" s="70"/>
      <c r="F3191" s="72"/>
      <c r="G3191" s="70">
        <f t="shared" si="98"/>
        <v>0</v>
      </c>
      <c r="I3191" s="68">
        <v>0</v>
      </c>
      <c r="J3191" s="69">
        <f t="shared" si="99"/>
        <v>0</v>
      </c>
      <c r="K3191" s="57"/>
      <c r="L3191" s="65" t="s">
        <v>508</v>
      </c>
    </row>
    <row r="3192" spans="1:12" s="73" customFormat="1" outlineLevel="2">
      <c r="A3192" s="82">
        <v>2745213461</v>
      </c>
      <c r="B3192" s="83" t="s">
        <v>2536</v>
      </c>
      <c r="C3192" s="70">
        <v>0</v>
      </c>
      <c r="D3192" s="79"/>
      <c r="E3192" s="70"/>
      <c r="F3192" s="72"/>
      <c r="G3192" s="70">
        <f t="shared" si="98"/>
        <v>0</v>
      </c>
      <c r="I3192" s="68">
        <v>0</v>
      </c>
      <c r="J3192" s="69">
        <f t="shared" si="99"/>
        <v>0</v>
      </c>
      <c r="K3192" s="57"/>
      <c r="L3192" s="65" t="s">
        <v>508</v>
      </c>
    </row>
    <row r="3193" spans="1:12" s="73" customFormat="1" outlineLevel="2">
      <c r="A3193" s="82">
        <v>2745213462</v>
      </c>
      <c r="B3193" s="83" t="s">
        <v>2537</v>
      </c>
      <c r="C3193" s="70">
        <v>0</v>
      </c>
      <c r="D3193" s="79"/>
      <c r="E3193" s="70"/>
      <c r="F3193" s="72"/>
      <c r="G3193" s="70">
        <f t="shared" si="98"/>
        <v>0</v>
      </c>
      <c r="I3193" s="68">
        <v>0</v>
      </c>
      <c r="J3193" s="69">
        <f t="shared" si="99"/>
        <v>0</v>
      </c>
      <c r="K3193" s="57"/>
      <c r="L3193" s="65" t="s">
        <v>508</v>
      </c>
    </row>
    <row r="3194" spans="1:12" s="73" customFormat="1" outlineLevel="2">
      <c r="A3194" s="82">
        <v>2745213463</v>
      </c>
      <c r="B3194" s="83" t="s">
        <v>2538</v>
      </c>
      <c r="C3194" s="70">
        <v>0</v>
      </c>
      <c r="D3194" s="79"/>
      <c r="E3194" s="70"/>
      <c r="F3194" s="72"/>
      <c r="G3194" s="70">
        <f t="shared" si="98"/>
        <v>0</v>
      </c>
      <c r="I3194" s="68">
        <v>0</v>
      </c>
      <c r="J3194" s="69">
        <f t="shared" si="99"/>
        <v>0</v>
      </c>
      <c r="K3194" s="57"/>
      <c r="L3194" s="65" t="s">
        <v>508</v>
      </c>
    </row>
    <row r="3195" spans="1:12" s="73" customFormat="1" outlineLevel="2">
      <c r="A3195" s="82">
        <v>2745213464</v>
      </c>
      <c r="B3195" s="83" t="s">
        <v>2539</v>
      </c>
      <c r="C3195" s="70">
        <v>0</v>
      </c>
      <c r="D3195" s="79"/>
      <c r="E3195" s="70"/>
      <c r="F3195" s="72"/>
      <c r="G3195" s="70">
        <f t="shared" si="98"/>
        <v>0</v>
      </c>
      <c r="I3195" s="68">
        <v>0</v>
      </c>
      <c r="J3195" s="69">
        <f t="shared" si="99"/>
        <v>0</v>
      </c>
      <c r="K3195" s="57"/>
      <c r="L3195" s="65" t="s">
        <v>508</v>
      </c>
    </row>
    <row r="3196" spans="1:12" s="73" customFormat="1" outlineLevel="2">
      <c r="A3196" s="82">
        <v>2745213465</v>
      </c>
      <c r="B3196" s="83" t="s">
        <v>2540</v>
      </c>
      <c r="C3196" s="70">
        <v>0</v>
      </c>
      <c r="D3196" s="79"/>
      <c r="E3196" s="70"/>
      <c r="F3196" s="72"/>
      <c r="G3196" s="70">
        <f t="shared" si="98"/>
        <v>0</v>
      </c>
      <c r="I3196" s="68">
        <v>0</v>
      </c>
      <c r="J3196" s="69">
        <f t="shared" si="99"/>
        <v>0</v>
      </c>
      <c r="K3196" s="57"/>
      <c r="L3196" s="65" t="s">
        <v>508</v>
      </c>
    </row>
    <row r="3197" spans="1:12" s="73" customFormat="1" outlineLevel="2">
      <c r="A3197" s="82">
        <v>2745213490</v>
      </c>
      <c r="B3197" s="83" t="s">
        <v>2541</v>
      </c>
      <c r="C3197" s="70">
        <v>0</v>
      </c>
      <c r="D3197" s="79"/>
      <c r="E3197" s="70"/>
      <c r="F3197" s="72"/>
      <c r="G3197" s="70">
        <f t="shared" si="98"/>
        <v>0</v>
      </c>
      <c r="I3197" s="68">
        <v>0</v>
      </c>
      <c r="J3197" s="69">
        <f t="shared" si="99"/>
        <v>0</v>
      </c>
      <c r="K3197" s="57"/>
      <c r="L3197" s="65" t="s">
        <v>508</v>
      </c>
    </row>
    <row r="3198" spans="1:12" s="73" customFormat="1" outlineLevel="2">
      <c r="A3198" s="82">
        <v>2745213511</v>
      </c>
      <c r="B3198" s="83" t="s">
        <v>2542</v>
      </c>
      <c r="C3198" s="70">
        <v>0</v>
      </c>
      <c r="D3198" s="79"/>
      <c r="E3198" s="70"/>
      <c r="F3198" s="72"/>
      <c r="G3198" s="70">
        <f t="shared" si="98"/>
        <v>0</v>
      </c>
      <c r="I3198" s="68">
        <v>0</v>
      </c>
      <c r="J3198" s="69">
        <f t="shared" si="99"/>
        <v>0</v>
      </c>
      <c r="K3198" s="57"/>
      <c r="L3198" s="65" t="s">
        <v>508</v>
      </c>
    </row>
    <row r="3199" spans="1:12" s="73" customFormat="1" outlineLevel="2">
      <c r="A3199" s="82">
        <v>2745213521</v>
      </c>
      <c r="B3199" s="83" t="s">
        <v>2543</v>
      </c>
      <c r="C3199" s="70">
        <v>0</v>
      </c>
      <c r="D3199" s="79"/>
      <c r="E3199" s="70"/>
      <c r="F3199" s="72"/>
      <c r="G3199" s="70">
        <f t="shared" si="98"/>
        <v>0</v>
      </c>
      <c r="I3199" s="68">
        <v>0</v>
      </c>
      <c r="J3199" s="69">
        <f t="shared" si="99"/>
        <v>0</v>
      </c>
      <c r="K3199" s="57"/>
      <c r="L3199" s="65" t="s">
        <v>508</v>
      </c>
    </row>
    <row r="3200" spans="1:12" s="73" customFormat="1" outlineLevel="2">
      <c r="A3200" s="82">
        <v>2745213531</v>
      </c>
      <c r="B3200" s="83" t="s">
        <v>2544</v>
      </c>
      <c r="C3200" s="70">
        <v>0</v>
      </c>
      <c r="D3200" s="79"/>
      <c r="E3200" s="70"/>
      <c r="F3200" s="72"/>
      <c r="G3200" s="70">
        <f t="shared" si="98"/>
        <v>0</v>
      </c>
      <c r="I3200" s="68">
        <v>0</v>
      </c>
      <c r="J3200" s="69">
        <f t="shared" si="99"/>
        <v>0</v>
      </c>
      <c r="K3200" s="57"/>
      <c r="L3200" s="65" t="s">
        <v>508</v>
      </c>
    </row>
    <row r="3201" spans="1:12" s="73" customFormat="1" outlineLevel="2">
      <c r="A3201" s="82">
        <v>2745213541</v>
      </c>
      <c r="B3201" s="83" t="s">
        <v>2545</v>
      </c>
      <c r="C3201" s="70">
        <v>0</v>
      </c>
      <c r="D3201" s="79"/>
      <c r="E3201" s="70"/>
      <c r="F3201" s="72"/>
      <c r="G3201" s="70">
        <f t="shared" si="98"/>
        <v>0</v>
      </c>
      <c r="I3201" s="68">
        <v>0</v>
      </c>
      <c r="J3201" s="69">
        <f t="shared" si="99"/>
        <v>0</v>
      </c>
      <c r="K3201" s="57"/>
      <c r="L3201" s="65" t="s">
        <v>508</v>
      </c>
    </row>
    <row r="3202" spans="1:12" s="73" customFormat="1" outlineLevel="2">
      <c r="A3202" s="82">
        <v>2745213561</v>
      </c>
      <c r="B3202" s="83" t="s">
        <v>2546</v>
      </c>
      <c r="C3202" s="70">
        <v>0</v>
      </c>
      <c r="D3202" s="79"/>
      <c r="E3202" s="70"/>
      <c r="F3202" s="72"/>
      <c r="G3202" s="70">
        <f t="shared" si="98"/>
        <v>0</v>
      </c>
      <c r="I3202" s="68">
        <v>0</v>
      </c>
      <c r="J3202" s="69">
        <f t="shared" si="99"/>
        <v>0</v>
      </c>
      <c r="K3202" s="57"/>
      <c r="L3202" s="65" t="s">
        <v>508</v>
      </c>
    </row>
    <row r="3203" spans="1:12" s="73" customFormat="1" outlineLevel="2">
      <c r="A3203" s="82">
        <v>2745213562</v>
      </c>
      <c r="B3203" s="83" t="s">
        <v>2547</v>
      </c>
      <c r="C3203" s="70">
        <v>0</v>
      </c>
      <c r="D3203" s="79"/>
      <c r="E3203" s="70"/>
      <c r="F3203" s="72"/>
      <c r="G3203" s="70">
        <f t="shared" si="98"/>
        <v>0</v>
      </c>
      <c r="I3203" s="68">
        <v>0</v>
      </c>
      <c r="J3203" s="69">
        <f t="shared" si="99"/>
        <v>0</v>
      </c>
      <c r="K3203" s="57"/>
      <c r="L3203" s="65" t="s">
        <v>508</v>
      </c>
    </row>
    <row r="3204" spans="1:12" s="73" customFormat="1" outlineLevel="2">
      <c r="A3204" s="82">
        <v>2745213563</v>
      </c>
      <c r="B3204" s="83" t="s">
        <v>2548</v>
      </c>
      <c r="C3204" s="70">
        <v>0</v>
      </c>
      <c r="D3204" s="79"/>
      <c r="E3204" s="70"/>
      <c r="F3204" s="72"/>
      <c r="G3204" s="70">
        <f t="shared" si="98"/>
        <v>0</v>
      </c>
      <c r="I3204" s="68">
        <v>0</v>
      </c>
      <c r="J3204" s="69">
        <f t="shared" si="99"/>
        <v>0</v>
      </c>
      <c r="K3204" s="57"/>
      <c r="L3204" s="65" t="s">
        <v>508</v>
      </c>
    </row>
    <row r="3205" spans="1:12" s="73" customFormat="1" outlineLevel="2">
      <c r="A3205" s="82">
        <v>2745213564</v>
      </c>
      <c r="B3205" s="83" t="s">
        <v>2549</v>
      </c>
      <c r="C3205" s="70">
        <v>0</v>
      </c>
      <c r="D3205" s="79"/>
      <c r="E3205" s="70"/>
      <c r="F3205" s="72"/>
      <c r="G3205" s="70">
        <f t="shared" si="98"/>
        <v>0</v>
      </c>
      <c r="I3205" s="68">
        <v>0</v>
      </c>
      <c r="J3205" s="69">
        <f t="shared" si="99"/>
        <v>0</v>
      </c>
      <c r="K3205" s="57"/>
      <c r="L3205" s="65" t="s">
        <v>508</v>
      </c>
    </row>
    <row r="3206" spans="1:12" s="73" customFormat="1" outlineLevel="2">
      <c r="A3206" s="82">
        <v>2745213565</v>
      </c>
      <c r="B3206" s="83" t="s">
        <v>2550</v>
      </c>
      <c r="C3206" s="70">
        <v>0</v>
      </c>
      <c r="D3206" s="79"/>
      <c r="E3206" s="70"/>
      <c r="F3206" s="72"/>
      <c r="G3206" s="70">
        <f t="shared" si="98"/>
        <v>0</v>
      </c>
      <c r="I3206" s="68">
        <v>0</v>
      </c>
      <c r="J3206" s="69">
        <f t="shared" si="99"/>
        <v>0</v>
      </c>
      <c r="K3206" s="57"/>
      <c r="L3206" s="65" t="s">
        <v>508</v>
      </c>
    </row>
    <row r="3207" spans="1:12" s="73" customFormat="1" outlineLevel="2">
      <c r="A3207" s="82">
        <v>2745213590</v>
      </c>
      <c r="B3207" s="83" t="s">
        <v>2551</v>
      </c>
      <c r="C3207" s="70">
        <v>0</v>
      </c>
      <c r="D3207" s="79"/>
      <c r="E3207" s="70"/>
      <c r="F3207" s="72"/>
      <c r="G3207" s="70">
        <f t="shared" si="98"/>
        <v>0</v>
      </c>
      <c r="I3207" s="68">
        <v>0</v>
      </c>
      <c r="J3207" s="69">
        <f t="shared" si="99"/>
        <v>0</v>
      </c>
      <c r="K3207" s="57"/>
      <c r="L3207" s="65" t="s">
        <v>508</v>
      </c>
    </row>
    <row r="3208" spans="1:12" s="73" customFormat="1" outlineLevel="2">
      <c r="A3208" s="82">
        <v>2745213601</v>
      </c>
      <c r="B3208" s="83" t="s">
        <v>2552</v>
      </c>
      <c r="C3208" s="70">
        <v>0</v>
      </c>
      <c r="D3208" s="79"/>
      <c r="E3208" s="70"/>
      <c r="F3208" s="72"/>
      <c r="G3208" s="70">
        <f t="shared" si="98"/>
        <v>0</v>
      </c>
      <c r="I3208" s="68">
        <v>0</v>
      </c>
      <c r="J3208" s="69">
        <f t="shared" si="99"/>
        <v>0</v>
      </c>
      <c r="K3208" s="57"/>
      <c r="L3208" s="65" t="s">
        <v>508</v>
      </c>
    </row>
    <row r="3209" spans="1:12" s="73" customFormat="1" outlineLevel="2">
      <c r="A3209" s="82">
        <v>2745220000</v>
      </c>
      <c r="B3209" s="83" t="s">
        <v>2553</v>
      </c>
      <c r="C3209" s="70">
        <v>14963.94</v>
      </c>
      <c r="D3209" s="79"/>
      <c r="E3209" s="70">
        <v>-1373479262.0799999</v>
      </c>
      <c r="F3209" s="72"/>
      <c r="G3209" s="70">
        <f t="shared" si="98"/>
        <v>-1373464298.1399999</v>
      </c>
      <c r="I3209" s="68">
        <v>0</v>
      </c>
      <c r="J3209" s="69">
        <f>I3209-G3209</f>
        <v>1373464298.1399999</v>
      </c>
      <c r="K3209" s="57"/>
      <c r="L3209" s="65" t="s">
        <v>508</v>
      </c>
    </row>
    <row r="3210" spans="1:12" s="73" customFormat="1" outlineLevel="2">
      <c r="A3210" s="82">
        <v>2745322043</v>
      </c>
      <c r="B3210" s="83" t="s">
        <v>2554</v>
      </c>
      <c r="C3210" s="70">
        <v>154432.07</v>
      </c>
      <c r="D3210" s="79"/>
      <c r="E3210" s="70"/>
      <c r="F3210" s="72"/>
      <c r="G3210" s="70">
        <f t="shared" si="98"/>
        <v>154432.07</v>
      </c>
      <c r="I3210" s="68">
        <v>0</v>
      </c>
      <c r="J3210" s="69">
        <f>I3210-G3210</f>
        <v>-154432.07</v>
      </c>
      <c r="K3210" s="57"/>
      <c r="L3210" s="65" t="s">
        <v>508</v>
      </c>
    </row>
    <row r="3211" spans="1:12" s="73" customFormat="1" outlineLevel="2">
      <c r="A3211" s="82">
        <v>2745900000</v>
      </c>
      <c r="B3211" s="83" t="s">
        <v>2555</v>
      </c>
      <c r="C3211" s="70">
        <v>-1073010981.30999</v>
      </c>
      <c r="D3211" s="79"/>
      <c r="E3211" s="70"/>
      <c r="F3211" s="72"/>
      <c r="G3211" s="70">
        <f t="shared" si="98"/>
        <v>-1073010981.30999</v>
      </c>
      <c r="I3211" s="68">
        <v>0</v>
      </c>
      <c r="J3211" s="69">
        <f>I3211-G3211</f>
        <v>1073010981.30999</v>
      </c>
      <c r="K3211" s="57"/>
      <c r="L3211" s="65" t="s">
        <v>508</v>
      </c>
    </row>
    <row r="3212" spans="1:12" s="73" customFormat="1" outlineLevel="2">
      <c r="A3212" s="82">
        <v>2745900001</v>
      </c>
      <c r="B3212" s="83" t="s">
        <v>2556</v>
      </c>
      <c r="C3212" s="70">
        <v>-7446543.0199999902</v>
      </c>
      <c r="D3212" s="79"/>
      <c r="E3212" s="70"/>
      <c r="F3212" s="72"/>
      <c r="G3212" s="70">
        <f t="shared" si="98"/>
        <v>-7446543.0199999902</v>
      </c>
      <c r="I3212" s="68">
        <v>0</v>
      </c>
      <c r="J3212" s="69">
        <f>I3212-G3212</f>
        <v>7446543.0199999902</v>
      </c>
      <c r="K3212" s="57"/>
      <c r="L3212" s="65" t="s">
        <v>508</v>
      </c>
    </row>
    <row r="3213" spans="1:12" s="73" customFormat="1" outlineLevel="1">
      <c r="A3213" s="42"/>
      <c r="B3213" s="42"/>
      <c r="C3213" s="100"/>
      <c r="D3213" s="100"/>
      <c r="E3213" s="100"/>
      <c r="F3213" s="72"/>
      <c r="G3213" s="100"/>
      <c r="I3213" s="68"/>
      <c r="J3213" s="69"/>
      <c r="K3213" s="57"/>
      <c r="L3213" s="65"/>
    </row>
    <row r="3214" spans="1:12" s="73" customFormat="1">
      <c r="A3214" s="42" t="s">
        <v>511</v>
      </c>
      <c r="B3214" s="42"/>
      <c r="C3214" s="100">
        <f>C3150</f>
        <v>1398394229.1200104</v>
      </c>
      <c r="D3214" s="100"/>
      <c r="E3214" s="100">
        <f>E3150</f>
        <v>-1373479262.0799999</v>
      </c>
      <c r="F3214" s="72"/>
      <c r="G3214" s="100">
        <f>C3214+E3214</f>
        <v>24914967.040010452</v>
      </c>
      <c r="I3214" s="68"/>
      <c r="J3214" s="69"/>
      <c r="K3214" s="57"/>
      <c r="L3214" s="65">
        <v>0</v>
      </c>
    </row>
    <row r="3215" spans="1:12" s="73" customFormat="1">
      <c r="A3215" s="42" t="s">
        <v>512</v>
      </c>
      <c r="B3215" s="42"/>
      <c r="C3215" s="100">
        <v>0</v>
      </c>
      <c r="D3215" s="100"/>
      <c r="E3215" s="100">
        <v>0</v>
      </c>
      <c r="F3215" s="72"/>
      <c r="G3215" s="100">
        <v>0</v>
      </c>
      <c r="I3215" s="68"/>
      <c r="J3215" s="69"/>
      <c r="K3215" s="57"/>
      <c r="L3215" s="65">
        <v>0</v>
      </c>
    </row>
    <row r="3216" spans="1:12" s="73" customFormat="1" outlineLevel="1">
      <c r="A3216" s="66" t="s">
        <v>513</v>
      </c>
      <c r="B3216" s="35" t="s">
        <v>5724</v>
      </c>
      <c r="C3216" s="67">
        <f>SUM(C3217)</f>
        <v>213774318.66</v>
      </c>
      <c r="D3216" s="79"/>
      <c r="E3216" s="67"/>
      <c r="F3216" s="72"/>
      <c r="G3216" s="67">
        <f t="shared" ref="G3216:G3240" si="100">C3216+E3216</f>
        <v>213774318.66</v>
      </c>
      <c r="I3216" s="68">
        <v>213774318.66</v>
      </c>
      <c r="J3216" s="69">
        <f t="shared" ref="J3216:J3240" si="101">I3216-G3216</f>
        <v>0</v>
      </c>
      <c r="K3216" s="57"/>
      <c r="L3216" s="65">
        <v>0</v>
      </c>
    </row>
    <row r="3217" spans="1:12" s="73" customFormat="1" outlineLevel="2">
      <c r="A3217" s="82">
        <v>2682123501</v>
      </c>
      <c r="B3217" s="83" t="s">
        <v>2557</v>
      </c>
      <c r="C3217" s="70">
        <v>213774318.66</v>
      </c>
      <c r="D3217" s="79"/>
      <c r="E3217" s="70"/>
      <c r="F3217" s="72"/>
      <c r="G3217" s="70">
        <f t="shared" si="100"/>
        <v>213774318.66</v>
      </c>
      <c r="I3217" s="68">
        <v>0</v>
      </c>
      <c r="J3217" s="69">
        <f t="shared" si="101"/>
        <v>-213774318.66</v>
      </c>
      <c r="K3217" s="57"/>
      <c r="L3217" s="65" t="s">
        <v>513</v>
      </c>
    </row>
    <row r="3218" spans="1:12" s="73" customFormat="1" outlineLevel="1">
      <c r="A3218" s="66" t="s">
        <v>514</v>
      </c>
      <c r="B3218" s="35" t="s">
        <v>5725</v>
      </c>
      <c r="C3218" s="67">
        <f>SUM(C3219)</f>
        <v>-213448330.43000001</v>
      </c>
      <c r="D3218" s="79"/>
      <c r="E3218" s="67"/>
      <c r="F3218" s="72"/>
      <c r="G3218" s="67">
        <f t="shared" si="100"/>
        <v>-213448330.43000001</v>
      </c>
      <c r="I3218" s="68">
        <v>-213435185.69</v>
      </c>
      <c r="J3218" s="69">
        <f t="shared" si="101"/>
        <v>13144.740000009537</v>
      </c>
      <c r="K3218" s="57"/>
      <c r="L3218" s="65">
        <v>0</v>
      </c>
    </row>
    <row r="3219" spans="1:12" s="73" customFormat="1" outlineLevel="2">
      <c r="A3219" s="82">
        <v>2682123502</v>
      </c>
      <c r="B3219" s="83" t="s">
        <v>2558</v>
      </c>
      <c r="C3219" s="70">
        <v>-213448330.43000001</v>
      </c>
      <c r="D3219" s="79"/>
      <c r="E3219" s="70"/>
      <c r="F3219" s="72"/>
      <c r="G3219" s="70">
        <f t="shared" si="100"/>
        <v>-213448330.43000001</v>
      </c>
      <c r="I3219" s="68">
        <v>0</v>
      </c>
      <c r="J3219" s="69">
        <f t="shared" si="101"/>
        <v>213448330.43000001</v>
      </c>
      <c r="K3219" s="57"/>
      <c r="L3219" s="65" t="s">
        <v>514</v>
      </c>
    </row>
    <row r="3220" spans="1:12" s="73" customFormat="1" outlineLevel="1">
      <c r="A3220" s="66" t="s">
        <v>515</v>
      </c>
      <c r="B3220" s="35" t="s">
        <v>5726</v>
      </c>
      <c r="C3220" s="67">
        <f>SUM(C3221)</f>
        <v>9645702.5399999898</v>
      </c>
      <c r="D3220" s="79"/>
      <c r="E3220" s="67"/>
      <c r="F3220" s="72"/>
      <c r="G3220" s="67">
        <f t="shared" si="100"/>
        <v>9645702.5399999898</v>
      </c>
      <c r="I3220" s="68">
        <v>9645702.5399999991</v>
      </c>
      <c r="J3220" s="69">
        <f t="shared" si="101"/>
        <v>0</v>
      </c>
      <c r="K3220" s="57"/>
      <c r="L3220" s="65">
        <v>0</v>
      </c>
    </row>
    <row r="3221" spans="1:12" s="73" customFormat="1" outlineLevel="2">
      <c r="A3221" s="82">
        <v>2682123701</v>
      </c>
      <c r="B3221" s="83" t="s">
        <v>2559</v>
      </c>
      <c r="C3221" s="70">
        <v>9645702.5399999898</v>
      </c>
      <c r="D3221" s="79"/>
      <c r="E3221" s="70"/>
      <c r="F3221" s="72"/>
      <c r="G3221" s="70">
        <f t="shared" si="100"/>
        <v>9645702.5399999898</v>
      </c>
      <c r="I3221" s="68">
        <v>0</v>
      </c>
      <c r="J3221" s="69">
        <f t="shared" si="101"/>
        <v>-9645702.5399999898</v>
      </c>
      <c r="K3221" s="57"/>
      <c r="L3221" s="65" t="s">
        <v>515</v>
      </c>
    </row>
    <row r="3222" spans="1:12" s="73" customFormat="1" outlineLevel="1">
      <c r="A3222" s="66" t="s">
        <v>516</v>
      </c>
      <c r="B3222" s="35" t="s">
        <v>5727</v>
      </c>
      <c r="C3222" s="67">
        <f>SUM(C3223)</f>
        <v>-9609686.1500000004</v>
      </c>
      <c r="D3222" s="79"/>
      <c r="E3222" s="67"/>
      <c r="F3222" s="72"/>
      <c r="G3222" s="67">
        <f t="shared" si="100"/>
        <v>-9609686.1500000004</v>
      </c>
      <c r="I3222" s="68">
        <v>-9608106.1500000004</v>
      </c>
      <c r="J3222" s="69">
        <f t="shared" si="101"/>
        <v>1580</v>
      </c>
      <c r="K3222" s="57"/>
      <c r="L3222" s="65">
        <v>0</v>
      </c>
    </row>
    <row r="3223" spans="1:12" s="73" customFormat="1" outlineLevel="2">
      <c r="A3223" s="82">
        <v>2682123702</v>
      </c>
      <c r="B3223" s="83" t="s">
        <v>2560</v>
      </c>
      <c r="C3223" s="70">
        <v>-9609686.1500000004</v>
      </c>
      <c r="D3223" s="79"/>
      <c r="E3223" s="70"/>
      <c r="F3223" s="72"/>
      <c r="G3223" s="70">
        <f t="shared" si="100"/>
        <v>-9609686.1500000004</v>
      </c>
      <c r="I3223" s="68">
        <v>0</v>
      </c>
      <c r="J3223" s="69">
        <f t="shared" si="101"/>
        <v>9609686.1500000004</v>
      </c>
      <c r="K3223" s="57"/>
      <c r="L3223" s="65" t="s">
        <v>516</v>
      </c>
    </row>
    <row r="3224" spans="1:12" s="73" customFormat="1" outlineLevel="1">
      <c r="A3224" s="66" t="s">
        <v>517</v>
      </c>
      <c r="B3224" s="35" t="s">
        <v>5728</v>
      </c>
      <c r="C3224" s="67">
        <f>SUM(C3225:C3226)</f>
        <v>0</v>
      </c>
      <c r="D3224" s="79"/>
      <c r="E3224" s="67"/>
      <c r="F3224" s="72"/>
      <c r="G3224" s="67">
        <f t="shared" si="100"/>
        <v>0</v>
      </c>
      <c r="I3224" s="68">
        <v>0</v>
      </c>
      <c r="J3224" s="69">
        <f t="shared" si="101"/>
        <v>0</v>
      </c>
      <c r="K3224" s="57"/>
      <c r="L3224" s="65">
        <v>0</v>
      </c>
    </row>
    <row r="3225" spans="1:12" s="73" customFormat="1" outlineLevel="2">
      <c r="A3225" s="119">
        <v>2682102100</v>
      </c>
      <c r="B3225" s="121" t="s">
        <v>2561</v>
      </c>
      <c r="C3225" s="70">
        <v>0</v>
      </c>
      <c r="D3225" s="79"/>
      <c r="E3225" s="70"/>
      <c r="F3225" s="72"/>
      <c r="G3225" s="70">
        <f t="shared" si="100"/>
        <v>0</v>
      </c>
      <c r="I3225" s="68">
        <v>0</v>
      </c>
      <c r="J3225" s="69">
        <f t="shared" si="101"/>
        <v>0</v>
      </c>
      <c r="K3225" s="57"/>
      <c r="L3225" s="65" t="s">
        <v>517</v>
      </c>
    </row>
    <row r="3226" spans="1:12" s="73" customFormat="1" outlineLevel="2">
      <c r="A3226" s="82">
        <v>2682138100</v>
      </c>
      <c r="B3226" s="83" t="s">
        <v>2562</v>
      </c>
      <c r="C3226" s="70">
        <v>0</v>
      </c>
      <c r="D3226" s="79"/>
      <c r="E3226" s="70"/>
      <c r="F3226" s="72"/>
      <c r="G3226" s="70">
        <f t="shared" si="100"/>
        <v>0</v>
      </c>
      <c r="I3226" s="68">
        <v>0</v>
      </c>
      <c r="J3226" s="69">
        <f t="shared" si="101"/>
        <v>0</v>
      </c>
      <c r="K3226" s="57"/>
      <c r="L3226" s="65" t="s">
        <v>517</v>
      </c>
    </row>
    <row r="3227" spans="1:12" s="73" customFormat="1" outlineLevel="1">
      <c r="A3227" s="66" t="s">
        <v>518</v>
      </c>
      <c r="B3227" s="35" t="s">
        <v>5729</v>
      </c>
      <c r="C3227" s="67">
        <f>SUM(C3228:C3229)</f>
        <v>0</v>
      </c>
      <c r="D3227" s="79"/>
      <c r="E3227" s="67"/>
      <c r="F3227" s="72"/>
      <c r="G3227" s="67">
        <f t="shared" si="100"/>
        <v>0</v>
      </c>
      <c r="I3227" s="68">
        <v>0</v>
      </c>
      <c r="J3227" s="69">
        <f t="shared" si="101"/>
        <v>0</v>
      </c>
      <c r="K3227" s="57"/>
      <c r="L3227" s="65">
        <v>0</v>
      </c>
    </row>
    <row r="3228" spans="1:12" s="73" customFormat="1" outlineLevel="2">
      <c r="A3228" s="82">
        <v>2682102200</v>
      </c>
      <c r="B3228" s="83" t="s">
        <v>2563</v>
      </c>
      <c r="C3228" s="70">
        <v>0</v>
      </c>
      <c r="D3228" s="79"/>
      <c r="E3228" s="70"/>
      <c r="F3228" s="72"/>
      <c r="G3228" s="70">
        <f t="shared" si="100"/>
        <v>0</v>
      </c>
      <c r="I3228" s="68">
        <v>0</v>
      </c>
      <c r="J3228" s="69">
        <f t="shared" si="101"/>
        <v>0</v>
      </c>
      <c r="K3228" s="57"/>
      <c r="L3228" s="65" t="s">
        <v>518</v>
      </c>
    </row>
    <row r="3229" spans="1:12" s="73" customFormat="1" outlineLevel="2">
      <c r="A3229" s="82">
        <v>2682138200</v>
      </c>
      <c r="B3229" s="83" t="s">
        <v>2564</v>
      </c>
      <c r="C3229" s="70">
        <v>0</v>
      </c>
      <c r="D3229" s="79"/>
      <c r="E3229" s="70"/>
      <c r="F3229" s="72"/>
      <c r="G3229" s="70">
        <f t="shared" si="100"/>
        <v>0</v>
      </c>
      <c r="I3229" s="68">
        <v>0</v>
      </c>
      <c r="J3229" s="69">
        <f t="shared" si="101"/>
        <v>0</v>
      </c>
      <c r="K3229" s="57"/>
      <c r="L3229" s="65" t="s">
        <v>518</v>
      </c>
    </row>
    <row r="3230" spans="1:12" s="73" customFormat="1" outlineLevel="1">
      <c r="A3230" s="66" t="s">
        <v>519</v>
      </c>
      <c r="B3230" s="35" t="s">
        <v>5730</v>
      </c>
      <c r="C3230" s="67">
        <f>SUM(C3231:C3232)</f>
        <v>0</v>
      </c>
      <c r="D3230" s="79"/>
      <c r="E3230" s="67"/>
      <c r="F3230" s="72"/>
      <c r="G3230" s="67">
        <f t="shared" si="100"/>
        <v>0</v>
      </c>
      <c r="I3230" s="68">
        <v>0</v>
      </c>
      <c r="J3230" s="69">
        <f t="shared" si="101"/>
        <v>0</v>
      </c>
      <c r="K3230" s="57"/>
      <c r="L3230" s="65">
        <v>0</v>
      </c>
    </row>
    <row r="3231" spans="1:12" s="73" customFormat="1" outlineLevel="2">
      <c r="A3231" s="82">
        <v>2682102300</v>
      </c>
      <c r="B3231" s="83" t="s">
        <v>2565</v>
      </c>
      <c r="C3231" s="70">
        <v>0</v>
      </c>
      <c r="D3231" s="79"/>
      <c r="E3231" s="70"/>
      <c r="F3231" s="72"/>
      <c r="G3231" s="70">
        <f t="shared" si="100"/>
        <v>0</v>
      </c>
      <c r="I3231" s="68">
        <v>0</v>
      </c>
      <c r="J3231" s="69">
        <f t="shared" si="101"/>
        <v>0</v>
      </c>
      <c r="K3231" s="57"/>
      <c r="L3231" s="65" t="s">
        <v>519</v>
      </c>
    </row>
    <row r="3232" spans="1:12" s="73" customFormat="1" outlineLevel="2">
      <c r="A3232" s="82">
        <v>2682138300</v>
      </c>
      <c r="B3232" s="83" t="s">
        <v>2566</v>
      </c>
      <c r="C3232" s="70">
        <v>0</v>
      </c>
      <c r="D3232" s="79"/>
      <c r="E3232" s="70"/>
      <c r="F3232" s="72"/>
      <c r="G3232" s="70">
        <f t="shared" si="100"/>
        <v>0</v>
      </c>
      <c r="I3232" s="68">
        <v>0</v>
      </c>
      <c r="J3232" s="69">
        <f t="shared" si="101"/>
        <v>0</v>
      </c>
      <c r="K3232" s="57"/>
      <c r="L3232" s="65" t="s">
        <v>519</v>
      </c>
    </row>
    <row r="3233" spans="1:14" s="73" customFormat="1" outlineLevel="1">
      <c r="A3233" s="66" t="s">
        <v>520</v>
      </c>
      <c r="B3233" s="35" t="s">
        <v>5731</v>
      </c>
      <c r="C3233" s="67">
        <f>SUM(C3234:C3239)</f>
        <v>651499.5</v>
      </c>
      <c r="D3233" s="79"/>
      <c r="E3233" s="67"/>
      <c r="F3233" s="72"/>
      <c r="G3233" s="67">
        <f t="shared" si="100"/>
        <v>651499.5</v>
      </c>
      <c r="I3233" s="68">
        <v>653160.65</v>
      </c>
      <c r="J3233" s="69">
        <f t="shared" si="101"/>
        <v>1661.1500000000233</v>
      </c>
      <c r="K3233" s="57"/>
      <c r="L3233" s="65">
        <v>0</v>
      </c>
    </row>
    <row r="3234" spans="1:14" s="73" customFormat="1" outlineLevel="2">
      <c r="A3234" s="82">
        <v>2682103000</v>
      </c>
      <c r="B3234" s="83" t="s">
        <v>2567</v>
      </c>
      <c r="C3234" s="70">
        <v>614974.43000000005</v>
      </c>
      <c r="D3234" s="79"/>
      <c r="E3234" s="70"/>
      <c r="F3234" s="72"/>
      <c r="G3234" s="70">
        <f t="shared" si="100"/>
        <v>614974.43000000005</v>
      </c>
      <c r="I3234" s="68">
        <v>0</v>
      </c>
      <c r="J3234" s="69">
        <f t="shared" si="101"/>
        <v>-614974.43000000005</v>
      </c>
      <c r="K3234" s="57"/>
      <c r="L3234" s="65" t="s">
        <v>520</v>
      </c>
    </row>
    <row r="3235" spans="1:14" s="73" customFormat="1" outlineLevel="2">
      <c r="A3235" s="82">
        <v>2682105100</v>
      </c>
      <c r="B3235" s="83" t="s">
        <v>2568</v>
      </c>
      <c r="C3235" s="70">
        <v>36525.07</v>
      </c>
      <c r="D3235" s="79"/>
      <c r="E3235" s="70"/>
      <c r="F3235" s="72"/>
      <c r="G3235" s="70">
        <f t="shared" si="100"/>
        <v>36525.07</v>
      </c>
      <c r="I3235" s="68">
        <v>0</v>
      </c>
      <c r="J3235" s="69">
        <f t="shared" si="101"/>
        <v>-36525.07</v>
      </c>
      <c r="K3235" s="57"/>
      <c r="L3235" s="65" t="s">
        <v>520</v>
      </c>
    </row>
    <row r="3236" spans="1:14" s="73" customFormat="1" outlineLevel="2">
      <c r="A3236" s="82">
        <v>2682203000</v>
      </c>
      <c r="B3236" s="83" t="s">
        <v>2569</v>
      </c>
      <c r="C3236" s="70">
        <v>0</v>
      </c>
      <c r="D3236" s="79"/>
      <c r="E3236" s="70"/>
      <c r="F3236" s="72"/>
      <c r="G3236" s="70">
        <f t="shared" si="100"/>
        <v>0</v>
      </c>
      <c r="I3236" s="68">
        <v>0</v>
      </c>
      <c r="J3236" s="69">
        <f t="shared" si="101"/>
        <v>0</v>
      </c>
      <c r="K3236" s="57"/>
      <c r="L3236" s="65" t="s">
        <v>520</v>
      </c>
    </row>
    <row r="3237" spans="1:14" s="73" customFormat="1" outlineLevel="2">
      <c r="A3237" s="82">
        <v>2682203099</v>
      </c>
      <c r="B3237" s="83" t="s">
        <v>2570</v>
      </c>
      <c r="C3237" s="70">
        <v>0</v>
      </c>
      <c r="D3237" s="79"/>
      <c r="E3237" s="70"/>
      <c r="F3237" s="72"/>
      <c r="G3237" s="70">
        <f t="shared" si="100"/>
        <v>0</v>
      </c>
      <c r="I3237" s="68">
        <v>0</v>
      </c>
      <c r="J3237" s="69">
        <f t="shared" si="101"/>
        <v>0</v>
      </c>
      <c r="K3237" s="57"/>
      <c r="L3237" s="65" t="s">
        <v>520</v>
      </c>
    </row>
    <row r="3238" spans="1:14" s="73" customFormat="1" outlineLevel="2">
      <c r="A3238" s="82">
        <v>2682205010</v>
      </c>
      <c r="B3238" s="83" t="s">
        <v>2571</v>
      </c>
      <c r="C3238" s="70">
        <v>0</v>
      </c>
      <c r="D3238" s="79"/>
      <c r="E3238" s="70"/>
      <c r="F3238" s="72"/>
      <c r="G3238" s="70">
        <f t="shared" si="100"/>
        <v>0</v>
      </c>
      <c r="I3238" s="68">
        <v>0</v>
      </c>
      <c r="J3238" s="69">
        <f t="shared" si="101"/>
        <v>0</v>
      </c>
      <c r="K3238" s="57"/>
      <c r="L3238" s="65" t="s">
        <v>520</v>
      </c>
    </row>
    <row r="3239" spans="1:14" s="73" customFormat="1" outlineLevel="2">
      <c r="A3239" s="82">
        <v>2682205099</v>
      </c>
      <c r="B3239" s="83" t="s">
        <v>2572</v>
      </c>
      <c r="C3239" s="70">
        <v>0</v>
      </c>
      <c r="D3239" s="79"/>
      <c r="E3239" s="70"/>
      <c r="F3239" s="72"/>
      <c r="G3239" s="70">
        <f t="shared" si="100"/>
        <v>0</v>
      </c>
      <c r="I3239" s="68">
        <v>0</v>
      </c>
      <c r="J3239" s="69">
        <f t="shared" si="101"/>
        <v>0</v>
      </c>
      <c r="K3239" s="57"/>
      <c r="L3239" s="65">
        <v>0</v>
      </c>
    </row>
    <row r="3240" spans="1:14" s="73" customFormat="1" outlineLevel="1">
      <c r="A3240" s="66" t="s">
        <v>521</v>
      </c>
      <c r="B3240" s="35">
        <v>0</v>
      </c>
      <c r="C3240" s="67">
        <f>SUM(C3241:D3242)</f>
        <v>0</v>
      </c>
      <c r="D3240" s="79"/>
      <c r="E3240" s="67">
        <f>E3241</f>
        <v>0</v>
      </c>
      <c r="F3240" s="72"/>
      <c r="G3240" s="67">
        <f t="shared" si="100"/>
        <v>0</v>
      </c>
      <c r="I3240" s="68">
        <v>0</v>
      </c>
      <c r="J3240" s="69">
        <f t="shared" si="101"/>
        <v>0</v>
      </c>
      <c r="K3240" s="57"/>
      <c r="L3240" s="65">
        <v>0</v>
      </c>
      <c r="N3240" s="68">
        <v>0</v>
      </c>
    </row>
    <row r="3241" spans="1:14" s="73" customFormat="1" outlineLevel="2">
      <c r="A3241" s="82">
        <v>-2730990906</v>
      </c>
      <c r="B3241" s="83" t="s">
        <v>2573</v>
      </c>
      <c r="C3241" s="70">
        <v>0</v>
      </c>
      <c r="D3241" s="79"/>
      <c r="E3241" s="70">
        <v>0</v>
      </c>
      <c r="F3241" s="72"/>
      <c r="G3241" s="70">
        <f>C3241+E3241</f>
        <v>0</v>
      </c>
      <c r="I3241" s="68">
        <v>0</v>
      </c>
      <c r="J3241" s="69">
        <f>I3241-G3241</f>
        <v>0</v>
      </c>
      <c r="K3241" s="57"/>
      <c r="L3241" s="65">
        <v>0</v>
      </c>
    </row>
    <row r="3242" spans="1:14" s="73" customFormat="1" outlineLevel="2">
      <c r="A3242" s="82">
        <v>-2730990907</v>
      </c>
      <c r="B3242" s="83" t="s">
        <v>2574</v>
      </c>
      <c r="C3242" s="126">
        <v>0</v>
      </c>
      <c r="D3242" s="79"/>
      <c r="E3242" s="70"/>
      <c r="F3242" s="72"/>
      <c r="G3242" s="70">
        <f>C3242+E3242</f>
        <v>0</v>
      </c>
      <c r="I3242" s="68">
        <v>0</v>
      </c>
      <c r="J3242" s="69">
        <f>I3242-G3242</f>
        <v>0</v>
      </c>
      <c r="K3242" s="57"/>
      <c r="L3242" s="65">
        <v>0</v>
      </c>
    </row>
    <row r="3243" spans="1:14" s="73" customFormat="1" outlineLevel="1">
      <c r="A3243" s="82"/>
      <c r="B3243" s="83"/>
      <c r="C3243" s="70"/>
      <c r="D3243" s="79"/>
      <c r="E3243" s="70"/>
      <c r="F3243" s="72"/>
      <c r="G3243" s="70"/>
      <c r="I3243" s="68"/>
      <c r="J3243" s="69"/>
      <c r="K3243" s="57"/>
      <c r="L3243" s="65"/>
    </row>
    <row r="3244" spans="1:14" s="73" customFormat="1">
      <c r="A3244" s="42" t="s">
        <v>11</v>
      </c>
      <c r="B3244" s="42"/>
      <c r="C3244" s="100">
        <f>+C3216+C3218+C3220+C3222+C3224+C3227+C3230+C3233+C3240</f>
        <v>1013504.1199999787</v>
      </c>
      <c r="D3244" s="100" t="e">
        <f>#REF!+#REF!+D3216+D3218+D3220+D3222+D3224+D3227+D3230+D3233</f>
        <v>#REF!</v>
      </c>
      <c r="E3244" s="100">
        <f>+E3216+E3218+E3220+E3222+E3224+E3227+E3230+E3233+E3240</f>
        <v>0</v>
      </c>
      <c r="F3244" s="72"/>
      <c r="G3244" s="100">
        <f>C3244+E3244</f>
        <v>1013504.1199999787</v>
      </c>
      <c r="I3244" s="68"/>
      <c r="J3244" s="69"/>
      <c r="K3244" s="57"/>
      <c r="L3244" s="65"/>
    </row>
    <row r="3245" spans="1:14">
      <c r="A3245" s="35"/>
      <c r="B3245" s="35"/>
      <c r="D3245" s="79"/>
      <c r="I3245" s="68"/>
      <c r="J3245" s="69"/>
      <c r="L3245" s="65"/>
    </row>
    <row r="3246" spans="1:14">
      <c r="A3246" s="36" t="s">
        <v>39</v>
      </c>
      <c r="B3246" s="36"/>
      <c r="C3246" s="90">
        <f>C3086+C3113+C3126+C3127+C3145+C3149+C3214+C3244</f>
        <v>4258476060.8400087</v>
      </c>
      <c r="D3246" s="90" t="e">
        <f>D3086+D3113+D3126+D3127+D3145+D3244</f>
        <v>#REF!</v>
      </c>
      <c r="E3246" s="90">
        <f>E3086+E3113+E3126+E3127+E3145+E3149+E3214+E3244</f>
        <v>-1376132323.6600001</v>
      </c>
      <c r="G3246" s="90">
        <f>C3246+E3246</f>
        <v>2882343737.1800089</v>
      </c>
      <c r="I3246" s="68"/>
      <c r="J3246" s="69"/>
      <c r="L3246" s="65"/>
    </row>
    <row r="3247" spans="1:14">
      <c r="A3247" s="35"/>
      <c r="B3247" s="35"/>
      <c r="D3247" s="79"/>
      <c r="I3247" s="68"/>
      <c r="J3247" s="69"/>
      <c r="L3247" s="65"/>
    </row>
    <row r="3248" spans="1:14" outlineLevel="1">
      <c r="A3248" s="66" t="s">
        <v>522</v>
      </c>
      <c r="B3248" s="35" t="s">
        <v>5645</v>
      </c>
      <c r="C3248" s="67">
        <f>SUM(C3249)</f>
        <v>0</v>
      </c>
      <c r="D3248" s="79"/>
      <c r="E3248" s="67"/>
      <c r="F3248" s="72"/>
      <c r="G3248" s="67">
        <f>C3248+E3248</f>
        <v>0</v>
      </c>
      <c r="H3248" s="73"/>
      <c r="I3248" s="68">
        <v>0</v>
      </c>
      <c r="J3248" s="69">
        <f>I3248-G3248</f>
        <v>0</v>
      </c>
      <c r="L3248" s="65">
        <v>0</v>
      </c>
      <c r="M3248" s="73"/>
    </row>
    <row r="3249" spans="1:13" outlineLevel="2">
      <c r="A3249" s="82">
        <v>2521211000</v>
      </c>
      <c r="B3249" s="83" t="s">
        <v>2575</v>
      </c>
      <c r="C3249" s="70">
        <v>0</v>
      </c>
      <c r="D3249" s="79"/>
      <c r="E3249" s="70"/>
      <c r="F3249" s="72"/>
      <c r="G3249" s="70">
        <f>C3249+E3249</f>
        <v>0</v>
      </c>
      <c r="H3249" s="73"/>
      <c r="I3249" s="68">
        <v>0</v>
      </c>
      <c r="J3249" s="69">
        <f>I3249-G3249</f>
        <v>0</v>
      </c>
      <c r="L3249" s="65" t="s">
        <v>522</v>
      </c>
      <c r="M3249" s="73"/>
    </row>
    <row r="3250" spans="1:13" outlineLevel="1">
      <c r="A3250" s="66" t="s">
        <v>440</v>
      </c>
      <c r="B3250" s="35">
        <v>0</v>
      </c>
      <c r="C3250" s="67">
        <f>SUM(C3251:C3255)</f>
        <v>0</v>
      </c>
      <c r="D3250" s="79"/>
      <c r="E3250" s="67"/>
      <c r="G3250" s="67">
        <f t="shared" ref="G3250:G3259" si="102">C3250+E3250</f>
        <v>0</v>
      </c>
      <c r="I3250" s="68">
        <v>0</v>
      </c>
      <c r="J3250" s="69">
        <f t="shared" ref="J3250:J3259" si="103">I3250-G3250</f>
        <v>0</v>
      </c>
      <c r="L3250" s="65">
        <v>0</v>
      </c>
    </row>
    <row r="3251" spans="1:13" outlineLevel="2">
      <c r="A3251" s="82">
        <v>2729070000</v>
      </c>
      <c r="B3251" s="83" t="s">
        <v>1299</v>
      </c>
      <c r="C3251" s="70">
        <v>0</v>
      </c>
      <c r="D3251" s="79"/>
      <c r="E3251" s="70"/>
      <c r="G3251" s="70">
        <f t="shared" si="102"/>
        <v>0</v>
      </c>
      <c r="I3251" s="68">
        <v>0</v>
      </c>
      <c r="J3251" s="69">
        <f t="shared" si="103"/>
        <v>0</v>
      </c>
      <c r="L3251" s="65" t="s">
        <v>5628</v>
      </c>
    </row>
    <row r="3252" spans="1:13" outlineLevel="2">
      <c r="A3252" s="82">
        <v>2729090000</v>
      </c>
      <c r="B3252" s="83" t="s">
        <v>1300</v>
      </c>
      <c r="C3252" s="70">
        <v>0</v>
      </c>
      <c r="D3252" s="79"/>
      <c r="E3252" s="70"/>
      <c r="G3252" s="70">
        <f t="shared" si="102"/>
        <v>0</v>
      </c>
      <c r="I3252" s="68">
        <v>0</v>
      </c>
      <c r="J3252" s="69">
        <f t="shared" si="103"/>
        <v>0</v>
      </c>
      <c r="L3252" s="65" t="s">
        <v>5628</v>
      </c>
    </row>
    <row r="3253" spans="1:13" outlineLevel="2">
      <c r="A3253" s="82">
        <v>2729091000</v>
      </c>
      <c r="B3253" s="83" t="s">
        <v>1301</v>
      </c>
      <c r="C3253" s="70">
        <v>0</v>
      </c>
      <c r="D3253" s="79"/>
      <c r="E3253" s="70"/>
      <c r="G3253" s="70">
        <f t="shared" si="102"/>
        <v>0</v>
      </c>
      <c r="I3253" s="68">
        <v>0</v>
      </c>
      <c r="J3253" s="69">
        <f t="shared" si="103"/>
        <v>0</v>
      </c>
      <c r="L3253" s="65" t="s">
        <v>5630</v>
      </c>
    </row>
    <row r="3254" spans="1:13" outlineLevel="2">
      <c r="A3254" s="82">
        <v>2729110000</v>
      </c>
      <c r="B3254" s="83" t="s">
        <v>1302</v>
      </c>
      <c r="C3254" s="70">
        <v>0</v>
      </c>
      <c r="D3254" s="79"/>
      <c r="E3254" s="70"/>
      <c r="G3254" s="70">
        <f t="shared" si="102"/>
        <v>0</v>
      </c>
      <c r="I3254" s="68">
        <v>0</v>
      </c>
      <c r="J3254" s="69">
        <f t="shared" si="103"/>
        <v>0</v>
      </c>
      <c r="L3254" s="65" t="s">
        <v>441</v>
      </c>
    </row>
    <row r="3255" spans="1:13" outlineLevel="2">
      <c r="A3255" s="82">
        <v>2729120000</v>
      </c>
      <c r="B3255" s="83" t="s">
        <v>1303</v>
      </c>
      <c r="C3255" s="70">
        <v>0</v>
      </c>
      <c r="D3255" s="79"/>
      <c r="E3255" s="70"/>
      <c r="G3255" s="70">
        <f t="shared" si="102"/>
        <v>0</v>
      </c>
      <c r="I3255" s="68">
        <v>0</v>
      </c>
      <c r="J3255" s="69">
        <f t="shared" si="103"/>
        <v>0</v>
      </c>
      <c r="L3255" s="65" t="s">
        <v>5631</v>
      </c>
    </row>
    <row r="3256" spans="1:13" outlineLevel="1">
      <c r="A3256" s="66" t="s">
        <v>443</v>
      </c>
      <c r="B3256" s="35">
        <v>0</v>
      </c>
      <c r="C3256" s="67">
        <f>SUM(C3257)</f>
        <v>0</v>
      </c>
      <c r="D3256" s="79"/>
      <c r="E3256" s="67"/>
      <c r="G3256" s="67">
        <f t="shared" si="102"/>
        <v>0</v>
      </c>
      <c r="I3256" s="68">
        <v>0</v>
      </c>
      <c r="J3256" s="69">
        <f t="shared" si="103"/>
        <v>0</v>
      </c>
      <c r="L3256" s="65">
        <v>0</v>
      </c>
    </row>
    <row r="3257" spans="1:13" outlineLevel="2">
      <c r="A3257" s="82">
        <v>2729080000</v>
      </c>
      <c r="B3257" s="83" t="s">
        <v>1312</v>
      </c>
      <c r="C3257" s="70">
        <v>0</v>
      </c>
      <c r="D3257" s="79"/>
      <c r="E3257" s="70"/>
      <c r="G3257" s="70">
        <f t="shared" si="102"/>
        <v>0</v>
      </c>
      <c r="I3257" s="68">
        <v>0</v>
      </c>
      <c r="J3257" s="69">
        <f t="shared" si="103"/>
        <v>0</v>
      </c>
      <c r="L3257" s="65" t="s">
        <v>5629</v>
      </c>
    </row>
    <row r="3258" spans="1:13" outlineLevel="1">
      <c r="A3258" s="123" t="s">
        <v>523</v>
      </c>
      <c r="B3258" s="35" t="s">
        <v>5732</v>
      </c>
      <c r="C3258" s="67">
        <f>SUM(C3259)</f>
        <v>7187600.0099999905</v>
      </c>
      <c r="D3258" s="79"/>
      <c r="E3258" s="67"/>
      <c r="F3258" s="72"/>
      <c r="G3258" s="67">
        <f t="shared" si="102"/>
        <v>7187600.0099999905</v>
      </c>
      <c r="H3258" s="73"/>
      <c r="I3258" s="68">
        <v>8432964.4100000001</v>
      </c>
      <c r="J3258" s="69">
        <f t="shared" si="103"/>
        <v>1245364.4000000097</v>
      </c>
      <c r="L3258" s="65">
        <v>0</v>
      </c>
    </row>
    <row r="3259" spans="1:13" outlineLevel="2">
      <c r="A3259" s="82">
        <v>2730030500</v>
      </c>
      <c r="B3259" s="83" t="s">
        <v>2576</v>
      </c>
      <c r="C3259" s="70">
        <v>7187600.0099999905</v>
      </c>
      <c r="D3259" s="79"/>
      <c r="E3259" s="70"/>
      <c r="F3259" s="72"/>
      <c r="G3259" s="70">
        <f t="shared" si="102"/>
        <v>7187600.0099999905</v>
      </c>
      <c r="H3259" s="73"/>
      <c r="I3259" s="68">
        <v>0</v>
      </c>
      <c r="J3259" s="69">
        <f t="shared" si="103"/>
        <v>-7187600.0099999905</v>
      </c>
      <c r="L3259" s="65" t="s">
        <v>523</v>
      </c>
    </row>
    <row r="3260" spans="1:13" outlineLevel="1">
      <c r="A3260" s="35"/>
      <c r="B3260" s="35"/>
      <c r="D3260" s="79"/>
      <c r="I3260" s="68"/>
      <c r="J3260" s="69"/>
      <c r="L3260" s="65"/>
    </row>
    <row r="3261" spans="1:13" s="73" customFormat="1">
      <c r="A3261" s="42" t="s">
        <v>488</v>
      </c>
      <c r="B3261" s="42"/>
      <c r="C3261" s="100">
        <f>C3248+C3250+C3256+C3258</f>
        <v>7187600.0099999905</v>
      </c>
      <c r="D3261" s="100">
        <f>D3250+D3256</f>
        <v>0</v>
      </c>
      <c r="E3261" s="100">
        <f>E3250+E3256</f>
        <v>0</v>
      </c>
      <c r="F3261" s="72"/>
      <c r="G3261" s="100">
        <f>C3261+E3261</f>
        <v>7187600.0099999905</v>
      </c>
      <c r="I3261" s="68"/>
      <c r="J3261" s="69"/>
      <c r="K3261" s="57"/>
      <c r="L3261" s="65">
        <v>0</v>
      </c>
    </row>
    <row r="3262" spans="1:13" s="73" customFormat="1" outlineLevel="1">
      <c r="A3262" s="66" t="s">
        <v>524</v>
      </c>
      <c r="B3262" s="35" t="s">
        <v>5733</v>
      </c>
      <c r="C3262" s="67">
        <f>SUM(C3263:C3270)</f>
        <v>236702224.71000001</v>
      </c>
      <c r="D3262" s="79"/>
      <c r="E3262" s="67"/>
      <c r="F3262" s="72"/>
      <c r="G3262" s="67">
        <f t="shared" ref="G3262:G3282" si="104">C3262+E3262</f>
        <v>236702224.71000001</v>
      </c>
      <c r="I3262" s="68">
        <v>216612704.61000001</v>
      </c>
      <c r="J3262" s="69">
        <f>I3262-G3262</f>
        <v>-20089520.099999994</v>
      </c>
      <c r="K3262" s="57"/>
      <c r="L3262" s="65">
        <v>0</v>
      </c>
    </row>
    <row r="3263" spans="1:13" s="73" customFormat="1" outlineLevel="2">
      <c r="A3263" s="82">
        <v>2211000000</v>
      </c>
      <c r="B3263" s="83" t="s">
        <v>2577</v>
      </c>
      <c r="C3263" s="70">
        <v>85740446.180000007</v>
      </c>
      <c r="D3263" s="79"/>
      <c r="E3263" s="70"/>
      <c r="F3263" s="72"/>
      <c r="G3263" s="70">
        <f t="shared" si="104"/>
        <v>85740446.180000007</v>
      </c>
      <c r="I3263" s="68">
        <v>0</v>
      </c>
      <c r="J3263" s="69">
        <f>I3263-G3263</f>
        <v>-85740446.180000007</v>
      </c>
      <c r="K3263" s="57"/>
      <c r="L3263" s="65" t="s">
        <v>524</v>
      </c>
    </row>
    <row r="3264" spans="1:13" s="73" customFormat="1" outlineLevel="2">
      <c r="A3264" s="82">
        <v>2211010000</v>
      </c>
      <c r="B3264" s="83" t="s">
        <v>2578</v>
      </c>
      <c r="C3264" s="70">
        <v>150316052.31</v>
      </c>
      <c r="D3264" s="79"/>
      <c r="E3264" s="70"/>
      <c r="F3264" s="72"/>
      <c r="G3264" s="70">
        <f t="shared" si="104"/>
        <v>150316052.31</v>
      </c>
      <c r="I3264" s="68">
        <v>0</v>
      </c>
      <c r="J3264" s="69">
        <f t="shared" ref="J3264:J3282" si="105">I3264-G3264</f>
        <v>-150316052.31</v>
      </c>
      <c r="K3264" s="57"/>
      <c r="L3264" s="65" t="s">
        <v>524</v>
      </c>
    </row>
    <row r="3265" spans="1:13" s="73" customFormat="1" outlineLevel="2">
      <c r="A3265" s="82">
        <v>2211999999</v>
      </c>
      <c r="B3265" s="83" t="s">
        <v>2579</v>
      </c>
      <c r="C3265" s="70">
        <v>1307.3499999999899</v>
      </c>
      <c r="D3265" s="79"/>
      <c r="E3265" s="70"/>
      <c r="F3265" s="72"/>
      <c r="G3265" s="70">
        <f t="shared" si="104"/>
        <v>1307.3499999999899</v>
      </c>
      <c r="I3265" s="68">
        <v>0</v>
      </c>
      <c r="J3265" s="69">
        <f t="shared" si="105"/>
        <v>-1307.3499999999899</v>
      </c>
      <c r="K3265" s="57"/>
      <c r="L3265" s="65" t="s">
        <v>524</v>
      </c>
    </row>
    <row r="3266" spans="1:13" s="73" customFormat="1" outlineLevel="2">
      <c r="A3266" s="82">
        <v>2212000000</v>
      </c>
      <c r="B3266" s="83" t="s">
        <v>2580</v>
      </c>
      <c r="C3266" s="70">
        <v>0</v>
      </c>
      <c r="D3266" s="79"/>
      <c r="E3266" s="70"/>
      <c r="F3266" s="72"/>
      <c r="G3266" s="70">
        <f t="shared" si="104"/>
        <v>0</v>
      </c>
      <c r="I3266" s="68">
        <v>0</v>
      </c>
      <c r="J3266" s="69">
        <f t="shared" si="105"/>
        <v>0</v>
      </c>
      <c r="K3266" s="57"/>
      <c r="L3266" s="65" t="s">
        <v>524</v>
      </c>
    </row>
    <row r="3267" spans="1:13" s="73" customFormat="1" outlineLevel="2">
      <c r="A3267" s="82">
        <v>2212010000</v>
      </c>
      <c r="B3267" s="83" t="s">
        <v>2581</v>
      </c>
      <c r="C3267" s="70">
        <v>644418.87</v>
      </c>
      <c r="D3267" s="79"/>
      <c r="E3267" s="70"/>
      <c r="F3267" s="72"/>
      <c r="G3267" s="70">
        <f t="shared" si="104"/>
        <v>644418.87</v>
      </c>
      <c r="I3267" s="68">
        <v>0</v>
      </c>
      <c r="J3267" s="69">
        <f t="shared" si="105"/>
        <v>-644418.87</v>
      </c>
      <c r="K3267" s="57"/>
      <c r="L3267" s="65" t="s">
        <v>524</v>
      </c>
    </row>
    <row r="3268" spans="1:13" s="73" customFormat="1" outlineLevel="2">
      <c r="A3268" s="82">
        <v>2212010099</v>
      </c>
      <c r="B3268" s="83" t="s">
        <v>2582</v>
      </c>
      <c r="C3268" s="70">
        <v>0</v>
      </c>
      <c r="D3268" s="79"/>
      <c r="E3268" s="70"/>
      <c r="F3268" s="72"/>
      <c r="G3268" s="70">
        <f t="shared" si="104"/>
        <v>0</v>
      </c>
      <c r="I3268" s="68">
        <v>0</v>
      </c>
      <c r="J3268" s="69">
        <f t="shared" si="105"/>
        <v>0</v>
      </c>
      <c r="K3268" s="57"/>
      <c r="L3268" s="65" t="s">
        <v>524</v>
      </c>
    </row>
    <row r="3269" spans="1:13" s="73" customFormat="1" outlineLevel="2">
      <c r="A3269" s="82">
        <v>2212999999</v>
      </c>
      <c r="B3269" s="83" t="s">
        <v>2583</v>
      </c>
      <c r="C3269" s="70">
        <v>0</v>
      </c>
      <c r="D3269" s="79"/>
      <c r="E3269" s="70"/>
      <c r="F3269" s="72"/>
      <c r="G3269" s="70">
        <f t="shared" si="104"/>
        <v>0</v>
      </c>
      <c r="I3269" s="68">
        <v>0</v>
      </c>
      <c r="J3269" s="69">
        <f t="shared" si="105"/>
        <v>0</v>
      </c>
      <c r="K3269" s="57"/>
      <c r="L3269" s="65" t="s">
        <v>524</v>
      </c>
    </row>
    <row r="3270" spans="1:13" s="73" customFormat="1" outlineLevel="2">
      <c r="A3270" s="82">
        <v>2215000000</v>
      </c>
      <c r="B3270" s="83" t="s">
        <v>2584</v>
      </c>
      <c r="C3270" s="70">
        <v>0</v>
      </c>
      <c r="D3270" s="79"/>
      <c r="E3270" s="70"/>
      <c r="F3270" s="72"/>
      <c r="G3270" s="70">
        <f t="shared" si="104"/>
        <v>0</v>
      </c>
      <c r="I3270" s="68">
        <v>0</v>
      </c>
      <c r="J3270" s="69">
        <f t="shared" si="105"/>
        <v>0</v>
      </c>
      <c r="K3270" s="57"/>
      <c r="L3270" s="65" t="s">
        <v>524</v>
      </c>
    </row>
    <row r="3271" spans="1:13" s="73" customFormat="1" outlineLevel="1">
      <c r="A3271" s="66" t="s">
        <v>525</v>
      </c>
      <c r="B3271" s="35" t="s">
        <v>5734</v>
      </c>
      <c r="C3271" s="67">
        <f>SUM(C3272:C3274)</f>
        <v>15618379.359999901</v>
      </c>
      <c r="D3271" s="79"/>
      <c r="E3271" s="67"/>
      <c r="F3271" s="72"/>
      <c r="G3271" s="67">
        <f t="shared" si="104"/>
        <v>15618379.359999901</v>
      </c>
      <c r="I3271" s="68">
        <v>17962235.719999999</v>
      </c>
      <c r="J3271" s="69">
        <f t="shared" si="105"/>
        <v>2343856.3600000981</v>
      </c>
      <c r="K3271" s="57"/>
      <c r="L3271" s="65">
        <v>0</v>
      </c>
      <c r="M3271" s="92"/>
    </row>
    <row r="3272" spans="1:13" s="73" customFormat="1" outlineLevel="2">
      <c r="A3272" s="82">
        <v>2280000000</v>
      </c>
      <c r="B3272" s="83" t="s">
        <v>2585</v>
      </c>
      <c r="C3272" s="70">
        <v>15618379.359999901</v>
      </c>
      <c r="D3272" s="79"/>
      <c r="E3272" s="70"/>
      <c r="F3272" s="72"/>
      <c r="G3272" s="70">
        <f t="shared" si="104"/>
        <v>15618379.359999901</v>
      </c>
      <c r="I3272" s="68">
        <v>0</v>
      </c>
      <c r="J3272" s="69">
        <f t="shared" si="105"/>
        <v>-15618379.359999901</v>
      </c>
      <c r="K3272" s="57"/>
      <c r="L3272" s="65" t="s">
        <v>525</v>
      </c>
    </row>
    <row r="3273" spans="1:13" s="73" customFormat="1" outlineLevel="2">
      <c r="A3273" s="82">
        <v>2281000000</v>
      </c>
      <c r="B3273" s="83" t="s">
        <v>2586</v>
      </c>
      <c r="C3273" s="70">
        <v>0</v>
      </c>
      <c r="D3273" s="79"/>
      <c r="E3273" s="70"/>
      <c r="F3273" s="72"/>
      <c r="G3273" s="70">
        <f t="shared" si="104"/>
        <v>0</v>
      </c>
      <c r="I3273" s="68">
        <v>0</v>
      </c>
      <c r="J3273" s="69">
        <f t="shared" si="105"/>
        <v>0</v>
      </c>
      <c r="K3273" s="57"/>
      <c r="L3273" s="65" t="s">
        <v>525</v>
      </c>
    </row>
    <row r="3274" spans="1:13" s="73" customFormat="1" outlineLevel="2">
      <c r="A3274" s="82">
        <v>2289900000</v>
      </c>
      <c r="B3274" s="83" t="s">
        <v>2587</v>
      </c>
      <c r="C3274" s="76">
        <v>0</v>
      </c>
      <c r="D3274" s="79"/>
      <c r="E3274" s="70"/>
      <c r="F3274" s="72"/>
      <c r="G3274" s="70">
        <f t="shared" si="104"/>
        <v>0</v>
      </c>
      <c r="I3274" s="68">
        <v>0</v>
      </c>
      <c r="J3274" s="69">
        <f t="shared" si="105"/>
        <v>0</v>
      </c>
      <c r="K3274" s="57"/>
      <c r="L3274" s="65" t="s">
        <v>525</v>
      </c>
    </row>
    <row r="3275" spans="1:13" s="73" customFormat="1" outlineLevel="1">
      <c r="A3275" s="66" t="s">
        <v>526</v>
      </c>
      <c r="B3275" s="35" t="s">
        <v>5735</v>
      </c>
      <c r="C3275" s="67">
        <f>SUM(C3276:C3282)</f>
        <v>11269272.469999991</v>
      </c>
      <c r="D3275" s="79"/>
      <c r="E3275" s="67"/>
      <c r="F3275" s="72"/>
      <c r="G3275" s="67">
        <f t="shared" si="104"/>
        <v>11269272.469999991</v>
      </c>
      <c r="I3275" s="68">
        <v>2092358.02</v>
      </c>
      <c r="J3275" s="69">
        <f t="shared" si="105"/>
        <v>-9176914.4499999918</v>
      </c>
      <c r="K3275" s="57"/>
      <c r="L3275" s="65">
        <v>0</v>
      </c>
    </row>
    <row r="3276" spans="1:13" s="73" customFormat="1" outlineLevel="2">
      <c r="A3276" s="82">
        <v>2611000000</v>
      </c>
      <c r="B3276" s="83" t="s">
        <v>2588</v>
      </c>
      <c r="C3276" s="70">
        <v>0</v>
      </c>
      <c r="D3276" s="79"/>
      <c r="E3276" s="70"/>
      <c r="F3276" s="72"/>
      <c r="G3276" s="70">
        <f t="shared" si="104"/>
        <v>0</v>
      </c>
      <c r="I3276" s="68">
        <v>0</v>
      </c>
      <c r="J3276" s="69">
        <f t="shared" si="105"/>
        <v>0</v>
      </c>
      <c r="K3276" s="57"/>
      <c r="L3276" s="65" t="s">
        <v>526</v>
      </c>
    </row>
    <row r="3277" spans="1:13" s="73" customFormat="1" outlineLevel="2">
      <c r="A3277" s="82">
        <v>2611100000</v>
      </c>
      <c r="B3277" s="83" t="s">
        <v>2589</v>
      </c>
      <c r="C3277" s="70">
        <v>2196818.7400000002</v>
      </c>
      <c r="D3277" s="79"/>
      <c r="E3277" s="70"/>
      <c r="F3277" s="72"/>
      <c r="G3277" s="70">
        <f t="shared" si="104"/>
        <v>2196818.7400000002</v>
      </c>
      <c r="I3277" s="68">
        <v>0</v>
      </c>
      <c r="J3277" s="69">
        <f t="shared" si="105"/>
        <v>-2196818.7400000002</v>
      </c>
      <c r="K3277" s="57"/>
      <c r="L3277" s="65" t="s">
        <v>526</v>
      </c>
    </row>
    <row r="3278" spans="1:13" s="73" customFormat="1" outlineLevel="2">
      <c r="A3278" s="82">
        <v>2611101000</v>
      </c>
      <c r="B3278" s="83" t="s">
        <v>2590</v>
      </c>
      <c r="C3278" s="70">
        <v>9054015.9299999904</v>
      </c>
      <c r="D3278" s="79"/>
      <c r="E3278" s="70"/>
      <c r="F3278" s="72"/>
      <c r="G3278" s="70">
        <f t="shared" si="104"/>
        <v>9054015.9299999904</v>
      </c>
      <c r="I3278" s="68">
        <v>0</v>
      </c>
      <c r="J3278" s="69">
        <f t="shared" si="105"/>
        <v>-9054015.9299999904</v>
      </c>
      <c r="K3278" s="57"/>
      <c r="L3278" s="65" t="s">
        <v>526</v>
      </c>
    </row>
    <row r="3279" spans="1:13" s="73" customFormat="1" outlineLevel="2">
      <c r="A3279" s="31">
        <v>2611201000</v>
      </c>
      <c r="B3279" s="45" t="s">
        <v>2591</v>
      </c>
      <c r="C3279" s="70">
        <v>18437.799999999901</v>
      </c>
      <c r="D3279" s="79"/>
      <c r="E3279" s="70"/>
      <c r="F3279" s="72"/>
      <c r="G3279" s="70">
        <f t="shared" si="104"/>
        <v>18437.799999999901</v>
      </c>
      <c r="I3279" s="68">
        <v>0</v>
      </c>
      <c r="J3279" s="69">
        <f t="shared" si="105"/>
        <v>-18437.799999999901</v>
      </c>
      <c r="K3279" s="57"/>
      <c r="L3279" s="65" t="s">
        <v>526</v>
      </c>
    </row>
    <row r="3280" spans="1:13" s="73" customFormat="1" outlineLevel="2">
      <c r="A3280" s="82">
        <v>2611201099</v>
      </c>
      <c r="B3280" s="83" t="s">
        <v>2592</v>
      </c>
      <c r="C3280" s="70">
        <v>0</v>
      </c>
      <c r="D3280" s="79"/>
      <c r="E3280" s="70"/>
      <c r="F3280" s="72"/>
      <c r="G3280" s="70">
        <f t="shared" si="104"/>
        <v>0</v>
      </c>
      <c r="I3280" s="68">
        <v>0</v>
      </c>
      <c r="J3280" s="69">
        <f t="shared" si="105"/>
        <v>0</v>
      </c>
      <c r="K3280" s="57"/>
      <c r="L3280" s="65" t="s">
        <v>526</v>
      </c>
    </row>
    <row r="3281" spans="1:12" s="73" customFormat="1" outlineLevel="2">
      <c r="A3281" s="82">
        <v>2618000000</v>
      </c>
      <c r="B3281" s="83" t="s">
        <v>2593</v>
      </c>
      <c r="C3281" s="70">
        <v>0</v>
      </c>
      <c r="D3281" s="79"/>
      <c r="E3281" s="70"/>
      <c r="F3281" s="72"/>
      <c r="G3281" s="70">
        <f t="shared" si="104"/>
        <v>0</v>
      </c>
      <c r="I3281" s="68">
        <v>0</v>
      </c>
      <c r="J3281" s="69">
        <f t="shared" si="105"/>
        <v>0</v>
      </c>
      <c r="K3281" s="57"/>
      <c r="L3281" s="65" t="s">
        <v>526</v>
      </c>
    </row>
    <row r="3282" spans="1:12" s="73" customFormat="1" outlineLevel="2">
      <c r="A3282" s="82">
        <v>2618101990</v>
      </c>
      <c r="B3282" s="83" t="s">
        <v>2594</v>
      </c>
      <c r="C3282" s="70">
        <v>0</v>
      </c>
      <c r="D3282" s="79"/>
      <c r="E3282" s="70"/>
      <c r="F3282" s="72"/>
      <c r="G3282" s="70">
        <f t="shared" si="104"/>
        <v>0</v>
      </c>
      <c r="I3282" s="68">
        <v>0</v>
      </c>
      <c r="J3282" s="69">
        <f t="shared" si="105"/>
        <v>0</v>
      </c>
      <c r="K3282" s="57"/>
      <c r="L3282" s="65" t="s">
        <v>526</v>
      </c>
    </row>
    <row r="3283" spans="1:12" s="73" customFormat="1" outlineLevel="1">
      <c r="A3283" s="42"/>
      <c r="B3283" s="42"/>
      <c r="C3283" s="100"/>
      <c r="D3283" s="100"/>
      <c r="E3283" s="100"/>
      <c r="F3283" s="72"/>
      <c r="G3283" s="100"/>
      <c r="I3283" s="68"/>
      <c r="J3283" s="69"/>
      <c r="K3283" s="57"/>
      <c r="L3283" s="65"/>
    </row>
    <row r="3284" spans="1:12" s="73" customFormat="1">
      <c r="A3284" s="42" t="s">
        <v>507</v>
      </c>
      <c r="B3284" s="42"/>
      <c r="C3284" s="100">
        <f>C3262+C3271+C3275</f>
        <v>263589876.5399999</v>
      </c>
      <c r="D3284" s="100"/>
      <c r="E3284" s="100">
        <f>E3262+E3271+E3275</f>
        <v>0</v>
      </c>
      <c r="F3284" s="72"/>
      <c r="G3284" s="100">
        <f>C3284+E3284</f>
        <v>263589876.5399999</v>
      </c>
      <c r="I3284" s="68"/>
      <c r="J3284" s="69"/>
      <c r="K3284" s="57"/>
      <c r="L3284" s="65">
        <v>0</v>
      </c>
    </row>
    <row r="3285" spans="1:12" s="73" customFormat="1" outlineLevel="1">
      <c r="A3285" s="66" t="s">
        <v>527</v>
      </c>
      <c r="B3285" s="35" t="s">
        <v>2880</v>
      </c>
      <c r="C3285" s="67">
        <f>SUM(C3286:C3311)</f>
        <v>148244674.18000001</v>
      </c>
      <c r="D3285" s="79"/>
      <c r="E3285" s="67">
        <f>SUM(E3286:E3311)</f>
        <v>-148244674.18000001</v>
      </c>
      <c r="F3285" s="72"/>
      <c r="G3285" s="67">
        <f t="shared" ref="G3285:G3311" si="106">C3285+E3285</f>
        <v>0</v>
      </c>
      <c r="I3285" s="68">
        <v>-0.28000000119209301</v>
      </c>
      <c r="J3285" s="75">
        <f t="shared" ref="J3285:J3311" si="107">I3285-G3285</f>
        <v>-0.28000000119209301</v>
      </c>
      <c r="K3285" s="57"/>
      <c r="L3285" s="65">
        <v>0</v>
      </c>
    </row>
    <row r="3286" spans="1:12" s="73" customFormat="1" outlineLevel="2">
      <c r="A3286" s="82">
        <v>2745200000</v>
      </c>
      <c r="B3286" s="83" t="s">
        <v>2495</v>
      </c>
      <c r="C3286" s="70">
        <v>144337154.31</v>
      </c>
      <c r="D3286" s="79"/>
      <c r="E3286" s="70"/>
      <c r="F3286" s="72"/>
      <c r="G3286" s="70">
        <f t="shared" si="106"/>
        <v>144337154.31</v>
      </c>
      <c r="I3286" s="68">
        <v>0</v>
      </c>
      <c r="J3286" s="69">
        <f t="shared" si="107"/>
        <v>-144337154.31</v>
      </c>
      <c r="K3286" s="57"/>
      <c r="L3286" s="65" t="s">
        <v>527</v>
      </c>
    </row>
    <row r="3287" spans="1:12" s="73" customFormat="1" outlineLevel="2">
      <c r="A3287" s="82">
        <v>2745210000</v>
      </c>
      <c r="B3287" s="83" t="s">
        <v>2496</v>
      </c>
      <c r="C3287" s="70">
        <v>3907519.87</v>
      </c>
      <c r="D3287" s="79"/>
      <c r="E3287" s="70"/>
      <c r="F3287" s="72"/>
      <c r="G3287" s="70">
        <f t="shared" si="106"/>
        <v>3907519.87</v>
      </c>
      <c r="I3287" s="68">
        <v>0</v>
      </c>
      <c r="J3287" s="69">
        <f t="shared" si="107"/>
        <v>-3907519.87</v>
      </c>
      <c r="K3287" s="57"/>
      <c r="L3287" s="65" t="s">
        <v>527</v>
      </c>
    </row>
    <row r="3288" spans="1:12" s="73" customFormat="1" outlineLevel="2">
      <c r="A3288" s="82">
        <v>2745211051</v>
      </c>
      <c r="B3288" s="83" t="s">
        <v>2595</v>
      </c>
      <c r="C3288" s="70">
        <v>0</v>
      </c>
      <c r="D3288" s="79"/>
      <c r="E3288" s="70"/>
      <c r="F3288" s="72"/>
      <c r="G3288" s="70">
        <f t="shared" si="106"/>
        <v>0</v>
      </c>
      <c r="I3288" s="68">
        <v>0</v>
      </c>
      <c r="J3288" s="69">
        <f t="shared" si="107"/>
        <v>0</v>
      </c>
      <c r="K3288" s="57"/>
      <c r="L3288" s="65" t="s">
        <v>508</v>
      </c>
    </row>
    <row r="3289" spans="1:12" s="73" customFormat="1" outlineLevel="2">
      <c r="A3289" s="82">
        <v>2745212051</v>
      </c>
      <c r="B3289" s="83" t="s">
        <v>2596</v>
      </c>
      <c r="C3289" s="70">
        <v>0</v>
      </c>
      <c r="D3289" s="79"/>
      <c r="E3289" s="70"/>
      <c r="F3289" s="72"/>
      <c r="G3289" s="70">
        <f t="shared" si="106"/>
        <v>0</v>
      </c>
      <c r="I3289" s="68">
        <v>0</v>
      </c>
      <c r="J3289" s="69">
        <f t="shared" si="107"/>
        <v>0</v>
      </c>
      <c r="K3289" s="57"/>
      <c r="L3289" s="65" t="s">
        <v>508</v>
      </c>
    </row>
    <row r="3290" spans="1:12" s="73" customFormat="1" outlineLevel="2">
      <c r="A3290" s="82">
        <v>2745214000</v>
      </c>
      <c r="B3290" s="83" t="s">
        <v>2597</v>
      </c>
      <c r="C3290" s="70">
        <v>0</v>
      </c>
      <c r="D3290" s="79"/>
      <c r="E3290" s="70"/>
      <c r="F3290" s="72"/>
      <c r="G3290" s="70">
        <f t="shared" si="106"/>
        <v>0</v>
      </c>
      <c r="I3290" s="68">
        <v>0</v>
      </c>
      <c r="J3290" s="69">
        <f t="shared" si="107"/>
        <v>0</v>
      </c>
      <c r="K3290" s="57"/>
      <c r="L3290" s="65" t="s">
        <v>508</v>
      </c>
    </row>
    <row r="3291" spans="1:12" s="73" customFormat="1" outlineLevel="2">
      <c r="A3291" s="82">
        <v>2745219999</v>
      </c>
      <c r="B3291" s="83" t="s">
        <v>2598</v>
      </c>
      <c r="C3291" s="70">
        <v>0</v>
      </c>
      <c r="D3291" s="79"/>
      <c r="E3291" s="70"/>
      <c r="F3291" s="72"/>
      <c r="G3291" s="70">
        <f t="shared" si="106"/>
        <v>0</v>
      </c>
      <c r="I3291" s="68">
        <v>0</v>
      </c>
      <c r="J3291" s="69">
        <f t="shared" si="107"/>
        <v>0</v>
      </c>
      <c r="K3291" s="57"/>
      <c r="L3291" s="65" t="s">
        <v>508</v>
      </c>
    </row>
    <row r="3292" spans="1:12" s="73" customFormat="1" outlineLevel="2">
      <c r="A3292" s="82">
        <v>2745220000</v>
      </c>
      <c r="B3292" s="83" t="s">
        <v>2553</v>
      </c>
      <c r="C3292" s="70">
        <v>0</v>
      </c>
      <c r="D3292" s="79"/>
      <c r="E3292" s="70"/>
      <c r="F3292" s="72"/>
      <c r="G3292" s="70">
        <f t="shared" si="106"/>
        <v>0</v>
      </c>
      <c r="I3292" s="68">
        <v>0</v>
      </c>
      <c r="J3292" s="69">
        <f t="shared" si="107"/>
        <v>0</v>
      </c>
      <c r="K3292" s="57"/>
      <c r="L3292" s="65" t="s">
        <v>508</v>
      </c>
    </row>
    <row r="3293" spans="1:12" s="73" customFormat="1" outlineLevel="2">
      <c r="A3293" s="82">
        <v>2745220011</v>
      </c>
      <c r="B3293" s="83" t="s">
        <v>2599</v>
      </c>
      <c r="C3293" s="70">
        <v>0</v>
      </c>
      <c r="D3293" s="79"/>
      <c r="E3293" s="70"/>
      <c r="F3293" s="72"/>
      <c r="G3293" s="70">
        <f t="shared" si="106"/>
        <v>0</v>
      </c>
      <c r="I3293" s="68">
        <v>0</v>
      </c>
      <c r="J3293" s="69">
        <f t="shared" si="107"/>
        <v>0</v>
      </c>
      <c r="K3293" s="57"/>
      <c r="L3293" s="65" t="s">
        <v>508</v>
      </c>
    </row>
    <row r="3294" spans="1:12" s="73" customFormat="1" outlineLevel="2">
      <c r="A3294" s="82">
        <v>2745220021</v>
      </c>
      <c r="B3294" s="83" t="s">
        <v>2600</v>
      </c>
      <c r="C3294" s="70">
        <v>0</v>
      </c>
      <c r="D3294" s="79"/>
      <c r="E3294" s="70"/>
      <c r="F3294" s="72"/>
      <c r="G3294" s="70">
        <f t="shared" si="106"/>
        <v>0</v>
      </c>
      <c r="I3294" s="68">
        <v>0</v>
      </c>
      <c r="J3294" s="69">
        <f t="shared" si="107"/>
        <v>0</v>
      </c>
      <c r="K3294" s="57"/>
      <c r="L3294" s="65" t="s">
        <v>508</v>
      </c>
    </row>
    <row r="3295" spans="1:12" s="73" customFormat="1" outlineLevel="2">
      <c r="A3295" s="82">
        <v>2745220031</v>
      </c>
      <c r="B3295" s="83" t="s">
        <v>2601</v>
      </c>
      <c r="C3295" s="70">
        <v>0</v>
      </c>
      <c r="D3295" s="79"/>
      <c r="E3295" s="70"/>
      <c r="F3295" s="72"/>
      <c r="G3295" s="70">
        <f t="shared" si="106"/>
        <v>0</v>
      </c>
      <c r="I3295" s="68">
        <v>0</v>
      </c>
      <c r="J3295" s="69">
        <f t="shared" si="107"/>
        <v>0</v>
      </c>
      <c r="K3295" s="57"/>
      <c r="L3295" s="65" t="s">
        <v>508</v>
      </c>
    </row>
    <row r="3296" spans="1:12" s="73" customFormat="1" outlineLevel="2">
      <c r="A3296" s="82">
        <v>2745220041</v>
      </c>
      <c r="B3296" s="83" t="s">
        <v>2602</v>
      </c>
      <c r="C3296" s="70">
        <v>0</v>
      </c>
      <c r="D3296" s="79"/>
      <c r="E3296" s="70"/>
      <c r="F3296" s="72"/>
      <c r="G3296" s="70">
        <f t="shared" si="106"/>
        <v>0</v>
      </c>
      <c r="I3296" s="68">
        <v>0</v>
      </c>
      <c r="J3296" s="69">
        <f t="shared" si="107"/>
        <v>0</v>
      </c>
      <c r="K3296" s="57"/>
      <c r="L3296" s="65" t="s">
        <v>508</v>
      </c>
    </row>
    <row r="3297" spans="1:12" s="73" customFormat="1" outlineLevel="2">
      <c r="A3297" s="82">
        <v>2745220061</v>
      </c>
      <c r="B3297" s="83" t="s">
        <v>2603</v>
      </c>
      <c r="C3297" s="70">
        <v>0</v>
      </c>
      <c r="D3297" s="79"/>
      <c r="E3297" s="70"/>
      <c r="F3297" s="72"/>
      <c r="G3297" s="70">
        <f t="shared" si="106"/>
        <v>0</v>
      </c>
      <c r="I3297" s="68">
        <v>0</v>
      </c>
      <c r="J3297" s="69">
        <f t="shared" si="107"/>
        <v>0</v>
      </c>
      <c r="K3297" s="57"/>
      <c r="L3297" s="65" t="s">
        <v>508</v>
      </c>
    </row>
    <row r="3298" spans="1:12" s="73" customFormat="1" outlineLevel="2">
      <c r="A3298" s="82">
        <v>2745220062</v>
      </c>
      <c r="B3298" s="83" t="s">
        <v>2604</v>
      </c>
      <c r="C3298" s="70">
        <v>0</v>
      </c>
      <c r="D3298" s="79"/>
      <c r="E3298" s="70"/>
      <c r="F3298" s="72"/>
      <c r="G3298" s="70">
        <f t="shared" si="106"/>
        <v>0</v>
      </c>
      <c r="I3298" s="68">
        <v>0</v>
      </c>
      <c r="J3298" s="69">
        <f t="shared" si="107"/>
        <v>0</v>
      </c>
      <c r="K3298" s="57"/>
      <c r="L3298" s="65" t="s">
        <v>508</v>
      </c>
    </row>
    <row r="3299" spans="1:12" s="73" customFormat="1" outlineLevel="2">
      <c r="A3299" s="82">
        <v>2745220063</v>
      </c>
      <c r="B3299" s="83" t="s">
        <v>2605</v>
      </c>
      <c r="C3299" s="70">
        <v>0</v>
      </c>
      <c r="D3299" s="79"/>
      <c r="E3299" s="70"/>
      <c r="F3299" s="72"/>
      <c r="G3299" s="70">
        <f t="shared" si="106"/>
        <v>0</v>
      </c>
      <c r="I3299" s="68">
        <v>0</v>
      </c>
      <c r="J3299" s="69">
        <f t="shared" si="107"/>
        <v>0</v>
      </c>
      <c r="K3299" s="57"/>
      <c r="L3299" s="65" t="s">
        <v>508</v>
      </c>
    </row>
    <row r="3300" spans="1:12" s="73" customFormat="1" outlineLevel="2">
      <c r="A3300" s="82">
        <v>2745220064</v>
      </c>
      <c r="B3300" s="83" t="s">
        <v>2606</v>
      </c>
      <c r="C3300" s="70">
        <v>0</v>
      </c>
      <c r="D3300" s="79"/>
      <c r="E3300" s="70"/>
      <c r="F3300" s="72"/>
      <c r="G3300" s="70">
        <f t="shared" si="106"/>
        <v>0</v>
      </c>
      <c r="I3300" s="68">
        <v>0</v>
      </c>
      <c r="J3300" s="69">
        <f t="shared" si="107"/>
        <v>0</v>
      </c>
      <c r="K3300" s="57"/>
      <c r="L3300" s="65" t="s">
        <v>508</v>
      </c>
    </row>
    <row r="3301" spans="1:12" s="73" customFormat="1" outlineLevel="2">
      <c r="A3301" s="82">
        <v>2745220065</v>
      </c>
      <c r="B3301" s="83" t="s">
        <v>2607</v>
      </c>
      <c r="C3301" s="70">
        <v>0</v>
      </c>
      <c r="D3301" s="79"/>
      <c r="E3301" s="70"/>
      <c r="F3301" s="72"/>
      <c r="G3301" s="70">
        <f t="shared" si="106"/>
        <v>0</v>
      </c>
      <c r="I3301" s="68">
        <v>0</v>
      </c>
      <c r="J3301" s="69">
        <f t="shared" si="107"/>
        <v>0</v>
      </c>
      <c r="K3301" s="57"/>
      <c r="L3301" s="65" t="s">
        <v>508</v>
      </c>
    </row>
    <row r="3302" spans="1:12" s="73" customFormat="1" outlineLevel="2">
      <c r="A3302" s="82">
        <v>2745220070</v>
      </c>
      <c r="B3302" s="83" t="s">
        <v>2608</v>
      </c>
      <c r="C3302" s="70">
        <v>0</v>
      </c>
      <c r="D3302" s="79"/>
      <c r="E3302" s="70"/>
      <c r="F3302" s="72"/>
      <c r="G3302" s="70">
        <f t="shared" si="106"/>
        <v>0</v>
      </c>
      <c r="I3302" s="68">
        <v>0</v>
      </c>
      <c r="J3302" s="69">
        <f t="shared" si="107"/>
        <v>0</v>
      </c>
      <c r="K3302" s="57"/>
      <c r="L3302" s="65" t="s">
        <v>508</v>
      </c>
    </row>
    <row r="3303" spans="1:12" s="73" customFormat="1" outlineLevel="2">
      <c r="A3303" s="82">
        <v>2745220090</v>
      </c>
      <c r="B3303" s="83" t="s">
        <v>2609</v>
      </c>
      <c r="C3303" s="70">
        <v>0</v>
      </c>
      <c r="D3303" s="79"/>
      <c r="E3303" s="70"/>
      <c r="F3303" s="72"/>
      <c r="G3303" s="70">
        <f t="shared" si="106"/>
        <v>0</v>
      </c>
      <c r="I3303" s="68">
        <v>0</v>
      </c>
      <c r="J3303" s="69">
        <f t="shared" si="107"/>
        <v>0</v>
      </c>
      <c r="K3303" s="57"/>
      <c r="L3303" s="65" t="s">
        <v>508</v>
      </c>
    </row>
    <row r="3304" spans="1:12" s="73" customFormat="1" outlineLevel="2">
      <c r="A3304" s="82">
        <v>2745230000</v>
      </c>
      <c r="B3304" s="83" t="s">
        <v>2610</v>
      </c>
      <c r="C3304" s="70">
        <v>0</v>
      </c>
      <c r="D3304" s="79"/>
      <c r="E3304" s="70"/>
      <c r="F3304" s="72"/>
      <c r="G3304" s="70">
        <f t="shared" si="106"/>
        <v>0</v>
      </c>
      <c r="I3304" s="68">
        <v>0</v>
      </c>
      <c r="J3304" s="69">
        <f t="shared" si="107"/>
        <v>0</v>
      </c>
      <c r="K3304" s="57"/>
      <c r="L3304" s="65" t="s">
        <v>508</v>
      </c>
    </row>
    <row r="3305" spans="1:12" s="73" customFormat="1" outlineLevel="2">
      <c r="A3305" s="82">
        <v>2745320051</v>
      </c>
      <c r="B3305" s="83" t="s">
        <v>2611</v>
      </c>
      <c r="C3305" s="70">
        <v>0</v>
      </c>
      <c r="D3305" s="79"/>
      <c r="E3305" s="70"/>
      <c r="F3305" s="72"/>
      <c r="G3305" s="70">
        <f t="shared" si="106"/>
        <v>0</v>
      </c>
      <c r="I3305" s="68">
        <v>0</v>
      </c>
      <c r="J3305" s="69">
        <f t="shared" si="107"/>
        <v>0</v>
      </c>
      <c r="K3305" s="57"/>
      <c r="L3305" s="65" t="s">
        <v>508</v>
      </c>
    </row>
    <row r="3306" spans="1:12" s="73" customFormat="1" outlineLevel="2">
      <c r="A3306" s="82">
        <v>2745320090</v>
      </c>
      <c r="B3306" s="83" t="s">
        <v>2612</v>
      </c>
      <c r="C3306" s="70">
        <v>0</v>
      </c>
      <c r="D3306" s="79"/>
      <c r="E3306" s="70"/>
      <c r="F3306" s="72"/>
      <c r="G3306" s="70">
        <f t="shared" si="106"/>
        <v>0</v>
      </c>
      <c r="I3306" s="68">
        <v>0</v>
      </c>
      <c r="J3306" s="69">
        <f t="shared" si="107"/>
        <v>0</v>
      </c>
      <c r="K3306" s="57"/>
      <c r="L3306" s="65" t="s">
        <v>508</v>
      </c>
    </row>
    <row r="3307" spans="1:12" s="73" customFormat="1" outlineLevel="2">
      <c r="A3307" s="82">
        <v>2745321043</v>
      </c>
      <c r="B3307" s="83" t="s">
        <v>2613</v>
      </c>
      <c r="C3307" s="70">
        <v>0</v>
      </c>
      <c r="D3307" s="79"/>
      <c r="E3307" s="70"/>
      <c r="F3307" s="72"/>
      <c r="G3307" s="70">
        <f t="shared" si="106"/>
        <v>0</v>
      </c>
      <c r="I3307" s="68">
        <v>0</v>
      </c>
      <c r="J3307" s="69">
        <f t="shared" si="107"/>
        <v>0</v>
      </c>
      <c r="K3307" s="57"/>
      <c r="L3307" s="65" t="s">
        <v>508</v>
      </c>
    </row>
    <row r="3308" spans="1:12" s="73" customFormat="1" outlineLevel="2">
      <c r="A3308" s="82">
        <v>2745322043</v>
      </c>
      <c r="B3308" s="83" t="s">
        <v>2554</v>
      </c>
      <c r="C3308" s="70">
        <v>0</v>
      </c>
      <c r="D3308" s="79"/>
      <c r="E3308" s="70">
        <v>-148244674.18000001</v>
      </c>
      <c r="F3308" s="72"/>
      <c r="G3308" s="70">
        <f t="shared" si="106"/>
        <v>-148244674.18000001</v>
      </c>
      <c r="I3308" s="68">
        <v>0</v>
      </c>
      <c r="J3308" s="69">
        <f t="shared" si="107"/>
        <v>148244674.18000001</v>
      </c>
      <c r="K3308" s="57"/>
      <c r="L3308" s="65" t="s">
        <v>508</v>
      </c>
    </row>
    <row r="3309" spans="1:12" s="73" customFormat="1" outlineLevel="2">
      <c r="A3309" s="82">
        <v>2745329999</v>
      </c>
      <c r="B3309" s="83" t="s">
        <v>2614</v>
      </c>
      <c r="C3309" s="70">
        <v>0</v>
      </c>
      <c r="D3309" s="79"/>
      <c r="E3309" s="70"/>
      <c r="F3309" s="72"/>
      <c r="G3309" s="70">
        <f t="shared" si="106"/>
        <v>0</v>
      </c>
      <c r="I3309" s="68">
        <v>0</v>
      </c>
      <c r="J3309" s="69">
        <f t="shared" si="107"/>
        <v>0</v>
      </c>
      <c r="K3309" s="57"/>
      <c r="L3309" s="65" t="s">
        <v>508</v>
      </c>
    </row>
    <row r="3310" spans="1:12" s="73" customFormat="1" outlineLevel="2">
      <c r="A3310" s="82">
        <v>2745900000</v>
      </c>
      <c r="B3310" s="83" t="s">
        <v>2555</v>
      </c>
      <c r="C3310" s="70">
        <v>0</v>
      </c>
      <c r="D3310" s="79"/>
      <c r="E3310" s="70"/>
      <c r="F3310" s="72"/>
      <c r="G3310" s="70">
        <f t="shared" si="106"/>
        <v>0</v>
      </c>
      <c r="I3310" s="68">
        <v>0</v>
      </c>
      <c r="J3310" s="69">
        <f t="shared" si="107"/>
        <v>0</v>
      </c>
      <c r="K3310" s="57"/>
      <c r="L3310" s="65" t="s">
        <v>508</v>
      </c>
    </row>
    <row r="3311" spans="1:12" s="73" customFormat="1" outlineLevel="2">
      <c r="A3311" s="82">
        <v>2745900001</v>
      </c>
      <c r="B3311" s="83" t="s">
        <v>2556</v>
      </c>
      <c r="C3311" s="70">
        <v>0</v>
      </c>
      <c r="D3311" s="79"/>
      <c r="E3311" s="70"/>
      <c r="F3311" s="72"/>
      <c r="G3311" s="70">
        <f t="shared" si="106"/>
        <v>0</v>
      </c>
      <c r="I3311" s="68">
        <v>0</v>
      </c>
      <c r="J3311" s="69">
        <f t="shared" si="107"/>
        <v>0</v>
      </c>
      <c r="K3311" s="57"/>
      <c r="L3311" s="65" t="s">
        <v>508</v>
      </c>
    </row>
    <row r="3312" spans="1:12" s="73" customFormat="1" outlineLevel="1">
      <c r="A3312" s="42"/>
      <c r="B3312" s="42"/>
      <c r="C3312" s="100"/>
      <c r="D3312" s="100"/>
      <c r="E3312" s="100"/>
      <c r="F3312" s="72"/>
      <c r="G3312" s="100"/>
      <c r="I3312" s="68"/>
      <c r="J3312" s="69"/>
      <c r="K3312" s="57"/>
      <c r="L3312" s="65">
        <v>0</v>
      </c>
    </row>
    <row r="3313" spans="1:13" s="73" customFormat="1">
      <c r="A3313" s="42" t="s">
        <v>511</v>
      </c>
      <c r="B3313" s="42"/>
      <c r="C3313" s="100">
        <f>C3285</f>
        <v>148244674.18000001</v>
      </c>
      <c r="D3313" s="100"/>
      <c r="E3313" s="100">
        <f>E3285</f>
        <v>-148244674.18000001</v>
      </c>
      <c r="F3313" s="72"/>
      <c r="G3313" s="100">
        <f>C3313+E3313</f>
        <v>0</v>
      </c>
      <c r="I3313" s="68"/>
      <c r="J3313" s="69"/>
      <c r="K3313" s="57"/>
      <c r="L3313" s="65">
        <v>0</v>
      </c>
    </row>
    <row r="3314" spans="1:13" s="73" customFormat="1" outlineLevel="1">
      <c r="A3314" s="127" t="s">
        <v>528</v>
      </c>
      <c r="B3314" s="36" t="s">
        <v>5736</v>
      </c>
      <c r="C3314" s="81">
        <f>SUM(C3315:C3344)</f>
        <v>0</v>
      </c>
      <c r="D3314" s="79"/>
      <c r="E3314" s="67"/>
      <c r="F3314" s="72"/>
      <c r="G3314" s="67">
        <f>C3314+E3314</f>
        <v>0</v>
      </c>
      <c r="I3314" s="68">
        <v>0</v>
      </c>
      <c r="J3314" s="69">
        <f>I3314-G3314</f>
        <v>0</v>
      </c>
      <c r="K3314" s="57"/>
      <c r="L3314" s="65"/>
      <c r="M3314" s="92"/>
    </row>
    <row r="3315" spans="1:13" s="73" customFormat="1" outlineLevel="2">
      <c r="A3315" s="128" t="s">
        <v>529</v>
      </c>
      <c r="B3315" s="129" t="s">
        <v>2615</v>
      </c>
      <c r="C3315" s="85">
        <v>0</v>
      </c>
      <c r="D3315" s="79"/>
      <c r="E3315" s="70"/>
      <c r="F3315" s="72"/>
      <c r="G3315" s="70"/>
      <c r="I3315" s="68">
        <v>0</v>
      </c>
      <c r="J3315" s="69">
        <f>I3315-G3315</f>
        <v>0</v>
      </c>
      <c r="K3315" s="57"/>
      <c r="L3315" s="65"/>
    </row>
    <row r="3316" spans="1:13" s="73" customFormat="1" outlineLevel="2">
      <c r="A3316" s="82">
        <v>2111310500</v>
      </c>
      <c r="B3316" s="83" t="s">
        <v>1048</v>
      </c>
      <c r="C3316" s="70">
        <v>0</v>
      </c>
      <c r="D3316" s="79"/>
      <c r="E3316" s="70"/>
      <c r="F3316" s="72"/>
      <c r="G3316" s="70">
        <f t="shared" ref="G3316:G3344" si="108">C3316+E3316</f>
        <v>0</v>
      </c>
      <c r="I3316" s="68">
        <v>0</v>
      </c>
      <c r="J3316" s="69">
        <f t="shared" ref="J3316:J3379" si="109">I3316-G3316</f>
        <v>0</v>
      </c>
      <c r="K3316" s="57"/>
      <c r="L3316" s="65" t="s">
        <v>384</v>
      </c>
    </row>
    <row r="3317" spans="1:13" s="73" customFormat="1" outlineLevel="2">
      <c r="A3317" s="82">
        <v>2110000000</v>
      </c>
      <c r="B3317" s="83" t="s">
        <v>1023</v>
      </c>
      <c r="C3317" s="70">
        <v>0</v>
      </c>
      <c r="D3317" s="79"/>
      <c r="E3317" s="70"/>
      <c r="F3317" s="72"/>
      <c r="G3317" s="70">
        <f t="shared" si="108"/>
        <v>0</v>
      </c>
      <c r="I3317" s="68">
        <v>0</v>
      </c>
      <c r="J3317" s="69">
        <f t="shared" si="109"/>
        <v>0</v>
      </c>
      <c r="K3317" s="57"/>
      <c r="L3317" s="65" t="s">
        <v>384</v>
      </c>
    </row>
    <row r="3318" spans="1:13" s="73" customFormat="1" outlineLevel="2">
      <c r="A3318" s="82">
        <v>2110001000</v>
      </c>
      <c r="B3318" s="83" t="s">
        <v>1024</v>
      </c>
      <c r="C3318" s="70">
        <v>0</v>
      </c>
      <c r="D3318" s="79"/>
      <c r="E3318" s="70"/>
      <c r="F3318" s="72"/>
      <c r="G3318" s="70">
        <f t="shared" si="108"/>
        <v>0</v>
      </c>
      <c r="I3318" s="68">
        <v>0</v>
      </c>
      <c r="J3318" s="69">
        <f t="shared" si="109"/>
        <v>0</v>
      </c>
      <c r="K3318" s="57"/>
      <c r="L3318" s="65" t="s">
        <v>384</v>
      </c>
    </row>
    <row r="3319" spans="1:13" s="73" customFormat="1" outlineLevel="2">
      <c r="A3319" s="82">
        <v>2110003000</v>
      </c>
      <c r="B3319" s="83" t="s">
        <v>1025</v>
      </c>
      <c r="C3319" s="70">
        <v>0</v>
      </c>
      <c r="D3319" s="79"/>
      <c r="E3319" s="70"/>
      <c r="F3319" s="72"/>
      <c r="G3319" s="70">
        <f t="shared" si="108"/>
        <v>0</v>
      </c>
      <c r="I3319" s="68">
        <v>0</v>
      </c>
      <c r="J3319" s="69">
        <f t="shared" si="109"/>
        <v>0</v>
      </c>
      <c r="K3319" s="57"/>
      <c r="L3319" s="65" t="s">
        <v>384</v>
      </c>
    </row>
    <row r="3320" spans="1:13" s="73" customFormat="1" outlineLevel="2">
      <c r="A3320" s="82">
        <v>2110004000</v>
      </c>
      <c r="B3320" s="83" t="s">
        <v>1026</v>
      </c>
      <c r="C3320" s="70">
        <v>0</v>
      </c>
      <c r="D3320" s="79"/>
      <c r="E3320" s="70"/>
      <c r="F3320" s="72"/>
      <c r="G3320" s="70">
        <f t="shared" si="108"/>
        <v>0</v>
      </c>
      <c r="I3320" s="68">
        <v>0</v>
      </c>
      <c r="J3320" s="69">
        <f t="shared" si="109"/>
        <v>0</v>
      </c>
      <c r="K3320" s="57"/>
      <c r="L3320" s="65" t="s">
        <v>384</v>
      </c>
    </row>
    <row r="3321" spans="1:13" s="73" customFormat="1" outlineLevel="2">
      <c r="A3321" s="82">
        <v>2110005000</v>
      </c>
      <c r="B3321" s="83" t="s">
        <v>1027</v>
      </c>
      <c r="C3321" s="70">
        <v>0</v>
      </c>
      <c r="D3321" s="79"/>
      <c r="E3321" s="70"/>
      <c r="F3321" s="72"/>
      <c r="G3321" s="70">
        <f t="shared" si="108"/>
        <v>0</v>
      </c>
      <c r="I3321" s="68">
        <v>0</v>
      </c>
      <c r="J3321" s="69">
        <f t="shared" si="109"/>
        <v>0</v>
      </c>
      <c r="K3321" s="57"/>
      <c r="L3321" s="65" t="s">
        <v>384</v>
      </c>
    </row>
    <row r="3322" spans="1:13" s="73" customFormat="1" outlineLevel="2">
      <c r="A3322" s="82">
        <v>2110006000</v>
      </c>
      <c r="B3322" s="83" t="s">
        <v>1028</v>
      </c>
      <c r="C3322" s="70">
        <v>0</v>
      </c>
      <c r="D3322" s="79"/>
      <c r="E3322" s="70"/>
      <c r="F3322" s="72"/>
      <c r="G3322" s="70">
        <f t="shared" si="108"/>
        <v>0</v>
      </c>
      <c r="I3322" s="68">
        <v>0</v>
      </c>
      <c r="J3322" s="69">
        <f t="shared" si="109"/>
        <v>0</v>
      </c>
      <c r="K3322" s="57"/>
      <c r="L3322" s="65" t="s">
        <v>384</v>
      </c>
    </row>
    <row r="3323" spans="1:13" s="73" customFormat="1" outlineLevel="2">
      <c r="A3323" s="82">
        <v>2110010000</v>
      </c>
      <c r="B3323" s="83" t="s">
        <v>1029</v>
      </c>
      <c r="C3323" s="70">
        <v>0</v>
      </c>
      <c r="D3323" s="79"/>
      <c r="E3323" s="70"/>
      <c r="F3323" s="72"/>
      <c r="G3323" s="70">
        <f t="shared" si="108"/>
        <v>0</v>
      </c>
      <c r="I3323" s="68">
        <v>0</v>
      </c>
      <c r="J3323" s="69">
        <f t="shared" si="109"/>
        <v>0</v>
      </c>
      <c r="K3323" s="57"/>
      <c r="L3323" s="65" t="s">
        <v>384</v>
      </c>
    </row>
    <row r="3324" spans="1:13" s="73" customFormat="1" outlineLevel="2">
      <c r="A3324" s="82">
        <v>2110011000</v>
      </c>
      <c r="B3324" s="83" t="s">
        <v>1030</v>
      </c>
      <c r="C3324" s="70">
        <v>0</v>
      </c>
      <c r="D3324" s="79"/>
      <c r="E3324" s="70"/>
      <c r="F3324" s="72"/>
      <c r="G3324" s="70">
        <f t="shared" si="108"/>
        <v>0</v>
      </c>
      <c r="I3324" s="68">
        <v>0</v>
      </c>
      <c r="J3324" s="69">
        <f t="shared" si="109"/>
        <v>0</v>
      </c>
      <c r="K3324" s="57"/>
      <c r="L3324" s="65" t="s">
        <v>384</v>
      </c>
    </row>
    <row r="3325" spans="1:13" s="73" customFormat="1" outlineLevel="2">
      <c r="A3325" s="82">
        <v>2110011100</v>
      </c>
      <c r="B3325" s="83" t="s">
        <v>1031</v>
      </c>
      <c r="C3325" s="70">
        <v>0</v>
      </c>
      <c r="D3325" s="79"/>
      <c r="E3325" s="70"/>
      <c r="F3325" s="72"/>
      <c r="G3325" s="70">
        <f t="shared" si="108"/>
        <v>0</v>
      </c>
      <c r="I3325" s="68">
        <v>0</v>
      </c>
      <c r="J3325" s="69">
        <f t="shared" si="109"/>
        <v>0</v>
      </c>
      <c r="K3325" s="57"/>
      <c r="L3325" s="65" t="s">
        <v>384</v>
      </c>
    </row>
    <row r="3326" spans="1:13" s="73" customFormat="1" outlineLevel="2">
      <c r="A3326" s="82">
        <v>2110011200</v>
      </c>
      <c r="B3326" s="83" t="s">
        <v>1032</v>
      </c>
      <c r="C3326" s="70">
        <v>0</v>
      </c>
      <c r="D3326" s="79"/>
      <c r="E3326" s="70"/>
      <c r="F3326" s="72"/>
      <c r="G3326" s="70">
        <f t="shared" si="108"/>
        <v>0</v>
      </c>
      <c r="I3326" s="68">
        <v>0</v>
      </c>
      <c r="J3326" s="69">
        <f t="shared" si="109"/>
        <v>0</v>
      </c>
      <c r="K3326" s="57"/>
      <c r="L3326" s="65" t="s">
        <v>384</v>
      </c>
    </row>
    <row r="3327" spans="1:13" s="73" customFormat="1" outlineLevel="2">
      <c r="A3327" s="82">
        <v>2110020000</v>
      </c>
      <c r="B3327" s="83" t="s">
        <v>1033</v>
      </c>
      <c r="C3327" s="70">
        <v>0</v>
      </c>
      <c r="D3327" s="79"/>
      <c r="E3327" s="70"/>
      <c r="F3327" s="72"/>
      <c r="G3327" s="70">
        <f t="shared" si="108"/>
        <v>0</v>
      </c>
      <c r="I3327" s="68">
        <v>0</v>
      </c>
      <c r="J3327" s="69">
        <f t="shared" si="109"/>
        <v>0</v>
      </c>
      <c r="K3327" s="57"/>
      <c r="L3327" s="65" t="s">
        <v>384</v>
      </c>
    </row>
    <row r="3328" spans="1:13" s="73" customFormat="1" outlineLevel="2">
      <c r="A3328" s="82">
        <v>2110021000</v>
      </c>
      <c r="B3328" s="83" t="s">
        <v>1034</v>
      </c>
      <c r="C3328" s="70">
        <v>0</v>
      </c>
      <c r="D3328" s="79"/>
      <c r="E3328" s="70"/>
      <c r="F3328" s="72"/>
      <c r="G3328" s="70">
        <f t="shared" si="108"/>
        <v>0</v>
      </c>
      <c r="I3328" s="68">
        <v>0</v>
      </c>
      <c r="J3328" s="69">
        <f t="shared" si="109"/>
        <v>0</v>
      </c>
      <c r="K3328" s="57"/>
      <c r="L3328" s="65" t="s">
        <v>384</v>
      </c>
    </row>
    <row r="3329" spans="1:12" s="73" customFormat="1" outlineLevel="2">
      <c r="A3329" s="82">
        <v>2110022000</v>
      </c>
      <c r="B3329" s="83" t="s">
        <v>1035</v>
      </c>
      <c r="C3329" s="70">
        <v>0</v>
      </c>
      <c r="D3329" s="79"/>
      <c r="E3329" s="70"/>
      <c r="F3329" s="72"/>
      <c r="G3329" s="70">
        <f t="shared" si="108"/>
        <v>0</v>
      </c>
      <c r="I3329" s="68">
        <v>0</v>
      </c>
      <c r="J3329" s="69">
        <f t="shared" si="109"/>
        <v>0</v>
      </c>
      <c r="K3329" s="57"/>
      <c r="L3329" s="65" t="s">
        <v>384</v>
      </c>
    </row>
    <row r="3330" spans="1:12" s="73" customFormat="1" outlineLevel="2">
      <c r="A3330" s="82">
        <v>2110023000</v>
      </c>
      <c r="B3330" s="83" t="s">
        <v>1036</v>
      </c>
      <c r="C3330" s="70">
        <v>0</v>
      </c>
      <c r="D3330" s="79"/>
      <c r="E3330" s="70"/>
      <c r="F3330" s="72"/>
      <c r="G3330" s="70">
        <f t="shared" si="108"/>
        <v>0</v>
      </c>
      <c r="I3330" s="68">
        <v>0</v>
      </c>
      <c r="J3330" s="69">
        <f t="shared" si="109"/>
        <v>0</v>
      </c>
      <c r="K3330" s="57"/>
      <c r="L3330" s="65" t="s">
        <v>384</v>
      </c>
    </row>
    <row r="3331" spans="1:12" s="73" customFormat="1" outlineLevel="2">
      <c r="A3331" s="82">
        <v>2110030000</v>
      </c>
      <c r="B3331" s="83" t="s">
        <v>1037</v>
      </c>
      <c r="C3331" s="70">
        <v>0</v>
      </c>
      <c r="D3331" s="79"/>
      <c r="E3331" s="70"/>
      <c r="F3331" s="72"/>
      <c r="G3331" s="70">
        <f t="shared" si="108"/>
        <v>0</v>
      </c>
      <c r="I3331" s="68">
        <v>0</v>
      </c>
      <c r="J3331" s="69">
        <f t="shared" si="109"/>
        <v>0</v>
      </c>
      <c r="K3331" s="57"/>
      <c r="L3331" s="65" t="s">
        <v>384</v>
      </c>
    </row>
    <row r="3332" spans="1:12" s="73" customFormat="1" outlineLevel="2">
      <c r="A3332" s="82">
        <v>2110040000</v>
      </c>
      <c r="B3332" s="83" t="s">
        <v>1038</v>
      </c>
      <c r="C3332" s="70">
        <v>0</v>
      </c>
      <c r="D3332" s="79"/>
      <c r="E3332" s="70"/>
      <c r="F3332" s="72"/>
      <c r="G3332" s="70">
        <f t="shared" si="108"/>
        <v>0</v>
      </c>
      <c r="I3332" s="68">
        <v>0</v>
      </c>
      <c r="J3332" s="69">
        <f t="shared" si="109"/>
        <v>0</v>
      </c>
      <c r="K3332" s="57"/>
      <c r="L3332" s="65" t="s">
        <v>384</v>
      </c>
    </row>
    <row r="3333" spans="1:12" s="73" customFormat="1" outlineLevel="2">
      <c r="A3333" s="82">
        <v>2110041000</v>
      </c>
      <c r="B3333" s="83" t="s">
        <v>1039</v>
      </c>
      <c r="C3333" s="70">
        <v>0</v>
      </c>
      <c r="D3333" s="79"/>
      <c r="E3333" s="70"/>
      <c r="F3333" s="72"/>
      <c r="G3333" s="70">
        <f t="shared" si="108"/>
        <v>0</v>
      </c>
      <c r="I3333" s="68">
        <v>0</v>
      </c>
      <c r="J3333" s="69">
        <f t="shared" si="109"/>
        <v>0</v>
      </c>
      <c r="K3333" s="57"/>
      <c r="L3333" s="65" t="s">
        <v>384</v>
      </c>
    </row>
    <row r="3334" spans="1:12" s="73" customFormat="1" outlineLevel="2">
      <c r="A3334" s="82">
        <v>2110050000</v>
      </c>
      <c r="B3334" s="83" t="s">
        <v>1040</v>
      </c>
      <c r="C3334" s="70">
        <v>0</v>
      </c>
      <c r="D3334" s="79"/>
      <c r="E3334" s="70"/>
      <c r="F3334" s="72"/>
      <c r="G3334" s="70">
        <f t="shared" si="108"/>
        <v>0</v>
      </c>
      <c r="I3334" s="68">
        <v>0</v>
      </c>
      <c r="J3334" s="69">
        <f t="shared" si="109"/>
        <v>0</v>
      </c>
      <c r="K3334" s="57"/>
      <c r="L3334" s="65" t="s">
        <v>384</v>
      </c>
    </row>
    <row r="3335" spans="1:12" s="73" customFormat="1" outlineLevel="2">
      <c r="A3335" s="82">
        <v>2110060000</v>
      </c>
      <c r="B3335" s="83" t="s">
        <v>1041</v>
      </c>
      <c r="C3335" s="70">
        <v>0</v>
      </c>
      <c r="D3335" s="79"/>
      <c r="E3335" s="70"/>
      <c r="F3335" s="72"/>
      <c r="G3335" s="70">
        <f t="shared" si="108"/>
        <v>0</v>
      </c>
      <c r="I3335" s="68">
        <v>0</v>
      </c>
      <c r="J3335" s="69">
        <f t="shared" si="109"/>
        <v>0</v>
      </c>
      <c r="K3335" s="57"/>
      <c r="L3335" s="65" t="s">
        <v>384</v>
      </c>
    </row>
    <row r="3336" spans="1:12" s="73" customFormat="1" outlineLevel="2">
      <c r="A3336" s="82">
        <v>2110061000</v>
      </c>
      <c r="B3336" s="83" t="s">
        <v>1042</v>
      </c>
      <c r="C3336" s="70">
        <v>0</v>
      </c>
      <c r="D3336" s="79"/>
      <c r="E3336" s="70"/>
      <c r="F3336" s="72"/>
      <c r="G3336" s="70">
        <f t="shared" si="108"/>
        <v>0</v>
      </c>
      <c r="I3336" s="68">
        <v>0</v>
      </c>
      <c r="J3336" s="69">
        <f t="shared" si="109"/>
        <v>0</v>
      </c>
      <c r="K3336" s="57"/>
      <c r="L3336" s="65" t="s">
        <v>384</v>
      </c>
    </row>
    <row r="3337" spans="1:12" s="73" customFormat="1" outlineLevel="2">
      <c r="A3337" s="82">
        <v>2110061100</v>
      </c>
      <c r="B3337" s="83" t="s">
        <v>1043</v>
      </c>
      <c r="C3337" s="70">
        <v>0</v>
      </c>
      <c r="D3337" s="79"/>
      <c r="E3337" s="70"/>
      <c r="F3337" s="72"/>
      <c r="G3337" s="70">
        <f t="shared" si="108"/>
        <v>0</v>
      </c>
      <c r="I3337" s="68">
        <v>0</v>
      </c>
      <c r="J3337" s="69">
        <f t="shared" si="109"/>
        <v>0</v>
      </c>
      <c r="K3337" s="57"/>
      <c r="L3337" s="65" t="s">
        <v>384</v>
      </c>
    </row>
    <row r="3338" spans="1:12" s="73" customFormat="1" outlineLevel="2">
      <c r="A3338" s="82">
        <v>2110062000</v>
      </c>
      <c r="B3338" s="83" t="s">
        <v>1044</v>
      </c>
      <c r="C3338" s="70">
        <v>0</v>
      </c>
      <c r="D3338" s="79"/>
      <c r="E3338" s="70"/>
      <c r="F3338" s="72"/>
      <c r="G3338" s="70">
        <f t="shared" si="108"/>
        <v>0</v>
      </c>
      <c r="I3338" s="68">
        <v>0</v>
      </c>
      <c r="J3338" s="69">
        <f t="shared" si="109"/>
        <v>0</v>
      </c>
      <c r="K3338" s="57"/>
      <c r="L3338" s="65" t="s">
        <v>384</v>
      </c>
    </row>
    <row r="3339" spans="1:12" s="73" customFormat="1" outlineLevel="2">
      <c r="A3339" s="82">
        <v>2110062100</v>
      </c>
      <c r="B3339" s="83" t="s">
        <v>1045</v>
      </c>
      <c r="C3339" s="70">
        <v>0</v>
      </c>
      <c r="D3339" s="79"/>
      <c r="E3339" s="70"/>
      <c r="F3339" s="72"/>
      <c r="G3339" s="70">
        <f t="shared" si="108"/>
        <v>0</v>
      </c>
      <c r="I3339" s="68">
        <v>0</v>
      </c>
      <c r="J3339" s="69">
        <f t="shared" si="109"/>
        <v>0</v>
      </c>
      <c r="K3339" s="57"/>
      <c r="L3339" s="65" t="s">
        <v>384</v>
      </c>
    </row>
    <row r="3340" spans="1:12" s="73" customFormat="1" outlineLevel="2">
      <c r="A3340" s="82">
        <v>2110063000</v>
      </c>
      <c r="B3340" s="83" t="s">
        <v>1046</v>
      </c>
      <c r="C3340" s="70">
        <v>0</v>
      </c>
      <c r="D3340" s="79"/>
      <c r="E3340" s="70"/>
      <c r="F3340" s="72"/>
      <c r="G3340" s="70">
        <f t="shared" si="108"/>
        <v>0</v>
      </c>
      <c r="I3340" s="68">
        <v>0</v>
      </c>
      <c r="J3340" s="69">
        <f t="shared" si="109"/>
        <v>0</v>
      </c>
      <c r="K3340" s="57"/>
      <c r="L3340" s="65" t="s">
        <v>384</v>
      </c>
    </row>
    <row r="3341" spans="1:12" s="73" customFormat="1" outlineLevel="2">
      <c r="A3341" s="82">
        <v>2110063100</v>
      </c>
      <c r="B3341" s="83" t="s">
        <v>1047</v>
      </c>
      <c r="C3341" s="70">
        <v>0</v>
      </c>
      <c r="D3341" s="79"/>
      <c r="E3341" s="70"/>
      <c r="F3341" s="72"/>
      <c r="G3341" s="70">
        <f t="shared" si="108"/>
        <v>0</v>
      </c>
      <c r="I3341" s="68">
        <v>0</v>
      </c>
      <c r="J3341" s="69">
        <f t="shared" si="109"/>
        <v>0</v>
      </c>
      <c r="K3341" s="57"/>
      <c r="L3341" s="65" t="s">
        <v>384</v>
      </c>
    </row>
    <row r="3342" spans="1:12" s="73" customFormat="1" outlineLevel="2">
      <c r="A3342" s="82">
        <v>2110070000</v>
      </c>
      <c r="B3342" s="83" t="s">
        <v>2616</v>
      </c>
      <c r="C3342" s="70">
        <v>0</v>
      </c>
      <c r="D3342" s="79"/>
      <c r="E3342" s="70"/>
      <c r="F3342" s="72"/>
      <c r="G3342" s="70">
        <f t="shared" si="108"/>
        <v>0</v>
      </c>
      <c r="I3342" s="68">
        <v>0</v>
      </c>
      <c r="J3342" s="69">
        <f t="shared" si="109"/>
        <v>0</v>
      </c>
      <c r="K3342" s="57"/>
      <c r="L3342" s="65" t="s">
        <v>384</v>
      </c>
    </row>
    <row r="3343" spans="1:12" s="73" customFormat="1" outlineLevel="2">
      <c r="A3343" s="82">
        <v>2110090000</v>
      </c>
      <c r="B3343" s="83" t="s">
        <v>1049</v>
      </c>
      <c r="C3343" s="70">
        <v>0</v>
      </c>
      <c r="D3343" s="79"/>
      <c r="E3343" s="70"/>
      <c r="F3343" s="72"/>
      <c r="G3343" s="70">
        <f t="shared" si="108"/>
        <v>0</v>
      </c>
      <c r="I3343" s="68">
        <v>0</v>
      </c>
      <c r="J3343" s="69">
        <f t="shared" si="109"/>
        <v>0</v>
      </c>
      <c r="K3343" s="57"/>
      <c r="L3343" s="65" t="s">
        <v>384</v>
      </c>
    </row>
    <row r="3344" spans="1:12" s="73" customFormat="1" outlineLevel="2">
      <c r="A3344" s="82">
        <v>2110999999</v>
      </c>
      <c r="B3344" s="83" t="s">
        <v>1050</v>
      </c>
      <c r="C3344" s="70">
        <v>0</v>
      </c>
      <c r="D3344" s="79"/>
      <c r="E3344" s="70"/>
      <c r="F3344" s="72"/>
      <c r="G3344" s="70">
        <f t="shared" si="108"/>
        <v>0</v>
      </c>
      <c r="I3344" s="68">
        <v>0</v>
      </c>
      <c r="J3344" s="69">
        <f t="shared" si="109"/>
        <v>0</v>
      </c>
      <c r="K3344" s="57"/>
      <c r="L3344" s="65" t="s">
        <v>384</v>
      </c>
    </row>
    <row r="3345" spans="1:12" s="73" customFormat="1" outlineLevel="1">
      <c r="A3345" s="66" t="s">
        <v>530</v>
      </c>
      <c r="B3345" s="35" t="s">
        <v>5646</v>
      </c>
      <c r="C3345" s="67">
        <f>SUM(C3346)</f>
        <v>0</v>
      </c>
      <c r="D3345" s="79"/>
      <c r="E3345" s="67"/>
      <c r="F3345" s="72"/>
      <c r="G3345" s="67">
        <f>C3345+E3345</f>
        <v>0</v>
      </c>
      <c r="I3345" s="68">
        <v>0</v>
      </c>
      <c r="J3345" s="69">
        <f t="shared" si="109"/>
        <v>0</v>
      </c>
      <c r="K3345" s="57"/>
      <c r="L3345" s="65">
        <v>0</v>
      </c>
    </row>
    <row r="3346" spans="1:12" s="73" customFormat="1" outlineLevel="2">
      <c r="A3346" s="31">
        <v>2523010000</v>
      </c>
      <c r="B3346" s="45" t="s">
        <v>2617</v>
      </c>
      <c r="C3346" s="70">
        <v>0</v>
      </c>
      <c r="D3346" s="79"/>
      <c r="E3346" s="70"/>
      <c r="F3346" s="72"/>
      <c r="G3346" s="70">
        <f>C3346+E3346</f>
        <v>0</v>
      </c>
      <c r="I3346" s="68">
        <v>0</v>
      </c>
      <c r="J3346" s="69">
        <f t="shared" si="109"/>
        <v>0</v>
      </c>
      <c r="K3346" s="57"/>
      <c r="L3346" s="65" t="s">
        <v>530</v>
      </c>
    </row>
    <row r="3347" spans="1:12" s="73" customFormat="1" outlineLevel="1">
      <c r="A3347" s="66" t="s">
        <v>531</v>
      </c>
      <c r="B3347" s="35" t="s">
        <v>5737</v>
      </c>
      <c r="C3347" s="67">
        <f>SUM(C3348:C3349)</f>
        <v>-16.130000000004657</v>
      </c>
      <c r="D3347" s="79"/>
      <c r="E3347" s="67"/>
      <c r="F3347" s="72"/>
      <c r="G3347" s="67">
        <f t="shared" ref="G3347:G3408" si="110">C3347+E3347</f>
        <v>-16.130000000004657</v>
      </c>
      <c r="I3347" s="68">
        <v>-11.83</v>
      </c>
      <c r="J3347" s="69">
        <f t="shared" si="109"/>
        <v>4.3000000000046565</v>
      </c>
      <c r="K3347" s="57"/>
      <c r="L3347" s="65">
        <v>0</v>
      </c>
    </row>
    <row r="3348" spans="1:12" s="73" customFormat="1" outlineLevel="2">
      <c r="A3348" s="82">
        <v>2621010000</v>
      </c>
      <c r="B3348" s="83" t="s">
        <v>2618</v>
      </c>
      <c r="C3348" s="70">
        <v>294158.299999999</v>
      </c>
      <c r="D3348" s="79"/>
      <c r="E3348" s="70"/>
      <c r="F3348" s="72"/>
      <c r="G3348" s="70">
        <f t="shared" si="110"/>
        <v>294158.299999999</v>
      </c>
      <c r="I3348" s="68">
        <v>0</v>
      </c>
      <c r="J3348" s="69">
        <f t="shared" si="109"/>
        <v>-294158.299999999</v>
      </c>
      <c r="K3348" s="57"/>
      <c r="L3348" s="65" t="s">
        <v>531</v>
      </c>
    </row>
    <row r="3349" spans="1:12" s="73" customFormat="1" outlineLevel="2">
      <c r="A3349" s="82">
        <v>2621020000</v>
      </c>
      <c r="B3349" s="83" t="s">
        <v>2619</v>
      </c>
      <c r="C3349" s="70">
        <v>-294174.429999999</v>
      </c>
      <c r="D3349" s="79"/>
      <c r="E3349" s="70"/>
      <c r="F3349" s="72"/>
      <c r="G3349" s="70">
        <f t="shared" si="110"/>
        <v>-294174.429999999</v>
      </c>
      <c r="I3349" s="68">
        <v>0</v>
      </c>
      <c r="J3349" s="69">
        <f t="shared" si="109"/>
        <v>294174.429999999</v>
      </c>
      <c r="K3349" s="57"/>
      <c r="L3349" s="65" t="s">
        <v>531</v>
      </c>
    </row>
    <row r="3350" spans="1:12" s="73" customFormat="1" outlineLevel="1">
      <c r="A3350" s="66" t="s">
        <v>532</v>
      </c>
      <c r="B3350" s="35" t="s">
        <v>5738</v>
      </c>
      <c r="C3350" s="67">
        <f>SUM(C3351:C3356)</f>
        <v>-1038523.0399990082</v>
      </c>
      <c r="D3350" s="79"/>
      <c r="E3350" s="67"/>
      <c r="F3350" s="72"/>
      <c r="G3350" s="67">
        <f t="shared" si="110"/>
        <v>-1038523.0399990082</v>
      </c>
      <c r="I3350" s="68">
        <v>-1068277.17</v>
      </c>
      <c r="J3350" s="69">
        <f t="shared" si="109"/>
        <v>-29754.130000991747</v>
      </c>
      <c r="K3350" s="57"/>
      <c r="L3350" s="65">
        <v>0</v>
      </c>
    </row>
    <row r="3351" spans="1:12" s="73" customFormat="1" outlineLevel="2">
      <c r="A3351" s="31">
        <v>2624010000</v>
      </c>
      <c r="B3351" s="45" t="s">
        <v>1164</v>
      </c>
      <c r="C3351" s="70">
        <v>0</v>
      </c>
      <c r="D3351" s="79"/>
      <c r="E3351" s="70"/>
      <c r="F3351" s="72"/>
      <c r="G3351" s="70">
        <f t="shared" ref="G3351:G3356" si="111">C3351+E3351</f>
        <v>0</v>
      </c>
      <c r="I3351" s="68">
        <v>0</v>
      </c>
      <c r="J3351" s="69">
        <f t="shared" ref="J3351:J3356" si="112">I3351-G3351</f>
        <v>0</v>
      </c>
      <c r="K3351" s="57"/>
      <c r="L3351" s="65" t="s">
        <v>408</v>
      </c>
    </row>
    <row r="3352" spans="1:12" s="73" customFormat="1" outlineLevel="2">
      <c r="A3352" s="31">
        <v>2624020000</v>
      </c>
      <c r="B3352" s="45" t="s">
        <v>1165</v>
      </c>
      <c r="C3352" s="70">
        <v>0</v>
      </c>
      <c r="D3352" s="79"/>
      <c r="E3352" s="70"/>
      <c r="F3352" s="72"/>
      <c r="G3352" s="70">
        <f t="shared" si="111"/>
        <v>0</v>
      </c>
      <c r="I3352" s="68">
        <v>0</v>
      </c>
      <c r="J3352" s="69">
        <f t="shared" si="112"/>
        <v>0</v>
      </c>
      <c r="K3352" s="57"/>
      <c r="L3352" s="65" t="s">
        <v>408</v>
      </c>
    </row>
    <row r="3353" spans="1:12" s="73" customFormat="1" outlineLevel="2">
      <c r="A3353" s="82">
        <v>2622000000</v>
      </c>
      <c r="B3353" s="83" t="s">
        <v>1166</v>
      </c>
      <c r="C3353" s="70">
        <v>-812549.56999999902</v>
      </c>
      <c r="D3353" s="79"/>
      <c r="E3353" s="70"/>
      <c r="F3353" s="72"/>
      <c r="G3353" s="70">
        <f t="shared" si="111"/>
        <v>-812549.56999999902</v>
      </c>
      <c r="I3353" s="68">
        <v>0</v>
      </c>
      <c r="J3353" s="69">
        <f t="shared" si="112"/>
        <v>812549.56999999902</v>
      </c>
      <c r="K3353" s="57"/>
      <c r="L3353" s="65" t="s">
        <v>532</v>
      </c>
    </row>
    <row r="3354" spans="1:12" s="73" customFormat="1" outlineLevel="2">
      <c r="A3354" s="82">
        <v>2622010000</v>
      </c>
      <c r="B3354" s="83" t="s">
        <v>1167</v>
      </c>
      <c r="C3354" s="70">
        <v>343491124.43000001</v>
      </c>
      <c r="D3354" s="79"/>
      <c r="E3354" s="70"/>
      <c r="F3354" s="72"/>
      <c r="G3354" s="70">
        <f t="shared" si="111"/>
        <v>343491124.43000001</v>
      </c>
      <c r="I3354" s="68">
        <v>0</v>
      </c>
      <c r="J3354" s="69">
        <f t="shared" si="112"/>
        <v>-343491124.43000001</v>
      </c>
      <c r="K3354" s="57"/>
      <c r="L3354" s="65" t="s">
        <v>532</v>
      </c>
    </row>
    <row r="3355" spans="1:12" s="73" customFormat="1" outlineLevel="2">
      <c r="A3355" s="82">
        <v>2622020000</v>
      </c>
      <c r="B3355" s="83" t="s">
        <v>1168</v>
      </c>
      <c r="C3355" s="70">
        <v>-343717097.89999902</v>
      </c>
      <c r="D3355" s="79"/>
      <c r="E3355" s="70"/>
      <c r="F3355" s="72"/>
      <c r="G3355" s="70">
        <f t="shared" si="111"/>
        <v>-343717097.89999902</v>
      </c>
      <c r="I3355" s="68">
        <v>0</v>
      </c>
      <c r="J3355" s="69">
        <f t="shared" si="112"/>
        <v>343717097.89999902</v>
      </c>
      <c r="K3355" s="57"/>
      <c r="L3355" s="65" t="s">
        <v>532</v>
      </c>
    </row>
    <row r="3356" spans="1:12" s="73" customFormat="1" outlineLevel="2">
      <c r="A3356" s="82">
        <v>2622030000</v>
      </c>
      <c r="B3356" s="83" t="s">
        <v>1169</v>
      </c>
      <c r="C3356" s="70">
        <v>0</v>
      </c>
      <c r="D3356" s="79"/>
      <c r="E3356" s="70"/>
      <c r="F3356" s="72"/>
      <c r="G3356" s="70">
        <f t="shared" si="111"/>
        <v>0</v>
      </c>
      <c r="I3356" s="68">
        <v>0</v>
      </c>
      <c r="J3356" s="69">
        <f t="shared" si="112"/>
        <v>0</v>
      </c>
      <c r="K3356" s="57"/>
      <c r="L3356" s="65" t="s">
        <v>532</v>
      </c>
    </row>
    <row r="3357" spans="1:12" s="73" customFormat="1" outlineLevel="1">
      <c r="A3357" s="66" t="s">
        <v>533</v>
      </c>
      <c r="B3357" s="35" t="s">
        <v>5739</v>
      </c>
      <c r="C3357" s="67">
        <f>SUM(C3358:C3358)</f>
        <v>0</v>
      </c>
      <c r="D3357" s="79"/>
      <c r="E3357" s="67"/>
      <c r="F3357" s="72"/>
      <c r="G3357" s="67">
        <f t="shared" si="110"/>
        <v>0</v>
      </c>
      <c r="I3357" s="68">
        <v>0</v>
      </c>
      <c r="J3357" s="69">
        <f t="shared" si="109"/>
        <v>0</v>
      </c>
      <c r="K3357" s="57"/>
      <c r="L3357" s="65">
        <v>0</v>
      </c>
    </row>
    <row r="3358" spans="1:12" s="73" customFormat="1" outlineLevel="2">
      <c r="A3358" s="31">
        <v>2626010000</v>
      </c>
      <c r="B3358" s="45" t="s">
        <v>2620</v>
      </c>
      <c r="C3358" s="70">
        <v>0</v>
      </c>
      <c r="D3358" s="79"/>
      <c r="E3358" s="70"/>
      <c r="F3358" s="72"/>
      <c r="G3358" s="70">
        <f t="shared" si="110"/>
        <v>0</v>
      </c>
      <c r="I3358" s="68">
        <v>0</v>
      </c>
      <c r="J3358" s="69">
        <f t="shared" si="109"/>
        <v>0</v>
      </c>
      <c r="K3358" s="57"/>
      <c r="L3358" s="65" t="s">
        <v>533</v>
      </c>
    </row>
    <row r="3359" spans="1:12" s="73" customFormat="1" outlineLevel="1">
      <c r="A3359" s="66" t="s">
        <v>534</v>
      </c>
      <c r="B3359" s="35" t="s">
        <v>5650</v>
      </c>
      <c r="C3359" s="67">
        <f>SUM(C3360:C3364)</f>
        <v>78426.139999999898</v>
      </c>
      <c r="D3359" s="79"/>
      <c r="E3359" s="67"/>
      <c r="F3359" s="72"/>
      <c r="G3359" s="67">
        <f t="shared" si="110"/>
        <v>78426.139999999898</v>
      </c>
      <c r="I3359" s="68">
        <v>50330.04</v>
      </c>
      <c r="J3359" s="69">
        <f t="shared" si="109"/>
        <v>-28096.099999999897</v>
      </c>
      <c r="K3359" s="57"/>
      <c r="L3359" s="65">
        <v>0</v>
      </c>
    </row>
    <row r="3360" spans="1:12" s="73" customFormat="1" outlineLevel="2">
      <c r="A3360" s="82">
        <v>2629010000</v>
      </c>
      <c r="B3360" s="83" t="s">
        <v>1170</v>
      </c>
      <c r="C3360" s="70">
        <v>0</v>
      </c>
      <c r="D3360" s="79"/>
      <c r="E3360" s="70"/>
      <c r="F3360" s="72"/>
      <c r="G3360" s="70">
        <f t="shared" si="110"/>
        <v>0</v>
      </c>
      <c r="I3360" s="68">
        <v>0</v>
      </c>
      <c r="J3360" s="69">
        <f t="shared" si="109"/>
        <v>0</v>
      </c>
      <c r="K3360" s="57"/>
      <c r="L3360" s="65" t="s">
        <v>409</v>
      </c>
    </row>
    <row r="3361" spans="1:14" s="73" customFormat="1" outlineLevel="2">
      <c r="A3361" s="82">
        <v>2629020000</v>
      </c>
      <c r="B3361" s="83" t="s">
        <v>1171</v>
      </c>
      <c r="C3361" s="70">
        <v>0</v>
      </c>
      <c r="D3361" s="79"/>
      <c r="E3361" s="70"/>
      <c r="F3361" s="72"/>
      <c r="G3361" s="70">
        <f t="shared" si="110"/>
        <v>0</v>
      </c>
      <c r="I3361" s="68">
        <v>0</v>
      </c>
      <c r="J3361" s="69">
        <f t="shared" si="109"/>
        <v>0</v>
      </c>
      <c r="K3361" s="57"/>
      <c r="L3361" s="65" t="s">
        <v>409</v>
      </c>
    </row>
    <row r="3362" spans="1:14" s="73" customFormat="1" outlineLevel="2">
      <c r="A3362" s="82">
        <v>2629030000</v>
      </c>
      <c r="B3362" s="83" t="s">
        <v>1172</v>
      </c>
      <c r="C3362" s="70">
        <v>0</v>
      </c>
      <c r="D3362" s="79"/>
      <c r="E3362" s="70"/>
      <c r="F3362" s="72"/>
      <c r="G3362" s="70">
        <f t="shared" si="110"/>
        <v>0</v>
      </c>
      <c r="I3362" s="68">
        <v>0</v>
      </c>
      <c r="J3362" s="69">
        <f t="shared" si="109"/>
        <v>0</v>
      </c>
      <c r="K3362" s="57"/>
      <c r="L3362" s="65" t="s">
        <v>409</v>
      </c>
    </row>
    <row r="3363" spans="1:14" s="73" customFormat="1" outlineLevel="2">
      <c r="A3363" s="82">
        <v>2629040000</v>
      </c>
      <c r="B3363" s="83" t="s">
        <v>1173</v>
      </c>
      <c r="C3363" s="70">
        <v>78426.139999999898</v>
      </c>
      <c r="D3363" s="79"/>
      <c r="E3363" s="70"/>
      <c r="F3363" s="72"/>
      <c r="G3363" s="70">
        <f t="shared" si="110"/>
        <v>78426.139999999898</v>
      </c>
      <c r="I3363" s="68">
        <v>0</v>
      </c>
      <c r="J3363" s="69">
        <f t="shared" si="109"/>
        <v>-78426.139999999898</v>
      </c>
      <c r="K3363" s="57"/>
      <c r="L3363" s="65" t="s">
        <v>409</v>
      </c>
    </row>
    <row r="3364" spans="1:14" s="73" customFormat="1" outlineLevel="2">
      <c r="A3364" s="82">
        <v>2629990000</v>
      </c>
      <c r="B3364" s="83" t="s">
        <v>1174</v>
      </c>
      <c r="C3364" s="70">
        <v>0</v>
      </c>
      <c r="D3364" s="79"/>
      <c r="E3364" s="70"/>
      <c r="F3364" s="72"/>
      <c r="G3364" s="70">
        <f t="shared" si="110"/>
        <v>0</v>
      </c>
      <c r="I3364" s="68">
        <v>0</v>
      </c>
      <c r="J3364" s="69">
        <f t="shared" si="109"/>
        <v>0</v>
      </c>
      <c r="K3364" s="57"/>
      <c r="L3364" s="65" t="s">
        <v>409</v>
      </c>
    </row>
    <row r="3365" spans="1:14" s="73" customFormat="1" outlineLevel="2">
      <c r="A3365" s="82">
        <v>2629999999</v>
      </c>
      <c r="B3365" s="83" t="s">
        <v>1175</v>
      </c>
      <c r="C3365" s="70">
        <v>-0.02</v>
      </c>
      <c r="D3365" s="79"/>
      <c r="E3365" s="70"/>
      <c r="F3365" s="72"/>
      <c r="G3365" s="70">
        <f t="shared" si="110"/>
        <v>-0.02</v>
      </c>
      <c r="I3365" s="68">
        <v>0</v>
      </c>
      <c r="J3365" s="69">
        <f t="shared" si="109"/>
        <v>0.02</v>
      </c>
      <c r="K3365" s="57"/>
      <c r="L3365" s="65" t="s">
        <v>409</v>
      </c>
    </row>
    <row r="3366" spans="1:14" s="73" customFormat="1" outlineLevel="1">
      <c r="A3366" s="66" t="s">
        <v>535</v>
      </c>
      <c r="B3366" s="35" t="s">
        <v>5651</v>
      </c>
      <c r="C3366" s="67">
        <f>SUM(C3367)</f>
        <v>82291.63</v>
      </c>
      <c r="D3366" s="79"/>
      <c r="E3366" s="67"/>
      <c r="F3366" s="72"/>
      <c r="G3366" s="67">
        <f t="shared" si="110"/>
        <v>82291.63</v>
      </c>
      <c r="I3366" s="68">
        <v>105379.27</v>
      </c>
      <c r="J3366" s="69">
        <f t="shared" si="109"/>
        <v>23087.64</v>
      </c>
      <c r="K3366" s="57"/>
      <c r="L3366" s="65">
        <v>0</v>
      </c>
    </row>
    <row r="3367" spans="1:14" s="73" customFormat="1" outlineLevel="2">
      <c r="A3367" s="82">
        <v>2630000000</v>
      </c>
      <c r="B3367" s="83" t="s">
        <v>1176</v>
      </c>
      <c r="C3367" s="70">
        <v>82291.63</v>
      </c>
      <c r="D3367" s="79"/>
      <c r="E3367" s="70"/>
      <c r="F3367" s="72"/>
      <c r="G3367" s="70">
        <f t="shared" si="110"/>
        <v>82291.63</v>
      </c>
      <c r="I3367" s="68">
        <v>0</v>
      </c>
      <c r="J3367" s="69">
        <f t="shared" si="109"/>
        <v>-82291.63</v>
      </c>
      <c r="K3367" s="57"/>
      <c r="L3367" s="65" t="s">
        <v>410</v>
      </c>
    </row>
    <row r="3368" spans="1:14" s="73" customFormat="1" outlineLevel="1">
      <c r="A3368" s="66" t="s">
        <v>536</v>
      </c>
      <c r="B3368" s="35" t="s">
        <v>5653</v>
      </c>
      <c r="C3368" s="67">
        <f>SUM(C3369:C3370)</f>
        <v>0</v>
      </c>
      <c r="D3368" s="79"/>
      <c r="E3368" s="67"/>
      <c r="F3368" s="72"/>
      <c r="G3368" s="67">
        <f t="shared" si="110"/>
        <v>0</v>
      </c>
      <c r="I3368" s="68">
        <v>0</v>
      </c>
      <c r="J3368" s="69">
        <f t="shared" si="109"/>
        <v>0</v>
      </c>
      <c r="K3368" s="57"/>
      <c r="L3368" s="65">
        <v>0</v>
      </c>
    </row>
    <row r="3369" spans="1:14" s="73" customFormat="1" outlineLevel="2">
      <c r="A3369" s="82">
        <v>2670000000</v>
      </c>
      <c r="B3369" s="83" t="s">
        <v>1178</v>
      </c>
      <c r="C3369" s="70">
        <v>0</v>
      </c>
      <c r="D3369" s="79"/>
      <c r="E3369" s="70"/>
      <c r="F3369" s="72"/>
      <c r="G3369" s="70">
        <f t="shared" si="110"/>
        <v>0</v>
      </c>
      <c r="I3369" s="68">
        <v>0</v>
      </c>
      <c r="J3369" s="69">
        <f t="shared" si="109"/>
        <v>0</v>
      </c>
      <c r="K3369" s="57"/>
      <c r="L3369" s="65" t="s">
        <v>412</v>
      </c>
    </row>
    <row r="3370" spans="1:14" s="73" customFormat="1" outlineLevel="2">
      <c r="A3370" s="82">
        <v>2679999999</v>
      </c>
      <c r="B3370" s="83" t="s">
        <v>1179</v>
      </c>
      <c r="C3370" s="70">
        <v>0</v>
      </c>
      <c r="D3370" s="79"/>
      <c r="E3370" s="70"/>
      <c r="F3370" s="72"/>
      <c r="G3370" s="70">
        <f t="shared" si="110"/>
        <v>0</v>
      </c>
      <c r="I3370" s="68">
        <v>0</v>
      </c>
      <c r="J3370" s="69">
        <f t="shared" si="109"/>
        <v>0</v>
      </c>
      <c r="K3370" s="57"/>
      <c r="L3370" s="65" t="s">
        <v>412</v>
      </c>
    </row>
    <row r="3371" spans="1:14" s="73" customFormat="1" outlineLevel="1">
      <c r="A3371" s="66" t="s">
        <v>537</v>
      </c>
      <c r="B3371" s="35" t="s">
        <v>5740</v>
      </c>
      <c r="C3371" s="67">
        <f>SUM(C3372:C3406)</f>
        <v>48571.679999999993</v>
      </c>
      <c r="D3371" s="79"/>
      <c r="E3371" s="67"/>
      <c r="F3371" s="72"/>
      <c r="G3371" s="67">
        <f t="shared" si="110"/>
        <v>48571.679999999993</v>
      </c>
      <c r="I3371" s="68">
        <v>71877.440000000395</v>
      </c>
      <c r="J3371" s="69">
        <f t="shared" si="109"/>
        <v>23305.760000000402</v>
      </c>
      <c r="K3371" s="57"/>
      <c r="L3371" s="65">
        <v>0</v>
      </c>
      <c r="M3371" s="100"/>
      <c r="N3371" s="68">
        <v>37786</v>
      </c>
    </row>
    <row r="3372" spans="1:14" s="73" customFormat="1" outlineLevel="2">
      <c r="A3372" s="82">
        <v>2682110101</v>
      </c>
      <c r="B3372" s="83" t="s">
        <v>2621</v>
      </c>
      <c r="C3372" s="70">
        <v>0</v>
      </c>
      <c r="D3372" s="79"/>
      <c r="E3372" s="70"/>
      <c r="F3372" s="72"/>
      <c r="G3372" s="70">
        <f t="shared" si="110"/>
        <v>0</v>
      </c>
      <c r="I3372" s="68">
        <v>0</v>
      </c>
      <c r="J3372" s="69">
        <f t="shared" si="109"/>
        <v>0</v>
      </c>
      <c r="K3372" s="57"/>
      <c r="L3372" s="65" t="s">
        <v>537</v>
      </c>
    </row>
    <row r="3373" spans="1:14" s="73" customFormat="1" outlineLevel="2">
      <c r="A3373" s="82">
        <v>2682110102</v>
      </c>
      <c r="B3373" s="83" t="s">
        <v>2622</v>
      </c>
      <c r="C3373" s="70">
        <v>0</v>
      </c>
      <c r="D3373" s="79"/>
      <c r="E3373" s="70"/>
      <c r="F3373" s="72"/>
      <c r="G3373" s="70">
        <f t="shared" si="110"/>
        <v>0</v>
      </c>
      <c r="I3373" s="68">
        <v>0</v>
      </c>
      <c r="J3373" s="69">
        <f t="shared" si="109"/>
        <v>0</v>
      </c>
      <c r="K3373" s="57"/>
      <c r="L3373" s="65" t="s">
        <v>537</v>
      </c>
    </row>
    <row r="3374" spans="1:14" s="73" customFormat="1" outlineLevel="2">
      <c r="A3374" s="82">
        <v>2682110103</v>
      </c>
      <c r="B3374" s="83" t="s">
        <v>2623</v>
      </c>
      <c r="C3374" s="70">
        <v>0</v>
      </c>
      <c r="D3374" s="79"/>
      <c r="E3374" s="70"/>
      <c r="F3374" s="72"/>
      <c r="G3374" s="70">
        <f t="shared" si="110"/>
        <v>0</v>
      </c>
      <c r="I3374" s="68">
        <v>0</v>
      </c>
      <c r="J3374" s="69">
        <f t="shared" si="109"/>
        <v>0</v>
      </c>
      <c r="K3374" s="57"/>
      <c r="L3374" s="65" t="s">
        <v>537</v>
      </c>
    </row>
    <row r="3375" spans="1:14" s="73" customFormat="1" outlineLevel="2">
      <c r="A3375" s="82">
        <v>2682110111</v>
      </c>
      <c r="B3375" s="83" t="s">
        <v>2624</v>
      </c>
      <c r="C3375" s="70">
        <v>0</v>
      </c>
      <c r="D3375" s="79"/>
      <c r="E3375" s="70"/>
      <c r="F3375" s="72"/>
      <c r="G3375" s="70">
        <f t="shared" si="110"/>
        <v>0</v>
      </c>
      <c r="I3375" s="68">
        <v>0</v>
      </c>
      <c r="J3375" s="69">
        <f t="shared" si="109"/>
        <v>0</v>
      </c>
      <c r="K3375" s="57"/>
      <c r="L3375" s="65" t="s">
        <v>537</v>
      </c>
    </row>
    <row r="3376" spans="1:14" s="73" customFormat="1" outlineLevel="2">
      <c r="A3376" s="82">
        <v>2682110112</v>
      </c>
      <c r="B3376" s="83" t="s">
        <v>2625</v>
      </c>
      <c r="C3376" s="76">
        <v>37786</v>
      </c>
      <c r="D3376" s="79"/>
      <c r="E3376" s="70"/>
      <c r="F3376" s="72"/>
      <c r="G3376" s="70">
        <f t="shared" si="110"/>
        <v>37786</v>
      </c>
      <c r="I3376" s="68">
        <v>0</v>
      </c>
      <c r="J3376" s="69">
        <f t="shared" si="109"/>
        <v>-37786</v>
      </c>
      <c r="K3376" s="57"/>
      <c r="L3376" s="65" t="s">
        <v>537</v>
      </c>
    </row>
    <row r="3377" spans="1:12" s="73" customFormat="1" outlineLevel="2">
      <c r="A3377" s="82">
        <v>2682110113</v>
      </c>
      <c r="B3377" s="83" t="s">
        <v>2626</v>
      </c>
      <c r="C3377" s="70">
        <v>0</v>
      </c>
      <c r="D3377" s="79"/>
      <c r="E3377" s="70"/>
      <c r="F3377" s="72"/>
      <c r="G3377" s="70">
        <f t="shared" si="110"/>
        <v>0</v>
      </c>
      <c r="I3377" s="68">
        <v>0</v>
      </c>
      <c r="J3377" s="69">
        <f t="shared" si="109"/>
        <v>0</v>
      </c>
      <c r="K3377" s="57"/>
      <c r="L3377" s="65" t="s">
        <v>537</v>
      </c>
    </row>
    <row r="3378" spans="1:12" s="73" customFormat="1" outlineLevel="2">
      <c r="A3378" s="82">
        <v>2682110201</v>
      </c>
      <c r="B3378" s="83" t="s">
        <v>2627</v>
      </c>
      <c r="C3378" s="70">
        <v>0</v>
      </c>
      <c r="D3378" s="79"/>
      <c r="E3378" s="70"/>
      <c r="F3378" s="72"/>
      <c r="G3378" s="70">
        <f t="shared" si="110"/>
        <v>0</v>
      </c>
      <c r="I3378" s="68">
        <v>0</v>
      </c>
      <c r="J3378" s="69">
        <f t="shared" si="109"/>
        <v>0</v>
      </c>
      <c r="K3378" s="57"/>
      <c r="L3378" s="65" t="s">
        <v>537</v>
      </c>
    </row>
    <row r="3379" spans="1:12" s="73" customFormat="1" outlineLevel="2">
      <c r="A3379" s="82">
        <v>2682110301</v>
      </c>
      <c r="B3379" s="83" t="s">
        <v>2628</v>
      </c>
      <c r="C3379" s="70">
        <v>0</v>
      </c>
      <c r="D3379" s="79"/>
      <c r="E3379" s="70"/>
      <c r="F3379" s="72"/>
      <c r="G3379" s="70">
        <f t="shared" si="110"/>
        <v>0</v>
      </c>
      <c r="I3379" s="68">
        <v>0</v>
      </c>
      <c r="J3379" s="69">
        <f t="shared" si="109"/>
        <v>0</v>
      </c>
      <c r="K3379" s="57"/>
      <c r="L3379" s="65" t="s">
        <v>537</v>
      </c>
    </row>
    <row r="3380" spans="1:12" s="73" customFormat="1" outlineLevel="2">
      <c r="A3380" s="82">
        <v>2682110302</v>
      </c>
      <c r="B3380" s="83" t="s">
        <v>2629</v>
      </c>
      <c r="C3380" s="70">
        <v>0</v>
      </c>
      <c r="D3380" s="79"/>
      <c r="E3380" s="70"/>
      <c r="F3380" s="72"/>
      <c r="G3380" s="70">
        <f t="shared" si="110"/>
        <v>0</v>
      </c>
      <c r="I3380" s="68">
        <v>0</v>
      </c>
      <c r="J3380" s="69">
        <f t="shared" ref="J3380:J3443" si="113">I3380-G3380</f>
        <v>0</v>
      </c>
      <c r="K3380" s="57"/>
      <c r="L3380" s="65" t="s">
        <v>537</v>
      </c>
    </row>
    <row r="3381" spans="1:12" s="73" customFormat="1" outlineLevel="2">
      <c r="A3381" s="82">
        <v>2682110303</v>
      </c>
      <c r="B3381" s="83" t="s">
        <v>2630</v>
      </c>
      <c r="C3381" s="70">
        <v>0</v>
      </c>
      <c r="D3381" s="79"/>
      <c r="E3381" s="70"/>
      <c r="F3381" s="72"/>
      <c r="G3381" s="70">
        <f t="shared" si="110"/>
        <v>0</v>
      </c>
      <c r="I3381" s="68">
        <v>0</v>
      </c>
      <c r="J3381" s="69">
        <f t="shared" si="113"/>
        <v>0</v>
      </c>
      <c r="K3381" s="57"/>
      <c r="L3381" s="65" t="s">
        <v>537</v>
      </c>
    </row>
    <row r="3382" spans="1:12" s="73" customFormat="1" outlineLevel="2">
      <c r="A3382" s="82">
        <v>2682110401</v>
      </c>
      <c r="B3382" s="83" t="s">
        <v>2631</v>
      </c>
      <c r="C3382" s="70">
        <v>-1432.41</v>
      </c>
      <c r="D3382" s="79"/>
      <c r="E3382" s="70"/>
      <c r="F3382" s="72"/>
      <c r="G3382" s="70">
        <f t="shared" si="110"/>
        <v>-1432.41</v>
      </c>
      <c r="I3382" s="68">
        <v>0</v>
      </c>
      <c r="J3382" s="69">
        <f t="shared" si="113"/>
        <v>1432.41</v>
      </c>
      <c r="K3382" s="57"/>
      <c r="L3382" s="65" t="s">
        <v>537</v>
      </c>
    </row>
    <row r="3383" spans="1:12" s="73" customFormat="1" outlineLevel="2">
      <c r="A3383" s="82">
        <v>2682110402</v>
      </c>
      <c r="B3383" s="83" t="s">
        <v>2632</v>
      </c>
      <c r="C3383" s="70">
        <v>0</v>
      </c>
      <c r="D3383" s="79"/>
      <c r="E3383" s="70"/>
      <c r="F3383" s="72"/>
      <c r="G3383" s="70">
        <f t="shared" si="110"/>
        <v>0</v>
      </c>
      <c r="I3383" s="68">
        <v>0</v>
      </c>
      <c r="J3383" s="69">
        <f t="shared" si="113"/>
        <v>0</v>
      </c>
      <c r="K3383" s="57"/>
      <c r="L3383" s="65" t="s">
        <v>537</v>
      </c>
    </row>
    <row r="3384" spans="1:12" s="73" customFormat="1" outlineLevel="2">
      <c r="A3384" s="82">
        <v>2682110403</v>
      </c>
      <c r="B3384" s="83" t="s">
        <v>2633</v>
      </c>
      <c r="C3384" s="70">
        <v>0</v>
      </c>
      <c r="D3384" s="79"/>
      <c r="E3384" s="70"/>
      <c r="F3384" s="72"/>
      <c r="G3384" s="70">
        <f t="shared" si="110"/>
        <v>0</v>
      </c>
      <c r="I3384" s="68">
        <v>0</v>
      </c>
      <c r="J3384" s="69">
        <f t="shared" si="113"/>
        <v>0</v>
      </c>
      <c r="K3384" s="57"/>
      <c r="L3384" s="65" t="s">
        <v>537</v>
      </c>
    </row>
    <row r="3385" spans="1:12" s="73" customFormat="1" outlineLevel="2">
      <c r="A3385" s="82">
        <v>2682110501</v>
      </c>
      <c r="B3385" s="83" t="s">
        <v>2634</v>
      </c>
      <c r="C3385" s="70">
        <v>0</v>
      </c>
      <c r="D3385" s="79"/>
      <c r="E3385" s="70"/>
      <c r="F3385" s="72"/>
      <c r="G3385" s="70">
        <f t="shared" si="110"/>
        <v>0</v>
      </c>
      <c r="I3385" s="68">
        <v>0</v>
      </c>
      <c r="J3385" s="69">
        <f t="shared" si="113"/>
        <v>0</v>
      </c>
      <c r="K3385" s="57"/>
      <c r="L3385" s="65" t="s">
        <v>537</v>
      </c>
    </row>
    <row r="3386" spans="1:12" s="73" customFormat="1" outlineLevel="2">
      <c r="A3386" s="82">
        <v>2682110502</v>
      </c>
      <c r="B3386" s="83" t="s">
        <v>2635</v>
      </c>
      <c r="C3386" s="70">
        <v>0</v>
      </c>
      <c r="D3386" s="79"/>
      <c r="E3386" s="70"/>
      <c r="F3386" s="72"/>
      <c r="G3386" s="70">
        <f t="shared" si="110"/>
        <v>0</v>
      </c>
      <c r="I3386" s="68">
        <v>0</v>
      </c>
      <c r="J3386" s="69">
        <f t="shared" si="113"/>
        <v>0</v>
      </c>
      <c r="K3386" s="57"/>
      <c r="L3386" s="65" t="s">
        <v>537</v>
      </c>
    </row>
    <row r="3387" spans="1:12" s="73" customFormat="1" outlineLevel="2">
      <c r="A3387" s="82">
        <v>2682110503</v>
      </c>
      <c r="B3387" s="83" t="s">
        <v>2636</v>
      </c>
      <c r="C3387" s="70">
        <v>0</v>
      </c>
      <c r="D3387" s="79"/>
      <c r="E3387" s="70"/>
      <c r="F3387" s="72"/>
      <c r="G3387" s="70">
        <f t="shared" si="110"/>
        <v>0</v>
      </c>
      <c r="I3387" s="68">
        <v>0</v>
      </c>
      <c r="J3387" s="69">
        <f t="shared" si="113"/>
        <v>0</v>
      </c>
      <c r="K3387" s="57"/>
      <c r="L3387" s="65" t="s">
        <v>537</v>
      </c>
    </row>
    <row r="3388" spans="1:12" s="73" customFormat="1" outlineLevel="2">
      <c r="A3388" s="82">
        <v>2682110811</v>
      </c>
      <c r="B3388" s="83" t="s">
        <v>2637</v>
      </c>
      <c r="C3388" s="70">
        <v>0</v>
      </c>
      <c r="D3388" s="79"/>
      <c r="E3388" s="70"/>
      <c r="F3388" s="72"/>
      <c r="G3388" s="70">
        <f t="shared" si="110"/>
        <v>0</v>
      </c>
      <c r="I3388" s="68">
        <v>0</v>
      </c>
      <c r="J3388" s="69">
        <f t="shared" si="113"/>
        <v>0</v>
      </c>
      <c r="K3388" s="57"/>
      <c r="L3388" s="65" t="s">
        <v>537</v>
      </c>
    </row>
    <row r="3389" spans="1:12" s="73" customFormat="1" outlineLevel="2">
      <c r="A3389" s="82">
        <v>2682110812</v>
      </c>
      <c r="B3389" s="83" t="s">
        <v>2638</v>
      </c>
      <c r="C3389" s="70">
        <v>0</v>
      </c>
      <c r="D3389" s="79"/>
      <c r="E3389" s="70"/>
      <c r="F3389" s="72"/>
      <c r="G3389" s="70">
        <f t="shared" si="110"/>
        <v>0</v>
      </c>
      <c r="I3389" s="68">
        <v>0</v>
      </c>
      <c r="J3389" s="69">
        <f t="shared" si="113"/>
        <v>0</v>
      </c>
      <c r="K3389" s="57"/>
      <c r="L3389" s="65" t="s">
        <v>537</v>
      </c>
    </row>
    <row r="3390" spans="1:12" s="73" customFormat="1" outlineLevel="2">
      <c r="A3390" s="82">
        <v>2682110813</v>
      </c>
      <c r="B3390" s="83" t="s">
        <v>2639</v>
      </c>
      <c r="C3390" s="70">
        <v>0</v>
      </c>
      <c r="D3390" s="79"/>
      <c r="E3390" s="70"/>
      <c r="F3390" s="72"/>
      <c r="G3390" s="70">
        <f t="shared" si="110"/>
        <v>0</v>
      </c>
      <c r="I3390" s="68">
        <v>0</v>
      </c>
      <c r="J3390" s="69">
        <f t="shared" si="113"/>
        <v>0</v>
      </c>
      <c r="K3390" s="57"/>
      <c r="L3390" s="65" t="s">
        <v>537</v>
      </c>
    </row>
    <row r="3391" spans="1:12" s="73" customFormat="1" outlineLevel="2">
      <c r="A3391" s="82">
        <v>2682110814</v>
      </c>
      <c r="B3391" s="83" t="s">
        <v>2640</v>
      </c>
      <c r="C3391" s="70">
        <v>0</v>
      </c>
      <c r="D3391" s="79"/>
      <c r="E3391" s="70"/>
      <c r="F3391" s="72"/>
      <c r="G3391" s="70">
        <f t="shared" si="110"/>
        <v>0</v>
      </c>
      <c r="I3391" s="68">
        <v>0</v>
      </c>
      <c r="J3391" s="69">
        <f t="shared" si="113"/>
        <v>0</v>
      </c>
      <c r="K3391" s="57"/>
      <c r="L3391" s="65" t="s">
        <v>537</v>
      </c>
    </row>
    <row r="3392" spans="1:12" s="73" customFormat="1" outlineLevel="2">
      <c r="A3392" s="82">
        <v>2682110815</v>
      </c>
      <c r="B3392" s="83" t="s">
        <v>2641</v>
      </c>
      <c r="C3392" s="70">
        <v>0</v>
      </c>
      <c r="D3392" s="79"/>
      <c r="E3392" s="70"/>
      <c r="F3392" s="72"/>
      <c r="G3392" s="70">
        <f t="shared" si="110"/>
        <v>0</v>
      </c>
      <c r="I3392" s="68">
        <v>0</v>
      </c>
      <c r="J3392" s="69">
        <f t="shared" si="113"/>
        <v>0</v>
      </c>
      <c r="K3392" s="57"/>
      <c r="L3392" s="65" t="s">
        <v>537</v>
      </c>
    </row>
    <row r="3393" spans="1:14" s="73" customFormat="1" outlineLevel="2">
      <c r="A3393" s="82">
        <v>2682110820</v>
      </c>
      <c r="B3393" s="83" t="s">
        <v>2642</v>
      </c>
      <c r="C3393" s="70">
        <v>0</v>
      </c>
      <c r="D3393" s="79"/>
      <c r="E3393" s="70"/>
      <c r="F3393" s="72"/>
      <c r="G3393" s="70">
        <f t="shared" si="110"/>
        <v>0</v>
      </c>
      <c r="I3393" s="68">
        <v>0</v>
      </c>
      <c r="J3393" s="69">
        <f t="shared" si="113"/>
        <v>0</v>
      </c>
      <c r="K3393" s="57"/>
      <c r="L3393" s="65" t="s">
        <v>537</v>
      </c>
    </row>
    <row r="3394" spans="1:14" s="73" customFormat="1" outlineLevel="2">
      <c r="A3394" s="82">
        <v>2682110822</v>
      </c>
      <c r="B3394" s="83" t="s">
        <v>2643</v>
      </c>
      <c r="C3394" s="70">
        <v>0</v>
      </c>
      <c r="D3394" s="79"/>
      <c r="E3394" s="70"/>
      <c r="F3394" s="72"/>
      <c r="G3394" s="70">
        <f t="shared" si="110"/>
        <v>0</v>
      </c>
      <c r="I3394" s="68">
        <v>0</v>
      </c>
      <c r="J3394" s="69">
        <f t="shared" si="113"/>
        <v>0</v>
      </c>
      <c r="K3394" s="57"/>
      <c r="L3394" s="65" t="s">
        <v>537</v>
      </c>
    </row>
    <row r="3395" spans="1:14" s="73" customFormat="1" outlineLevel="2">
      <c r="A3395" s="82">
        <v>2682110826</v>
      </c>
      <c r="B3395" s="83" t="s">
        <v>2644</v>
      </c>
      <c r="C3395" s="70">
        <v>0</v>
      </c>
      <c r="D3395" s="79"/>
      <c r="E3395" s="70"/>
      <c r="F3395" s="72"/>
      <c r="G3395" s="70">
        <f t="shared" si="110"/>
        <v>0</v>
      </c>
      <c r="I3395" s="68">
        <v>0</v>
      </c>
      <c r="J3395" s="69">
        <f t="shared" si="113"/>
        <v>0</v>
      </c>
      <c r="K3395" s="57"/>
      <c r="L3395" s="65" t="s">
        <v>537</v>
      </c>
    </row>
    <row r="3396" spans="1:14" s="73" customFormat="1" outlineLevel="2">
      <c r="A3396" s="82">
        <v>2682110829</v>
      </c>
      <c r="B3396" s="83" t="s">
        <v>2645</v>
      </c>
      <c r="C3396" s="70">
        <v>0</v>
      </c>
      <c r="D3396" s="79"/>
      <c r="E3396" s="70"/>
      <c r="F3396" s="72"/>
      <c r="G3396" s="70">
        <f t="shared" si="110"/>
        <v>0</v>
      </c>
      <c r="I3396" s="68">
        <v>0</v>
      </c>
      <c r="J3396" s="69">
        <f t="shared" si="113"/>
        <v>0</v>
      </c>
      <c r="K3396" s="57"/>
      <c r="L3396" s="65" t="s">
        <v>537</v>
      </c>
    </row>
    <row r="3397" spans="1:14" s="73" customFormat="1" outlineLevel="2">
      <c r="A3397" s="82">
        <v>2682110901</v>
      </c>
      <c r="B3397" s="83" t="s">
        <v>2646</v>
      </c>
      <c r="C3397" s="70">
        <v>0</v>
      </c>
      <c r="D3397" s="79"/>
      <c r="E3397" s="70"/>
      <c r="F3397" s="72"/>
      <c r="G3397" s="70">
        <f t="shared" si="110"/>
        <v>0</v>
      </c>
      <c r="I3397" s="68">
        <v>0</v>
      </c>
      <c r="J3397" s="69">
        <f t="shared" si="113"/>
        <v>0</v>
      </c>
      <c r="K3397" s="57"/>
      <c r="L3397" s="65" t="s">
        <v>537</v>
      </c>
    </row>
    <row r="3398" spans="1:14" s="73" customFormat="1" outlineLevel="2">
      <c r="A3398" s="82">
        <v>2682110911</v>
      </c>
      <c r="B3398" s="83" t="s">
        <v>2647</v>
      </c>
      <c r="C3398" s="70">
        <v>0</v>
      </c>
      <c r="D3398" s="79"/>
      <c r="E3398" s="70"/>
      <c r="F3398" s="72"/>
      <c r="G3398" s="70">
        <f t="shared" si="110"/>
        <v>0</v>
      </c>
      <c r="I3398" s="68">
        <v>0</v>
      </c>
      <c r="J3398" s="69">
        <f t="shared" si="113"/>
        <v>0</v>
      </c>
      <c r="K3398" s="57"/>
      <c r="L3398" s="65" t="s">
        <v>537</v>
      </c>
    </row>
    <row r="3399" spans="1:14" s="73" customFormat="1" outlineLevel="2">
      <c r="A3399" s="82">
        <v>2682110912</v>
      </c>
      <c r="B3399" s="83" t="s">
        <v>2648</v>
      </c>
      <c r="C3399" s="70">
        <v>0</v>
      </c>
      <c r="D3399" s="79"/>
      <c r="E3399" s="70"/>
      <c r="F3399" s="72"/>
      <c r="G3399" s="70">
        <f t="shared" si="110"/>
        <v>0</v>
      </c>
      <c r="I3399" s="68">
        <v>0</v>
      </c>
      <c r="J3399" s="69">
        <f t="shared" si="113"/>
        <v>0</v>
      </c>
      <c r="K3399" s="57"/>
      <c r="L3399" s="65" t="s">
        <v>537</v>
      </c>
    </row>
    <row r="3400" spans="1:14" s="73" customFormat="1" outlineLevel="2">
      <c r="A3400" s="82">
        <v>2682110913</v>
      </c>
      <c r="B3400" s="83" t="s">
        <v>2649</v>
      </c>
      <c r="C3400" s="70">
        <v>0</v>
      </c>
      <c r="D3400" s="79"/>
      <c r="E3400" s="70"/>
      <c r="F3400" s="72"/>
      <c r="G3400" s="70">
        <f t="shared" si="110"/>
        <v>0</v>
      </c>
      <c r="I3400" s="68">
        <v>0</v>
      </c>
      <c r="J3400" s="69">
        <f t="shared" si="113"/>
        <v>0</v>
      </c>
      <c r="K3400" s="57"/>
      <c r="L3400" s="65" t="s">
        <v>537</v>
      </c>
    </row>
    <row r="3401" spans="1:14" s="73" customFormat="1" outlineLevel="2">
      <c r="A3401" s="82">
        <v>2682111000</v>
      </c>
      <c r="B3401" s="83" t="s">
        <v>2650</v>
      </c>
      <c r="C3401" s="70">
        <v>0</v>
      </c>
      <c r="D3401" s="79"/>
      <c r="E3401" s="70"/>
      <c r="F3401" s="72"/>
      <c r="G3401" s="70">
        <f t="shared" si="110"/>
        <v>0</v>
      </c>
      <c r="I3401" s="68">
        <v>0</v>
      </c>
      <c r="J3401" s="69">
        <f t="shared" si="113"/>
        <v>0</v>
      </c>
      <c r="K3401" s="57"/>
      <c r="L3401" s="65" t="s">
        <v>537</v>
      </c>
      <c r="M3401" s="100"/>
    </row>
    <row r="3402" spans="1:14" s="73" customFormat="1" outlineLevel="2">
      <c r="A3402" s="82">
        <v>2682111420</v>
      </c>
      <c r="B3402" s="83" t="s">
        <v>2651</v>
      </c>
      <c r="C3402" s="70">
        <v>12218.09</v>
      </c>
      <c r="D3402" s="79"/>
      <c r="E3402" s="70"/>
      <c r="F3402" s="72"/>
      <c r="G3402" s="70">
        <f>C3402+E3402</f>
        <v>12218.09</v>
      </c>
      <c r="I3402" s="68">
        <v>0</v>
      </c>
      <c r="J3402" s="69">
        <f>I3402-G3402</f>
        <v>-12218.09</v>
      </c>
      <c r="K3402" s="57"/>
      <c r="L3402" s="65" t="s">
        <v>537</v>
      </c>
    </row>
    <row r="3403" spans="1:14" s="73" customFormat="1" outlineLevel="2">
      <c r="A3403" s="82">
        <v>2682111800</v>
      </c>
      <c r="B3403" s="83" t="s">
        <v>1200</v>
      </c>
      <c r="C3403" s="70">
        <v>0</v>
      </c>
      <c r="D3403" s="79"/>
      <c r="E3403" s="70"/>
      <c r="F3403" s="72"/>
      <c r="G3403" s="70">
        <f>C3403+E3403</f>
        <v>0</v>
      </c>
      <c r="I3403" s="68">
        <v>0</v>
      </c>
      <c r="J3403" s="69">
        <f>I3403-G3403</f>
        <v>0</v>
      </c>
      <c r="K3403" s="57"/>
      <c r="L3403" s="65" t="s">
        <v>537</v>
      </c>
    </row>
    <row r="3404" spans="1:14" s="73" customFormat="1" outlineLevel="2">
      <c r="A3404" s="82">
        <v>2682112401</v>
      </c>
      <c r="B3404" s="83" t="s">
        <v>2652</v>
      </c>
      <c r="C3404" s="70">
        <v>0</v>
      </c>
      <c r="D3404" s="79"/>
      <c r="E3404" s="70"/>
      <c r="F3404" s="72"/>
      <c r="G3404" s="70">
        <f t="shared" si="110"/>
        <v>0</v>
      </c>
      <c r="I3404" s="68">
        <v>0</v>
      </c>
      <c r="J3404" s="69">
        <f t="shared" si="113"/>
        <v>0</v>
      </c>
      <c r="K3404" s="57"/>
      <c r="L3404" s="65" t="s">
        <v>537</v>
      </c>
      <c r="N3404" s="100"/>
    </row>
    <row r="3405" spans="1:14" s="73" customFormat="1" outlineLevel="2">
      <c r="A3405" s="82">
        <v>2682112814</v>
      </c>
      <c r="B3405" s="83" t="s">
        <v>2653</v>
      </c>
      <c r="C3405" s="70">
        <v>0</v>
      </c>
      <c r="D3405" s="79"/>
      <c r="E3405" s="70"/>
      <c r="F3405" s="72"/>
      <c r="G3405" s="70">
        <f t="shared" si="110"/>
        <v>0</v>
      </c>
      <c r="I3405" s="68">
        <v>0</v>
      </c>
      <c r="J3405" s="69">
        <f t="shared" si="113"/>
        <v>0</v>
      </c>
      <c r="K3405" s="57"/>
      <c r="L3405" s="65" t="s">
        <v>537</v>
      </c>
    </row>
    <row r="3406" spans="1:14" s="73" customFormat="1" outlineLevel="2">
      <c r="A3406" s="82">
        <v>2682112901</v>
      </c>
      <c r="B3406" s="83" t="s">
        <v>2654</v>
      </c>
      <c r="C3406" s="70">
        <v>0</v>
      </c>
      <c r="D3406" s="79"/>
      <c r="E3406" s="70"/>
      <c r="F3406" s="72"/>
      <c r="G3406" s="70">
        <f t="shared" si="110"/>
        <v>0</v>
      </c>
      <c r="I3406" s="68">
        <v>0</v>
      </c>
      <c r="J3406" s="69">
        <f t="shared" si="113"/>
        <v>0</v>
      </c>
      <c r="K3406" s="57"/>
      <c r="L3406" s="65" t="s">
        <v>537</v>
      </c>
    </row>
    <row r="3407" spans="1:14" s="73" customFormat="1" outlineLevel="1">
      <c r="A3407" s="66" t="s">
        <v>538</v>
      </c>
      <c r="B3407" s="35" t="s">
        <v>5657</v>
      </c>
      <c r="C3407" s="67">
        <f>SUM(C3408:C3411)</f>
        <v>29314.06</v>
      </c>
      <c r="D3407" s="79"/>
      <c r="E3407" s="67"/>
      <c r="F3407" s="72"/>
      <c r="G3407" s="67">
        <f t="shared" si="110"/>
        <v>29314.06</v>
      </c>
      <c r="I3407" s="68">
        <v>29264.06</v>
      </c>
      <c r="J3407" s="69">
        <f t="shared" si="113"/>
        <v>-50</v>
      </c>
      <c r="K3407" s="57"/>
      <c r="L3407" s="65">
        <v>0</v>
      </c>
    </row>
    <row r="3408" spans="1:14" s="73" customFormat="1" outlineLevel="2">
      <c r="A3408" s="82">
        <v>2681126010</v>
      </c>
      <c r="B3408" s="83" t="s">
        <v>1183</v>
      </c>
      <c r="C3408" s="70">
        <v>29314.06</v>
      </c>
      <c r="D3408" s="79"/>
      <c r="E3408" s="70"/>
      <c r="F3408" s="72"/>
      <c r="G3408" s="70">
        <f t="shared" si="110"/>
        <v>29314.06</v>
      </c>
      <c r="I3408" s="68">
        <v>0</v>
      </c>
      <c r="J3408" s="69">
        <f t="shared" si="113"/>
        <v>-29314.06</v>
      </c>
      <c r="K3408" s="57"/>
      <c r="L3408" s="65" t="s">
        <v>416</v>
      </c>
    </row>
    <row r="3409" spans="1:12" s="73" customFormat="1" outlineLevel="2">
      <c r="A3409" s="82">
        <v>2681126030</v>
      </c>
      <c r="B3409" s="83" t="s">
        <v>1185</v>
      </c>
      <c r="C3409" s="70">
        <v>0</v>
      </c>
      <c r="D3409" s="79"/>
      <c r="E3409" s="70"/>
      <c r="F3409" s="72"/>
      <c r="G3409" s="70">
        <f>C3409+E3409</f>
        <v>0</v>
      </c>
      <c r="I3409" s="68">
        <v>0</v>
      </c>
      <c r="J3409" s="69">
        <f t="shared" si="113"/>
        <v>0</v>
      </c>
      <c r="K3409" s="57"/>
      <c r="L3409" s="65" t="s">
        <v>416</v>
      </c>
    </row>
    <row r="3410" spans="1:12" s="73" customFormat="1" outlineLevel="2">
      <c r="A3410" s="82">
        <v>2682126100</v>
      </c>
      <c r="B3410" s="83" t="s">
        <v>1186</v>
      </c>
      <c r="C3410" s="70">
        <v>0</v>
      </c>
      <c r="D3410" s="79"/>
      <c r="E3410" s="70"/>
      <c r="F3410" s="72"/>
      <c r="G3410" s="70">
        <f t="shared" ref="G3410:G3475" si="114">C3410+E3410</f>
        <v>0</v>
      </c>
      <c r="I3410" s="68">
        <v>0</v>
      </c>
      <c r="J3410" s="69">
        <f t="shared" si="113"/>
        <v>0</v>
      </c>
      <c r="K3410" s="57"/>
      <c r="L3410" s="65" t="s">
        <v>416</v>
      </c>
    </row>
    <row r="3411" spans="1:12" s="73" customFormat="1" outlineLevel="2">
      <c r="A3411" s="31">
        <v>2682126200</v>
      </c>
      <c r="B3411" s="45" t="s">
        <v>2655</v>
      </c>
      <c r="C3411" s="70">
        <v>0</v>
      </c>
      <c r="D3411" s="79"/>
      <c r="E3411" s="70"/>
      <c r="F3411" s="72"/>
      <c r="G3411" s="70">
        <f t="shared" si="114"/>
        <v>0</v>
      </c>
      <c r="I3411" s="68">
        <v>0</v>
      </c>
      <c r="J3411" s="69">
        <f t="shared" si="113"/>
        <v>0</v>
      </c>
      <c r="K3411" s="57"/>
      <c r="L3411" s="65" t="s">
        <v>416</v>
      </c>
    </row>
    <row r="3412" spans="1:12" s="73" customFormat="1" outlineLevel="1">
      <c r="A3412" s="66" t="s">
        <v>539</v>
      </c>
      <c r="B3412" s="35" t="s">
        <v>5662</v>
      </c>
      <c r="C3412" s="67">
        <f>SUM(C3413)</f>
        <v>0</v>
      </c>
      <c r="D3412" s="79"/>
      <c r="E3412" s="67"/>
      <c r="F3412" s="72"/>
      <c r="G3412" s="67">
        <f>C3412+E3412</f>
        <v>0</v>
      </c>
      <c r="I3412" s="68">
        <v>0</v>
      </c>
      <c r="J3412" s="69">
        <f>I3412-G3412</f>
        <v>0</v>
      </c>
      <c r="K3412" s="57"/>
      <c r="L3412" s="65">
        <v>0</v>
      </c>
    </row>
    <row r="3413" spans="1:12" s="73" customFormat="1" outlineLevel="2">
      <c r="A3413" s="31">
        <v>2682137100</v>
      </c>
      <c r="B3413" s="45" t="s">
        <v>1197</v>
      </c>
      <c r="C3413" s="70">
        <v>0</v>
      </c>
      <c r="D3413" s="79"/>
      <c r="E3413" s="70"/>
      <c r="F3413" s="72"/>
      <c r="G3413" s="70">
        <f>C3413+E3413</f>
        <v>0</v>
      </c>
      <c r="I3413" s="68">
        <v>0</v>
      </c>
      <c r="J3413" s="69">
        <f>I3413-G3413</f>
        <v>0</v>
      </c>
      <c r="K3413" s="57"/>
      <c r="L3413" s="65" t="s">
        <v>539</v>
      </c>
    </row>
    <row r="3414" spans="1:12" s="73" customFormat="1" outlineLevel="1">
      <c r="A3414" s="66" t="s">
        <v>540</v>
      </c>
      <c r="B3414" s="35" t="s">
        <v>5663</v>
      </c>
      <c r="C3414" s="67">
        <f>SUM(C3415)</f>
        <v>0</v>
      </c>
      <c r="D3414" s="79"/>
      <c r="E3414" s="67"/>
      <c r="F3414" s="72"/>
      <c r="G3414" s="67">
        <f t="shared" si="114"/>
        <v>0</v>
      </c>
      <c r="H3414" s="112"/>
      <c r="I3414" s="68">
        <v>114686933.83</v>
      </c>
      <c r="J3414" s="69">
        <f t="shared" si="113"/>
        <v>114686933.83</v>
      </c>
      <c r="K3414" s="57"/>
      <c r="L3414" s="65">
        <v>0</v>
      </c>
    </row>
    <row r="3415" spans="1:12" s="73" customFormat="1" outlineLevel="2">
      <c r="A3415" s="31">
        <v>2682104000</v>
      </c>
      <c r="B3415" s="45" t="s">
        <v>1198</v>
      </c>
      <c r="C3415" s="99">
        <v>0</v>
      </c>
      <c r="D3415" s="79"/>
      <c r="E3415" s="70"/>
      <c r="F3415" s="72"/>
      <c r="G3415" s="70">
        <f t="shared" si="114"/>
        <v>0</v>
      </c>
      <c r="I3415" s="68">
        <v>0</v>
      </c>
      <c r="J3415" s="69">
        <f t="shared" si="113"/>
        <v>0</v>
      </c>
      <c r="K3415" s="57"/>
      <c r="L3415" s="65" t="s">
        <v>422</v>
      </c>
    </row>
    <row r="3416" spans="1:12" s="73" customFormat="1" outlineLevel="1">
      <c r="A3416" s="66" t="s">
        <v>541</v>
      </c>
      <c r="B3416" s="35" t="s">
        <v>5741</v>
      </c>
      <c r="C3416" s="67">
        <f>SUM(C3417)</f>
        <v>0</v>
      </c>
      <c r="D3416" s="79"/>
      <c r="E3416" s="67"/>
      <c r="F3416" s="72"/>
      <c r="G3416" s="67">
        <f t="shared" si="114"/>
        <v>0</v>
      </c>
      <c r="I3416" s="68">
        <v>0</v>
      </c>
      <c r="J3416" s="69">
        <f t="shared" si="113"/>
        <v>0</v>
      </c>
      <c r="K3416" s="57"/>
      <c r="L3416" s="65">
        <v>0</v>
      </c>
    </row>
    <row r="3417" spans="1:12" s="73" customFormat="1" outlineLevel="2">
      <c r="A3417" s="82">
        <v>2682101000</v>
      </c>
      <c r="B3417" s="83" t="s">
        <v>2656</v>
      </c>
      <c r="C3417" s="70">
        <v>0</v>
      </c>
      <c r="D3417" s="79"/>
      <c r="E3417" s="70"/>
      <c r="F3417" s="72"/>
      <c r="G3417" s="70">
        <f t="shared" si="114"/>
        <v>0</v>
      </c>
      <c r="I3417" s="68">
        <v>0</v>
      </c>
      <c r="J3417" s="69">
        <f t="shared" si="113"/>
        <v>0</v>
      </c>
      <c r="K3417" s="57"/>
      <c r="L3417" s="65" t="s">
        <v>541</v>
      </c>
    </row>
    <row r="3418" spans="1:12" s="73" customFormat="1" outlineLevel="1">
      <c r="A3418" s="66" t="s">
        <v>542</v>
      </c>
      <c r="B3418" s="35" t="s">
        <v>5742</v>
      </c>
      <c r="C3418" s="67">
        <f>SUM(C3419)</f>
        <v>0</v>
      </c>
      <c r="D3418" s="79"/>
      <c r="E3418" s="67"/>
      <c r="F3418" s="72"/>
      <c r="G3418" s="67">
        <f t="shared" si="114"/>
        <v>0</v>
      </c>
      <c r="I3418" s="68">
        <v>160750.64000000001</v>
      </c>
      <c r="J3418" s="69">
        <f t="shared" si="113"/>
        <v>160750.64000000001</v>
      </c>
      <c r="K3418" s="57"/>
      <c r="L3418" s="65">
        <v>0</v>
      </c>
    </row>
    <row r="3419" spans="1:12" s="73" customFormat="1" outlineLevel="2">
      <c r="A3419" s="82">
        <v>2682128000</v>
      </c>
      <c r="B3419" s="83" t="s">
        <v>2657</v>
      </c>
      <c r="C3419" s="70">
        <v>0</v>
      </c>
      <c r="D3419" s="79"/>
      <c r="E3419" s="70"/>
      <c r="F3419" s="72"/>
      <c r="G3419" s="70">
        <f t="shared" si="114"/>
        <v>0</v>
      </c>
      <c r="I3419" s="68">
        <v>0</v>
      </c>
      <c r="J3419" s="69">
        <f t="shared" si="113"/>
        <v>0</v>
      </c>
      <c r="K3419" s="57"/>
      <c r="L3419" s="65" t="s">
        <v>542</v>
      </c>
    </row>
    <row r="3420" spans="1:12" s="73" customFormat="1" outlineLevel="1">
      <c r="A3420" s="66" t="s">
        <v>543</v>
      </c>
      <c r="B3420" s="35" t="s">
        <v>5743</v>
      </c>
      <c r="C3420" s="67">
        <f>SUM(C3421:C3422)</f>
        <v>3705263.27</v>
      </c>
      <c r="D3420" s="79"/>
      <c r="E3420" s="67"/>
      <c r="F3420" s="72"/>
      <c r="G3420" s="67">
        <f t="shared" si="114"/>
        <v>3705263.27</v>
      </c>
      <c r="I3420" s="68">
        <v>42910249.689999998</v>
      </c>
      <c r="J3420" s="69">
        <f t="shared" si="113"/>
        <v>39204986.419999994</v>
      </c>
      <c r="K3420" s="57"/>
      <c r="L3420" s="65">
        <v>0</v>
      </c>
    </row>
    <row r="3421" spans="1:12" s="73" customFormat="1" outlineLevel="2">
      <c r="A3421" s="82">
        <v>2682113000</v>
      </c>
      <c r="B3421" s="83" t="s">
        <v>180</v>
      </c>
      <c r="C3421" s="70">
        <v>3705263.27</v>
      </c>
      <c r="D3421" s="79"/>
      <c r="E3421" s="70"/>
      <c r="F3421" s="72"/>
      <c r="G3421" s="70">
        <f t="shared" si="114"/>
        <v>3705263.27</v>
      </c>
      <c r="I3421" s="68">
        <v>0</v>
      </c>
      <c r="J3421" s="69">
        <f t="shared" si="113"/>
        <v>-3705263.27</v>
      </c>
      <c r="K3421" s="57"/>
      <c r="L3421" s="65" t="s">
        <v>543</v>
      </c>
    </row>
    <row r="3422" spans="1:12" s="73" customFormat="1" outlineLevel="2">
      <c r="A3422" s="82">
        <v>2682118400</v>
      </c>
      <c r="B3422" s="83" t="s">
        <v>2658</v>
      </c>
      <c r="C3422" s="70">
        <v>0</v>
      </c>
      <c r="D3422" s="79"/>
      <c r="E3422" s="70"/>
      <c r="F3422" s="72"/>
      <c r="G3422" s="70">
        <f t="shared" si="114"/>
        <v>0</v>
      </c>
      <c r="I3422" s="68">
        <v>0</v>
      </c>
      <c r="J3422" s="69">
        <f t="shared" si="113"/>
        <v>0</v>
      </c>
      <c r="K3422" s="57"/>
      <c r="L3422" s="65" t="s">
        <v>543</v>
      </c>
    </row>
    <row r="3423" spans="1:12" s="73" customFormat="1" outlineLevel="1">
      <c r="A3423" s="66" t="s">
        <v>544</v>
      </c>
      <c r="B3423" s="35" t="s">
        <v>5667</v>
      </c>
      <c r="C3423" s="67">
        <f>SUM(C3424:C3476)</f>
        <v>334428.27</v>
      </c>
      <c r="D3423" s="79"/>
      <c r="E3423" s="67"/>
      <c r="F3423" s="72"/>
      <c r="G3423" s="67">
        <f t="shared" si="114"/>
        <v>334428.27</v>
      </c>
      <c r="I3423" s="68">
        <v>334428.27</v>
      </c>
      <c r="J3423" s="69">
        <f t="shared" si="113"/>
        <v>0</v>
      </c>
      <c r="K3423" s="57"/>
      <c r="L3423" s="65">
        <v>0</v>
      </c>
    </row>
    <row r="3424" spans="1:12" s="73" customFormat="1" outlineLevel="2">
      <c r="A3424" s="82">
        <v>2000000099</v>
      </c>
      <c r="B3424" s="83" t="s">
        <v>2659</v>
      </c>
      <c r="C3424" s="70">
        <v>0</v>
      </c>
      <c r="D3424" s="79"/>
      <c r="E3424" s="70"/>
      <c r="F3424" s="72"/>
      <c r="G3424" s="70">
        <f t="shared" si="114"/>
        <v>0</v>
      </c>
      <c r="I3424" s="68">
        <v>0</v>
      </c>
      <c r="J3424" s="69">
        <f t="shared" si="113"/>
        <v>0</v>
      </c>
      <c r="K3424" s="57"/>
      <c r="L3424" s="65" t="s">
        <v>426</v>
      </c>
    </row>
    <row r="3425" spans="1:12" s="73" customFormat="1" outlineLevel="2">
      <c r="A3425" s="82">
        <v>2000000499</v>
      </c>
      <c r="B3425" s="83" t="s">
        <v>2660</v>
      </c>
      <c r="C3425" s="70">
        <v>0</v>
      </c>
      <c r="D3425" s="79"/>
      <c r="E3425" s="70"/>
      <c r="F3425" s="72"/>
      <c r="G3425" s="70">
        <f t="shared" si="114"/>
        <v>0</v>
      </c>
      <c r="I3425" s="68">
        <v>0</v>
      </c>
      <c r="J3425" s="69">
        <f t="shared" si="113"/>
        <v>0</v>
      </c>
      <c r="K3425" s="57"/>
      <c r="L3425" s="65" t="s">
        <v>544</v>
      </c>
    </row>
    <row r="3426" spans="1:12" s="73" customFormat="1" outlineLevel="2">
      <c r="A3426" s="82">
        <v>2110001000</v>
      </c>
      <c r="B3426" s="83" t="s">
        <v>1024</v>
      </c>
      <c r="C3426" s="70">
        <v>0</v>
      </c>
      <c r="D3426" s="79"/>
      <c r="E3426" s="70"/>
      <c r="F3426" s="72"/>
      <c r="G3426" s="70">
        <f t="shared" si="114"/>
        <v>0</v>
      </c>
      <c r="I3426" s="68">
        <v>0</v>
      </c>
      <c r="J3426" s="69">
        <f t="shared" si="113"/>
        <v>0</v>
      </c>
      <c r="K3426" s="57"/>
      <c r="L3426" s="65" t="s">
        <v>384</v>
      </c>
    </row>
    <row r="3427" spans="1:12" s="73" customFormat="1" outlineLevel="2">
      <c r="A3427" s="82">
        <v>2110002000</v>
      </c>
      <c r="B3427" s="83" t="s">
        <v>2661</v>
      </c>
      <c r="C3427" s="70">
        <v>0</v>
      </c>
      <c r="D3427" s="79"/>
      <c r="E3427" s="70"/>
      <c r="F3427" s="72"/>
      <c r="G3427" s="70">
        <f t="shared" si="114"/>
        <v>0</v>
      </c>
      <c r="I3427" s="68">
        <v>0</v>
      </c>
      <c r="J3427" s="69">
        <f t="shared" si="113"/>
        <v>0</v>
      </c>
      <c r="K3427" s="57"/>
      <c r="L3427" s="65" t="s">
        <v>384</v>
      </c>
    </row>
    <row r="3428" spans="1:12" s="73" customFormat="1" outlineLevel="2">
      <c r="A3428" s="82">
        <v>2110003000</v>
      </c>
      <c r="B3428" s="83" t="s">
        <v>1025</v>
      </c>
      <c r="C3428" s="70">
        <v>0</v>
      </c>
      <c r="D3428" s="79"/>
      <c r="E3428" s="70"/>
      <c r="F3428" s="72"/>
      <c r="G3428" s="70">
        <f t="shared" si="114"/>
        <v>0</v>
      </c>
      <c r="I3428" s="68">
        <v>0</v>
      </c>
      <c r="J3428" s="69">
        <f t="shared" si="113"/>
        <v>0</v>
      </c>
      <c r="K3428" s="57"/>
      <c r="L3428" s="65" t="s">
        <v>384</v>
      </c>
    </row>
    <row r="3429" spans="1:12" s="73" customFormat="1" outlineLevel="2">
      <c r="A3429" s="82">
        <v>2691000000</v>
      </c>
      <c r="B3429" s="83" t="s">
        <v>2662</v>
      </c>
      <c r="C3429" s="70">
        <v>0</v>
      </c>
      <c r="D3429" s="79"/>
      <c r="E3429" s="70"/>
      <c r="F3429" s="72"/>
      <c r="G3429" s="70">
        <f t="shared" si="114"/>
        <v>0</v>
      </c>
      <c r="I3429" s="68">
        <v>0</v>
      </c>
      <c r="J3429" s="69">
        <f t="shared" si="113"/>
        <v>0</v>
      </c>
      <c r="K3429" s="57"/>
      <c r="L3429" s="65" t="s">
        <v>544</v>
      </c>
    </row>
    <row r="3430" spans="1:12" s="73" customFormat="1" outlineLevel="2">
      <c r="A3430" s="82">
        <v>2692000000</v>
      </c>
      <c r="B3430" s="83" t="s">
        <v>2663</v>
      </c>
      <c r="C3430" s="70">
        <v>0</v>
      </c>
      <c r="D3430" s="79"/>
      <c r="E3430" s="70"/>
      <c r="F3430" s="72"/>
      <c r="G3430" s="70">
        <f t="shared" si="114"/>
        <v>0</v>
      </c>
      <c r="I3430" s="68">
        <v>0</v>
      </c>
      <c r="J3430" s="69">
        <f t="shared" si="113"/>
        <v>0</v>
      </c>
      <c r="K3430" s="57"/>
      <c r="L3430" s="65" t="s">
        <v>544</v>
      </c>
    </row>
    <row r="3431" spans="1:12" s="73" customFormat="1" outlineLevel="2">
      <c r="A3431" s="82">
        <v>2692000099</v>
      </c>
      <c r="B3431" s="83" t="s">
        <v>2664</v>
      </c>
      <c r="C3431" s="70">
        <v>0</v>
      </c>
      <c r="D3431" s="79"/>
      <c r="E3431" s="70"/>
      <c r="F3431" s="72"/>
      <c r="G3431" s="70">
        <f t="shared" si="114"/>
        <v>0</v>
      </c>
      <c r="I3431" s="68">
        <v>0</v>
      </c>
      <c r="J3431" s="69">
        <f t="shared" si="113"/>
        <v>0</v>
      </c>
      <c r="K3431" s="57"/>
      <c r="L3431" s="65" t="s">
        <v>544</v>
      </c>
    </row>
    <row r="3432" spans="1:12" s="73" customFormat="1" outlineLevel="2">
      <c r="A3432" s="82">
        <v>2730040100</v>
      </c>
      <c r="B3432" s="83" t="s">
        <v>2665</v>
      </c>
      <c r="C3432" s="70">
        <v>334428.27</v>
      </c>
      <c r="D3432" s="79"/>
      <c r="E3432" s="70"/>
      <c r="F3432" s="72"/>
      <c r="G3432" s="70">
        <f t="shared" si="114"/>
        <v>334428.27</v>
      </c>
      <c r="I3432" s="68">
        <v>0</v>
      </c>
      <c r="J3432" s="69">
        <f t="shared" si="113"/>
        <v>-334428.27</v>
      </c>
      <c r="K3432" s="57"/>
      <c r="L3432" s="65" t="s">
        <v>426</v>
      </c>
    </row>
    <row r="3433" spans="1:12" s="73" customFormat="1" outlineLevel="2">
      <c r="A3433" s="82">
        <v>5010000000</v>
      </c>
      <c r="B3433" s="83" t="s">
        <v>2666</v>
      </c>
      <c r="C3433" s="70">
        <v>0</v>
      </c>
      <c r="D3433" s="79"/>
      <c r="E3433" s="70"/>
      <c r="F3433" s="72"/>
      <c r="G3433" s="70">
        <f t="shared" si="114"/>
        <v>0</v>
      </c>
      <c r="I3433" s="68">
        <v>0</v>
      </c>
      <c r="J3433" s="69">
        <f t="shared" si="113"/>
        <v>0</v>
      </c>
      <c r="K3433" s="57"/>
      <c r="L3433" s="65" t="s">
        <v>426</v>
      </c>
    </row>
    <row r="3434" spans="1:12" s="73" customFormat="1" outlineLevel="2">
      <c r="A3434" s="82">
        <v>7011000000</v>
      </c>
      <c r="B3434" s="83" t="s">
        <v>2667</v>
      </c>
      <c r="C3434" s="70">
        <v>0</v>
      </c>
      <c r="D3434" s="79"/>
      <c r="E3434" s="70"/>
      <c r="F3434" s="72"/>
      <c r="G3434" s="70">
        <f t="shared" si="114"/>
        <v>0</v>
      </c>
      <c r="I3434" s="68">
        <v>0</v>
      </c>
      <c r="J3434" s="69">
        <f t="shared" si="113"/>
        <v>0</v>
      </c>
      <c r="K3434" s="57"/>
      <c r="L3434" s="65" t="s">
        <v>426</v>
      </c>
    </row>
    <row r="3435" spans="1:12" s="73" customFormat="1" outlineLevel="2">
      <c r="A3435" s="82">
        <v>7012000000</v>
      </c>
      <c r="B3435" s="83" t="s">
        <v>2668</v>
      </c>
      <c r="C3435" s="70">
        <v>0</v>
      </c>
      <c r="D3435" s="79"/>
      <c r="E3435" s="70"/>
      <c r="F3435" s="72"/>
      <c r="G3435" s="70">
        <f t="shared" si="114"/>
        <v>0</v>
      </c>
      <c r="I3435" s="68">
        <v>0</v>
      </c>
      <c r="J3435" s="69">
        <f t="shared" si="113"/>
        <v>0</v>
      </c>
      <c r="K3435" s="57"/>
      <c r="L3435" s="65" t="s">
        <v>426</v>
      </c>
    </row>
    <row r="3436" spans="1:12" s="73" customFormat="1" outlineLevel="2">
      <c r="A3436" s="82">
        <v>7013000000</v>
      </c>
      <c r="B3436" s="83" t="s">
        <v>2669</v>
      </c>
      <c r="C3436" s="70">
        <v>0</v>
      </c>
      <c r="D3436" s="79"/>
      <c r="E3436" s="70"/>
      <c r="F3436" s="72"/>
      <c r="G3436" s="70">
        <f t="shared" si="114"/>
        <v>0</v>
      </c>
      <c r="I3436" s="68">
        <v>0</v>
      </c>
      <c r="J3436" s="69">
        <f t="shared" si="113"/>
        <v>0</v>
      </c>
      <c r="K3436" s="57"/>
      <c r="L3436" s="65" t="s">
        <v>426</v>
      </c>
    </row>
    <row r="3437" spans="1:12" s="73" customFormat="1" outlineLevel="2">
      <c r="A3437" s="82">
        <v>7014000000</v>
      </c>
      <c r="B3437" s="83" t="s">
        <v>2670</v>
      </c>
      <c r="C3437" s="70">
        <v>0</v>
      </c>
      <c r="D3437" s="79"/>
      <c r="E3437" s="70"/>
      <c r="F3437" s="72"/>
      <c r="G3437" s="70">
        <f t="shared" si="114"/>
        <v>0</v>
      </c>
      <c r="I3437" s="68">
        <v>0</v>
      </c>
      <c r="J3437" s="69">
        <f t="shared" si="113"/>
        <v>0</v>
      </c>
      <c r="K3437" s="57"/>
      <c r="L3437" s="65" t="s">
        <v>426</v>
      </c>
    </row>
    <row r="3438" spans="1:12" s="73" customFormat="1" outlineLevel="2">
      <c r="A3438" s="82">
        <v>7015000000</v>
      </c>
      <c r="B3438" s="83" t="s">
        <v>2671</v>
      </c>
      <c r="C3438" s="70">
        <v>0</v>
      </c>
      <c r="D3438" s="79"/>
      <c r="E3438" s="70"/>
      <c r="F3438" s="72"/>
      <c r="G3438" s="70">
        <f t="shared" si="114"/>
        <v>0</v>
      </c>
      <c r="I3438" s="68">
        <v>0</v>
      </c>
      <c r="J3438" s="69">
        <f t="shared" si="113"/>
        <v>0</v>
      </c>
      <c r="K3438" s="57"/>
      <c r="L3438" s="65" t="s">
        <v>426</v>
      </c>
    </row>
    <row r="3439" spans="1:12" s="73" customFormat="1" outlineLevel="2">
      <c r="A3439" s="82">
        <v>8011100000</v>
      </c>
      <c r="B3439" s="83" t="s">
        <v>2672</v>
      </c>
      <c r="C3439" s="70">
        <v>0</v>
      </c>
      <c r="D3439" s="79"/>
      <c r="E3439" s="70"/>
      <c r="F3439" s="72"/>
      <c r="G3439" s="70">
        <f t="shared" si="114"/>
        <v>0</v>
      </c>
      <c r="I3439" s="68">
        <v>0</v>
      </c>
      <c r="J3439" s="69">
        <f t="shared" si="113"/>
        <v>0</v>
      </c>
      <c r="K3439" s="57"/>
      <c r="L3439" s="65" t="s">
        <v>426</v>
      </c>
    </row>
    <row r="3440" spans="1:12" s="73" customFormat="1" outlineLevel="2">
      <c r="A3440" s="82">
        <v>8012100000</v>
      </c>
      <c r="B3440" s="83" t="s">
        <v>2673</v>
      </c>
      <c r="C3440" s="70">
        <v>0</v>
      </c>
      <c r="D3440" s="79"/>
      <c r="E3440" s="70"/>
      <c r="F3440" s="72"/>
      <c r="G3440" s="70">
        <f t="shared" si="114"/>
        <v>0</v>
      </c>
      <c r="I3440" s="68">
        <v>0</v>
      </c>
      <c r="J3440" s="69">
        <f t="shared" si="113"/>
        <v>0</v>
      </c>
      <c r="K3440" s="57"/>
      <c r="L3440" s="65" t="s">
        <v>426</v>
      </c>
    </row>
    <row r="3441" spans="1:12" s="73" customFormat="1" outlineLevel="2">
      <c r="A3441" s="82">
        <v>8012200000</v>
      </c>
      <c r="B3441" s="83" t="s">
        <v>2674</v>
      </c>
      <c r="C3441" s="70">
        <v>0</v>
      </c>
      <c r="D3441" s="79"/>
      <c r="E3441" s="70"/>
      <c r="F3441" s="72"/>
      <c r="G3441" s="70">
        <f t="shared" si="114"/>
        <v>0</v>
      </c>
      <c r="I3441" s="68">
        <v>0</v>
      </c>
      <c r="J3441" s="69">
        <f t="shared" si="113"/>
        <v>0</v>
      </c>
      <c r="K3441" s="57"/>
      <c r="L3441" s="65" t="s">
        <v>426</v>
      </c>
    </row>
    <row r="3442" spans="1:12" s="73" customFormat="1" outlineLevel="2">
      <c r="A3442" s="82">
        <v>8012300000</v>
      </c>
      <c r="B3442" s="83" t="s">
        <v>2675</v>
      </c>
      <c r="C3442" s="70">
        <v>0</v>
      </c>
      <c r="D3442" s="79"/>
      <c r="E3442" s="70"/>
      <c r="F3442" s="72"/>
      <c r="G3442" s="70">
        <f t="shared" si="114"/>
        <v>0</v>
      </c>
      <c r="I3442" s="68">
        <v>0</v>
      </c>
      <c r="J3442" s="69">
        <f t="shared" si="113"/>
        <v>0</v>
      </c>
      <c r="K3442" s="57"/>
      <c r="L3442" s="65" t="s">
        <v>426</v>
      </c>
    </row>
    <row r="3443" spans="1:12" s="73" customFormat="1" outlineLevel="2">
      <c r="A3443" s="82">
        <v>8021000000</v>
      </c>
      <c r="B3443" s="83" t="s">
        <v>2676</v>
      </c>
      <c r="C3443" s="70">
        <v>0</v>
      </c>
      <c r="D3443" s="79"/>
      <c r="E3443" s="70"/>
      <c r="F3443" s="72"/>
      <c r="G3443" s="70">
        <f t="shared" si="114"/>
        <v>0</v>
      </c>
      <c r="I3443" s="68">
        <v>0</v>
      </c>
      <c r="J3443" s="69">
        <f t="shared" si="113"/>
        <v>0</v>
      </c>
      <c r="K3443" s="57"/>
      <c r="L3443" s="65" t="s">
        <v>426</v>
      </c>
    </row>
    <row r="3444" spans="1:12" s="73" customFormat="1" outlineLevel="2">
      <c r="A3444" s="82">
        <v>8022000000</v>
      </c>
      <c r="B3444" s="83" t="s">
        <v>2677</v>
      </c>
      <c r="C3444" s="70">
        <v>0</v>
      </c>
      <c r="D3444" s="79"/>
      <c r="E3444" s="70"/>
      <c r="F3444" s="72"/>
      <c r="G3444" s="70">
        <f t="shared" si="114"/>
        <v>0</v>
      </c>
      <c r="I3444" s="68">
        <v>0</v>
      </c>
      <c r="J3444" s="69">
        <f t="shared" ref="J3444:J3511" si="115">I3444-G3444</f>
        <v>0</v>
      </c>
      <c r="K3444" s="57"/>
      <c r="L3444" s="65" t="s">
        <v>426</v>
      </c>
    </row>
    <row r="3445" spans="1:12" s="73" customFormat="1" outlineLevel="2">
      <c r="A3445" s="82">
        <v>8023000000</v>
      </c>
      <c r="B3445" s="83" t="s">
        <v>2678</v>
      </c>
      <c r="C3445" s="70">
        <v>0</v>
      </c>
      <c r="D3445" s="79"/>
      <c r="E3445" s="70"/>
      <c r="F3445" s="72"/>
      <c r="G3445" s="70">
        <f t="shared" si="114"/>
        <v>0</v>
      </c>
      <c r="I3445" s="68">
        <v>0</v>
      </c>
      <c r="J3445" s="69">
        <f t="shared" si="115"/>
        <v>0</v>
      </c>
      <c r="K3445" s="57"/>
      <c r="L3445" s="65" t="s">
        <v>426</v>
      </c>
    </row>
    <row r="3446" spans="1:12" s="73" customFormat="1" outlineLevel="2">
      <c r="A3446" s="82">
        <v>8024000000</v>
      </c>
      <c r="B3446" s="83" t="s">
        <v>2679</v>
      </c>
      <c r="C3446" s="70">
        <v>0</v>
      </c>
      <c r="D3446" s="79"/>
      <c r="E3446" s="70"/>
      <c r="F3446" s="72"/>
      <c r="G3446" s="70">
        <f t="shared" si="114"/>
        <v>0</v>
      </c>
      <c r="I3446" s="68">
        <v>0</v>
      </c>
      <c r="J3446" s="69">
        <f t="shared" si="115"/>
        <v>0</v>
      </c>
      <c r="K3446" s="57"/>
      <c r="L3446" s="65" t="s">
        <v>426</v>
      </c>
    </row>
    <row r="3447" spans="1:12" s="73" customFormat="1" outlineLevel="2">
      <c r="A3447" s="82">
        <v>8031000000</v>
      </c>
      <c r="B3447" s="83" t="s">
        <v>2680</v>
      </c>
      <c r="C3447" s="70">
        <v>0</v>
      </c>
      <c r="D3447" s="79"/>
      <c r="E3447" s="70"/>
      <c r="F3447" s="72"/>
      <c r="G3447" s="70">
        <f t="shared" si="114"/>
        <v>0</v>
      </c>
      <c r="I3447" s="68">
        <v>0</v>
      </c>
      <c r="J3447" s="69">
        <f t="shared" si="115"/>
        <v>0</v>
      </c>
      <c r="K3447" s="57"/>
      <c r="L3447" s="65" t="s">
        <v>426</v>
      </c>
    </row>
    <row r="3448" spans="1:12" s="73" customFormat="1" outlineLevel="2">
      <c r="A3448" s="82">
        <v>8041000000</v>
      </c>
      <c r="B3448" s="83" t="s">
        <v>2681</v>
      </c>
      <c r="C3448" s="70">
        <v>0</v>
      </c>
      <c r="D3448" s="79"/>
      <c r="E3448" s="70"/>
      <c r="F3448" s="72"/>
      <c r="G3448" s="70">
        <f t="shared" si="114"/>
        <v>0</v>
      </c>
      <c r="I3448" s="68">
        <v>0</v>
      </c>
      <c r="J3448" s="69">
        <f t="shared" si="115"/>
        <v>0</v>
      </c>
      <c r="K3448" s="57"/>
      <c r="L3448" s="65" t="s">
        <v>426</v>
      </c>
    </row>
    <row r="3449" spans="1:12" s="73" customFormat="1" outlineLevel="2">
      <c r="A3449" s="82">
        <v>8042000000</v>
      </c>
      <c r="B3449" s="83" t="s">
        <v>2682</v>
      </c>
      <c r="C3449" s="70">
        <v>0</v>
      </c>
      <c r="D3449" s="79"/>
      <c r="E3449" s="70"/>
      <c r="F3449" s="72"/>
      <c r="G3449" s="70">
        <f t="shared" si="114"/>
        <v>0</v>
      </c>
      <c r="I3449" s="68">
        <v>0</v>
      </c>
      <c r="J3449" s="69">
        <f t="shared" si="115"/>
        <v>0</v>
      </c>
      <c r="K3449" s="57"/>
      <c r="L3449" s="65" t="s">
        <v>426</v>
      </c>
    </row>
    <row r="3450" spans="1:12" s="73" customFormat="1" outlineLevel="2">
      <c r="A3450" s="130" t="s">
        <v>545</v>
      </c>
      <c r="B3450" s="83"/>
      <c r="C3450" s="70"/>
      <c r="D3450" s="79"/>
      <c r="E3450" s="70"/>
      <c r="F3450" s="72"/>
      <c r="G3450" s="70">
        <f t="shared" si="114"/>
        <v>0</v>
      </c>
      <c r="I3450" s="68">
        <v>0</v>
      </c>
      <c r="J3450" s="69">
        <f t="shared" si="115"/>
        <v>0</v>
      </c>
      <c r="K3450" s="57"/>
      <c r="L3450" s="65">
        <v>0</v>
      </c>
    </row>
    <row r="3451" spans="1:12" s="73" customFormat="1" outlineLevel="2">
      <c r="A3451" s="82">
        <v>2110000000</v>
      </c>
      <c r="B3451" s="83" t="s">
        <v>1023</v>
      </c>
      <c r="C3451" s="70">
        <v>0</v>
      </c>
      <c r="D3451" s="79"/>
      <c r="E3451" s="70"/>
      <c r="F3451" s="72"/>
      <c r="G3451" s="70">
        <f t="shared" si="114"/>
        <v>0</v>
      </c>
      <c r="I3451" s="68">
        <v>0</v>
      </c>
      <c r="J3451" s="69">
        <f t="shared" si="115"/>
        <v>0</v>
      </c>
      <c r="K3451" s="57"/>
      <c r="L3451" s="65" t="s">
        <v>384</v>
      </c>
    </row>
    <row r="3452" spans="1:12" s="73" customFormat="1" outlineLevel="2">
      <c r="A3452" s="82">
        <v>2110004000</v>
      </c>
      <c r="B3452" s="83" t="s">
        <v>1026</v>
      </c>
      <c r="C3452" s="70">
        <v>0</v>
      </c>
      <c r="D3452" s="79"/>
      <c r="E3452" s="70"/>
      <c r="F3452" s="72"/>
      <c r="G3452" s="70">
        <f t="shared" si="114"/>
        <v>0</v>
      </c>
      <c r="I3452" s="68">
        <v>0</v>
      </c>
      <c r="J3452" s="69">
        <f t="shared" si="115"/>
        <v>0</v>
      </c>
      <c r="K3452" s="57"/>
      <c r="L3452" s="65" t="s">
        <v>384</v>
      </c>
    </row>
    <row r="3453" spans="1:12" s="73" customFormat="1" outlineLevel="2">
      <c r="A3453" s="82">
        <v>2110005000</v>
      </c>
      <c r="B3453" s="83" t="s">
        <v>1027</v>
      </c>
      <c r="C3453" s="70">
        <v>0</v>
      </c>
      <c r="D3453" s="79"/>
      <c r="E3453" s="70"/>
      <c r="F3453" s="72"/>
      <c r="G3453" s="70">
        <f t="shared" si="114"/>
        <v>0</v>
      </c>
      <c r="I3453" s="68">
        <v>0</v>
      </c>
      <c r="J3453" s="69">
        <f t="shared" si="115"/>
        <v>0</v>
      </c>
      <c r="K3453" s="57"/>
      <c r="L3453" s="65" t="s">
        <v>384</v>
      </c>
    </row>
    <row r="3454" spans="1:12" s="73" customFormat="1" outlineLevel="2">
      <c r="A3454" s="82">
        <v>2110006000</v>
      </c>
      <c r="B3454" s="83" t="s">
        <v>1028</v>
      </c>
      <c r="C3454" s="70">
        <v>0</v>
      </c>
      <c r="D3454" s="79"/>
      <c r="E3454" s="70"/>
      <c r="F3454" s="72"/>
      <c r="G3454" s="70">
        <f t="shared" si="114"/>
        <v>0</v>
      </c>
      <c r="I3454" s="68">
        <v>0</v>
      </c>
      <c r="J3454" s="69">
        <f t="shared" si="115"/>
        <v>0</v>
      </c>
      <c r="K3454" s="57"/>
      <c r="L3454" s="65" t="s">
        <v>384</v>
      </c>
    </row>
    <row r="3455" spans="1:12" s="73" customFormat="1" outlineLevel="2">
      <c r="A3455" s="82">
        <v>2110010000</v>
      </c>
      <c r="B3455" s="83" t="s">
        <v>1029</v>
      </c>
      <c r="C3455" s="70">
        <v>0</v>
      </c>
      <c r="D3455" s="79"/>
      <c r="E3455" s="70"/>
      <c r="F3455" s="72"/>
      <c r="G3455" s="70">
        <f t="shared" si="114"/>
        <v>0</v>
      </c>
      <c r="I3455" s="68">
        <v>0</v>
      </c>
      <c r="J3455" s="69">
        <f t="shared" si="115"/>
        <v>0</v>
      </c>
      <c r="K3455" s="57"/>
      <c r="L3455" s="65" t="s">
        <v>384</v>
      </c>
    </row>
    <row r="3456" spans="1:12" s="73" customFormat="1" outlineLevel="2">
      <c r="A3456" s="82">
        <v>2110011000</v>
      </c>
      <c r="B3456" s="83" t="s">
        <v>1030</v>
      </c>
      <c r="C3456" s="70">
        <v>0</v>
      </c>
      <c r="D3456" s="79"/>
      <c r="E3456" s="70"/>
      <c r="F3456" s="72"/>
      <c r="G3456" s="70">
        <f t="shared" si="114"/>
        <v>0</v>
      </c>
      <c r="I3456" s="68">
        <v>0</v>
      </c>
      <c r="J3456" s="69">
        <f t="shared" si="115"/>
        <v>0</v>
      </c>
      <c r="K3456" s="57"/>
      <c r="L3456" s="65" t="s">
        <v>384</v>
      </c>
    </row>
    <row r="3457" spans="1:12" s="73" customFormat="1" outlineLevel="2">
      <c r="A3457" s="82">
        <v>2110011100</v>
      </c>
      <c r="B3457" s="83" t="s">
        <v>1031</v>
      </c>
      <c r="C3457" s="70">
        <v>0</v>
      </c>
      <c r="D3457" s="79"/>
      <c r="E3457" s="70"/>
      <c r="F3457" s="72"/>
      <c r="G3457" s="70">
        <f t="shared" si="114"/>
        <v>0</v>
      </c>
      <c r="I3457" s="68">
        <v>0</v>
      </c>
      <c r="J3457" s="69">
        <f t="shared" si="115"/>
        <v>0</v>
      </c>
      <c r="K3457" s="57"/>
      <c r="L3457" s="65" t="s">
        <v>384</v>
      </c>
    </row>
    <row r="3458" spans="1:12" s="73" customFormat="1" outlineLevel="2">
      <c r="A3458" s="82">
        <v>2110011200</v>
      </c>
      <c r="B3458" s="83" t="s">
        <v>1032</v>
      </c>
      <c r="C3458" s="70">
        <v>0</v>
      </c>
      <c r="D3458" s="79"/>
      <c r="E3458" s="70"/>
      <c r="F3458" s="72"/>
      <c r="G3458" s="70">
        <f t="shared" si="114"/>
        <v>0</v>
      </c>
      <c r="I3458" s="68">
        <v>0</v>
      </c>
      <c r="J3458" s="69">
        <f t="shared" si="115"/>
        <v>0</v>
      </c>
      <c r="K3458" s="57"/>
      <c r="L3458" s="65" t="s">
        <v>384</v>
      </c>
    </row>
    <row r="3459" spans="1:12" s="73" customFormat="1" outlineLevel="2">
      <c r="A3459" s="82">
        <v>2110020000</v>
      </c>
      <c r="B3459" s="83" t="s">
        <v>1033</v>
      </c>
      <c r="C3459" s="70">
        <v>0</v>
      </c>
      <c r="D3459" s="79"/>
      <c r="E3459" s="70"/>
      <c r="F3459" s="72"/>
      <c r="G3459" s="70">
        <f t="shared" si="114"/>
        <v>0</v>
      </c>
      <c r="I3459" s="68">
        <v>0</v>
      </c>
      <c r="J3459" s="69">
        <f t="shared" si="115"/>
        <v>0</v>
      </c>
      <c r="K3459" s="57"/>
      <c r="L3459" s="65" t="s">
        <v>384</v>
      </c>
    </row>
    <row r="3460" spans="1:12" s="73" customFormat="1" outlineLevel="2">
      <c r="A3460" s="82">
        <v>2110021000</v>
      </c>
      <c r="B3460" s="83" t="s">
        <v>1034</v>
      </c>
      <c r="C3460" s="70">
        <v>0</v>
      </c>
      <c r="D3460" s="79"/>
      <c r="E3460" s="70"/>
      <c r="F3460" s="72"/>
      <c r="G3460" s="70">
        <f t="shared" si="114"/>
        <v>0</v>
      </c>
      <c r="I3460" s="68">
        <v>0</v>
      </c>
      <c r="J3460" s="69">
        <f t="shared" si="115"/>
        <v>0</v>
      </c>
      <c r="K3460" s="57"/>
      <c r="L3460" s="65" t="s">
        <v>384</v>
      </c>
    </row>
    <row r="3461" spans="1:12" s="73" customFormat="1" outlineLevel="2">
      <c r="A3461" s="82">
        <v>2110022000</v>
      </c>
      <c r="B3461" s="83" t="s">
        <v>1035</v>
      </c>
      <c r="C3461" s="70">
        <v>0</v>
      </c>
      <c r="D3461" s="79"/>
      <c r="E3461" s="70"/>
      <c r="F3461" s="72"/>
      <c r="G3461" s="70">
        <f t="shared" si="114"/>
        <v>0</v>
      </c>
      <c r="I3461" s="68">
        <v>0</v>
      </c>
      <c r="J3461" s="69">
        <f t="shared" si="115"/>
        <v>0</v>
      </c>
      <c r="K3461" s="57"/>
      <c r="L3461" s="65" t="s">
        <v>384</v>
      </c>
    </row>
    <row r="3462" spans="1:12" s="73" customFormat="1" outlineLevel="2">
      <c r="A3462" s="82">
        <v>2110023000</v>
      </c>
      <c r="B3462" s="83" t="s">
        <v>1036</v>
      </c>
      <c r="C3462" s="70">
        <v>0</v>
      </c>
      <c r="D3462" s="79"/>
      <c r="E3462" s="70"/>
      <c r="F3462" s="72"/>
      <c r="G3462" s="70">
        <f t="shared" si="114"/>
        <v>0</v>
      </c>
      <c r="I3462" s="68">
        <v>0</v>
      </c>
      <c r="J3462" s="69">
        <f t="shared" si="115"/>
        <v>0</v>
      </c>
      <c r="K3462" s="57"/>
      <c r="L3462" s="65" t="s">
        <v>384</v>
      </c>
    </row>
    <row r="3463" spans="1:12" s="73" customFormat="1" outlineLevel="2">
      <c r="A3463" s="82">
        <v>2110030000</v>
      </c>
      <c r="B3463" s="83" t="s">
        <v>1037</v>
      </c>
      <c r="C3463" s="70">
        <v>0</v>
      </c>
      <c r="D3463" s="79"/>
      <c r="E3463" s="70"/>
      <c r="F3463" s="72"/>
      <c r="G3463" s="70">
        <f t="shared" si="114"/>
        <v>0</v>
      </c>
      <c r="I3463" s="68">
        <v>0</v>
      </c>
      <c r="J3463" s="69">
        <f t="shared" si="115"/>
        <v>0</v>
      </c>
      <c r="K3463" s="57"/>
      <c r="L3463" s="65" t="s">
        <v>384</v>
      </c>
    </row>
    <row r="3464" spans="1:12" s="73" customFormat="1" outlineLevel="2">
      <c r="A3464" s="82">
        <v>2110040000</v>
      </c>
      <c r="B3464" s="83" t="s">
        <v>1038</v>
      </c>
      <c r="C3464" s="70">
        <v>0</v>
      </c>
      <c r="D3464" s="79"/>
      <c r="E3464" s="70"/>
      <c r="F3464" s="72"/>
      <c r="G3464" s="70">
        <f t="shared" si="114"/>
        <v>0</v>
      </c>
      <c r="I3464" s="68">
        <v>0</v>
      </c>
      <c r="J3464" s="69">
        <f t="shared" si="115"/>
        <v>0</v>
      </c>
      <c r="K3464" s="57"/>
      <c r="L3464" s="65" t="s">
        <v>384</v>
      </c>
    </row>
    <row r="3465" spans="1:12" s="73" customFormat="1" outlineLevel="2">
      <c r="A3465" s="82">
        <v>2110041000</v>
      </c>
      <c r="B3465" s="83" t="s">
        <v>1039</v>
      </c>
      <c r="C3465" s="70">
        <v>0</v>
      </c>
      <c r="D3465" s="79"/>
      <c r="E3465" s="70"/>
      <c r="F3465" s="72"/>
      <c r="G3465" s="70">
        <f t="shared" si="114"/>
        <v>0</v>
      </c>
      <c r="I3465" s="68">
        <v>0</v>
      </c>
      <c r="J3465" s="69">
        <f t="shared" si="115"/>
        <v>0</v>
      </c>
      <c r="K3465" s="57"/>
      <c r="L3465" s="65" t="s">
        <v>384</v>
      </c>
    </row>
    <row r="3466" spans="1:12" s="73" customFormat="1" outlineLevel="2">
      <c r="A3466" s="82">
        <v>2110050000</v>
      </c>
      <c r="B3466" s="83" t="s">
        <v>1040</v>
      </c>
      <c r="C3466" s="70">
        <v>0</v>
      </c>
      <c r="D3466" s="79"/>
      <c r="E3466" s="70"/>
      <c r="F3466" s="72"/>
      <c r="G3466" s="70">
        <f t="shared" si="114"/>
        <v>0</v>
      </c>
      <c r="I3466" s="68">
        <v>0</v>
      </c>
      <c r="J3466" s="69">
        <f t="shared" si="115"/>
        <v>0</v>
      </c>
      <c r="K3466" s="57"/>
      <c r="L3466" s="65" t="s">
        <v>384</v>
      </c>
    </row>
    <row r="3467" spans="1:12" s="73" customFormat="1" outlineLevel="2">
      <c r="A3467" s="82">
        <v>2110060000</v>
      </c>
      <c r="B3467" s="83" t="s">
        <v>1041</v>
      </c>
      <c r="C3467" s="70">
        <v>0</v>
      </c>
      <c r="D3467" s="79"/>
      <c r="E3467" s="70"/>
      <c r="F3467" s="72"/>
      <c r="G3467" s="70">
        <f t="shared" si="114"/>
        <v>0</v>
      </c>
      <c r="I3467" s="68">
        <v>0</v>
      </c>
      <c r="J3467" s="69">
        <f t="shared" si="115"/>
        <v>0</v>
      </c>
      <c r="K3467" s="57"/>
      <c r="L3467" s="65" t="s">
        <v>384</v>
      </c>
    </row>
    <row r="3468" spans="1:12" s="73" customFormat="1" outlineLevel="2">
      <c r="A3468" s="82">
        <v>2110061000</v>
      </c>
      <c r="B3468" s="83" t="s">
        <v>1042</v>
      </c>
      <c r="C3468" s="70">
        <v>0</v>
      </c>
      <c r="D3468" s="79"/>
      <c r="E3468" s="70"/>
      <c r="F3468" s="72"/>
      <c r="G3468" s="70">
        <f t="shared" si="114"/>
        <v>0</v>
      </c>
      <c r="I3468" s="68">
        <v>0</v>
      </c>
      <c r="J3468" s="69">
        <f t="shared" si="115"/>
        <v>0</v>
      </c>
      <c r="K3468" s="57"/>
      <c r="L3468" s="65" t="s">
        <v>384</v>
      </c>
    </row>
    <row r="3469" spans="1:12" s="73" customFormat="1" outlineLevel="2">
      <c r="A3469" s="82">
        <v>2110061100</v>
      </c>
      <c r="B3469" s="83" t="s">
        <v>1043</v>
      </c>
      <c r="C3469" s="70">
        <v>0</v>
      </c>
      <c r="D3469" s="79"/>
      <c r="E3469" s="70"/>
      <c r="F3469" s="72"/>
      <c r="G3469" s="70">
        <f t="shared" si="114"/>
        <v>0</v>
      </c>
      <c r="I3469" s="68">
        <v>0</v>
      </c>
      <c r="J3469" s="69">
        <f t="shared" si="115"/>
        <v>0</v>
      </c>
      <c r="K3469" s="57"/>
      <c r="L3469" s="65" t="s">
        <v>384</v>
      </c>
    </row>
    <row r="3470" spans="1:12" s="73" customFormat="1" outlineLevel="2">
      <c r="A3470" s="82">
        <v>2110062000</v>
      </c>
      <c r="B3470" s="83" t="s">
        <v>1044</v>
      </c>
      <c r="C3470" s="70">
        <v>0</v>
      </c>
      <c r="D3470" s="79"/>
      <c r="E3470" s="70"/>
      <c r="F3470" s="72"/>
      <c r="G3470" s="70">
        <f t="shared" si="114"/>
        <v>0</v>
      </c>
      <c r="I3470" s="68">
        <v>0</v>
      </c>
      <c r="J3470" s="69">
        <f t="shared" si="115"/>
        <v>0</v>
      </c>
      <c r="K3470" s="57"/>
      <c r="L3470" s="65" t="s">
        <v>384</v>
      </c>
    </row>
    <row r="3471" spans="1:12" s="73" customFormat="1" outlineLevel="2">
      <c r="A3471" s="82">
        <v>2110062100</v>
      </c>
      <c r="B3471" s="83" t="s">
        <v>1045</v>
      </c>
      <c r="C3471" s="70">
        <v>0</v>
      </c>
      <c r="D3471" s="79"/>
      <c r="E3471" s="70"/>
      <c r="F3471" s="72"/>
      <c r="G3471" s="70">
        <f t="shared" si="114"/>
        <v>0</v>
      </c>
      <c r="I3471" s="68">
        <v>0</v>
      </c>
      <c r="J3471" s="69">
        <f t="shared" si="115"/>
        <v>0</v>
      </c>
      <c r="K3471" s="57"/>
      <c r="L3471" s="65" t="s">
        <v>384</v>
      </c>
    </row>
    <row r="3472" spans="1:12" s="73" customFormat="1" outlineLevel="2">
      <c r="A3472" s="82">
        <v>2110063000</v>
      </c>
      <c r="B3472" s="83" t="s">
        <v>1046</v>
      </c>
      <c r="C3472" s="70">
        <v>0</v>
      </c>
      <c r="D3472" s="79"/>
      <c r="E3472" s="70"/>
      <c r="F3472" s="72"/>
      <c r="G3472" s="70">
        <f t="shared" si="114"/>
        <v>0</v>
      </c>
      <c r="I3472" s="68">
        <v>0</v>
      </c>
      <c r="J3472" s="69">
        <f t="shared" si="115"/>
        <v>0</v>
      </c>
      <c r="K3472" s="57"/>
      <c r="L3472" s="65" t="s">
        <v>384</v>
      </c>
    </row>
    <row r="3473" spans="1:13" s="73" customFormat="1" outlineLevel="2">
      <c r="A3473" s="82">
        <v>2110063100</v>
      </c>
      <c r="B3473" s="83" t="s">
        <v>1047</v>
      </c>
      <c r="C3473" s="70">
        <v>0</v>
      </c>
      <c r="D3473" s="79"/>
      <c r="E3473" s="70"/>
      <c r="F3473" s="72"/>
      <c r="G3473" s="70">
        <f t="shared" si="114"/>
        <v>0</v>
      </c>
      <c r="I3473" s="68">
        <v>0</v>
      </c>
      <c r="J3473" s="69">
        <f t="shared" si="115"/>
        <v>0</v>
      </c>
      <c r="K3473" s="57"/>
      <c r="L3473" s="65" t="s">
        <v>384</v>
      </c>
    </row>
    <row r="3474" spans="1:13" s="73" customFormat="1" outlineLevel="2">
      <c r="A3474" s="82">
        <v>2110070000</v>
      </c>
      <c r="B3474" s="83" t="s">
        <v>2616</v>
      </c>
      <c r="C3474" s="70">
        <v>0</v>
      </c>
      <c r="D3474" s="79"/>
      <c r="E3474" s="70"/>
      <c r="F3474" s="72"/>
      <c r="G3474" s="70">
        <f t="shared" si="114"/>
        <v>0</v>
      </c>
      <c r="I3474" s="68">
        <v>0</v>
      </c>
      <c r="J3474" s="69">
        <f t="shared" si="115"/>
        <v>0</v>
      </c>
      <c r="K3474" s="57"/>
      <c r="L3474" s="65" t="s">
        <v>384</v>
      </c>
    </row>
    <row r="3475" spans="1:13" s="73" customFormat="1" outlineLevel="2">
      <c r="A3475" s="82">
        <v>2110080000</v>
      </c>
      <c r="B3475" s="83" t="s">
        <v>1055</v>
      </c>
      <c r="C3475" s="70">
        <v>0</v>
      </c>
      <c r="D3475" s="79"/>
      <c r="E3475" s="70"/>
      <c r="F3475" s="72"/>
      <c r="G3475" s="70">
        <f t="shared" si="114"/>
        <v>0</v>
      </c>
      <c r="I3475" s="68">
        <v>0</v>
      </c>
      <c r="J3475" s="69">
        <f t="shared" si="115"/>
        <v>0</v>
      </c>
      <c r="K3475" s="57"/>
      <c r="L3475" s="65" t="s">
        <v>385</v>
      </c>
    </row>
    <row r="3476" spans="1:13" s="73" customFormat="1" outlineLevel="2">
      <c r="A3476" s="82">
        <v>2110090000</v>
      </c>
      <c r="B3476" s="83" t="s">
        <v>1049</v>
      </c>
      <c r="C3476" s="70">
        <v>0</v>
      </c>
      <c r="D3476" s="79"/>
      <c r="E3476" s="70"/>
      <c r="F3476" s="72"/>
      <c r="G3476" s="70">
        <f t="shared" ref="G3476:G3542" si="116">C3476+E3476</f>
        <v>0</v>
      </c>
      <c r="I3476" s="68">
        <v>0</v>
      </c>
      <c r="J3476" s="69">
        <f t="shared" si="115"/>
        <v>0</v>
      </c>
      <c r="K3476" s="57"/>
      <c r="L3476" s="65" t="s">
        <v>384</v>
      </c>
    </row>
    <row r="3477" spans="1:13" s="73" customFormat="1" outlineLevel="1">
      <c r="A3477" s="131" t="s">
        <v>546</v>
      </c>
      <c r="B3477" s="35" t="s">
        <v>5658</v>
      </c>
      <c r="C3477" s="67">
        <f>SUM(C3478:C3481)</f>
        <v>36923046.07</v>
      </c>
      <c r="D3477" s="79"/>
      <c r="E3477" s="67"/>
      <c r="F3477" s="72"/>
      <c r="G3477" s="67">
        <f t="shared" si="116"/>
        <v>36923046.07</v>
      </c>
      <c r="H3477" s="112"/>
      <c r="I3477" s="68">
        <v>532797391.72000003</v>
      </c>
      <c r="J3477" s="69">
        <f t="shared" si="115"/>
        <v>495874345.65000004</v>
      </c>
      <c r="K3477" s="57"/>
      <c r="L3477" s="65">
        <v>0</v>
      </c>
      <c r="M3477" s="100"/>
    </row>
    <row r="3478" spans="1:13" s="73" customFormat="1" outlineLevel="2">
      <c r="A3478" s="82">
        <v>2681130001</v>
      </c>
      <c r="B3478" s="83" t="s">
        <v>1188</v>
      </c>
      <c r="C3478" s="70">
        <v>805009.97999999905</v>
      </c>
      <c r="D3478" s="79"/>
      <c r="E3478" s="70"/>
      <c r="F3478" s="72"/>
      <c r="G3478" s="70">
        <f t="shared" si="116"/>
        <v>805009.97999999905</v>
      </c>
      <c r="I3478" s="68">
        <v>0</v>
      </c>
      <c r="J3478" s="69">
        <f t="shared" si="115"/>
        <v>-805009.97999999905</v>
      </c>
      <c r="K3478" s="57"/>
      <c r="L3478" s="65" t="s">
        <v>417</v>
      </c>
    </row>
    <row r="3479" spans="1:13" s="73" customFormat="1" outlineLevel="2">
      <c r="A3479" s="82">
        <v>2681130002</v>
      </c>
      <c r="B3479" s="83" t="s">
        <v>1189</v>
      </c>
      <c r="C3479" s="76">
        <v>0</v>
      </c>
      <c r="D3479" s="79"/>
      <c r="E3479" s="70"/>
      <c r="F3479" s="72"/>
      <c r="G3479" s="70">
        <f t="shared" si="116"/>
        <v>0</v>
      </c>
      <c r="I3479" s="68">
        <v>0</v>
      </c>
      <c r="J3479" s="69">
        <f t="shared" si="115"/>
        <v>0</v>
      </c>
      <c r="K3479" s="57"/>
      <c r="L3479" s="65" t="s">
        <v>417</v>
      </c>
    </row>
    <row r="3480" spans="1:13" s="73" customFormat="1" outlineLevel="2">
      <c r="A3480" s="106">
        <v>2681130000</v>
      </c>
      <c r="B3480" s="107" t="s">
        <v>1187</v>
      </c>
      <c r="C3480" s="70">
        <v>36118036.090000004</v>
      </c>
      <c r="D3480" s="79"/>
      <c r="E3480" s="70"/>
      <c r="F3480" s="72"/>
      <c r="G3480" s="70">
        <f t="shared" si="116"/>
        <v>36118036.090000004</v>
      </c>
      <c r="I3480" s="68">
        <v>0</v>
      </c>
      <c r="J3480" s="69">
        <f t="shared" si="115"/>
        <v>-36118036.090000004</v>
      </c>
      <c r="K3480" s="57"/>
      <c r="L3480" s="65" t="s">
        <v>417</v>
      </c>
    </row>
    <row r="3481" spans="1:13" s="73" customFormat="1" outlineLevel="2">
      <c r="A3481" s="106">
        <v>2681130009</v>
      </c>
      <c r="B3481" s="107" t="s">
        <v>1191</v>
      </c>
      <c r="C3481" s="70">
        <v>0</v>
      </c>
      <c r="D3481" s="79"/>
      <c r="E3481" s="70"/>
      <c r="F3481" s="72"/>
      <c r="G3481" s="70">
        <f t="shared" si="116"/>
        <v>0</v>
      </c>
      <c r="I3481" s="68">
        <v>0</v>
      </c>
      <c r="J3481" s="69">
        <f t="shared" si="115"/>
        <v>0</v>
      </c>
      <c r="K3481" s="57"/>
      <c r="L3481" s="65" t="s">
        <v>417</v>
      </c>
    </row>
    <row r="3482" spans="1:13" s="73" customFormat="1" outlineLevel="1">
      <c r="A3482" s="131" t="s">
        <v>547</v>
      </c>
      <c r="B3482" s="35" t="s">
        <v>2873</v>
      </c>
      <c r="C3482" s="67">
        <f>SUM(C3483:C3575)</f>
        <v>43789168.269999996</v>
      </c>
      <c r="D3482" s="79"/>
      <c r="E3482" s="67">
        <f>SUM(E3483:E3575)</f>
        <v>-0.5</v>
      </c>
      <c r="F3482" s="72"/>
      <c r="G3482" s="67">
        <f t="shared" si="116"/>
        <v>43789167.769999996</v>
      </c>
      <c r="I3482" s="68">
        <v>42866781.530000001</v>
      </c>
      <c r="J3482" s="69">
        <f t="shared" si="115"/>
        <v>-922386.23999999464</v>
      </c>
      <c r="K3482" s="57"/>
      <c r="L3482" s="65">
        <v>0</v>
      </c>
      <c r="M3482" s="100"/>
    </row>
    <row r="3483" spans="1:13" s="73" customFormat="1" outlineLevel="2">
      <c r="A3483" s="132">
        <v>-2682101000</v>
      </c>
      <c r="B3483" s="133" t="s">
        <v>2656</v>
      </c>
      <c r="C3483" s="70">
        <v>0</v>
      </c>
      <c r="D3483" s="79"/>
      <c r="E3483" s="70"/>
      <c r="F3483" s="72"/>
      <c r="G3483" s="70">
        <f t="shared" si="116"/>
        <v>0</v>
      </c>
      <c r="I3483" s="68">
        <v>0</v>
      </c>
      <c r="J3483" s="69">
        <f t="shared" si="115"/>
        <v>0</v>
      </c>
      <c r="K3483" s="57"/>
      <c r="L3483" s="65">
        <v>0</v>
      </c>
    </row>
    <row r="3484" spans="1:13" s="73" customFormat="1" outlineLevel="2">
      <c r="A3484" s="82">
        <v>2682106000</v>
      </c>
      <c r="B3484" s="83" t="s">
        <v>2683</v>
      </c>
      <c r="C3484" s="70">
        <v>70839.61</v>
      </c>
      <c r="D3484" s="79"/>
      <c r="E3484" s="70"/>
      <c r="F3484" s="72"/>
      <c r="G3484" s="70">
        <f t="shared" si="116"/>
        <v>70839.61</v>
      </c>
      <c r="I3484" s="68">
        <v>0</v>
      </c>
      <c r="J3484" s="69">
        <f t="shared" si="115"/>
        <v>-70839.61</v>
      </c>
      <c r="K3484" s="57"/>
      <c r="L3484" s="65" t="s">
        <v>547</v>
      </c>
    </row>
    <row r="3485" spans="1:13" s="73" customFormat="1" outlineLevel="2">
      <c r="A3485" s="82">
        <v>2682107000</v>
      </c>
      <c r="B3485" s="83" t="s">
        <v>2684</v>
      </c>
      <c r="C3485" s="70">
        <v>3.49</v>
      </c>
      <c r="D3485" s="79"/>
      <c r="E3485" s="70"/>
      <c r="F3485" s="72"/>
      <c r="G3485" s="70">
        <f t="shared" si="116"/>
        <v>3.49</v>
      </c>
      <c r="I3485" s="68">
        <v>0</v>
      </c>
      <c r="J3485" s="69">
        <f t="shared" si="115"/>
        <v>-3.49</v>
      </c>
      <c r="K3485" s="57"/>
      <c r="L3485" s="65" t="s">
        <v>547</v>
      </c>
    </row>
    <row r="3486" spans="1:13" s="73" customFormat="1" outlineLevel="2">
      <c r="A3486" s="82">
        <v>2682108000</v>
      </c>
      <c r="B3486" s="83" t="s">
        <v>2685</v>
      </c>
      <c r="C3486" s="70">
        <v>121741.33</v>
      </c>
      <c r="D3486" s="79"/>
      <c r="E3486" s="70"/>
      <c r="F3486" s="72"/>
      <c r="G3486" s="70">
        <f t="shared" si="116"/>
        <v>121741.33</v>
      </c>
      <c r="I3486" s="68">
        <v>0</v>
      </c>
      <c r="J3486" s="69">
        <f t="shared" si="115"/>
        <v>-121741.33</v>
      </c>
      <c r="K3486" s="57"/>
      <c r="L3486" s="65" t="s">
        <v>547</v>
      </c>
    </row>
    <row r="3487" spans="1:13" s="73" customFormat="1" outlineLevel="2">
      <c r="A3487" s="82">
        <v>2682108100</v>
      </c>
      <c r="B3487" s="83" t="s">
        <v>1233</v>
      </c>
      <c r="C3487" s="70">
        <v>-977631.9</v>
      </c>
      <c r="D3487" s="79"/>
      <c r="E3487" s="70"/>
      <c r="F3487" s="72"/>
      <c r="G3487" s="70">
        <f t="shared" si="116"/>
        <v>-977631.9</v>
      </c>
      <c r="I3487" s="68">
        <v>0</v>
      </c>
      <c r="J3487" s="69">
        <f t="shared" si="115"/>
        <v>977631.9</v>
      </c>
      <c r="K3487" s="57"/>
      <c r="L3487" s="65" t="s">
        <v>547</v>
      </c>
    </row>
    <row r="3488" spans="1:13" s="73" customFormat="1" outlineLevel="2">
      <c r="A3488" s="82">
        <v>2682108200</v>
      </c>
      <c r="B3488" s="83" t="s">
        <v>1234</v>
      </c>
      <c r="C3488" s="70">
        <v>-200202.88</v>
      </c>
      <c r="D3488" s="79"/>
      <c r="E3488" s="70"/>
      <c r="F3488" s="72"/>
      <c r="G3488" s="70">
        <f t="shared" si="116"/>
        <v>-200202.88</v>
      </c>
      <c r="I3488" s="68">
        <v>0</v>
      </c>
      <c r="J3488" s="69">
        <f t="shared" si="115"/>
        <v>200202.88</v>
      </c>
      <c r="K3488" s="57"/>
      <c r="L3488" s="65" t="s">
        <v>547</v>
      </c>
    </row>
    <row r="3489" spans="1:14" s="73" customFormat="1" outlineLevel="2">
      <c r="A3489" s="82">
        <v>2682108300</v>
      </c>
      <c r="B3489" s="83" t="s">
        <v>2686</v>
      </c>
      <c r="C3489" s="70">
        <v>559257.84999999905</v>
      </c>
      <c r="D3489" s="79"/>
      <c r="E3489" s="70"/>
      <c r="F3489" s="72"/>
      <c r="G3489" s="70">
        <f t="shared" si="116"/>
        <v>559257.84999999905</v>
      </c>
      <c r="I3489" s="68">
        <v>0</v>
      </c>
      <c r="J3489" s="69">
        <f t="shared" si="115"/>
        <v>-559257.84999999905</v>
      </c>
      <c r="K3489" s="57"/>
      <c r="L3489" s="65" t="s">
        <v>547</v>
      </c>
    </row>
    <row r="3490" spans="1:14" s="73" customFormat="1" outlineLevel="2">
      <c r="A3490" s="82">
        <v>2682108400</v>
      </c>
      <c r="B3490" s="83" t="s">
        <v>2687</v>
      </c>
      <c r="C3490" s="70">
        <v>0</v>
      </c>
      <c r="D3490" s="79"/>
      <c r="E3490" s="70"/>
      <c r="F3490" s="72"/>
      <c r="G3490" s="70">
        <f t="shared" si="116"/>
        <v>0</v>
      </c>
      <c r="I3490" s="68">
        <v>0</v>
      </c>
      <c r="J3490" s="69">
        <f t="shared" si="115"/>
        <v>0</v>
      </c>
      <c r="K3490" s="57"/>
      <c r="L3490" s="65" t="s">
        <v>5624</v>
      </c>
    </row>
    <row r="3491" spans="1:14" s="73" customFormat="1" outlineLevel="2">
      <c r="A3491" s="82">
        <v>2682108405</v>
      </c>
      <c r="B3491" s="83" t="s">
        <v>2688</v>
      </c>
      <c r="C3491" s="70">
        <v>0</v>
      </c>
      <c r="D3491" s="79"/>
      <c r="E3491" s="70"/>
      <c r="F3491" s="72"/>
      <c r="G3491" s="70">
        <f t="shared" si="116"/>
        <v>0</v>
      </c>
      <c r="I3491" s="68">
        <v>0</v>
      </c>
      <c r="J3491" s="69">
        <f t="shared" si="115"/>
        <v>0</v>
      </c>
      <c r="K3491" s="57"/>
      <c r="L3491" s="65" t="s">
        <v>5625</v>
      </c>
    </row>
    <row r="3492" spans="1:14" s="73" customFormat="1" outlineLevel="2">
      <c r="A3492" s="82">
        <v>2682108410</v>
      </c>
      <c r="B3492" s="83" t="s">
        <v>2689</v>
      </c>
      <c r="C3492" s="70">
        <v>0</v>
      </c>
      <c r="D3492" s="79"/>
      <c r="E3492" s="70">
        <v>-0.5</v>
      </c>
      <c r="F3492" s="72"/>
      <c r="G3492" s="70">
        <f t="shared" si="116"/>
        <v>-0.5</v>
      </c>
      <c r="I3492" s="68">
        <v>0</v>
      </c>
      <c r="J3492" s="69">
        <f t="shared" si="115"/>
        <v>0.5</v>
      </c>
      <c r="K3492" s="57"/>
      <c r="L3492" s="65" t="s">
        <v>5624</v>
      </c>
    </row>
    <row r="3493" spans="1:14" s="73" customFormat="1" outlineLevel="2">
      <c r="A3493" s="82">
        <v>2682108415</v>
      </c>
      <c r="B3493" s="83" t="s">
        <v>2690</v>
      </c>
      <c r="C3493" s="70">
        <v>0</v>
      </c>
      <c r="D3493" s="79"/>
      <c r="E3493" s="70"/>
      <c r="F3493" s="72"/>
      <c r="G3493" s="70">
        <f t="shared" si="116"/>
        <v>0</v>
      </c>
      <c r="I3493" s="68">
        <v>0</v>
      </c>
      <c r="J3493" s="69">
        <f t="shared" si="115"/>
        <v>0</v>
      </c>
      <c r="K3493" s="57"/>
      <c r="L3493" s="65" t="s">
        <v>5625</v>
      </c>
    </row>
    <row r="3494" spans="1:14" s="73" customFormat="1" outlineLevel="2">
      <c r="A3494" s="82">
        <v>2682109000</v>
      </c>
      <c r="B3494" s="83" t="s">
        <v>2691</v>
      </c>
      <c r="C3494" s="70">
        <v>15469528.93</v>
      </c>
      <c r="D3494" s="79"/>
      <c r="E3494" s="70"/>
      <c r="F3494" s="72"/>
      <c r="G3494" s="70">
        <f t="shared" si="116"/>
        <v>15469528.93</v>
      </c>
      <c r="I3494" s="68">
        <v>0</v>
      </c>
      <c r="J3494" s="69">
        <f t="shared" si="115"/>
        <v>-15469528.93</v>
      </c>
      <c r="K3494" s="57"/>
      <c r="L3494" s="65" t="s">
        <v>547</v>
      </c>
    </row>
    <row r="3495" spans="1:14" s="73" customFormat="1" outlineLevel="2">
      <c r="A3495" s="82">
        <v>2682114200</v>
      </c>
      <c r="B3495" s="83" t="s">
        <v>1237</v>
      </c>
      <c r="C3495" s="70">
        <v>-105.06</v>
      </c>
      <c r="D3495" s="79"/>
      <c r="E3495" s="70"/>
      <c r="F3495" s="72"/>
      <c r="G3495" s="70">
        <f t="shared" si="116"/>
        <v>-105.06</v>
      </c>
      <c r="I3495" s="68">
        <v>0</v>
      </c>
      <c r="J3495" s="69">
        <f t="shared" si="115"/>
        <v>105.06</v>
      </c>
      <c r="K3495" s="57"/>
      <c r="L3495" s="65" t="s">
        <v>547</v>
      </c>
    </row>
    <row r="3496" spans="1:14" s="73" customFormat="1" outlineLevel="2">
      <c r="A3496" s="82">
        <v>2682118100</v>
      </c>
      <c r="B3496" s="83" t="s">
        <v>2692</v>
      </c>
      <c r="C3496" s="70">
        <v>0</v>
      </c>
      <c r="D3496" s="79"/>
      <c r="E3496" s="70"/>
      <c r="F3496" s="72"/>
      <c r="G3496" s="70">
        <f t="shared" si="116"/>
        <v>0</v>
      </c>
      <c r="I3496" s="68">
        <v>0</v>
      </c>
      <c r="J3496" s="69">
        <f t="shared" si="115"/>
        <v>0</v>
      </c>
      <c r="K3496" s="57"/>
      <c r="L3496" s="65" t="s">
        <v>547</v>
      </c>
      <c r="N3496" s="73">
        <f>C3496*2</f>
        <v>0</v>
      </c>
    </row>
    <row r="3497" spans="1:14" s="73" customFormat="1" outlineLevel="2">
      <c r="A3497" s="82">
        <v>2682118200</v>
      </c>
      <c r="B3497" s="83" t="s">
        <v>2693</v>
      </c>
      <c r="C3497" s="70">
        <v>0</v>
      </c>
      <c r="D3497" s="79"/>
      <c r="E3497" s="70"/>
      <c r="F3497" s="72"/>
      <c r="G3497" s="70">
        <f t="shared" si="116"/>
        <v>0</v>
      </c>
      <c r="I3497" s="68">
        <v>0</v>
      </c>
      <c r="J3497" s="69">
        <f t="shared" si="115"/>
        <v>0</v>
      </c>
      <c r="K3497" s="57"/>
      <c r="L3497" s="65" t="s">
        <v>547</v>
      </c>
    </row>
    <row r="3498" spans="1:14" s="73" customFormat="1" outlineLevel="2">
      <c r="A3498" s="82">
        <v>2682118300</v>
      </c>
      <c r="B3498" s="83" t="s">
        <v>2694</v>
      </c>
      <c r="C3498" s="70">
        <v>0</v>
      </c>
      <c r="D3498" s="79"/>
      <c r="E3498" s="70"/>
      <c r="F3498" s="72"/>
      <c r="G3498" s="70">
        <f t="shared" si="116"/>
        <v>0</v>
      </c>
      <c r="I3498" s="68">
        <v>0</v>
      </c>
      <c r="J3498" s="69">
        <f t="shared" si="115"/>
        <v>0</v>
      </c>
      <c r="K3498" s="57"/>
      <c r="L3498" s="65" t="s">
        <v>547</v>
      </c>
    </row>
    <row r="3499" spans="1:14" s="73" customFormat="1" outlineLevel="2">
      <c r="A3499" s="82">
        <v>2682118350</v>
      </c>
      <c r="B3499" s="83" t="s">
        <v>2695</v>
      </c>
      <c r="C3499" s="70">
        <v>0</v>
      </c>
      <c r="D3499" s="79"/>
      <c r="E3499" s="70"/>
      <c r="F3499" s="72"/>
      <c r="G3499" s="70">
        <f>C3499+E3499</f>
        <v>0</v>
      </c>
      <c r="I3499" s="68">
        <v>0</v>
      </c>
      <c r="J3499" s="69">
        <f>I3499-G3499</f>
        <v>0</v>
      </c>
      <c r="K3499" s="57"/>
      <c r="L3499" s="65" t="s">
        <v>547</v>
      </c>
    </row>
    <row r="3500" spans="1:14" s="73" customFormat="1" outlineLevel="2">
      <c r="A3500" s="82">
        <v>2682134000</v>
      </c>
      <c r="B3500" s="83" t="s">
        <v>2696</v>
      </c>
      <c r="C3500" s="70">
        <v>0</v>
      </c>
      <c r="D3500" s="79"/>
      <c r="E3500" s="70"/>
      <c r="F3500" s="72"/>
      <c r="G3500" s="70">
        <f t="shared" si="116"/>
        <v>0</v>
      </c>
      <c r="I3500" s="68">
        <v>0</v>
      </c>
      <c r="J3500" s="69">
        <f t="shared" si="115"/>
        <v>0</v>
      </c>
      <c r="K3500" s="57"/>
      <c r="L3500" s="65" t="s">
        <v>547</v>
      </c>
    </row>
    <row r="3501" spans="1:14" s="73" customFormat="1" outlineLevel="2">
      <c r="A3501" s="82">
        <v>2682134800</v>
      </c>
      <c r="B3501" s="83" t="s">
        <v>2697</v>
      </c>
      <c r="C3501" s="70">
        <v>13181.69</v>
      </c>
      <c r="D3501" s="79"/>
      <c r="E3501" s="70"/>
      <c r="F3501" s="72"/>
      <c r="G3501" s="70">
        <f>C3501+E3501</f>
        <v>13181.69</v>
      </c>
      <c r="I3501" s="68">
        <v>0</v>
      </c>
      <c r="J3501" s="69">
        <f>I3501-G3501</f>
        <v>-13181.69</v>
      </c>
      <c r="K3501" s="57"/>
      <c r="L3501" s="65" t="s">
        <v>547</v>
      </c>
    </row>
    <row r="3502" spans="1:14" s="73" customFormat="1" outlineLevel="2">
      <c r="A3502" s="82">
        <v>2682143100</v>
      </c>
      <c r="B3502" s="83" t="s">
        <v>2698</v>
      </c>
      <c r="C3502" s="70">
        <v>0</v>
      </c>
      <c r="D3502" s="79"/>
      <c r="E3502" s="70"/>
      <c r="F3502" s="72"/>
      <c r="G3502" s="70">
        <f t="shared" si="116"/>
        <v>0</v>
      </c>
      <c r="I3502" s="68">
        <v>0</v>
      </c>
      <c r="J3502" s="69">
        <f t="shared" si="115"/>
        <v>0</v>
      </c>
      <c r="K3502" s="57"/>
      <c r="L3502" s="65" t="s">
        <v>547</v>
      </c>
    </row>
    <row r="3503" spans="1:14" s="73" customFormat="1" outlineLevel="2">
      <c r="A3503" s="82">
        <v>2682143200</v>
      </c>
      <c r="B3503" s="83" t="s">
        <v>2699</v>
      </c>
      <c r="C3503" s="70">
        <v>0</v>
      </c>
      <c r="D3503" s="79"/>
      <c r="E3503" s="70"/>
      <c r="F3503" s="72"/>
      <c r="G3503" s="70">
        <f t="shared" si="116"/>
        <v>0</v>
      </c>
      <c r="I3503" s="68">
        <v>0</v>
      </c>
      <c r="J3503" s="69">
        <f t="shared" si="115"/>
        <v>0</v>
      </c>
      <c r="K3503" s="57"/>
      <c r="L3503" s="65" t="s">
        <v>547</v>
      </c>
    </row>
    <row r="3504" spans="1:14" s="73" customFormat="1" outlineLevel="2">
      <c r="A3504" s="82">
        <v>2682143300</v>
      </c>
      <c r="B3504" s="83" t="s">
        <v>2700</v>
      </c>
      <c r="C3504" s="70">
        <v>0</v>
      </c>
      <c r="D3504" s="79"/>
      <c r="E3504" s="70"/>
      <c r="F3504" s="72"/>
      <c r="G3504" s="70">
        <f t="shared" si="116"/>
        <v>0</v>
      </c>
      <c r="I3504" s="68">
        <v>0</v>
      </c>
      <c r="J3504" s="69">
        <f t="shared" si="115"/>
        <v>0</v>
      </c>
      <c r="K3504" s="57"/>
      <c r="L3504" s="65" t="s">
        <v>547</v>
      </c>
    </row>
    <row r="3505" spans="1:12" s="73" customFormat="1" outlineLevel="2">
      <c r="A3505" s="82">
        <v>2682143400</v>
      </c>
      <c r="B3505" s="83" t="s">
        <v>2701</v>
      </c>
      <c r="C3505" s="70">
        <v>0</v>
      </c>
      <c r="D3505" s="79"/>
      <c r="E3505" s="70"/>
      <c r="F3505" s="72"/>
      <c r="G3505" s="70">
        <f t="shared" si="116"/>
        <v>0</v>
      </c>
      <c r="I3505" s="68">
        <v>0</v>
      </c>
      <c r="J3505" s="69">
        <f t="shared" si="115"/>
        <v>0</v>
      </c>
      <c r="K3505" s="57"/>
      <c r="L3505" s="65" t="s">
        <v>547</v>
      </c>
    </row>
    <row r="3506" spans="1:12" s="73" customFormat="1" outlineLevel="2">
      <c r="A3506" s="82">
        <v>2682143820</v>
      </c>
      <c r="B3506" s="83" t="s">
        <v>2702</v>
      </c>
      <c r="C3506" s="70">
        <v>0</v>
      </c>
      <c r="D3506" s="79"/>
      <c r="E3506" s="70"/>
      <c r="F3506" s="72"/>
      <c r="G3506" s="70">
        <f>C3506+E3506</f>
        <v>0</v>
      </c>
      <c r="I3506" s="68">
        <v>0</v>
      </c>
      <c r="J3506" s="69">
        <f>I3506-G3506</f>
        <v>0</v>
      </c>
      <c r="K3506" s="57"/>
      <c r="L3506" s="65" t="s">
        <v>547</v>
      </c>
    </row>
    <row r="3507" spans="1:12" s="73" customFormat="1" outlineLevel="2">
      <c r="A3507" s="82">
        <v>2682145000</v>
      </c>
      <c r="B3507" s="83" t="s">
        <v>1225</v>
      </c>
      <c r="C3507" s="70">
        <v>0</v>
      </c>
      <c r="D3507" s="79"/>
      <c r="E3507" s="70"/>
      <c r="F3507" s="72"/>
      <c r="G3507" s="70">
        <f t="shared" si="116"/>
        <v>0</v>
      </c>
      <c r="I3507" s="68">
        <v>0</v>
      </c>
      <c r="J3507" s="69">
        <f t="shared" si="115"/>
        <v>0</v>
      </c>
      <c r="K3507" s="57"/>
      <c r="L3507" s="65" t="s">
        <v>547</v>
      </c>
    </row>
    <row r="3508" spans="1:12" s="73" customFormat="1" outlineLevel="2">
      <c r="A3508" s="82">
        <v>2682147000</v>
      </c>
      <c r="B3508" s="83" t="s">
        <v>2703</v>
      </c>
      <c r="C3508" s="70">
        <v>0</v>
      </c>
      <c r="D3508" s="79"/>
      <c r="E3508" s="70"/>
      <c r="F3508" s="72"/>
      <c r="G3508" s="70">
        <f t="shared" si="116"/>
        <v>0</v>
      </c>
      <c r="I3508" s="68">
        <v>0</v>
      </c>
      <c r="J3508" s="69">
        <f t="shared" si="115"/>
        <v>0</v>
      </c>
      <c r="K3508" s="57"/>
      <c r="L3508" s="65" t="s">
        <v>547</v>
      </c>
    </row>
    <row r="3509" spans="1:12" s="73" customFormat="1" outlineLevel="2">
      <c r="A3509" s="31">
        <v>2682147100</v>
      </c>
      <c r="B3509" s="45" t="s">
        <v>2704</v>
      </c>
      <c r="C3509" s="70">
        <v>0</v>
      </c>
      <c r="D3509" s="79"/>
      <c r="E3509" s="70"/>
      <c r="F3509" s="72"/>
      <c r="G3509" s="70">
        <f t="shared" si="116"/>
        <v>0</v>
      </c>
      <c r="I3509" s="68">
        <v>0</v>
      </c>
      <c r="J3509" s="69">
        <f t="shared" si="115"/>
        <v>0</v>
      </c>
      <c r="K3509" s="57"/>
      <c r="L3509" s="65" t="s">
        <v>547</v>
      </c>
    </row>
    <row r="3510" spans="1:12" s="73" customFormat="1" outlineLevel="2">
      <c r="A3510" s="31">
        <v>2682148000</v>
      </c>
      <c r="B3510" s="45" t="s">
        <v>2705</v>
      </c>
      <c r="C3510" s="70">
        <v>0</v>
      </c>
      <c r="D3510" s="79"/>
      <c r="E3510" s="70"/>
      <c r="F3510" s="72"/>
      <c r="G3510" s="70">
        <f t="shared" si="116"/>
        <v>0</v>
      </c>
      <c r="I3510" s="68">
        <v>0</v>
      </c>
      <c r="J3510" s="69">
        <f t="shared" si="115"/>
        <v>0</v>
      </c>
      <c r="K3510" s="57"/>
      <c r="L3510" s="65" t="s">
        <v>547</v>
      </c>
    </row>
    <row r="3511" spans="1:12" s="73" customFormat="1" outlineLevel="2">
      <c r="A3511" s="31">
        <v>2682149000</v>
      </c>
      <c r="B3511" s="45" t="s">
        <v>2706</v>
      </c>
      <c r="C3511" s="70">
        <v>0</v>
      </c>
      <c r="D3511" s="79"/>
      <c r="E3511" s="70"/>
      <c r="F3511" s="72"/>
      <c r="G3511" s="70">
        <f t="shared" si="116"/>
        <v>0</v>
      </c>
      <c r="I3511" s="68">
        <v>0</v>
      </c>
      <c r="J3511" s="69">
        <f t="shared" si="115"/>
        <v>0</v>
      </c>
      <c r="K3511" s="57"/>
      <c r="L3511" s="65" t="s">
        <v>547</v>
      </c>
    </row>
    <row r="3512" spans="1:12" s="73" customFormat="1" outlineLevel="2">
      <c r="A3512" s="31">
        <v>2682150000</v>
      </c>
      <c r="B3512" s="45" t="s">
        <v>1228</v>
      </c>
      <c r="C3512" s="70">
        <v>0</v>
      </c>
      <c r="D3512" s="79"/>
      <c r="E3512" s="70"/>
      <c r="F3512" s="72"/>
      <c r="G3512" s="70">
        <f t="shared" si="116"/>
        <v>0</v>
      </c>
      <c r="I3512" s="68">
        <v>0</v>
      </c>
      <c r="J3512" s="69">
        <f t="shared" ref="J3512:J3578" si="117">I3512-G3512</f>
        <v>0</v>
      </c>
      <c r="K3512" s="57"/>
      <c r="L3512" s="65" t="s">
        <v>547</v>
      </c>
    </row>
    <row r="3513" spans="1:12" s="73" customFormat="1" outlineLevel="2">
      <c r="A3513" s="31">
        <v>2682150001</v>
      </c>
      <c r="B3513" s="45" t="s">
        <v>2707</v>
      </c>
      <c r="C3513" s="70">
        <v>0</v>
      </c>
      <c r="D3513" s="79"/>
      <c r="E3513" s="70"/>
      <c r="F3513" s="72"/>
      <c r="G3513" s="70">
        <f t="shared" si="116"/>
        <v>0</v>
      </c>
      <c r="I3513" s="68">
        <v>0</v>
      </c>
      <c r="J3513" s="69">
        <f t="shared" si="117"/>
        <v>0</v>
      </c>
      <c r="K3513" s="57"/>
      <c r="L3513" s="65" t="s">
        <v>547</v>
      </c>
    </row>
    <row r="3514" spans="1:12" s="73" customFormat="1" outlineLevel="2">
      <c r="A3514" s="119">
        <v>2682199999</v>
      </c>
      <c r="B3514" s="121" t="s">
        <v>2708</v>
      </c>
      <c r="C3514" s="70">
        <v>0</v>
      </c>
      <c r="D3514" s="79"/>
      <c r="E3514" s="70"/>
      <c r="F3514" s="72"/>
      <c r="G3514" s="70">
        <f t="shared" si="116"/>
        <v>0</v>
      </c>
      <c r="I3514" s="68">
        <v>0</v>
      </c>
      <c r="J3514" s="69">
        <f t="shared" si="117"/>
        <v>0</v>
      </c>
      <c r="K3514" s="57"/>
      <c r="L3514" s="65" t="s">
        <v>547</v>
      </c>
    </row>
    <row r="3515" spans="1:12" s="73" customFormat="1" outlineLevel="2">
      <c r="A3515" s="82">
        <v>2682206000</v>
      </c>
      <c r="B3515" s="83" t="s">
        <v>2709</v>
      </c>
      <c r="C3515" s="70">
        <v>0</v>
      </c>
      <c r="D3515" s="79"/>
      <c r="E3515" s="70"/>
      <c r="F3515" s="72"/>
      <c r="G3515" s="70">
        <f t="shared" si="116"/>
        <v>0</v>
      </c>
      <c r="I3515" s="68">
        <v>0</v>
      </c>
      <c r="J3515" s="69">
        <f t="shared" si="117"/>
        <v>0</v>
      </c>
      <c r="K3515" s="57"/>
      <c r="L3515" s="65" t="s">
        <v>547</v>
      </c>
    </row>
    <row r="3516" spans="1:12" s="73" customFormat="1" outlineLevel="2">
      <c r="A3516" s="82">
        <v>2682206099</v>
      </c>
      <c r="B3516" s="83" t="s">
        <v>2710</v>
      </c>
      <c r="C3516" s="70">
        <v>0</v>
      </c>
      <c r="D3516" s="79"/>
      <c r="E3516" s="70"/>
      <c r="F3516" s="72"/>
      <c r="G3516" s="70">
        <f t="shared" si="116"/>
        <v>0</v>
      </c>
      <c r="I3516" s="68">
        <v>0</v>
      </c>
      <c r="J3516" s="69">
        <f t="shared" si="117"/>
        <v>0</v>
      </c>
      <c r="K3516" s="57"/>
      <c r="L3516" s="65" t="s">
        <v>547</v>
      </c>
    </row>
    <row r="3517" spans="1:12" s="73" customFormat="1" outlineLevel="2">
      <c r="A3517" s="82">
        <v>2682209000</v>
      </c>
      <c r="B3517" s="83" t="s">
        <v>2711</v>
      </c>
      <c r="C3517" s="70">
        <v>0</v>
      </c>
      <c r="D3517" s="79"/>
      <c r="E3517" s="70"/>
      <c r="F3517" s="72"/>
      <c r="G3517" s="70">
        <f t="shared" si="116"/>
        <v>0</v>
      </c>
      <c r="I3517" s="68">
        <v>0</v>
      </c>
      <c r="J3517" s="69">
        <f t="shared" si="117"/>
        <v>0</v>
      </c>
      <c r="K3517" s="57"/>
      <c r="L3517" s="65" t="s">
        <v>547</v>
      </c>
    </row>
    <row r="3518" spans="1:12" s="73" customFormat="1" outlineLevel="2">
      <c r="A3518" s="82">
        <v>2682209099</v>
      </c>
      <c r="B3518" s="83" t="s">
        <v>2712</v>
      </c>
      <c r="C3518" s="70">
        <v>0</v>
      </c>
      <c r="D3518" s="79"/>
      <c r="E3518" s="70"/>
      <c r="F3518" s="72"/>
      <c r="G3518" s="70">
        <f t="shared" si="116"/>
        <v>0</v>
      </c>
      <c r="I3518" s="68">
        <v>0</v>
      </c>
      <c r="J3518" s="69">
        <f t="shared" si="117"/>
        <v>0</v>
      </c>
      <c r="K3518" s="57"/>
      <c r="L3518" s="65" t="s">
        <v>547</v>
      </c>
    </row>
    <row r="3519" spans="1:12" s="73" customFormat="1" outlineLevel="2">
      <c r="A3519" s="119">
        <v>2682299999</v>
      </c>
      <c r="B3519" s="121" t="s">
        <v>2713</v>
      </c>
      <c r="C3519" s="70">
        <v>0</v>
      </c>
      <c r="D3519" s="79"/>
      <c r="E3519" s="70"/>
      <c r="F3519" s="72"/>
      <c r="G3519" s="70">
        <f t="shared" si="116"/>
        <v>0</v>
      </c>
      <c r="I3519" s="68">
        <v>0</v>
      </c>
      <c r="J3519" s="69">
        <f t="shared" si="117"/>
        <v>0</v>
      </c>
      <c r="K3519" s="57"/>
      <c r="L3519" s="65" t="s">
        <v>547</v>
      </c>
    </row>
    <row r="3520" spans="1:12" s="73" customFormat="1" outlineLevel="2">
      <c r="A3520" s="130" t="s">
        <v>545</v>
      </c>
      <c r="B3520" s="42"/>
      <c r="C3520" s="100"/>
      <c r="D3520" s="79"/>
      <c r="E3520" s="100"/>
      <c r="F3520" s="72"/>
      <c r="G3520" s="100">
        <f t="shared" si="116"/>
        <v>0</v>
      </c>
      <c r="I3520" s="68">
        <v>0</v>
      </c>
      <c r="J3520" s="69">
        <f t="shared" si="117"/>
        <v>0</v>
      </c>
      <c r="K3520" s="57"/>
      <c r="L3520" s="65">
        <v>0</v>
      </c>
    </row>
    <row r="3521" spans="1:13" s="73" customFormat="1" outlineLevel="2">
      <c r="A3521" s="31">
        <v>2681108400</v>
      </c>
      <c r="B3521" s="45" t="s">
        <v>1220</v>
      </c>
      <c r="C3521" s="70">
        <v>0</v>
      </c>
      <c r="D3521" s="79"/>
      <c r="E3521" s="70"/>
      <c r="F3521" s="72"/>
      <c r="G3521" s="70">
        <f t="shared" si="116"/>
        <v>0</v>
      </c>
      <c r="I3521" s="68">
        <v>0</v>
      </c>
      <c r="J3521" s="69">
        <f t="shared" si="117"/>
        <v>0</v>
      </c>
      <c r="K3521" s="57"/>
      <c r="L3521" s="65" t="s">
        <v>5624</v>
      </c>
    </row>
    <row r="3522" spans="1:13" s="73" customFormat="1" outlineLevel="2">
      <c r="A3522" s="82">
        <v>2681108405</v>
      </c>
      <c r="B3522" s="83" t="s">
        <v>1221</v>
      </c>
      <c r="C3522" s="76">
        <v>0</v>
      </c>
      <c r="D3522" s="79"/>
      <c r="E3522" s="70"/>
      <c r="F3522" s="72"/>
      <c r="G3522" s="70">
        <f t="shared" si="116"/>
        <v>0</v>
      </c>
      <c r="I3522" s="68">
        <v>0</v>
      </c>
      <c r="J3522" s="69">
        <f t="shared" si="117"/>
        <v>0</v>
      </c>
      <c r="K3522" s="57"/>
      <c r="L3522" s="65" t="s">
        <v>5625</v>
      </c>
    </row>
    <row r="3523" spans="1:13" s="73" customFormat="1" outlineLevel="2">
      <c r="A3523" s="31">
        <v>2681108410</v>
      </c>
      <c r="B3523" s="45" t="s">
        <v>1222</v>
      </c>
      <c r="C3523" s="70">
        <v>0</v>
      </c>
      <c r="D3523" s="79"/>
      <c r="E3523" s="70"/>
      <c r="F3523" s="72"/>
      <c r="G3523" s="70">
        <f t="shared" si="116"/>
        <v>0</v>
      </c>
      <c r="I3523" s="68">
        <v>0</v>
      </c>
      <c r="J3523" s="69">
        <f t="shared" si="117"/>
        <v>0</v>
      </c>
      <c r="K3523" s="57"/>
      <c r="L3523" s="65" t="s">
        <v>5624</v>
      </c>
    </row>
    <row r="3524" spans="1:13" s="73" customFormat="1" outlineLevel="2">
      <c r="A3524" s="82">
        <v>2681108415</v>
      </c>
      <c r="B3524" s="83" t="s">
        <v>1223</v>
      </c>
      <c r="C3524" s="70">
        <v>0</v>
      </c>
      <c r="D3524" s="79"/>
      <c r="E3524" s="70"/>
      <c r="F3524" s="72"/>
      <c r="G3524" s="70">
        <f t="shared" si="116"/>
        <v>0</v>
      </c>
      <c r="I3524" s="68">
        <v>0</v>
      </c>
      <c r="J3524" s="69">
        <f t="shared" si="117"/>
        <v>0</v>
      </c>
      <c r="K3524" s="57"/>
      <c r="L3524" s="65" t="s">
        <v>5625</v>
      </c>
    </row>
    <row r="3525" spans="1:13" s="73" customFormat="1" outlineLevel="2">
      <c r="A3525" s="82">
        <v>2681135010</v>
      </c>
      <c r="B3525" s="83" t="s">
        <v>1224</v>
      </c>
      <c r="C3525" s="70">
        <v>0</v>
      </c>
      <c r="D3525" s="79"/>
      <c r="E3525" s="70"/>
      <c r="F3525" s="72"/>
      <c r="G3525" s="70">
        <f t="shared" si="116"/>
        <v>0</v>
      </c>
      <c r="I3525" s="68">
        <v>0</v>
      </c>
      <c r="J3525" s="69">
        <f t="shared" si="117"/>
        <v>0</v>
      </c>
      <c r="K3525" s="57"/>
      <c r="L3525" s="65" t="s">
        <v>427</v>
      </c>
    </row>
    <row r="3526" spans="1:13" s="73" customFormat="1" outlineLevel="2">
      <c r="A3526" s="82">
        <v>2681145000</v>
      </c>
      <c r="B3526" s="83" t="s">
        <v>1225</v>
      </c>
      <c r="C3526" s="70">
        <v>0</v>
      </c>
      <c r="D3526" s="79"/>
      <c r="E3526" s="70"/>
      <c r="F3526" s="72"/>
      <c r="G3526" s="70">
        <f t="shared" si="116"/>
        <v>0</v>
      </c>
      <c r="I3526" s="68">
        <v>0</v>
      </c>
      <c r="J3526" s="69">
        <f t="shared" si="117"/>
        <v>0</v>
      </c>
      <c r="K3526" s="57"/>
      <c r="L3526" s="65" t="s">
        <v>427</v>
      </c>
    </row>
    <row r="3527" spans="1:13" s="73" customFormat="1" outlineLevel="2">
      <c r="A3527" s="82">
        <v>2681147000</v>
      </c>
      <c r="B3527" s="83" t="s">
        <v>1226</v>
      </c>
      <c r="C3527" s="70">
        <v>0</v>
      </c>
      <c r="D3527" s="79"/>
      <c r="E3527" s="70"/>
      <c r="F3527" s="72"/>
      <c r="G3527" s="70">
        <f t="shared" si="116"/>
        <v>0</v>
      </c>
      <c r="I3527" s="68">
        <v>0</v>
      </c>
      <c r="J3527" s="69">
        <f t="shared" si="117"/>
        <v>0</v>
      </c>
      <c r="K3527" s="57"/>
      <c r="L3527" s="65" t="s">
        <v>427</v>
      </c>
    </row>
    <row r="3528" spans="1:13" s="73" customFormat="1" outlineLevel="2">
      <c r="A3528" s="82">
        <v>2681147100</v>
      </c>
      <c r="B3528" s="83" t="s">
        <v>1227</v>
      </c>
      <c r="C3528" s="70">
        <v>0</v>
      </c>
      <c r="D3528" s="79"/>
      <c r="E3528" s="70"/>
      <c r="F3528" s="72"/>
      <c r="G3528" s="70">
        <f t="shared" si="116"/>
        <v>0</v>
      </c>
      <c r="I3528" s="68">
        <v>0</v>
      </c>
      <c r="J3528" s="69">
        <f t="shared" si="117"/>
        <v>0</v>
      </c>
      <c r="K3528" s="57"/>
      <c r="L3528" s="65" t="s">
        <v>5770</v>
      </c>
    </row>
    <row r="3529" spans="1:13" s="73" customFormat="1" outlineLevel="2">
      <c r="A3529" s="82">
        <v>2681150000</v>
      </c>
      <c r="B3529" s="83" t="s">
        <v>1228</v>
      </c>
      <c r="C3529" s="70">
        <v>0</v>
      </c>
      <c r="D3529" s="79"/>
      <c r="E3529" s="70"/>
      <c r="F3529" s="72"/>
      <c r="G3529" s="70">
        <f t="shared" si="116"/>
        <v>0</v>
      </c>
      <c r="I3529" s="68">
        <v>0</v>
      </c>
      <c r="J3529" s="69">
        <f t="shared" si="117"/>
        <v>0</v>
      </c>
      <c r="K3529" s="57"/>
      <c r="L3529" s="65" t="s">
        <v>427</v>
      </c>
    </row>
    <row r="3530" spans="1:13" s="73" customFormat="1" outlineLevel="2">
      <c r="A3530" s="82">
        <v>2681170000</v>
      </c>
      <c r="B3530" s="83" t="s">
        <v>1229</v>
      </c>
      <c r="C3530" s="70">
        <v>0</v>
      </c>
      <c r="D3530" s="79"/>
      <c r="E3530" s="70"/>
      <c r="F3530" s="72"/>
      <c r="G3530" s="70">
        <f t="shared" si="116"/>
        <v>0</v>
      </c>
      <c r="I3530" s="68">
        <v>0</v>
      </c>
      <c r="J3530" s="69">
        <f t="shared" si="117"/>
        <v>0</v>
      </c>
      <c r="K3530" s="57"/>
      <c r="L3530" s="65" t="s">
        <v>427</v>
      </c>
    </row>
    <row r="3531" spans="1:13" s="73" customFormat="1" outlineLevel="2">
      <c r="A3531" s="82">
        <v>2681180000</v>
      </c>
      <c r="B3531" s="83" t="s">
        <v>1230</v>
      </c>
      <c r="C3531" s="70">
        <v>0</v>
      </c>
      <c r="D3531" s="79"/>
      <c r="E3531" s="70"/>
      <c r="F3531" s="72"/>
      <c r="G3531" s="70">
        <f t="shared" si="116"/>
        <v>0</v>
      </c>
      <c r="I3531" s="68">
        <v>0</v>
      </c>
      <c r="J3531" s="69">
        <f t="shared" si="117"/>
        <v>0</v>
      </c>
      <c r="K3531" s="57"/>
      <c r="L3531" s="65" t="s">
        <v>427</v>
      </c>
    </row>
    <row r="3532" spans="1:13" s="73" customFormat="1" outlineLevel="2">
      <c r="A3532" s="82">
        <v>2681209000</v>
      </c>
      <c r="B3532" s="83" t="s">
        <v>1231</v>
      </c>
      <c r="C3532" s="70">
        <v>0</v>
      </c>
      <c r="D3532" s="79"/>
      <c r="E3532" s="70"/>
      <c r="F3532" s="72"/>
      <c r="G3532" s="70">
        <f t="shared" si="116"/>
        <v>0</v>
      </c>
      <c r="I3532" s="68">
        <v>0</v>
      </c>
      <c r="J3532" s="69">
        <f t="shared" si="117"/>
        <v>0</v>
      </c>
      <c r="K3532" s="57"/>
      <c r="L3532" s="65" t="s">
        <v>427</v>
      </c>
    </row>
    <row r="3533" spans="1:13" s="73" customFormat="1" outlineLevel="2">
      <c r="A3533" s="82">
        <v>2681209099</v>
      </c>
      <c r="B3533" s="83" t="s">
        <v>1232</v>
      </c>
      <c r="C3533" s="70">
        <v>0</v>
      </c>
      <c r="D3533" s="79"/>
      <c r="E3533" s="70"/>
      <c r="F3533" s="72"/>
      <c r="G3533" s="70">
        <f t="shared" si="116"/>
        <v>0</v>
      </c>
      <c r="I3533" s="68">
        <v>0</v>
      </c>
      <c r="J3533" s="69">
        <f t="shared" si="117"/>
        <v>0</v>
      </c>
      <c r="K3533" s="57"/>
      <c r="L3533" s="65" t="s">
        <v>427</v>
      </c>
    </row>
    <row r="3534" spans="1:13" s="73" customFormat="1" outlineLevel="2">
      <c r="A3534" s="82">
        <v>2683100000</v>
      </c>
      <c r="B3534" s="83" t="s">
        <v>1238</v>
      </c>
      <c r="C3534" s="70">
        <v>125287.07</v>
      </c>
      <c r="D3534" s="79"/>
      <c r="E3534" s="70"/>
      <c r="F3534" s="72"/>
      <c r="G3534" s="70">
        <f t="shared" si="116"/>
        <v>125287.07</v>
      </c>
      <c r="I3534" s="68">
        <v>0</v>
      </c>
      <c r="J3534" s="69">
        <f t="shared" si="117"/>
        <v>-125287.07</v>
      </c>
      <c r="K3534" s="57"/>
      <c r="L3534" s="65" t="s">
        <v>427</v>
      </c>
    </row>
    <row r="3535" spans="1:13" s="73" customFormat="1" outlineLevel="2">
      <c r="A3535" s="82">
        <v>2683110000</v>
      </c>
      <c r="B3535" s="83" t="s">
        <v>1239</v>
      </c>
      <c r="C3535" s="70">
        <v>43051.86</v>
      </c>
      <c r="D3535" s="79"/>
      <c r="E3535" s="70"/>
      <c r="F3535" s="72"/>
      <c r="G3535" s="70">
        <f t="shared" si="116"/>
        <v>43051.86</v>
      </c>
      <c r="I3535" s="68">
        <v>0</v>
      </c>
      <c r="J3535" s="69">
        <f t="shared" si="117"/>
        <v>-43051.86</v>
      </c>
      <c r="K3535" s="57"/>
      <c r="L3535" s="65" t="s">
        <v>427</v>
      </c>
      <c r="M3535" s="100"/>
    </row>
    <row r="3536" spans="1:13" s="73" customFormat="1" outlineLevel="2">
      <c r="A3536" s="82">
        <v>2683120000</v>
      </c>
      <c r="B3536" s="83" t="s">
        <v>1240</v>
      </c>
      <c r="C3536" s="70">
        <v>0</v>
      </c>
      <c r="D3536" s="79"/>
      <c r="E3536" s="70"/>
      <c r="F3536" s="72"/>
      <c r="G3536" s="70">
        <f t="shared" si="116"/>
        <v>0</v>
      </c>
      <c r="I3536" s="68">
        <v>0</v>
      </c>
      <c r="J3536" s="69">
        <f t="shared" si="117"/>
        <v>0</v>
      </c>
      <c r="K3536" s="57"/>
      <c r="L3536" s="65" t="s">
        <v>427</v>
      </c>
    </row>
    <row r="3537" spans="1:12" s="73" customFormat="1" outlineLevel="2">
      <c r="A3537" s="82">
        <v>2683121000</v>
      </c>
      <c r="B3537" s="83" t="s">
        <v>1241</v>
      </c>
      <c r="C3537" s="70">
        <v>0</v>
      </c>
      <c r="D3537" s="79"/>
      <c r="E3537" s="70"/>
      <c r="F3537" s="72"/>
      <c r="G3537" s="70">
        <f t="shared" si="116"/>
        <v>0</v>
      </c>
      <c r="I3537" s="68">
        <v>0</v>
      </c>
      <c r="J3537" s="69">
        <f t="shared" si="117"/>
        <v>0</v>
      </c>
      <c r="K3537" s="57"/>
      <c r="L3537" s="65" t="s">
        <v>427</v>
      </c>
    </row>
    <row r="3538" spans="1:12" s="73" customFormat="1" outlineLevel="2">
      <c r="A3538" s="82">
        <v>2683130000</v>
      </c>
      <c r="B3538" s="83" t="s">
        <v>1242</v>
      </c>
      <c r="C3538" s="70">
        <v>0</v>
      </c>
      <c r="D3538" s="79"/>
      <c r="E3538" s="70"/>
      <c r="F3538" s="72"/>
      <c r="G3538" s="70">
        <f t="shared" si="116"/>
        <v>0</v>
      </c>
      <c r="I3538" s="68">
        <v>0</v>
      </c>
      <c r="J3538" s="69">
        <f t="shared" si="117"/>
        <v>0</v>
      </c>
      <c r="K3538" s="57"/>
      <c r="L3538" s="65" t="s">
        <v>427</v>
      </c>
    </row>
    <row r="3539" spans="1:12" s="73" customFormat="1" outlineLevel="2">
      <c r="A3539" s="31">
        <v>2683140000</v>
      </c>
      <c r="B3539" s="45" t="s">
        <v>1243</v>
      </c>
      <c r="C3539" s="70">
        <v>0</v>
      </c>
      <c r="D3539" s="79"/>
      <c r="E3539" s="70"/>
      <c r="F3539" s="72"/>
      <c r="G3539" s="70">
        <f t="shared" si="116"/>
        <v>0</v>
      </c>
      <c r="I3539" s="68">
        <v>0</v>
      </c>
      <c r="J3539" s="69">
        <f t="shared" si="117"/>
        <v>0</v>
      </c>
      <c r="K3539" s="57"/>
      <c r="L3539" s="65" t="s">
        <v>427</v>
      </c>
    </row>
    <row r="3540" spans="1:12" s="73" customFormat="1" outlineLevel="2">
      <c r="A3540" s="31">
        <v>2683150000</v>
      </c>
      <c r="B3540" s="45" t="s">
        <v>1244</v>
      </c>
      <c r="C3540" s="70">
        <v>0</v>
      </c>
      <c r="D3540" s="79"/>
      <c r="E3540" s="70"/>
      <c r="F3540" s="72"/>
      <c r="G3540" s="70">
        <f t="shared" si="116"/>
        <v>0</v>
      </c>
      <c r="I3540" s="68">
        <v>0</v>
      </c>
      <c r="J3540" s="69">
        <f t="shared" si="117"/>
        <v>0</v>
      </c>
      <c r="K3540" s="57"/>
      <c r="L3540" s="65" t="s">
        <v>427</v>
      </c>
    </row>
    <row r="3541" spans="1:12" s="73" customFormat="1" outlineLevel="2">
      <c r="A3541" s="31">
        <v>2683160000</v>
      </c>
      <c r="B3541" s="45" t="s">
        <v>1245</v>
      </c>
      <c r="C3541" s="70">
        <v>1997.16</v>
      </c>
      <c r="D3541" s="79"/>
      <c r="E3541" s="70"/>
      <c r="F3541" s="72"/>
      <c r="G3541" s="70">
        <f t="shared" si="116"/>
        <v>1997.16</v>
      </c>
      <c r="I3541" s="68">
        <v>0</v>
      </c>
      <c r="J3541" s="69">
        <f t="shared" si="117"/>
        <v>-1997.16</v>
      </c>
      <c r="K3541" s="57"/>
      <c r="L3541" s="65" t="s">
        <v>427</v>
      </c>
    </row>
    <row r="3542" spans="1:12" s="73" customFormat="1" outlineLevel="2">
      <c r="A3542" s="31">
        <v>2683161000</v>
      </c>
      <c r="B3542" s="45" t="s">
        <v>1246</v>
      </c>
      <c r="C3542" s="70">
        <v>0</v>
      </c>
      <c r="D3542" s="79"/>
      <c r="E3542" s="70"/>
      <c r="F3542" s="72"/>
      <c r="G3542" s="70">
        <f t="shared" si="116"/>
        <v>0</v>
      </c>
      <c r="I3542" s="68">
        <v>0</v>
      </c>
      <c r="J3542" s="69">
        <f t="shared" si="117"/>
        <v>0</v>
      </c>
      <c r="K3542" s="57"/>
      <c r="L3542" s="65" t="s">
        <v>427</v>
      </c>
    </row>
    <row r="3543" spans="1:12" s="73" customFormat="1" outlineLevel="2">
      <c r="A3543" s="31">
        <v>2683170000</v>
      </c>
      <c r="B3543" s="45" t="s">
        <v>1247</v>
      </c>
      <c r="C3543" s="70">
        <v>0</v>
      </c>
      <c r="D3543" s="79"/>
      <c r="E3543" s="70"/>
      <c r="F3543" s="72"/>
      <c r="G3543" s="70">
        <f t="shared" ref="G3543:G3607" si="118">C3543+E3543</f>
        <v>0</v>
      </c>
      <c r="I3543" s="68">
        <v>0</v>
      </c>
      <c r="J3543" s="69">
        <f t="shared" si="117"/>
        <v>0</v>
      </c>
      <c r="K3543" s="57"/>
      <c r="L3543" s="65" t="s">
        <v>427</v>
      </c>
    </row>
    <row r="3544" spans="1:12" s="73" customFormat="1" outlineLevel="2">
      <c r="A3544" s="82">
        <v>2683170010</v>
      </c>
      <c r="B3544" s="83" t="s">
        <v>1248</v>
      </c>
      <c r="C3544" s="70">
        <v>0</v>
      </c>
      <c r="D3544" s="79"/>
      <c r="E3544" s="70"/>
      <c r="F3544" s="72"/>
      <c r="G3544" s="70">
        <f t="shared" si="118"/>
        <v>0</v>
      </c>
      <c r="I3544" s="68">
        <v>0</v>
      </c>
      <c r="J3544" s="69">
        <f t="shared" si="117"/>
        <v>0</v>
      </c>
      <c r="K3544" s="57"/>
      <c r="L3544" s="65" t="s">
        <v>427</v>
      </c>
    </row>
    <row r="3545" spans="1:12" s="73" customFormat="1" outlineLevel="2">
      <c r="A3545" s="82">
        <v>2683170020</v>
      </c>
      <c r="B3545" s="83" t="s">
        <v>1249</v>
      </c>
      <c r="C3545" s="70">
        <v>0</v>
      </c>
      <c r="D3545" s="79"/>
      <c r="E3545" s="70"/>
      <c r="F3545" s="72"/>
      <c r="G3545" s="70">
        <f t="shared" si="118"/>
        <v>0</v>
      </c>
      <c r="I3545" s="68">
        <v>0</v>
      </c>
      <c r="J3545" s="69">
        <f t="shared" si="117"/>
        <v>0</v>
      </c>
      <c r="K3545" s="57"/>
      <c r="L3545" s="65" t="s">
        <v>427</v>
      </c>
    </row>
    <row r="3546" spans="1:12" s="73" customFormat="1" outlineLevel="2">
      <c r="A3546" s="82">
        <v>2683180000</v>
      </c>
      <c r="B3546" s="83" t="s">
        <v>1250</v>
      </c>
      <c r="C3546" s="70">
        <v>0.01</v>
      </c>
      <c r="D3546" s="79"/>
      <c r="E3546" s="70"/>
      <c r="F3546" s="72"/>
      <c r="G3546" s="70">
        <f t="shared" si="118"/>
        <v>0.01</v>
      </c>
      <c r="I3546" s="68">
        <v>0</v>
      </c>
      <c r="J3546" s="69">
        <f t="shared" si="117"/>
        <v>-0.01</v>
      </c>
      <c r="K3546" s="57"/>
      <c r="L3546" s="65" t="s">
        <v>427</v>
      </c>
    </row>
    <row r="3547" spans="1:12" s="73" customFormat="1" outlineLevel="2">
      <c r="A3547" s="82">
        <v>2683181000</v>
      </c>
      <c r="B3547" s="83" t="s">
        <v>1251</v>
      </c>
      <c r="C3547" s="70">
        <v>0</v>
      </c>
      <c r="D3547" s="79"/>
      <c r="E3547" s="70"/>
      <c r="F3547" s="72"/>
      <c r="G3547" s="70">
        <f t="shared" si="118"/>
        <v>0</v>
      </c>
      <c r="I3547" s="68">
        <v>0</v>
      </c>
      <c r="J3547" s="69">
        <f t="shared" si="117"/>
        <v>0</v>
      </c>
      <c r="K3547" s="57"/>
      <c r="L3547" s="65" t="s">
        <v>427</v>
      </c>
    </row>
    <row r="3548" spans="1:12" s="73" customFormat="1" outlineLevel="2">
      <c r="A3548" s="82">
        <v>2683190000</v>
      </c>
      <c r="B3548" s="83" t="s">
        <v>1252</v>
      </c>
      <c r="C3548" s="70">
        <v>0</v>
      </c>
      <c r="D3548" s="79"/>
      <c r="E3548" s="70"/>
      <c r="F3548" s="72"/>
      <c r="G3548" s="70">
        <f t="shared" si="118"/>
        <v>0</v>
      </c>
      <c r="I3548" s="68">
        <v>0</v>
      </c>
      <c r="J3548" s="69">
        <f t="shared" si="117"/>
        <v>0</v>
      </c>
      <c r="K3548" s="57"/>
      <c r="L3548" s="65" t="s">
        <v>427</v>
      </c>
    </row>
    <row r="3549" spans="1:12" s="73" customFormat="1" outlineLevel="2">
      <c r="A3549" s="82">
        <v>2683190300</v>
      </c>
      <c r="B3549" s="83" t="s">
        <v>1253</v>
      </c>
      <c r="C3549" s="70">
        <v>36552.839999999902</v>
      </c>
      <c r="D3549" s="79"/>
      <c r="E3549" s="70"/>
      <c r="F3549" s="72"/>
      <c r="G3549" s="70">
        <f>C3549+E3549</f>
        <v>36552.839999999902</v>
      </c>
      <c r="I3549" s="68">
        <v>0</v>
      </c>
      <c r="J3549" s="69">
        <f>I3549-G3549</f>
        <v>-36552.839999999902</v>
      </c>
      <c r="K3549" s="57"/>
      <c r="L3549" s="65" t="s">
        <v>427</v>
      </c>
    </row>
    <row r="3550" spans="1:12" s="73" customFormat="1" outlineLevel="2">
      <c r="A3550" s="82">
        <v>2683191000</v>
      </c>
      <c r="B3550" s="83" t="s">
        <v>1254</v>
      </c>
      <c r="C3550" s="70">
        <v>0</v>
      </c>
      <c r="D3550" s="79"/>
      <c r="E3550" s="70"/>
      <c r="F3550" s="72"/>
      <c r="G3550" s="70">
        <f t="shared" si="118"/>
        <v>0</v>
      </c>
      <c r="I3550" s="68">
        <v>0</v>
      </c>
      <c r="J3550" s="69">
        <f t="shared" si="117"/>
        <v>0</v>
      </c>
      <c r="K3550" s="57"/>
      <c r="L3550" s="65" t="s">
        <v>427</v>
      </c>
    </row>
    <row r="3551" spans="1:12" s="73" customFormat="1" outlineLevel="2">
      <c r="A3551" s="82">
        <v>2683192000</v>
      </c>
      <c r="B3551" s="83" t="s">
        <v>1255</v>
      </c>
      <c r="C3551" s="70">
        <v>0</v>
      </c>
      <c r="D3551" s="79"/>
      <c r="E3551" s="70"/>
      <c r="F3551" s="72"/>
      <c r="G3551" s="70">
        <f t="shared" si="118"/>
        <v>0</v>
      </c>
      <c r="I3551" s="68">
        <v>0</v>
      </c>
      <c r="J3551" s="69">
        <f t="shared" si="117"/>
        <v>0</v>
      </c>
      <c r="K3551" s="57"/>
      <c r="L3551" s="65" t="s">
        <v>427</v>
      </c>
    </row>
    <row r="3552" spans="1:12" s="73" customFormat="1" outlineLevel="2">
      <c r="A3552" s="82">
        <v>2683192200</v>
      </c>
      <c r="B3552" s="83" t="s">
        <v>1257</v>
      </c>
      <c r="C3552" s="70">
        <v>155416.329999999</v>
      </c>
      <c r="D3552" s="79"/>
      <c r="E3552" s="70"/>
      <c r="F3552" s="72"/>
      <c r="G3552" s="70">
        <f>C3552+E3552</f>
        <v>155416.329999999</v>
      </c>
      <c r="I3552" s="68">
        <v>0</v>
      </c>
      <c r="J3552" s="69">
        <f>I3552-G3552</f>
        <v>-155416.329999999</v>
      </c>
      <c r="K3552" s="57"/>
      <c r="L3552" s="65" t="s">
        <v>427</v>
      </c>
    </row>
    <row r="3553" spans="1:12" s="73" customFormat="1" outlineLevel="2">
      <c r="A3553" s="82">
        <v>2683193000</v>
      </c>
      <c r="B3553" s="83" t="s">
        <v>1258</v>
      </c>
      <c r="C3553" s="70">
        <v>0</v>
      </c>
      <c r="D3553" s="79"/>
      <c r="E3553" s="70"/>
      <c r="F3553" s="72"/>
      <c r="G3553" s="70">
        <f t="shared" si="118"/>
        <v>0</v>
      </c>
      <c r="I3553" s="68">
        <v>0</v>
      </c>
      <c r="J3553" s="69">
        <f t="shared" si="117"/>
        <v>0</v>
      </c>
      <c r="K3553" s="57"/>
      <c r="L3553" s="65" t="s">
        <v>427</v>
      </c>
    </row>
    <row r="3554" spans="1:12" s="73" customFormat="1" outlineLevel="2">
      <c r="A3554" s="82">
        <v>2683194000</v>
      </c>
      <c r="B3554" s="83" t="s">
        <v>1259</v>
      </c>
      <c r="C3554" s="70">
        <v>0</v>
      </c>
      <c r="D3554" s="79"/>
      <c r="E3554" s="70"/>
      <c r="F3554" s="72"/>
      <c r="G3554" s="70">
        <f t="shared" si="118"/>
        <v>0</v>
      </c>
      <c r="I3554" s="68">
        <v>0</v>
      </c>
      <c r="J3554" s="69">
        <f t="shared" si="117"/>
        <v>0</v>
      </c>
      <c r="K3554" s="57"/>
      <c r="L3554" s="65" t="s">
        <v>427</v>
      </c>
    </row>
    <row r="3555" spans="1:12" s="73" customFormat="1" outlineLevel="2">
      <c r="A3555" s="82">
        <v>2683195000</v>
      </c>
      <c r="B3555" s="83" t="s">
        <v>1260</v>
      </c>
      <c r="C3555" s="70">
        <v>0</v>
      </c>
      <c r="D3555" s="79"/>
      <c r="E3555" s="70"/>
      <c r="F3555" s="72"/>
      <c r="G3555" s="70">
        <f t="shared" si="118"/>
        <v>0</v>
      </c>
      <c r="I3555" s="68">
        <v>0</v>
      </c>
      <c r="J3555" s="69">
        <f t="shared" si="117"/>
        <v>0</v>
      </c>
      <c r="K3555" s="57"/>
      <c r="L3555" s="65" t="s">
        <v>427</v>
      </c>
    </row>
    <row r="3556" spans="1:12" s="73" customFormat="1" outlineLevel="2">
      <c r="A3556" s="82">
        <v>2683196000</v>
      </c>
      <c r="B3556" s="83" t="s">
        <v>1261</v>
      </c>
      <c r="C3556" s="70">
        <v>12600239.210000001</v>
      </c>
      <c r="D3556" s="79"/>
      <c r="E3556" s="70"/>
      <c r="F3556" s="72"/>
      <c r="G3556" s="70">
        <f t="shared" si="118"/>
        <v>12600239.210000001</v>
      </c>
      <c r="I3556" s="68">
        <v>0</v>
      </c>
      <c r="J3556" s="69">
        <f t="shared" si="117"/>
        <v>-12600239.210000001</v>
      </c>
      <c r="K3556" s="57"/>
      <c r="L3556" s="65" t="s">
        <v>427</v>
      </c>
    </row>
    <row r="3557" spans="1:12" s="73" customFormat="1" outlineLevel="2">
      <c r="A3557" s="82">
        <v>2683197000</v>
      </c>
      <c r="B3557" s="83" t="s">
        <v>1262</v>
      </c>
      <c r="C3557" s="70">
        <v>15770010.73</v>
      </c>
      <c r="D3557" s="79"/>
      <c r="E3557" s="70"/>
      <c r="F3557" s="72"/>
      <c r="G3557" s="70">
        <f t="shared" si="118"/>
        <v>15770010.73</v>
      </c>
      <c r="I3557" s="68">
        <v>0</v>
      </c>
      <c r="J3557" s="69">
        <f t="shared" si="117"/>
        <v>-15770010.73</v>
      </c>
      <c r="K3557" s="57"/>
      <c r="L3557" s="65" t="s">
        <v>427</v>
      </c>
    </row>
    <row r="3558" spans="1:12" s="73" customFormat="1" outlineLevel="2">
      <c r="A3558" s="82">
        <v>2683200000</v>
      </c>
      <c r="B3558" s="83" t="s">
        <v>1263</v>
      </c>
      <c r="C3558" s="70">
        <v>0</v>
      </c>
      <c r="D3558" s="79"/>
      <c r="E3558" s="70"/>
      <c r="F3558" s="72"/>
      <c r="G3558" s="70">
        <f t="shared" si="118"/>
        <v>0</v>
      </c>
      <c r="I3558" s="68">
        <v>0</v>
      </c>
      <c r="J3558" s="69">
        <f t="shared" si="117"/>
        <v>0</v>
      </c>
      <c r="K3558" s="57"/>
      <c r="L3558" s="65" t="s">
        <v>427</v>
      </c>
    </row>
    <row r="3559" spans="1:12" s="73" customFormat="1" outlineLevel="2">
      <c r="A3559" s="82">
        <v>2683202100</v>
      </c>
      <c r="B3559" s="83" t="s">
        <v>1264</v>
      </c>
      <c r="C3559" s="70">
        <v>0</v>
      </c>
      <c r="D3559" s="79"/>
      <c r="E3559" s="70"/>
      <c r="F3559" s="72"/>
      <c r="G3559" s="70">
        <f t="shared" si="118"/>
        <v>0</v>
      </c>
      <c r="I3559" s="68">
        <v>0</v>
      </c>
      <c r="J3559" s="69">
        <f t="shared" si="117"/>
        <v>0</v>
      </c>
      <c r="K3559" s="57"/>
      <c r="L3559" s="65" t="s">
        <v>427</v>
      </c>
    </row>
    <row r="3560" spans="1:12" s="73" customFormat="1" outlineLevel="2">
      <c r="A3560" s="82">
        <v>2683202200</v>
      </c>
      <c r="B3560" s="83" t="s">
        <v>1265</v>
      </c>
      <c r="C3560" s="70">
        <v>0</v>
      </c>
      <c r="D3560" s="79"/>
      <c r="E3560" s="70"/>
      <c r="F3560" s="72"/>
      <c r="G3560" s="70">
        <f t="shared" si="118"/>
        <v>0</v>
      </c>
      <c r="I3560" s="68">
        <v>0</v>
      </c>
      <c r="J3560" s="69">
        <f t="shared" si="117"/>
        <v>0</v>
      </c>
      <c r="K3560" s="57"/>
      <c r="L3560" s="65" t="s">
        <v>427</v>
      </c>
    </row>
    <row r="3561" spans="1:12" s="73" customFormat="1" outlineLevel="2">
      <c r="A3561" s="82">
        <v>2683203000</v>
      </c>
      <c r="B3561" s="83" t="s">
        <v>1266</v>
      </c>
      <c r="C3561" s="70">
        <v>0</v>
      </c>
      <c r="D3561" s="79"/>
      <c r="E3561" s="70"/>
      <c r="F3561" s="72"/>
      <c r="G3561" s="70">
        <f t="shared" si="118"/>
        <v>0</v>
      </c>
      <c r="I3561" s="68">
        <v>0</v>
      </c>
      <c r="J3561" s="69">
        <f t="shared" si="117"/>
        <v>0</v>
      </c>
      <c r="K3561" s="57"/>
      <c r="L3561" s="65" t="s">
        <v>427</v>
      </c>
    </row>
    <row r="3562" spans="1:12" s="73" customFormat="1" outlineLevel="2">
      <c r="A3562" s="82">
        <v>2683205000</v>
      </c>
      <c r="B3562" s="83" t="s">
        <v>1267</v>
      </c>
      <c r="C3562" s="70">
        <v>0</v>
      </c>
      <c r="D3562" s="79"/>
      <c r="E3562" s="70"/>
      <c r="F3562" s="72"/>
      <c r="G3562" s="70">
        <f t="shared" si="118"/>
        <v>0</v>
      </c>
      <c r="I3562" s="68">
        <v>0</v>
      </c>
      <c r="J3562" s="69">
        <f t="shared" si="117"/>
        <v>0</v>
      </c>
      <c r="K3562" s="57"/>
      <c r="L3562" s="65" t="s">
        <v>427</v>
      </c>
    </row>
    <row r="3563" spans="1:12" s="73" customFormat="1" outlineLevel="2">
      <c r="A3563" s="82">
        <v>2683205100</v>
      </c>
      <c r="B3563" s="83" t="s">
        <v>1268</v>
      </c>
      <c r="C3563" s="70">
        <v>0</v>
      </c>
      <c r="D3563" s="79"/>
      <c r="E3563" s="70"/>
      <c r="F3563" s="72"/>
      <c r="G3563" s="70">
        <f t="shared" si="118"/>
        <v>0</v>
      </c>
      <c r="I3563" s="68">
        <v>0</v>
      </c>
      <c r="J3563" s="69">
        <f t="shared" si="117"/>
        <v>0</v>
      </c>
      <c r="K3563" s="57"/>
      <c r="L3563" s="65" t="s">
        <v>427</v>
      </c>
    </row>
    <row r="3564" spans="1:12" s="73" customFormat="1" outlineLevel="2">
      <c r="A3564" s="82">
        <v>2683310000</v>
      </c>
      <c r="B3564" s="83" t="s">
        <v>1269</v>
      </c>
      <c r="C3564" s="70">
        <v>0</v>
      </c>
      <c r="D3564" s="79"/>
      <c r="E3564" s="70"/>
      <c r="F3564" s="72"/>
      <c r="G3564" s="70">
        <f t="shared" si="118"/>
        <v>0</v>
      </c>
      <c r="I3564" s="68">
        <v>0</v>
      </c>
      <c r="J3564" s="69">
        <f t="shared" si="117"/>
        <v>0</v>
      </c>
      <c r="K3564" s="57"/>
      <c r="L3564" s="65" t="s">
        <v>427</v>
      </c>
    </row>
    <row r="3565" spans="1:12" s="73" customFormat="1" outlineLevel="2">
      <c r="A3565" s="82">
        <v>2683320000</v>
      </c>
      <c r="B3565" s="83" t="s">
        <v>1270</v>
      </c>
      <c r="C3565" s="70">
        <v>0</v>
      </c>
      <c r="D3565" s="79"/>
      <c r="E3565" s="70"/>
      <c r="F3565" s="72"/>
      <c r="G3565" s="70">
        <f t="shared" si="118"/>
        <v>0</v>
      </c>
      <c r="I3565" s="68">
        <v>0</v>
      </c>
      <c r="J3565" s="69">
        <f t="shared" si="117"/>
        <v>0</v>
      </c>
      <c r="K3565" s="57"/>
      <c r="L3565" s="65" t="s">
        <v>427</v>
      </c>
    </row>
    <row r="3566" spans="1:12" s="73" customFormat="1" outlineLevel="2">
      <c r="A3566" s="82">
        <v>2683330000</v>
      </c>
      <c r="B3566" s="83" t="s">
        <v>1271</v>
      </c>
      <c r="C3566" s="70">
        <v>0</v>
      </c>
      <c r="D3566" s="79"/>
      <c r="E3566" s="70"/>
      <c r="F3566" s="72"/>
      <c r="G3566" s="70">
        <f t="shared" si="118"/>
        <v>0</v>
      </c>
      <c r="I3566" s="68">
        <v>0</v>
      </c>
      <c r="J3566" s="69">
        <f t="shared" si="117"/>
        <v>0</v>
      </c>
      <c r="K3566" s="57"/>
      <c r="L3566" s="65" t="s">
        <v>427</v>
      </c>
    </row>
    <row r="3567" spans="1:12" s="73" customFormat="1" outlineLevel="2">
      <c r="A3567" s="82">
        <v>2683340000</v>
      </c>
      <c r="B3567" s="83" t="s">
        <v>1272</v>
      </c>
      <c r="C3567" s="70">
        <v>0</v>
      </c>
      <c r="D3567" s="79"/>
      <c r="E3567" s="70"/>
      <c r="F3567" s="72"/>
      <c r="G3567" s="70">
        <f t="shared" si="118"/>
        <v>0</v>
      </c>
      <c r="I3567" s="68">
        <v>0</v>
      </c>
      <c r="J3567" s="69">
        <f t="shared" si="117"/>
        <v>0</v>
      </c>
      <c r="K3567" s="57"/>
      <c r="L3567" s="65" t="s">
        <v>427</v>
      </c>
    </row>
    <row r="3568" spans="1:12" s="73" customFormat="1" outlineLevel="2">
      <c r="A3568" s="82">
        <v>2683350000</v>
      </c>
      <c r="B3568" s="83" t="s">
        <v>1273</v>
      </c>
      <c r="C3568" s="70">
        <v>0</v>
      </c>
      <c r="D3568" s="79"/>
      <c r="E3568" s="70"/>
      <c r="F3568" s="72"/>
      <c r="G3568" s="70">
        <f t="shared" si="118"/>
        <v>0</v>
      </c>
      <c r="I3568" s="68">
        <v>0</v>
      </c>
      <c r="J3568" s="69">
        <f t="shared" si="117"/>
        <v>0</v>
      </c>
      <c r="K3568" s="57"/>
      <c r="L3568" s="65" t="s">
        <v>427</v>
      </c>
    </row>
    <row r="3569" spans="1:12" s="73" customFormat="1" outlineLevel="2">
      <c r="A3569" s="82">
        <v>2683360000</v>
      </c>
      <c r="B3569" s="83" t="s">
        <v>1274</v>
      </c>
      <c r="C3569" s="77">
        <v>0</v>
      </c>
      <c r="D3569" s="79"/>
      <c r="E3569" s="70"/>
      <c r="F3569" s="72"/>
      <c r="G3569" s="70">
        <f t="shared" si="118"/>
        <v>0</v>
      </c>
      <c r="I3569" s="68">
        <v>0</v>
      </c>
      <c r="J3569" s="69">
        <f t="shared" si="117"/>
        <v>0</v>
      </c>
      <c r="K3569" s="57"/>
      <c r="L3569" s="65" t="s">
        <v>427</v>
      </c>
    </row>
    <row r="3570" spans="1:12" s="73" customFormat="1" outlineLevel="2">
      <c r="A3570" s="82">
        <v>2683370000</v>
      </c>
      <c r="B3570" s="83" t="s">
        <v>1275</v>
      </c>
      <c r="C3570" s="70">
        <v>0</v>
      </c>
      <c r="D3570" s="79"/>
      <c r="E3570" s="70"/>
      <c r="F3570" s="72"/>
      <c r="G3570" s="70">
        <f t="shared" si="118"/>
        <v>0</v>
      </c>
      <c r="I3570" s="68">
        <v>0</v>
      </c>
      <c r="J3570" s="69">
        <f t="shared" si="117"/>
        <v>0</v>
      </c>
      <c r="K3570" s="57"/>
      <c r="L3570" s="65" t="s">
        <v>427</v>
      </c>
    </row>
    <row r="3571" spans="1:12" s="73" customFormat="1" outlineLevel="2">
      <c r="A3571" s="82">
        <v>2683380000</v>
      </c>
      <c r="B3571" s="83" t="s">
        <v>1276</v>
      </c>
      <c r="C3571" s="70">
        <v>0</v>
      </c>
      <c r="D3571" s="79"/>
      <c r="E3571" s="70"/>
      <c r="F3571" s="72"/>
      <c r="G3571" s="70">
        <f t="shared" si="118"/>
        <v>0</v>
      </c>
      <c r="I3571" s="68">
        <v>0</v>
      </c>
      <c r="J3571" s="69">
        <f t="shared" si="117"/>
        <v>0</v>
      </c>
      <c r="K3571" s="57"/>
      <c r="L3571" s="65" t="s">
        <v>427</v>
      </c>
    </row>
    <row r="3572" spans="1:12" s="73" customFormat="1" outlineLevel="2">
      <c r="A3572" s="82">
        <v>2683400000</v>
      </c>
      <c r="B3572" s="83" t="s">
        <v>1277</v>
      </c>
      <c r="C3572" s="70">
        <v>0</v>
      </c>
      <c r="D3572" s="79"/>
      <c r="E3572" s="70"/>
      <c r="F3572" s="72"/>
      <c r="G3572" s="70">
        <f t="shared" si="118"/>
        <v>0</v>
      </c>
      <c r="I3572" s="68">
        <v>0</v>
      </c>
      <c r="J3572" s="69">
        <f t="shared" si="117"/>
        <v>0</v>
      </c>
      <c r="K3572" s="57"/>
      <c r="L3572" s="65" t="s">
        <v>427</v>
      </c>
    </row>
    <row r="3573" spans="1:12" s="73" customFormat="1" outlineLevel="2">
      <c r="A3573" s="82">
        <v>2683500000</v>
      </c>
      <c r="B3573" s="83" t="s">
        <v>1278</v>
      </c>
      <c r="C3573" s="70">
        <v>0</v>
      </c>
      <c r="D3573" s="79"/>
      <c r="E3573" s="70"/>
      <c r="F3573" s="72"/>
      <c r="G3573" s="70">
        <f t="shared" si="118"/>
        <v>0</v>
      </c>
      <c r="I3573" s="68">
        <v>0</v>
      </c>
      <c r="J3573" s="69">
        <f t="shared" si="117"/>
        <v>0</v>
      </c>
      <c r="K3573" s="57"/>
      <c r="L3573" s="65" t="s">
        <v>427</v>
      </c>
    </row>
    <row r="3574" spans="1:12" s="73" customFormat="1" outlineLevel="2">
      <c r="A3574" s="82">
        <v>2683510000</v>
      </c>
      <c r="B3574" s="83" t="s">
        <v>1279</v>
      </c>
      <c r="C3574" s="70">
        <v>0</v>
      </c>
      <c r="D3574" s="79"/>
      <c r="E3574" s="70"/>
      <c r="F3574" s="72"/>
      <c r="G3574" s="70">
        <f t="shared" si="118"/>
        <v>0</v>
      </c>
      <c r="I3574" s="68">
        <v>0</v>
      </c>
      <c r="J3574" s="69">
        <f t="shared" si="117"/>
        <v>0</v>
      </c>
      <c r="K3574" s="57"/>
      <c r="L3574" s="65" t="s">
        <v>427</v>
      </c>
    </row>
    <row r="3575" spans="1:12" s="73" customFormat="1" outlineLevel="2">
      <c r="A3575" s="82">
        <v>2683600000</v>
      </c>
      <c r="B3575" s="83" t="s">
        <v>1280</v>
      </c>
      <c r="C3575" s="70">
        <v>0</v>
      </c>
      <c r="D3575" s="79"/>
      <c r="E3575" s="70"/>
      <c r="F3575" s="72"/>
      <c r="G3575" s="70">
        <f t="shared" si="118"/>
        <v>0</v>
      </c>
      <c r="I3575" s="68">
        <v>0</v>
      </c>
      <c r="J3575" s="69">
        <f t="shared" si="117"/>
        <v>0</v>
      </c>
      <c r="K3575" s="57"/>
      <c r="L3575" s="65" t="s">
        <v>427</v>
      </c>
    </row>
    <row r="3576" spans="1:12" s="73" customFormat="1" outlineLevel="1">
      <c r="A3576" s="66" t="s">
        <v>548</v>
      </c>
      <c r="B3576" s="35" t="s">
        <v>5744</v>
      </c>
      <c r="C3576" s="67">
        <f>SUM(C3577:C3585)</f>
        <v>41557884.629999898</v>
      </c>
      <c r="D3576" s="79"/>
      <c r="E3576" s="67"/>
      <c r="F3576" s="72"/>
      <c r="G3576" s="67">
        <f t="shared" si="118"/>
        <v>41557884.629999898</v>
      </c>
      <c r="H3576" s="112"/>
      <c r="I3576" s="68">
        <v>40310953.280000001</v>
      </c>
      <c r="J3576" s="69">
        <f t="shared" si="117"/>
        <v>-1246931.3499998972</v>
      </c>
      <c r="K3576" s="57"/>
      <c r="L3576" s="65">
        <v>0</v>
      </c>
    </row>
    <row r="3577" spans="1:12" s="73" customFormat="1" outlineLevel="2">
      <c r="A3577" s="82">
        <v>2730020100</v>
      </c>
      <c r="B3577" s="83" t="s">
        <v>2714</v>
      </c>
      <c r="C3577" s="70">
        <v>0</v>
      </c>
      <c r="D3577" s="79"/>
      <c r="E3577" s="70"/>
      <c r="F3577" s="72"/>
      <c r="G3577" s="70">
        <f t="shared" si="118"/>
        <v>0</v>
      </c>
      <c r="I3577" s="68">
        <v>0</v>
      </c>
      <c r="J3577" s="69">
        <f t="shared" si="117"/>
        <v>0</v>
      </c>
      <c r="K3577" s="57"/>
      <c r="L3577" s="65" t="s">
        <v>548</v>
      </c>
    </row>
    <row r="3578" spans="1:12" s="73" customFormat="1" outlineLevel="2">
      <c r="A3578" s="82">
        <v>2730020110</v>
      </c>
      <c r="B3578" s="83" t="s">
        <v>2715</v>
      </c>
      <c r="C3578" s="70">
        <v>69673280.980000004</v>
      </c>
      <c r="D3578" s="79"/>
      <c r="E3578" s="70"/>
      <c r="F3578" s="72"/>
      <c r="G3578" s="70">
        <f t="shared" si="118"/>
        <v>69673280.980000004</v>
      </c>
      <c r="I3578" s="68">
        <v>0</v>
      </c>
      <c r="J3578" s="69">
        <f t="shared" si="117"/>
        <v>-69673280.980000004</v>
      </c>
      <c r="K3578" s="57"/>
      <c r="L3578" s="65" t="s">
        <v>548</v>
      </c>
    </row>
    <row r="3579" spans="1:12" s="73" customFormat="1" outlineLevel="2">
      <c r="A3579" s="82">
        <v>2730020111</v>
      </c>
      <c r="B3579" s="83" t="s">
        <v>2716</v>
      </c>
      <c r="C3579" s="70">
        <v>-58570133.990000002</v>
      </c>
      <c r="D3579" s="79"/>
      <c r="E3579" s="70"/>
      <c r="F3579" s="72"/>
      <c r="G3579" s="70">
        <f t="shared" si="118"/>
        <v>-58570133.990000002</v>
      </c>
      <c r="I3579" s="68">
        <v>0</v>
      </c>
      <c r="J3579" s="69">
        <f t="shared" ref="J3579:J3589" si="119">I3579-G3579</f>
        <v>58570133.990000002</v>
      </c>
      <c r="K3579" s="57"/>
      <c r="L3579" s="65" t="s">
        <v>548</v>
      </c>
    </row>
    <row r="3580" spans="1:12" s="73" customFormat="1" outlineLevel="2">
      <c r="A3580" s="82">
        <v>2730020115</v>
      </c>
      <c r="B3580" s="83" t="s">
        <v>2717</v>
      </c>
      <c r="C3580" s="70">
        <v>69807778.260000005</v>
      </c>
      <c r="D3580" s="79"/>
      <c r="E3580" s="70"/>
      <c r="F3580" s="72"/>
      <c r="G3580" s="70">
        <f t="shared" si="118"/>
        <v>69807778.260000005</v>
      </c>
      <c r="I3580" s="68">
        <v>0</v>
      </c>
      <c r="J3580" s="69">
        <f t="shared" si="119"/>
        <v>-69807778.260000005</v>
      </c>
      <c r="K3580" s="57"/>
      <c r="L3580" s="65" t="s">
        <v>548</v>
      </c>
    </row>
    <row r="3581" spans="1:12" s="73" customFormat="1" outlineLevel="2">
      <c r="A3581" s="82">
        <v>2730020116</v>
      </c>
      <c r="B3581" s="83" t="s">
        <v>2718</v>
      </c>
      <c r="C3581" s="70">
        <v>-55042126</v>
      </c>
      <c r="D3581" s="79"/>
      <c r="E3581" s="70"/>
      <c r="F3581" s="72"/>
      <c r="G3581" s="70">
        <f t="shared" si="118"/>
        <v>-55042126</v>
      </c>
      <c r="I3581" s="68">
        <v>0</v>
      </c>
      <c r="J3581" s="69">
        <f t="shared" si="119"/>
        <v>55042126</v>
      </c>
      <c r="K3581" s="57"/>
      <c r="L3581" s="65" t="s">
        <v>548</v>
      </c>
    </row>
    <row r="3582" spans="1:12" s="73" customFormat="1" outlineLevel="2">
      <c r="A3582" s="82">
        <v>2730020120</v>
      </c>
      <c r="B3582" s="83" t="s">
        <v>2719</v>
      </c>
      <c r="C3582" s="70">
        <v>23052282.859999899</v>
      </c>
      <c r="D3582" s="79"/>
      <c r="E3582" s="70"/>
      <c r="F3582" s="72"/>
      <c r="G3582" s="70">
        <f>C3582+E3582</f>
        <v>23052282.859999899</v>
      </c>
      <c r="I3582" s="68">
        <v>0</v>
      </c>
      <c r="J3582" s="69">
        <f>I3582-G3582</f>
        <v>-23052282.859999899</v>
      </c>
      <c r="K3582" s="57"/>
      <c r="L3582" s="65" t="s">
        <v>548</v>
      </c>
    </row>
    <row r="3583" spans="1:12" s="73" customFormat="1" outlineLevel="2">
      <c r="A3583" s="82">
        <v>2730020121</v>
      </c>
      <c r="B3583" s="83" t="s">
        <v>2720</v>
      </c>
      <c r="C3583" s="70">
        <v>-15207740.17</v>
      </c>
      <c r="D3583" s="79"/>
      <c r="E3583" s="70"/>
      <c r="F3583" s="72"/>
      <c r="G3583" s="70">
        <f>C3583+E3583</f>
        <v>-15207740.17</v>
      </c>
      <c r="I3583" s="68">
        <v>0</v>
      </c>
      <c r="J3583" s="69">
        <f>I3583-G3583</f>
        <v>15207740.17</v>
      </c>
      <c r="K3583" s="57"/>
      <c r="L3583" s="65" t="s">
        <v>548</v>
      </c>
    </row>
    <row r="3584" spans="1:12" s="73" customFormat="1" outlineLevel="2">
      <c r="A3584" s="82">
        <v>2730020125</v>
      </c>
      <c r="B3584" s="83" t="s">
        <v>2721</v>
      </c>
      <c r="C3584" s="70">
        <v>23434653.510000002</v>
      </c>
      <c r="D3584" s="79"/>
      <c r="E3584" s="70"/>
      <c r="F3584" s="72"/>
      <c r="G3584" s="70">
        <f>C3584+E3584</f>
        <v>23434653.510000002</v>
      </c>
      <c r="I3584" s="68">
        <v>0</v>
      </c>
      <c r="J3584" s="69">
        <f>I3584-G3584</f>
        <v>-23434653.510000002</v>
      </c>
      <c r="K3584" s="57"/>
      <c r="L3584" s="65" t="s">
        <v>548</v>
      </c>
    </row>
    <row r="3585" spans="1:15" s="73" customFormat="1" outlineLevel="2">
      <c r="A3585" s="82">
        <v>2730020126</v>
      </c>
      <c r="B3585" s="83" t="s">
        <v>2722</v>
      </c>
      <c r="C3585" s="70">
        <v>-15590110.82</v>
      </c>
      <c r="D3585" s="79"/>
      <c r="E3585" s="70"/>
      <c r="F3585" s="72"/>
      <c r="G3585" s="70">
        <f>C3585+E3585</f>
        <v>-15590110.82</v>
      </c>
      <c r="I3585" s="68">
        <v>0</v>
      </c>
      <c r="J3585" s="69">
        <f>I3585-G3585</f>
        <v>15590110.82</v>
      </c>
      <c r="K3585" s="57"/>
      <c r="L3585" s="65" t="s">
        <v>548</v>
      </c>
    </row>
    <row r="3586" spans="1:15" s="73" customFormat="1" outlineLevel="1">
      <c r="A3586" s="66" t="s">
        <v>549</v>
      </c>
      <c r="B3586" s="35" t="s">
        <v>5745</v>
      </c>
      <c r="C3586" s="67">
        <f>SUM(C3587:C3588)</f>
        <v>12321994.199999901</v>
      </c>
      <c r="D3586" s="79"/>
      <c r="E3586" s="67"/>
      <c r="F3586" s="72"/>
      <c r="G3586" s="67">
        <f t="shared" si="118"/>
        <v>12321994.199999901</v>
      </c>
      <c r="H3586" s="112"/>
      <c r="I3586" s="68">
        <v>9395759.7400000002</v>
      </c>
      <c r="J3586" s="75">
        <f t="shared" si="119"/>
        <v>-2926234.4599999003</v>
      </c>
      <c r="K3586" s="57">
        <v>0</v>
      </c>
      <c r="L3586" s="65">
        <v>0</v>
      </c>
    </row>
    <row r="3587" spans="1:15" s="73" customFormat="1" outlineLevel="2">
      <c r="A3587" s="82">
        <v>2730070000</v>
      </c>
      <c r="B3587" s="83" t="s">
        <v>2723</v>
      </c>
      <c r="C3587" s="70">
        <v>0</v>
      </c>
      <c r="D3587" s="79"/>
      <c r="E3587" s="70"/>
      <c r="F3587" s="72"/>
      <c r="G3587" s="70">
        <f t="shared" si="118"/>
        <v>0</v>
      </c>
      <c r="I3587" s="68">
        <v>0</v>
      </c>
      <c r="J3587" s="69">
        <f t="shared" si="119"/>
        <v>0</v>
      </c>
      <c r="K3587" s="57"/>
      <c r="L3587" s="65" t="s">
        <v>549</v>
      </c>
    </row>
    <row r="3588" spans="1:15" s="73" customFormat="1" outlineLevel="2">
      <c r="A3588" s="82">
        <v>2730080100</v>
      </c>
      <c r="B3588" s="83" t="s">
        <v>2724</v>
      </c>
      <c r="C3588" s="70">
        <v>12321994.199999901</v>
      </c>
      <c r="D3588" s="79"/>
      <c r="E3588" s="70"/>
      <c r="F3588" s="72"/>
      <c r="G3588" s="70">
        <f t="shared" si="118"/>
        <v>12321994.199999901</v>
      </c>
      <c r="I3588" s="68">
        <v>0</v>
      </c>
      <c r="J3588" s="69">
        <f t="shared" si="119"/>
        <v>-12321994.199999901</v>
      </c>
      <c r="K3588" s="57"/>
      <c r="L3588" s="65" t="s">
        <v>549</v>
      </c>
    </row>
    <row r="3589" spans="1:15" s="73" customFormat="1" outlineLevel="1">
      <c r="A3589" s="66" t="s">
        <v>550</v>
      </c>
      <c r="B3589" s="35" t="s">
        <v>5746</v>
      </c>
      <c r="C3589" s="67">
        <f>SUM(C3590:C3594)</f>
        <v>61078280.75</v>
      </c>
      <c r="D3589" s="79"/>
      <c r="E3589" s="67">
        <f>E3591</f>
        <v>0</v>
      </c>
      <c r="F3589" s="72"/>
      <c r="G3589" s="67">
        <f t="shared" si="118"/>
        <v>61078280.75</v>
      </c>
      <c r="H3589" s="112"/>
      <c r="I3589" s="68">
        <v>61078280.75</v>
      </c>
      <c r="J3589" s="69">
        <f t="shared" si="119"/>
        <v>0</v>
      </c>
      <c r="K3589" s="57"/>
      <c r="L3589" s="65">
        <v>0</v>
      </c>
      <c r="M3589" s="100"/>
    </row>
    <row r="3590" spans="1:15" s="73" customFormat="1" outlineLevel="2">
      <c r="A3590" s="31">
        <v>2710990902</v>
      </c>
      <c r="B3590" s="45" t="s">
        <v>1283</v>
      </c>
      <c r="C3590" s="70">
        <v>0</v>
      </c>
      <c r="D3590" s="79"/>
      <c r="E3590" s="67"/>
      <c r="F3590" s="72"/>
      <c r="G3590" s="70">
        <f>C3590+E3590</f>
        <v>0</v>
      </c>
      <c r="H3590" s="112"/>
      <c r="I3590" s="68"/>
      <c r="J3590" s="69">
        <f>I3590-G3590</f>
        <v>0</v>
      </c>
      <c r="K3590" s="57"/>
      <c r="L3590" s="65"/>
      <c r="M3590" s="100"/>
    </row>
    <row r="3591" spans="1:15" s="73" customFormat="1" outlineLevel="2">
      <c r="A3591" s="82">
        <v>2730990904</v>
      </c>
      <c r="B3591" s="83" t="s">
        <v>2725</v>
      </c>
      <c r="C3591" s="70">
        <v>0</v>
      </c>
      <c r="D3591" s="79"/>
      <c r="E3591" s="70">
        <v>0</v>
      </c>
      <c r="F3591" s="72"/>
      <c r="G3591" s="70">
        <f>C3591+E3591</f>
        <v>0</v>
      </c>
      <c r="I3591" s="68">
        <v>0</v>
      </c>
      <c r="J3591" s="69">
        <f>I3591-G3591</f>
        <v>0</v>
      </c>
      <c r="K3591" s="57"/>
      <c r="L3591" s="65" t="s">
        <v>550</v>
      </c>
    </row>
    <row r="3592" spans="1:15" s="73" customFormat="1" outlineLevel="2">
      <c r="A3592" s="134">
        <v>2730990906</v>
      </c>
      <c r="B3592" s="135" t="s">
        <v>2573</v>
      </c>
      <c r="C3592" s="111">
        <v>39472593.950000003</v>
      </c>
      <c r="D3592" s="79"/>
      <c r="E3592" s="70"/>
      <c r="F3592" s="72"/>
      <c r="G3592" s="70">
        <f>C3592+E3592</f>
        <v>39472593.950000003</v>
      </c>
      <c r="I3592" s="68">
        <v>0</v>
      </c>
      <c r="J3592" s="69">
        <f>I3592-G3592</f>
        <v>-39472593.950000003</v>
      </c>
      <c r="K3592" s="57"/>
      <c r="L3592" s="65" t="s">
        <v>550</v>
      </c>
      <c r="O3592" s="100"/>
    </row>
    <row r="3593" spans="1:15" s="73" customFormat="1" outlineLevel="2">
      <c r="A3593" s="134">
        <v>2730990907</v>
      </c>
      <c r="B3593" s="135" t="s">
        <v>2574</v>
      </c>
      <c r="C3593" s="77">
        <v>20803143.18</v>
      </c>
      <c r="D3593" s="79"/>
      <c r="E3593" s="70"/>
      <c r="F3593" s="72"/>
      <c r="G3593" s="70">
        <f>C3593+E3593</f>
        <v>20803143.18</v>
      </c>
      <c r="I3593" s="68">
        <v>0</v>
      </c>
      <c r="J3593" s="69">
        <f>I3593-G3593</f>
        <v>-20803143.18</v>
      </c>
      <c r="K3593" s="57"/>
      <c r="L3593" s="65" t="s">
        <v>550</v>
      </c>
    </row>
    <row r="3594" spans="1:15" s="73" customFormat="1" outlineLevel="2">
      <c r="A3594" s="82">
        <v>2730060610</v>
      </c>
      <c r="B3594" s="83" t="s">
        <v>2726</v>
      </c>
      <c r="C3594" s="70">
        <v>802543.62</v>
      </c>
      <c r="D3594" s="79"/>
      <c r="E3594" s="70"/>
      <c r="F3594" s="72"/>
      <c r="G3594" s="70">
        <f>C3594+E3594</f>
        <v>802543.62</v>
      </c>
      <c r="I3594" s="68">
        <v>0</v>
      </c>
      <c r="J3594" s="69">
        <f>I3594-G3594</f>
        <v>-802543.62</v>
      </c>
      <c r="K3594" s="57"/>
      <c r="L3594" s="65" t="s">
        <v>550</v>
      </c>
    </row>
    <row r="3595" spans="1:15" s="73" customFormat="1" outlineLevel="1">
      <c r="A3595" s="66" t="s">
        <v>551</v>
      </c>
      <c r="B3595" s="35" t="s">
        <v>5747</v>
      </c>
      <c r="C3595" s="67">
        <f>SUM(C3596:D3607)</f>
        <v>49515868.110000007</v>
      </c>
      <c r="D3595" s="79"/>
      <c r="E3595" s="67"/>
      <c r="F3595" s="72"/>
      <c r="G3595" s="67">
        <f t="shared" si="118"/>
        <v>49515868.110000007</v>
      </c>
      <c r="I3595" s="68">
        <v>45363737.049999997</v>
      </c>
      <c r="J3595" s="75">
        <f t="shared" ref="J3595:J3649" si="120">I3595-G3595</f>
        <v>-4152131.0600000098</v>
      </c>
      <c r="K3595" s="57"/>
      <c r="L3595" s="65">
        <v>0</v>
      </c>
      <c r="O3595" s="100"/>
    </row>
    <row r="3596" spans="1:15" s="73" customFormat="1" outlineLevel="2">
      <c r="A3596" s="82">
        <v>2710040200</v>
      </c>
      <c r="B3596" s="83" t="s">
        <v>1126</v>
      </c>
      <c r="C3596" s="70">
        <v>0</v>
      </c>
      <c r="D3596" s="79"/>
      <c r="E3596" s="70"/>
      <c r="F3596" s="72"/>
      <c r="G3596" s="70">
        <f>C3596+E3596</f>
        <v>0</v>
      </c>
      <c r="I3596" s="68">
        <v>0</v>
      </c>
      <c r="J3596" s="69">
        <f>I3596-G3596</f>
        <v>0</v>
      </c>
      <c r="K3596" s="57"/>
      <c r="L3596" s="65"/>
    </row>
    <row r="3597" spans="1:15" s="73" customFormat="1" outlineLevel="2">
      <c r="A3597" s="82">
        <v>2710040300</v>
      </c>
      <c r="B3597" s="83" t="s">
        <v>1129</v>
      </c>
      <c r="C3597" s="70">
        <v>0</v>
      </c>
      <c r="D3597" s="79"/>
      <c r="E3597" s="70"/>
      <c r="F3597" s="72"/>
      <c r="G3597" s="70">
        <f>C3597+E3597</f>
        <v>0</v>
      </c>
      <c r="I3597" s="68">
        <v>0</v>
      </c>
      <c r="J3597" s="69">
        <f>I3597-G3597</f>
        <v>0</v>
      </c>
      <c r="K3597" s="57"/>
      <c r="L3597" s="65"/>
    </row>
    <row r="3598" spans="1:15" s="73" customFormat="1" outlineLevel="2">
      <c r="A3598" s="82">
        <v>2710070200</v>
      </c>
      <c r="B3598" s="83" t="s">
        <v>1127</v>
      </c>
      <c r="C3598" s="70">
        <v>0</v>
      </c>
      <c r="D3598" s="79"/>
      <c r="E3598" s="70"/>
      <c r="F3598" s="72"/>
      <c r="G3598" s="70">
        <f>C3598+E3598</f>
        <v>0</v>
      </c>
      <c r="I3598" s="68">
        <v>0</v>
      </c>
      <c r="J3598" s="69">
        <f>I3598-G3598</f>
        <v>0</v>
      </c>
      <c r="K3598" s="57"/>
      <c r="L3598" s="65"/>
    </row>
    <row r="3599" spans="1:15" s="73" customFormat="1" outlineLevel="2">
      <c r="A3599" s="82">
        <v>2710070300</v>
      </c>
      <c r="B3599" s="83" t="s">
        <v>1130</v>
      </c>
      <c r="C3599" s="70">
        <v>0</v>
      </c>
      <c r="D3599" s="79"/>
      <c r="E3599" s="70"/>
      <c r="F3599" s="72"/>
      <c r="G3599" s="70">
        <f>C3599+E3599</f>
        <v>0</v>
      </c>
      <c r="I3599" s="68">
        <v>0</v>
      </c>
      <c r="J3599" s="69">
        <f>I3599-G3599</f>
        <v>0</v>
      </c>
      <c r="K3599" s="57"/>
      <c r="L3599" s="65"/>
    </row>
    <row r="3600" spans="1:15" s="73" customFormat="1" outlineLevel="2">
      <c r="A3600" s="82">
        <v>2730990100</v>
      </c>
      <c r="B3600" s="83" t="s">
        <v>2727</v>
      </c>
      <c r="C3600" s="70">
        <v>34387211.840000004</v>
      </c>
      <c r="D3600" s="79"/>
      <c r="E3600" s="70"/>
      <c r="F3600" s="72"/>
      <c r="G3600" s="70">
        <f t="shared" si="118"/>
        <v>34387211.840000004</v>
      </c>
      <c r="I3600" s="68">
        <v>0</v>
      </c>
      <c r="J3600" s="69">
        <f t="shared" si="120"/>
        <v>-34387211.840000004</v>
      </c>
      <c r="K3600" s="57"/>
      <c r="L3600" s="65" t="s">
        <v>551</v>
      </c>
    </row>
    <row r="3601" spans="1:13" s="73" customFormat="1" outlineLevel="2">
      <c r="A3601" s="82">
        <v>2730990160</v>
      </c>
      <c r="B3601" s="83" t="s">
        <v>2728</v>
      </c>
      <c r="C3601" s="70">
        <v>14136101</v>
      </c>
      <c r="D3601" s="79"/>
      <c r="E3601" s="70"/>
      <c r="F3601" s="72"/>
      <c r="G3601" s="70">
        <f>C3601+E3601</f>
        <v>14136101</v>
      </c>
      <c r="I3601" s="68">
        <v>0</v>
      </c>
      <c r="J3601" s="69">
        <f>I3601-G3601</f>
        <v>-14136101</v>
      </c>
      <c r="K3601" s="57"/>
      <c r="L3601" s="65" t="s">
        <v>551</v>
      </c>
    </row>
    <row r="3602" spans="1:13" s="73" customFormat="1" outlineLevel="2">
      <c r="A3602" s="82">
        <v>2730990200</v>
      </c>
      <c r="B3602" s="83" t="s">
        <v>2729</v>
      </c>
      <c r="C3602" s="70">
        <v>0</v>
      </c>
      <c r="D3602" s="79"/>
      <c r="E3602" s="70"/>
      <c r="F3602" s="72"/>
      <c r="G3602" s="70">
        <f t="shared" si="118"/>
        <v>0</v>
      </c>
      <c r="I3602" s="68">
        <v>0</v>
      </c>
      <c r="J3602" s="69">
        <f t="shared" si="120"/>
        <v>0</v>
      </c>
      <c r="K3602" s="57"/>
      <c r="L3602" s="65" t="s">
        <v>551</v>
      </c>
    </row>
    <row r="3603" spans="1:13" s="73" customFormat="1" outlineLevel="2">
      <c r="A3603" s="82">
        <v>2730990300</v>
      </c>
      <c r="B3603" s="83" t="s">
        <v>2730</v>
      </c>
      <c r="C3603" s="77">
        <v>0</v>
      </c>
      <c r="D3603" s="79"/>
      <c r="E3603" s="70"/>
      <c r="F3603" s="72"/>
      <c r="G3603" s="70">
        <f t="shared" si="118"/>
        <v>0</v>
      </c>
      <c r="I3603" s="68">
        <v>0</v>
      </c>
      <c r="J3603" s="69">
        <f t="shared" si="120"/>
        <v>0</v>
      </c>
      <c r="K3603" s="57"/>
      <c r="L3603" s="65" t="s">
        <v>551</v>
      </c>
    </row>
    <row r="3604" spans="1:13" s="73" customFormat="1" outlineLevel="2">
      <c r="A3604" s="82">
        <v>2730990400</v>
      </c>
      <c r="B3604" s="83" t="s">
        <v>2731</v>
      </c>
      <c r="C3604" s="70">
        <v>0</v>
      </c>
      <c r="D3604" s="79"/>
      <c r="E3604" s="70"/>
      <c r="F3604" s="72"/>
      <c r="G3604" s="70">
        <f t="shared" si="118"/>
        <v>0</v>
      </c>
      <c r="I3604" s="68">
        <v>0</v>
      </c>
      <c r="J3604" s="69">
        <f t="shared" si="120"/>
        <v>0</v>
      </c>
      <c r="K3604" s="57"/>
      <c r="L3604" s="65" t="s">
        <v>551</v>
      </c>
    </row>
    <row r="3605" spans="1:13" s="73" customFormat="1" outlineLevel="2">
      <c r="A3605" s="82">
        <v>2730990500</v>
      </c>
      <c r="B3605" s="83" t="s">
        <v>1293</v>
      </c>
      <c r="C3605" s="70">
        <v>0</v>
      </c>
      <c r="D3605" s="79"/>
      <c r="E3605" s="70"/>
      <c r="F3605" s="72"/>
      <c r="G3605" s="70">
        <f t="shared" si="118"/>
        <v>0</v>
      </c>
      <c r="I3605" s="68">
        <v>0</v>
      </c>
      <c r="J3605" s="69">
        <f t="shared" si="120"/>
        <v>0</v>
      </c>
      <c r="K3605" s="57"/>
      <c r="L3605" s="65" t="s">
        <v>5748</v>
      </c>
    </row>
    <row r="3606" spans="1:13" s="73" customFormat="1" outlineLevel="2">
      <c r="A3606" s="82">
        <v>2730990600</v>
      </c>
      <c r="B3606" s="83" t="s">
        <v>2732</v>
      </c>
      <c r="C3606" s="70">
        <v>0</v>
      </c>
      <c r="D3606" s="79"/>
      <c r="E3606" s="70"/>
      <c r="F3606" s="72"/>
      <c r="G3606" s="70">
        <f t="shared" si="118"/>
        <v>0</v>
      </c>
      <c r="I3606" s="68">
        <v>0</v>
      </c>
      <c r="J3606" s="69">
        <f t="shared" si="120"/>
        <v>0</v>
      </c>
      <c r="K3606" s="57"/>
      <c r="L3606" s="65" t="s">
        <v>551</v>
      </c>
    </row>
    <row r="3607" spans="1:13" s="73" customFormat="1" outlineLevel="2">
      <c r="A3607" s="31">
        <v>2730990700</v>
      </c>
      <c r="B3607" s="45" t="s">
        <v>2733</v>
      </c>
      <c r="C3607" s="70">
        <v>992555.27</v>
      </c>
      <c r="D3607" s="79"/>
      <c r="E3607" s="70"/>
      <c r="F3607" s="72"/>
      <c r="G3607" s="70">
        <f t="shared" si="118"/>
        <v>992555.27</v>
      </c>
      <c r="I3607" s="68">
        <v>0</v>
      </c>
      <c r="J3607" s="69">
        <f t="shared" si="120"/>
        <v>-992555.27</v>
      </c>
      <c r="K3607" s="57"/>
      <c r="L3607" s="65" t="s">
        <v>551</v>
      </c>
    </row>
    <row r="3608" spans="1:13" s="73" customFormat="1" outlineLevel="1">
      <c r="A3608" s="66" t="s">
        <v>552</v>
      </c>
      <c r="B3608" s="35" t="s">
        <v>5752</v>
      </c>
      <c r="C3608" s="67">
        <f>SUM(C3609:C3614)</f>
        <v>0</v>
      </c>
      <c r="D3608" s="79"/>
      <c r="E3608" s="67"/>
      <c r="F3608" s="72"/>
      <c r="G3608" s="67">
        <f t="shared" ref="G3608:G3657" si="121">C3608+E3608</f>
        <v>0</v>
      </c>
      <c r="H3608" s="112"/>
      <c r="I3608" s="68">
        <v>187147.97</v>
      </c>
      <c r="J3608" s="69">
        <f t="shared" si="120"/>
        <v>187147.97</v>
      </c>
      <c r="K3608" s="57"/>
      <c r="L3608" s="65">
        <v>0</v>
      </c>
      <c r="M3608" s="100"/>
    </row>
    <row r="3609" spans="1:13" s="73" customFormat="1" outlineLevel="2">
      <c r="A3609" s="82">
        <v>2749000001</v>
      </c>
      <c r="B3609" s="83" t="s">
        <v>2734</v>
      </c>
      <c r="C3609" s="70">
        <v>0</v>
      </c>
      <c r="D3609" s="79"/>
      <c r="E3609" s="70"/>
      <c r="F3609" s="72"/>
      <c r="G3609" s="70">
        <f t="shared" si="121"/>
        <v>0</v>
      </c>
      <c r="I3609" s="68">
        <v>0</v>
      </c>
      <c r="J3609" s="69">
        <f t="shared" si="120"/>
        <v>0</v>
      </c>
      <c r="K3609" s="57"/>
      <c r="L3609" s="65" t="s">
        <v>552</v>
      </c>
    </row>
    <row r="3610" spans="1:13" s="73" customFormat="1" outlineLevel="2">
      <c r="A3610" s="82">
        <v>2749000002</v>
      </c>
      <c r="B3610" s="83" t="s">
        <v>2734</v>
      </c>
      <c r="C3610" s="70">
        <v>0</v>
      </c>
      <c r="D3610" s="79"/>
      <c r="E3610" s="70"/>
      <c r="F3610" s="72"/>
      <c r="G3610" s="70">
        <f t="shared" si="121"/>
        <v>0</v>
      </c>
      <c r="I3610" s="68">
        <v>0</v>
      </c>
      <c r="J3610" s="69">
        <f t="shared" si="120"/>
        <v>0</v>
      </c>
      <c r="K3610" s="57"/>
      <c r="L3610" s="65" t="s">
        <v>5631</v>
      </c>
    </row>
    <row r="3611" spans="1:13" s="73" customFormat="1" outlineLevel="2">
      <c r="A3611" s="82">
        <v>2749000090</v>
      </c>
      <c r="B3611" s="83" t="s">
        <v>2735</v>
      </c>
      <c r="C3611" s="99">
        <v>0</v>
      </c>
      <c r="D3611" s="79"/>
      <c r="E3611" s="70"/>
      <c r="F3611" s="72"/>
      <c r="G3611" s="70">
        <f t="shared" si="121"/>
        <v>0</v>
      </c>
      <c r="I3611" s="68">
        <v>0</v>
      </c>
      <c r="J3611" s="69">
        <f t="shared" si="120"/>
        <v>0</v>
      </c>
      <c r="K3611" s="57"/>
      <c r="L3611" s="65" t="s">
        <v>5749</v>
      </c>
    </row>
    <row r="3612" spans="1:13" s="73" customFormat="1" outlineLevel="2">
      <c r="A3612" s="82">
        <v>2749000091</v>
      </c>
      <c r="B3612" s="83" t="s">
        <v>1292</v>
      </c>
      <c r="C3612" s="70">
        <v>0</v>
      </c>
      <c r="D3612" s="79"/>
      <c r="E3612" s="70"/>
      <c r="F3612" s="72"/>
      <c r="G3612" s="70">
        <f t="shared" si="121"/>
        <v>0</v>
      </c>
      <c r="I3612" s="68">
        <v>0</v>
      </c>
      <c r="J3612" s="69">
        <f t="shared" si="120"/>
        <v>0</v>
      </c>
      <c r="K3612" s="57"/>
      <c r="L3612" s="65" t="s">
        <v>5750</v>
      </c>
    </row>
    <row r="3613" spans="1:13" s="73" customFormat="1" outlineLevel="2">
      <c r="A3613" s="82">
        <v>2749000092</v>
      </c>
      <c r="B3613" s="83" t="s">
        <v>2736</v>
      </c>
      <c r="C3613" s="70">
        <v>0</v>
      </c>
      <c r="D3613" s="79"/>
      <c r="E3613" s="70"/>
      <c r="F3613" s="72"/>
      <c r="G3613" s="70">
        <f t="shared" si="121"/>
        <v>0</v>
      </c>
      <c r="I3613" s="68">
        <v>0</v>
      </c>
      <c r="J3613" s="69">
        <f t="shared" si="120"/>
        <v>0</v>
      </c>
      <c r="K3613" s="57"/>
      <c r="L3613" s="65" t="s">
        <v>5751</v>
      </c>
    </row>
    <row r="3614" spans="1:13" s="73" customFormat="1" outlineLevel="2">
      <c r="A3614" s="82">
        <v>2749999999</v>
      </c>
      <c r="B3614" s="83" t="s">
        <v>2737</v>
      </c>
      <c r="C3614" s="70">
        <v>0</v>
      </c>
      <c r="D3614" s="79"/>
      <c r="E3614" s="70"/>
      <c r="F3614" s="72"/>
      <c r="G3614" s="70">
        <f t="shared" si="121"/>
        <v>0</v>
      </c>
      <c r="I3614" s="68">
        <v>0</v>
      </c>
      <c r="J3614" s="69">
        <f t="shared" si="120"/>
        <v>0</v>
      </c>
      <c r="K3614" s="57"/>
      <c r="L3614" s="65" t="s">
        <v>5749</v>
      </c>
    </row>
    <row r="3615" spans="1:13" s="73" customFormat="1" outlineLevel="1">
      <c r="A3615" s="42"/>
      <c r="B3615" s="42"/>
      <c r="C3615" s="100"/>
      <c r="D3615" s="79"/>
      <c r="E3615" s="100"/>
      <c r="F3615" s="72"/>
      <c r="G3615" s="100"/>
      <c r="I3615" s="68">
        <v>0</v>
      </c>
      <c r="J3615" s="69">
        <f t="shared" si="120"/>
        <v>0</v>
      </c>
      <c r="K3615" s="57"/>
      <c r="L3615" s="65">
        <v>0</v>
      </c>
    </row>
    <row r="3616" spans="1:13" s="73" customFormat="1">
      <c r="A3616" s="42" t="s">
        <v>11</v>
      </c>
      <c r="B3616" s="42"/>
      <c r="C3616" s="100">
        <f>C3314+C3345+C3347+C3350+C3357+C3359+C3366+C3368+C3371+C3407+C3412+C3414+C3416+C3418+C3420+C3423+C3477+C3482+C3576+C3595+C3608+C3586+C3589</f>
        <v>248425997.9100008</v>
      </c>
      <c r="D3616" s="100"/>
      <c r="E3616" s="100">
        <f>+E3345++E3347+E3350+E3357+E3359+E3366+E3368+E3371+E3407+E3414+E3416+E3418+E3420+E3423+E3477+E3482+E3576+E3595+E3608+E3586+E3589</f>
        <v>-0.5</v>
      </c>
      <c r="F3616" s="72"/>
      <c r="G3616" s="100">
        <f t="shared" si="121"/>
        <v>248425997.4100008</v>
      </c>
      <c r="I3616" s="68"/>
      <c r="J3616" s="69"/>
      <c r="K3616" s="57"/>
      <c r="L3616" s="65">
        <v>0</v>
      </c>
    </row>
    <row r="3617" spans="1:12" s="73" customFormat="1" outlineLevel="1">
      <c r="A3617" s="66" t="s">
        <v>553</v>
      </c>
      <c r="B3617" s="35" t="s">
        <v>2894</v>
      </c>
      <c r="C3617" s="67">
        <f>SUM(C3618)</f>
        <v>0</v>
      </c>
      <c r="D3617" s="79"/>
      <c r="E3617" s="67">
        <f>E3618</f>
        <v>0</v>
      </c>
      <c r="F3617" s="72"/>
      <c r="G3617" s="67">
        <f t="shared" si="121"/>
        <v>0</v>
      </c>
      <c r="I3617" s="68">
        <v>0</v>
      </c>
      <c r="J3617" s="75">
        <f t="shared" si="120"/>
        <v>0</v>
      </c>
      <c r="K3617" s="57">
        <v>0</v>
      </c>
      <c r="L3617" s="65">
        <v>0</v>
      </c>
    </row>
    <row r="3618" spans="1:12" s="73" customFormat="1" outlineLevel="2">
      <c r="A3618" s="82">
        <v>2413010000</v>
      </c>
      <c r="B3618" s="83" t="s">
        <v>2738</v>
      </c>
      <c r="C3618" s="70">
        <v>0</v>
      </c>
      <c r="D3618" s="79"/>
      <c r="E3618" s="70">
        <v>0</v>
      </c>
      <c r="F3618" s="72"/>
      <c r="G3618" s="70">
        <f t="shared" si="121"/>
        <v>0</v>
      </c>
      <c r="I3618" s="68">
        <v>0</v>
      </c>
      <c r="J3618" s="69">
        <f t="shared" si="120"/>
        <v>0</v>
      </c>
      <c r="K3618" s="57"/>
      <c r="L3618" s="65" t="s">
        <v>553</v>
      </c>
    </row>
    <row r="3619" spans="1:12" s="73" customFormat="1" outlineLevel="1">
      <c r="A3619" s="66" t="s">
        <v>554</v>
      </c>
      <c r="B3619" s="35" t="s">
        <v>5753</v>
      </c>
      <c r="C3619" s="67">
        <f>SUM(C3620)</f>
        <v>0</v>
      </c>
      <c r="D3619" s="79"/>
      <c r="E3619" s="67"/>
      <c r="F3619" s="72"/>
      <c r="G3619" s="67">
        <f>C3619+E3619</f>
        <v>0</v>
      </c>
      <c r="I3619" s="68">
        <v>0</v>
      </c>
      <c r="J3619" s="75">
        <f>I3619-G3619</f>
        <v>0</v>
      </c>
      <c r="K3619" s="57"/>
      <c r="L3619" s="65">
        <v>0</v>
      </c>
    </row>
    <row r="3620" spans="1:12" s="73" customFormat="1" outlineLevel="2">
      <c r="A3620" s="82">
        <v>2416010000</v>
      </c>
      <c r="B3620" s="83" t="s">
        <v>2739</v>
      </c>
      <c r="C3620" s="70">
        <v>0</v>
      </c>
      <c r="D3620" s="79"/>
      <c r="E3620" s="70"/>
      <c r="F3620" s="72"/>
      <c r="G3620" s="70">
        <f>C3620+E3620</f>
        <v>0</v>
      </c>
      <c r="I3620" s="68">
        <v>0</v>
      </c>
      <c r="J3620" s="69">
        <f>I3620-G3620</f>
        <v>0</v>
      </c>
      <c r="K3620" s="57"/>
      <c r="L3620" s="65" t="s">
        <v>554</v>
      </c>
    </row>
    <row r="3621" spans="1:12" s="73" customFormat="1" outlineLevel="1">
      <c r="A3621" s="66" t="s">
        <v>555</v>
      </c>
      <c r="B3621" s="35" t="s">
        <v>5754</v>
      </c>
      <c r="C3621" s="67">
        <f>SUM(C3622)</f>
        <v>4244106.95</v>
      </c>
      <c r="D3621" s="79"/>
      <c r="E3621" s="67"/>
      <c r="F3621" s="72"/>
      <c r="G3621" s="67">
        <f t="shared" si="121"/>
        <v>4244106.95</v>
      </c>
      <c r="I3621" s="68">
        <v>7694584.1100000003</v>
      </c>
      <c r="J3621" s="69">
        <f t="shared" si="120"/>
        <v>3450477.16</v>
      </c>
      <c r="K3621" s="57"/>
      <c r="L3621" s="65">
        <v>0</v>
      </c>
    </row>
    <row r="3622" spans="1:12" s="73" customFormat="1" outlineLevel="2">
      <c r="A3622" s="31">
        <v>2421010000</v>
      </c>
      <c r="B3622" s="45" t="s">
        <v>2740</v>
      </c>
      <c r="C3622" s="70">
        <v>4244106.95</v>
      </c>
      <c r="D3622" s="79"/>
      <c r="E3622" s="70"/>
      <c r="F3622" s="72"/>
      <c r="G3622" s="70">
        <f t="shared" si="121"/>
        <v>4244106.95</v>
      </c>
      <c r="I3622" s="68">
        <v>0</v>
      </c>
      <c r="J3622" s="69">
        <f t="shared" si="120"/>
        <v>-4244106.95</v>
      </c>
      <c r="K3622" s="57"/>
      <c r="L3622" s="65" t="s">
        <v>555</v>
      </c>
    </row>
    <row r="3623" spans="1:12" s="73" customFormat="1" outlineLevel="1">
      <c r="A3623" s="66" t="s">
        <v>556</v>
      </c>
      <c r="B3623" s="35" t="s">
        <v>5755</v>
      </c>
      <c r="C3623" s="67">
        <f>SUM(C3624)</f>
        <v>0</v>
      </c>
      <c r="D3623" s="79"/>
      <c r="E3623" s="67"/>
      <c r="F3623" s="72"/>
      <c r="G3623" s="67">
        <f>C3623+E3623</f>
        <v>0</v>
      </c>
      <c r="I3623" s="68">
        <v>0</v>
      </c>
      <c r="J3623" s="69">
        <f>I3623-G3623</f>
        <v>0</v>
      </c>
      <c r="K3623" s="57"/>
      <c r="L3623" s="65">
        <v>0</v>
      </c>
    </row>
    <row r="3624" spans="1:12" s="73" customFormat="1" outlineLevel="2">
      <c r="A3624" s="31">
        <v>2422010000</v>
      </c>
      <c r="B3624" s="45" t="s">
        <v>2741</v>
      </c>
      <c r="C3624" s="70">
        <v>0</v>
      </c>
      <c r="D3624" s="79"/>
      <c r="E3624" s="70"/>
      <c r="F3624" s="72"/>
      <c r="G3624" s="70">
        <f>C3624+E3624</f>
        <v>0</v>
      </c>
      <c r="I3624" s="68">
        <v>0</v>
      </c>
      <c r="J3624" s="69">
        <f>I3624-G3624</f>
        <v>0</v>
      </c>
      <c r="K3624" s="57"/>
      <c r="L3624" s="65" t="s">
        <v>556</v>
      </c>
    </row>
    <row r="3625" spans="1:12" s="73" customFormat="1" outlineLevel="1">
      <c r="A3625" s="66" t="s">
        <v>557</v>
      </c>
      <c r="B3625" s="35" t="s">
        <v>5756</v>
      </c>
      <c r="C3625" s="67">
        <f>SUM(C3626:C3627)</f>
        <v>0</v>
      </c>
      <c r="D3625" s="79"/>
      <c r="E3625" s="67"/>
      <c r="F3625" s="72"/>
      <c r="G3625" s="67">
        <f>C3625+E3625</f>
        <v>0</v>
      </c>
      <c r="I3625" s="68">
        <v>-2226.27</v>
      </c>
      <c r="J3625" s="69">
        <f>I3625-G3625</f>
        <v>-2226.27</v>
      </c>
      <c r="K3625" s="57"/>
      <c r="L3625" s="65">
        <v>0</v>
      </c>
    </row>
    <row r="3626" spans="1:12" s="73" customFormat="1" outlineLevel="2">
      <c r="A3626" s="31">
        <v>2424010000</v>
      </c>
      <c r="B3626" s="45" t="s">
        <v>2742</v>
      </c>
      <c r="C3626" s="70">
        <v>0</v>
      </c>
      <c r="D3626" s="79"/>
      <c r="E3626" s="70"/>
      <c r="F3626" s="72"/>
      <c r="G3626" s="70">
        <f>C3626+E3626</f>
        <v>0</v>
      </c>
      <c r="I3626" s="68">
        <v>0</v>
      </c>
      <c r="J3626" s="69">
        <f>I3626-G3626</f>
        <v>0</v>
      </c>
      <c r="K3626" s="57"/>
      <c r="L3626" s="65" t="s">
        <v>557</v>
      </c>
    </row>
    <row r="3627" spans="1:12" s="73" customFormat="1" outlineLevel="2">
      <c r="A3627" s="31">
        <v>2424020000</v>
      </c>
      <c r="B3627" s="45" t="s">
        <v>2743</v>
      </c>
      <c r="C3627" s="70">
        <v>0</v>
      </c>
      <c r="D3627" s="79"/>
      <c r="E3627" s="70"/>
      <c r="F3627" s="72"/>
      <c r="G3627" s="70">
        <f>C3627+E3627</f>
        <v>0</v>
      </c>
      <c r="I3627" s="68">
        <v>0</v>
      </c>
      <c r="J3627" s="69">
        <f>I3627-G3627</f>
        <v>0</v>
      </c>
      <c r="K3627" s="57"/>
      <c r="L3627" s="65" t="s">
        <v>557</v>
      </c>
    </row>
    <row r="3628" spans="1:12" s="73" customFormat="1" outlineLevel="1">
      <c r="A3628" s="66" t="s">
        <v>558</v>
      </c>
      <c r="B3628" s="35" t="s">
        <v>5757</v>
      </c>
      <c r="C3628" s="67">
        <f>SUM(C3629:C3633)</f>
        <v>24306.369999999901</v>
      </c>
      <c r="D3628" s="79"/>
      <c r="E3628" s="67"/>
      <c r="F3628" s="72"/>
      <c r="G3628" s="67">
        <f t="shared" si="121"/>
        <v>24306.369999999901</v>
      </c>
      <c r="I3628" s="68">
        <v>3560.63</v>
      </c>
      <c r="J3628" s="69">
        <f t="shared" si="120"/>
        <v>-20745.7399999999</v>
      </c>
      <c r="K3628" s="57"/>
      <c r="L3628" s="65">
        <v>0</v>
      </c>
    </row>
    <row r="3629" spans="1:12" s="73" customFormat="1" outlineLevel="2">
      <c r="A3629" s="31">
        <v>2425010000</v>
      </c>
      <c r="B3629" s="45" t="s">
        <v>2744</v>
      </c>
      <c r="C3629" s="70">
        <v>0</v>
      </c>
      <c r="D3629" s="79"/>
      <c r="E3629" s="70"/>
      <c r="F3629" s="72"/>
      <c r="G3629" s="70">
        <f t="shared" si="121"/>
        <v>0</v>
      </c>
      <c r="I3629" s="68">
        <v>0</v>
      </c>
      <c r="J3629" s="69">
        <f t="shared" si="120"/>
        <v>0</v>
      </c>
      <c r="K3629" s="57"/>
      <c r="L3629" s="65" t="s">
        <v>558</v>
      </c>
    </row>
    <row r="3630" spans="1:12" s="73" customFormat="1" outlineLevel="2">
      <c r="A3630" s="31">
        <v>2425020000</v>
      </c>
      <c r="B3630" s="45" t="s">
        <v>2745</v>
      </c>
      <c r="C3630" s="70">
        <v>0</v>
      </c>
      <c r="D3630" s="79"/>
      <c r="E3630" s="70"/>
      <c r="F3630" s="72"/>
      <c r="G3630" s="70">
        <f t="shared" si="121"/>
        <v>0</v>
      </c>
      <c r="I3630" s="68">
        <v>0</v>
      </c>
      <c r="J3630" s="69">
        <f t="shared" si="120"/>
        <v>0</v>
      </c>
      <c r="K3630" s="57"/>
      <c r="L3630" s="65" t="s">
        <v>558</v>
      </c>
    </row>
    <row r="3631" spans="1:12" s="73" customFormat="1" outlineLevel="2">
      <c r="A3631" s="31">
        <v>2429010000</v>
      </c>
      <c r="B3631" s="45" t="s">
        <v>2746</v>
      </c>
      <c r="C3631" s="70">
        <v>0</v>
      </c>
      <c r="D3631" s="79"/>
      <c r="E3631" s="70"/>
      <c r="F3631" s="72"/>
      <c r="G3631" s="70">
        <f t="shared" si="121"/>
        <v>0</v>
      </c>
      <c r="I3631" s="68">
        <v>0</v>
      </c>
      <c r="J3631" s="69">
        <f t="shared" si="120"/>
        <v>0</v>
      </c>
      <c r="K3631" s="57"/>
      <c r="L3631" s="65" t="s">
        <v>558</v>
      </c>
    </row>
    <row r="3632" spans="1:12" s="73" customFormat="1" outlineLevel="2">
      <c r="A3632" s="31">
        <v>2429990000</v>
      </c>
      <c r="B3632" s="45" t="s">
        <v>2747</v>
      </c>
      <c r="C3632" s="70">
        <v>24306.369999999901</v>
      </c>
      <c r="D3632" s="79"/>
      <c r="E3632" s="70"/>
      <c r="F3632" s="72"/>
      <c r="G3632" s="70">
        <f t="shared" si="121"/>
        <v>24306.369999999901</v>
      </c>
      <c r="I3632" s="68">
        <v>0</v>
      </c>
      <c r="J3632" s="69">
        <f t="shared" si="120"/>
        <v>-24306.369999999901</v>
      </c>
      <c r="K3632" s="57"/>
      <c r="L3632" s="65" t="s">
        <v>558</v>
      </c>
    </row>
    <row r="3633" spans="1:12" s="73" customFormat="1" outlineLevel="2">
      <c r="A3633" s="31">
        <v>2429999999</v>
      </c>
      <c r="B3633" s="45" t="s">
        <v>2748</v>
      </c>
      <c r="C3633" s="70">
        <v>0</v>
      </c>
      <c r="D3633" s="79"/>
      <c r="E3633" s="70"/>
      <c r="F3633" s="72"/>
      <c r="G3633" s="70">
        <f t="shared" si="121"/>
        <v>0</v>
      </c>
      <c r="I3633" s="68">
        <v>0</v>
      </c>
      <c r="J3633" s="69">
        <f t="shared" si="120"/>
        <v>0</v>
      </c>
      <c r="K3633" s="57"/>
      <c r="L3633" s="65" t="s">
        <v>558</v>
      </c>
    </row>
    <row r="3634" spans="1:12" s="73" customFormat="1" outlineLevel="1">
      <c r="A3634" s="66" t="s">
        <v>559</v>
      </c>
      <c r="B3634" s="35" t="s">
        <v>5758</v>
      </c>
      <c r="C3634" s="67">
        <f>SUM(C3635:C3640)</f>
        <v>27078520.209999979</v>
      </c>
      <c r="D3634" s="79"/>
      <c r="E3634" s="70"/>
      <c r="F3634" s="72"/>
      <c r="G3634" s="67">
        <f t="shared" si="121"/>
        <v>27078520.209999979</v>
      </c>
      <c r="I3634" s="68">
        <v>0</v>
      </c>
      <c r="J3634" s="69">
        <f t="shared" si="120"/>
        <v>-27078520.209999979</v>
      </c>
      <c r="K3634" s="57"/>
      <c r="L3634" s="65">
        <v>0</v>
      </c>
    </row>
    <row r="3635" spans="1:12" s="73" customFormat="1" outlineLevel="2">
      <c r="A3635" s="31">
        <v>2433111000</v>
      </c>
      <c r="B3635" s="45" t="s">
        <v>2749</v>
      </c>
      <c r="C3635" s="70">
        <v>20222925.800000001</v>
      </c>
      <c r="D3635" s="79"/>
      <c r="E3635" s="70"/>
      <c r="F3635" s="72"/>
      <c r="G3635" s="70">
        <f t="shared" si="121"/>
        <v>20222925.800000001</v>
      </c>
      <c r="I3635" s="68">
        <v>0</v>
      </c>
      <c r="J3635" s="69">
        <f t="shared" si="120"/>
        <v>-20222925.800000001</v>
      </c>
      <c r="K3635" s="57"/>
      <c r="L3635" s="65" t="s">
        <v>559</v>
      </c>
    </row>
    <row r="3636" spans="1:12" s="73" customFormat="1" outlineLevel="2">
      <c r="A3636" s="31">
        <v>2433112000</v>
      </c>
      <c r="B3636" s="45" t="s">
        <v>2750</v>
      </c>
      <c r="C3636" s="70">
        <v>1915357.1699999899</v>
      </c>
      <c r="D3636" s="79"/>
      <c r="E3636" s="70"/>
      <c r="F3636" s="72"/>
      <c r="G3636" s="70">
        <f t="shared" si="121"/>
        <v>1915357.1699999899</v>
      </c>
      <c r="I3636" s="68">
        <v>0</v>
      </c>
      <c r="J3636" s="69">
        <f t="shared" si="120"/>
        <v>-1915357.1699999899</v>
      </c>
      <c r="K3636" s="57"/>
      <c r="L3636" s="65" t="s">
        <v>559</v>
      </c>
    </row>
    <row r="3637" spans="1:12" s="73" customFormat="1" outlineLevel="2">
      <c r="A3637" s="31">
        <v>2433112001</v>
      </c>
      <c r="B3637" s="45" t="s">
        <v>2751</v>
      </c>
      <c r="C3637" s="70">
        <v>4879208.0199999902</v>
      </c>
      <c r="D3637" s="79"/>
      <c r="E3637" s="70"/>
      <c r="F3637" s="72"/>
      <c r="G3637" s="70">
        <f t="shared" si="121"/>
        <v>4879208.0199999902</v>
      </c>
      <c r="I3637" s="68">
        <v>0</v>
      </c>
      <c r="J3637" s="69">
        <f t="shared" si="120"/>
        <v>-4879208.0199999902</v>
      </c>
      <c r="K3637" s="57"/>
      <c r="L3637" s="65" t="s">
        <v>559</v>
      </c>
    </row>
    <row r="3638" spans="1:12" s="73" customFormat="1" outlineLevel="2">
      <c r="A3638" s="31">
        <v>2433112002</v>
      </c>
      <c r="B3638" s="45" t="s">
        <v>2752</v>
      </c>
      <c r="C3638" s="70">
        <v>0</v>
      </c>
      <c r="D3638" s="79"/>
      <c r="E3638" s="70"/>
      <c r="F3638" s="72"/>
      <c r="G3638" s="70">
        <f>C3638+E3638</f>
        <v>0</v>
      </c>
      <c r="I3638" s="68">
        <v>0</v>
      </c>
      <c r="J3638" s="69">
        <f>I3638-G3638</f>
        <v>0</v>
      </c>
      <c r="K3638" s="57"/>
      <c r="L3638" s="65" t="s">
        <v>559</v>
      </c>
    </row>
    <row r="3639" spans="1:12" s="73" customFormat="1" outlineLevel="2">
      <c r="A3639" s="31">
        <v>2433122000</v>
      </c>
      <c r="B3639" s="45" t="s">
        <v>2753</v>
      </c>
      <c r="C3639" s="70">
        <v>47827.66</v>
      </c>
      <c r="D3639" s="79"/>
      <c r="E3639" s="70"/>
      <c r="F3639" s="72"/>
      <c r="G3639" s="70">
        <f t="shared" si="121"/>
        <v>47827.66</v>
      </c>
      <c r="I3639" s="68">
        <v>0</v>
      </c>
      <c r="J3639" s="69">
        <f t="shared" si="120"/>
        <v>-47827.66</v>
      </c>
      <c r="K3639" s="57"/>
      <c r="L3639" s="65" t="s">
        <v>559</v>
      </c>
    </row>
    <row r="3640" spans="1:12" s="73" customFormat="1" outlineLevel="2">
      <c r="A3640" s="31">
        <v>2433132000</v>
      </c>
      <c r="B3640" s="45" t="s">
        <v>2754</v>
      </c>
      <c r="C3640" s="70">
        <v>13201.559999999899</v>
      </c>
      <c r="D3640" s="79"/>
      <c r="E3640" s="70"/>
      <c r="F3640" s="72"/>
      <c r="G3640" s="70">
        <f t="shared" si="121"/>
        <v>13201.559999999899</v>
      </c>
      <c r="I3640" s="68">
        <v>0</v>
      </c>
      <c r="J3640" s="69">
        <f t="shared" si="120"/>
        <v>-13201.559999999899</v>
      </c>
      <c r="K3640" s="57"/>
      <c r="L3640" s="65" t="s">
        <v>559</v>
      </c>
    </row>
    <row r="3641" spans="1:12" s="73" customFormat="1" outlineLevel="1">
      <c r="A3641" s="66" t="s">
        <v>560</v>
      </c>
      <c r="B3641" s="35" t="s">
        <v>5759</v>
      </c>
      <c r="C3641" s="67">
        <f>SUM(C3642)</f>
        <v>0</v>
      </c>
      <c r="D3641" s="79"/>
      <c r="E3641" s="67"/>
      <c r="F3641" s="72"/>
      <c r="G3641" s="67">
        <f t="shared" si="121"/>
        <v>0</v>
      </c>
      <c r="I3641" s="68">
        <v>2560040.1</v>
      </c>
      <c r="J3641" s="69">
        <f t="shared" si="120"/>
        <v>2560040.1</v>
      </c>
      <c r="K3641" s="57"/>
      <c r="L3641" s="65">
        <v>0</v>
      </c>
    </row>
    <row r="3642" spans="1:12" s="73" customFormat="1" outlineLevel="2">
      <c r="A3642" s="31">
        <v>2436001000</v>
      </c>
      <c r="B3642" s="45" t="s">
        <v>2755</v>
      </c>
      <c r="C3642" s="70">
        <v>0</v>
      </c>
      <c r="D3642" s="79"/>
      <c r="E3642" s="70"/>
      <c r="F3642" s="72"/>
      <c r="G3642" s="70">
        <f t="shared" si="121"/>
        <v>0</v>
      </c>
      <c r="I3642" s="68">
        <v>0</v>
      </c>
      <c r="J3642" s="69">
        <f t="shared" si="120"/>
        <v>0</v>
      </c>
      <c r="K3642" s="57"/>
      <c r="L3642" s="65" t="s">
        <v>560</v>
      </c>
    </row>
    <row r="3643" spans="1:12" s="73" customFormat="1" outlineLevel="1">
      <c r="A3643" s="66" t="s">
        <v>561</v>
      </c>
      <c r="B3643" s="35" t="s">
        <v>5699</v>
      </c>
      <c r="C3643" s="67">
        <f>SUM(C3644)</f>
        <v>17.809999999999899</v>
      </c>
      <c r="D3643" s="79"/>
      <c r="E3643" s="67"/>
      <c r="F3643" s="72"/>
      <c r="G3643" s="67">
        <f t="shared" si="121"/>
        <v>17.809999999999899</v>
      </c>
      <c r="I3643" s="68">
        <v>17.420000000000002</v>
      </c>
      <c r="J3643" s="69">
        <f t="shared" si="120"/>
        <v>-0.38999999999989754</v>
      </c>
      <c r="K3643" s="57"/>
      <c r="L3643" s="65">
        <v>0</v>
      </c>
    </row>
    <row r="3644" spans="1:12" s="73" customFormat="1" outlineLevel="2">
      <c r="A3644" s="82">
        <v>2441000100</v>
      </c>
      <c r="B3644" s="45" t="s">
        <v>1391</v>
      </c>
      <c r="C3644" s="70">
        <v>17.809999999999899</v>
      </c>
      <c r="D3644" s="79"/>
      <c r="E3644" s="70"/>
      <c r="F3644" s="72"/>
      <c r="G3644" s="70">
        <f t="shared" si="121"/>
        <v>17.809999999999899</v>
      </c>
      <c r="I3644" s="68">
        <v>0</v>
      </c>
      <c r="J3644" s="69">
        <f t="shared" si="120"/>
        <v>-17.809999999999899</v>
      </c>
      <c r="K3644" s="57"/>
      <c r="L3644" s="65" t="s">
        <v>461</v>
      </c>
    </row>
    <row r="3645" spans="1:12" s="73" customFormat="1" outlineLevel="1">
      <c r="A3645" s="66" t="s">
        <v>562</v>
      </c>
      <c r="B3645" s="35" t="s">
        <v>5760</v>
      </c>
      <c r="C3645" s="67">
        <f>SUM(C3646)</f>
        <v>4702151.3499999903</v>
      </c>
      <c r="D3645" s="79"/>
      <c r="E3645" s="67"/>
      <c r="F3645" s="72"/>
      <c r="G3645" s="67">
        <f t="shared" si="121"/>
        <v>4702151.3499999903</v>
      </c>
      <c r="I3645" s="68">
        <v>8926117.1999999993</v>
      </c>
      <c r="J3645" s="69">
        <f t="shared" si="120"/>
        <v>4223965.8500000089</v>
      </c>
      <c r="K3645" s="57"/>
      <c r="L3645" s="65">
        <v>0</v>
      </c>
    </row>
    <row r="3646" spans="1:12" s="73" customFormat="1" outlineLevel="2">
      <c r="A3646" s="31">
        <v>2450000000</v>
      </c>
      <c r="B3646" s="45" t="s">
        <v>2756</v>
      </c>
      <c r="C3646" s="70">
        <v>4702151.3499999903</v>
      </c>
      <c r="D3646" s="79"/>
      <c r="E3646" s="70"/>
      <c r="F3646" s="72"/>
      <c r="G3646" s="70">
        <f t="shared" si="121"/>
        <v>4702151.3499999903</v>
      </c>
      <c r="I3646" s="68">
        <v>0</v>
      </c>
      <c r="J3646" s="69">
        <f t="shared" si="120"/>
        <v>-4702151.3499999903</v>
      </c>
      <c r="K3646" s="57"/>
      <c r="L3646" s="65" t="s">
        <v>562</v>
      </c>
    </row>
    <row r="3647" spans="1:12" s="73" customFormat="1" outlineLevel="1">
      <c r="A3647" s="66" t="s">
        <v>563</v>
      </c>
      <c r="B3647" s="35" t="s">
        <v>5761</v>
      </c>
      <c r="C3647" s="67">
        <f>SUM(C3648:C3649)</f>
        <v>3717033.25999999</v>
      </c>
      <c r="D3647" s="79"/>
      <c r="E3647" s="67"/>
      <c r="F3647" s="72"/>
      <c r="G3647" s="67">
        <f t="shared" si="121"/>
        <v>3717033.25999999</v>
      </c>
      <c r="I3647" s="68">
        <v>4325853.8899999997</v>
      </c>
      <c r="J3647" s="69">
        <f t="shared" si="120"/>
        <v>608820.63000000967</v>
      </c>
      <c r="K3647" s="57"/>
      <c r="L3647" s="65">
        <v>0</v>
      </c>
    </row>
    <row r="3648" spans="1:12" s="73" customFormat="1" outlineLevel="2">
      <c r="A3648" s="31">
        <v>2490000000</v>
      </c>
      <c r="B3648" s="45" t="s">
        <v>2757</v>
      </c>
      <c r="C3648" s="70">
        <v>3717033.25999999</v>
      </c>
      <c r="D3648" s="79"/>
      <c r="E3648" s="70"/>
      <c r="F3648" s="72"/>
      <c r="G3648" s="70">
        <f t="shared" si="121"/>
        <v>3717033.25999999</v>
      </c>
      <c r="I3648" s="68">
        <v>0</v>
      </c>
      <c r="J3648" s="69">
        <f t="shared" si="120"/>
        <v>-3717033.25999999</v>
      </c>
      <c r="K3648" s="57"/>
      <c r="L3648" s="65" t="s">
        <v>563</v>
      </c>
    </row>
    <row r="3649" spans="1:12" s="73" customFormat="1" outlineLevel="2">
      <c r="A3649" s="31">
        <v>2499999999</v>
      </c>
      <c r="B3649" s="45" t="s">
        <v>2758</v>
      </c>
      <c r="C3649" s="70">
        <v>0</v>
      </c>
      <c r="D3649" s="79"/>
      <c r="E3649" s="70"/>
      <c r="F3649" s="72"/>
      <c r="G3649" s="70">
        <f t="shared" si="121"/>
        <v>0</v>
      </c>
      <c r="I3649" s="68">
        <v>0</v>
      </c>
      <c r="J3649" s="69">
        <f t="shared" si="120"/>
        <v>0</v>
      </c>
      <c r="K3649" s="57"/>
      <c r="L3649" s="65" t="s">
        <v>563</v>
      </c>
    </row>
    <row r="3650" spans="1:12" s="73" customFormat="1" outlineLevel="1">
      <c r="A3650" s="42"/>
      <c r="B3650" s="42"/>
      <c r="C3650" s="100"/>
      <c r="D3650" s="79"/>
      <c r="E3650" s="100"/>
      <c r="F3650" s="72"/>
      <c r="G3650" s="100"/>
      <c r="I3650" s="68"/>
      <c r="J3650" s="69"/>
      <c r="K3650" s="57"/>
      <c r="L3650" s="57"/>
    </row>
    <row r="3651" spans="1:12" s="73" customFormat="1">
      <c r="A3651" s="42" t="s">
        <v>40</v>
      </c>
      <c r="B3651" s="42"/>
      <c r="C3651" s="100">
        <f>C3617+C3619+C3621+C3623+C3625+C3628+C3634+C3641+C3643+C3645+C3647</f>
        <v>39766135.949999958</v>
      </c>
      <c r="D3651" s="100"/>
      <c r="E3651" s="100">
        <f>E3617+E3621+E3628+E3643+E3645+E3647</f>
        <v>0</v>
      </c>
      <c r="F3651" s="72"/>
      <c r="G3651" s="100">
        <f t="shared" si="121"/>
        <v>39766135.949999958</v>
      </c>
      <c r="I3651" s="68"/>
      <c r="J3651" s="69"/>
      <c r="K3651" s="57"/>
      <c r="L3651" s="57"/>
    </row>
    <row r="3652" spans="1:12">
      <c r="A3652" s="35"/>
      <c r="B3652" s="35"/>
      <c r="D3652" s="79"/>
      <c r="I3652" s="68"/>
      <c r="J3652" s="69"/>
    </row>
    <row r="3653" spans="1:12">
      <c r="A3653" s="36" t="s">
        <v>41</v>
      </c>
      <c r="B3653" s="36"/>
      <c r="C3653" s="90">
        <f>C3261+C3284+C3313+C3616+C3651</f>
        <v>707214284.59000063</v>
      </c>
      <c r="D3653" s="90"/>
      <c r="E3653" s="90">
        <f>E3261+E3284+E3313+E3616+E3651</f>
        <v>-148244674.68000001</v>
      </c>
      <c r="G3653" s="90">
        <f t="shared" si="121"/>
        <v>558969609.91000056</v>
      </c>
      <c r="I3653" s="68"/>
      <c r="J3653" s="69"/>
    </row>
    <row r="3654" spans="1:12">
      <c r="A3654" s="35"/>
      <c r="B3654" s="35"/>
      <c r="D3654" s="79"/>
      <c r="I3654" s="68"/>
      <c r="J3654" s="69"/>
    </row>
    <row r="3655" spans="1:12">
      <c r="A3655" s="38" t="s">
        <v>13</v>
      </c>
      <c r="B3655" s="36"/>
      <c r="C3655" s="90">
        <f>C3246+C3653</f>
        <v>4965690345.4300098</v>
      </c>
      <c r="D3655" s="90"/>
      <c r="E3655" s="90">
        <f>E3246+E3653</f>
        <v>-1524376998.3400002</v>
      </c>
      <c r="G3655" s="90">
        <f t="shared" si="121"/>
        <v>3441313347.0900097</v>
      </c>
      <c r="I3655" s="68"/>
      <c r="J3655" s="69"/>
    </row>
    <row r="3656" spans="1:12">
      <c r="A3656" s="35"/>
      <c r="B3656" s="35"/>
      <c r="D3656" s="79"/>
      <c r="I3656" s="68"/>
      <c r="J3656" s="69"/>
    </row>
    <row r="3657" spans="1:12">
      <c r="A3657" s="36" t="s">
        <v>67</v>
      </c>
      <c r="C3657" s="90">
        <f>C3077+C3655</f>
        <v>5963440168.0500059</v>
      </c>
      <c r="D3657" s="90"/>
      <c r="E3657" s="90">
        <f>E3077+E3655</f>
        <v>-1752768002.9372656</v>
      </c>
      <c r="G3657" s="90">
        <f t="shared" si="121"/>
        <v>4210672165.1127405</v>
      </c>
      <c r="I3657" s="68"/>
      <c r="J3657" s="69">
        <v>26868114.702740669</v>
      </c>
    </row>
    <row r="3658" spans="1:12">
      <c r="D3658" s="79"/>
      <c r="G3658" s="69"/>
      <c r="I3658" s="68"/>
      <c r="J3658" s="69"/>
    </row>
    <row r="3659" spans="1:12">
      <c r="C3659" s="69"/>
      <c r="I3659" s="68"/>
      <c r="J3659" s="69"/>
    </row>
    <row r="3660" spans="1:12">
      <c r="C3660" s="69">
        <f>C3657</f>
        <v>5963440168.0500059</v>
      </c>
      <c r="I3660" s="68"/>
    </row>
    <row r="3661" spans="1:12">
      <c r="J3661" s="69"/>
    </row>
    <row r="3662" spans="1:12">
      <c r="J3662" s="69">
        <f>J3657+E3663</f>
        <v>22126888.282738447</v>
      </c>
    </row>
    <row r="3663" spans="1:12">
      <c r="C3663" s="136">
        <f>C3657-C3024</f>
        <v>-625355.39001083374</v>
      </c>
      <c r="D3663" s="69"/>
      <c r="E3663" s="69">
        <f>E3657-E3024</f>
        <v>-4741226.4200022221</v>
      </c>
      <c r="G3663" s="69">
        <f>G3657-G3024</f>
        <v>-5366581.8100128174</v>
      </c>
      <c r="I3663" s="68"/>
      <c r="J3663" s="69"/>
    </row>
    <row r="3666" spans="3:3">
      <c r="C3666" s="69">
        <v>-2.000228688120842E-2</v>
      </c>
    </row>
  </sheetData>
  <mergeCells count="1">
    <mergeCell ref="A1:G1"/>
  </mergeCells>
  <pageMargins left="0.75" right="0.75" top="1" bottom="1" header="0.5" footer="0.5"/>
  <pageSetup paperSize="9" scale="10" orientation="portrait" horizontalDpi="1200" verticalDpi="12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pageSetUpPr fitToPage="1"/>
  </sheetPr>
  <dimension ref="A1:I302"/>
  <sheetViews>
    <sheetView zoomScale="75" workbookViewId="0">
      <pane ySplit="2" topLeftCell="A164" activePane="bottomLeft" state="frozen"/>
      <selection activeCell="K269" sqref="K269"/>
      <selection pane="bottomLeft" activeCell="K269" sqref="K269"/>
    </sheetView>
  </sheetViews>
  <sheetFormatPr defaultColWidth="9.109375" defaultRowHeight="13.2"/>
  <cols>
    <col min="1" max="1" width="13.109375" style="137" customWidth="1"/>
    <col min="2" max="2" width="14" style="138" bestFit="1" customWidth="1"/>
    <col min="3" max="3" width="68.5546875" style="240" customWidth="1"/>
    <col min="4" max="4" width="7.109375" style="138" bestFit="1" customWidth="1"/>
    <col min="5" max="5" width="5.5546875" style="138" hidden="1" customWidth="1"/>
    <col min="6" max="6" width="16.5546875" style="140" bestFit="1" customWidth="1"/>
    <col min="7" max="7" width="107.6640625" style="140" bestFit="1" customWidth="1"/>
    <col min="8" max="8" width="15.5546875" style="141" customWidth="1"/>
    <col min="9" max="9" width="12.6640625" style="138" bestFit="1" customWidth="1"/>
    <col min="10" max="10" width="10" style="138" customWidth="1"/>
    <col min="11" max="16384" width="9.109375" style="138"/>
  </cols>
  <sheetData>
    <row r="1" spans="1:9">
      <c r="C1" s="139"/>
    </row>
    <row r="2" spans="1:9" ht="26.4">
      <c r="A2" s="142" t="s">
        <v>2767</v>
      </c>
      <c r="B2" s="142" t="s">
        <v>2768</v>
      </c>
      <c r="C2" s="142" t="s">
        <v>2769</v>
      </c>
      <c r="D2" s="142"/>
      <c r="E2" s="142"/>
      <c r="F2" s="142" t="s">
        <v>2770</v>
      </c>
      <c r="G2" s="142" t="s">
        <v>2771</v>
      </c>
    </row>
    <row r="3" spans="1:9">
      <c r="C3" s="143"/>
      <c r="D3" s="144"/>
      <c r="F3" s="145"/>
    </row>
    <row r="4" spans="1:9" ht="15.6">
      <c r="A4" s="1425" t="s">
        <v>173</v>
      </c>
      <c r="B4" s="1425"/>
      <c r="C4" s="1425"/>
      <c r="D4" s="1425"/>
      <c r="E4" s="1425"/>
      <c r="F4" s="1425"/>
      <c r="G4" s="146"/>
    </row>
    <row r="5" spans="1:9">
      <c r="B5" s="147"/>
      <c r="C5" s="148" t="s">
        <v>282</v>
      </c>
      <c r="D5" s="149"/>
    </row>
    <row r="6" spans="1:9">
      <c r="A6" s="150" t="s">
        <v>202</v>
      </c>
      <c r="B6" s="151"/>
      <c r="C6" s="152" t="s">
        <v>2772</v>
      </c>
      <c r="D6" s="149"/>
      <c r="F6" s="153">
        <f>F7+F8+F9</f>
        <v>-800310261.19749987</v>
      </c>
      <c r="I6" s="154"/>
    </row>
    <row r="7" spans="1:9">
      <c r="B7" s="151"/>
      <c r="C7" s="155" t="s">
        <v>2773</v>
      </c>
      <c r="D7" s="149"/>
      <c r="F7" s="156">
        <v>-776289993.69749999</v>
      </c>
      <c r="G7" s="157" t="s">
        <v>2774</v>
      </c>
      <c r="I7" s="154"/>
    </row>
    <row r="8" spans="1:9">
      <c r="A8" s="137" t="s">
        <v>2775</v>
      </c>
      <c r="B8" s="151" t="s">
        <v>2776</v>
      </c>
      <c r="C8" s="158" t="s">
        <v>2777</v>
      </c>
      <c r="D8" s="149"/>
      <c r="F8" s="156">
        <v>-24020267.499999892</v>
      </c>
      <c r="G8" s="159" t="s">
        <v>2778</v>
      </c>
      <c r="I8" s="154"/>
    </row>
    <row r="9" spans="1:9">
      <c r="C9" s="160"/>
      <c r="D9" s="149"/>
      <c r="F9" s="161"/>
      <c r="G9" s="157"/>
      <c r="I9" s="154"/>
    </row>
    <row r="10" spans="1:9">
      <c r="B10" s="151"/>
      <c r="C10" s="162"/>
      <c r="D10" s="149"/>
      <c r="F10" s="147"/>
      <c r="I10" s="154"/>
    </row>
    <row r="11" spans="1:9">
      <c r="A11" s="150" t="s">
        <v>220</v>
      </c>
      <c r="B11" s="151">
        <v>4282000000</v>
      </c>
      <c r="C11" s="154" t="s">
        <v>2779</v>
      </c>
      <c r="D11" s="149"/>
      <c r="F11" s="163">
        <v>0</v>
      </c>
      <c r="G11" s="140" t="s">
        <v>2780</v>
      </c>
      <c r="I11" s="154"/>
    </row>
    <row r="12" spans="1:9">
      <c r="A12" s="150" t="s">
        <v>221</v>
      </c>
      <c r="B12" s="151">
        <v>4283000000</v>
      </c>
      <c r="C12" s="154" t="s">
        <v>2781</v>
      </c>
      <c r="D12" s="149"/>
      <c r="F12" s="163">
        <v>0</v>
      </c>
      <c r="G12" s="140" t="s">
        <v>2780</v>
      </c>
      <c r="I12" s="154"/>
    </row>
    <row r="13" spans="1:9">
      <c r="A13" s="31"/>
      <c r="B13" s="31"/>
      <c r="C13" s="164"/>
      <c r="D13" s="149"/>
      <c r="F13" s="149"/>
      <c r="G13" s="165"/>
      <c r="I13" s="154"/>
    </row>
    <row r="14" spans="1:9">
      <c r="A14" s="150" t="s">
        <v>261</v>
      </c>
      <c r="B14" s="151"/>
      <c r="C14" s="152" t="s">
        <v>2782</v>
      </c>
      <c r="D14" s="149"/>
      <c r="F14" s="153">
        <f>F15+F16+F17+F18+F19</f>
        <v>434718616.94768256</v>
      </c>
      <c r="G14" s="166"/>
      <c r="I14" s="154"/>
    </row>
    <row r="15" spans="1:9">
      <c r="B15" s="151"/>
      <c r="C15" s="155" t="s">
        <v>2773</v>
      </c>
      <c r="D15" s="149"/>
      <c r="F15" s="156">
        <v>397542622.22303921</v>
      </c>
      <c r="G15" s="157" t="s">
        <v>2774</v>
      </c>
      <c r="I15" s="154"/>
    </row>
    <row r="16" spans="1:9">
      <c r="A16" s="137" t="s">
        <v>2783</v>
      </c>
      <c r="B16" s="151">
        <v>6623133000</v>
      </c>
      <c r="C16" s="167" t="s">
        <v>2784</v>
      </c>
      <c r="D16" s="149"/>
      <c r="F16" s="161">
        <v>14648832.724643327</v>
      </c>
      <c r="G16" s="159" t="s">
        <v>2785</v>
      </c>
      <c r="I16" s="154"/>
    </row>
    <row r="17" spans="1:9">
      <c r="A17" s="137" t="s">
        <v>2783</v>
      </c>
      <c r="B17" s="151">
        <v>6623133000</v>
      </c>
      <c r="C17" s="167" t="s">
        <v>2784</v>
      </c>
      <c r="D17" s="149"/>
      <c r="F17" s="161">
        <v>22527162</v>
      </c>
      <c r="G17" s="138" t="s">
        <v>2786</v>
      </c>
      <c r="I17" s="154"/>
    </row>
    <row r="18" spans="1:9">
      <c r="A18" s="137" t="s">
        <v>2787</v>
      </c>
      <c r="C18" s="168" t="s">
        <v>2788</v>
      </c>
      <c r="D18" s="149"/>
      <c r="F18" s="161">
        <v>0</v>
      </c>
      <c r="G18" s="145" t="s">
        <v>2789</v>
      </c>
      <c r="I18" s="154"/>
    </row>
    <row r="19" spans="1:9">
      <c r="C19" s="169"/>
      <c r="D19" s="149"/>
      <c r="F19" s="161"/>
      <c r="I19" s="154"/>
    </row>
    <row r="20" spans="1:9">
      <c r="C20" s="168"/>
      <c r="D20" s="149"/>
      <c r="F20" s="147"/>
      <c r="G20" s="145"/>
      <c r="I20" s="154"/>
    </row>
    <row r="21" spans="1:9">
      <c r="A21" s="150" t="s">
        <v>278</v>
      </c>
      <c r="B21" s="151">
        <v>4828200000</v>
      </c>
      <c r="C21" s="154" t="s">
        <v>2790</v>
      </c>
      <c r="D21" s="149"/>
      <c r="F21" s="163">
        <v>2980.9699999999898</v>
      </c>
      <c r="G21" s="140" t="s">
        <v>2780</v>
      </c>
      <c r="I21" s="154"/>
    </row>
    <row r="22" spans="1:9">
      <c r="A22" s="150" t="s">
        <v>279</v>
      </c>
      <c r="B22" s="151">
        <v>4828300000</v>
      </c>
      <c r="C22" s="154" t="s">
        <v>2791</v>
      </c>
      <c r="D22" s="149"/>
      <c r="F22" s="163">
        <v>341212.66999999899</v>
      </c>
      <c r="G22" s="140" t="s">
        <v>2780</v>
      </c>
      <c r="I22" s="154"/>
    </row>
    <row r="23" spans="1:9">
      <c r="A23" s="151"/>
      <c r="B23" s="151"/>
      <c r="C23" s="154"/>
      <c r="D23" s="149"/>
      <c r="F23" s="149"/>
      <c r="I23" s="154"/>
    </row>
    <row r="24" spans="1:9">
      <c r="A24" s="150" t="s">
        <v>259</v>
      </c>
      <c r="C24" s="154"/>
      <c r="D24" s="149"/>
      <c r="F24" s="153">
        <f>F25+F26</f>
        <v>-1270786.5499999998</v>
      </c>
      <c r="I24" s="154"/>
    </row>
    <row r="25" spans="1:9">
      <c r="A25" s="31"/>
      <c r="B25" s="31"/>
      <c r="C25" s="45"/>
      <c r="D25" s="149"/>
      <c r="F25" s="156">
        <v>-483935.89999999991</v>
      </c>
      <c r="G25" s="157" t="s">
        <v>2774</v>
      </c>
      <c r="I25" s="154"/>
    </row>
    <row r="26" spans="1:9">
      <c r="A26" s="31"/>
      <c r="B26" s="31">
        <v>6728099000</v>
      </c>
      <c r="C26" s="45" t="s">
        <v>2792</v>
      </c>
      <c r="D26" s="149"/>
      <c r="F26" s="161">
        <v>-786850.64999999991</v>
      </c>
      <c r="G26" s="140" t="s">
        <v>2793</v>
      </c>
      <c r="I26" s="154"/>
    </row>
    <row r="27" spans="1:9">
      <c r="A27" s="31"/>
      <c r="B27" s="31"/>
      <c r="C27" s="45"/>
      <c r="D27" s="149"/>
      <c r="F27" s="149"/>
      <c r="I27" s="154"/>
    </row>
    <row r="28" spans="1:9">
      <c r="A28" s="150" t="s">
        <v>281</v>
      </c>
      <c r="B28" s="31">
        <v>4829000000</v>
      </c>
      <c r="C28" s="45" t="s">
        <v>610</v>
      </c>
      <c r="D28" s="149"/>
      <c r="F28" s="153">
        <v>-4898903</v>
      </c>
      <c r="G28" s="157" t="s">
        <v>2774</v>
      </c>
      <c r="I28" s="154"/>
    </row>
    <row r="29" spans="1:9">
      <c r="A29" s="150"/>
      <c r="B29" s="31"/>
      <c r="C29" s="45"/>
      <c r="D29" s="149"/>
      <c r="G29" s="157"/>
      <c r="I29" s="154"/>
    </row>
    <row r="30" spans="1:9">
      <c r="C30" s="148" t="s">
        <v>2794</v>
      </c>
      <c r="D30" s="149"/>
    </row>
    <row r="31" spans="1:9">
      <c r="A31" s="150" t="s">
        <v>283</v>
      </c>
      <c r="B31" s="151">
        <v>4310000000</v>
      </c>
      <c r="C31" s="154" t="s">
        <v>632</v>
      </c>
      <c r="D31" s="149"/>
      <c r="F31" s="163">
        <v>0</v>
      </c>
      <c r="G31" s="140" t="s">
        <v>2795</v>
      </c>
    </row>
    <row r="32" spans="1:9">
      <c r="A32" s="150" t="s">
        <v>284</v>
      </c>
      <c r="B32" s="31">
        <v>4320000000</v>
      </c>
      <c r="C32" s="45" t="s">
        <v>633</v>
      </c>
      <c r="D32" s="149"/>
      <c r="F32" s="163">
        <v>-899824.06</v>
      </c>
      <c r="G32" s="140" t="s">
        <v>2795</v>
      </c>
    </row>
    <row r="33" spans="1:7">
      <c r="A33" s="150" t="s">
        <v>289</v>
      </c>
      <c r="B33" s="31">
        <v>4431000000</v>
      </c>
      <c r="C33" s="45" t="s">
        <v>643</v>
      </c>
      <c r="D33" s="149"/>
      <c r="F33" s="163">
        <v>0</v>
      </c>
      <c r="G33" s="140" t="s">
        <v>2780</v>
      </c>
    </row>
    <row r="34" spans="1:7">
      <c r="A34" s="150" t="s">
        <v>290</v>
      </c>
      <c r="B34" s="31">
        <v>4432000000</v>
      </c>
      <c r="C34" s="45" t="s">
        <v>644</v>
      </c>
      <c r="D34" s="149"/>
      <c r="F34" s="163">
        <v>0</v>
      </c>
      <c r="G34" s="140" t="s">
        <v>2780</v>
      </c>
    </row>
    <row r="35" spans="1:7">
      <c r="A35" s="150" t="s">
        <v>293</v>
      </c>
      <c r="B35" s="31">
        <v>4831000000</v>
      </c>
      <c r="C35" s="45" t="s">
        <v>632</v>
      </c>
      <c r="D35" s="149"/>
      <c r="F35" s="163">
        <v>0</v>
      </c>
      <c r="G35" s="140" t="s">
        <v>2795</v>
      </c>
    </row>
    <row r="36" spans="1:7">
      <c r="A36" s="150" t="s">
        <v>294</v>
      </c>
      <c r="B36" s="31">
        <v>4832000000</v>
      </c>
      <c r="C36" s="45" t="s">
        <v>633</v>
      </c>
      <c r="D36" s="149"/>
      <c r="F36" s="163">
        <v>975918.31999999902</v>
      </c>
      <c r="G36" s="140" t="s">
        <v>2795</v>
      </c>
    </row>
    <row r="37" spans="1:7">
      <c r="C37" s="138"/>
      <c r="D37" s="149"/>
      <c r="F37" s="145">
        <v>2668856</v>
      </c>
      <c r="G37" s="141" t="s">
        <v>2796</v>
      </c>
    </row>
    <row r="38" spans="1:7">
      <c r="C38" s="148" t="s">
        <v>328</v>
      </c>
      <c r="D38" s="149"/>
      <c r="F38" s="170"/>
    </row>
    <row r="39" spans="1:7">
      <c r="A39" s="150" t="s">
        <v>327</v>
      </c>
      <c r="C39" s="152" t="s">
        <v>2797</v>
      </c>
      <c r="D39" s="149"/>
      <c r="F39" s="153">
        <f>F40+F41+F42+F43+F44+F45+F46+F47</f>
        <v>145009427.4525516</v>
      </c>
    </row>
    <row r="40" spans="1:7">
      <c r="C40" s="155" t="s">
        <v>2773</v>
      </c>
      <c r="D40" s="149"/>
      <c r="F40" s="156">
        <v>188172299.10123211</v>
      </c>
      <c r="G40" s="157" t="s">
        <v>2774</v>
      </c>
    </row>
    <row r="41" spans="1:7">
      <c r="C41" s="167" t="s">
        <v>2798</v>
      </c>
      <c r="D41" s="149"/>
      <c r="F41" s="171">
        <f>F203+F205+F206+F207+F208+F209+F210</f>
        <v>36403455.351319492</v>
      </c>
      <c r="G41" s="140" t="s">
        <v>2799</v>
      </c>
    </row>
    <row r="42" spans="1:7">
      <c r="C42" s="152"/>
      <c r="D42" s="149"/>
      <c r="F42" s="172">
        <f>F145</f>
        <v>3226406</v>
      </c>
      <c r="G42" s="173" t="s">
        <v>2800</v>
      </c>
    </row>
    <row r="43" spans="1:7">
      <c r="C43" s="152"/>
      <c r="D43" s="149"/>
      <c r="F43" s="172">
        <f>49709*0</f>
        <v>0</v>
      </c>
      <c r="G43" s="174" t="s">
        <v>2801</v>
      </c>
    </row>
    <row r="44" spans="1:7">
      <c r="C44" s="152"/>
      <c r="D44" s="149"/>
      <c r="F44" s="172">
        <v>-21450056</v>
      </c>
      <c r="G44" s="174" t="s">
        <v>2802</v>
      </c>
    </row>
    <row r="45" spans="1:7">
      <c r="C45" s="152"/>
      <c r="D45" s="149"/>
      <c r="F45" s="172">
        <v>-60171884</v>
      </c>
      <c r="G45" s="174" t="s">
        <v>2803</v>
      </c>
    </row>
    <row r="46" spans="1:7">
      <c r="C46" s="152"/>
      <c r="D46" s="149"/>
      <c r="F46" s="172">
        <v>-1185739</v>
      </c>
      <c r="G46" s="174" t="s">
        <v>2804</v>
      </c>
    </row>
    <row r="47" spans="1:7">
      <c r="C47" s="152"/>
      <c r="D47" s="149"/>
      <c r="F47" s="172">
        <v>14946</v>
      </c>
      <c r="G47" s="174" t="s">
        <v>2805</v>
      </c>
    </row>
    <row r="48" spans="1:7">
      <c r="C48" s="152"/>
      <c r="D48" s="149"/>
      <c r="F48" s="175"/>
      <c r="G48" s="176"/>
    </row>
    <row r="49" spans="1:7">
      <c r="C49" s="148" t="s">
        <v>1</v>
      </c>
      <c r="D49" s="149"/>
    </row>
    <row r="50" spans="1:7">
      <c r="A50" s="150" t="s">
        <v>336</v>
      </c>
      <c r="B50" s="31">
        <v>2681160000</v>
      </c>
      <c r="C50" s="47" t="s">
        <v>707</v>
      </c>
      <c r="D50" s="149"/>
      <c r="F50" s="163">
        <v>0</v>
      </c>
      <c r="G50" s="140" t="s">
        <v>2780</v>
      </c>
    </row>
    <row r="51" spans="1:7">
      <c r="C51" s="138"/>
      <c r="D51" s="149"/>
    </row>
    <row r="52" spans="1:7">
      <c r="C52" s="148" t="s">
        <v>1</v>
      </c>
      <c r="D52" s="149"/>
      <c r="G52" s="145"/>
    </row>
    <row r="53" spans="1:7">
      <c r="A53" s="150" t="s">
        <v>427</v>
      </c>
      <c r="C53" s="152" t="s">
        <v>2806</v>
      </c>
      <c r="D53" s="149"/>
      <c r="F53" s="153">
        <f>F54+F55+F56</f>
        <v>0</v>
      </c>
    </row>
    <row r="54" spans="1:7">
      <c r="A54" s="177"/>
      <c r="C54" s="155" t="s">
        <v>2773</v>
      </c>
      <c r="D54" s="149"/>
      <c r="F54" s="156">
        <v>0</v>
      </c>
      <c r="G54" s="157" t="s">
        <v>2774</v>
      </c>
    </row>
    <row r="55" spans="1:7">
      <c r="A55" s="177"/>
      <c r="C55" s="167"/>
      <c r="D55" s="149"/>
      <c r="F55" s="161">
        <v>0</v>
      </c>
      <c r="G55" s="178" t="s">
        <v>2807</v>
      </c>
    </row>
    <row r="56" spans="1:7">
      <c r="A56" s="177"/>
      <c r="C56" s="167"/>
      <c r="D56" s="149"/>
      <c r="F56" s="161"/>
      <c r="G56" s="179" t="s">
        <v>2808</v>
      </c>
    </row>
    <row r="57" spans="1:7">
      <c r="A57" s="177"/>
      <c r="C57" s="167"/>
      <c r="D57" s="149"/>
      <c r="F57" s="149"/>
      <c r="G57" s="179"/>
    </row>
    <row r="58" spans="1:7">
      <c r="C58" s="167"/>
      <c r="D58" s="149"/>
    </row>
    <row r="59" spans="1:7">
      <c r="C59" s="167"/>
      <c r="D59" s="149"/>
    </row>
    <row r="60" spans="1:7">
      <c r="A60" s="177"/>
      <c r="C60" s="167"/>
      <c r="D60" s="149"/>
      <c r="F60" s="149"/>
      <c r="G60" s="157"/>
    </row>
    <row r="61" spans="1:7">
      <c r="A61" s="150" t="s">
        <v>431</v>
      </c>
      <c r="B61" s="31"/>
      <c r="C61" s="45"/>
      <c r="D61" s="149"/>
      <c r="F61" s="153">
        <f>F62+F63+F64</f>
        <v>0</v>
      </c>
    </row>
    <row r="62" spans="1:7">
      <c r="B62" s="31"/>
      <c r="C62" s="45"/>
      <c r="D62" s="149"/>
      <c r="F62" s="156">
        <v>0</v>
      </c>
      <c r="G62" s="157" t="s">
        <v>2774</v>
      </c>
    </row>
    <row r="63" spans="1:7">
      <c r="B63" s="31">
        <v>2710990810</v>
      </c>
      <c r="C63" s="45" t="s">
        <v>1287</v>
      </c>
      <c r="D63" s="149"/>
      <c r="F63" s="156">
        <v>0</v>
      </c>
      <c r="G63" s="180" t="s">
        <v>2809</v>
      </c>
    </row>
    <row r="64" spans="1:7">
      <c r="B64" s="31"/>
      <c r="C64" s="45"/>
      <c r="D64" s="149"/>
      <c r="F64" s="147"/>
      <c r="G64" s="180" t="s">
        <v>2810</v>
      </c>
    </row>
    <row r="65" spans="1:7">
      <c r="B65" s="31"/>
      <c r="C65" s="45"/>
      <c r="D65" s="149"/>
      <c r="F65" s="153">
        <f>F66+F67+F68</f>
        <v>-5</v>
      </c>
      <c r="G65" s="157"/>
    </row>
    <row r="66" spans="1:7">
      <c r="A66" s="150" t="s">
        <v>433</v>
      </c>
      <c r="B66" s="31"/>
      <c r="C66" s="45"/>
      <c r="D66" s="149"/>
      <c r="F66" s="156">
        <v>-5</v>
      </c>
      <c r="G66" s="157" t="s">
        <v>2774</v>
      </c>
    </row>
    <row r="67" spans="1:7">
      <c r="B67" s="31">
        <v>2710990829</v>
      </c>
      <c r="C67" s="45" t="s">
        <v>1289</v>
      </c>
      <c r="D67" s="149"/>
      <c r="F67" s="156">
        <f>0</f>
        <v>0</v>
      </c>
      <c r="G67" s="180" t="s">
        <v>2809</v>
      </c>
    </row>
    <row r="68" spans="1:7">
      <c r="C68" s="45"/>
      <c r="D68" s="149"/>
      <c r="F68" s="147"/>
      <c r="G68" s="180" t="s">
        <v>2810</v>
      </c>
    </row>
    <row r="69" spans="1:7">
      <c r="B69" s="31"/>
      <c r="C69" s="45"/>
      <c r="D69" s="149"/>
      <c r="F69" s="153">
        <f>F70</f>
        <v>28225.11</v>
      </c>
      <c r="G69" s="157"/>
    </row>
    <row r="70" spans="1:7">
      <c r="A70" s="150" t="s">
        <v>437</v>
      </c>
      <c r="B70" s="31">
        <v>2721021100</v>
      </c>
      <c r="C70" s="45" t="s">
        <v>1296</v>
      </c>
      <c r="D70" s="149"/>
      <c r="F70" s="156">
        <v>28225.11</v>
      </c>
      <c r="G70" s="157" t="s">
        <v>2774</v>
      </c>
    </row>
    <row r="71" spans="1:7">
      <c r="B71" s="31"/>
      <c r="C71" s="45"/>
      <c r="D71" s="149"/>
      <c r="F71" s="147"/>
      <c r="G71" s="157"/>
    </row>
    <row r="72" spans="1:7">
      <c r="A72" s="177"/>
      <c r="C72" s="162"/>
      <c r="D72" s="147"/>
      <c r="F72" s="147"/>
    </row>
    <row r="73" spans="1:7">
      <c r="A73" s="177"/>
      <c r="C73" s="181" t="s">
        <v>19</v>
      </c>
      <c r="D73" s="147"/>
      <c r="F73" s="182">
        <f>F6+F11+F12+F14+F21+F22+F24+F28+F31+F32+F33+F34+F35+F36+F39+F50+F53+F61+F65+F69+F183</f>
        <v>-226303398.33726567</v>
      </c>
      <c r="G73" s="183"/>
    </row>
    <row r="74" spans="1:7" ht="15.6">
      <c r="A74" s="1425" t="s">
        <v>21</v>
      </c>
      <c r="B74" s="1425"/>
      <c r="C74" s="1425"/>
      <c r="D74" s="1425"/>
      <c r="E74" s="1425"/>
      <c r="F74" s="1425"/>
      <c r="G74" s="146"/>
    </row>
    <row r="75" spans="1:7">
      <c r="A75" s="177"/>
      <c r="C75" s="148" t="s">
        <v>6</v>
      </c>
      <c r="D75" s="147"/>
      <c r="F75" s="147"/>
      <c r="G75" s="184"/>
    </row>
    <row r="76" spans="1:7">
      <c r="A76" s="150" t="s">
        <v>480</v>
      </c>
      <c r="C76" s="152" t="s">
        <v>2811</v>
      </c>
      <c r="D76" s="147"/>
      <c r="F76" s="185">
        <f>(F77+F80+F78+F79+F81+F82+F83+F84+F85+F86)</f>
        <v>-282049450.16322851</v>
      </c>
      <c r="G76" s="157"/>
    </row>
    <row r="77" spans="1:7">
      <c r="A77" s="177"/>
      <c r="C77" s="186"/>
      <c r="D77" s="147"/>
      <c r="F77" s="156">
        <v>-1109137706</v>
      </c>
      <c r="G77" s="157" t="s">
        <v>2774</v>
      </c>
    </row>
    <row r="78" spans="1:7">
      <c r="A78" s="177"/>
      <c r="B78" s="187"/>
      <c r="C78" s="152"/>
      <c r="D78" s="147"/>
      <c r="F78" s="188">
        <v>56142088.836771518</v>
      </c>
      <c r="G78" s="176" t="s">
        <v>2812</v>
      </c>
    </row>
    <row r="79" spans="1:7">
      <c r="A79" s="189"/>
      <c r="B79" s="190"/>
      <c r="C79" s="154"/>
      <c r="D79" s="147"/>
      <c r="F79" s="161">
        <v>10229730</v>
      </c>
      <c r="G79" s="180" t="s">
        <v>2813</v>
      </c>
    </row>
    <row r="80" spans="1:7">
      <c r="A80" s="189"/>
      <c r="B80" s="190"/>
      <c r="C80" s="154"/>
      <c r="D80" s="147"/>
      <c r="F80" s="188">
        <v>106771018</v>
      </c>
      <c r="G80" s="174" t="s">
        <v>2814</v>
      </c>
    </row>
    <row r="81" spans="1:7">
      <c r="A81" s="177"/>
      <c r="C81" s="152"/>
      <c r="D81" s="147"/>
      <c r="F81" s="188">
        <v>406302256</v>
      </c>
      <c r="G81" s="174" t="s">
        <v>2815</v>
      </c>
    </row>
    <row r="82" spans="1:7">
      <c r="A82" s="177"/>
      <c r="C82" s="152"/>
      <c r="D82" s="147"/>
      <c r="F82" s="188">
        <f>137873*0</f>
        <v>0</v>
      </c>
      <c r="G82" s="174" t="s">
        <v>2816</v>
      </c>
    </row>
    <row r="83" spans="1:7">
      <c r="A83" s="177"/>
      <c r="C83" s="152"/>
      <c r="D83" s="147"/>
      <c r="F83" s="188">
        <v>-21450056</v>
      </c>
      <c r="G83" s="174" t="s">
        <v>2802</v>
      </c>
    </row>
    <row r="84" spans="1:7">
      <c r="A84" s="177"/>
      <c r="C84" s="152"/>
      <c r="D84" s="147"/>
      <c r="F84" s="188">
        <v>270320411</v>
      </c>
      <c r="G84" s="174" t="s">
        <v>2817</v>
      </c>
    </row>
    <row r="85" spans="1:7">
      <c r="A85" s="177"/>
      <c r="C85" s="152"/>
      <c r="D85" s="147"/>
      <c r="F85" s="188">
        <v>-1185739</v>
      </c>
      <c r="G85" s="174" t="s">
        <v>2818</v>
      </c>
    </row>
    <row r="86" spans="1:7">
      <c r="A86" s="177"/>
      <c r="C86" s="152"/>
      <c r="D86" s="147"/>
      <c r="F86" s="188">
        <v>-41453</v>
      </c>
      <c r="G86" s="174" t="s">
        <v>2805</v>
      </c>
    </row>
    <row r="87" spans="1:7">
      <c r="A87" s="177"/>
      <c r="C87" s="152"/>
      <c r="D87" s="147"/>
      <c r="F87" s="188"/>
      <c r="G87" s="174"/>
    </row>
    <row r="88" spans="1:7">
      <c r="A88" s="177"/>
      <c r="C88" s="152"/>
      <c r="D88" s="147"/>
      <c r="F88" s="188"/>
      <c r="G88" s="174"/>
    </row>
    <row r="89" spans="1:7">
      <c r="A89" s="177"/>
      <c r="C89" s="148" t="s">
        <v>2819</v>
      </c>
      <c r="D89" s="147"/>
      <c r="F89" s="147"/>
    </row>
    <row r="90" spans="1:7">
      <c r="A90" s="150" t="s">
        <v>482</v>
      </c>
      <c r="C90" s="152" t="s">
        <v>2820</v>
      </c>
      <c r="D90" s="147"/>
      <c r="F90" s="185">
        <v>53658445.565963075</v>
      </c>
      <c r="G90" s="140" t="s">
        <v>2821</v>
      </c>
    </row>
    <row r="91" spans="1:7">
      <c r="C91" s="181" t="s">
        <v>19</v>
      </c>
      <c r="D91" s="147"/>
      <c r="F91" s="182">
        <f>F76+F90</f>
        <v>-228391004.59726542</v>
      </c>
      <c r="G91" s="183"/>
    </row>
    <row r="92" spans="1:7" ht="15.6">
      <c r="A92" s="1425" t="s">
        <v>37</v>
      </c>
      <c r="B92" s="1425"/>
      <c r="C92" s="1425"/>
      <c r="D92" s="1425"/>
      <c r="E92" s="1425"/>
      <c r="F92" s="1425"/>
      <c r="G92" s="146"/>
    </row>
    <row r="93" spans="1:7">
      <c r="C93" s="148" t="s">
        <v>2822</v>
      </c>
      <c r="D93" s="147"/>
      <c r="F93" s="145"/>
      <c r="G93" s="191"/>
    </row>
    <row r="94" spans="1:7">
      <c r="A94" s="150" t="s">
        <v>495</v>
      </c>
      <c r="B94" s="192"/>
      <c r="C94" s="47" t="s">
        <v>2823</v>
      </c>
      <c r="D94" s="147"/>
      <c r="F94" s="153">
        <f>(F95+F96+F97+F98+F99+F100+F101+F102+F103+F104+F105+F106+F107+F108+F109+F110+F111+F112+F113)</f>
        <v>-33553422.030000255</v>
      </c>
      <c r="G94" s="165"/>
    </row>
    <row r="95" spans="1:7">
      <c r="A95" s="177"/>
      <c r="B95" s="192"/>
      <c r="C95" s="155" t="s">
        <v>2773</v>
      </c>
      <c r="D95" s="149"/>
      <c r="F95" s="193">
        <v>372445744.08999979</v>
      </c>
      <c r="G95" s="157" t="s">
        <v>2774</v>
      </c>
    </row>
    <row r="96" spans="1:7">
      <c r="A96" s="189" t="s">
        <v>2824</v>
      </c>
      <c r="B96" s="190">
        <v>6440001100</v>
      </c>
      <c r="C96" s="168" t="s">
        <v>2825</v>
      </c>
      <c r="D96" s="149"/>
      <c r="F96" s="161">
        <v>0</v>
      </c>
      <c r="G96" s="180" t="s">
        <v>2826</v>
      </c>
    </row>
    <row r="97" spans="1:7">
      <c r="A97" s="189" t="s">
        <v>2827</v>
      </c>
      <c r="B97" s="190">
        <v>6420018000</v>
      </c>
      <c r="C97" s="168" t="s">
        <v>2828</v>
      </c>
      <c r="D97" s="194"/>
      <c r="F97" s="161">
        <v>-81424870.689999893</v>
      </c>
      <c r="G97" s="180" t="s">
        <v>2829</v>
      </c>
    </row>
    <row r="98" spans="1:7">
      <c r="A98" s="189" t="s">
        <v>2830</v>
      </c>
      <c r="B98" s="190">
        <v>6420018100</v>
      </c>
      <c r="C98" s="168" t="s">
        <v>2831</v>
      </c>
      <c r="D98" s="194"/>
      <c r="F98" s="161">
        <v>-7449761.8499999903</v>
      </c>
      <c r="G98" s="180" t="s">
        <v>2829</v>
      </c>
    </row>
    <row r="99" spans="1:7">
      <c r="A99" s="189"/>
      <c r="B99" s="190">
        <v>6420018200</v>
      </c>
      <c r="C99" s="168" t="s">
        <v>2832</v>
      </c>
      <c r="D99" s="194"/>
      <c r="F99" s="161">
        <v>-6925659.2000000002</v>
      </c>
      <c r="G99" s="180" t="s">
        <v>2829</v>
      </c>
    </row>
    <row r="100" spans="1:7">
      <c r="A100" s="189"/>
      <c r="B100" s="190">
        <v>6420018210</v>
      </c>
      <c r="C100" s="168" t="s">
        <v>2833</v>
      </c>
      <c r="D100" s="194"/>
      <c r="F100" s="161">
        <v>6840851.2800000003</v>
      </c>
      <c r="G100" s="180" t="s">
        <v>2829</v>
      </c>
    </row>
    <row r="101" spans="1:7">
      <c r="A101" s="189"/>
      <c r="B101" s="190">
        <v>6420018300</v>
      </c>
      <c r="C101" s="168" t="s">
        <v>2834</v>
      </c>
      <c r="D101" s="194"/>
      <c r="F101" s="161">
        <v>-6823627.6900000004</v>
      </c>
      <c r="G101" s="180" t="s">
        <v>2829</v>
      </c>
    </row>
    <row r="102" spans="1:7">
      <c r="A102" s="189" t="s">
        <v>2835</v>
      </c>
      <c r="B102" s="151">
        <v>6450002000</v>
      </c>
      <c r="C102" s="154" t="s">
        <v>2836</v>
      </c>
      <c r="D102" s="194"/>
      <c r="F102" s="161">
        <v>-14183844.23</v>
      </c>
      <c r="G102" s="180" t="s">
        <v>2829</v>
      </c>
    </row>
    <row r="103" spans="1:7">
      <c r="A103" s="189"/>
      <c r="B103" s="151">
        <v>6450002010</v>
      </c>
      <c r="C103" s="154" t="s">
        <v>2837</v>
      </c>
      <c r="D103" s="194"/>
      <c r="F103" s="161">
        <v>982407.83999999904</v>
      </c>
      <c r="G103" s="180" t="s">
        <v>2829</v>
      </c>
    </row>
    <row r="104" spans="1:7">
      <c r="A104" s="195" t="s">
        <v>2838</v>
      </c>
      <c r="B104" s="151">
        <v>7962060000</v>
      </c>
      <c r="C104" s="154" t="s">
        <v>2839</v>
      </c>
      <c r="D104" s="149"/>
      <c r="F104" s="161">
        <v>0</v>
      </c>
      <c r="G104" s="180" t="s">
        <v>2840</v>
      </c>
    </row>
    <row r="105" spans="1:7">
      <c r="A105" s="189" t="s">
        <v>2841</v>
      </c>
      <c r="B105" s="190">
        <v>7962048000</v>
      </c>
      <c r="C105" s="154" t="s">
        <v>2842</v>
      </c>
      <c r="D105" s="149"/>
      <c r="F105" s="161">
        <v>77162544.109999895</v>
      </c>
      <c r="G105" s="180" t="s">
        <v>2843</v>
      </c>
    </row>
    <row r="106" spans="1:7">
      <c r="A106" s="189"/>
      <c r="B106" s="190">
        <v>7962060000</v>
      </c>
      <c r="C106" s="196" t="s">
        <v>2839</v>
      </c>
      <c r="D106" s="194"/>
      <c r="F106" s="161">
        <v>-2035440</v>
      </c>
      <c r="G106" s="180" t="s">
        <v>2840</v>
      </c>
    </row>
    <row r="107" spans="1:7">
      <c r="A107" s="177"/>
      <c r="B107" s="192"/>
      <c r="C107" s="162"/>
      <c r="D107" s="149"/>
      <c r="F107" s="172">
        <v>0</v>
      </c>
      <c r="G107" s="180" t="s">
        <v>2844</v>
      </c>
    </row>
    <row r="108" spans="1:7">
      <c r="A108" s="177" t="s">
        <v>2845</v>
      </c>
      <c r="B108" s="192">
        <v>6728002000</v>
      </c>
      <c r="C108" s="196" t="s">
        <v>2846</v>
      </c>
      <c r="D108" s="194"/>
      <c r="F108" s="161">
        <v>592711</v>
      </c>
      <c r="G108" s="180" t="s">
        <v>2847</v>
      </c>
    </row>
    <row r="109" spans="1:7">
      <c r="A109" s="177"/>
      <c r="B109" s="192"/>
      <c r="C109" s="162"/>
      <c r="D109" s="149"/>
      <c r="F109" s="188">
        <v>-406302256</v>
      </c>
      <c r="G109" s="174" t="s">
        <v>2815</v>
      </c>
    </row>
    <row r="110" spans="1:7">
      <c r="A110" s="177"/>
      <c r="B110" s="192"/>
      <c r="C110" s="162"/>
      <c r="D110" s="149"/>
      <c r="F110" s="147"/>
      <c r="G110" s="180"/>
    </row>
    <row r="111" spans="1:7">
      <c r="A111" s="177" t="s">
        <v>2848</v>
      </c>
      <c r="B111" s="192">
        <v>6430001000</v>
      </c>
      <c r="C111" s="196" t="s">
        <v>2849</v>
      </c>
      <c r="D111" s="194"/>
      <c r="F111" s="161">
        <v>-3327228.81</v>
      </c>
      <c r="G111" s="180" t="s">
        <v>2850</v>
      </c>
    </row>
    <row r="112" spans="1:7">
      <c r="A112" s="189" t="s">
        <v>2841</v>
      </c>
      <c r="B112" s="192">
        <v>7962050000</v>
      </c>
      <c r="C112" s="196" t="s">
        <v>2851</v>
      </c>
      <c r="D112" s="149"/>
      <c r="F112" s="161">
        <v>34859568.1199999</v>
      </c>
      <c r="G112" s="180" t="s">
        <v>2850</v>
      </c>
    </row>
    <row r="113" spans="1:8">
      <c r="A113" s="189" t="s">
        <v>2841</v>
      </c>
      <c r="B113" s="192">
        <v>7962060000</v>
      </c>
      <c r="C113" s="196" t="s">
        <v>2839</v>
      </c>
      <c r="D113" s="149"/>
      <c r="F113" s="161">
        <v>2035440</v>
      </c>
      <c r="G113" s="180" t="s">
        <v>2850</v>
      </c>
    </row>
    <row r="114" spans="1:8">
      <c r="A114" s="177"/>
      <c r="B114" s="192"/>
      <c r="C114" s="162"/>
      <c r="D114" s="149"/>
      <c r="F114" s="147"/>
      <c r="G114" s="197"/>
    </row>
    <row r="115" spans="1:8">
      <c r="A115" s="177"/>
      <c r="B115" s="192"/>
      <c r="C115" s="162"/>
      <c r="D115" s="149"/>
      <c r="F115" s="147"/>
      <c r="G115" s="197"/>
    </row>
    <row r="116" spans="1:8">
      <c r="A116" s="150" t="s">
        <v>497</v>
      </c>
      <c r="B116" s="192"/>
      <c r="C116" s="152" t="s">
        <v>2852</v>
      </c>
      <c r="D116" s="149"/>
      <c r="F116" s="153">
        <f>+F117+F118+F119+F120</f>
        <v>33856513</v>
      </c>
      <c r="G116" s="198"/>
    </row>
    <row r="117" spans="1:8">
      <c r="A117" s="177"/>
      <c r="B117" s="192"/>
      <c r="C117" s="199" t="s">
        <v>2853</v>
      </c>
      <c r="D117" s="149"/>
      <c r="F117" s="193">
        <v>33856513</v>
      </c>
      <c r="G117" s="157" t="s">
        <v>2774</v>
      </c>
      <c r="H117" s="200"/>
    </row>
    <row r="118" spans="1:8">
      <c r="A118" s="177"/>
      <c r="B118" s="192"/>
      <c r="C118" s="162"/>
      <c r="D118" s="149"/>
      <c r="F118" s="161"/>
      <c r="G118" s="180" t="s">
        <v>2854</v>
      </c>
    </row>
    <row r="119" spans="1:8">
      <c r="A119" s="177"/>
      <c r="B119" s="190">
        <v>7962060000</v>
      </c>
      <c r="C119" s="196" t="s">
        <v>2839</v>
      </c>
      <c r="D119" s="149"/>
      <c r="F119" s="161">
        <v>0</v>
      </c>
      <c r="G119" s="180" t="s">
        <v>2850</v>
      </c>
    </row>
    <row r="120" spans="1:8">
      <c r="A120" s="177"/>
      <c r="B120" s="192"/>
      <c r="C120" s="139"/>
      <c r="D120" s="149"/>
      <c r="F120" s="188">
        <v>0</v>
      </c>
      <c r="G120" s="180" t="s">
        <v>2855</v>
      </c>
    </row>
    <row r="121" spans="1:8">
      <c r="A121" s="177"/>
      <c r="B121" s="192"/>
      <c r="C121" s="139"/>
      <c r="D121" s="149"/>
      <c r="F121" s="188"/>
      <c r="G121" s="180"/>
    </row>
    <row r="122" spans="1:8">
      <c r="A122" s="150" t="s">
        <v>496</v>
      </c>
      <c r="C122" s="47" t="s">
        <v>2856</v>
      </c>
      <c r="D122" s="149"/>
      <c r="F122" s="153">
        <f>(F123+F124+F125+F126+F127+F128)*0</f>
        <v>0</v>
      </c>
      <c r="G122" s="165"/>
    </row>
    <row r="123" spans="1:8">
      <c r="C123" s="155" t="s">
        <v>2773</v>
      </c>
      <c r="D123" s="149"/>
      <c r="F123" s="156">
        <v>106771018</v>
      </c>
      <c r="G123" s="157" t="s">
        <v>2774</v>
      </c>
    </row>
    <row r="124" spans="1:8">
      <c r="A124" s="137" t="s">
        <v>2857</v>
      </c>
      <c r="C124" s="167" t="s">
        <v>2858</v>
      </c>
      <c r="D124" s="149"/>
      <c r="F124" s="161">
        <v>0</v>
      </c>
      <c r="G124" s="138" t="s">
        <v>2859</v>
      </c>
    </row>
    <row r="125" spans="1:8">
      <c r="C125" s="167"/>
      <c r="D125" s="149"/>
      <c r="F125" s="172">
        <v>0</v>
      </c>
      <c r="G125" s="180" t="s">
        <v>2860</v>
      </c>
    </row>
    <row r="126" spans="1:8">
      <c r="C126" s="167"/>
      <c r="D126" s="149"/>
      <c r="F126" s="161"/>
      <c r="G126" s="180" t="s">
        <v>2861</v>
      </c>
    </row>
    <row r="127" spans="1:8">
      <c r="C127" s="167"/>
      <c r="D127" s="149"/>
      <c r="F127" s="161"/>
      <c r="G127" s="180" t="s">
        <v>2862</v>
      </c>
    </row>
    <row r="128" spans="1:8">
      <c r="C128" s="167"/>
      <c r="D128" s="149"/>
      <c r="F128" s="172">
        <v>0</v>
      </c>
      <c r="G128" s="180"/>
    </row>
    <row r="129" spans="1:7">
      <c r="C129" s="147"/>
      <c r="D129" s="149"/>
      <c r="F129" s="145"/>
    </row>
    <row r="130" spans="1:7">
      <c r="C130" s="148" t="s">
        <v>10</v>
      </c>
      <c r="D130" s="149"/>
      <c r="G130" s="201"/>
    </row>
    <row r="131" spans="1:7">
      <c r="A131" s="150" t="s">
        <v>499</v>
      </c>
      <c r="B131" s="202"/>
      <c r="C131" s="152" t="s">
        <v>2863</v>
      </c>
      <c r="D131" s="149"/>
      <c r="F131" s="153">
        <f>F132+F133+F134+F135+F136</f>
        <v>-6182558.5500000007</v>
      </c>
      <c r="G131" s="165"/>
    </row>
    <row r="132" spans="1:7">
      <c r="C132" s="155" t="s">
        <v>2773</v>
      </c>
      <c r="D132" s="149"/>
      <c r="F132" s="156">
        <v>-5452106.9000000004</v>
      </c>
      <c r="G132" s="157" t="s">
        <v>2774</v>
      </c>
    </row>
    <row r="133" spans="1:7">
      <c r="A133" s="137" t="s">
        <v>2787</v>
      </c>
      <c r="B133" s="31">
        <v>7962049000</v>
      </c>
      <c r="C133" s="45" t="s">
        <v>2792</v>
      </c>
      <c r="D133" s="149"/>
      <c r="F133" s="161">
        <v>0</v>
      </c>
      <c r="G133" s="203" t="s">
        <v>2864</v>
      </c>
    </row>
    <row r="134" spans="1:7">
      <c r="A134" s="189" t="s">
        <v>2865</v>
      </c>
      <c r="B134" s="31">
        <v>6728099000</v>
      </c>
      <c r="C134" s="45" t="s">
        <v>2866</v>
      </c>
      <c r="D134" s="149"/>
      <c r="F134" s="161">
        <v>-786850.64999999991</v>
      </c>
      <c r="G134" s="203" t="s">
        <v>2867</v>
      </c>
    </row>
    <row r="135" spans="1:7">
      <c r="C135" s="138"/>
      <c r="D135" s="149"/>
      <c r="F135" s="147">
        <v>56399</v>
      </c>
      <c r="G135" s="174" t="s">
        <v>2805</v>
      </c>
    </row>
    <row r="136" spans="1:7">
      <c r="C136" s="138"/>
      <c r="D136" s="149"/>
      <c r="G136" s="138"/>
    </row>
    <row r="137" spans="1:7">
      <c r="C137" s="148" t="s">
        <v>505</v>
      </c>
      <c r="D137" s="149"/>
    </row>
    <row r="138" spans="1:7">
      <c r="A138" s="150" t="s">
        <v>503</v>
      </c>
      <c r="B138" s="204"/>
      <c r="C138" s="152" t="s">
        <v>2868</v>
      </c>
      <c r="D138" s="149"/>
      <c r="F138" s="185">
        <f>F139+F140</f>
        <v>0</v>
      </c>
      <c r="G138" s="157"/>
    </row>
    <row r="139" spans="1:7">
      <c r="C139" s="148"/>
      <c r="D139" s="149"/>
      <c r="F139" s="156">
        <v>0</v>
      </c>
      <c r="G139" s="157" t="s">
        <v>2774</v>
      </c>
    </row>
    <row r="140" spans="1:7">
      <c r="C140" s="148"/>
      <c r="D140" s="149"/>
      <c r="F140" s="172"/>
      <c r="G140" s="173" t="s">
        <v>2869</v>
      </c>
    </row>
    <row r="141" spans="1:7">
      <c r="C141" s="148"/>
      <c r="D141" s="149"/>
    </row>
    <row r="142" spans="1:7">
      <c r="A142" s="150" t="s">
        <v>504</v>
      </c>
      <c r="C142" s="152" t="s">
        <v>2870</v>
      </c>
      <c r="D142" s="149"/>
      <c r="F142" s="185">
        <f>F143+F144+F145</f>
        <v>3226406</v>
      </c>
      <c r="G142" s="157"/>
    </row>
    <row r="143" spans="1:7">
      <c r="B143" s="151"/>
      <c r="C143" s="196"/>
      <c r="D143" s="149"/>
      <c r="F143" s="156">
        <v>0</v>
      </c>
      <c r="G143" s="157" t="s">
        <v>2871</v>
      </c>
    </row>
    <row r="144" spans="1:7">
      <c r="B144" s="151"/>
      <c r="C144" s="196"/>
      <c r="D144" s="149"/>
      <c r="F144" s="172">
        <v>0</v>
      </c>
      <c r="G144" s="174" t="s">
        <v>2872</v>
      </c>
    </row>
    <row r="145" spans="1:7">
      <c r="B145" s="151"/>
      <c r="C145" s="196"/>
      <c r="D145" s="149"/>
      <c r="F145" s="172">
        <v>3226406</v>
      </c>
      <c r="G145" s="173" t="s">
        <v>2800</v>
      </c>
    </row>
    <row r="146" spans="1:7">
      <c r="B146" s="151"/>
      <c r="C146" s="196"/>
      <c r="D146" s="149"/>
      <c r="F146" s="175"/>
      <c r="G146" s="176"/>
    </row>
    <row r="147" spans="1:7">
      <c r="B147" s="151"/>
      <c r="C147" s="148" t="s">
        <v>11</v>
      </c>
      <c r="D147" s="149"/>
      <c r="G147" s="165"/>
    </row>
    <row r="148" spans="1:7">
      <c r="A148" s="150" t="s">
        <v>547</v>
      </c>
      <c r="B148" s="151"/>
      <c r="C148" s="152" t="s">
        <v>2873</v>
      </c>
      <c r="D148" s="149"/>
      <c r="F148" s="153">
        <f>F149+F150+F151+F152+F153+F154+F155</f>
        <v>-0.5</v>
      </c>
      <c r="G148" s="201"/>
    </row>
    <row r="149" spans="1:7">
      <c r="C149" s="155" t="s">
        <v>2773</v>
      </c>
      <c r="D149" s="149"/>
      <c r="F149" s="156">
        <v>14046299.5</v>
      </c>
      <c r="G149" s="157" t="s">
        <v>2774</v>
      </c>
    </row>
    <row r="150" spans="1:7">
      <c r="C150" s="167"/>
      <c r="D150" s="149"/>
      <c r="F150" s="161"/>
      <c r="G150" s="178" t="s">
        <v>2874</v>
      </c>
    </row>
    <row r="151" spans="1:7">
      <c r="C151" s="167"/>
      <c r="D151" s="149"/>
      <c r="F151" s="161"/>
      <c r="G151" s="157"/>
    </row>
    <row r="152" spans="1:7">
      <c r="B152" s="202"/>
      <c r="C152" s="168"/>
      <c r="D152" s="149"/>
      <c r="F152" s="161">
        <v>0</v>
      </c>
      <c r="G152" s="178" t="s">
        <v>2807</v>
      </c>
    </row>
    <row r="153" spans="1:7">
      <c r="B153" s="202"/>
      <c r="C153" s="168"/>
      <c r="D153" s="149"/>
      <c r="F153" s="161"/>
      <c r="G153" s="179" t="s">
        <v>2808</v>
      </c>
    </row>
    <row r="154" spans="1:7">
      <c r="A154" s="195" t="s">
        <v>2875</v>
      </c>
      <c r="B154" s="205">
        <v>6480009000</v>
      </c>
      <c r="C154" s="206" t="s">
        <v>2876</v>
      </c>
      <c r="D154" s="149"/>
      <c r="F154" s="207">
        <v>-14046300</v>
      </c>
      <c r="G154" s="180" t="s">
        <v>2877</v>
      </c>
    </row>
    <row r="155" spans="1:7">
      <c r="C155" s="168"/>
      <c r="D155" s="149"/>
      <c r="F155" s="175"/>
      <c r="G155" s="176"/>
    </row>
    <row r="156" spans="1:7">
      <c r="C156" s="168"/>
      <c r="D156" s="149"/>
      <c r="F156" s="138"/>
      <c r="G156" s="145"/>
    </row>
    <row r="157" spans="1:7">
      <c r="A157" s="150" t="s">
        <v>550</v>
      </c>
      <c r="B157" s="151">
        <v>2730990904</v>
      </c>
      <c r="C157" s="208" t="s">
        <v>2725</v>
      </c>
      <c r="D157" s="149"/>
      <c r="F157" s="163">
        <v>0</v>
      </c>
      <c r="G157" s="209" t="s">
        <v>2878</v>
      </c>
    </row>
    <row r="158" spans="1:7">
      <c r="A158" s="150" t="s">
        <v>490</v>
      </c>
      <c r="B158" s="151">
        <v>2730990810</v>
      </c>
      <c r="C158" s="208" t="s">
        <v>2460</v>
      </c>
      <c r="D158" s="149"/>
      <c r="F158" s="163">
        <v>0</v>
      </c>
      <c r="G158" s="140" t="s">
        <v>2780</v>
      </c>
    </row>
    <row r="159" spans="1:7">
      <c r="A159" s="150" t="s">
        <v>492</v>
      </c>
      <c r="B159" s="151">
        <v>2730990830</v>
      </c>
      <c r="C159" s="208" t="s">
        <v>2462</v>
      </c>
      <c r="D159" s="149"/>
      <c r="F159" s="163">
        <v>0</v>
      </c>
      <c r="G159" s="140" t="s">
        <v>2780</v>
      </c>
    </row>
    <row r="160" spans="1:7">
      <c r="A160" s="150" t="s">
        <v>494</v>
      </c>
      <c r="B160" s="151"/>
      <c r="C160" s="208"/>
      <c r="D160" s="149"/>
      <c r="F160" s="153">
        <f>F161+F162</f>
        <v>0</v>
      </c>
    </row>
    <row r="161" spans="1:7">
      <c r="B161" s="151"/>
      <c r="C161" s="167" t="s">
        <v>2825</v>
      </c>
      <c r="D161" s="149"/>
      <c r="F161" s="163">
        <v>0</v>
      </c>
      <c r="G161" s="157" t="s">
        <v>2879</v>
      </c>
    </row>
    <row r="162" spans="1:7">
      <c r="B162" s="210">
        <v>2730990850</v>
      </c>
      <c r="C162" s="47" t="s">
        <v>2464</v>
      </c>
      <c r="D162" s="149"/>
      <c r="F162" s="163">
        <v>0</v>
      </c>
      <c r="G162" s="140" t="s">
        <v>2780</v>
      </c>
    </row>
    <row r="163" spans="1:7">
      <c r="B163" s="210"/>
      <c r="C163" s="208"/>
      <c r="D163" s="149"/>
      <c r="F163" s="149"/>
    </row>
    <row r="164" spans="1:7">
      <c r="A164" s="150" t="s">
        <v>527</v>
      </c>
      <c r="B164" s="151"/>
      <c r="C164" s="152" t="s">
        <v>2880</v>
      </c>
      <c r="D164" s="149"/>
      <c r="F164" s="153">
        <f>F165+F166+F167</f>
        <v>-148244674.18000001</v>
      </c>
      <c r="G164" s="179" t="s">
        <v>2881</v>
      </c>
    </row>
    <row r="165" spans="1:7">
      <c r="B165" s="151"/>
      <c r="C165" s="152"/>
      <c r="D165" s="149"/>
      <c r="F165" s="156">
        <v>-70904</v>
      </c>
      <c r="G165" s="157" t="s">
        <v>2774</v>
      </c>
    </row>
    <row r="166" spans="1:7">
      <c r="B166" s="151">
        <v>2745200000</v>
      </c>
      <c r="C166" s="208" t="s">
        <v>2495</v>
      </c>
      <c r="D166" s="149"/>
      <c r="F166" s="163">
        <v>-144266250.31</v>
      </c>
      <c r="G166" s="211" t="s">
        <v>2882</v>
      </c>
    </row>
    <row r="167" spans="1:7">
      <c r="B167" s="151">
        <v>2745210000</v>
      </c>
      <c r="C167" s="208" t="s">
        <v>2496</v>
      </c>
      <c r="D167" s="149"/>
      <c r="F167" s="163">
        <v>-3907519.87</v>
      </c>
      <c r="G167" s="211" t="s">
        <v>2883</v>
      </c>
    </row>
    <row r="168" spans="1:7">
      <c r="B168" s="151"/>
      <c r="C168" s="208"/>
      <c r="D168" s="149"/>
      <c r="E168" s="149"/>
      <c r="F168" s="149"/>
      <c r="G168" s="212"/>
    </row>
    <row r="169" spans="1:7">
      <c r="A169" s="150" t="s">
        <v>508</v>
      </c>
      <c r="B169" s="151"/>
      <c r="C169" s="152" t="s">
        <v>2884</v>
      </c>
      <c r="D169" s="149"/>
      <c r="F169" s="153">
        <f>F170+F171+F172+F173+F174+F175</f>
        <v>-1373479262.0799999</v>
      </c>
      <c r="G169" s="213"/>
    </row>
    <row r="170" spans="1:7">
      <c r="A170" s="151"/>
      <c r="B170" s="151"/>
      <c r="C170" s="152"/>
      <c r="F170" s="156">
        <v>61776.41</v>
      </c>
      <c r="G170" s="157" t="s">
        <v>2774</v>
      </c>
    </row>
    <row r="171" spans="1:7">
      <c r="A171" s="177" t="s">
        <v>2885</v>
      </c>
      <c r="B171" s="151"/>
      <c r="C171" s="167" t="s">
        <v>2886</v>
      </c>
      <c r="F171" s="161">
        <v>8569.51</v>
      </c>
      <c r="G171" s="138" t="s">
        <v>2887</v>
      </c>
    </row>
    <row r="172" spans="1:7">
      <c r="A172" s="177"/>
      <c r="B172" s="151"/>
      <c r="C172" s="167" t="s">
        <v>2888</v>
      </c>
      <c r="F172" s="214">
        <v>-1377770161</v>
      </c>
      <c r="G172" s="211" t="s">
        <v>2889</v>
      </c>
    </row>
    <row r="173" spans="1:7">
      <c r="A173" s="177"/>
      <c r="B173" s="151"/>
      <c r="C173" s="148"/>
      <c r="F173" s="214">
        <v>-70629921</v>
      </c>
      <c r="G173" s="211" t="s">
        <v>2890</v>
      </c>
    </row>
    <row r="174" spans="1:7" ht="13.5" customHeight="1">
      <c r="A174" s="177"/>
      <c r="B174" s="151"/>
      <c r="C174" s="148"/>
      <c r="F174" s="214">
        <v>70290157</v>
      </c>
      <c r="G174" s="211" t="s">
        <v>2891</v>
      </c>
    </row>
    <row r="175" spans="1:7" ht="13.5" customHeight="1">
      <c r="A175" s="177"/>
      <c r="B175" s="151"/>
      <c r="C175" s="148"/>
      <c r="F175" s="214">
        <v>4560317</v>
      </c>
      <c r="G175" s="211" t="s">
        <v>2892</v>
      </c>
    </row>
    <row r="176" spans="1:7">
      <c r="A176" s="177"/>
      <c r="B176" s="151"/>
      <c r="C176" s="148" t="s">
        <v>2893</v>
      </c>
      <c r="F176" s="138"/>
      <c r="G176" s="147"/>
    </row>
    <row r="177" spans="1:9">
      <c r="A177" s="150" t="s">
        <v>553</v>
      </c>
      <c r="B177" s="215"/>
      <c r="C177" s="152" t="s">
        <v>2894</v>
      </c>
      <c r="F177" s="153">
        <f>F178+F179</f>
        <v>0</v>
      </c>
      <c r="G177" s="138"/>
    </row>
    <row r="178" spans="1:9">
      <c r="A178" s="177"/>
      <c r="B178" s="151"/>
      <c r="C178" s="167"/>
      <c r="F178" s="156">
        <v>0</v>
      </c>
      <c r="G178" s="157" t="s">
        <v>2774</v>
      </c>
    </row>
    <row r="179" spans="1:9">
      <c r="A179" s="177"/>
      <c r="B179" s="151"/>
      <c r="C179" s="216">
        <v>30571180.190000057</v>
      </c>
      <c r="F179" s="172"/>
      <c r="G179" s="178" t="s">
        <v>2874</v>
      </c>
    </row>
    <row r="180" spans="1:9">
      <c r="A180" s="177"/>
      <c r="B180" s="151"/>
      <c r="C180" s="216">
        <v>5656213.1499896049</v>
      </c>
      <c r="F180" s="138"/>
      <c r="G180" s="138"/>
    </row>
    <row r="181" spans="1:9">
      <c r="A181" s="177"/>
      <c r="B181" s="151"/>
      <c r="C181" s="181" t="s">
        <v>19</v>
      </c>
      <c r="F181" s="182">
        <f>F94+F116+F122+F131+F142+F138+F148+F157+F158+F159+F160+F164+F169+F177</f>
        <v>-1524376998.3400002</v>
      </c>
    </row>
    <row r="182" spans="1:9">
      <c r="A182" s="148" t="s">
        <v>15</v>
      </c>
      <c r="B182" s="151"/>
      <c r="C182" s="162"/>
      <c r="F182" s="145">
        <f>F181+F91</f>
        <v>-1752768002.9372656</v>
      </c>
      <c r="G182" s="183">
        <f>F182-F73</f>
        <v>-1526464604.5999999</v>
      </c>
    </row>
    <row r="183" spans="1:9">
      <c r="A183" s="217" t="s">
        <v>2895</v>
      </c>
      <c r="B183" s="217"/>
      <c r="C183" s="217"/>
      <c r="F183" s="218">
        <f>F184+F185+F186</f>
        <v>0</v>
      </c>
      <c r="G183" s="183"/>
    </row>
    <row r="184" spans="1:9">
      <c r="B184" s="31">
        <v>2710990902</v>
      </c>
      <c r="C184" s="45" t="s">
        <v>1283</v>
      </c>
      <c r="F184" s="163">
        <v>0</v>
      </c>
      <c r="G184" s="183"/>
      <c r="I184" s="147"/>
    </row>
    <row r="185" spans="1:9">
      <c r="B185" s="31">
        <v>2710990903</v>
      </c>
      <c r="C185" s="45" t="s">
        <v>1284</v>
      </c>
      <c r="F185" s="163">
        <v>0</v>
      </c>
      <c r="G185" s="183"/>
      <c r="H185" s="200"/>
      <c r="I185" s="147"/>
    </row>
    <row r="186" spans="1:9">
      <c r="B186" s="31">
        <v>2710990904</v>
      </c>
      <c r="C186" s="45" t="s">
        <v>1285</v>
      </c>
      <c r="D186" s="149"/>
      <c r="F186" s="163">
        <v>0</v>
      </c>
      <c r="G186" s="209" t="s">
        <v>2878</v>
      </c>
      <c r="H186" s="200"/>
      <c r="I186" s="219"/>
    </row>
    <row r="187" spans="1:9">
      <c r="C187" s="138"/>
      <c r="D187" s="149"/>
      <c r="H187" s="200"/>
      <c r="I187" s="147"/>
    </row>
    <row r="188" spans="1:9">
      <c r="A188" s="220" t="s">
        <v>327</v>
      </c>
      <c r="C188" s="148" t="s">
        <v>2896</v>
      </c>
      <c r="D188" s="149"/>
      <c r="F188" s="147"/>
      <c r="G188" s="147"/>
    </row>
    <row r="189" spans="1:9">
      <c r="C189" s="221" t="s">
        <v>2897</v>
      </c>
      <c r="D189" s="149"/>
    </row>
    <row r="190" spans="1:9">
      <c r="C190" s="222" t="s">
        <v>2898</v>
      </c>
      <c r="D190" s="149"/>
      <c r="F190" s="223">
        <v>0</v>
      </c>
      <c r="G190" s="140" t="s">
        <v>2899</v>
      </c>
    </row>
    <row r="191" spans="1:9">
      <c r="C191" s="138" t="s">
        <v>2866</v>
      </c>
      <c r="D191" s="149"/>
      <c r="F191" s="223">
        <v>0</v>
      </c>
      <c r="H191" s="200"/>
    </row>
    <row r="192" spans="1:9">
      <c r="C192" s="138" t="s">
        <v>2900</v>
      </c>
      <c r="D192" s="149"/>
      <c r="F192" s="223">
        <v>0</v>
      </c>
      <c r="G192" s="145" t="s">
        <v>2901</v>
      </c>
    </row>
    <row r="193" spans="3:8">
      <c r="C193" s="138" t="s">
        <v>2902</v>
      </c>
      <c r="D193" s="194"/>
      <c r="F193" s="223">
        <v>-23281.039700000001</v>
      </c>
      <c r="G193" s="140" t="s">
        <v>2903</v>
      </c>
    </row>
    <row r="194" spans="3:8">
      <c r="C194" s="138" t="s">
        <v>2904</v>
      </c>
      <c r="D194" s="149"/>
      <c r="F194" s="223">
        <v>0</v>
      </c>
      <c r="G194" s="140" t="s">
        <v>2905</v>
      </c>
    </row>
    <row r="195" spans="3:8">
      <c r="C195" s="138" t="s">
        <v>2906</v>
      </c>
      <c r="D195" s="149"/>
      <c r="F195" s="223">
        <v>0</v>
      </c>
      <c r="G195" s="140" t="s">
        <v>2907</v>
      </c>
    </row>
    <row r="196" spans="3:8">
      <c r="C196" s="138" t="s">
        <v>2908</v>
      </c>
      <c r="D196" s="149"/>
      <c r="F196" s="224">
        <v>0</v>
      </c>
      <c r="G196" s="140" t="s">
        <v>2909</v>
      </c>
    </row>
    <row r="197" spans="3:8">
      <c r="C197" s="138"/>
      <c r="D197" s="149"/>
      <c r="F197" s="138"/>
      <c r="G197" s="138"/>
    </row>
    <row r="198" spans="3:8">
      <c r="C198" s="138" t="s">
        <v>2910</v>
      </c>
      <c r="D198" s="194"/>
      <c r="F198" s="223">
        <v>-6060909.2445999999</v>
      </c>
      <c r="G198" s="140" t="s">
        <v>2786</v>
      </c>
      <c r="H198" s="200"/>
    </row>
    <row r="199" spans="3:8">
      <c r="C199" s="138" t="s">
        <v>2911</v>
      </c>
      <c r="D199" s="194"/>
      <c r="E199" s="147"/>
      <c r="F199" s="223">
        <v>2483430.2154694898</v>
      </c>
      <c r="G199" s="140" t="s">
        <v>2912</v>
      </c>
      <c r="H199" s="200"/>
    </row>
    <row r="200" spans="3:8">
      <c r="C200" s="225" t="s">
        <v>2913</v>
      </c>
      <c r="D200" s="194"/>
      <c r="E200" s="147"/>
      <c r="F200" s="226">
        <v>10594357</v>
      </c>
      <c r="G200" s="180" t="s">
        <v>2914</v>
      </c>
      <c r="H200" s="200"/>
    </row>
    <row r="201" spans="3:8">
      <c r="C201" s="204" t="s">
        <v>2915</v>
      </c>
      <c r="D201" s="149"/>
      <c r="E201" s="147"/>
      <c r="F201" s="223">
        <v>2270.9201500000004</v>
      </c>
      <c r="G201" s="140" t="s">
        <v>2916</v>
      </c>
      <c r="H201" s="200"/>
    </row>
    <row r="202" spans="3:8" ht="13.8" thickBot="1">
      <c r="C202" s="204"/>
      <c r="D202" s="149"/>
      <c r="E202" s="147"/>
      <c r="F202" s="223">
        <v>0</v>
      </c>
      <c r="G202" s="140" t="s">
        <v>2917</v>
      </c>
      <c r="H202" s="200"/>
    </row>
    <row r="203" spans="3:8">
      <c r="C203" s="227" t="s">
        <v>19</v>
      </c>
      <c r="D203" s="149"/>
      <c r="E203" s="147"/>
      <c r="F203" s="228">
        <f>SUM(F190:F202)</f>
        <v>6995867.85131949</v>
      </c>
      <c r="G203" s="147"/>
      <c r="H203" s="200"/>
    </row>
    <row r="204" spans="3:8">
      <c r="C204" s="139"/>
      <c r="D204" s="149"/>
      <c r="E204" s="147"/>
      <c r="F204" s="147"/>
      <c r="G204" s="147"/>
      <c r="H204" s="200"/>
    </row>
    <row r="205" spans="3:8">
      <c r="C205" s="168" t="s">
        <v>2918</v>
      </c>
      <c r="D205" s="149"/>
      <c r="E205" s="147"/>
      <c r="F205" s="147">
        <f>F154*0.265</f>
        <v>-3722269.5</v>
      </c>
      <c r="G205" s="229" t="s">
        <v>2919</v>
      </c>
      <c r="H205" s="200"/>
    </row>
    <row r="206" spans="3:8">
      <c r="C206" s="139"/>
      <c r="D206" s="149"/>
      <c r="E206" s="147"/>
      <c r="F206" s="230">
        <v>0</v>
      </c>
      <c r="G206" s="173" t="s">
        <v>2920</v>
      </c>
      <c r="H206" s="200"/>
    </row>
    <row r="207" spans="3:8">
      <c r="C207" s="139"/>
      <c r="D207" s="149"/>
      <c r="E207" s="147"/>
      <c r="F207" s="230">
        <v>0</v>
      </c>
      <c r="G207" s="173" t="s">
        <v>2921</v>
      </c>
    </row>
    <row r="208" spans="3:8">
      <c r="C208" s="231"/>
      <c r="D208" s="149"/>
      <c r="E208" s="147"/>
      <c r="F208" s="230">
        <v>0</v>
      </c>
      <c r="G208" s="173" t="s">
        <v>2922</v>
      </c>
    </row>
    <row r="209" spans="1:8">
      <c r="C209" s="231"/>
      <c r="D209" s="149"/>
      <c r="E209" s="147"/>
      <c r="F209" s="230">
        <v>0</v>
      </c>
      <c r="G209" s="173" t="s">
        <v>2923</v>
      </c>
    </row>
    <row r="210" spans="1:8">
      <c r="C210" s="231"/>
      <c r="D210" s="194"/>
      <c r="E210" s="147"/>
      <c r="F210" s="230">
        <v>33129857</v>
      </c>
      <c r="G210" s="173" t="s">
        <v>2869</v>
      </c>
    </row>
    <row r="211" spans="1:8">
      <c r="C211" s="231"/>
      <c r="D211" s="149"/>
      <c r="E211" s="147"/>
      <c r="F211" s="230"/>
      <c r="G211" s="147"/>
    </row>
    <row r="212" spans="1:8">
      <c r="C212" s="231"/>
      <c r="D212" s="149"/>
      <c r="E212" s="147"/>
      <c r="F212" s="230"/>
      <c r="G212" s="147"/>
    </row>
    <row r="213" spans="1:8">
      <c r="C213" s="139"/>
      <c r="D213" s="149"/>
      <c r="F213" s="188"/>
      <c r="G213" s="188"/>
      <c r="H213" s="200"/>
    </row>
    <row r="214" spans="1:8">
      <c r="A214" s="1428" t="s">
        <v>2924</v>
      </c>
      <c r="B214" s="1428"/>
      <c r="C214" s="1428"/>
      <c r="D214" s="1428"/>
      <c r="E214" s="1428"/>
      <c r="F214" s="1428"/>
      <c r="G214" s="1428"/>
      <c r="H214" s="200"/>
    </row>
    <row r="215" spans="1:8">
      <c r="B215" s="147"/>
      <c r="C215" s="139"/>
      <c r="D215" s="149"/>
      <c r="E215" s="147"/>
      <c r="F215" s="147"/>
      <c r="G215" s="147"/>
      <c r="H215" s="200"/>
    </row>
    <row r="216" spans="1:8">
      <c r="A216" s="150" t="s">
        <v>338</v>
      </c>
      <c r="B216" s="147"/>
      <c r="C216" s="167" t="s">
        <v>2925</v>
      </c>
      <c r="D216" s="149"/>
      <c r="F216" s="153">
        <f>F217+F218+F219+F220+F221</f>
        <v>268734563</v>
      </c>
      <c r="G216" s="179"/>
      <c r="H216" s="200"/>
    </row>
    <row r="217" spans="1:8">
      <c r="A217" s="177"/>
      <c r="B217" s="147"/>
      <c r="C217" s="167" t="s">
        <v>710</v>
      </c>
      <c r="D217" s="149"/>
      <c r="F217" s="147">
        <v>229925632</v>
      </c>
      <c r="G217" s="211" t="s">
        <v>2889</v>
      </c>
      <c r="H217" s="200"/>
    </row>
    <row r="218" spans="1:8">
      <c r="B218" s="147"/>
      <c r="C218" s="139"/>
      <c r="D218" s="149"/>
      <c r="E218" s="147"/>
      <c r="F218" s="147">
        <v>0</v>
      </c>
      <c r="G218" s="211" t="s">
        <v>2926</v>
      </c>
      <c r="H218" s="200"/>
    </row>
    <row r="219" spans="1:8">
      <c r="B219" s="147"/>
      <c r="C219" s="139"/>
      <c r="D219" s="149"/>
      <c r="E219" s="147"/>
      <c r="F219" s="147">
        <v>-10242</v>
      </c>
      <c r="G219" s="211" t="s">
        <v>2927</v>
      </c>
      <c r="H219" s="200"/>
    </row>
    <row r="220" spans="1:8">
      <c r="B220" s="147"/>
      <c r="C220" s="139"/>
      <c r="D220" s="149"/>
      <c r="E220" s="147"/>
      <c r="F220" s="147">
        <v>38819173</v>
      </c>
      <c r="G220" s="211" t="s">
        <v>2892</v>
      </c>
      <c r="H220" s="200"/>
    </row>
    <row r="221" spans="1:8">
      <c r="B221" s="147"/>
      <c r="C221" s="139"/>
      <c r="D221" s="149"/>
      <c r="E221" s="147"/>
      <c r="F221" s="147">
        <v>0</v>
      </c>
      <c r="G221" s="211" t="s">
        <v>2892</v>
      </c>
      <c r="H221" s="200"/>
    </row>
    <row r="222" spans="1:8">
      <c r="B222" s="147"/>
      <c r="C222" s="139"/>
      <c r="D222" s="149"/>
      <c r="E222" s="147"/>
      <c r="F222" s="147"/>
      <c r="G222" s="147"/>
      <c r="H222" s="200"/>
    </row>
    <row r="223" spans="1:8">
      <c r="B223" s="147"/>
      <c r="C223" s="143"/>
      <c r="D223" s="149"/>
      <c r="E223" s="147"/>
      <c r="F223" s="147"/>
      <c r="G223" s="147"/>
      <c r="H223" s="200"/>
    </row>
    <row r="224" spans="1:8">
      <c r="A224" s="150" t="s">
        <v>185</v>
      </c>
      <c r="B224" s="31">
        <v>4205000000</v>
      </c>
      <c r="C224" s="45" t="s">
        <v>564</v>
      </c>
      <c r="D224" s="149"/>
      <c r="E224" s="147"/>
      <c r="F224" s="232">
        <v>-213774318.66</v>
      </c>
      <c r="G224" s="211" t="s">
        <v>2889</v>
      </c>
      <c r="H224" s="200"/>
    </row>
    <row r="225" spans="1:8">
      <c r="A225" s="150" t="s">
        <v>186</v>
      </c>
      <c r="B225" s="31">
        <v>4207000000</v>
      </c>
      <c r="C225" s="45" t="s">
        <v>565</v>
      </c>
      <c r="D225" s="149"/>
      <c r="E225" s="147"/>
      <c r="F225" s="232">
        <v>-9645702.5399999898</v>
      </c>
      <c r="G225" s="211" t="s">
        <v>2889</v>
      </c>
      <c r="H225" s="200"/>
    </row>
    <row r="226" spans="1:8">
      <c r="A226" s="150" t="s">
        <v>200</v>
      </c>
      <c r="B226" s="31">
        <v>4231310000</v>
      </c>
      <c r="C226" s="45" t="s">
        <v>581</v>
      </c>
      <c r="D226" s="149"/>
      <c r="E226" s="147"/>
      <c r="F226" s="232">
        <v>-2252493138.21</v>
      </c>
      <c r="G226" s="211" t="s">
        <v>2889</v>
      </c>
      <c r="H226" s="200"/>
    </row>
    <row r="227" spans="1:8">
      <c r="A227" s="150" t="s">
        <v>201</v>
      </c>
      <c r="B227" s="31">
        <v>4231320000</v>
      </c>
      <c r="C227" s="45" t="s">
        <v>582</v>
      </c>
      <c r="D227" s="149"/>
      <c r="E227" s="147"/>
      <c r="F227" s="232">
        <v>-2949384924.3499899</v>
      </c>
      <c r="G227" s="211" t="s">
        <v>2889</v>
      </c>
      <c r="H227" s="200"/>
    </row>
    <row r="228" spans="1:8">
      <c r="A228" s="150" t="s">
        <v>202</v>
      </c>
      <c r="B228" s="31">
        <v>4231330000</v>
      </c>
      <c r="C228" s="45" t="s">
        <v>583</v>
      </c>
      <c r="D228" s="149"/>
      <c r="E228" s="147"/>
      <c r="F228" s="233">
        <v>-5272126576.5924997</v>
      </c>
      <c r="G228" s="211" t="s">
        <v>2889</v>
      </c>
      <c r="H228" s="200"/>
    </row>
    <row r="229" spans="1:8">
      <c r="A229" s="150" t="s">
        <v>203</v>
      </c>
      <c r="B229" s="31">
        <v>4231340000</v>
      </c>
      <c r="C229" s="45" t="s">
        <v>584</v>
      </c>
      <c r="D229" s="149"/>
      <c r="E229" s="147"/>
      <c r="F229" s="232">
        <v>-726566385.65999901</v>
      </c>
      <c r="G229" s="211" t="s">
        <v>2889</v>
      </c>
      <c r="H229" s="200"/>
    </row>
    <row r="230" spans="1:8">
      <c r="A230" s="150" t="s">
        <v>204</v>
      </c>
      <c r="B230" s="31">
        <v>4231350000</v>
      </c>
      <c r="C230" s="45" t="s">
        <v>585</v>
      </c>
      <c r="D230" s="149"/>
      <c r="E230" s="147"/>
      <c r="F230" s="232">
        <v>-343579307.69999897</v>
      </c>
      <c r="G230" s="211" t="s">
        <v>2889</v>
      </c>
      <c r="H230" s="200"/>
    </row>
    <row r="231" spans="1:8">
      <c r="A231" s="150" t="s">
        <v>205</v>
      </c>
      <c r="B231" s="31">
        <v>4231390000</v>
      </c>
      <c r="C231" s="45" t="s">
        <v>586</v>
      </c>
      <c r="D231" s="149"/>
      <c r="E231" s="147"/>
      <c r="F231" s="232">
        <v>-6237353.6100000003</v>
      </c>
      <c r="G231" s="211" t="s">
        <v>2889</v>
      </c>
      <c r="H231" s="200"/>
    </row>
    <row r="232" spans="1:8">
      <c r="A232" s="150" t="s">
        <v>212</v>
      </c>
      <c r="B232" s="31">
        <v>4239000000</v>
      </c>
      <c r="C232" s="45" t="s">
        <v>594</v>
      </c>
      <c r="D232" s="149"/>
      <c r="E232" s="147"/>
      <c r="F232" s="232">
        <v>-8375830.5199999902</v>
      </c>
      <c r="G232" s="211" t="s">
        <v>2889</v>
      </c>
      <c r="H232" s="200"/>
    </row>
    <row r="233" spans="1:8">
      <c r="A233" s="150" t="s">
        <v>236</v>
      </c>
      <c r="B233" s="31">
        <v>4423131000</v>
      </c>
      <c r="C233" s="45" t="s">
        <v>581</v>
      </c>
      <c r="D233" s="149"/>
      <c r="E233" s="147"/>
      <c r="F233" s="234">
        <v>-77068589.150000006</v>
      </c>
      <c r="G233" s="211" t="s">
        <v>2889</v>
      </c>
      <c r="H233" s="200"/>
    </row>
    <row r="234" spans="1:8">
      <c r="A234" s="150" t="s">
        <v>237</v>
      </c>
      <c r="B234" s="31">
        <v>4423132000</v>
      </c>
      <c r="C234" s="45" t="s">
        <v>582</v>
      </c>
      <c r="D234" s="149"/>
      <c r="E234" s="147"/>
      <c r="F234" s="234">
        <v>-24447852.079999901</v>
      </c>
      <c r="G234" s="211" t="s">
        <v>2889</v>
      </c>
      <c r="H234" s="200"/>
    </row>
    <row r="235" spans="1:8">
      <c r="A235" s="150" t="s">
        <v>238</v>
      </c>
      <c r="B235" s="31">
        <v>4423133000</v>
      </c>
      <c r="C235" s="45" t="s">
        <v>583</v>
      </c>
      <c r="D235" s="149"/>
      <c r="E235" s="147"/>
      <c r="F235" s="234">
        <v>-20523165.210000001</v>
      </c>
      <c r="G235" s="211" t="s">
        <v>2889</v>
      </c>
      <c r="H235" s="200"/>
    </row>
    <row r="236" spans="1:8">
      <c r="A236" s="150" t="s">
        <v>239</v>
      </c>
      <c r="B236" s="31">
        <v>4423134000</v>
      </c>
      <c r="C236" s="45" t="s">
        <v>584</v>
      </c>
      <c r="D236" s="149"/>
      <c r="E236" s="147"/>
      <c r="F236" s="234">
        <v>-3173792.16</v>
      </c>
      <c r="G236" s="211" t="s">
        <v>2889</v>
      </c>
      <c r="H236" s="200"/>
    </row>
    <row r="237" spans="1:8">
      <c r="A237" s="150" t="s">
        <v>240</v>
      </c>
      <c r="B237" s="31">
        <v>4423135000</v>
      </c>
      <c r="C237" s="45" t="s">
        <v>585</v>
      </c>
      <c r="D237" s="149"/>
      <c r="E237" s="147"/>
      <c r="F237" s="234">
        <v>-16925453.809999902</v>
      </c>
      <c r="G237" s="211" t="s">
        <v>2889</v>
      </c>
      <c r="H237" s="200"/>
    </row>
    <row r="238" spans="1:8">
      <c r="A238" s="150" t="s">
        <v>187</v>
      </c>
      <c r="B238" s="235">
        <v>4210000000</v>
      </c>
      <c r="C238" s="236" t="s">
        <v>566</v>
      </c>
      <c r="D238" s="149"/>
      <c r="E238" s="147"/>
      <c r="F238" s="161">
        <v>-11810821</v>
      </c>
      <c r="G238" s="211" t="s">
        <v>2889</v>
      </c>
      <c r="H238" s="200"/>
    </row>
    <row r="239" spans="1:8">
      <c r="A239" s="150" t="s">
        <v>188</v>
      </c>
      <c r="B239" s="235">
        <v>4220000000</v>
      </c>
      <c r="C239" s="236" t="s">
        <v>567</v>
      </c>
      <c r="D239" s="149"/>
      <c r="E239" s="147"/>
      <c r="F239" s="161">
        <v>-79265456</v>
      </c>
      <c r="G239" s="211" t="s">
        <v>2889</v>
      </c>
      <c r="H239" s="200"/>
    </row>
    <row r="240" spans="1:8">
      <c r="B240" s="31"/>
      <c r="C240" s="45"/>
      <c r="D240" s="149"/>
      <c r="E240" s="147"/>
      <c r="F240" s="147"/>
      <c r="G240" s="147"/>
      <c r="H240" s="200"/>
    </row>
    <row r="241" spans="1:8">
      <c r="A241" s="150" t="s">
        <v>246</v>
      </c>
      <c r="B241" s="31">
        <v>4820500000</v>
      </c>
      <c r="C241" s="45" t="s">
        <v>564</v>
      </c>
      <c r="D241" s="149"/>
      <c r="E241" s="147"/>
      <c r="F241" s="232">
        <v>213448330.43000001</v>
      </c>
      <c r="G241" s="211" t="s">
        <v>2889</v>
      </c>
      <c r="H241" s="200"/>
    </row>
    <row r="242" spans="1:8">
      <c r="A242" s="150" t="s">
        <v>247</v>
      </c>
      <c r="B242" s="31">
        <v>4820700000</v>
      </c>
      <c r="C242" s="45" t="s">
        <v>565</v>
      </c>
      <c r="D242" s="149"/>
      <c r="E242" s="147"/>
      <c r="F242" s="232">
        <v>9609686.1500000004</v>
      </c>
      <c r="G242" s="211" t="s">
        <v>2889</v>
      </c>
      <c r="H242" s="200"/>
    </row>
    <row r="243" spans="1:8">
      <c r="A243" s="150" t="s">
        <v>259</v>
      </c>
      <c r="B243" s="31">
        <v>4823131000</v>
      </c>
      <c r="C243" s="45" t="s">
        <v>581</v>
      </c>
      <c r="D243" s="149"/>
      <c r="E243" s="147"/>
      <c r="F243" s="233">
        <v>1266294747.1499898</v>
      </c>
      <c r="G243" s="211" t="s">
        <v>2889</v>
      </c>
      <c r="H243" s="200"/>
    </row>
    <row r="244" spans="1:8">
      <c r="A244" s="150" t="s">
        <v>260</v>
      </c>
      <c r="B244" s="31">
        <v>4823132000</v>
      </c>
      <c r="C244" s="45" t="s">
        <v>582</v>
      </c>
      <c r="D244" s="149"/>
      <c r="E244" s="147"/>
      <c r="F244" s="232">
        <v>1718367173.5699899</v>
      </c>
      <c r="G244" s="211" t="s">
        <v>2889</v>
      </c>
      <c r="H244" s="200"/>
    </row>
    <row r="245" spans="1:8">
      <c r="A245" s="150" t="s">
        <v>261</v>
      </c>
      <c r="B245" s="31">
        <v>4823133000</v>
      </c>
      <c r="C245" s="45" t="s">
        <v>583</v>
      </c>
      <c r="D245" s="149"/>
      <c r="E245" s="147"/>
      <c r="F245" s="233">
        <v>3941368433.1623077</v>
      </c>
      <c r="G245" s="211" t="s">
        <v>2889</v>
      </c>
      <c r="H245" s="200"/>
    </row>
    <row r="246" spans="1:8">
      <c r="A246" s="150" t="s">
        <v>262</v>
      </c>
      <c r="B246" s="31">
        <v>4823134000</v>
      </c>
      <c r="C246" s="45" t="s">
        <v>584</v>
      </c>
      <c r="D246" s="149"/>
      <c r="E246" s="147"/>
      <c r="F246" s="232">
        <v>397028555.58999902</v>
      </c>
      <c r="G246" s="211" t="s">
        <v>2889</v>
      </c>
      <c r="H246" s="200"/>
    </row>
    <row r="247" spans="1:8">
      <c r="A247" s="150" t="s">
        <v>263</v>
      </c>
      <c r="B247" s="31">
        <v>4823135000</v>
      </c>
      <c r="C247" s="45" t="s">
        <v>585</v>
      </c>
      <c r="D247" s="149"/>
      <c r="E247" s="147"/>
      <c r="F247" s="232">
        <v>246923739.75999901</v>
      </c>
      <c r="G247" s="211" t="s">
        <v>2889</v>
      </c>
      <c r="H247" s="200"/>
    </row>
    <row r="248" spans="1:8">
      <c r="A248" s="150" t="s">
        <v>264</v>
      </c>
      <c r="B248" s="31">
        <v>4823139000</v>
      </c>
      <c r="C248" s="45" t="s">
        <v>586</v>
      </c>
      <c r="D248" s="149"/>
      <c r="E248" s="147"/>
      <c r="F248" s="232">
        <v>5984876.5099999905</v>
      </c>
      <c r="G248" s="211" t="s">
        <v>2889</v>
      </c>
      <c r="H248" s="200"/>
    </row>
    <row r="249" spans="1:8">
      <c r="A249" s="150" t="s">
        <v>271</v>
      </c>
      <c r="B249" s="31">
        <v>4823900000</v>
      </c>
      <c r="C249" s="45" t="s">
        <v>594</v>
      </c>
      <c r="D249" s="149"/>
      <c r="E249" s="147"/>
      <c r="F249" s="232">
        <v>7322000.9199999897</v>
      </c>
      <c r="G249" s="211" t="s">
        <v>2889</v>
      </c>
      <c r="H249" s="200"/>
    </row>
    <row r="250" spans="1:8">
      <c r="A250" s="150" t="s">
        <v>248</v>
      </c>
      <c r="B250" s="235">
        <v>4822000000</v>
      </c>
      <c r="C250" s="236" t="s">
        <v>567</v>
      </c>
      <c r="D250" s="149"/>
      <c r="E250" s="147"/>
      <c r="F250" s="161">
        <v>43933112</v>
      </c>
      <c r="G250" s="211" t="s">
        <v>2889</v>
      </c>
      <c r="H250" s="200"/>
    </row>
    <row r="251" spans="1:8">
      <c r="B251" s="235">
        <v>4822000000</v>
      </c>
      <c r="C251" s="236" t="s">
        <v>567</v>
      </c>
      <c r="D251" s="149"/>
      <c r="E251" s="147"/>
      <c r="F251" s="161">
        <v>1168594</v>
      </c>
      <c r="G251" s="237" t="s">
        <v>2928</v>
      </c>
      <c r="H251" s="200"/>
    </row>
    <row r="252" spans="1:8">
      <c r="B252" s="235">
        <v>4822000000</v>
      </c>
      <c r="C252" s="236" t="s">
        <v>567</v>
      </c>
      <c r="D252" s="149"/>
      <c r="E252" s="147"/>
      <c r="F252" s="161">
        <v>40454</v>
      </c>
      <c r="G252" s="211" t="s">
        <v>2892</v>
      </c>
      <c r="H252" s="200"/>
    </row>
    <row r="253" spans="1:8">
      <c r="B253" s="235">
        <v>4822000000</v>
      </c>
      <c r="C253" s="236" t="s">
        <v>567</v>
      </c>
      <c r="D253" s="149"/>
      <c r="E253" s="147"/>
      <c r="F253" s="161">
        <v>6427</v>
      </c>
      <c r="G253" s="211" t="s">
        <v>2891</v>
      </c>
      <c r="H253" s="200"/>
    </row>
    <row r="254" spans="1:8">
      <c r="B254" s="31"/>
      <c r="C254" s="45"/>
      <c r="D254" s="149"/>
      <c r="E254" s="147"/>
      <c r="F254" s="147"/>
      <c r="G254" s="147"/>
      <c r="H254" s="200"/>
    </row>
    <row r="255" spans="1:8">
      <c r="A255" s="150" t="s">
        <v>188</v>
      </c>
      <c r="B255" s="235">
        <v>4220000000</v>
      </c>
      <c r="C255" s="236" t="s">
        <v>567</v>
      </c>
      <c r="D255" s="149"/>
      <c r="E255" s="147"/>
      <c r="F255" s="161">
        <v>-1070655</v>
      </c>
      <c r="G255" s="211" t="s">
        <v>2892</v>
      </c>
      <c r="H255" s="200"/>
    </row>
    <row r="256" spans="1:8">
      <c r="B256" s="235">
        <v>4220000000</v>
      </c>
      <c r="C256" s="236" t="s">
        <v>567</v>
      </c>
      <c r="D256" s="149"/>
      <c r="E256" s="147"/>
      <c r="F256" s="161">
        <v>57480</v>
      </c>
      <c r="G256" s="211" t="s">
        <v>2929</v>
      </c>
      <c r="H256" s="200"/>
    </row>
    <row r="257" spans="1:8">
      <c r="C257" s="139"/>
      <c r="D257" s="149"/>
      <c r="E257" s="147"/>
      <c r="F257" s="147"/>
      <c r="G257" s="147"/>
      <c r="H257" s="200"/>
    </row>
    <row r="258" spans="1:8">
      <c r="A258" s="150" t="s">
        <v>287</v>
      </c>
      <c r="C258" s="139" t="s">
        <v>638</v>
      </c>
      <c r="D258" s="149"/>
      <c r="E258" s="147"/>
      <c r="F258" s="153">
        <f>F259+F260+F261+F262+F263</f>
        <v>9096768515.6624889</v>
      </c>
      <c r="G258" s="147"/>
      <c r="H258" s="200"/>
    </row>
    <row r="259" spans="1:8">
      <c r="C259" s="139"/>
      <c r="D259" s="149"/>
      <c r="F259" s="147">
        <f>+F166+F167+F172</f>
        <v>-1525943931.1800001</v>
      </c>
      <c r="G259" s="212" t="s">
        <v>2930</v>
      </c>
      <c r="H259" s="200"/>
    </row>
    <row r="260" spans="1:8">
      <c r="C260" s="139"/>
      <c r="F260" s="147">
        <f>-F216</f>
        <v>-268734563</v>
      </c>
      <c r="G260" s="237" t="s">
        <v>2931</v>
      </c>
      <c r="H260" s="200"/>
    </row>
    <row r="261" spans="1:8">
      <c r="C261" s="139"/>
      <c r="F261" s="147">
        <f>-(F224+F225+F226+F227+F228+F229+F230+F231+F232+F238+F239+F253)</f>
        <v>11873253387.842489</v>
      </c>
      <c r="G261" s="211" t="s">
        <v>2889</v>
      </c>
      <c r="H261" s="200"/>
    </row>
    <row r="262" spans="1:8">
      <c r="C262" s="139"/>
      <c r="F262" s="147">
        <f>-F255-F256+F175</f>
        <v>5573492</v>
      </c>
      <c r="G262" s="211" t="s">
        <v>2932</v>
      </c>
      <c r="H262" s="200"/>
    </row>
    <row r="263" spans="1:8">
      <c r="C263" s="238" t="s">
        <v>2933</v>
      </c>
      <c r="F263" s="239">
        <f>-987350420-29450</f>
        <v>-987379870</v>
      </c>
      <c r="G263" s="211"/>
      <c r="H263" s="200"/>
    </row>
    <row r="264" spans="1:8">
      <c r="C264" s="139"/>
      <c r="F264" s="147"/>
      <c r="G264" s="147"/>
      <c r="H264" s="200"/>
    </row>
    <row r="265" spans="1:8">
      <c r="A265" s="150" t="s">
        <v>291</v>
      </c>
      <c r="C265" s="139" t="s">
        <v>2934</v>
      </c>
      <c r="F265" s="153">
        <f>F266+F267</f>
        <v>71508931.409999818</v>
      </c>
      <c r="G265" s="138"/>
      <c r="H265" s="200"/>
    </row>
    <row r="266" spans="1:8">
      <c r="C266" s="139"/>
      <c r="F266" s="147">
        <f>-(F233+F234+F235+F236+F237)</f>
        <v>142138852.40999982</v>
      </c>
      <c r="G266" s="211" t="s">
        <v>2889</v>
      </c>
      <c r="H266" s="200"/>
    </row>
    <row r="267" spans="1:8">
      <c r="C267" s="139"/>
      <c r="F267" s="147">
        <f>F173</f>
        <v>-70629921</v>
      </c>
      <c r="G267" s="211" t="s">
        <v>2890</v>
      </c>
    </row>
    <row r="268" spans="1:8">
      <c r="C268" s="139"/>
      <c r="F268" s="138"/>
      <c r="G268" s="138"/>
    </row>
    <row r="269" spans="1:8">
      <c r="A269" s="150" t="s">
        <v>297</v>
      </c>
      <c r="C269" s="139" t="s">
        <v>2935</v>
      </c>
      <c r="F269" s="153">
        <f>F270+F271+F272+F273</f>
        <v>-6793819676.2422867</v>
      </c>
      <c r="G269" s="138"/>
    </row>
    <row r="270" spans="1:8">
      <c r="C270" s="139"/>
      <c r="F270" s="147">
        <f>-(F241+F242+F243+F244+F245+F246+F247+F248+F249+F250+F251+F252)</f>
        <v>-7851489703.2422867</v>
      </c>
      <c r="G270" s="211" t="s">
        <v>2889</v>
      </c>
    </row>
    <row r="271" spans="1:8">
      <c r="C271" s="238" t="s">
        <v>2933</v>
      </c>
      <c r="F271" s="239">
        <f>987350420+29450</f>
        <v>987379870</v>
      </c>
      <c r="G271" s="211"/>
    </row>
    <row r="272" spans="1:8">
      <c r="C272" s="139"/>
      <c r="F272" s="147">
        <f>F174</f>
        <v>70290157</v>
      </c>
      <c r="G272" s="211" t="s">
        <v>2891</v>
      </c>
    </row>
    <row r="273" spans="1:7">
      <c r="C273" s="139"/>
      <c r="F273" s="147"/>
      <c r="G273" s="211"/>
    </row>
    <row r="274" spans="1:7">
      <c r="C274" s="139"/>
    </row>
    <row r="275" spans="1:7">
      <c r="C275" s="139"/>
    </row>
    <row r="276" spans="1:7">
      <c r="C276" s="139"/>
    </row>
    <row r="277" spans="1:7">
      <c r="C277" s="139"/>
    </row>
    <row r="278" spans="1:7">
      <c r="A278" s="1429" t="s">
        <v>2936</v>
      </c>
      <c r="B278" s="1429"/>
      <c r="C278" s="1429"/>
      <c r="D278" s="1429"/>
      <c r="E278" s="1429"/>
      <c r="F278" s="1429"/>
    </row>
    <row r="279" spans="1:7">
      <c r="C279" s="139"/>
    </row>
    <row r="280" spans="1:7">
      <c r="A280" s="150" t="s">
        <v>338</v>
      </c>
      <c r="B280" s="147"/>
      <c r="C280" s="167" t="s">
        <v>710</v>
      </c>
      <c r="D280" s="149">
        <f>F280-F216</f>
        <v>0</v>
      </c>
      <c r="F280" s="153">
        <v>268734563</v>
      </c>
      <c r="G280" s="211"/>
    </row>
    <row r="281" spans="1:7">
      <c r="C281" s="139"/>
    </row>
    <row r="282" spans="1:7">
      <c r="A282" s="150" t="s">
        <v>287</v>
      </c>
      <c r="C282" s="167" t="s">
        <v>638</v>
      </c>
      <c r="D282" s="149">
        <f>F282-F258</f>
        <v>-29700088.662488937</v>
      </c>
      <c r="E282" s="147"/>
      <c r="F282" s="153">
        <v>9067068427</v>
      </c>
    </row>
    <row r="283" spans="1:7">
      <c r="C283" s="139"/>
    </row>
    <row r="284" spans="1:7">
      <c r="A284" s="150" t="s">
        <v>291</v>
      </c>
      <c r="C284" s="167" t="s">
        <v>2934</v>
      </c>
      <c r="D284" s="147">
        <f>F265-F284</f>
        <v>-54935761.590000182</v>
      </c>
      <c r="F284" s="153">
        <v>126444693</v>
      </c>
    </row>
    <row r="285" spans="1:7">
      <c r="C285" s="139"/>
    </row>
    <row r="286" spans="1:7">
      <c r="A286" s="150" t="s">
        <v>297</v>
      </c>
      <c r="C286" s="167" t="s">
        <v>2935</v>
      </c>
      <c r="D286" s="147">
        <f>F286-F269</f>
        <v>-31910787.757713318</v>
      </c>
      <c r="F286" s="153">
        <v>-6825730464</v>
      </c>
    </row>
    <row r="287" spans="1:7">
      <c r="C287" s="139"/>
    </row>
    <row r="288" spans="1:7">
      <c r="C288" s="139"/>
      <c r="F288" s="145"/>
    </row>
    <row r="289" spans="3:6">
      <c r="C289" s="139"/>
    </row>
    <row r="290" spans="3:6">
      <c r="C290" s="139"/>
      <c r="F290" s="145"/>
    </row>
    <row r="291" spans="3:6">
      <c r="C291" s="139"/>
    </row>
    <row r="292" spans="3:6">
      <c r="C292" s="139"/>
    </row>
    <row r="293" spans="3:6">
      <c r="C293" s="139"/>
    </row>
    <row r="294" spans="3:6">
      <c r="C294" s="139"/>
    </row>
    <row r="295" spans="3:6">
      <c r="C295" s="139"/>
    </row>
    <row r="296" spans="3:6">
      <c r="C296" s="139"/>
    </row>
    <row r="297" spans="3:6">
      <c r="C297" s="139"/>
    </row>
    <row r="298" spans="3:6">
      <c r="C298" s="139"/>
    </row>
    <row r="299" spans="3:6">
      <c r="C299" s="139"/>
    </row>
    <row r="300" spans="3:6">
      <c r="C300" s="139"/>
    </row>
    <row r="301" spans="3:6">
      <c r="C301" s="139"/>
    </row>
    <row r="302" spans="3:6">
      <c r="C302" s="139"/>
    </row>
  </sheetData>
  <mergeCells count="5">
    <mergeCell ref="A4:F4"/>
    <mergeCell ref="A74:F74"/>
    <mergeCell ref="A92:F92"/>
    <mergeCell ref="A214:G214"/>
    <mergeCell ref="A278:F278"/>
  </mergeCells>
  <pageMargins left="0.75" right="0.19" top="0.38" bottom="0.32" header="0.28000000000000003" footer="0.17"/>
  <pageSetup paperSize="9" scale="34" orientation="portrait" horizontalDpi="1200" verticalDpi="1200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tabColor rgb="FFC00000"/>
    <pageSetUpPr fitToPage="1"/>
  </sheetPr>
  <dimension ref="A1:I78"/>
  <sheetViews>
    <sheetView showGridLines="0" zoomScale="75" zoomScaleNormal="75" workbookViewId="0">
      <selection activeCell="D2" sqref="D2:D3"/>
    </sheetView>
  </sheetViews>
  <sheetFormatPr defaultColWidth="9.109375" defaultRowHeight="18"/>
  <cols>
    <col min="1" max="1" width="48.33203125" style="457" customWidth="1"/>
    <col min="2" max="2" width="21.6640625" style="457" customWidth="1"/>
    <col min="3" max="3" width="21.6640625" style="457" hidden="1" customWidth="1"/>
    <col min="4" max="4" width="19.5546875" style="457" customWidth="1"/>
    <col min="5" max="5" width="19.33203125" style="457" bestFit="1" customWidth="1"/>
    <col min="6" max="6" width="9.109375" style="452"/>
    <col min="7" max="7" width="19.109375" style="452" bestFit="1" customWidth="1"/>
    <col min="8" max="8" width="9.109375" style="452"/>
    <col min="9" max="9" width="13.109375" style="452" bestFit="1" customWidth="1"/>
    <col min="10" max="16384" width="9.109375" style="452"/>
  </cols>
  <sheetData>
    <row r="1" spans="1:9" ht="18.600000000000001">
      <c r="A1" s="449"/>
      <c r="B1" s="450"/>
      <c r="C1" s="450"/>
      <c r="D1" s="451"/>
      <c r="E1" s="451"/>
    </row>
    <row r="2" spans="1:9">
      <c r="A2" s="430" t="s">
        <v>177</v>
      </c>
      <c r="B2" s="1430" t="s">
        <v>5819</v>
      </c>
      <c r="C2" s="1430" t="s">
        <v>5820</v>
      </c>
      <c r="D2" s="1432" t="s">
        <v>2763</v>
      </c>
      <c r="E2" s="1430" t="s">
        <v>5821</v>
      </c>
    </row>
    <row r="3" spans="1:9" ht="21.75" customHeight="1">
      <c r="A3" s="431" t="s">
        <v>5822</v>
      </c>
      <c r="B3" s="1431"/>
      <c r="C3" s="1431"/>
      <c r="D3" s="1433"/>
      <c r="E3" s="1434"/>
    </row>
    <row r="4" spans="1:9" ht="6" customHeight="1">
      <c r="A4" s="432"/>
      <c r="B4" s="432"/>
      <c r="C4" s="432"/>
      <c r="D4" s="433"/>
      <c r="E4" s="434"/>
    </row>
    <row r="5" spans="1:9">
      <c r="A5" s="435" t="s">
        <v>184</v>
      </c>
      <c r="B5" s="432"/>
      <c r="C5" s="432"/>
      <c r="D5" s="436"/>
      <c r="E5" s="432"/>
    </row>
    <row r="6" spans="1:9" ht="6" customHeight="1">
      <c r="A6" s="432"/>
      <c r="B6" s="432"/>
      <c r="C6" s="432"/>
      <c r="D6" s="436"/>
      <c r="E6" s="432"/>
    </row>
    <row r="7" spans="1:9">
      <c r="A7" s="432" t="s">
        <v>5823</v>
      </c>
      <c r="B7" s="437">
        <v>281239.35040930938</v>
      </c>
      <c r="C7" s="437">
        <v>4279826.5188199999</v>
      </c>
      <c r="D7" s="436">
        <v>103627.86531000042</v>
      </c>
      <c r="E7" s="437">
        <f>+D7-B7</f>
        <v>-177611.48509930895</v>
      </c>
      <c r="G7" s="437"/>
    </row>
    <row r="8" spans="1:9">
      <c r="A8" s="432" t="s">
        <v>5824</v>
      </c>
      <c r="B8" s="432">
        <v>2256768.0197054055</v>
      </c>
      <c r="C8" s="432">
        <v>-1.20000000752043E-4</v>
      </c>
      <c r="D8" s="436">
        <v>2380609.4491702025</v>
      </c>
      <c r="E8" s="432">
        <f t="shared" ref="E8:E72" si="0">+D8-B8</f>
        <v>123841.42946479702</v>
      </c>
    </row>
    <row r="9" spans="1:9" ht="19.5" customHeight="1">
      <c r="A9" s="432" t="s">
        <v>303</v>
      </c>
      <c r="B9" s="432">
        <v>0</v>
      </c>
      <c r="C9" s="432">
        <v>0</v>
      </c>
      <c r="D9" s="436">
        <v>0</v>
      </c>
      <c r="E9" s="432">
        <f t="shared" si="0"/>
        <v>0</v>
      </c>
    </row>
    <row r="10" spans="1:9">
      <c r="A10" s="432" t="s">
        <v>322</v>
      </c>
      <c r="B10" s="432">
        <v>105120</v>
      </c>
      <c r="C10" s="432">
        <v>105120.09969</v>
      </c>
      <c r="D10" s="436">
        <v>105135.87806999999</v>
      </c>
      <c r="E10" s="432">
        <f t="shared" si="0"/>
        <v>15.878069999991567</v>
      </c>
    </row>
    <row r="11" spans="1:9">
      <c r="A11" s="432" t="s">
        <v>328</v>
      </c>
      <c r="B11" s="432">
        <v>373781.97751264775</v>
      </c>
      <c r="C11" s="432">
        <v>372969.95934</v>
      </c>
      <c r="D11" s="436">
        <v>423056.80935255141</v>
      </c>
      <c r="E11" s="432">
        <f t="shared" si="0"/>
        <v>49274.831839903665</v>
      </c>
    </row>
    <row r="12" spans="1:9">
      <c r="A12" s="432" t="s">
        <v>5825</v>
      </c>
      <c r="B12" s="432">
        <v>82580</v>
      </c>
      <c r="C12" s="432">
        <v>86181.015579999992</v>
      </c>
      <c r="D12" s="436">
        <v>81906.182140000019</v>
      </c>
      <c r="E12" s="432">
        <f t="shared" si="0"/>
        <v>-673.81785999998101</v>
      </c>
    </row>
    <row r="13" spans="1:9">
      <c r="A13" s="432" t="s">
        <v>1</v>
      </c>
      <c r="B13" s="432">
        <v>232151.33727378325</v>
      </c>
      <c r="C13" s="432">
        <v>2253.48389</v>
      </c>
      <c r="D13" s="436">
        <v>270964.32908999996</v>
      </c>
      <c r="E13" s="432">
        <f t="shared" si="0"/>
        <v>38812.991816216701</v>
      </c>
    </row>
    <row r="14" spans="1:9" ht="6" customHeight="1">
      <c r="A14" s="432"/>
      <c r="B14" s="432"/>
      <c r="C14" s="432"/>
      <c r="D14" s="436"/>
      <c r="E14" s="432"/>
    </row>
    <row r="15" spans="1:9">
      <c r="A15" s="438" t="s">
        <v>341</v>
      </c>
      <c r="B15" s="439">
        <f>SUM(B7:B13)</f>
        <v>3331640.6849011458</v>
      </c>
      <c r="C15" s="439">
        <f>SUM(C7:C13)</f>
        <v>4846351.0771999992</v>
      </c>
      <c r="D15" s="440">
        <f>SUM(D7:D13)</f>
        <v>3365300.5131327547</v>
      </c>
      <c r="E15" s="439">
        <f t="shared" si="0"/>
        <v>33659.828231608961</v>
      </c>
      <c r="G15" s="453"/>
      <c r="I15" s="453"/>
    </row>
    <row r="16" spans="1:9" ht="6" customHeight="1">
      <c r="A16" s="432"/>
      <c r="B16" s="432"/>
      <c r="C16" s="432"/>
      <c r="D16" s="436"/>
      <c r="E16" s="432"/>
    </row>
    <row r="17" spans="1:7">
      <c r="A17" s="432" t="s">
        <v>2</v>
      </c>
      <c r="B17" s="432">
        <v>18377</v>
      </c>
      <c r="C17" s="432">
        <v>18377.31322</v>
      </c>
      <c r="D17" s="436">
        <v>17300.895309999571</v>
      </c>
      <c r="E17" s="432">
        <f t="shared" si="0"/>
        <v>-1076.1046900004294</v>
      </c>
    </row>
    <row r="18" spans="1:7">
      <c r="A18" s="432" t="s">
        <v>5826</v>
      </c>
      <c r="B18" s="432">
        <v>358930.52841999999</v>
      </c>
      <c r="C18" s="432">
        <v>360380.92606999999</v>
      </c>
      <c r="D18" s="436">
        <v>624030.64948649891</v>
      </c>
      <c r="E18" s="432">
        <f t="shared" si="0"/>
        <v>265100.12106649892</v>
      </c>
    </row>
    <row r="19" spans="1:7">
      <c r="A19" s="432" t="s">
        <v>1</v>
      </c>
      <c r="B19" s="432">
        <v>182592.48373000001</v>
      </c>
      <c r="C19" s="432">
        <v>196764.18903099999</v>
      </c>
      <c r="D19" s="436">
        <v>181329.6615614997</v>
      </c>
      <c r="E19" s="432">
        <f t="shared" si="0"/>
        <v>-1262.8221685003082</v>
      </c>
    </row>
    <row r="20" spans="1:7">
      <c r="A20" s="432" t="s">
        <v>3</v>
      </c>
      <c r="B20" s="432">
        <v>6736</v>
      </c>
      <c r="C20" s="432">
        <v>6795.2869995000001</v>
      </c>
      <c r="D20" s="436">
        <v>5747.7531799999906</v>
      </c>
      <c r="E20" s="432">
        <f t="shared" si="0"/>
        <v>-988.24682000000939</v>
      </c>
    </row>
    <row r="21" spans="1:7" ht="2.25" customHeight="1">
      <c r="A21" s="432" t="s">
        <v>5827</v>
      </c>
      <c r="B21" s="432">
        <v>0</v>
      </c>
      <c r="C21" s="432">
        <v>0</v>
      </c>
      <c r="D21" s="436">
        <v>0</v>
      </c>
      <c r="E21" s="432">
        <f t="shared" si="0"/>
        <v>0</v>
      </c>
    </row>
    <row r="22" spans="1:7">
      <c r="A22" s="432" t="s">
        <v>4</v>
      </c>
      <c r="B22" s="432">
        <v>880</v>
      </c>
      <c r="C22" s="432">
        <v>1455.5097739999999</v>
      </c>
      <c r="D22" s="436">
        <v>912.08328000167251</v>
      </c>
      <c r="E22" s="432">
        <f t="shared" si="0"/>
        <v>32.083280001672506</v>
      </c>
    </row>
    <row r="23" spans="1:7" ht="6" customHeight="1">
      <c r="A23" s="432"/>
      <c r="B23" s="432"/>
      <c r="C23" s="432"/>
      <c r="D23" s="436"/>
      <c r="E23" s="432"/>
    </row>
    <row r="24" spans="1:7">
      <c r="A24" s="438" t="s">
        <v>471</v>
      </c>
      <c r="B24" s="439">
        <f>SUM(B17:B22)</f>
        <v>567516.01214999997</v>
      </c>
      <c r="C24" s="439">
        <f>SUM(C17:C22)</f>
        <v>583773.2250945</v>
      </c>
      <c r="D24" s="440">
        <f>SUM(D17:D22)</f>
        <v>829321.04281799984</v>
      </c>
      <c r="E24" s="439">
        <f t="shared" si="0"/>
        <v>261805.03066799988</v>
      </c>
      <c r="G24" s="453"/>
    </row>
    <row r="25" spans="1:7" ht="6" customHeight="1">
      <c r="A25" s="432"/>
      <c r="B25" s="432"/>
      <c r="C25" s="432"/>
      <c r="D25" s="436"/>
      <c r="E25" s="432">
        <f t="shared" si="0"/>
        <v>0</v>
      </c>
    </row>
    <row r="26" spans="1:7" ht="18.600000000000001" thickBot="1">
      <c r="A26" s="438"/>
      <c r="B26" s="441">
        <f>B15+B24</f>
        <v>3899156.6970511456</v>
      </c>
      <c r="C26" s="441">
        <f>C15+C24</f>
        <v>5430124.3022944992</v>
      </c>
      <c r="D26" s="442">
        <f>D15+D24</f>
        <v>4194621.5559507543</v>
      </c>
      <c r="E26" s="441">
        <f t="shared" si="0"/>
        <v>295464.85889960872</v>
      </c>
    </row>
    <row r="27" spans="1:7" ht="6" customHeight="1" thickTop="1">
      <c r="A27" s="432"/>
      <c r="B27" s="443"/>
      <c r="C27" s="443"/>
      <c r="D27" s="444"/>
      <c r="E27" s="443">
        <f t="shared" si="0"/>
        <v>0</v>
      </c>
    </row>
    <row r="28" spans="1:7">
      <c r="A28" s="435" t="s">
        <v>473</v>
      </c>
      <c r="B28" s="432"/>
      <c r="C28" s="432"/>
      <c r="D28" s="436"/>
      <c r="E28" s="432"/>
    </row>
    <row r="29" spans="1:7" ht="6" customHeight="1">
      <c r="A29" s="432"/>
      <c r="B29" s="432"/>
      <c r="C29" s="432"/>
      <c r="D29" s="436"/>
      <c r="E29" s="432"/>
    </row>
    <row r="30" spans="1:7">
      <c r="A30" s="432" t="s">
        <v>475</v>
      </c>
      <c r="B30" s="432">
        <v>1024500</v>
      </c>
      <c r="C30" s="432">
        <v>1024500</v>
      </c>
      <c r="D30" s="436">
        <v>200000</v>
      </c>
      <c r="E30" s="432">
        <f t="shared" si="0"/>
        <v>-824500</v>
      </c>
    </row>
    <row r="31" spans="1:7" ht="18.75" customHeight="1">
      <c r="A31" s="432" t="s">
        <v>5</v>
      </c>
      <c r="B31" s="432">
        <v>0</v>
      </c>
      <c r="C31" s="432">
        <v>0</v>
      </c>
      <c r="D31" s="436">
        <v>0</v>
      </c>
      <c r="E31" s="432">
        <f t="shared" si="0"/>
        <v>0</v>
      </c>
    </row>
    <row r="32" spans="1:7">
      <c r="A32" s="432" t="s">
        <v>6</v>
      </c>
      <c r="B32" s="432">
        <v>-685646.59091469133</v>
      </c>
      <c r="C32" s="432">
        <v>-685319.16567999905</v>
      </c>
      <c r="D32" s="436">
        <v>188338.24571677137</v>
      </c>
      <c r="E32" s="432">
        <f t="shared" si="0"/>
        <v>873984.83663146268</v>
      </c>
    </row>
    <row r="33" spans="1:7">
      <c r="A33" s="432" t="s">
        <v>17</v>
      </c>
      <c r="B33" s="432">
        <v>212246.52187583924</v>
      </c>
      <c r="C33" s="432">
        <v>213232.73024999897</v>
      </c>
      <c r="D33" s="436">
        <v>382143.83095595933</v>
      </c>
      <c r="E33" s="432">
        <f t="shared" si="0"/>
        <v>169897.30908012009</v>
      </c>
    </row>
    <row r="34" spans="1:7" ht="1.5" customHeight="1">
      <c r="A34" s="432" t="s">
        <v>483</v>
      </c>
      <c r="B34" s="445">
        <v>552413564.56999993</v>
      </c>
      <c r="C34" s="445">
        <v>552413564.56999993</v>
      </c>
      <c r="D34" s="446">
        <f>SUM(D30:D33)</f>
        <v>770482.07667273073</v>
      </c>
      <c r="E34" s="445">
        <f t="shared" si="0"/>
        <v>-551643082.49332726</v>
      </c>
    </row>
    <row r="35" spans="1:7" ht="0.75" customHeight="1">
      <c r="A35" s="432" t="s">
        <v>484</v>
      </c>
      <c r="B35" s="432">
        <v>0</v>
      </c>
      <c r="C35" s="432">
        <v>0</v>
      </c>
      <c r="D35" s="436">
        <v>0</v>
      </c>
      <c r="E35" s="432">
        <f t="shared" si="0"/>
        <v>0</v>
      </c>
    </row>
    <row r="36" spans="1:7" ht="6" customHeight="1">
      <c r="A36" s="432"/>
      <c r="B36" s="432"/>
      <c r="C36" s="432"/>
      <c r="D36" s="436"/>
      <c r="E36" s="432"/>
    </row>
    <row r="37" spans="1:7">
      <c r="A37" s="438" t="s">
        <v>8</v>
      </c>
      <c r="B37" s="439">
        <f>+B30+B32+B33</f>
        <v>551099.93096114788</v>
      </c>
      <c r="C37" s="439">
        <f>+C30+C32+C33</f>
        <v>552413.56456999993</v>
      </c>
      <c r="D37" s="440">
        <f>+D30+D32+D33</f>
        <v>770482.07667273073</v>
      </c>
      <c r="E37" s="439">
        <f t="shared" si="0"/>
        <v>219382.14571158285</v>
      </c>
    </row>
    <row r="38" spans="1:7" ht="6" customHeight="1">
      <c r="A38" s="432"/>
      <c r="B38" s="432"/>
      <c r="C38" s="432"/>
      <c r="D38" s="436"/>
      <c r="E38" s="432"/>
    </row>
    <row r="39" spans="1:7">
      <c r="A39" s="435" t="s">
        <v>485</v>
      </c>
      <c r="B39" s="432"/>
      <c r="C39" s="432"/>
      <c r="D39" s="436"/>
      <c r="E39" s="432"/>
      <c r="G39" s="454">
        <v>40422</v>
      </c>
    </row>
    <row r="40" spans="1:7" ht="6" customHeight="1">
      <c r="A40" s="432"/>
      <c r="B40" s="432"/>
      <c r="C40" s="432"/>
      <c r="D40" s="436"/>
      <c r="E40" s="432"/>
    </row>
    <row r="41" spans="1:7" s="455" customFormat="1" ht="21" customHeight="1">
      <c r="A41" s="447" t="s">
        <v>65</v>
      </c>
      <c r="B41" s="447">
        <v>628125</v>
      </c>
      <c r="C41" s="447"/>
      <c r="D41" s="448">
        <v>1428271.6714999999</v>
      </c>
      <c r="E41" s="447">
        <f t="shared" si="0"/>
        <v>800146.67149999994</v>
      </c>
      <c r="G41" s="455" t="s">
        <v>5829</v>
      </c>
    </row>
    <row r="42" spans="1:7" s="455" customFormat="1" ht="21" customHeight="1">
      <c r="A42" s="447" t="s">
        <v>5828</v>
      </c>
      <c r="B42" s="447">
        <v>1401076.56657</v>
      </c>
      <c r="C42" s="447"/>
      <c r="D42" s="448">
        <f>+D47+D48</f>
        <v>1388696.7203499977</v>
      </c>
      <c r="E42" s="447">
        <f t="shared" si="0"/>
        <v>-12379.846220002277</v>
      </c>
      <c r="G42" s="455" t="s">
        <v>5829</v>
      </c>
    </row>
    <row r="43" spans="1:7" s="455" customFormat="1" ht="21" customHeight="1">
      <c r="A43" s="447" t="s">
        <v>66</v>
      </c>
      <c r="B43" s="447">
        <v>61465.730499999998</v>
      </c>
      <c r="C43" s="447"/>
      <c r="D43" s="448">
        <f>+D50</f>
        <v>37008.039659999995</v>
      </c>
      <c r="E43" s="447">
        <f t="shared" si="0"/>
        <v>-24457.690840000003</v>
      </c>
      <c r="G43" s="455" t="s">
        <v>5829</v>
      </c>
    </row>
    <row r="44" spans="1:7" s="455" customFormat="1" ht="21" customHeight="1">
      <c r="A44" s="447" t="s">
        <v>11</v>
      </c>
      <c r="B44" s="447">
        <v>31765.404189999914</v>
      </c>
      <c r="C44" s="447"/>
      <c r="D44" s="448">
        <v>32814.456310000045</v>
      </c>
      <c r="E44" s="447">
        <f t="shared" si="0"/>
        <v>1049.0521200001313</v>
      </c>
      <c r="G44" s="455" t="s">
        <v>5829</v>
      </c>
    </row>
    <row r="45" spans="1:7" hidden="1">
      <c r="A45" s="432"/>
      <c r="B45" s="432"/>
      <c r="C45" s="432"/>
      <c r="D45" s="436"/>
      <c r="E45" s="432"/>
      <c r="G45" s="452" t="s">
        <v>5830</v>
      </c>
    </row>
    <row r="46" spans="1:7" hidden="1">
      <c r="A46" s="432" t="s">
        <v>488</v>
      </c>
      <c r="B46" s="432"/>
      <c r="C46" s="432"/>
      <c r="D46" s="436">
        <v>146.95207000000002</v>
      </c>
      <c r="E46" s="432">
        <f t="shared" si="0"/>
        <v>146.95207000000002</v>
      </c>
      <c r="G46" s="453" t="s">
        <v>5831</v>
      </c>
    </row>
    <row r="47" spans="1:7" hidden="1">
      <c r="A47" s="432" t="s">
        <v>9</v>
      </c>
      <c r="B47" s="432">
        <v>1343872.3857400001</v>
      </c>
      <c r="C47" s="432">
        <v>1343872.3857400001</v>
      </c>
      <c r="D47" s="436">
        <v>1332918.0189799978</v>
      </c>
      <c r="E47" s="432">
        <f t="shared" si="0"/>
        <v>-10954.366760002216</v>
      </c>
      <c r="G47" s="453" t="s">
        <v>5831</v>
      </c>
    </row>
    <row r="48" spans="1:7" hidden="1">
      <c r="A48" s="432" t="s">
        <v>10</v>
      </c>
      <c r="B48" s="432">
        <v>57180.828580000001</v>
      </c>
      <c r="C48" s="432">
        <v>57180.828580000001</v>
      </c>
      <c r="D48" s="436">
        <v>55778.701370000002</v>
      </c>
      <c r="E48" s="432">
        <f t="shared" si="0"/>
        <v>-1402.1272099999987</v>
      </c>
      <c r="G48" s="453" t="s">
        <v>5831</v>
      </c>
    </row>
    <row r="49" spans="1:7" hidden="1">
      <c r="A49" s="432" t="s">
        <v>500</v>
      </c>
      <c r="B49" s="432">
        <v>0</v>
      </c>
      <c r="C49" s="432">
        <v>0</v>
      </c>
      <c r="D49" s="436">
        <v>0</v>
      </c>
      <c r="E49" s="432">
        <f t="shared" si="0"/>
        <v>0</v>
      </c>
      <c r="G49" s="453" t="s">
        <v>5831</v>
      </c>
    </row>
    <row r="50" spans="1:7" hidden="1">
      <c r="A50" s="432" t="s">
        <v>505</v>
      </c>
      <c r="B50" s="432">
        <v>61465.730499999998</v>
      </c>
      <c r="C50" s="432">
        <v>61465.820500000002</v>
      </c>
      <c r="D50" s="436">
        <v>37008.039659999995</v>
      </c>
      <c r="E50" s="432">
        <f t="shared" si="0"/>
        <v>-24457.690840000003</v>
      </c>
      <c r="G50" s="453" t="s">
        <v>5831</v>
      </c>
    </row>
    <row r="51" spans="1:7" hidden="1">
      <c r="A51" s="432" t="s">
        <v>507</v>
      </c>
      <c r="B51" s="432">
        <v>1626.8227199999999</v>
      </c>
      <c r="C51" s="432">
        <v>1626.8227199999999</v>
      </c>
      <c r="D51" s="436">
        <v>2079.8355099999999</v>
      </c>
      <c r="E51" s="432">
        <f t="shared" si="0"/>
        <v>453.01279</v>
      </c>
      <c r="G51" s="453" t="s">
        <v>5831</v>
      </c>
    </row>
    <row r="52" spans="1:7" hidden="1">
      <c r="A52" s="432" t="s">
        <v>511</v>
      </c>
      <c r="B52" s="432">
        <v>1408341.3411900001</v>
      </c>
      <c r="C52" s="432">
        <v>1408341.3411900001</v>
      </c>
      <c r="D52" s="436">
        <v>29721.116680000068</v>
      </c>
      <c r="E52" s="432">
        <f t="shared" si="0"/>
        <v>-1378620.2245100001</v>
      </c>
      <c r="G52" s="453" t="s">
        <v>5831</v>
      </c>
    </row>
    <row r="53" spans="1:7" hidden="1">
      <c r="A53" s="432" t="s">
        <v>512</v>
      </c>
      <c r="B53" s="432">
        <v>0</v>
      </c>
      <c r="C53" s="432">
        <v>0</v>
      </c>
      <c r="D53" s="436">
        <v>0</v>
      </c>
      <c r="E53" s="432">
        <f t="shared" si="0"/>
        <v>0</v>
      </c>
      <c r="G53" s="453" t="s">
        <v>5831</v>
      </c>
    </row>
    <row r="54" spans="1:7" hidden="1">
      <c r="A54" s="432" t="s">
        <v>11</v>
      </c>
      <c r="B54" s="432">
        <v>644486.69847000006</v>
      </c>
      <c r="C54" s="432">
        <v>644486.69847000006</v>
      </c>
      <c r="D54" s="436">
        <v>1429138.22355</v>
      </c>
      <c r="E54" s="432">
        <f t="shared" si="0"/>
        <v>784651.52507999993</v>
      </c>
      <c r="G54" s="453" t="s">
        <v>5831</v>
      </c>
    </row>
    <row r="55" spans="1:7" ht="6" customHeight="1">
      <c r="A55" s="432"/>
      <c r="B55" s="432"/>
      <c r="C55" s="432"/>
      <c r="D55" s="436"/>
      <c r="E55" s="432"/>
      <c r="G55" s="453"/>
    </row>
    <row r="56" spans="1:7">
      <c r="A56" s="438" t="s">
        <v>39</v>
      </c>
      <c r="B56" s="439">
        <f>+B41+B42+B43+B44</f>
        <v>2122432.70126</v>
      </c>
      <c r="C56" s="439">
        <f>SUM(C46:C55)</f>
        <v>3516973.8972000005</v>
      </c>
      <c r="D56" s="440">
        <f>+D41++D42+D43+D44</f>
        <v>2886790.8878199975</v>
      </c>
      <c r="E56" s="439">
        <f t="shared" si="0"/>
        <v>764358.1865599975</v>
      </c>
      <c r="G56" s="453"/>
    </row>
    <row r="57" spans="1:7" ht="6" customHeight="1">
      <c r="A57" s="432"/>
      <c r="B57" s="432"/>
      <c r="C57" s="432"/>
      <c r="D57" s="436"/>
      <c r="E57" s="432"/>
    </row>
    <row r="58" spans="1:7" ht="6" customHeight="1">
      <c r="A58" s="432"/>
      <c r="B58" s="432"/>
      <c r="C58" s="432"/>
      <c r="D58" s="436"/>
      <c r="E58" s="432"/>
    </row>
    <row r="59" spans="1:7" hidden="1">
      <c r="A59" s="432" t="s">
        <v>488</v>
      </c>
      <c r="B59" s="432">
        <v>0</v>
      </c>
      <c r="C59" s="432">
        <v>0</v>
      </c>
      <c r="D59" s="436">
        <v>0</v>
      </c>
      <c r="E59" s="432">
        <f t="shared" si="0"/>
        <v>0</v>
      </c>
    </row>
    <row r="60" spans="1:7" s="455" customFormat="1">
      <c r="A60" s="447" t="s">
        <v>11</v>
      </c>
      <c r="B60" s="447">
        <v>1212167.42481</v>
      </c>
      <c r="C60" s="447"/>
      <c r="D60" s="448">
        <f>+D63+D64+D65</f>
        <v>519105.23782850069</v>
      </c>
      <c r="E60" s="447">
        <f t="shared" si="0"/>
        <v>-693062.18698149931</v>
      </c>
      <c r="G60" s="455" t="s">
        <v>5829</v>
      </c>
    </row>
    <row r="61" spans="1:7" s="455" customFormat="1">
      <c r="A61" s="447" t="s">
        <v>40</v>
      </c>
      <c r="B61" s="447">
        <v>13457</v>
      </c>
      <c r="C61" s="447"/>
      <c r="D61" s="448">
        <f>+D66</f>
        <v>12879.14237649998</v>
      </c>
      <c r="E61" s="447">
        <f t="shared" si="0"/>
        <v>-577.85762350002005</v>
      </c>
      <c r="G61" s="455" t="s">
        <v>5829</v>
      </c>
    </row>
    <row r="62" spans="1:7" s="455" customFormat="1" hidden="1">
      <c r="A62" s="447"/>
      <c r="B62" s="447"/>
      <c r="C62" s="447"/>
      <c r="D62" s="448"/>
      <c r="E62" s="447"/>
    </row>
    <row r="63" spans="1:7" s="455" customFormat="1" hidden="1">
      <c r="A63" s="447" t="s">
        <v>507</v>
      </c>
      <c r="B63" s="447">
        <v>153914.96456749999</v>
      </c>
      <c r="C63" s="447">
        <v>153914.96456749999</v>
      </c>
      <c r="D63" s="448">
        <v>264004.24865749991</v>
      </c>
      <c r="E63" s="447">
        <f t="shared" si="0"/>
        <v>110089.28408999991</v>
      </c>
    </row>
    <row r="64" spans="1:7" s="455" customFormat="1" hidden="1">
      <c r="A64" s="447" t="s">
        <v>511</v>
      </c>
      <c r="B64" s="447">
        <v>134124.18249000001</v>
      </c>
      <c r="C64" s="447">
        <v>134124.18249000001</v>
      </c>
      <c r="D64" s="448">
        <v>0</v>
      </c>
      <c r="E64" s="447">
        <f t="shared" si="0"/>
        <v>-134124.18249000001</v>
      </c>
    </row>
    <row r="65" spans="1:5" s="455" customFormat="1" hidden="1">
      <c r="A65" s="447" t="s">
        <v>11</v>
      </c>
      <c r="B65" s="447">
        <v>1059231.7493820002</v>
      </c>
      <c r="C65" s="447">
        <v>1059231.7493820002</v>
      </c>
      <c r="D65" s="448">
        <v>255100.98917100081</v>
      </c>
      <c r="E65" s="447">
        <f t="shared" si="0"/>
        <v>-804130.7602109994</v>
      </c>
    </row>
    <row r="66" spans="1:5" s="455" customFormat="1" hidden="1">
      <c r="A66" s="447" t="s">
        <v>40</v>
      </c>
      <c r="B66" s="447">
        <v>13465.944853999999</v>
      </c>
      <c r="C66" s="447">
        <v>13465.944853999999</v>
      </c>
      <c r="D66" s="448">
        <v>12879.14237649998</v>
      </c>
      <c r="E66" s="447">
        <f t="shared" si="0"/>
        <v>-586.80247750001945</v>
      </c>
    </row>
    <row r="67" spans="1:5" s="455" customFormat="1" ht="6" customHeight="1">
      <c r="A67" s="447"/>
      <c r="B67" s="447"/>
      <c r="C67" s="447"/>
      <c r="D67" s="448"/>
      <c r="E67" s="447"/>
    </row>
    <row r="68" spans="1:5">
      <c r="A68" s="438" t="s">
        <v>41</v>
      </c>
      <c r="B68" s="439">
        <f>+B60+B61</f>
        <v>1225624.42481</v>
      </c>
      <c r="C68" s="439">
        <f>SUM(C59:C66)</f>
        <v>1360736.8412935</v>
      </c>
      <c r="D68" s="440">
        <f>SUM(D59:D61)</f>
        <v>531984.38020500063</v>
      </c>
      <c r="E68" s="439">
        <f t="shared" si="0"/>
        <v>-693640.04460499936</v>
      </c>
    </row>
    <row r="69" spans="1:5" ht="6" customHeight="1">
      <c r="A69" s="432"/>
      <c r="B69" s="432"/>
      <c r="C69" s="432"/>
      <c r="D69" s="436"/>
      <c r="E69" s="432"/>
    </row>
    <row r="70" spans="1:5">
      <c r="A70" s="438" t="s">
        <v>13</v>
      </c>
      <c r="B70" s="439">
        <f>B56+B68</f>
        <v>3348057.1260700002</v>
      </c>
      <c r="C70" s="439">
        <f>C56+C68</f>
        <v>4877710.7384935003</v>
      </c>
      <c r="D70" s="440">
        <f>D56+D68</f>
        <v>3418775.2680249983</v>
      </c>
      <c r="E70" s="439">
        <f t="shared" si="0"/>
        <v>70718.14195499802</v>
      </c>
    </row>
    <row r="71" spans="1:5" ht="6" customHeight="1">
      <c r="A71" s="432"/>
      <c r="B71" s="432"/>
      <c r="C71" s="432"/>
      <c r="D71" s="436"/>
      <c r="E71" s="432"/>
    </row>
    <row r="72" spans="1:5" ht="18.600000000000001" thickBot="1">
      <c r="A72" s="432"/>
      <c r="B72" s="441">
        <f>B37+B70</f>
        <v>3899157.0570311481</v>
      </c>
      <c r="C72" s="441">
        <f>C37+C70</f>
        <v>5430124.3030635007</v>
      </c>
      <c r="D72" s="442">
        <f>D37+D70</f>
        <v>4189257.3446977288</v>
      </c>
      <c r="E72" s="441">
        <f t="shared" si="0"/>
        <v>290100.28766658064</v>
      </c>
    </row>
    <row r="73" spans="1:5" ht="18.600000000000001" thickTop="1">
      <c r="A73" s="449"/>
      <c r="B73" s="449"/>
      <c r="C73" s="449"/>
      <c r="D73" s="449"/>
      <c r="E73" s="449"/>
    </row>
    <row r="74" spans="1:5">
      <c r="A74" s="449"/>
      <c r="B74" s="449"/>
      <c r="C74" s="449"/>
      <c r="D74" s="456"/>
      <c r="E74" s="449"/>
    </row>
    <row r="75" spans="1:5">
      <c r="D75" s="458"/>
    </row>
    <row r="76" spans="1:5">
      <c r="B76" s="459"/>
      <c r="C76" s="459"/>
      <c r="D76" s="459"/>
      <c r="E76" s="459"/>
    </row>
    <row r="77" spans="1:5">
      <c r="B77" s="460"/>
      <c r="C77" s="460"/>
      <c r="D77" s="460"/>
      <c r="E77" s="460"/>
    </row>
    <row r="78" spans="1:5">
      <c r="B78" s="459"/>
      <c r="C78" s="459"/>
      <c r="D78" s="459"/>
      <c r="E78" s="459"/>
    </row>
  </sheetData>
  <mergeCells count="4">
    <mergeCell ref="B2:B3"/>
    <mergeCell ref="C2:C3"/>
    <mergeCell ref="D2:D3"/>
    <mergeCell ref="E2:E3"/>
  </mergeCells>
  <pageMargins left="0.70866141732283472" right="0.70866141732283472" top="0.74803149606299213" bottom="0.74803149606299213" header="0.31496062992125984" footer="0.31496062992125984"/>
  <pageSetup paperSize="9" scale="49" orientation="portrait" horizontalDpi="1200" verticalDpi="12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pageSetUpPr fitToPage="1"/>
  </sheetPr>
  <dimension ref="A1:T1687"/>
  <sheetViews>
    <sheetView zoomScale="85" workbookViewId="0">
      <pane xSplit="2" ySplit="2" topLeftCell="C957" activePane="bottomRight" state="frozen"/>
      <selection activeCell="K269" sqref="K269"/>
      <selection pane="topRight" activeCell="K269" sqref="K269"/>
      <selection pane="bottomLeft" activeCell="K269" sqref="K269"/>
      <selection pane="bottomRight" activeCell="K269" sqref="K269"/>
    </sheetView>
  </sheetViews>
  <sheetFormatPr defaultColWidth="9.109375" defaultRowHeight="13.2" outlineLevelRow="2"/>
  <cols>
    <col min="1" max="1" width="13.5546875" style="242" customWidth="1"/>
    <col min="2" max="2" width="69.5546875" style="242" customWidth="1"/>
    <col min="3" max="3" width="14.5546875" style="242" bestFit="1" customWidth="1"/>
    <col min="4" max="4" width="13.5546875" style="242" bestFit="1" customWidth="1"/>
    <col min="5" max="5" width="1.88671875" style="242" customWidth="1"/>
    <col min="6" max="6" width="1.44140625" style="242" hidden="1" customWidth="1"/>
    <col min="7" max="7" width="4.6640625" style="242" hidden="1" customWidth="1"/>
    <col min="8" max="8" width="1.6640625" style="242" customWidth="1"/>
    <col min="9" max="9" width="12.5546875" style="242" customWidth="1"/>
    <col min="10" max="10" width="1.6640625" style="242" customWidth="1"/>
    <col min="11" max="11" width="14.44140625" style="242" customWidth="1"/>
    <col min="12" max="12" width="3" style="242" hidden="1" customWidth="1"/>
    <col min="13" max="13" width="4" style="242" customWidth="1"/>
    <col min="14" max="14" width="15.44140625" style="242" customWidth="1"/>
    <col min="15" max="15" width="10.88671875" style="140" bestFit="1" customWidth="1"/>
    <col min="16" max="16" width="7" style="242" bestFit="1" customWidth="1"/>
    <col min="17" max="17" width="12.88671875" style="242" customWidth="1"/>
    <col min="18" max="18" width="14.6640625" style="242" customWidth="1"/>
    <col min="19" max="19" width="12.44140625" style="242" bestFit="1" customWidth="1"/>
    <col min="20" max="20" width="10.88671875" style="242" bestFit="1" customWidth="1"/>
    <col min="21" max="16384" width="9.109375" style="242"/>
  </cols>
  <sheetData>
    <row r="1" spans="1:18">
      <c r="A1" s="398" t="s">
        <v>5784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</row>
    <row r="2" spans="1:18" ht="23.25" customHeight="1">
      <c r="A2" s="399" t="s">
        <v>60</v>
      </c>
      <c r="C2" s="243" t="s">
        <v>2759</v>
      </c>
      <c r="D2" s="243" t="s">
        <v>2760</v>
      </c>
      <c r="E2" s="244"/>
      <c r="F2" s="243" t="s">
        <v>2937</v>
      </c>
      <c r="G2" s="245" t="s">
        <v>2938</v>
      </c>
      <c r="H2" s="244"/>
      <c r="I2" s="245" t="s">
        <v>2761</v>
      </c>
      <c r="J2" s="246"/>
      <c r="K2" s="245" t="s">
        <v>2762</v>
      </c>
      <c r="L2" s="220" t="s">
        <v>2765</v>
      </c>
      <c r="M2" s="220"/>
      <c r="O2" s="247" t="s">
        <v>2766</v>
      </c>
      <c r="Q2" s="248" t="s">
        <v>2939</v>
      </c>
      <c r="R2" s="177" t="s">
        <v>2940</v>
      </c>
    </row>
    <row r="3" spans="1:18">
      <c r="A3" s="398" t="s">
        <v>2941</v>
      </c>
      <c r="E3" s="250"/>
      <c r="F3" s="251"/>
      <c r="G3" s="251"/>
      <c r="H3" s="250"/>
      <c r="J3" s="250"/>
      <c r="L3" s="252"/>
    </row>
    <row r="4" spans="1:18" outlineLevel="1">
      <c r="A4" s="400" t="s">
        <v>2942</v>
      </c>
      <c r="C4" s="253">
        <f>SUM(C5:C13)</f>
        <v>-18689.979999999901</v>
      </c>
      <c r="D4" s="254">
        <f>C4*-1</f>
        <v>18689.979999999901</v>
      </c>
      <c r="E4" s="255"/>
      <c r="F4" s="256"/>
      <c r="G4" s="256"/>
      <c r="H4" s="255"/>
      <c r="I4" s="254"/>
      <c r="J4" s="255"/>
      <c r="K4" s="254">
        <f>D4+I4</f>
        <v>18689.979999999901</v>
      </c>
      <c r="L4" s="257" t="e">
        <f>#REF!+C4</f>
        <v>#REF!</v>
      </c>
      <c r="M4" s="254"/>
      <c r="N4" s="229" t="e">
        <v>#VALUE!</v>
      </c>
      <c r="O4" s="65">
        <v>0</v>
      </c>
      <c r="P4" s="229"/>
      <c r="Q4" s="258">
        <v>411334.95</v>
      </c>
      <c r="R4" s="259">
        <f t="shared" ref="R4:R67" si="0">K4-Q4</f>
        <v>-392644.97000000009</v>
      </c>
    </row>
    <row r="5" spans="1:18" ht="12.75" customHeight="1" outlineLevel="2">
      <c r="A5" s="401" t="s">
        <v>4443</v>
      </c>
      <c r="B5" s="45" t="s">
        <v>2943</v>
      </c>
      <c r="C5" s="260">
        <v>0</v>
      </c>
      <c r="D5" s="230">
        <f t="shared" ref="D5:D68" si="1">C5*-1</f>
        <v>0</v>
      </c>
      <c r="E5" s="255"/>
      <c r="F5" s="31"/>
      <c r="G5" s="256"/>
      <c r="H5" s="255"/>
      <c r="I5" s="230"/>
      <c r="J5" s="255"/>
      <c r="K5" s="230">
        <f t="shared" ref="K5:K68" si="2">D5+I5</f>
        <v>0</v>
      </c>
      <c r="L5" s="257"/>
      <c r="M5" s="230"/>
      <c r="N5" s="229">
        <v>0</v>
      </c>
      <c r="O5" s="65" t="s">
        <v>2942</v>
      </c>
      <c r="P5" s="242" t="b">
        <f>EXACT($A$4,O5)</f>
        <v>1</v>
      </c>
      <c r="Q5" s="258">
        <v>0</v>
      </c>
      <c r="R5" s="259">
        <f t="shared" si="0"/>
        <v>0</v>
      </c>
    </row>
    <row r="6" spans="1:18" ht="12.75" customHeight="1" outlineLevel="2">
      <c r="A6" s="272" t="s">
        <v>4444</v>
      </c>
      <c r="B6" s="196" t="s">
        <v>2944</v>
      </c>
      <c r="C6" s="260">
        <v>0</v>
      </c>
      <c r="D6" s="230">
        <f t="shared" si="1"/>
        <v>0</v>
      </c>
      <c r="E6" s="255"/>
      <c r="F6" s="31"/>
      <c r="G6" s="256"/>
      <c r="H6" s="255"/>
      <c r="I6" s="230"/>
      <c r="J6" s="255"/>
      <c r="K6" s="230">
        <f t="shared" si="2"/>
        <v>0</v>
      </c>
      <c r="L6" s="257"/>
      <c r="M6" s="230"/>
      <c r="N6" s="229">
        <v>0</v>
      </c>
      <c r="O6" s="65" t="s">
        <v>2942</v>
      </c>
      <c r="P6" s="242" t="b">
        <f t="shared" ref="P6:P13" si="3">EXACT($A$4,O6)</f>
        <v>1</v>
      </c>
      <c r="Q6" s="258">
        <v>0</v>
      </c>
      <c r="R6" s="259">
        <f t="shared" si="0"/>
        <v>0</v>
      </c>
    </row>
    <row r="7" spans="1:18" ht="12.75" customHeight="1" outlineLevel="2">
      <c r="A7" s="272" t="s">
        <v>4445</v>
      </c>
      <c r="B7" s="196" t="s">
        <v>2945</v>
      </c>
      <c r="C7" s="260">
        <v>0</v>
      </c>
      <c r="D7" s="230">
        <f t="shared" si="1"/>
        <v>0</v>
      </c>
      <c r="E7" s="255"/>
      <c r="F7" s="31"/>
      <c r="G7" s="256"/>
      <c r="H7" s="255"/>
      <c r="I7" s="230"/>
      <c r="J7" s="255"/>
      <c r="K7" s="230">
        <f t="shared" si="2"/>
        <v>0</v>
      </c>
      <c r="L7" s="257"/>
      <c r="M7" s="230"/>
      <c r="N7" s="229">
        <v>0</v>
      </c>
      <c r="O7" s="65" t="s">
        <v>2942</v>
      </c>
      <c r="P7" s="242" t="b">
        <f t="shared" si="3"/>
        <v>1</v>
      </c>
      <c r="Q7" s="258">
        <v>0</v>
      </c>
      <c r="R7" s="259">
        <f t="shared" si="0"/>
        <v>0</v>
      </c>
    </row>
    <row r="8" spans="1:18" ht="12.75" customHeight="1" outlineLevel="2">
      <c r="A8" s="272" t="s">
        <v>4446</v>
      </c>
      <c r="B8" s="196" t="s">
        <v>2946</v>
      </c>
      <c r="C8" s="260">
        <v>0</v>
      </c>
      <c r="D8" s="230">
        <f t="shared" si="1"/>
        <v>0</v>
      </c>
      <c r="E8" s="255"/>
      <c r="F8" s="31"/>
      <c r="G8" s="256"/>
      <c r="H8" s="255"/>
      <c r="I8" s="230"/>
      <c r="J8" s="255"/>
      <c r="K8" s="230">
        <f t="shared" si="2"/>
        <v>0</v>
      </c>
      <c r="L8" s="257"/>
      <c r="M8" s="230"/>
      <c r="N8" s="229">
        <v>0</v>
      </c>
      <c r="O8" s="65" t="s">
        <v>2942</v>
      </c>
      <c r="P8" s="242" t="b">
        <f t="shared" si="3"/>
        <v>1</v>
      </c>
      <c r="Q8" s="258">
        <v>0</v>
      </c>
      <c r="R8" s="259">
        <f t="shared" si="0"/>
        <v>0</v>
      </c>
    </row>
    <row r="9" spans="1:18" ht="12.75" customHeight="1" outlineLevel="2">
      <c r="A9" s="272" t="s">
        <v>4447</v>
      </c>
      <c r="B9" s="196" t="s">
        <v>2947</v>
      </c>
      <c r="C9" s="260">
        <v>0.25</v>
      </c>
      <c r="D9" s="230">
        <f t="shared" si="1"/>
        <v>-0.25</v>
      </c>
      <c r="E9" s="255"/>
      <c r="F9" s="31"/>
      <c r="G9" s="256"/>
      <c r="H9" s="255"/>
      <c r="I9" s="230"/>
      <c r="J9" s="255"/>
      <c r="K9" s="230">
        <f t="shared" si="2"/>
        <v>-0.25</v>
      </c>
      <c r="L9" s="257"/>
      <c r="M9" s="230"/>
      <c r="N9" s="229">
        <v>0</v>
      </c>
      <c r="O9" s="65" t="s">
        <v>2942</v>
      </c>
      <c r="P9" s="242" t="b">
        <f t="shared" si="3"/>
        <v>1</v>
      </c>
      <c r="Q9" s="258">
        <v>0</v>
      </c>
      <c r="R9" s="259">
        <f t="shared" si="0"/>
        <v>-0.25</v>
      </c>
    </row>
    <row r="10" spans="1:18" ht="12.75" customHeight="1" outlineLevel="2">
      <c r="A10" s="272" t="s">
        <v>4448</v>
      </c>
      <c r="B10" s="196" t="s">
        <v>2948</v>
      </c>
      <c r="C10" s="260">
        <v>0</v>
      </c>
      <c r="D10" s="230">
        <f t="shared" si="1"/>
        <v>0</v>
      </c>
      <c r="E10" s="255"/>
      <c r="F10" s="31"/>
      <c r="G10" s="256"/>
      <c r="H10" s="255"/>
      <c r="I10" s="230"/>
      <c r="J10" s="255"/>
      <c r="K10" s="230">
        <f t="shared" si="2"/>
        <v>0</v>
      </c>
      <c r="L10" s="257"/>
      <c r="M10" s="230"/>
      <c r="N10" s="229">
        <v>0</v>
      </c>
      <c r="O10" s="65" t="s">
        <v>2942</v>
      </c>
      <c r="P10" s="242" t="b">
        <f t="shared" si="3"/>
        <v>1</v>
      </c>
      <c r="Q10" s="258">
        <v>0</v>
      </c>
      <c r="R10" s="259">
        <f t="shared" si="0"/>
        <v>0</v>
      </c>
    </row>
    <row r="11" spans="1:18" ht="12.75" customHeight="1" outlineLevel="2">
      <c r="A11" s="401" t="s">
        <v>4449</v>
      </c>
      <c r="B11" s="45" t="s">
        <v>2949</v>
      </c>
      <c r="C11" s="260">
        <v>-18445.279999999901</v>
      </c>
      <c r="D11" s="230">
        <f t="shared" si="1"/>
        <v>18445.279999999901</v>
      </c>
      <c r="E11" s="255"/>
      <c r="F11" s="31"/>
      <c r="G11" s="256"/>
      <c r="H11" s="255"/>
      <c r="I11" s="230"/>
      <c r="J11" s="255"/>
      <c r="K11" s="230">
        <f t="shared" si="2"/>
        <v>18445.279999999901</v>
      </c>
      <c r="L11" s="257"/>
      <c r="M11" s="230"/>
      <c r="N11" s="229">
        <v>0</v>
      </c>
      <c r="O11" s="65" t="s">
        <v>2942</v>
      </c>
      <c r="P11" s="242" t="b">
        <f t="shared" si="3"/>
        <v>1</v>
      </c>
      <c r="Q11" s="258">
        <v>0</v>
      </c>
      <c r="R11" s="259">
        <f t="shared" si="0"/>
        <v>18445.279999999901</v>
      </c>
    </row>
    <row r="12" spans="1:18" ht="12.75" customHeight="1" outlineLevel="2">
      <c r="A12" s="401" t="s">
        <v>4450</v>
      </c>
      <c r="B12" s="45" t="s">
        <v>2950</v>
      </c>
      <c r="C12" s="260">
        <v>-244.94999999999899</v>
      </c>
      <c r="D12" s="230">
        <f t="shared" si="1"/>
        <v>244.94999999999899</v>
      </c>
      <c r="E12" s="255"/>
      <c r="F12" s="31"/>
      <c r="G12" s="256"/>
      <c r="H12" s="255"/>
      <c r="I12" s="230"/>
      <c r="J12" s="255"/>
      <c r="K12" s="230">
        <f t="shared" si="2"/>
        <v>244.94999999999899</v>
      </c>
      <c r="L12" s="257"/>
      <c r="M12" s="230"/>
      <c r="N12" s="229">
        <v>0</v>
      </c>
      <c r="O12" s="65" t="s">
        <v>2942</v>
      </c>
      <c r="P12" s="242" t="b">
        <f t="shared" si="3"/>
        <v>1</v>
      </c>
      <c r="Q12" s="258">
        <v>0</v>
      </c>
      <c r="R12" s="259">
        <f t="shared" si="0"/>
        <v>244.94999999999899</v>
      </c>
    </row>
    <row r="13" spans="1:18" ht="12.75" customHeight="1" outlineLevel="2">
      <c r="A13" s="272" t="s">
        <v>4451</v>
      </c>
      <c r="B13" s="196" t="s">
        <v>2951</v>
      </c>
      <c r="C13" s="260">
        <v>0</v>
      </c>
      <c r="D13" s="230">
        <f t="shared" si="1"/>
        <v>0</v>
      </c>
      <c r="E13" s="255"/>
      <c r="F13" s="31"/>
      <c r="G13" s="256"/>
      <c r="H13" s="255"/>
      <c r="I13" s="230"/>
      <c r="J13" s="255"/>
      <c r="K13" s="230">
        <f t="shared" si="2"/>
        <v>0</v>
      </c>
      <c r="L13" s="257"/>
      <c r="M13" s="230"/>
      <c r="N13" s="229">
        <v>0</v>
      </c>
      <c r="O13" s="65" t="s">
        <v>2942</v>
      </c>
      <c r="P13" s="242" t="b">
        <f t="shared" si="3"/>
        <v>1</v>
      </c>
      <c r="Q13" s="258">
        <v>0</v>
      </c>
      <c r="R13" s="259">
        <f t="shared" si="0"/>
        <v>0</v>
      </c>
    </row>
    <row r="14" spans="1:18" outlineLevel="1">
      <c r="A14" s="400" t="s">
        <v>2952</v>
      </c>
      <c r="C14" s="254">
        <f>SUM(C15:C21)</f>
        <v>0</v>
      </c>
      <c r="D14" s="254">
        <f t="shared" si="1"/>
        <v>0</v>
      </c>
      <c r="E14" s="255"/>
      <c r="F14" s="256"/>
      <c r="G14" s="256"/>
      <c r="H14" s="255"/>
      <c r="I14" s="254"/>
      <c r="J14" s="255"/>
      <c r="K14" s="254">
        <f t="shared" si="2"/>
        <v>0</v>
      </c>
      <c r="L14" s="257" t="e">
        <f>#REF!+C14</f>
        <v>#REF!</v>
      </c>
      <c r="M14" s="254"/>
      <c r="N14" s="229" t="e">
        <v>#VALUE!</v>
      </c>
      <c r="O14" s="65">
        <v>0</v>
      </c>
      <c r="P14" s="229"/>
      <c r="Q14" s="258">
        <v>0</v>
      </c>
      <c r="R14" s="259">
        <f t="shared" si="0"/>
        <v>0</v>
      </c>
    </row>
    <row r="15" spans="1:18" ht="12.75" customHeight="1" outlineLevel="2">
      <c r="A15" s="272" t="s">
        <v>4452</v>
      </c>
      <c r="B15" s="196" t="s">
        <v>2953</v>
      </c>
      <c r="C15" s="230">
        <v>0</v>
      </c>
      <c r="D15" s="230">
        <f t="shared" si="1"/>
        <v>0</v>
      </c>
      <c r="E15" s="255"/>
      <c r="F15" s="256"/>
      <c r="G15" s="256"/>
      <c r="H15" s="255"/>
      <c r="I15" s="230"/>
      <c r="J15" s="255"/>
      <c r="K15" s="230">
        <f t="shared" si="2"/>
        <v>0</v>
      </c>
      <c r="L15" s="257"/>
      <c r="M15" s="230"/>
      <c r="N15" s="229">
        <v>0</v>
      </c>
      <c r="O15" s="65" t="s">
        <v>2952</v>
      </c>
      <c r="P15" s="242" t="b">
        <f>EXACT($A$14,O15)</f>
        <v>1</v>
      </c>
      <c r="Q15" s="258">
        <v>0</v>
      </c>
      <c r="R15" s="259">
        <f t="shared" si="0"/>
        <v>0</v>
      </c>
    </row>
    <row r="16" spans="1:18" ht="12.75" customHeight="1" outlineLevel="2">
      <c r="A16" s="272" t="s">
        <v>4453</v>
      </c>
      <c r="B16" s="196" t="s">
        <v>2954</v>
      </c>
      <c r="C16" s="230">
        <v>0</v>
      </c>
      <c r="D16" s="230">
        <f t="shared" si="1"/>
        <v>0</v>
      </c>
      <c r="E16" s="255"/>
      <c r="F16" s="256"/>
      <c r="G16" s="256"/>
      <c r="H16" s="255"/>
      <c r="I16" s="230"/>
      <c r="J16" s="255"/>
      <c r="K16" s="230">
        <f t="shared" si="2"/>
        <v>0</v>
      </c>
      <c r="L16" s="257"/>
      <c r="M16" s="230"/>
      <c r="N16" s="229">
        <v>0</v>
      </c>
      <c r="O16" s="65" t="s">
        <v>2952</v>
      </c>
      <c r="P16" s="242" t="b">
        <f t="shared" ref="P16:P21" si="4">EXACT($A$14,O16)</f>
        <v>1</v>
      </c>
      <c r="Q16" s="258">
        <v>0</v>
      </c>
      <c r="R16" s="259">
        <f t="shared" si="0"/>
        <v>0</v>
      </c>
    </row>
    <row r="17" spans="1:18" ht="12.75" customHeight="1" outlineLevel="2">
      <c r="A17" s="272" t="s">
        <v>4454</v>
      </c>
      <c r="B17" s="196" t="s">
        <v>2955</v>
      </c>
      <c r="C17" s="230">
        <v>0</v>
      </c>
      <c r="D17" s="230">
        <f t="shared" si="1"/>
        <v>0</v>
      </c>
      <c r="E17" s="255"/>
      <c r="F17" s="256"/>
      <c r="G17" s="256"/>
      <c r="H17" s="255"/>
      <c r="I17" s="230"/>
      <c r="J17" s="255"/>
      <c r="K17" s="230">
        <f t="shared" si="2"/>
        <v>0</v>
      </c>
      <c r="L17" s="257"/>
      <c r="M17" s="230"/>
      <c r="N17" s="229">
        <v>0</v>
      </c>
      <c r="O17" s="65" t="s">
        <v>2952</v>
      </c>
      <c r="P17" s="242" t="b">
        <f t="shared" si="4"/>
        <v>1</v>
      </c>
      <c r="Q17" s="258">
        <v>0</v>
      </c>
      <c r="R17" s="259">
        <f t="shared" si="0"/>
        <v>0</v>
      </c>
    </row>
    <row r="18" spans="1:18" ht="12.75" customHeight="1" outlineLevel="2">
      <c r="A18" s="272" t="s">
        <v>4455</v>
      </c>
      <c r="B18" s="196" t="s">
        <v>2956</v>
      </c>
      <c r="C18" s="230">
        <v>0</v>
      </c>
      <c r="D18" s="230">
        <f t="shared" si="1"/>
        <v>0</v>
      </c>
      <c r="E18" s="255"/>
      <c r="F18" s="256"/>
      <c r="G18" s="256"/>
      <c r="H18" s="255"/>
      <c r="I18" s="230"/>
      <c r="J18" s="255"/>
      <c r="K18" s="230">
        <f t="shared" si="2"/>
        <v>0</v>
      </c>
      <c r="L18" s="257"/>
      <c r="M18" s="230"/>
      <c r="N18" s="229">
        <v>0</v>
      </c>
      <c r="O18" s="65" t="s">
        <v>2952</v>
      </c>
      <c r="P18" s="242" t="b">
        <f t="shared" si="4"/>
        <v>1</v>
      </c>
      <c r="Q18" s="258">
        <v>0</v>
      </c>
      <c r="R18" s="259">
        <f t="shared" si="0"/>
        <v>0</v>
      </c>
    </row>
    <row r="19" spans="1:18" ht="12.75" customHeight="1" outlineLevel="2">
      <c r="A19" s="272" t="s">
        <v>4456</v>
      </c>
      <c r="B19" s="196" t="s">
        <v>2957</v>
      </c>
      <c r="C19" s="230">
        <v>0</v>
      </c>
      <c r="D19" s="230">
        <f t="shared" si="1"/>
        <v>0</v>
      </c>
      <c r="E19" s="255"/>
      <c r="F19" s="256"/>
      <c r="G19" s="256"/>
      <c r="H19" s="255"/>
      <c r="I19" s="230"/>
      <c r="J19" s="255"/>
      <c r="K19" s="230">
        <f t="shared" si="2"/>
        <v>0</v>
      </c>
      <c r="L19" s="257"/>
      <c r="M19" s="230"/>
      <c r="N19" s="229">
        <v>0</v>
      </c>
      <c r="O19" s="65" t="s">
        <v>2952</v>
      </c>
      <c r="P19" s="242" t="b">
        <f t="shared" si="4"/>
        <v>1</v>
      </c>
      <c r="Q19" s="258">
        <v>0</v>
      </c>
      <c r="R19" s="259">
        <f t="shared" si="0"/>
        <v>0</v>
      </c>
    </row>
    <row r="20" spans="1:18" ht="12.75" customHeight="1" outlineLevel="2">
      <c r="A20" s="272" t="s">
        <v>4457</v>
      </c>
      <c r="B20" s="196" t="s">
        <v>2958</v>
      </c>
      <c r="C20" s="230">
        <v>0</v>
      </c>
      <c r="D20" s="230">
        <f t="shared" si="1"/>
        <v>0</v>
      </c>
      <c r="E20" s="255"/>
      <c r="F20" s="256"/>
      <c r="G20" s="256"/>
      <c r="H20" s="255"/>
      <c r="I20" s="230"/>
      <c r="J20" s="255"/>
      <c r="K20" s="230">
        <f t="shared" si="2"/>
        <v>0</v>
      </c>
      <c r="L20" s="257"/>
      <c r="M20" s="230"/>
      <c r="N20" s="229">
        <v>0</v>
      </c>
      <c r="O20" s="65" t="s">
        <v>2952</v>
      </c>
      <c r="P20" s="242" t="b">
        <f t="shared" si="4"/>
        <v>1</v>
      </c>
      <c r="Q20" s="258">
        <v>0</v>
      </c>
      <c r="R20" s="259">
        <f t="shared" si="0"/>
        <v>0</v>
      </c>
    </row>
    <row r="21" spans="1:18" ht="12.75" customHeight="1" outlineLevel="2">
      <c r="A21" s="272" t="s">
        <v>4458</v>
      </c>
      <c r="B21" s="196" t="s">
        <v>2959</v>
      </c>
      <c r="C21" s="230">
        <v>0</v>
      </c>
      <c r="D21" s="230">
        <f t="shared" si="1"/>
        <v>0</v>
      </c>
      <c r="E21" s="255"/>
      <c r="F21" s="256"/>
      <c r="G21" s="256"/>
      <c r="H21" s="255"/>
      <c r="I21" s="230"/>
      <c r="J21" s="255"/>
      <c r="K21" s="230">
        <f t="shared" si="2"/>
        <v>0</v>
      </c>
      <c r="L21" s="257"/>
      <c r="M21" s="230"/>
      <c r="N21" s="229">
        <v>0</v>
      </c>
      <c r="O21" s="65" t="s">
        <v>2952</v>
      </c>
      <c r="P21" s="242" t="b">
        <f t="shared" si="4"/>
        <v>1</v>
      </c>
      <c r="Q21" s="258">
        <v>0</v>
      </c>
      <c r="R21" s="259">
        <f t="shared" si="0"/>
        <v>0</v>
      </c>
    </row>
    <row r="22" spans="1:18" outlineLevel="1">
      <c r="A22" s="400" t="s">
        <v>2960</v>
      </c>
      <c r="C22" s="254">
        <f>SUM(C23:C29)</f>
        <v>0</v>
      </c>
      <c r="D22" s="254">
        <f t="shared" si="1"/>
        <v>0</v>
      </c>
      <c r="E22" s="255"/>
      <c r="F22" s="256"/>
      <c r="G22" s="256"/>
      <c r="H22" s="255"/>
      <c r="I22" s="254"/>
      <c r="J22" s="255"/>
      <c r="K22" s="254">
        <f t="shared" si="2"/>
        <v>0</v>
      </c>
      <c r="L22" s="257" t="e">
        <f>#REF!+C22</f>
        <v>#REF!</v>
      </c>
      <c r="M22" s="254"/>
      <c r="N22" s="229" t="e">
        <v>#VALUE!</v>
      </c>
      <c r="O22" s="65">
        <v>0</v>
      </c>
      <c r="P22" s="229"/>
      <c r="Q22" s="258">
        <v>0</v>
      </c>
      <c r="R22" s="259">
        <f t="shared" si="0"/>
        <v>0</v>
      </c>
    </row>
    <row r="23" spans="1:18" ht="12.75" customHeight="1" outlineLevel="2">
      <c r="A23" s="401" t="s">
        <v>4459</v>
      </c>
      <c r="B23" s="45" t="s">
        <v>2961</v>
      </c>
      <c r="C23" s="230">
        <v>0</v>
      </c>
      <c r="D23" s="230">
        <f t="shared" si="1"/>
        <v>0</v>
      </c>
      <c r="E23" s="255"/>
      <c r="F23" s="256"/>
      <c r="G23" s="256"/>
      <c r="H23" s="255"/>
      <c r="I23" s="230"/>
      <c r="J23" s="255"/>
      <c r="K23" s="230">
        <f t="shared" si="2"/>
        <v>0</v>
      </c>
      <c r="L23" s="257"/>
      <c r="M23" s="230"/>
      <c r="N23" s="229">
        <v>0</v>
      </c>
      <c r="O23" s="65" t="s">
        <v>2960</v>
      </c>
      <c r="P23" s="242" t="b">
        <f>EXACT($A$22,O23)</f>
        <v>1</v>
      </c>
      <c r="Q23" s="258">
        <v>0</v>
      </c>
      <c r="R23" s="259">
        <f t="shared" si="0"/>
        <v>0</v>
      </c>
    </row>
    <row r="24" spans="1:18" ht="12.75" customHeight="1" outlineLevel="2">
      <c r="A24" s="401" t="s">
        <v>4460</v>
      </c>
      <c r="B24" s="45" t="s">
        <v>2962</v>
      </c>
      <c r="C24" s="230">
        <v>0</v>
      </c>
      <c r="D24" s="230">
        <f t="shared" si="1"/>
        <v>0</v>
      </c>
      <c r="E24" s="255"/>
      <c r="F24" s="256"/>
      <c r="G24" s="256"/>
      <c r="H24" s="255"/>
      <c r="I24" s="230"/>
      <c r="J24" s="255"/>
      <c r="K24" s="230">
        <f t="shared" si="2"/>
        <v>0</v>
      </c>
      <c r="L24" s="257"/>
      <c r="M24" s="230"/>
      <c r="N24" s="229">
        <v>0</v>
      </c>
      <c r="O24" s="65" t="s">
        <v>2960</v>
      </c>
      <c r="P24" s="242" t="b">
        <f t="shared" ref="P24:P29" si="5">EXACT($A$22,O24)</f>
        <v>1</v>
      </c>
      <c r="Q24" s="258">
        <v>0</v>
      </c>
      <c r="R24" s="259">
        <f t="shared" si="0"/>
        <v>0</v>
      </c>
    </row>
    <row r="25" spans="1:18" ht="12.75" customHeight="1" outlineLevel="2">
      <c r="A25" s="401" t="s">
        <v>4461</v>
      </c>
      <c r="B25" s="45" t="s">
        <v>2963</v>
      </c>
      <c r="C25" s="230">
        <v>0</v>
      </c>
      <c r="D25" s="230">
        <f t="shared" si="1"/>
        <v>0</v>
      </c>
      <c r="E25" s="255"/>
      <c r="F25" s="256"/>
      <c r="G25" s="256"/>
      <c r="H25" s="255"/>
      <c r="I25" s="230"/>
      <c r="J25" s="255"/>
      <c r="K25" s="230">
        <f t="shared" si="2"/>
        <v>0</v>
      </c>
      <c r="L25" s="257"/>
      <c r="M25" s="230"/>
      <c r="N25" s="229">
        <v>0</v>
      </c>
      <c r="O25" s="65" t="s">
        <v>2960</v>
      </c>
      <c r="P25" s="242" t="b">
        <f t="shared" si="5"/>
        <v>1</v>
      </c>
      <c r="Q25" s="258">
        <v>0</v>
      </c>
      <c r="R25" s="259">
        <f t="shared" si="0"/>
        <v>0</v>
      </c>
    </row>
    <row r="26" spans="1:18" ht="12.75" customHeight="1" outlineLevel="2">
      <c r="A26" s="272" t="s">
        <v>4462</v>
      </c>
      <c r="B26" s="196" t="s">
        <v>2964</v>
      </c>
      <c r="C26" s="230">
        <v>0</v>
      </c>
      <c r="D26" s="230">
        <f t="shared" si="1"/>
        <v>0</v>
      </c>
      <c r="E26" s="255"/>
      <c r="F26" s="256"/>
      <c r="G26" s="256"/>
      <c r="H26" s="255"/>
      <c r="I26" s="230"/>
      <c r="J26" s="255"/>
      <c r="K26" s="230">
        <f t="shared" si="2"/>
        <v>0</v>
      </c>
      <c r="L26" s="257"/>
      <c r="M26" s="230"/>
      <c r="N26" s="229">
        <v>0</v>
      </c>
      <c r="O26" s="65" t="s">
        <v>2960</v>
      </c>
      <c r="P26" s="242" t="b">
        <f t="shared" si="5"/>
        <v>1</v>
      </c>
      <c r="Q26" s="258">
        <v>0</v>
      </c>
      <c r="R26" s="259">
        <f t="shared" si="0"/>
        <v>0</v>
      </c>
    </row>
    <row r="27" spans="1:18" ht="12.75" customHeight="1" outlineLevel="2">
      <c r="A27" s="272" t="s">
        <v>4463</v>
      </c>
      <c r="B27" s="196" t="s">
        <v>2965</v>
      </c>
      <c r="C27" s="230">
        <v>0</v>
      </c>
      <c r="D27" s="230">
        <f t="shared" si="1"/>
        <v>0</v>
      </c>
      <c r="E27" s="255"/>
      <c r="F27" s="256"/>
      <c r="G27" s="256"/>
      <c r="H27" s="255"/>
      <c r="I27" s="230"/>
      <c r="J27" s="255"/>
      <c r="K27" s="230">
        <f t="shared" si="2"/>
        <v>0</v>
      </c>
      <c r="L27" s="257"/>
      <c r="M27" s="230"/>
      <c r="N27" s="229">
        <v>0</v>
      </c>
      <c r="O27" s="65" t="s">
        <v>2960</v>
      </c>
      <c r="P27" s="242" t="b">
        <f t="shared" si="5"/>
        <v>1</v>
      </c>
      <c r="Q27" s="258">
        <v>0</v>
      </c>
      <c r="R27" s="259">
        <f t="shared" si="0"/>
        <v>0</v>
      </c>
    </row>
    <row r="28" spans="1:18" ht="12.75" customHeight="1" outlineLevel="2">
      <c r="A28" s="272" t="s">
        <v>4464</v>
      </c>
      <c r="B28" s="196" t="s">
        <v>2966</v>
      </c>
      <c r="C28" s="230">
        <v>0</v>
      </c>
      <c r="D28" s="230">
        <f t="shared" si="1"/>
        <v>0</v>
      </c>
      <c r="E28" s="255"/>
      <c r="F28" s="256"/>
      <c r="G28" s="256"/>
      <c r="H28" s="255"/>
      <c r="I28" s="230"/>
      <c r="J28" s="255"/>
      <c r="K28" s="230">
        <f t="shared" si="2"/>
        <v>0</v>
      </c>
      <c r="L28" s="257"/>
      <c r="M28" s="230"/>
      <c r="N28" s="229">
        <v>0</v>
      </c>
      <c r="O28" s="65" t="s">
        <v>2960</v>
      </c>
      <c r="P28" s="242" t="b">
        <f t="shared" si="5"/>
        <v>1</v>
      </c>
      <c r="Q28" s="258">
        <v>0</v>
      </c>
      <c r="R28" s="259">
        <f t="shared" si="0"/>
        <v>0</v>
      </c>
    </row>
    <row r="29" spans="1:18" ht="12.75" customHeight="1" outlineLevel="2">
      <c r="A29" s="272" t="s">
        <v>4465</v>
      </c>
      <c r="B29" s="196" t="s">
        <v>2967</v>
      </c>
      <c r="C29" s="230">
        <v>0</v>
      </c>
      <c r="D29" s="230">
        <f t="shared" si="1"/>
        <v>0</v>
      </c>
      <c r="E29" s="255"/>
      <c r="F29" s="256"/>
      <c r="G29" s="256"/>
      <c r="H29" s="255"/>
      <c r="I29" s="230"/>
      <c r="J29" s="255"/>
      <c r="K29" s="230">
        <f t="shared" si="2"/>
        <v>0</v>
      </c>
      <c r="L29" s="257"/>
      <c r="M29" s="230"/>
      <c r="N29" s="229">
        <v>0</v>
      </c>
      <c r="O29" s="65" t="s">
        <v>2960</v>
      </c>
      <c r="P29" s="242" t="b">
        <f t="shared" si="5"/>
        <v>1</v>
      </c>
      <c r="Q29" s="258">
        <v>0</v>
      </c>
      <c r="R29" s="259">
        <f t="shared" si="0"/>
        <v>0</v>
      </c>
    </row>
    <row r="30" spans="1:18" outlineLevel="1">
      <c r="A30" s="400" t="s">
        <v>2968</v>
      </c>
      <c r="C30" s="254">
        <f>SUM(C31:C39)</f>
        <v>-363425.609999999</v>
      </c>
      <c r="D30" s="254">
        <f t="shared" si="1"/>
        <v>363425.609999999</v>
      </c>
      <c r="E30" s="255"/>
      <c r="F30" s="256"/>
      <c r="G30" s="256"/>
      <c r="H30" s="255"/>
      <c r="I30" s="254"/>
      <c r="J30" s="255"/>
      <c r="K30" s="254">
        <f t="shared" si="2"/>
        <v>363425.609999999</v>
      </c>
      <c r="L30" s="257" t="e">
        <f>#REF!+C30</f>
        <v>#REF!</v>
      </c>
      <c r="M30" s="254"/>
      <c r="N30" s="229" t="e">
        <v>#VALUE!</v>
      </c>
      <c r="O30" s="65">
        <v>0</v>
      </c>
      <c r="P30" s="229"/>
      <c r="Q30" s="258">
        <v>185777.03</v>
      </c>
      <c r="R30" s="259">
        <f t="shared" si="0"/>
        <v>177648.579999999</v>
      </c>
    </row>
    <row r="31" spans="1:18" ht="12.75" customHeight="1" outlineLevel="2">
      <c r="A31" s="272" t="s">
        <v>4466</v>
      </c>
      <c r="B31" s="196" t="s">
        <v>2969</v>
      </c>
      <c r="C31" s="230">
        <v>0</v>
      </c>
      <c r="D31" s="230">
        <f t="shared" si="1"/>
        <v>0</v>
      </c>
      <c r="E31" s="255"/>
      <c r="F31" s="256"/>
      <c r="G31" s="256"/>
      <c r="H31" s="255"/>
      <c r="I31" s="230"/>
      <c r="J31" s="255"/>
      <c r="K31" s="230">
        <f t="shared" si="2"/>
        <v>0</v>
      </c>
      <c r="L31" s="257"/>
      <c r="M31" s="230"/>
      <c r="N31" s="229">
        <v>0</v>
      </c>
      <c r="O31" s="65" t="s">
        <v>2968</v>
      </c>
      <c r="P31" s="242" t="b">
        <f>EXACT($A$30,O31)</f>
        <v>1</v>
      </c>
      <c r="Q31" s="258">
        <v>0</v>
      </c>
      <c r="R31" s="259">
        <f t="shared" si="0"/>
        <v>0</v>
      </c>
    </row>
    <row r="32" spans="1:18" ht="12.75" customHeight="1" outlineLevel="2">
      <c r="A32" s="272" t="s">
        <v>4467</v>
      </c>
      <c r="B32" s="196" t="s">
        <v>2970</v>
      </c>
      <c r="C32" s="230">
        <v>0</v>
      </c>
      <c r="D32" s="230">
        <f t="shared" si="1"/>
        <v>0</v>
      </c>
      <c r="E32" s="255"/>
      <c r="F32" s="256"/>
      <c r="G32" s="256"/>
      <c r="H32" s="255"/>
      <c r="I32" s="230"/>
      <c r="J32" s="255"/>
      <c r="K32" s="230">
        <f t="shared" si="2"/>
        <v>0</v>
      </c>
      <c r="L32" s="257"/>
      <c r="M32" s="230"/>
      <c r="N32" s="229">
        <v>0</v>
      </c>
      <c r="O32" s="65" t="s">
        <v>2968</v>
      </c>
      <c r="P32" s="242" t="b">
        <f t="shared" ref="P32:P39" si="6">EXACT($A$30,O32)</f>
        <v>1</v>
      </c>
      <c r="Q32" s="258">
        <v>0</v>
      </c>
      <c r="R32" s="259">
        <f t="shared" si="0"/>
        <v>0</v>
      </c>
    </row>
    <row r="33" spans="1:18" ht="12.75" customHeight="1" outlineLevel="2">
      <c r="A33" s="401" t="s">
        <v>4468</v>
      </c>
      <c r="B33" s="45" t="s">
        <v>2971</v>
      </c>
      <c r="C33" s="230">
        <v>-105291.38</v>
      </c>
      <c r="D33" s="230">
        <f t="shared" si="1"/>
        <v>105291.38</v>
      </c>
      <c r="E33" s="255"/>
      <c r="F33" s="256"/>
      <c r="G33" s="256"/>
      <c r="H33" s="255"/>
      <c r="I33" s="230"/>
      <c r="J33" s="255"/>
      <c r="K33" s="230">
        <f t="shared" si="2"/>
        <v>105291.38</v>
      </c>
      <c r="L33" s="257"/>
      <c r="M33" s="230"/>
      <c r="N33" s="229">
        <v>0</v>
      </c>
      <c r="O33" s="65" t="s">
        <v>2968</v>
      </c>
      <c r="P33" s="242" t="b">
        <f t="shared" si="6"/>
        <v>1</v>
      </c>
      <c r="Q33" s="258">
        <v>0</v>
      </c>
      <c r="R33" s="259">
        <f t="shared" si="0"/>
        <v>105291.38</v>
      </c>
    </row>
    <row r="34" spans="1:18" ht="12.75" customHeight="1" outlineLevel="2">
      <c r="A34" s="401" t="s">
        <v>4469</v>
      </c>
      <c r="B34" s="45" t="s">
        <v>2972</v>
      </c>
      <c r="C34" s="230">
        <v>-259815.899999999</v>
      </c>
      <c r="D34" s="230">
        <f t="shared" si="1"/>
        <v>259815.899999999</v>
      </c>
      <c r="E34" s="255"/>
      <c r="F34" s="256"/>
      <c r="G34" s="256"/>
      <c r="H34" s="255"/>
      <c r="I34" s="230"/>
      <c r="J34" s="255"/>
      <c r="K34" s="230">
        <f t="shared" si="2"/>
        <v>259815.899999999</v>
      </c>
      <c r="L34" s="257"/>
      <c r="M34" s="230"/>
      <c r="N34" s="229">
        <v>0</v>
      </c>
      <c r="O34" s="65" t="s">
        <v>2968</v>
      </c>
      <c r="P34" s="242" t="b">
        <f t="shared" si="6"/>
        <v>1</v>
      </c>
      <c r="Q34" s="258">
        <v>0</v>
      </c>
      <c r="R34" s="259">
        <f t="shared" si="0"/>
        <v>259815.899999999</v>
      </c>
    </row>
    <row r="35" spans="1:18" ht="12.75" customHeight="1" outlineLevel="2">
      <c r="A35" s="272" t="s">
        <v>4470</v>
      </c>
      <c r="B35" s="196" t="s">
        <v>2973</v>
      </c>
      <c r="C35" s="230">
        <v>0</v>
      </c>
      <c r="D35" s="230">
        <f t="shared" si="1"/>
        <v>0</v>
      </c>
      <c r="E35" s="255"/>
      <c r="F35" s="256"/>
      <c r="G35" s="256"/>
      <c r="H35" s="255"/>
      <c r="I35" s="230"/>
      <c r="J35" s="255"/>
      <c r="K35" s="230">
        <f t="shared" si="2"/>
        <v>0</v>
      </c>
      <c r="L35" s="257"/>
      <c r="M35" s="230"/>
      <c r="N35" s="229">
        <v>0</v>
      </c>
      <c r="O35" s="65" t="s">
        <v>2968</v>
      </c>
      <c r="P35" s="242" t="b">
        <f t="shared" si="6"/>
        <v>1</v>
      </c>
      <c r="Q35" s="258">
        <v>0</v>
      </c>
      <c r="R35" s="259">
        <f t="shared" si="0"/>
        <v>0</v>
      </c>
    </row>
    <row r="36" spans="1:18" ht="12.75" customHeight="1" outlineLevel="2">
      <c r="A36" s="272" t="s">
        <v>4471</v>
      </c>
      <c r="B36" s="196" t="s">
        <v>2974</v>
      </c>
      <c r="C36" s="230">
        <v>0</v>
      </c>
      <c r="D36" s="230">
        <f t="shared" si="1"/>
        <v>0</v>
      </c>
      <c r="E36" s="255"/>
      <c r="F36" s="256"/>
      <c r="G36" s="256"/>
      <c r="H36" s="255"/>
      <c r="I36" s="230"/>
      <c r="J36" s="255"/>
      <c r="K36" s="230">
        <f t="shared" si="2"/>
        <v>0</v>
      </c>
      <c r="L36" s="257"/>
      <c r="M36" s="230"/>
      <c r="N36" s="229">
        <v>0</v>
      </c>
      <c r="O36" s="65" t="s">
        <v>2968</v>
      </c>
      <c r="P36" s="242" t="b">
        <f t="shared" si="6"/>
        <v>1</v>
      </c>
      <c r="Q36" s="258">
        <v>0</v>
      </c>
      <c r="R36" s="259">
        <f t="shared" si="0"/>
        <v>0</v>
      </c>
    </row>
    <row r="37" spans="1:18" ht="12.75" customHeight="1" outlineLevel="2">
      <c r="A37" s="272" t="s">
        <v>4472</v>
      </c>
      <c r="B37" s="196" t="s">
        <v>2975</v>
      </c>
      <c r="C37" s="230">
        <v>0</v>
      </c>
      <c r="D37" s="230">
        <f t="shared" si="1"/>
        <v>0</v>
      </c>
      <c r="E37" s="255"/>
      <c r="F37" s="256"/>
      <c r="G37" s="256"/>
      <c r="H37" s="255"/>
      <c r="I37" s="230"/>
      <c r="J37" s="255"/>
      <c r="K37" s="230">
        <f t="shared" si="2"/>
        <v>0</v>
      </c>
      <c r="L37" s="257"/>
      <c r="M37" s="230"/>
      <c r="N37" s="229">
        <v>0</v>
      </c>
      <c r="O37" s="65" t="s">
        <v>2968</v>
      </c>
      <c r="P37" s="242" t="b">
        <f t="shared" si="6"/>
        <v>1</v>
      </c>
      <c r="Q37" s="258">
        <v>0</v>
      </c>
      <c r="R37" s="259">
        <f t="shared" si="0"/>
        <v>0</v>
      </c>
    </row>
    <row r="38" spans="1:18" ht="12.75" customHeight="1" outlineLevel="2">
      <c r="A38" s="272" t="s">
        <v>4473</v>
      </c>
      <c r="B38" s="196" t="s">
        <v>2976</v>
      </c>
      <c r="C38" s="230">
        <v>1681.67</v>
      </c>
      <c r="D38" s="230">
        <f t="shared" si="1"/>
        <v>-1681.67</v>
      </c>
      <c r="E38" s="255"/>
      <c r="F38" s="256"/>
      <c r="G38" s="256"/>
      <c r="H38" s="255"/>
      <c r="I38" s="230"/>
      <c r="J38" s="255"/>
      <c r="K38" s="230">
        <f t="shared" si="2"/>
        <v>-1681.67</v>
      </c>
      <c r="L38" s="257"/>
      <c r="M38" s="230"/>
      <c r="N38" s="229">
        <v>0</v>
      </c>
      <c r="O38" s="65" t="s">
        <v>2968</v>
      </c>
      <c r="P38" s="242" t="b">
        <f t="shared" si="6"/>
        <v>1</v>
      </c>
      <c r="Q38" s="258">
        <v>0</v>
      </c>
      <c r="R38" s="259">
        <f t="shared" si="0"/>
        <v>-1681.67</v>
      </c>
    </row>
    <row r="39" spans="1:18" ht="12.75" customHeight="1" outlineLevel="2">
      <c r="A39" s="272" t="s">
        <v>4474</v>
      </c>
      <c r="B39" s="196" t="s">
        <v>2977</v>
      </c>
      <c r="C39" s="230">
        <v>0</v>
      </c>
      <c r="D39" s="230">
        <f t="shared" si="1"/>
        <v>0</v>
      </c>
      <c r="E39" s="255"/>
      <c r="F39" s="256"/>
      <c r="G39" s="256"/>
      <c r="H39" s="255"/>
      <c r="I39" s="230"/>
      <c r="J39" s="255"/>
      <c r="K39" s="230">
        <f t="shared" si="2"/>
        <v>0</v>
      </c>
      <c r="L39" s="257"/>
      <c r="M39" s="230"/>
      <c r="N39" s="229">
        <v>0</v>
      </c>
      <c r="O39" s="65" t="s">
        <v>2968</v>
      </c>
      <c r="P39" s="242" t="b">
        <f t="shared" si="6"/>
        <v>1</v>
      </c>
      <c r="Q39" s="258">
        <v>0</v>
      </c>
      <c r="R39" s="259">
        <f t="shared" si="0"/>
        <v>0</v>
      </c>
    </row>
    <row r="40" spans="1:18" outlineLevel="1">
      <c r="A40" s="400" t="s">
        <v>2978</v>
      </c>
      <c r="C40" s="254">
        <f>SUM(C41:C47)</f>
        <v>189.77</v>
      </c>
      <c r="D40" s="254">
        <f t="shared" si="1"/>
        <v>-189.77</v>
      </c>
      <c r="E40" s="255"/>
      <c r="F40" s="256"/>
      <c r="G40" s="256"/>
      <c r="H40" s="255"/>
      <c r="I40" s="254"/>
      <c r="J40" s="255"/>
      <c r="K40" s="254">
        <f t="shared" si="2"/>
        <v>-189.77</v>
      </c>
      <c r="L40" s="257" t="e">
        <f>#REF!+C40</f>
        <v>#REF!</v>
      </c>
      <c r="M40" s="254"/>
      <c r="N40" s="229" t="e">
        <v>#VALUE!</v>
      </c>
      <c r="O40" s="65">
        <v>0</v>
      </c>
      <c r="P40" s="229"/>
      <c r="Q40" s="258">
        <v>-152.22999999999999</v>
      </c>
      <c r="R40" s="259">
        <f t="shared" si="0"/>
        <v>-37.54000000000002</v>
      </c>
    </row>
    <row r="41" spans="1:18" ht="12.75" customHeight="1" outlineLevel="2">
      <c r="A41" s="272" t="s">
        <v>4475</v>
      </c>
      <c r="B41" s="196" t="s">
        <v>2979</v>
      </c>
      <c r="C41" s="230">
        <v>0</v>
      </c>
      <c r="D41" s="230">
        <f t="shared" si="1"/>
        <v>0</v>
      </c>
      <c r="E41" s="255"/>
      <c r="F41" s="256"/>
      <c r="G41" s="256"/>
      <c r="H41" s="255"/>
      <c r="I41" s="230"/>
      <c r="J41" s="255"/>
      <c r="K41" s="230">
        <f t="shared" si="2"/>
        <v>0</v>
      </c>
      <c r="L41" s="257"/>
      <c r="M41" s="230"/>
      <c r="N41" s="229">
        <v>0</v>
      </c>
      <c r="O41" s="65" t="s">
        <v>2978</v>
      </c>
      <c r="P41" s="242" t="b">
        <f>EXACT($A$40,O41)</f>
        <v>1</v>
      </c>
      <c r="Q41" s="258">
        <v>0</v>
      </c>
      <c r="R41" s="259">
        <f t="shared" si="0"/>
        <v>0</v>
      </c>
    </row>
    <row r="42" spans="1:18" ht="12.75" customHeight="1" outlineLevel="2">
      <c r="A42" s="272" t="s">
        <v>4476</v>
      </c>
      <c r="B42" s="196" t="s">
        <v>2980</v>
      </c>
      <c r="C42" s="230">
        <v>0</v>
      </c>
      <c r="D42" s="230">
        <f t="shared" si="1"/>
        <v>0</v>
      </c>
      <c r="E42" s="255"/>
      <c r="F42" s="256"/>
      <c r="G42" s="256"/>
      <c r="H42" s="255"/>
      <c r="I42" s="230"/>
      <c r="J42" s="255"/>
      <c r="K42" s="230">
        <f t="shared" si="2"/>
        <v>0</v>
      </c>
      <c r="L42" s="257"/>
      <c r="M42" s="230"/>
      <c r="N42" s="229">
        <v>0</v>
      </c>
      <c r="O42" s="65" t="s">
        <v>2978</v>
      </c>
      <c r="P42" s="242" t="b">
        <f t="shared" ref="P42:P47" si="7">EXACT($A$40,O42)</f>
        <v>1</v>
      </c>
      <c r="Q42" s="258">
        <v>0</v>
      </c>
      <c r="R42" s="259">
        <f t="shared" si="0"/>
        <v>0</v>
      </c>
    </row>
    <row r="43" spans="1:18" ht="12.75" customHeight="1" outlineLevel="2">
      <c r="A43" s="272" t="s">
        <v>4477</v>
      </c>
      <c r="B43" s="196" t="s">
        <v>2981</v>
      </c>
      <c r="C43" s="230">
        <v>0</v>
      </c>
      <c r="D43" s="230">
        <f t="shared" si="1"/>
        <v>0</v>
      </c>
      <c r="E43" s="255"/>
      <c r="F43" s="256"/>
      <c r="G43" s="256"/>
      <c r="H43" s="255"/>
      <c r="I43" s="230"/>
      <c r="J43" s="255"/>
      <c r="K43" s="230">
        <f t="shared" si="2"/>
        <v>0</v>
      </c>
      <c r="L43" s="257"/>
      <c r="M43" s="230"/>
      <c r="N43" s="229">
        <v>0</v>
      </c>
      <c r="O43" s="65" t="s">
        <v>2978</v>
      </c>
      <c r="P43" s="242" t="b">
        <f t="shared" si="7"/>
        <v>1</v>
      </c>
      <c r="Q43" s="258">
        <v>0</v>
      </c>
      <c r="R43" s="259">
        <f t="shared" si="0"/>
        <v>0</v>
      </c>
    </row>
    <row r="44" spans="1:18" ht="12.75" customHeight="1" outlineLevel="2">
      <c r="A44" s="272" t="s">
        <v>4478</v>
      </c>
      <c r="B44" s="196" t="s">
        <v>2982</v>
      </c>
      <c r="C44" s="230">
        <v>0</v>
      </c>
      <c r="D44" s="230">
        <f t="shared" si="1"/>
        <v>0</v>
      </c>
      <c r="E44" s="255"/>
      <c r="F44" s="256"/>
      <c r="G44" s="256"/>
      <c r="H44" s="255"/>
      <c r="I44" s="230"/>
      <c r="J44" s="255"/>
      <c r="K44" s="230">
        <f t="shared" si="2"/>
        <v>0</v>
      </c>
      <c r="L44" s="257"/>
      <c r="M44" s="230"/>
      <c r="N44" s="229">
        <v>0</v>
      </c>
      <c r="O44" s="65" t="s">
        <v>2978</v>
      </c>
      <c r="P44" s="242" t="b">
        <f t="shared" si="7"/>
        <v>1</v>
      </c>
      <c r="Q44" s="258">
        <v>0</v>
      </c>
      <c r="R44" s="259">
        <f t="shared" si="0"/>
        <v>0</v>
      </c>
    </row>
    <row r="45" spans="1:18" ht="12.75" customHeight="1" outlineLevel="2">
      <c r="A45" s="272" t="s">
        <v>4479</v>
      </c>
      <c r="B45" s="196" t="s">
        <v>2983</v>
      </c>
      <c r="C45" s="230">
        <v>0</v>
      </c>
      <c r="D45" s="230">
        <f t="shared" si="1"/>
        <v>0</v>
      </c>
      <c r="E45" s="255"/>
      <c r="F45" s="256"/>
      <c r="G45" s="256"/>
      <c r="H45" s="255"/>
      <c r="I45" s="230"/>
      <c r="J45" s="255"/>
      <c r="K45" s="230">
        <f t="shared" si="2"/>
        <v>0</v>
      </c>
      <c r="L45" s="257"/>
      <c r="M45" s="230"/>
      <c r="N45" s="229">
        <v>0</v>
      </c>
      <c r="O45" s="65" t="s">
        <v>2978</v>
      </c>
      <c r="P45" s="242" t="b">
        <f t="shared" si="7"/>
        <v>1</v>
      </c>
      <c r="Q45" s="258">
        <v>0</v>
      </c>
      <c r="R45" s="259">
        <f t="shared" si="0"/>
        <v>0</v>
      </c>
    </row>
    <row r="46" spans="1:18" ht="12.75" customHeight="1" outlineLevel="2">
      <c r="A46" s="272" t="s">
        <v>4480</v>
      </c>
      <c r="B46" s="196" t="s">
        <v>2984</v>
      </c>
      <c r="C46" s="230">
        <v>0</v>
      </c>
      <c r="D46" s="230">
        <f t="shared" si="1"/>
        <v>0</v>
      </c>
      <c r="E46" s="255"/>
      <c r="F46" s="256"/>
      <c r="G46" s="256"/>
      <c r="H46" s="255"/>
      <c r="I46" s="230"/>
      <c r="J46" s="255"/>
      <c r="K46" s="230">
        <f t="shared" si="2"/>
        <v>0</v>
      </c>
      <c r="L46" s="257"/>
      <c r="M46" s="230"/>
      <c r="N46" s="229">
        <v>0</v>
      </c>
      <c r="O46" s="65" t="s">
        <v>2978</v>
      </c>
      <c r="P46" s="242" t="b">
        <f t="shared" si="7"/>
        <v>1</v>
      </c>
      <c r="Q46" s="258">
        <v>0</v>
      </c>
      <c r="R46" s="259">
        <f t="shared" si="0"/>
        <v>0</v>
      </c>
    </row>
    <row r="47" spans="1:18" ht="12.75" customHeight="1" outlineLevel="2">
      <c r="A47" s="272" t="s">
        <v>4481</v>
      </c>
      <c r="B47" s="196" t="s">
        <v>2985</v>
      </c>
      <c r="C47" s="230">
        <v>189.77</v>
      </c>
      <c r="D47" s="230">
        <f t="shared" si="1"/>
        <v>-189.77</v>
      </c>
      <c r="E47" s="255"/>
      <c r="F47" s="256"/>
      <c r="G47" s="256"/>
      <c r="H47" s="255"/>
      <c r="I47" s="230"/>
      <c r="J47" s="255"/>
      <c r="K47" s="230">
        <f t="shared" si="2"/>
        <v>-189.77</v>
      </c>
      <c r="L47" s="257"/>
      <c r="M47" s="230"/>
      <c r="N47" s="229">
        <v>0</v>
      </c>
      <c r="O47" s="65" t="s">
        <v>2978</v>
      </c>
      <c r="P47" s="242" t="b">
        <f t="shared" si="7"/>
        <v>1</v>
      </c>
      <c r="Q47" s="258">
        <v>0</v>
      </c>
      <c r="R47" s="259">
        <f t="shared" si="0"/>
        <v>-189.77</v>
      </c>
    </row>
    <row r="48" spans="1:18" outlineLevel="1">
      <c r="A48" s="400" t="s">
        <v>2986</v>
      </c>
      <c r="C48" s="254">
        <f>SUM(C49:C55)</f>
        <v>397.36</v>
      </c>
      <c r="D48" s="254">
        <f t="shared" si="1"/>
        <v>-397.36</v>
      </c>
      <c r="E48" s="255"/>
      <c r="F48" s="256"/>
      <c r="G48" s="256"/>
      <c r="H48" s="255"/>
      <c r="I48" s="254"/>
      <c r="J48" s="255"/>
      <c r="K48" s="254">
        <f t="shared" si="2"/>
        <v>-397.36</v>
      </c>
      <c r="L48" s="257" t="e">
        <f>#REF!+C48</f>
        <v>#REF!</v>
      </c>
      <c r="M48" s="254"/>
      <c r="N48" s="229" t="e">
        <v>#VALUE!</v>
      </c>
      <c r="O48" s="65">
        <v>0</v>
      </c>
      <c r="P48" s="229"/>
      <c r="Q48" s="258">
        <v>-360.88</v>
      </c>
      <c r="R48" s="259">
        <f t="shared" si="0"/>
        <v>-36.480000000000018</v>
      </c>
    </row>
    <row r="49" spans="1:19" ht="12.75" customHeight="1" outlineLevel="2">
      <c r="A49" s="272" t="s">
        <v>4482</v>
      </c>
      <c r="B49" s="196" t="s">
        <v>2987</v>
      </c>
      <c r="C49" s="230">
        <v>0</v>
      </c>
      <c r="D49" s="230">
        <f t="shared" si="1"/>
        <v>0</v>
      </c>
      <c r="E49" s="255"/>
      <c r="F49" s="256"/>
      <c r="G49" s="256"/>
      <c r="H49" s="255"/>
      <c r="I49" s="230"/>
      <c r="J49" s="255"/>
      <c r="K49" s="230">
        <f t="shared" si="2"/>
        <v>0</v>
      </c>
      <c r="L49" s="257"/>
      <c r="M49" s="230"/>
      <c r="N49" s="229">
        <v>0</v>
      </c>
      <c r="O49" s="65" t="s">
        <v>2986</v>
      </c>
      <c r="P49" s="242" t="b">
        <f>EXACT($A$48,O49)</f>
        <v>1</v>
      </c>
      <c r="Q49" s="258">
        <v>0</v>
      </c>
      <c r="R49" s="259">
        <f t="shared" si="0"/>
        <v>0</v>
      </c>
    </row>
    <row r="50" spans="1:19" ht="12.75" customHeight="1" outlineLevel="2">
      <c r="A50" s="272" t="s">
        <v>4483</v>
      </c>
      <c r="B50" s="196" t="s">
        <v>2988</v>
      </c>
      <c r="C50" s="230">
        <v>0</v>
      </c>
      <c r="D50" s="230">
        <f t="shared" si="1"/>
        <v>0</v>
      </c>
      <c r="E50" s="255"/>
      <c r="F50" s="256"/>
      <c r="G50" s="256"/>
      <c r="H50" s="255"/>
      <c r="I50" s="230"/>
      <c r="J50" s="255"/>
      <c r="K50" s="230">
        <f t="shared" si="2"/>
        <v>0</v>
      </c>
      <c r="L50" s="257"/>
      <c r="M50" s="230"/>
      <c r="N50" s="229">
        <v>0</v>
      </c>
      <c r="O50" s="65" t="s">
        <v>2986</v>
      </c>
      <c r="P50" s="242" t="b">
        <f t="shared" ref="P50:P55" si="8">EXACT($A$48,O50)</f>
        <v>1</v>
      </c>
      <c r="Q50" s="258">
        <v>0</v>
      </c>
      <c r="R50" s="259">
        <f t="shared" si="0"/>
        <v>0</v>
      </c>
    </row>
    <row r="51" spans="1:19" ht="12.75" customHeight="1" outlineLevel="2">
      <c r="A51" s="272" t="s">
        <v>4484</v>
      </c>
      <c r="B51" s="196" t="s">
        <v>2989</v>
      </c>
      <c r="C51" s="230">
        <v>0</v>
      </c>
      <c r="D51" s="230">
        <f t="shared" si="1"/>
        <v>0</v>
      </c>
      <c r="E51" s="255"/>
      <c r="F51" s="256"/>
      <c r="G51" s="256"/>
      <c r="H51" s="255"/>
      <c r="I51" s="230"/>
      <c r="J51" s="255"/>
      <c r="K51" s="230">
        <f t="shared" si="2"/>
        <v>0</v>
      </c>
      <c r="L51" s="257"/>
      <c r="M51" s="230"/>
      <c r="N51" s="229">
        <v>0</v>
      </c>
      <c r="O51" s="65" t="s">
        <v>2986</v>
      </c>
      <c r="P51" s="242" t="b">
        <f t="shared" si="8"/>
        <v>1</v>
      </c>
      <c r="Q51" s="258">
        <v>0</v>
      </c>
      <c r="R51" s="259">
        <f t="shared" si="0"/>
        <v>0</v>
      </c>
    </row>
    <row r="52" spans="1:19" ht="12.75" customHeight="1" outlineLevel="2">
      <c r="A52" s="272" t="s">
        <v>4485</v>
      </c>
      <c r="B52" s="196" t="s">
        <v>2990</v>
      </c>
      <c r="C52" s="230">
        <v>0</v>
      </c>
      <c r="D52" s="230">
        <f t="shared" si="1"/>
        <v>0</v>
      </c>
      <c r="E52" s="255"/>
      <c r="F52" s="256"/>
      <c r="G52" s="256"/>
      <c r="H52" s="255"/>
      <c r="I52" s="230"/>
      <c r="J52" s="255"/>
      <c r="K52" s="230">
        <f t="shared" si="2"/>
        <v>0</v>
      </c>
      <c r="L52" s="257"/>
      <c r="M52" s="230"/>
      <c r="N52" s="229">
        <v>0</v>
      </c>
      <c r="O52" s="65" t="s">
        <v>2986</v>
      </c>
      <c r="P52" s="242" t="b">
        <f t="shared" si="8"/>
        <v>1</v>
      </c>
      <c r="Q52" s="258">
        <v>0</v>
      </c>
      <c r="R52" s="259">
        <f t="shared" si="0"/>
        <v>0</v>
      </c>
    </row>
    <row r="53" spans="1:19" ht="12.75" customHeight="1" outlineLevel="2">
      <c r="A53" s="272" t="s">
        <v>4486</v>
      </c>
      <c r="B53" s="196" t="s">
        <v>2991</v>
      </c>
      <c r="C53" s="230">
        <v>0</v>
      </c>
      <c r="D53" s="230">
        <f t="shared" si="1"/>
        <v>0</v>
      </c>
      <c r="E53" s="255"/>
      <c r="F53" s="256"/>
      <c r="G53" s="256"/>
      <c r="H53" s="255"/>
      <c r="I53" s="230"/>
      <c r="J53" s="255"/>
      <c r="K53" s="230">
        <f t="shared" si="2"/>
        <v>0</v>
      </c>
      <c r="L53" s="257"/>
      <c r="M53" s="230"/>
      <c r="N53" s="229">
        <v>0</v>
      </c>
      <c r="O53" s="65" t="s">
        <v>2986</v>
      </c>
      <c r="P53" s="242" t="b">
        <f t="shared" si="8"/>
        <v>1</v>
      </c>
      <c r="Q53" s="258">
        <v>0</v>
      </c>
      <c r="R53" s="259">
        <f t="shared" si="0"/>
        <v>0</v>
      </c>
    </row>
    <row r="54" spans="1:19" ht="12.75" customHeight="1" outlineLevel="2">
      <c r="A54" s="272" t="s">
        <v>4487</v>
      </c>
      <c r="B54" s="196" t="s">
        <v>2992</v>
      </c>
      <c r="C54" s="230">
        <v>0</v>
      </c>
      <c r="D54" s="230">
        <f t="shared" si="1"/>
        <v>0</v>
      </c>
      <c r="E54" s="255"/>
      <c r="F54" s="256"/>
      <c r="G54" s="256"/>
      <c r="H54" s="255"/>
      <c r="I54" s="230"/>
      <c r="J54" s="255"/>
      <c r="K54" s="230">
        <f t="shared" si="2"/>
        <v>0</v>
      </c>
      <c r="L54" s="257"/>
      <c r="M54" s="230"/>
      <c r="N54" s="229">
        <v>0</v>
      </c>
      <c r="O54" s="65" t="s">
        <v>2986</v>
      </c>
      <c r="P54" s="242" t="b">
        <f t="shared" si="8"/>
        <v>1</v>
      </c>
      <c r="Q54" s="258">
        <v>0</v>
      </c>
      <c r="R54" s="259">
        <f t="shared" si="0"/>
        <v>0</v>
      </c>
    </row>
    <row r="55" spans="1:19" ht="12.75" customHeight="1" outlineLevel="2">
      <c r="A55" s="272" t="s">
        <v>4488</v>
      </c>
      <c r="B55" s="196" t="s">
        <v>2993</v>
      </c>
      <c r="C55" s="230">
        <v>397.36</v>
      </c>
      <c r="D55" s="230">
        <f t="shared" si="1"/>
        <v>-397.36</v>
      </c>
      <c r="E55" s="255"/>
      <c r="F55" s="256"/>
      <c r="G55" s="256"/>
      <c r="H55" s="255"/>
      <c r="I55" s="230"/>
      <c r="J55" s="255"/>
      <c r="K55" s="230">
        <f t="shared" si="2"/>
        <v>-397.36</v>
      </c>
      <c r="L55" s="257"/>
      <c r="M55" s="230"/>
      <c r="N55" s="229">
        <v>0</v>
      </c>
      <c r="O55" s="65" t="s">
        <v>2986</v>
      </c>
      <c r="P55" s="242" t="b">
        <f t="shared" si="8"/>
        <v>1</v>
      </c>
      <c r="Q55" s="258">
        <v>0</v>
      </c>
      <c r="R55" s="259">
        <f t="shared" si="0"/>
        <v>-397.36</v>
      </c>
    </row>
    <row r="56" spans="1:19" outlineLevel="1">
      <c r="A56" s="400" t="s">
        <v>2994</v>
      </c>
      <c r="C56" s="254">
        <f>SUM(C57:C65)</f>
        <v>-9271062.3500000015</v>
      </c>
      <c r="D56" s="254">
        <f t="shared" si="1"/>
        <v>9271062.3500000015</v>
      </c>
      <c r="E56" s="255"/>
      <c r="F56" s="256"/>
      <c r="G56" s="256"/>
      <c r="H56" s="255"/>
      <c r="I56" s="254"/>
      <c r="J56" s="255"/>
      <c r="K56" s="254">
        <f t="shared" si="2"/>
        <v>9271062.3500000015</v>
      </c>
      <c r="L56" s="257" t="e">
        <f>#REF!+C56</f>
        <v>#REF!</v>
      </c>
      <c r="M56" s="254"/>
      <c r="N56" s="229" t="e">
        <v>#VALUE!</v>
      </c>
      <c r="O56" s="65">
        <v>0</v>
      </c>
      <c r="P56" s="229"/>
      <c r="Q56" s="258">
        <v>9825571.3100000005</v>
      </c>
      <c r="R56" s="259">
        <f t="shared" si="0"/>
        <v>-554508.95999999903</v>
      </c>
      <c r="S56" s="261"/>
    </row>
    <row r="57" spans="1:19" ht="12.75" customHeight="1" outlineLevel="2">
      <c r="A57" s="272" t="s">
        <v>4489</v>
      </c>
      <c r="B57" s="196" t="s">
        <v>2995</v>
      </c>
      <c r="C57" s="230">
        <v>0</v>
      </c>
      <c r="D57" s="230">
        <f t="shared" si="1"/>
        <v>0</v>
      </c>
      <c r="E57" s="255"/>
      <c r="F57" s="256"/>
      <c r="G57" s="256"/>
      <c r="H57" s="255"/>
      <c r="I57" s="230"/>
      <c r="J57" s="255"/>
      <c r="K57" s="230">
        <f t="shared" si="2"/>
        <v>0</v>
      </c>
      <c r="L57" s="257"/>
      <c r="M57" s="230"/>
      <c r="N57" s="229">
        <v>0</v>
      </c>
      <c r="O57" s="65" t="s">
        <v>2994</v>
      </c>
      <c r="P57" s="242" t="b">
        <f>EXACT($A$56,O57)</f>
        <v>1</v>
      </c>
      <c r="Q57" s="258">
        <v>0</v>
      </c>
      <c r="R57" s="259">
        <f t="shared" si="0"/>
        <v>0</v>
      </c>
    </row>
    <row r="58" spans="1:19" ht="12.75" customHeight="1" outlineLevel="2">
      <c r="A58" s="272" t="s">
        <v>4490</v>
      </c>
      <c r="B58" s="196" t="s">
        <v>2996</v>
      </c>
      <c r="C58" s="230">
        <v>0</v>
      </c>
      <c r="D58" s="230">
        <f t="shared" si="1"/>
        <v>0</v>
      </c>
      <c r="E58" s="255"/>
      <c r="F58" s="256"/>
      <c r="G58" s="256"/>
      <c r="H58" s="255"/>
      <c r="I58" s="230"/>
      <c r="J58" s="255"/>
      <c r="K58" s="230">
        <f t="shared" si="2"/>
        <v>0</v>
      </c>
      <c r="L58" s="257"/>
      <c r="M58" s="230"/>
      <c r="N58" s="229">
        <v>0</v>
      </c>
      <c r="O58" s="65" t="s">
        <v>2994</v>
      </c>
      <c r="P58" s="242" t="b">
        <f t="shared" ref="P58:P65" si="9">EXACT($A$56,O58)</f>
        <v>1</v>
      </c>
      <c r="Q58" s="258">
        <v>0</v>
      </c>
      <c r="R58" s="259">
        <f t="shared" si="0"/>
        <v>0</v>
      </c>
    </row>
    <row r="59" spans="1:19" ht="12.75" customHeight="1" outlineLevel="2">
      <c r="A59" s="272" t="s">
        <v>4491</v>
      </c>
      <c r="B59" s="196" t="s">
        <v>2997</v>
      </c>
      <c r="C59" s="230">
        <v>-3333959.96</v>
      </c>
      <c r="D59" s="230">
        <f t="shared" si="1"/>
        <v>3333959.96</v>
      </c>
      <c r="E59" s="255"/>
      <c r="F59" s="256"/>
      <c r="G59" s="256"/>
      <c r="H59" s="255"/>
      <c r="I59" s="230"/>
      <c r="J59" s="255"/>
      <c r="K59" s="230">
        <f t="shared" si="2"/>
        <v>3333959.96</v>
      </c>
      <c r="L59" s="257"/>
      <c r="M59" s="230"/>
      <c r="N59" s="229">
        <v>0</v>
      </c>
      <c r="O59" s="65" t="s">
        <v>2994</v>
      </c>
      <c r="P59" s="242" t="b">
        <f t="shared" si="9"/>
        <v>1</v>
      </c>
      <c r="Q59" s="258">
        <v>0</v>
      </c>
      <c r="R59" s="259">
        <f t="shared" si="0"/>
        <v>3333959.96</v>
      </c>
    </row>
    <row r="60" spans="1:19" ht="12.75" customHeight="1" outlineLevel="2">
      <c r="A60" s="272" t="s">
        <v>4492</v>
      </c>
      <c r="B60" s="196" t="s">
        <v>2998</v>
      </c>
      <c r="C60" s="230">
        <v>-6225208.0700000003</v>
      </c>
      <c r="D60" s="230">
        <f t="shared" si="1"/>
        <v>6225208.0700000003</v>
      </c>
      <c r="E60" s="255"/>
      <c r="F60" s="256"/>
      <c r="G60" s="256"/>
      <c r="H60" s="255"/>
      <c r="I60" s="230"/>
      <c r="J60" s="255"/>
      <c r="K60" s="230">
        <f t="shared" si="2"/>
        <v>6225208.0700000003</v>
      </c>
      <c r="L60" s="257"/>
      <c r="M60" s="230"/>
      <c r="N60" s="229">
        <v>0</v>
      </c>
      <c r="O60" s="65" t="s">
        <v>2994</v>
      </c>
      <c r="P60" s="242" t="b">
        <f t="shared" si="9"/>
        <v>1</v>
      </c>
      <c r="Q60" s="258">
        <v>0</v>
      </c>
      <c r="R60" s="259">
        <f t="shared" si="0"/>
        <v>6225208.0700000003</v>
      </c>
    </row>
    <row r="61" spans="1:19" ht="12.75" customHeight="1" outlineLevel="2">
      <c r="A61" s="272" t="s">
        <v>4493</v>
      </c>
      <c r="B61" s="196" t="s">
        <v>2999</v>
      </c>
      <c r="C61" s="230">
        <v>0</v>
      </c>
      <c r="D61" s="230">
        <f t="shared" si="1"/>
        <v>0</v>
      </c>
      <c r="E61" s="255"/>
      <c r="F61" s="256"/>
      <c r="G61" s="256"/>
      <c r="H61" s="255"/>
      <c r="I61" s="230"/>
      <c r="J61" s="255"/>
      <c r="K61" s="230">
        <f t="shared" si="2"/>
        <v>0</v>
      </c>
      <c r="L61" s="257"/>
      <c r="M61" s="230"/>
      <c r="N61" s="229">
        <v>0</v>
      </c>
      <c r="O61" s="65" t="s">
        <v>2994</v>
      </c>
      <c r="P61" s="242" t="b">
        <f t="shared" si="9"/>
        <v>1</v>
      </c>
      <c r="Q61" s="258">
        <v>0</v>
      </c>
      <c r="R61" s="259">
        <f t="shared" si="0"/>
        <v>0</v>
      </c>
    </row>
    <row r="62" spans="1:19" ht="12.75" customHeight="1" outlineLevel="2">
      <c r="A62" s="272" t="s">
        <v>4494</v>
      </c>
      <c r="B62" s="196" t="s">
        <v>3000</v>
      </c>
      <c r="C62" s="230">
        <v>0</v>
      </c>
      <c r="D62" s="230">
        <f t="shared" si="1"/>
        <v>0</v>
      </c>
      <c r="E62" s="255"/>
      <c r="F62" s="256"/>
      <c r="G62" s="256"/>
      <c r="H62" s="255"/>
      <c r="I62" s="230"/>
      <c r="J62" s="255"/>
      <c r="K62" s="230">
        <f t="shared" si="2"/>
        <v>0</v>
      </c>
      <c r="L62" s="257"/>
      <c r="M62" s="230"/>
      <c r="N62" s="229">
        <v>0</v>
      </c>
      <c r="O62" s="65" t="s">
        <v>2994</v>
      </c>
      <c r="P62" s="242" t="b">
        <f t="shared" si="9"/>
        <v>1</v>
      </c>
      <c r="Q62" s="258">
        <v>0</v>
      </c>
      <c r="R62" s="259">
        <f t="shared" si="0"/>
        <v>0</v>
      </c>
    </row>
    <row r="63" spans="1:19" ht="12.75" customHeight="1" outlineLevel="2">
      <c r="A63" s="272" t="s">
        <v>4495</v>
      </c>
      <c r="B63" s="196" t="s">
        <v>3001</v>
      </c>
      <c r="C63" s="230">
        <v>0</v>
      </c>
      <c r="D63" s="230">
        <f t="shared" si="1"/>
        <v>0</v>
      </c>
      <c r="E63" s="255"/>
      <c r="F63" s="256"/>
      <c r="G63" s="256"/>
      <c r="H63" s="255"/>
      <c r="I63" s="230"/>
      <c r="J63" s="255"/>
      <c r="K63" s="230">
        <f t="shared" si="2"/>
        <v>0</v>
      </c>
      <c r="L63" s="257"/>
      <c r="M63" s="230"/>
      <c r="N63" s="229">
        <v>0</v>
      </c>
      <c r="O63" s="65" t="s">
        <v>2994</v>
      </c>
      <c r="P63" s="242" t="b">
        <f t="shared" si="9"/>
        <v>1</v>
      </c>
      <c r="Q63" s="258">
        <v>0</v>
      </c>
      <c r="R63" s="259">
        <f t="shared" si="0"/>
        <v>0</v>
      </c>
    </row>
    <row r="64" spans="1:19" ht="12.75" customHeight="1" outlineLevel="2">
      <c r="A64" s="272" t="s">
        <v>4496</v>
      </c>
      <c r="B64" s="196" t="s">
        <v>3002</v>
      </c>
      <c r="C64" s="230">
        <v>0</v>
      </c>
      <c r="D64" s="230">
        <f t="shared" si="1"/>
        <v>0</v>
      </c>
      <c r="E64" s="255"/>
      <c r="F64" s="256"/>
      <c r="G64" s="256"/>
      <c r="H64" s="255"/>
      <c r="I64" s="230"/>
      <c r="J64" s="255"/>
      <c r="K64" s="230">
        <f t="shared" si="2"/>
        <v>0</v>
      </c>
      <c r="L64" s="257"/>
      <c r="M64" s="230"/>
      <c r="N64" s="229">
        <v>0</v>
      </c>
      <c r="O64" s="65" t="s">
        <v>2994</v>
      </c>
      <c r="P64" s="242" t="b">
        <f t="shared" si="9"/>
        <v>1</v>
      </c>
      <c r="Q64" s="258">
        <v>0</v>
      </c>
      <c r="R64" s="259">
        <f t="shared" si="0"/>
        <v>0</v>
      </c>
    </row>
    <row r="65" spans="1:18" ht="12.75" customHeight="1" outlineLevel="2">
      <c r="A65" s="272" t="s">
        <v>4497</v>
      </c>
      <c r="B65" s="196" t="s">
        <v>3003</v>
      </c>
      <c r="C65" s="230">
        <v>288105.679999999</v>
      </c>
      <c r="D65" s="230">
        <f t="shared" si="1"/>
        <v>-288105.679999999</v>
      </c>
      <c r="E65" s="255"/>
      <c r="F65" s="256"/>
      <c r="G65" s="256"/>
      <c r="H65" s="255"/>
      <c r="I65" s="230"/>
      <c r="J65" s="255"/>
      <c r="K65" s="230">
        <f t="shared" si="2"/>
        <v>-288105.679999999</v>
      </c>
      <c r="L65" s="257"/>
      <c r="M65" s="230"/>
      <c r="N65" s="229">
        <v>0</v>
      </c>
      <c r="O65" s="65" t="s">
        <v>2994</v>
      </c>
      <c r="P65" s="242" t="b">
        <f t="shared" si="9"/>
        <v>1</v>
      </c>
      <c r="Q65" s="258">
        <v>0</v>
      </c>
      <c r="R65" s="259">
        <f t="shared" si="0"/>
        <v>-288105.679999999</v>
      </c>
    </row>
    <row r="66" spans="1:18" outlineLevel="1">
      <c r="A66" s="400" t="s">
        <v>3004</v>
      </c>
      <c r="C66" s="254">
        <f>SUM(C67:C81)</f>
        <v>1.01</v>
      </c>
      <c r="D66" s="254">
        <f t="shared" si="1"/>
        <v>-1.01</v>
      </c>
      <c r="E66" s="255"/>
      <c r="F66" s="256"/>
      <c r="G66" s="256"/>
      <c r="H66" s="255"/>
      <c r="I66" s="254"/>
      <c r="J66" s="255"/>
      <c r="K66" s="254">
        <f t="shared" si="2"/>
        <v>-1.01</v>
      </c>
      <c r="L66" s="257" t="e">
        <f>#REF!+C66</f>
        <v>#REF!</v>
      </c>
      <c r="M66" s="254"/>
      <c r="N66" s="229" t="e">
        <v>#VALUE!</v>
      </c>
      <c r="O66" s="65">
        <v>0</v>
      </c>
      <c r="P66" s="229"/>
      <c r="Q66" s="258">
        <v>-0.75</v>
      </c>
      <c r="R66" s="259">
        <f t="shared" si="0"/>
        <v>-0.26</v>
      </c>
    </row>
    <row r="67" spans="1:18" ht="12.75" customHeight="1" outlineLevel="2">
      <c r="A67" s="272" t="s">
        <v>4498</v>
      </c>
      <c r="B67" s="196" t="s">
        <v>3005</v>
      </c>
      <c r="C67" s="230">
        <v>0</v>
      </c>
      <c r="D67" s="230">
        <f t="shared" si="1"/>
        <v>0</v>
      </c>
      <c r="E67" s="255"/>
      <c r="F67" s="256"/>
      <c r="G67" s="256"/>
      <c r="H67" s="255"/>
      <c r="I67" s="230"/>
      <c r="J67" s="255"/>
      <c r="K67" s="230">
        <f t="shared" si="2"/>
        <v>0</v>
      </c>
      <c r="L67" s="257"/>
      <c r="M67" s="230"/>
      <c r="N67" s="229">
        <v>0</v>
      </c>
      <c r="O67" s="65" t="s">
        <v>3004</v>
      </c>
      <c r="P67" s="242" t="b">
        <f>EXACT($A$66,O67)</f>
        <v>1</v>
      </c>
      <c r="Q67" s="258">
        <v>0</v>
      </c>
      <c r="R67" s="259">
        <f t="shared" si="0"/>
        <v>0</v>
      </c>
    </row>
    <row r="68" spans="1:18" ht="12.75" customHeight="1" outlineLevel="2">
      <c r="A68" s="272" t="s">
        <v>4499</v>
      </c>
      <c r="B68" s="196" t="s">
        <v>3006</v>
      </c>
      <c r="C68" s="230">
        <v>0</v>
      </c>
      <c r="D68" s="230">
        <f t="shared" si="1"/>
        <v>0</v>
      </c>
      <c r="E68" s="255"/>
      <c r="F68" s="256"/>
      <c r="G68" s="256"/>
      <c r="H68" s="255"/>
      <c r="I68" s="230"/>
      <c r="J68" s="255"/>
      <c r="K68" s="230">
        <f t="shared" si="2"/>
        <v>0</v>
      </c>
      <c r="L68" s="257"/>
      <c r="M68" s="230"/>
      <c r="N68" s="229">
        <v>0</v>
      </c>
      <c r="O68" s="65" t="s">
        <v>3004</v>
      </c>
      <c r="P68" s="242" t="b">
        <f t="shared" ref="P68:P81" si="10">EXACT($A$66,O68)</f>
        <v>1</v>
      </c>
      <c r="Q68" s="258">
        <v>0</v>
      </c>
      <c r="R68" s="259">
        <f t="shared" ref="R68:R131" si="11">K68-Q68</f>
        <v>0</v>
      </c>
    </row>
    <row r="69" spans="1:18" ht="12.75" customHeight="1" outlineLevel="2">
      <c r="A69" s="272" t="s">
        <v>4500</v>
      </c>
      <c r="B69" s="196" t="s">
        <v>3007</v>
      </c>
      <c r="C69" s="230">
        <v>0</v>
      </c>
      <c r="D69" s="230">
        <f t="shared" ref="D69:D187" si="12">C69*-1</f>
        <v>0</v>
      </c>
      <c r="E69" s="255"/>
      <c r="F69" s="256"/>
      <c r="G69" s="256"/>
      <c r="H69" s="255"/>
      <c r="I69" s="230"/>
      <c r="J69" s="255"/>
      <c r="K69" s="230">
        <f t="shared" ref="K69:K187" si="13">D69+I69</f>
        <v>0</v>
      </c>
      <c r="L69" s="257"/>
      <c r="M69" s="230"/>
      <c r="N69" s="229">
        <v>0</v>
      </c>
      <c r="O69" s="65" t="s">
        <v>3004</v>
      </c>
      <c r="P69" s="242" t="b">
        <f t="shared" si="10"/>
        <v>1</v>
      </c>
      <c r="Q69" s="258">
        <v>0</v>
      </c>
      <c r="R69" s="259">
        <f t="shared" si="11"/>
        <v>0</v>
      </c>
    </row>
    <row r="70" spans="1:18" ht="12.75" customHeight="1" outlineLevel="2">
      <c r="A70" s="401" t="s">
        <v>4501</v>
      </c>
      <c r="B70" s="45" t="s">
        <v>3008</v>
      </c>
      <c r="C70" s="230">
        <v>0</v>
      </c>
      <c r="D70" s="230">
        <f t="shared" si="12"/>
        <v>0</v>
      </c>
      <c r="E70" s="255"/>
      <c r="F70" s="256"/>
      <c r="G70" s="256"/>
      <c r="H70" s="255"/>
      <c r="I70" s="230"/>
      <c r="J70" s="255"/>
      <c r="K70" s="230">
        <f t="shared" si="13"/>
        <v>0</v>
      </c>
      <c r="L70" s="257"/>
      <c r="M70" s="230"/>
      <c r="N70" s="229">
        <v>0</v>
      </c>
      <c r="O70" s="65" t="s">
        <v>3004</v>
      </c>
      <c r="P70" s="242" t="b">
        <f t="shared" si="10"/>
        <v>1</v>
      </c>
      <c r="Q70" s="258">
        <v>0</v>
      </c>
      <c r="R70" s="259">
        <f t="shared" si="11"/>
        <v>0</v>
      </c>
    </row>
    <row r="71" spans="1:18" ht="12.75" customHeight="1" outlineLevel="2">
      <c r="A71" s="401" t="s">
        <v>4502</v>
      </c>
      <c r="B71" s="45" t="s">
        <v>3009</v>
      </c>
      <c r="C71" s="230">
        <v>0</v>
      </c>
      <c r="D71" s="230">
        <f t="shared" si="12"/>
        <v>0</v>
      </c>
      <c r="E71" s="255"/>
      <c r="F71" s="256"/>
      <c r="G71" s="256"/>
      <c r="H71" s="255"/>
      <c r="I71" s="230"/>
      <c r="J71" s="255"/>
      <c r="K71" s="230">
        <f t="shared" si="13"/>
        <v>0</v>
      </c>
      <c r="L71" s="257"/>
      <c r="M71" s="230"/>
      <c r="N71" s="229">
        <v>0</v>
      </c>
      <c r="O71" s="65" t="s">
        <v>3004</v>
      </c>
      <c r="P71" s="242" t="b">
        <f t="shared" si="10"/>
        <v>1</v>
      </c>
      <c r="Q71" s="258">
        <v>0</v>
      </c>
      <c r="R71" s="259">
        <f t="shared" si="11"/>
        <v>0</v>
      </c>
    </row>
    <row r="72" spans="1:18" ht="12.75" customHeight="1" outlineLevel="2">
      <c r="A72" s="401" t="s">
        <v>4503</v>
      </c>
      <c r="B72" s="45" t="s">
        <v>3010</v>
      </c>
      <c r="C72" s="230">
        <v>0</v>
      </c>
      <c r="D72" s="230">
        <f t="shared" si="12"/>
        <v>0</v>
      </c>
      <c r="E72" s="255"/>
      <c r="F72" s="256"/>
      <c r="G72" s="256"/>
      <c r="H72" s="255"/>
      <c r="I72" s="230"/>
      <c r="J72" s="255"/>
      <c r="K72" s="230">
        <f t="shared" si="13"/>
        <v>0</v>
      </c>
      <c r="L72" s="257"/>
      <c r="M72" s="230"/>
      <c r="N72" s="229">
        <v>0</v>
      </c>
      <c r="O72" s="65" t="s">
        <v>3004</v>
      </c>
      <c r="P72" s="242" t="b">
        <f t="shared" si="10"/>
        <v>1</v>
      </c>
      <c r="Q72" s="258">
        <v>0</v>
      </c>
      <c r="R72" s="259">
        <f t="shared" si="11"/>
        <v>0</v>
      </c>
    </row>
    <row r="73" spans="1:18" ht="12.75" customHeight="1" outlineLevel="2">
      <c r="A73" s="401" t="s">
        <v>4504</v>
      </c>
      <c r="B73" s="45" t="s">
        <v>3011</v>
      </c>
      <c r="C73" s="230">
        <v>0</v>
      </c>
      <c r="D73" s="230">
        <f t="shared" si="12"/>
        <v>0</v>
      </c>
      <c r="E73" s="255"/>
      <c r="F73" s="256"/>
      <c r="G73" s="256"/>
      <c r="H73" s="255"/>
      <c r="I73" s="230"/>
      <c r="J73" s="255"/>
      <c r="K73" s="230">
        <f t="shared" si="13"/>
        <v>0</v>
      </c>
      <c r="L73" s="257"/>
      <c r="M73" s="230"/>
      <c r="N73" s="229">
        <v>0</v>
      </c>
      <c r="O73" s="65" t="s">
        <v>3183</v>
      </c>
      <c r="P73" s="242" t="b">
        <f t="shared" si="10"/>
        <v>0</v>
      </c>
      <c r="Q73" s="258">
        <v>0</v>
      </c>
      <c r="R73" s="259">
        <f t="shared" si="11"/>
        <v>0</v>
      </c>
    </row>
    <row r="74" spans="1:18" ht="12.75" customHeight="1" outlineLevel="2">
      <c r="A74" s="401" t="s">
        <v>4505</v>
      </c>
      <c r="B74" s="45" t="s">
        <v>3012</v>
      </c>
      <c r="C74" s="230">
        <v>0</v>
      </c>
      <c r="D74" s="230">
        <f t="shared" si="12"/>
        <v>0</v>
      </c>
      <c r="E74" s="255"/>
      <c r="F74" s="256"/>
      <c r="G74" s="256"/>
      <c r="H74" s="255"/>
      <c r="I74" s="230"/>
      <c r="J74" s="255"/>
      <c r="K74" s="230">
        <f t="shared" si="13"/>
        <v>0</v>
      </c>
      <c r="L74" s="257"/>
      <c r="M74" s="230"/>
      <c r="N74" s="229">
        <v>0</v>
      </c>
      <c r="O74" s="65" t="s">
        <v>3246</v>
      </c>
      <c r="P74" s="242" t="b">
        <f t="shared" si="10"/>
        <v>0</v>
      </c>
      <c r="Q74" s="258">
        <v>0</v>
      </c>
      <c r="R74" s="259">
        <f t="shared" si="11"/>
        <v>0</v>
      </c>
    </row>
    <row r="75" spans="1:18" ht="12.75" customHeight="1" outlineLevel="2">
      <c r="A75" s="401" t="s">
        <v>4506</v>
      </c>
      <c r="B75" s="45" t="s">
        <v>3013</v>
      </c>
      <c r="C75" s="230">
        <v>0</v>
      </c>
      <c r="D75" s="230">
        <f t="shared" si="12"/>
        <v>0</v>
      </c>
      <c r="E75" s="255"/>
      <c r="F75" s="256"/>
      <c r="G75" s="256"/>
      <c r="H75" s="255"/>
      <c r="I75" s="230"/>
      <c r="J75" s="255"/>
      <c r="K75" s="230">
        <f t="shared" si="13"/>
        <v>0</v>
      </c>
      <c r="L75" s="257"/>
      <c r="M75" s="230"/>
      <c r="N75" s="229">
        <v>0</v>
      </c>
      <c r="O75" s="65" t="s">
        <v>3278</v>
      </c>
      <c r="P75" s="242" t="b">
        <f t="shared" si="10"/>
        <v>0</v>
      </c>
      <c r="Q75" s="258">
        <v>0</v>
      </c>
      <c r="R75" s="259">
        <f t="shared" si="11"/>
        <v>0</v>
      </c>
    </row>
    <row r="76" spans="1:18" ht="12.75" customHeight="1" outlineLevel="2">
      <c r="A76" s="401" t="s">
        <v>4507</v>
      </c>
      <c r="B76" s="45" t="s">
        <v>3014</v>
      </c>
      <c r="C76" s="230">
        <v>0</v>
      </c>
      <c r="D76" s="230">
        <f t="shared" si="12"/>
        <v>0</v>
      </c>
      <c r="E76" s="255"/>
      <c r="F76" s="256"/>
      <c r="G76" s="256"/>
      <c r="H76" s="255"/>
      <c r="I76" s="230"/>
      <c r="J76" s="255"/>
      <c r="K76" s="230">
        <f t="shared" si="13"/>
        <v>0</v>
      </c>
      <c r="L76" s="257"/>
      <c r="M76" s="230"/>
      <c r="N76" s="229">
        <v>0</v>
      </c>
      <c r="O76" s="65" t="s">
        <v>3278</v>
      </c>
      <c r="P76" s="242" t="b">
        <f t="shared" si="10"/>
        <v>0</v>
      </c>
      <c r="Q76" s="258">
        <v>0</v>
      </c>
      <c r="R76" s="259">
        <f t="shared" si="11"/>
        <v>0</v>
      </c>
    </row>
    <row r="77" spans="1:18" ht="12.75" customHeight="1" outlineLevel="2">
      <c r="A77" s="401" t="s">
        <v>4508</v>
      </c>
      <c r="B77" s="45" t="s">
        <v>3015</v>
      </c>
      <c r="C77" s="230">
        <v>0</v>
      </c>
      <c r="D77" s="230">
        <f t="shared" si="12"/>
        <v>0</v>
      </c>
      <c r="E77" s="255"/>
      <c r="F77" s="256"/>
      <c r="G77" s="256"/>
      <c r="H77" s="255"/>
      <c r="I77" s="230"/>
      <c r="J77" s="255"/>
      <c r="K77" s="230">
        <f t="shared" si="13"/>
        <v>0</v>
      </c>
      <c r="L77" s="257"/>
      <c r="M77" s="230"/>
      <c r="N77" s="229">
        <v>0</v>
      </c>
      <c r="O77" s="65" t="s">
        <v>3278</v>
      </c>
      <c r="P77" s="242" t="b">
        <f t="shared" si="10"/>
        <v>0</v>
      </c>
      <c r="Q77" s="258">
        <v>0</v>
      </c>
      <c r="R77" s="259">
        <f t="shared" si="11"/>
        <v>0</v>
      </c>
    </row>
    <row r="78" spans="1:18" ht="12.75" customHeight="1" outlineLevel="2">
      <c r="A78" s="401" t="s">
        <v>4509</v>
      </c>
      <c r="B78" s="45" t="s">
        <v>3016</v>
      </c>
      <c r="C78" s="230">
        <v>0</v>
      </c>
      <c r="D78" s="230">
        <f t="shared" si="12"/>
        <v>0</v>
      </c>
      <c r="E78" s="255"/>
      <c r="F78" s="256"/>
      <c r="G78" s="256"/>
      <c r="H78" s="255"/>
      <c r="I78" s="230"/>
      <c r="J78" s="255"/>
      <c r="K78" s="230">
        <f t="shared" si="13"/>
        <v>0</v>
      </c>
      <c r="L78" s="257"/>
      <c r="M78" s="230"/>
      <c r="N78" s="229">
        <v>0</v>
      </c>
      <c r="O78" s="65" t="s">
        <v>3004</v>
      </c>
      <c r="P78" s="242" t="b">
        <f t="shared" si="10"/>
        <v>1</v>
      </c>
      <c r="Q78" s="258">
        <v>0</v>
      </c>
      <c r="R78" s="259">
        <f t="shared" si="11"/>
        <v>0</v>
      </c>
    </row>
    <row r="79" spans="1:18" ht="12.75" customHeight="1" outlineLevel="2">
      <c r="A79" s="401" t="s">
        <v>4510</v>
      </c>
      <c r="B79" s="45" t="s">
        <v>3017</v>
      </c>
      <c r="C79" s="230">
        <v>0</v>
      </c>
      <c r="D79" s="230">
        <f t="shared" si="12"/>
        <v>0</v>
      </c>
      <c r="E79" s="255"/>
      <c r="F79" s="256"/>
      <c r="G79" s="256"/>
      <c r="H79" s="255"/>
      <c r="I79" s="230"/>
      <c r="J79" s="255"/>
      <c r="K79" s="230">
        <f t="shared" si="13"/>
        <v>0</v>
      </c>
      <c r="L79" s="257"/>
      <c r="M79" s="230"/>
      <c r="N79" s="229">
        <v>0</v>
      </c>
      <c r="O79" s="65" t="s">
        <v>3004</v>
      </c>
      <c r="P79" s="242" t="b">
        <f t="shared" si="10"/>
        <v>1</v>
      </c>
      <c r="Q79" s="258">
        <v>0</v>
      </c>
      <c r="R79" s="259">
        <f t="shared" si="11"/>
        <v>0</v>
      </c>
    </row>
    <row r="80" spans="1:18" ht="12.75" customHeight="1" outlineLevel="2">
      <c r="A80" s="401" t="s">
        <v>4511</v>
      </c>
      <c r="B80" s="45" t="s">
        <v>3018</v>
      </c>
      <c r="C80" s="230">
        <v>0</v>
      </c>
      <c r="D80" s="230">
        <f t="shared" si="12"/>
        <v>0</v>
      </c>
      <c r="E80" s="255"/>
      <c r="F80" s="256"/>
      <c r="G80" s="256"/>
      <c r="H80" s="255"/>
      <c r="I80" s="230"/>
      <c r="J80" s="255"/>
      <c r="K80" s="230">
        <f t="shared" si="13"/>
        <v>0</v>
      </c>
      <c r="L80" s="257"/>
      <c r="M80" s="230"/>
      <c r="N80" s="229">
        <v>0</v>
      </c>
      <c r="O80" s="65" t="s">
        <v>3004</v>
      </c>
      <c r="P80" s="242" t="b">
        <f t="shared" si="10"/>
        <v>1</v>
      </c>
      <c r="Q80" s="258">
        <v>0</v>
      </c>
      <c r="R80" s="259">
        <f t="shared" si="11"/>
        <v>0</v>
      </c>
    </row>
    <row r="81" spans="1:18" ht="12.75" customHeight="1" outlineLevel="2">
      <c r="A81" s="401" t="s">
        <v>4512</v>
      </c>
      <c r="B81" s="45" t="s">
        <v>3019</v>
      </c>
      <c r="C81" s="230">
        <v>1.01</v>
      </c>
      <c r="D81" s="230">
        <f t="shared" si="12"/>
        <v>-1.01</v>
      </c>
      <c r="E81" s="255"/>
      <c r="F81" s="256"/>
      <c r="G81" s="256"/>
      <c r="H81" s="255"/>
      <c r="I81" s="230"/>
      <c r="J81" s="255"/>
      <c r="K81" s="230">
        <f>D81+I81</f>
        <v>-1.01</v>
      </c>
      <c r="L81" s="257"/>
      <c r="M81" s="230"/>
      <c r="N81" s="229">
        <v>0</v>
      </c>
      <c r="O81" s="65" t="s">
        <v>3004</v>
      </c>
      <c r="P81" s="242" t="b">
        <f t="shared" si="10"/>
        <v>1</v>
      </c>
      <c r="Q81" s="258">
        <v>0</v>
      </c>
      <c r="R81" s="259">
        <f t="shared" si="11"/>
        <v>-1.01</v>
      </c>
    </row>
    <row r="82" spans="1:18" outlineLevel="1">
      <c r="A82" s="400" t="s">
        <v>3020</v>
      </c>
      <c r="C82" s="254">
        <f>SUM(C83:C97)</f>
        <v>14.85</v>
      </c>
      <c r="D82" s="254">
        <f t="shared" si="12"/>
        <v>-14.85</v>
      </c>
      <c r="E82" s="255"/>
      <c r="F82" s="256"/>
      <c r="G82" s="256"/>
      <c r="H82" s="255"/>
      <c r="I82" s="254"/>
      <c r="J82" s="255"/>
      <c r="K82" s="254">
        <f t="shared" si="13"/>
        <v>-14.85</v>
      </c>
      <c r="L82" s="257" t="e">
        <f>#REF!+C82</f>
        <v>#REF!</v>
      </c>
      <c r="M82" s="254"/>
      <c r="N82" s="229" t="e">
        <v>#VALUE!</v>
      </c>
      <c r="O82" s="65">
        <v>0</v>
      </c>
      <c r="P82" s="229"/>
      <c r="Q82" s="258">
        <v>-12.38</v>
      </c>
      <c r="R82" s="259">
        <f t="shared" si="11"/>
        <v>-2.4699999999999989</v>
      </c>
    </row>
    <row r="83" spans="1:18" ht="12.75" customHeight="1" outlineLevel="2">
      <c r="A83" s="272" t="s">
        <v>4513</v>
      </c>
      <c r="B83" s="196" t="s">
        <v>3021</v>
      </c>
      <c r="C83" s="230">
        <v>0</v>
      </c>
      <c r="D83" s="230">
        <f t="shared" si="12"/>
        <v>0</v>
      </c>
      <c r="E83" s="255"/>
      <c r="F83" s="256"/>
      <c r="G83" s="256"/>
      <c r="H83" s="255"/>
      <c r="I83" s="230"/>
      <c r="J83" s="255"/>
      <c r="K83" s="230">
        <f t="shared" si="13"/>
        <v>0</v>
      </c>
      <c r="L83" s="257"/>
      <c r="M83" s="230"/>
      <c r="N83" s="229">
        <v>0</v>
      </c>
      <c r="O83" s="65" t="s">
        <v>3020</v>
      </c>
      <c r="P83" s="242" t="b">
        <f>EXACT($A$82,O83)</f>
        <v>1</v>
      </c>
      <c r="Q83" s="258">
        <v>0</v>
      </c>
      <c r="R83" s="259">
        <f t="shared" si="11"/>
        <v>0</v>
      </c>
    </row>
    <row r="84" spans="1:18" ht="12.75" customHeight="1" outlineLevel="2">
      <c r="A84" s="272" t="s">
        <v>4514</v>
      </c>
      <c r="B84" s="196" t="s">
        <v>3022</v>
      </c>
      <c r="C84" s="230">
        <v>0</v>
      </c>
      <c r="D84" s="230">
        <f t="shared" si="12"/>
        <v>0</v>
      </c>
      <c r="E84" s="255"/>
      <c r="F84" s="256"/>
      <c r="G84" s="256"/>
      <c r="H84" s="255"/>
      <c r="I84" s="230"/>
      <c r="J84" s="255"/>
      <c r="K84" s="230">
        <f t="shared" si="13"/>
        <v>0</v>
      </c>
      <c r="L84" s="257"/>
      <c r="M84" s="230"/>
      <c r="N84" s="229">
        <v>0</v>
      </c>
      <c r="O84" s="65" t="s">
        <v>3020</v>
      </c>
      <c r="P84" s="242" t="b">
        <f t="shared" ref="P84:P97" si="14">EXACT($A$82,O84)</f>
        <v>1</v>
      </c>
      <c r="Q84" s="258">
        <v>0</v>
      </c>
      <c r="R84" s="259">
        <f t="shared" si="11"/>
        <v>0</v>
      </c>
    </row>
    <row r="85" spans="1:18" ht="12.75" customHeight="1" outlineLevel="2">
      <c r="A85" s="272" t="s">
        <v>4515</v>
      </c>
      <c r="B85" s="196" t="s">
        <v>3023</v>
      </c>
      <c r="C85" s="230">
        <v>0</v>
      </c>
      <c r="D85" s="230">
        <f t="shared" si="12"/>
        <v>0</v>
      </c>
      <c r="E85" s="255"/>
      <c r="F85" s="256"/>
      <c r="G85" s="256"/>
      <c r="H85" s="255"/>
      <c r="I85" s="230"/>
      <c r="J85" s="255"/>
      <c r="K85" s="230">
        <f t="shared" si="13"/>
        <v>0</v>
      </c>
      <c r="L85" s="257"/>
      <c r="M85" s="230"/>
      <c r="N85" s="229">
        <v>0</v>
      </c>
      <c r="O85" s="65" t="s">
        <v>3020</v>
      </c>
      <c r="P85" s="242" t="b">
        <f t="shared" si="14"/>
        <v>1</v>
      </c>
      <c r="Q85" s="258">
        <v>0</v>
      </c>
      <c r="R85" s="259">
        <f t="shared" si="11"/>
        <v>0</v>
      </c>
    </row>
    <row r="86" spans="1:18" ht="12.75" customHeight="1" outlineLevel="2">
      <c r="A86" s="401" t="s">
        <v>4516</v>
      </c>
      <c r="B86" s="45" t="s">
        <v>3024</v>
      </c>
      <c r="C86" s="230">
        <v>0</v>
      </c>
      <c r="D86" s="230">
        <f t="shared" si="12"/>
        <v>0</v>
      </c>
      <c r="E86" s="255"/>
      <c r="F86" s="256"/>
      <c r="G86" s="256"/>
      <c r="H86" s="255"/>
      <c r="I86" s="230"/>
      <c r="J86" s="255"/>
      <c r="K86" s="230">
        <f t="shared" si="13"/>
        <v>0</v>
      </c>
      <c r="L86" s="257"/>
      <c r="M86" s="230"/>
      <c r="N86" s="229">
        <v>0</v>
      </c>
      <c r="O86" s="65" t="s">
        <v>3020</v>
      </c>
      <c r="P86" s="242" t="b">
        <f t="shared" si="14"/>
        <v>1</v>
      </c>
      <c r="Q86" s="258">
        <v>0</v>
      </c>
      <c r="R86" s="259">
        <f t="shared" si="11"/>
        <v>0</v>
      </c>
    </row>
    <row r="87" spans="1:18" ht="12.75" customHeight="1" outlineLevel="2">
      <c r="A87" s="401" t="s">
        <v>4517</v>
      </c>
      <c r="B87" s="45" t="s">
        <v>3025</v>
      </c>
      <c r="C87" s="230">
        <v>0</v>
      </c>
      <c r="D87" s="230">
        <f t="shared" si="12"/>
        <v>0</v>
      </c>
      <c r="E87" s="255"/>
      <c r="F87" s="256"/>
      <c r="G87" s="256"/>
      <c r="H87" s="255"/>
      <c r="I87" s="230"/>
      <c r="J87" s="255"/>
      <c r="K87" s="230">
        <f t="shared" si="13"/>
        <v>0</v>
      </c>
      <c r="L87" s="257"/>
      <c r="M87" s="230"/>
      <c r="N87" s="229">
        <v>0</v>
      </c>
      <c r="O87" s="65" t="s">
        <v>3020</v>
      </c>
      <c r="P87" s="242" t="b">
        <f t="shared" si="14"/>
        <v>1</v>
      </c>
      <c r="Q87" s="258">
        <v>0</v>
      </c>
      <c r="R87" s="259">
        <f t="shared" si="11"/>
        <v>0</v>
      </c>
    </row>
    <row r="88" spans="1:18" ht="12.75" customHeight="1" outlineLevel="2">
      <c r="A88" s="401" t="s">
        <v>4518</v>
      </c>
      <c r="B88" s="45" t="s">
        <v>3026</v>
      </c>
      <c r="C88" s="230">
        <v>0</v>
      </c>
      <c r="D88" s="230">
        <f t="shared" si="12"/>
        <v>0</v>
      </c>
      <c r="E88" s="255"/>
      <c r="F88" s="256"/>
      <c r="G88" s="256"/>
      <c r="H88" s="255"/>
      <c r="I88" s="230"/>
      <c r="J88" s="255"/>
      <c r="K88" s="230">
        <f t="shared" si="13"/>
        <v>0</v>
      </c>
      <c r="L88" s="257"/>
      <c r="M88" s="230"/>
      <c r="N88" s="229">
        <v>0</v>
      </c>
      <c r="O88" s="65" t="s">
        <v>3020</v>
      </c>
      <c r="P88" s="242" t="b">
        <f t="shared" si="14"/>
        <v>1</v>
      </c>
      <c r="Q88" s="258">
        <v>0</v>
      </c>
      <c r="R88" s="259">
        <f t="shared" si="11"/>
        <v>0</v>
      </c>
    </row>
    <row r="89" spans="1:18" ht="12.75" customHeight="1" outlineLevel="2">
      <c r="A89" s="401" t="s">
        <v>4519</v>
      </c>
      <c r="B89" s="45" t="s">
        <v>3027</v>
      </c>
      <c r="C89" s="230">
        <v>0</v>
      </c>
      <c r="D89" s="230">
        <f t="shared" si="12"/>
        <v>0</v>
      </c>
      <c r="E89" s="255"/>
      <c r="F89" s="256"/>
      <c r="G89" s="256"/>
      <c r="H89" s="255"/>
      <c r="I89" s="230"/>
      <c r="J89" s="255"/>
      <c r="K89" s="230">
        <f t="shared" si="13"/>
        <v>0</v>
      </c>
      <c r="L89" s="257"/>
      <c r="M89" s="230"/>
      <c r="N89" s="229">
        <v>0</v>
      </c>
      <c r="O89" s="65" t="s">
        <v>3186</v>
      </c>
      <c r="P89" s="242" t="b">
        <f t="shared" si="14"/>
        <v>0</v>
      </c>
      <c r="Q89" s="258">
        <v>0</v>
      </c>
      <c r="R89" s="259">
        <f t="shared" si="11"/>
        <v>0</v>
      </c>
    </row>
    <row r="90" spans="1:18" ht="12.75" customHeight="1" outlineLevel="2">
      <c r="A90" s="401" t="s">
        <v>4520</v>
      </c>
      <c r="B90" s="45" t="s">
        <v>3028</v>
      </c>
      <c r="C90" s="230">
        <v>0</v>
      </c>
      <c r="D90" s="230">
        <f t="shared" si="12"/>
        <v>0</v>
      </c>
      <c r="E90" s="255"/>
      <c r="F90" s="256"/>
      <c r="G90" s="256"/>
      <c r="H90" s="255"/>
      <c r="I90" s="230"/>
      <c r="J90" s="255"/>
      <c r="K90" s="230">
        <f t="shared" si="13"/>
        <v>0</v>
      </c>
      <c r="L90" s="257"/>
      <c r="M90" s="230"/>
      <c r="N90" s="229">
        <v>0</v>
      </c>
      <c r="O90" s="65" t="s">
        <v>3248</v>
      </c>
      <c r="P90" s="242" t="b">
        <f t="shared" si="14"/>
        <v>0</v>
      </c>
      <c r="Q90" s="258">
        <v>0</v>
      </c>
      <c r="R90" s="259">
        <f t="shared" si="11"/>
        <v>0</v>
      </c>
    </row>
    <row r="91" spans="1:18" ht="12.75" customHeight="1" outlineLevel="2">
      <c r="A91" s="401" t="s">
        <v>4521</v>
      </c>
      <c r="B91" s="45" t="s">
        <v>3029</v>
      </c>
      <c r="C91" s="230">
        <v>0</v>
      </c>
      <c r="D91" s="230">
        <f t="shared" si="12"/>
        <v>0</v>
      </c>
      <c r="E91" s="255"/>
      <c r="F91" s="256"/>
      <c r="G91" s="256"/>
      <c r="H91" s="255"/>
      <c r="I91" s="230"/>
      <c r="J91" s="255"/>
      <c r="K91" s="230">
        <f t="shared" si="13"/>
        <v>0</v>
      </c>
      <c r="L91" s="257"/>
      <c r="M91" s="230"/>
      <c r="N91" s="229">
        <v>0</v>
      </c>
      <c r="O91" s="65" t="s">
        <v>3289</v>
      </c>
      <c r="P91" s="242" t="b">
        <f t="shared" si="14"/>
        <v>0</v>
      </c>
      <c r="Q91" s="258">
        <v>0</v>
      </c>
      <c r="R91" s="259">
        <f t="shared" si="11"/>
        <v>0</v>
      </c>
    </row>
    <row r="92" spans="1:18" ht="12.75" customHeight="1" outlineLevel="2">
      <c r="A92" s="401" t="s">
        <v>4522</v>
      </c>
      <c r="B92" s="45" t="s">
        <v>3030</v>
      </c>
      <c r="C92" s="230">
        <v>0</v>
      </c>
      <c r="D92" s="230">
        <f t="shared" si="12"/>
        <v>0</v>
      </c>
      <c r="E92" s="255"/>
      <c r="F92" s="256"/>
      <c r="G92" s="256"/>
      <c r="H92" s="255"/>
      <c r="I92" s="230"/>
      <c r="J92" s="255"/>
      <c r="K92" s="230">
        <f t="shared" si="13"/>
        <v>0</v>
      </c>
      <c r="L92" s="257"/>
      <c r="M92" s="230"/>
      <c r="N92" s="229">
        <v>0</v>
      </c>
      <c r="O92" s="65" t="s">
        <v>3289</v>
      </c>
      <c r="P92" s="242" t="b">
        <f t="shared" si="14"/>
        <v>0</v>
      </c>
      <c r="Q92" s="258">
        <v>0</v>
      </c>
      <c r="R92" s="259">
        <f t="shared" si="11"/>
        <v>0</v>
      </c>
    </row>
    <row r="93" spans="1:18" ht="12.75" customHeight="1" outlineLevel="2">
      <c r="A93" s="401" t="s">
        <v>4523</v>
      </c>
      <c r="B93" s="45" t="s">
        <v>3031</v>
      </c>
      <c r="C93" s="230">
        <v>0</v>
      </c>
      <c r="D93" s="230">
        <f t="shared" si="12"/>
        <v>0</v>
      </c>
      <c r="E93" s="255"/>
      <c r="F93" s="256"/>
      <c r="G93" s="256"/>
      <c r="H93" s="255"/>
      <c r="I93" s="230"/>
      <c r="J93" s="255"/>
      <c r="K93" s="230">
        <f t="shared" si="13"/>
        <v>0</v>
      </c>
      <c r="L93" s="257"/>
      <c r="M93" s="230"/>
      <c r="N93" s="229">
        <v>0</v>
      </c>
      <c r="O93" s="65" t="s">
        <v>3289</v>
      </c>
      <c r="P93" s="242" t="b">
        <f t="shared" si="14"/>
        <v>0</v>
      </c>
      <c r="Q93" s="258">
        <v>0</v>
      </c>
      <c r="R93" s="259">
        <f t="shared" si="11"/>
        <v>0</v>
      </c>
    </row>
    <row r="94" spans="1:18" ht="12.75" customHeight="1" outlineLevel="2">
      <c r="A94" s="401" t="s">
        <v>4524</v>
      </c>
      <c r="B94" s="45" t="s">
        <v>3032</v>
      </c>
      <c r="C94" s="230">
        <v>0</v>
      </c>
      <c r="D94" s="230">
        <f t="shared" si="12"/>
        <v>0</v>
      </c>
      <c r="E94" s="255"/>
      <c r="F94" s="256"/>
      <c r="G94" s="256"/>
      <c r="H94" s="255"/>
      <c r="I94" s="230"/>
      <c r="J94" s="255"/>
      <c r="K94" s="230">
        <f t="shared" si="13"/>
        <v>0</v>
      </c>
      <c r="L94" s="257"/>
      <c r="M94" s="230"/>
      <c r="N94" s="229">
        <v>0</v>
      </c>
      <c r="O94" s="65" t="s">
        <v>3020</v>
      </c>
      <c r="P94" s="242" t="b">
        <f t="shared" si="14"/>
        <v>1</v>
      </c>
      <c r="Q94" s="258">
        <v>0</v>
      </c>
      <c r="R94" s="259">
        <f t="shared" si="11"/>
        <v>0</v>
      </c>
    </row>
    <row r="95" spans="1:18" ht="12.75" customHeight="1" outlineLevel="2">
      <c r="A95" s="401" t="s">
        <v>4525</v>
      </c>
      <c r="B95" s="45" t="s">
        <v>3033</v>
      </c>
      <c r="C95" s="230">
        <v>0</v>
      </c>
      <c r="D95" s="230">
        <f t="shared" si="12"/>
        <v>0</v>
      </c>
      <c r="E95" s="255"/>
      <c r="F95" s="256"/>
      <c r="G95" s="256"/>
      <c r="H95" s="255"/>
      <c r="I95" s="230"/>
      <c r="J95" s="255"/>
      <c r="K95" s="230">
        <f t="shared" si="13"/>
        <v>0</v>
      </c>
      <c r="L95" s="257"/>
      <c r="M95" s="230"/>
      <c r="N95" s="229">
        <v>0</v>
      </c>
      <c r="O95" s="65" t="s">
        <v>3020</v>
      </c>
      <c r="P95" s="242" t="b">
        <f t="shared" si="14"/>
        <v>1</v>
      </c>
      <c r="Q95" s="258">
        <v>0</v>
      </c>
      <c r="R95" s="259">
        <f t="shared" si="11"/>
        <v>0</v>
      </c>
    </row>
    <row r="96" spans="1:18" ht="12.75" customHeight="1" outlineLevel="2">
      <c r="A96" s="401" t="s">
        <v>4526</v>
      </c>
      <c r="B96" s="45" t="s">
        <v>3034</v>
      </c>
      <c r="C96" s="230">
        <v>0</v>
      </c>
      <c r="D96" s="230">
        <f t="shared" si="12"/>
        <v>0</v>
      </c>
      <c r="E96" s="255"/>
      <c r="F96" s="256"/>
      <c r="G96" s="256"/>
      <c r="H96" s="255"/>
      <c r="I96" s="230"/>
      <c r="J96" s="255"/>
      <c r="K96" s="230">
        <f t="shared" si="13"/>
        <v>0</v>
      </c>
      <c r="L96" s="257"/>
      <c r="M96" s="230"/>
      <c r="N96" s="229">
        <v>0</v>
      </c>
      <c r="O96" s="65" t="s">
        <v>3020</v>
      </c>
      <c r="P96" s="242" t="b">
        <f t="shared" si="14"/>
        <v>1</v>
      </c>
      <c r="Q96" s="258">
        <v>0</v>
      </c>
      <c r="R96" s="259">
        <f t="shared" si="11"/>
        <v>0</v>
      </c>
    </row>
    <row r="97" spans="1:19" ht="12.75" customHeight="1" outlineLevel="2">
      <c r="A97" s="401" t="s">
        <v>4527</v>
      </c>
      <c r="B97" s="45" t="s">
        <v>3035</v>
      </c>
      <c r="C97" s="230">
        <v>14.85</v>
      </c>
      <c r="D97" s="230">
        <f t="shared" si="12"/>
        <v>-14.85</v>
      </c>
      <c r="E97" s="255"/>
      <c r="F97" s="256"/>
      <c r="G97" s="256"/>
      <c r="H97" s="255"/>
      <c r="I97" s="230"/>
      <c r="J97" s="255"/>
      <c r="K97" s="230">
        <f>D97+I97</f>
        <v>-14.85</v>
      </c>
      <c r="L97" s="257"/>
      <c r="M97" s="230"/>
      <c r="N97" s="229">
        <v>0</v>
      </c>
      <c r="O97" s="65" t="s">
        <v>3020</v>
      </c>
      <c r="P97" s="242" t="b">
        <f t="shared" si="14"/>
        <v>1</v>
      </c>
      <c r="Q97" s="258">
        <v>0</v>
      </c>
      <c r="R97" s="259">
        <f t="shared" si="11"/>
        <v>-14.85</v>
      </c>
    </row>
    <row r="98" spans="1:19" outlineLevel="1">
      <c r="A98" s="400" t="s">
        <v>3036</v>
      </c>
      <c r="C98" s="254">
        <f>SUM(C99:C115)</f>
        <v>-127445929.6999997</v>
      </c>
      <c r="D98" s="254">
        <f t="shared" si="12"/>
        <v>127445929.6999997</v>
      </c>
      <c r="E98" s="255"/>
      <c r="F98" s="256"/>
      <c r="G98" s="256"/>
      <c r="H98" s="255"/>
      <c r="I98" s="254"/>
      <c r="J98" s="255"/>
      <c r="K98" s="254">
        <f t="shared" si="13"/>
        <v>127445929.6999997</v>
      </c>
      <c r="L98" s="257" t="e">
        <f>#REF!+C98</f>
        <v>#REF!</v>
      </c>
      <c r="M98" s="254"/>
      <c r="N98" s="229" t="e">
        <v>#VALUE!</v>
      </c>
      <c r="O98" s="65">
        <v>0</v>
      </c>
      <c r="P98" s="229"/>
      <c r="Q98" s="258">
        <v>5759552.0800000001</v>
      </c>
      <c r="R98" s="259">
        <f t="shared" si="11"/>
        <v>121686377.61999971</v>
      </c>
      <c r="S98" s="261"/>
    </row>
    <row r="99" spans="1:19" ht="12.75" customHeight="1" outlineLevel="2">
      <c r="A99" s="272" t="s">
        <v>4528</v>
      </c>
      <c r="B99" s="196" t="s">
        <v>3037</v>
      </c>
      <c r="C99" s="230">
        <v>0</v>
      </c>
      <c r="D99" s="230">
        <f t="shared" si="12"/>
        <v>0</v>
      </c>
      <c r="E99" s="255"/>
      <c r="F99" s="256"/>
      <c r="G99" s="256"/>
      <c r="H99" s="255"/>
      <c r="I99" s="230"/>
      <c r="J99" s="255"/>
      <c r="K99" s="230">
        <f t="shared" si="13"/>
        <v>0</v>
      </c>
      <c r="L99" s="257"/>
      <c r="M99" s="230"/>
      <c r="N99" s="229">
        <v>0</v>
      </c>
      <c r="O99" s="65" t="s">
        <v>3036</v>
      </c>
      <c r="P99" s="242" t="b">
        <f>EXACT($A$98,O99)</f>
        <v>1</v>
      </c>
      <c r="Q99" s="258">
        <v>0</v>
      </c>
      <c r="R99" s="259">
        <f t="shared" si="11"/>
        <v>0</v>
      </c>
    </row>
    <row r="100" spans="1:19" ht="12.75" customHeight="1" outlineLevel="2">
      <c r="A100" s="272" t="s">
        <v>4529</v>
      </c>
      <c r="B100" s="196" t="s">
        <v>3038</v>
      </c>
      <c r="C100" s="230">
        <v>0</v>
      </c>
      <c r="D100" s="230">
        <f t="shared" si="12"/>
        <v>0</v>
      </c>
      <c r="E100" s="255"/>
      <c r="F100" s="256"/>
      <c r="G100" s="256"/>
      <c r="H100" s="255"/>
      <c r="I100" s="230"/>
      <c r="J100" s="255"/>
      <c r="K100" s="230">
        <f t="shared" si="13"/>
        <v>0</v>
      </c>
      <c r="L100" s="257"/>
      <c r="M100" s="230"/>
      <c r="N100" s="229">
        <v>0</v>
      </c>
      <c r="O100" s="65" t="s">
        <v>3036</v>
      </c>
      <c r="P100" s="242" t="b">
        <f t="shared" ref="P100:P115" si="15">EXACT($A$98,O100)</f>
        <v>1</v>
      </c>
      <c r="Q100" s="258">
        <v>0</v>
      </c>
      <c r="R100" s="259">
        <f t="shared" si="11"/>
        <v>0</v>
      </c>
    </row>
    <row r="101" spans="1:19" ht="12.75" customHeight="1" outlineLevel="2">
      <c r="A101" s="272" t="s">
        <v>4530</v>
      </c>
      <c r="B101" s="196" t="s">
        <v>3039</v>
      </c>
      <c r="C101" s="230">
        <v>-5041588.66</v>
      </c>
      <c r="D101" s="230">
        <f t="shared" si="12"/>
        <v>5041588.66</v>
      </c>
      <c r="E101" s="255"/>
      <c r="F101" s="256"/>
      <c r="G101" s="256"/>
      <c r="H101" s="255"/>
      <c r="I101" s="230"/>
      <c r="J101" s="255"/>
      <c r="K101" s="230">
        <f t="shared" si="13"/>
        <v>5041588.66</v>
      </c>
      <c r="L101" s="257"/>
      <c r="M101" s="230"/>
      <c r="N101" s="229">
        <v>0</v>
      </c>
      <c r="O101" s="65" t="s">
        <v>3036</v>
      </c>
      <c r="P101" s="242" t="b">
        <f t="shared" si="15"/>
        <v>1</v>
      </c>
      <c r="Q101" s="258">
        <v>0</v>
      </c>
      <c r="R101" s="259">
        <f t="shared" si="11"/>
        <v>5041588.66</v>
      </c>
    </row>
    <row r="102" spans="1:19" ht="12.75" customHeight="1" outlineLevel="2">
      <c r="A102" s="272" t="s">
        <v>4531</v>
      </c>
      <c r="B102" s="196" t="s">
        <v>3040</v>
      </c>
      <c r="C102" s="230">
        <v>-3652781.52</v>
      </c>
      <c r="D102" s="230">
        <f t="shared" si="12"/>
        <v>3652781.52</v>
      </c>
      <c r="E102" s="255"/>
      <c r="F102" s="256"/>
      <c r="G102" s="256"/>
      <c r="H102" s="255"/>
      <c r="I102" s="230"/>
      <c r="J102" s="255"/>
      <c r="K102" s="230">
        <f t="shared" si="13"/>
        <v>3652781.52</v>
      </c>
      <c r="L102" s="257"/>
      <c r="M102" s="230"/>
      <c r="N102" s="229">
        <v>0</v>
      </c>
      <c r="O102" s="65" t="s">
        <v>3036</v>
      </c>
      <c r="P102" s="242" t="b">
        <f t="shared" si="15"/>
        <v>1</v>
      </c>
      <c r="Q102" s="258">
        <v>0</v>
      </c>
      <c r="R102" s="259">
        <f t="shared" si="11"/>
        <v>3652781.52</v>
      </c>
    </row>
    <row r="103" spans="1:19" ht="12.75" customHeight="1" outlineLevel="2">
      <c r="A103" s="272" t="s">
        <v>4532</v>
      </c>
      <c r="B103" s="196" t="s">
        <v>3041</v>
      </c>
      <c r="C103" s="230">
        <v>0</v>
      </c>
      <c r="D103" s="230">
        <f t="shared" si="12"/>
        <v>0</v>
      </c>
      <c r="E103" s="255"/>
      <c r="F103" s="256"/>
      <c r="G103" s="256"/>
      <c r="H103" s="255"/>
      <c r="I103" s="230"/>
      <c r="J103" s="255"/>
      <c r="K103" s="230">
        <f t="shared" si="13"/>
        <v>0</v>
      </c>
      <c r="L103" s="257"/>
      <c r="M103" s="230"/>
      <c r="N103" s="229">
        <v>0</v>
      </c>
      <c r="O103" s="65" t="s">
        <v>3036</v>
      </c>
      <c r="P103" s="242" t="b">
        <f t="shared" si="15"/>
        <v>1</v>
      </c>
      <c r="Q103" s="258">
        <v>0</v>
      </c>
      <c r="R103" s="259">
        <f t="shared" si="11"/>
        <v>0</v>
      </c>
    </row>
    <row r="104" spans="1:19" ht="12.75" customHeight="1" outlineLevel="2">
      <c r="A104" s="401" t="s">
        <v>4533</v>
      </c>
      <c r="B104" s="45" t="s">
        <v>3042</v>
      </c>
      <c r="C104" s="230">
        <v>0</v>
      </c>
      <c r="D104" s="230">
        <f t="shared" si="12"/>
        <v>0</v>
      </c>
      <c r="E104" s="255"/>
      <c r="F104" s="256"/>
      <c r="G104" s="256"/>
      <c r="H104" s="255"/>
      <c r="I104" s="230"/>
      <c r="J104" s="255"/>
      <c r="K104" s="230">
        <f t="shared" si="13"/>
        <v>0</v>
      </c>
      <c r="L104" s="257"/>
      <c r="M104" s="230"/>
      <c r="N104" s="229">
        <v>0</v>
      </c>
      <c r="O104" s="65" t="s">
        <v>3036</v>
      </c>
      <c r="P104" s="242" t="b">
        <f t="shared" si="15"/>
        <v>1</v>
      </c>
      <c r="Q104" s="258">
        <v>0</v>
      </c>
      <c r="R104" s="259">
        <f t="shared" si="11"/>
        <v>0</v>
      </c>
    </row>
    <row r="105" spans="1:19" ht="12.75" customHeight="1" outlineLevel="2">
      <c r="A105" s="401" t="s">
        <v>4534</v>
      </c>
      <c r="B105" s="45" t="s">
        <v>3043</v>
      </c>
      <c r="C105" s="230">
        <v>0</v>
      </c>
      <c r="D105" s="230">
        <f t="shared" si="12"/>
        <v>0</v>
      </c>
      <c r="E105" s="255"/>
      <c r="F105" s="256"/>
      <c r="G105" s="256"/>
      <c r="H105" s="255"/>
      <c r="I105" s="230"/>
      <c r="J105" s="255"/>
      <c r="K105" s="230">
        <f t="shared" si="13"/>
        <v>0</v>
      </c>
      <c r="L105" s="257"/>
      <c r="M105" s="230"/>
      <c r="N105" s="229">
        <v>0</v>
      </c>
      <c r="O105" s="65" t="s">
        <v>3036</v>
      </c>
      <c r="P105" s="242" t="b">
        <f t="shared" si="15"/>
        <v>1</v>
      </c>
      <c r="Q105" s="258">
        <v>0</v>
      </c>
      <c r="R105" s="259">
        <f t="shared" si="11"/>
        <v>0</v>
      </c>
    </row>
    <row r="106" spans="1:19" ht="12.75" customHeight="1" outlineLevel="2">
      <c r="A106" s="401" t="s">
        <v>4535</v>
      </c>
      <c r="B106" s="45" t="s">
        <v>3044</v>
      </c>
      <c r="C106" s="230">
        <v>0</v>
      </c>
      <c r="D106" s="230">
        <f t="shared" si="12"/>
        <v>0</v>
      </c>
      <c r="E106" s="255"/>
      <c r="F106" s="256"/>
      <c r="G106" s="256"/>
      <c r="H106" s="255"/>
      <c r="I106" s="230"/>
      <c r="J106" s="255"/>
      <c r="K106" s="230">
        <f t="shared" si="13"/>
        <v>0</v>
      </c>
      <c r="L106" s="257"/>
      <c r="M106" s="230"/>
      <c r="N106" s="229">
        <v>0</v>
      </c>
      <c r="O106" s="65" t="s">
        <v>3036</v>
      </c>
      <c r="P106" s="242" t="b">
        <f t="shared" si="15"/>
        <v>1</v>
      </c>
      <c r="Q106" s="258">
        <v>0</v>
      </c>
      <c r="R106" s="259">
        <f t="shared" si="11"/>
        <v>0</v>
      </c>
    </row>
    <row r="107" spans="1:19" ht="12.75" customHeight="1" outlineLevel="2">
      <c r="A107" s="401" t="s">
        <v>4536</v>
      </c>
      <c r="B107" s="45" t="s">
        <v>3045</v>
      </c>
      <c r="C107" s="230">
        <v>-9194811.8100000005</v>
      </c>
      <c r="D107" s="230">
        <f t="shared" si="12"/>
        <v>9194811.8100000005</v>
      </c>
      <c r="E107" s="255"/>
      <c r="F107" s="256"/>
      <c r="G107" s="256"/>
      <c r="H107" s="255"/>
      <c r="I107" s="230"/>
      <c r="J107" s="255"/>
      <c r="K107" s="230">
        <f t="shared" si="13"/>
        <v>9194811.8100000005</v>
      </c>
      <c r="L107" s="257"/>
      <c r="M107" s="230"/>
      <c r="N107" s="229">
        <v>0</v>
      </c>
      <c r="O107" s="65" t="s">
        <v>3193</v>
      </c>
      <c r="P107" s="242" t="b">
        <f t="shared" si="15"/>
        <v>0</v>
      </c>
      <c r="Q107" s="258">
        <v>0</v>
      </c>
      <c r="R107" s="259">
        <f t="shared" si="11"/>
        <v>9194811.8100000005</v>
      </c>
    </row>
    <row r="108" spans="1:19" ht="12.75" customHeight="1" outlineLevel="2">
      <c r="A108" s="401" t="s">
        <v>4537</v>
      </c>
      <c r="B108" s="45" t="s">
        <v>3046</v>
      </c>
      <c r="C108" s="230">
        <v>-16734926.949999901</v>
      </c>
      <c r="D108" s="230">
        <f t="shared" si="12"/>
        <v>16734926.949999901</v>
      </c>
      <c r="E108" s="255"/>
      <c r="F108" s="256"/>
      <c r="G108" s="256"/>
      <c r="H108" s="255"/>
      <c r="I108" s="230"/>
      <c r="J108" s="255"/>
      <c r="K108" s="230">
        <f t="shared" si="13"/>
        <v>16734926.949999901</v>
      </c>
      <c r="L108" s="257"/>
      <c r="M108" s="230"/>
      <c r="N108" s="229">
        <v>0</v>
      </c>
      <c r="O108" s="65" t="s">
        <v>3251</v>
      </c>
      <c r="P108" s="242" t="b">
        <f t="shared" si="15"/>
        <v>0</v>
      </c>
      <c r="Q108" s="258">
        <v>0</v>
      </c>
      <c r="R108" s="259">
        <f t="shared" si="11"/>
        <v>16734926.949999901</v>
      </c>
    </row>
    <row r="109" spans="1:19" ht="12.75" customHeight="1" outlineLevel="2">
      <c r="A109" s="401" t="s">
        <v>4538</v>
      </c>
      <c r="B109" s="45" t="s">
        <v>3047</v>
      </c>
      <c r="C109" s="230">
        <v>-5464202.4400000004</v>
      </c>
      <c r="D109" s="230">
        <f t="shared" si="12"/>
        <v>5464202.4400000004</v>
      </c>
      <c r="E109" s="255"/>
      <c r="F109" s="256"/>
      <c r="G109" s="256"/>
      <c r="H109" s="255"/>
      <c r="I109" s="230"/>
      <c r="J109" s="255"/>
      <c r="K109" s="230">
        <f t="shared" si="13"/>
        <v>5464202.4400000004</v>
      </c>
      <c r="L109" s="257"/>
      <c r="M109" s="230"/>
      <c r="N109" s="229">
        <v>0</v>
      </c>
      <c r="O109" s="65" t="s">
        <v>3285</v>
      </c>
      <c r="P109" s="242" t="b">
        <f t="shared" si="15"/>
        <v>0</v>
      </c>
      <c r="Q109" s="258">
        <v>0</v>
      </c>
      <c r="R109" s="259">
        <f t="shared" si="11"/>
        <v>5464202.4400000004</v>
      </c>
    </row>
    <row r="110" spans="1:19" ht="12.75" customHeight="1" outlineLevel="2">
      <c r="A110" s="401" t="s">
        <v>4539</v>
      </c>
      <c r="B110" s="45" t="s">
        <v>3048</v>
      </c>
      <c r="C110" s="230">
        <v>-24093043.789999899</v>
      </c>
      <c r="D110" s="230">
        <f t="shared" si="12"/>
        <v>24093043.789999899</v>
      </c>
      <c r="E110" s="255"/>
      <c r="F110" s="256"/>
      <c r="G110" s="256"/>
      <c r="H110" s="255"/>
      <c r="I110" s="230"/>
      <c r="J110" s="255"/>
      <c r="K110" s="230">
        <f t="shared" si="13"/>
        <v>24093043.789999899</v>
      </c>
      <c r="L110" s="257"/>
      <c r="M110" s="230"/>
      <c r="N110" s="229">
        <v>0</v>
      </c>
      <c r="O110" s="65" t="s">
        <v>3285</v>
      </c>
      <c r="P110" s="242" t="b">
        <f t="shared" si="15"/>
        <v>0</v>
      </c>
      <c r="Q110" s="258">
        <v>0</v>
      </c>
      <c r="R110" s="259">
        <f t="shared" si="11"/>
        <v>24093043.789999899</v>
      </c>
    </row>
    <row r="111" spans="1:19" ht="12.75" customHeight="1" outlineLevel="2">
      <c r="A111" s="401" t="s">
        <v>4540</v>
      </c>
      <c r="B111" s="45" t="s">
        <v>3049</v>
      </c>
      <c r="C111" s="230">
        <v>-63269262.789999902</v>
      </c>
      <c r="D111" s="230">
        <f t="shared" si="12"/>
        <v>63269262.789999902</v>
      </c>
      <c r="E111" s="255"/>
      <c r="F111" s="256"/>
      <c r="G111" s="256"/>
      <c r="H111" s="255"/>
      <c r="I111" s="230"/>
      <c r="J111" s="255"/>
      <c r="K111" s="230">
        <f t="shared" si="13"/>
        <v>63269262.789999902</v>
      </c>
      <c r="L111" s="257"/>
      <c r="M111" s="230"/>
      <c r="N111" s="229">
        <v>0</v>
      </c>
      <c r="O111" s="65" t="s">
        <v>3285</v>
      </c>
      <c r="P111" s="242" t="b">
        <f t="shared" si="15"/>
        <v>0</v>
      </c>
      <c r="Q111" s="258">
        <v>0</v>
      </c>
      <c r="R111" s="259">
        <f t="shared" si="11"/>
        <v>63269262.789999902</v>
      </c>
    </row>
    <row r="112" spans="1:19" ht="12.75" customHeight="1" outlineLevel="2">
      <c r="A112" s="401" t="s">
        <v>4541</v>
      </c>
      <c r="B112" s="45" t="s">
        <v>3050</v>
      </c>
      <c r="C112" s="230">
        <v>0</v>
      </c>
      <c r="D112" s="230">
        <f t="shared" si="12"/>
        <v>0</v>
      </c>
      <c r="E112" s="255"/>
      <c r="F112" s="256"/>
      <c r="G112" s="256"/>
      <c r="H112" s="255"/>
      <c r="I112" s="230"/>
      <c r="J112" s="255"/>
      <c r="K112" s="230">
        <f t="shared" si="13"/>
        <v>0</v>
      </c>
      <c r="L112" s="257"/>
      <c r="M112" s="230"/>
      <c r="N112" s="229">
        <v>0</v>
      </c>
      <c r="O112" s="65" t="s">
        <v>3036</v>
      </c>
      <c r="P112" s="242" t="b">
        <f t="shared" si="15"/>
        <v>1</v>
      </c>
      <c r="Q112" s="258">
        <v>0</v>
      </c>
      <c r="R112" s="259">
        <f t="shared" si="11"/>
        <v>0</v>
      </c>
    </row>
    <row r="113" spans="1:18" ht="12.75" customHeight="1" outlineLevel="2">
      <c r="A113" s="401" t="s">
        <v>4542</v>
      </c>
      <c r="B113" s="45" t="s">
        <v>3051</v>
      </c>
      <c r="C113" s="230">
        <v>-589.48</v>
      </c>
      <c r="D113" s="230">
        <f t="shared" si="12"/>
        <v>589.48</v>
      </c>
      <c r="E113" s="255"/>
      <c r="F113" s="256"/>
      <c r="G113" s="256"/>
      <c r="H113" s="255"/>
      <c r="I113" s="230"/>
      <c r="J113" s="255"/>
      <c r="K113" s="230">
        <f>D113+I113</f>
        <v>589.48</v>
      </c>
      <c r="L113" s="257"/>
      <c r="M113" s="230"/>
      <c r="N113" s="229">
        <v>0</v>
      </c>
      <c r="O113" s="65" t="s">
        <v>3036</v>
      </c>
      <c r="P113" s="242" t="b">
        <f t="shared" si="15"/>
        <v>1</v>
      </c>
      <c r="Q113" s="258">
        <v>0</v>
      </c>
      <c r="R113" s="259">
        <f t="shared" si="11"/>
        <v>589.48</v>
      </c>
    </row>
    <row r="114" spans="1:18" ht="12.75" customHeight="1" outlineLevel="2">
      <c r="A114" s="401" t="s">
        <v>4543</v>
      </c>
      <c r="B114" s="45" t="s">
        <v>3052</v>
      </c>
      <c r="C114" s="230">
        <v>0</v>
      </c>
      <c r="D114" s="230">
        <f t="shared" si="12"/>
        <v>0</v>
      </c>
      <c r="E114" s="255"/>
      <c r="F114" s="256"/>
      <c r="G114" s="256"/>
      <c r="H114" s="255"/>
      <c r="I114" s="230"/>
      <c r="J114" s="255"/>
      <c r="K114" s="230">
        <f>D114+I114</f>
        <v>0</v>
      </c>
      <c r="L114" s="257"/>
      <c r="M114" s="230"/>
      <c r="N114" s="229">
        <v>0</v>
      </c>
      <c r="O114" s="65" t="s">
        <v>3036</v>
      </c>
      <c r="P114" s="242" t="b">
        <f t="shared" si="15"/>
        <v>1</v>
      </c>
      <c r="Q114" s="258">
        <v>0</v>
      </c>
      <c r="R114" s="259">
        <f t="shared" si="11"/>
        <v>0</v>
      </c>
    </row>
    <row r="115" spans="1:18" ht="12.75" customHeight="1" outlineLevel="2">
      <c r="A115" s="401" t="s">
        <v>4544</v>
      </c>
      <c r="B115" s="45" t="s">
        <v>3053</v>
      </c>
      <c r="C115" s="230">
        <v>5277.7399999999898</v>
      </c>
      <c r="D115" s="230">
        <f t="shared" si="12"/>
        <v>-5277.7399999999898</v>
      </c>
      <c r="E115" s="255"/>
      <c r="F115" s="256"/>
      <c r="G115" s="256"/>
      <c r="H115" s="255"/>
      <c r="I115" s="230"/>
      <c r="J115" s="255"/>
      <c r="K115" s="230">
        <f>D115+I115</f>
        <v>-5277.7399999999898</v>
      </c>
      <c r="L115" s="257"/>
      <c r="M115" s="230"/>
      <c r="N115" s="229">
        <v>0</v>
      </c>
      <c r="O115" s="65" t="s">
        <v>3036</v>
      </c>
      <c r="P115" s="242" t="b">
        <f t="shared" si="15"/>
        <v>1</v>
      </c>
      <c r="Q115" s="258">
        <v>0</v>
      </c>
      <c r="R115" s="259">
        <f t="shared" si="11"/>
        <v>-5277.7399999999898</v>
      </c>
    </row>
    <row r="116" spans="1:18" outlineLevel="1">
      <c r="A116" s="400" t="s">
        <v>3054</v>
      </c>
      <c r="C116" s="254">
        <f>SUM(C117:C129)</f>
        <v>0</v>
      </c>
      <c r="D116" s="254">
        <f t="shared" si="12"/>
        <v>0</v>
      </c>
      <c r="E116" s="255"/>
      <c r="F116" s="256"/>
      <c r="G116" s="256"/>
      <c r="H116" s="255"/>
      <c r="I116" s="254"/>
      <c r="J116" s="255"/>
      <c r="K116" s="254">
        <f t="shared" si="13"/>
        <v>0</v>
      </c>
      <c r="L116" s="257" t="e">
        <f>#REF!+C116</f>
        <v>#REF!</v>
      </c>
      <c r="M116" s="254"/>
      <c r="N116" s="229" t="e">
        <v>#VALUE!</v>
      </c>
      <c r="O116" s="65">
        <v>0</v>
      </c>
      <c r="P116" s="229"/>
      <c r="Q116" s="258">
        <v>0</v>
      </c>
      <c r="R116" s="259">
        <f t="shared" si="11"/>
        <v>0</v>
      </c>
    </row>
    <row r="117" spans="1:18" ht="12.75" customHeight="1" outlineLevel="2">
      <c r="A117" s="401" t="s">
        <v>4545</v>
      </c>
      <c r="B117" s="45" t="s">
        <v>3055</v>
      </c>
      <c r="C117" s="230">
        <v>0</v>
      </c>
      <c r="D117" s="230">
        <f t="shared" si="12"/>
        <v>0</v>
      </c>
      <c r="E117" s="255"/>
      <c r="F117" s="256"/>
      <c r="G117" s="256"/>
      <c r="H117" s="255"/>
      <c r="I117" s="230"/>
      <c r="J117" s="255"/>
      <c r="K117" s="230">
        <f t="shared" si="13"/>
        <v>0</v>
      </c>
      <c r="L117" s="257"/>
      <c r="M117" s="230"/>
      <c r="N117" s="229">
        <v>0</v>
      </c>
      <c r="O117" s="65" t="s">
        <v>3054</v>
      </c>
      <c r="P117" s="242" t="b">
        <f>EXACT($A$116,O117)</f>
        <v>1</v>
      </c>
      <c r="Q117" s="258">
        <v>0</v>
      </c>
      <c r="R117" s="259">
        <f t="shared" si="11"/>
        <v>0</v>
      </c>
    </row>
    <row r="118" spans="1:18" ht="12.75" customHeight="1" outlineLevel="2">
      <c r="A118" s="272" t="s">
        <v>4546</v>
      </c>
      <c r="B118" s="196" t="s">
        <v>3056</v>
      </c>
      <c r="C118" s="230">
        <v>0</v>
      </c>
      <c r="D118" s="230">
        <f t="shared" si="12"/>
        <v>0</v>
      </c>
      <c r="E118" s="255"/>
      <c r="F118" s="256"/>
      <c r="G118" s="256"/>
      <c r="H118" s="255"/>
      <c r="I118" s="230"/>
      <c r="J118" s="255"/>
      <c r="K118" s="230">
        <f t="shared" si="13"/>
        <v>0</v>
      </c>
      <c r="L118" s="257"/>
      <c r="M118" s="230"/>
      <c r="N118" s="229">
        <v>0</v>
      </c>
      <c r="O118" s="65" t="s">
        <v>3054</v>
      </c>
      <c r="P118" s="242" t="b">
        <f t="shared" ref="P118:P129" si="16">EXACT($A$116,O118)</f>
        <v>1</v>
      </c>
      <c r="Q118" s="258">
        <v>0</v>
      </c>
      <c r="R118" s="259">
        <f t="shared" si="11"/>
        <v>0</v>
      </c>
    </row>
    <row r="119" spans="1:18" ht="12.75" customHeight="1" outlineLevel="2">
      <c r="A119" s="272" t="s">
        <v>4547</v>
      </c>
      <c r="B119" s="196" t="s">
        <v>3057</v>
      </c>
      <c r="C119" s="230">
        <v>0</v>
      </c>
      <c r="D119" s="230">
        <f t="shared" si="12"/>
        <v>0</v>
      </c>
      <c r="E119" s="255"/>
      <c r="F119" s="256"/>
      <c r="G119" s="256"/>
      <c r="H119" s="255"/>
      <c r="I119" s="230"/>
      <c r="J119" s="255"/>
      <c r="K119" s="230">
        <f t="shared" si="13"/>
        <v>0</v>
      </c>
      <c r="L119" s="257"/>
      <c r="M119" s="230"/>
      <c r="N119" s="229">
        <v>0</v>
      </c>
      <c r="O119" s="65" t="s">
        <v>3054</v>
      </c>
      <c r="P119" s="242" t="b">
        <f t="shared" si="16"/>
        <v>1</v>
      </c>
      <c r="Q119" s="258">
        <v>0</v>
      </c>
      <c r="R119" s="259">
        <f t="shared" si="11"/>
        <v>0</v>
      </c>
    </row>
    <row r="120" spans="1:18" ht="12.75" customHeight="1" outlineLevel="2">
      <c r="A120" s="401" t="s">
        <v>4548</v>
      </c>
      <c r="B120" s="45" t="s">
        <v>3058</v>
      </c>
      <c r="C120" s="230">
        <v>0</v>
      </c>
      <c r="D120" s="230">
        <f t="shared" si="12"/>
        <v>0</v>
      </c>
      <c r="E120" s="255"/>
      <c r="F120" s="256"/>
      <c r="G120" s="256"/>
      <c r="H120" s="255"/>
      <c r="I120" s="230"/>
      <c r="J120" s="255"/>
      <c r="K120" s="230">
        <f t="shared" si="13"/>
        <v>0</v>
      </c>
      <c r="L120" s="257"/>
      <c r="M120" s="230"/>
      <c r="N120" s="229">
        <v>0</v>
      </c>
      <c r="O120" s="65" t="s">
        <v>3054</v>
      </c>
      <c r="P120" s="242" t="b">
        <f t="shared" si="16"/>
        <v>1</v>
      </c>
      <c r="Q120" s="258">
        <v>0</v>
      </c>
      <c r="R120" s="259">
        <f t="shared" si="11"/>
        <v>0</v>
      </c>
    </row>
    <row r="121" spans="1:18" ht="12.75" customHeight="1" outlineLevel="2">
      <c r="A121" s="401" t="s">
        <v>4549</v>
      </c>
      <c r="B121" s="45" t="s">
        <v>3059</v>
      </c>
      <c r="C121" s="230">
        <v>0</v>
      </c>
      <c r="D121" s="230">
        <f t="shared" si="12"/>
        <v>0</v>
      </c>
      <c r="E121" s="255"/>
      <c r="F121" s="256"/>
      <c r="G121" s="256"/>
      <c r="H121" s="255"/>
      <c r="I121" s="230"/>
      <c r="J121" s="255"/>
      <c r="K121" s="230">
        <f t="shared" si="13"/>
        <v>0</v>
      </c>
      <c r="L121" s="257"/>
      <c r="M121" s="230"/>
      <c r="N121" s="229">
        <v>0</v>
      </c>
      <c r="O121" s="65" t="s">
        <v>3054</v>
      </c>
      <c r="P121" s="242" t="b">
        <f t="shared" si="16"/>
        <v>1</v>
      </c>
      <c r="Q121" s="258">
        <v>0</v>
      </c>
      <c r="R121" s="259">
        <f t="shared" si="11"/>
        <v>0</v>
      </c>
    </row>
    <row r="122" spans="1:18" ht="12.75" customHeight="1" outlineLevel="2">
      <c r="A122" s="401" t="s">
        <v>4550</v>
      </c>
      <c r="B122" s="45" t="s">
        <v>3060</v>
      </c>
      <c r="C122" s="230">
        <v>0</v>
      </c>
      <c r="D122" s="230">
        <f t="shared" si="12"/>
        <v>0</v>
      </c>
      <c r="E122" s="255"/>
      <c r="F122" s="256"/>
      <c r="G122" s="256"/>
      <c r="H122" s="255"/>
      <c r="I122" s="230"/>
      <c r="J122" s="255"/>
      <c r="K122" s="230">
        <f t="shared" si="13"/>
        <v>0</v>
      </c>
      <c r="L122" s="257"/>
      <c r="M122" s="230"/>
      <c r="N122" s="229">
        <v>0</v>
      </c>
      <c r="O122" s="65" t="s">
        <v>3183</v>
      </c>
      <c r="P122" s="242" t="b">
        <f t="shared" si="16"/>
        <v>0</v>
      </c>
      <c r="Q122" s="258">
        <v>0</v>
      </c>
      <c r="R122" s="259">
        <f t="shared" si="11"/>
        <v>0</v>
      </c>
    </row>
    <row r="123" spans="1:18" ht="12.75" customHeight="1" outlineLevel="2">
      <c r="A123" s="401" t="s">
        <v>4551</v>
      </c>
      <c r="B123" s="45" t="s">
        <v>3061</v>
      </c>
      <c r="C123" s="230">
        <v>0</v>
      </c>
      <c r="D123" s="230">
        <f t="shared" si="12"/>
        <v>0</v>
      </c>
      <c r="E123" s="255"/>
      <c r="F123" s="256"/>
      <c r="G123" s="256"/>
      <c r="H123" s="255"/>
      <c r="I123" s="230"/>
      <c r="J123" s="255"/>
      <c r="K123" s="230">
        <f t="shared" si="13"/>
        <v>0</v>
      </c>
      <c r="L123" s="257"/>
      <c r="M123" s="230"/>
      <c r="N123" s="229">
        <v>0</v>
      </c>
      <c r="O123" s="65" t="s">
        <v>3246</v>
      </c>
      <c r="P123" s="242" t="b">
        <f t="shared" si="16"/>
        <v>0</v>
      </c>
      <c r="Q123" s="258">
        <v>0</v>
      </c>
      <c r="R123" s="259">
        <f t="shared" si="11"/>
        <v>0</v>
      </c>
    </row>
    <row r="124" spans="1:18" ht="12.75" customHeight="1" outlineLevel="2">
      <c r="A124" s="401" t="s">
        <v>4552</v>
      </c>
      <c r="B124" s="45" t="s">
        <v>3062</v>
      </c>
      <c r="C124" s="230">
        <v>0</v>
      </c>
      <c r="D124" s="230">
        <f t="shared" si="12"/>
        <v>0</v>
      </c>
      <c r="E124" s="255"/>
      <c r="F124" s="256"/>
      <c r="G124" s="256"/>
      <c r="H124" s="255"/>
      <c r="I124" s="230"/>
      <c r="J124" s="255"/>
      <c r="K124" s="230">
        <f t="shared" si="13"/>
        <v>0</v>
      </c>
      <c r="L124" s="257"/>
      <c r="M124" s="230"/>
      <c r="N124" s="229">
        <v>0</v>
      </c>
      <c r="O124" s="65" t="s">
        <v>3278</v>
      </c>
      <c r="P124" s="242" t="b">
        <f t="shared" si="16"/>
        <v>0</v>
      </c>
      <c r="Q124" s="258">
        <v>0</v>
      </c>
      <c r="R124" s="259">
        <f t="shared" si="11"/>
        <v>0</v>
      </c>
    </row>
    <row r="125" spans="1:18" ht="12.75" customHeight="1" outlineLevel="2">
      <c r="A125" s="401" t="s">
        <v>4553</v>
      </c>
      <c r="B125" s="45" t="s">
        <v>3063</v>
      </c>
      <c r="C125" s="230">
        <v>0</v>
      </c>
      <c r="D125" s="230">
        <f t="shared" si="12"/>
        <v>0</v>
      </c>
      <c r="E125" s="255"/>
      <c r="F125" s="256"/>
      <c r="G125" s="256"/>
      <c r="H125" s="255"/>
      <c r="I125" s="230"/>
      <c r="J125" s="255"/>
      <c r="K125" s="230">
        <f t="shared" si="13"/>
        <v>0</v>
      </c>
      <c r="L125" s="257"/>
      <c r="M125" s="230"/>
      <c r="N125" s="229">
        <v>0</v>
      </c>
      <c r="O125" s="65" t="s">
        <v>3278</v>
      </c>
      <c r="P125" s="242" t="b">
        <f t="shared" si="16"/>
        <v>0</v>
      </c>
      <c r="Q125" s="258">
        <v>0</v>
      </c>
      <c r="R125" s="259">
        <f t="shared" si="11"/>
        <v>0</v>
      </c>
    </row>
    <row r="126" spans="1:18" ht="12.75" customHeight="1" outlineLevel="2">
      <c r="A126" s="401" t="s">
        <v>4554</v>
      </c>
      <c r="B126" s="45" t="s">
        <v>3064</v>
      </c>
      <c r="C126" s="230">
        <v>0</v>
      </c>
      <c r="D126" s="230">
        <f t="shared" si="12"/>
        <v>0</v>
      </c>
      <c r="E126" s="255"/>
      <c r="F126" s="256"/>
      <c r="G126" s="256"/>
      <c r="H126" s="255"/>
      <c r="I126" s="230"/>
      <c r="J126" s="255"/>
      <c r="K126" s="230">
        <f t="shared" si="13"/>
        <v>0</v>
      </c>
      <c r="L126" s="257"/>
      <c r="M126" s="230"/>
      <c r="N126" s="229">
        <v>0</v>
      </c>
      <c r="O126" s="65" t="s">
        <v>3278</v>
      </c>
      <c r="P126" s="242" t="b">
        <f t="shared" si="16"/>
        <v>0</v>
      </c>
      <c r="Q126" s="258">
        <v>0</v>
      </c>
      <c r="R126" s="259">
        <f t="shared" si="11"/>
        <v>0</v>
      </c>
    </row>
    <row r="127" spans="1:18" ht="12.75" customHeight="1" outlineLevel="2">
      <c r="A127" s="401" t="s">
        <v>4555</v>
      </c>
      <c r="B127" s="45" t="s">
        <v>3065</v>
      </c>
      <c r="C127" s="230">
        <v>0</v>
      </c>
      <c r="D127" s="230">
        <f t="shared" si="12"/>
        <v>0</v>
      </c>
      <c r="E127" s="255"/>
      <c r="F127" s="256"/>
      <c r="G127" s="256"/>
      <c r="H127" s="255"/>
      <c r="I127" s="230"/>
      <c r="J127" s="255"/>
      <c r="K127" s="230">
        <f t="shared" si="13"/>
        <v>0</v>
      </c>
      <c r="L127" s="257"/>
      <c r="M127" s="230"/>
      <c r="N127" s="229">
        <v>0</v>
      </c>
      <c r="O127" s="65" t="s">
        <v>3054</v>
      </c>
      <c r="P127" s="242" t="b">
        <f t="shared" si="16"/>
        <v>1</v>
      </c>
      <c r="Q127" s="258">
        <v>0</v>
      </c>
      <c r="R127" s="259">
        <f t="shared" si="11"/>
        <v>0</v>
      </c>
    </row>
    <row r="128" spans="1:18" ht="12.75" customHeight="1" outlineLevel="2">
      <c r="A128" s="401" t="s">
        <v>4556</v>
      </c>
      <c r="B128" s="45" t="s">
        <v>3066</v>
      </c>
      <c r="C128" s="230">
        <v>0</v>
      </c>
      <c r="D128" s="230">
        <f t="shared" si="12"/>
        <v>0</v>
      </c>
      <c r="E128" s="255"/>
      <c r="F128" s="256"/>
      <c r="G128" s="256"/>
      <c r="H128" s="255"/>
      <c r="I128" s="230"/>
      <c r="J128" s="255"/>
      <c r="K128" s="230">
        <f t="shared" si="13"/>
        <v>0</v>
      </c>
      <c r="L128" s="257"/>
      <c r="M128" s="230"/>
      <c r="N128" s="229">
        <v>0</v>
      </c>
      <c r="O128" s="65" t="s">
        <v>3054</v>
      </c>
      <c r="P128" s="242" t="b">
        <f t="shared" si="16"/>
        <v>1</v>
      </c>
      <c r="Q128" s="258">
        <v>0</v>
      </c>
      <c r="R128" s="259">
        <f t="shared" si="11"/>
        <v>0</v>
      </c>
    </row>
    <row r="129" spans="1:18" ht="12.75" customHeight="1" outlineLevel="2">
      <c r="A129" s="401" t="s">
        <v>4557</v>
      </c>
      <c r="B129" s="45" t="s">
        <v>3067</v>
      </c>
      <c r="C129" s="230">
        <v>0</v>
      </c>
      <c r="D129" s="230">
        <f t="shared" si="12"/>
        <v>0</v>
      </c>
      <c r="E129" s="255"/>
      <c r="F129" s="256"/>
      <c r="G129" s="256"/>
      <c r="H129" s="255"/>
      <c r="I129" s="230"/>
      <c r="J129" s="255"/>
      <c r="K129" s="230">
        <f t="shared" si="13"/>
        <v>0</v>
      </c>
      <c r="L129" s="257"/>
      <c r="M129" s="230"/>
      <c r="N129" s="229">
        <v>0</v>
      </c>
      <c r="O129" s="65" t="s">
        <v>3054</v>
      </c>
      <c r="P129" s="242" t="b">
        <f t="shared" si="16"/>
        <v>1</v>
      </c>
      <c r="Q129" s="258">
        <v>0</v>
      </c>
      <c r="R129" s="259">
        <f t="shared" si="11"/>
        <v>0</v>
      </c>
    </row>
    <row r="130" spans="1:18" outlineLevel="1">
      <c r="A130" s="400" t="s">
        <v>3068</v>
      </c>
      <c r="C130" s="254">
        <f>SUM(C131:C151)</f>
        <v>-4630312.6800000006</v>
      </c>
      <c r="D130" s="254">
        <f t="shared" si="12"/>
        <v>4630312.6800000006</v>
      </c>
      <c r="E130" s="255"/>
      <c r="F130" s="256"/>
      <c r="G130" s="256"/>
      <c r="H130" s="255"/>
      <c r="I130" s="254"/>
      <c r="J130" s="255"/>
      <c r="K130" s="254">
        <f t="shared" si="13"/>
        <v>4630312.6800000006</v>
      </c>
      <c r="L130" s="257" t="e">
        <f>#REF!+C130</f>
        <v>#REF!</v>
      </c>
      <c r="M130" s="254"/>
      <c r="N130" s="229" t="e">
        <v>#VALUE!</v>
      </c>
      <c r="O130" s="65">
        <v>0</v>
      </c>
      <c r="P130" s="229"/>
      <c r="Q130" s="258">
        <v>18936826.489999998</v>
      </c>
      <c r="R130" s="259">
        <f t="shared" si="11"/>
        <v>-14306513.809999999</v>
      </c>
    </row>
    <row r="131" spans="1:18" ht="12.75" customHeight="1" outlineLevel="2">
      <c r="A131" s="401" t="s">
        <v>4558</v>
      </c>
      <c r="B131" s="45" t="s">
        <v>3069</v>
      </c>
      <c r="C131" s="230">
        <v>0</v>
      </c>
      <c r="D131" s="230">
        <f t="shared" si="12"/>
        <v>0</v>
      </c>
      <c r="E131" s="255"/>
      <c r="F131" s="256"/>
      <c r="G131" s="256"/>
      <c r="H131" s="255"/>
      <c r="I131" s="230"/>
      <c r="J131" s="255"/>
      <c r="K131" s="230">
        <f t="shared" si="13"/>
        <v>0</v>
      </c>
      <c r="L131" s="257"/>
      <c r="M131" s="230"/>
      <c r="N131" s="229">
        <v>0</v>
      </c>
      <c r="O131" s="65" t="s">
        <v>3068</v>
      </c>
      <c r="P131" s="242" t="b">
        <f>EXACT($A$130,O131)</f>
        <v>1</v>
      </c>
      <c r="Q131" s="258">
        <v>0</v>
      </c>
      <c r="R131" s="259">
        <f t="shared" si="11"/>
        <v>0</v>
      </c>
    </row>
    <row r="132" spans="1:18" ht="12.75" customHeight="1" outlineLevel="2">
      <c r="A132" s="272" t="s">
        <v>4559</v>
      </c>
      <c r="B132" s="196" t="s">
        <v>3070</v>
      </c>
      <c r="C132" s="230">
        <v>0</v>
      </c>
      <c r="D132" s="230">
        <f t="shared" si="12"/>
        <v>0</v>
      </c>
      <c r="E132" s="255"/>
      <c r="F132" s="256"/>
      <c r="G132" s="256"/>
      <c r="H132" s="255"/>
      <c r="I132" s="230"/>
      <c r="J132" s="255"/>
      <c r="K132" s="230">
        <f t="shared" si="13"/>
        <v>0</v>
      </c>
      <c r="L132" s="257"/>
      <c r="M132" s="230"/>
      <c r="N132" s="229">
        <v>0</v>
      </c>
      <c r="O132" s="65" t="s">
        <v>3068</v>
      </c>
      <c r="P132" s="242" t="b">
        <f t="shared" ref="P132:P151" si="17">EXACT($A$130,O132)</f>
        <v>1</v>
      </c>
      <c r="Q132" s="258">
        <v>0</v>
      </c>
      <c r="R132" s="259">
        <f t="shared" ref="R132:R195" si="18">K132-Q132</f>
        <v>0</v>
      </c>
    </row>
    <row r="133" spans="1:18" ht="12.75" customHeight="1" outlineLevel="2">
      <c r="A133" s="272" t="s">
        <v>4560</v>
      </c>
      <c r="B133" s="196" t="s">
        <v>3071</v>
      </c>
      <c r="C133" s="230">
        <v>0</v>
      </c>
      <c r="D133" s="230">
        <f t="shared" si="12"/>
        <v>0</v>
      </c>
      <c r="E133" s="255"/>
      <c r="F133" s="256"/>
      <c r="G133" s="256"/>
      <c r="H133" s="255"/>
      <c r="I133" s="230"/>
      <c r="J133" s="255"/>
      <c r="K133" s="230">
        <f t="shared" si="13"/>
        <v>0</v>
      </c>
      <c r="L133" s="257"/>
      <c r="M133" s="230"/>
      <c r="N133" s="229">
        <v>0</v>
      </c>
      <c r="O133" s="65" t="s">
        <v>3068</v>
      </c>
      <c r="P133" s="242" t="b">
        <f t="shared" si="17"/>
        <v>1</v>
      </c>
      <c r="Q133" s="258">
        <v>0</v>
      </c>
      <c r="R133" s="259">
        <f t="shared" si="18"/>
        <v>0</v>
      </c>
    </row>
    <row r="134" spans="1:18" ht="12.75" customHeight="1" outlineLevel="2">
      <c r="A134" s="272" t="s">
        <v>4561</v>
      </c>
      <c r="B134" s="196" t="s">
        <v>3072</v>
      </c>
      <c r="C134" s="230">
        <v>0</v>
      </c>
      <c r="D134" s="230">
        <f t="shared" si="12"/>
        <v>0</v>
      </c>
      <c r="E134" s="255"/>
      <c r="F134" s="256"/>
      <c r="G134" s="256"/>
      <c r="H134" s="255"/>
      <c r="I134" s="230"/>
      <c r="J134" s="255"/>
      <c r="K134" s="230">
        <f t="shared" si="13"/>
        <v>0</v>
      </c>
      <c r="L134" s="257"/>
      <c r="M134" s="230"/>
      <c r="N134" s="229">
        <v>0</v>
      </c>
      <c r="O134" s="65" t="s">
        <v>3068</v>
      </c>
      <c r="P134" s="242" t="b">
        <f t="shared" si="17"/>
        <v>1</v>
      </c>
      <c r="Q134" s="258">
        <v>0</v>
      </c>
      <c r="R134" s="259">
        <f t="shared" si="18"/>
        <v>0</v>
      </c>
    </row>
    <row r="135" spans="1:18" ht="12.75" customHeight="1" outlineLevel="2">
      <c r="A135" s="272" t="s">
        <v>4562</v>
      </c>
      <c r="B135" s="196" t="s">
        <v>3073</v>
      </c>
      <c r="C135" s="230">
        <v>0</v>
      </c>
      <c r="D135" s="230">
        <f t="shared" si="12"/>
        <v>0</v>
      </c>
      <c r="E135" s="255"/>
      <c r="F135" s="256"/>
      <c r="G135" s="256"/>
      <c r="H135" s="255"/>
      <c r="I135" s="230"/>
      <c r="J135" s="255"/>
      <c r="K135" s="230">
        <f t="shared" si="13"/>
        <v>0</v>
      </c>
      <c r="L135" s="257"/>
      <c r="M135" s="230"/>
      <c r="N135" s="229">
        <v>0</v>
      </c>
      <c r="O135" s="65" t="s">
        <v>3068</v>
      </c>
      <c r="P135" s="242" t="b">
        <f t="shared" si="17"/>
        <v>1</v>
      </c>
      <c r="Q135" s="258">
        <v>0</v>
      </c>
      <c r="R135" s="259">
        <f t="shared" si="18"/>
        <v>0</v>
      </c>
    </row>
    <row r="136" spans="1:18" ht="12.75" customHeight="1" outlineLevel="2">
      <c r="A136" s="401" t="s">
        <v>4563</v>
      </c>
      <c r="B136" s="45" t="s">
        <v>3074</v>
      </c>
      <c r="C136" s="230">
        <v>0</v>
      </c>
      <c r="D136" s="230">
        <f t="shared" si="12"/>
        <v>0</v>
      </c>
      <c r="E136" s="255"/>
      <c r="F136" s="256"/>
      <c r="G136" s="256"/>
      <c r="H136" s="255"/>
      <c r="I136" s="230"/>
      <c r="J136" s="255"/>
      <c r="K136" s="230">
        <f t="shared" si="13"/>
        <v>0</v>
      </c>
      <c r="L136" s="257"/>
      <c r="M136" s="230"/>
      <c r="N136" s="229">
        <v>0</v>
      </c>
      <c r="O136" s="65" t="s">
        <v>3068</v>
      </c>
      <c r="P136" s="242" t="b">
        <f t="shared" si="17"/>
        <v>1</v>
      </c>
      <c r="Q136" s="258">
        <v>0</v>
      </c>
      <c r="R136" s="259">
        <f t="shared" si="18"/>
        <v>0</v>
      </c>
    </row>
    <row r="137" spans="1:18" ht="12.75" customHeight="1" outlineLevel="2">
      <c r="A137" s="401" t="s">
        <v>4564</v>
      </c>
      <c r="B137" s="45" t="s">
        <v>3075</v>
      </c>
      <c r="C137" s="230">
        <v>0</v>
      </c>
      <c r="D137" s="230">
        <f t="shared" si="12"/>
        <v>0</v>
      </c>
      <c r="E137" s="255"/>
      <c r="F137" s="256"/>
      <c r="G137" s="256"/>
      <c r="H137" s="255"/>
      <c r="I137" s="230"/>
      <c r="J137" s="255"/>
      <c r="K137" s="230">
        <f t="shared" si="13"/>
        <v>0</v>
      </c>
      <c r="L137" s="257"/>
      <c r="M137" s="230"/>
      <c r="N137" s="229">
        <v>0</v>
      </c>
      <c r="O137" s="65" t="s">
        <v>3068</v>
      </c>
      <c r="P137" s="242" t="b">
        <f t="shared" si="17"/>
        <v>1</v>
      </c>
      <c r="Q137" s="258">
        <v>0</v>
      </c>
      <c r="R137" s="259">
        <f t="shared" si="18"/>
        <v>0</v>
      </c>
    </row>
    <row r="138" spans="1:18" ht="12.75" customHeight="1" outlineLevel="2">
      <c r="A138" s="401" t="s">
        <v>4565</v>
      </c>
      <c r="B138" s="45" t="s">
        <v>3076</v>
      </c>
      <c r="C138" s="230">
        <v>0</v>
      </c>
      <c r="D138" s="230">
        <f t="shared" si="12"/>
        <v>0</v>
      </c>
      <c r="E138" s="255"/>
      <c r="F138" s="256"/>
      <c r="G138" s="256"/>
      <c r="H138" s="255"/>
      <c r="I138" s="230"/>
      <c r="J138" s="255"/>
      <c r="K138" s="230">
        <f t="shared" si="13"/>
        <v>0</v>
      </c>
      <c r="L138" s="257"/>
      <c r="M138" s="230"/>
      <c r="N138" s="229">
        <v>0</v>
      </c>
      <c r="O138" s="65" t="s">
        <v>3068</v>
      </c>
      <c r="P138" s="242" t="b">
        <f t="shared" si="17"/>
        <v>1</v>
      </c>
      <c r="Q138" s="258">
        <v>0</v>
      </c>
      <c r="R138" s="259">
        <f t="shared" si="18"/>
        <v>0</v>
      </c>
    </row>
    <row r="139" spans="1:18" ht="12.75" customHeight="1" outlineLevel="2">
      <c r="A139" s="401" t="s">
        <v>4566</v>
      </c>
      <c r="B139" s="45" t="s">
        <v>3077</v>
      </c>
      <c r="C139" s="230">
        <v>0</v>
      </c>
      <c r="D139" s="230">
        <f t="shared" si="12"/>
        <v>0</v>
      </c>
      <c r="E139" s="255"/>
      <c r="F139" s="256"/>
      <c r="G139" s="256"/>
      <c r="H139" s="255"/>
      <c r="I139" s="230"/>
      <c r="J139" s="255"/>
      <c r="K139" s="230">
        <f t="shared" si="13"/>
        <v>0</v>
      </c>
      <c r="L139" s="257"/>
      <c r="M139" s="230"/>
      <c r="N139" s="229">
        <v>0</v>
      </c>
      <c r="O139" s="65" t="s">
        <v>3186</v>
      </c>
      <c r="P139" s="242" t="b">
        <f t="shared" si="17"/>
        <v>0</v>
      </c>
      <c r="Q139" s="258">
        <v>0</v>
      </c>
      <c r="R139" s="259">
        <f t="shared" si="18"/>
        <v>0</v>
      </c>
    </row>
    <row r="140" spans="1:18" ht="12.75" customHeight="1" outlineLevel="2">
      <c r="A140" s="401" t="s">
        <v>4567</v>
      </c>
      <c r="B140" s="45" t="s">
        <v>3078</v>
      </c>
      <c r="C140" s="230">
        <v>0</v>
      </c>
      <c r="D140" s="230">
        <f t="shared" si="12"/>
        <v>0</v>
      </c>
      <c r="E140" s="255"/>
      <c r="F140" s="256"/>
      <c r="G140" s="256"/>
      <c r="H140" s="255"/>
      <c r="I140" s="230"/>
      <c r="J140" s="255"/>
      <c r="K140" s="230">
        <f t="shared" si="13"/>
        <v>0</v>
      </c>
      <c r="L140" s="257"/>
      <c r="M140" s="230"/>
      <c r="N140" s="229">
        <v>0</v>
      </c>
      <c r="O140" s="65" t="s">
        <v>3248</v>
      </c>
      <c r="P140" s="242" t="b">
        <f t="shared" si="17"/>
        <v>0</v>
      </c>
      <c r="Q140" s="258">
        <v>0</v>
      </c>
      <c r="R140" s="259">
        <f t="shared" si="18"/>
        <v>0</v>
      </c>
    </row>
    <row r="141" spans="1:18" ht="12.75" customHeight="1" outlineLevel="2">
      <c r="A141" s="401" t="s">
        <v>4568</v>
      </c>
      <c r="B141" s="45" t="s">
        <v>3079</v>
      </c>
      <c r="C141" s="230">
        <v>0</v>
      </c>
      <c r="D141" s="230">
        <f t="shared" si="12"/>
        <v>0</v>
      </c>
      <c r="E141" s="255"/>
      <c r="F141" s="256"/>
      <c r="G141" s="256"/>
      <c r="H141" s="255"/>
      <c r="I141" s="230"/>
      <c r="J141" s="255"/>
      <c r="K141" s="230">
        <f t="shared" si="13"/>
        <v>0</v>
      </c>
      <c r="L141" s="257"/>
      <c r="M141" s="230"/>
      <c r="N141" s="229">
        <v>0</v>
      </c>
      <c r="O141" s="65" t="s">
        <v>3289</v>
      </c>
      <c r="P141" s="242" t="b">
        <f t="shared" si="17"/>
        <v>0</v>
      </c>
      <c r="Q141" s="258">
        <v>0</v>
      </c>
      <c r="R141" s="259">
        <f t="shared" si="18"/>
        <v>0</v>
      </c>
    </row>
    <row r="142" spans="1:18" ht="12.75" customHeight="1" outlineLevel="2">
      <c r="A142" s="401" t="s">
        <v>4569</v>
      </c>
      <c r="B142" s="45" t="s">
        <v>3080</v>
      </c>
      <c r="C142" s="230">
        <v>0</v>
      </c>
      <c r="D142" s="230">
        <f t="shared" si="12"/>
        <v>0</v>
      </c>
      <c r="E142" s="255"/>
      <c r="F142" s="256"/>
      <c r="G142" s="256"/>
      <c r="H142" s="255"/>
      <c r="I142" s="230"/>
      <c r="J142" s="255"/>
      <c r="K142" s="230">
        <f t="shared" si="13"/>
        <v>0</v>
      </c>
      <c r="L142" s="257"/>
      <c r="M142" s="230"/>
      <c r="N142" s="229">
        <v>0</v>
      </c>
      <c r="O142" s="65" t="s">
        <v>3289</v>
      </c>
      <c r="P142" s="242" t="b">
        <f t="shared" si="17"/>
        <v>0</v>
      </c>
      <c r="Q142" s="258">
        <v>0</v>
      </c>
      <c r="R142" s="259">
        <f t="shared" si="18"/>
        <v>0</v>
      </c>
    </row>
    <row r="143" spans="1:18" ht="12.75" customHeight="1" outlineLevel="2">
      <c r="A143" s="401" t="s">
        <v>4570</v>
      </c>
      <c r="B143" s="45" t="s">
        <v>3081</v>
      </c>
      <c r="C143" s="230">
        <v>0</v>
      </c>
      <c r="D143" s="230">
        <f t="shared" si="12"/>
        <v>0</v>
      </c>
      <c r="E143" s="255"/>
      <c r="F143" s="256"/>
      <c r="G143" s="256"/>
      <c r="H143" s="255"/>
      <c r="I143" s="230"/>
      <c r="J143" s="255"/>
      <c r="K143" s="230">
        <f t="shared" si="13"/>
        <v>0</v>
      </c>
      <c r="L143" s="257"/>
      <c r="M143" s="230"/>
      <c r="N143" s="229">
        <v>0</v>
      </c>
      <c r="O143" s="65" t="s">
        <v>3289</v>
      </c>
      <c r="P143" s="242" t="b">
        <f t="shared" si="17"/>
        <v>0</v>
      </c>
      <c r="Q143" s="258">
        <v>0</v>
      </c>
      <c r="R143" s="259">
        <f t="shared" si="18"/>
        <v>0</v>
      </c>
    </row>
    <row r="144" spans="1:18" ht="12.75" customHeight="1" outlineLevel="2">
      <c r="A144" s="401" t="s">
        <v>4571</v>
      </c>
      <c r="B144" s="45" t="s">
        <v>3082</v>
      </c>
      <c r="C144" s="230">
        <v>0</v>
      </c>
      <c r="D144" s="230">
        <f t="shared" si="12"/>
        <v>0</v>
      </c>
      <c r="E144" s="255"/>
      <c r="F144" s="256"/>
      <c r="G144" s="256"/>
      <c r="H144" s="255"/>
      <c r="I144" s="230"/>
      <c r="J144" s="255"/>
      <c r="K144" s="230">
        <f t="shared" si="13"/>
        <v>0</v>
      </c>
      <c r="L144" s="257"/>
      <c r="M144" s="230"/>
      <c r="N144" s="229">
        <v>0</v>
      </c>
      <c r="O144" s="65" t="s">
        <v>3068</v>
      </c>
      <c r="P144" s="242" t="b">
        <f t="shared" si="17"/>
        <v>1</v>
      </c>
      <c r="Q144" s="258">
        <v>0</v>
      </c>
      <c r="R144" s="259">
        <f t="shared" si="18"/>
        <v>0</v>
      </c>
    </row>
    <row r="145" spans="1:18" ht="12.75" customHeight="1" outlineLevel="2">
      <c r="A145" s="401" t="s">
        <v>4572</v>
      </c>
      <c r="B145" s="45" t="s">
        <v>3083</v>
      </c>
      <c r="C145" s="230">
        <v>0</v>
      </c>
      <c r="D145" s="230">
        <f t="shared" si="12"/>
        <v>0</v>
      </c>
      <c r="E145" s="255"/>
      <c r="F145" s="256"/>
      <c r="G145" s="256"/>
      <c r="H145" s="255"/>
      <c r="I145" s="230"/>
      <c r="J145" s="255"/>
      <c r="K145" s="230">
        <f t="shared" si="13"/>
        <v>0</v>
      </c>
      <c r="L145" s="257"/>
      <c r="M145" s="230"/>
      <c r="N145" s="229">
        <v>0</v>
      </c>
      <c r="O145" s="65" t="s">
        <v>3068</v>
      </c>
      <c r="P145" s="242" t="b">
        <f t="shared" si="17"/>
        <v>1</v>
      </c>
      <c r="Q145" s="258">
        <v>0</v>
      </c>
      <c r="R145" s="259">
        <f t="shared" si="18"/>
        <v>0</v>
      </c>
    </row>
    <row r="146" spans="1:18" ht="12.75" customHeight="1" outlineLevel="2">
      <c r="A146" s="401" t="s">
        <v>4573</v>
      </c>
      <c r="B146" s="45" t="s">
        <v>3084</v>
      </c>
      <c r="C146" s="230">
        <v>0</v>
      </c>
      <c r="D146" s="230">
        <f t="shared" si="12"/>
        <v>0</v>
      </c>
      <c r="E146" s="255"/>
      <c r="F146" s="256"/>
      <c r="G146" s="256"/>
      <c r="H146" s="255"/>
      <c r="I146" s="230"/>
      <c r="J146" s="255"/>
      <c r="K146" s="230">
        <f t="shared" si="13"/>
        <v>0</v>
      </c>
      <c r="L146" s="257"/>
      <c r="M146" s="230"/>
      <c r="N146" s="229">
        <v>0</v>
      </c>
      <c r="O146" s="65" t="s">
        <v>3068</v>
      </c>
      <c r="P146" s="242" t="b">
        <f t="shared" si="17"/>
        <v>1</v>
      </c>
      <c r="Q146" s="258">
        <v>0</v>
      </c>
      <c r="R146" s="259">
        <f t="shared" si="18"/>
        <v>0</v>
      </c>
    </row>
    <row r="147" spans="1:18" ht="12.75" customHeight="1" outlineLevel="2">
      <c r="A147" s="272" t="s">
        <v>4574</v>
      </c>
      <c r="B147" s="196" t="s">
        <v>3085</v>
      </c>
      <c r="C147" s="230">
        <v>-4577626.37</v>
      </c>
      <c r="D147" s="230">
        <f t="shared" si="12"/>
        <v>4577626.37</v>
      </c>
      <c r="E147" s="255"/>
      <c r="F147" s="256"/>
      <c r="G147" s="256"/>
      <c r="H147" s="255"/>
      <c r="I147" s="230"/>
      <c r="J147" s="255"/>
      <c r="K147" s="230">
        <f t="shared" si="13"/>
        <v>4577626.37</v>
      </c>
      <c r="L147" s="257"/>
      <c r="M147" s="230"/>
      <c r="N147" s="229">
        <v>0</v>
      </c>
      <c r="O147" s="65" t="s">
        <v>3068</v>
      </c>
      <c r="P147" s="242" t="b">
        <f t="shared" si="17"/>
        <v>1</v>
      </c>
      <c r="Q147" s="258">
        <v>0</v>
      </c>
      <c r="R147" s="259">
        <f t="shared" si="18"/>
        <v>4577626.37</v>
      </c>
    </row>
    <row r="148" spans="1:18" ht="12.75" customHeight="1" outlineLevel="2">
      <c r="A148" s="272" t="s">
        <v>4575</v>
      </c>
      <c r="B148" s="196" t="s">
        <v>3086</v>
      </c>
      <c r="C148" s="230">
        <v>0</v>
      </c>
      <c r="D148" s="230">
        <f t="shared" si="12"/>
        <v>0</v>
      </c>
      <c r="E148" s="255"/>
      <c r="F148" s="256"/>
      <c r="G148" s="256"/>
      <c r="H148" s="255"/>
      <c r="I148" s="230"/>
      <c r="J148" s="255"/>
      <c r="K148" s="230">
        <f t="shared" si="13"/>
        <v>0</v>
      </c>
      <c r="L148" s="257"/>
      <c r="M148" s="230"/>
      <c r="N148" s="229">
        <v>0</v>
      </c>
      <c r="O148" s="65" t="s">
        <v>3068</v>
      </c>
      <c r="P148" s="242" t="b">
        <f t="shared" si="17"/>
        <v>1</v>
      </c>
      <c r="Q148" s="258">
        <v>0</v>
      </c>
      <c r="R148" s="259">
        <f t="shared" si="18"/>
        <v>0</v>
      </c>
    </row>
    <row r="149" spans="1:18" ht="12.75" customHeight="1" outlineLevel="2">
      <c r="A149" s="272" t="s">
        <v>4576</v>
      </c>
      <c r="B149" s="196" t="s">
        <v>3087</v>
      </c>
      <c r="C149" s="230">
        <v>-52584.61</v>
      </c>
      <c r="D149" s="230">
        <f t="shared" si="12"/>
        <v>52584.61</v>
      </c>
      <c r="E149" s="255"/>
      <c r="F149" s="256"/>
      <c r="G149" s="256"/>
      <c r="H149" s="255"/>
      <c r="I149" s="230"/>
      <c r="J149" s="255"/>
      <c r="K149" s="230">
        <f>D149+I149</f>
        <v>52584.61</v>
      </c>
      <c r="L149" s="257"/>
      <c r="M149" s="230"/>
      <c r="N149" s="229">
        <v>0</v>
      </c>
      <c r="O149" s="65" t="s">
        <v>3068</v>
      </c>
      <c r="P149" s="242" t="b">
        <f t="shared" si="17"/>
        <v>1</v>
      </c>
      <c r="Q149" s="258">
        <v>0</v>
      </c>
      <c r="R149" s="259">
        <f t="shared" si="18"/>
        <v>52584.61</v>
      </c>
    </row>
    <row r="150" spans="1:18" ht="12.75" customHeight="1" outlineLevel="2">
      <c r="A150" s="401" t="s">
        <v>4577</v>
      </c>
      <c r="B150" s="45" t="s">
        <v>3088</v>
      </c>
      <c r="C150" s="230">
        <v>0</v>
      </c>
      <c r="D150" s="230">
        <f t="shared" si="12"/>
        <v>0</v>
      </c>
      <c r="E150" s="255"/>
      <c r="F150" s="256"/>
      <c r="G150" s="256"/>
      <c r="H150" s="255"/>
      <c r="I150" s="230"/>
      <c r="J150" s="255"/>
      <c r="K150" s="230">
        <f t="shared" si="13"/>
        <v>0</v>
      </c>
      <c r="L150" s="257"/>
      <c r="M150" s="230"/>
      <c r="N150" s="229">
        <v>0</v>
      </c>
      <c r="O150" s="65" t="s">
        <v>3068</v>
      </c>
      <c r="P150" s="242" t="b">
        <f t="shared" si="17"/>
        <v>1</v>
      </c>
      <c r="Q150" s="258">
        <v>0</v>
      </c>
      <c r="R150" s="259">
        <f t="shared" si="18"/>
        <v>0</v>
      </c>
    </row>
    <row r="151" spans="1:18" ht="12.75" customHeight="1" outlineLevel="2">
      <c r="A151" s="401" t="s">
        <v>4578</v>
      </c>
      <c r="B151" s="45" t="s">
        <v>3089</v>
      </c>
      <c r="C151" s="230">
        <v>-101.7</v>
      </c>
      <c r="D151" s="230">
        <f t="shared" si="12"/>
        <v>101.7</v>
      </c>
      <c r="E151" s="255"/>
      <c r="F151" s="256"/>
      <c r="G151" s="256"/>
      <c r="H151" s="255"/>
      <c r="I151" s="230"/>
      <c r="J151" s="255"/>
      <c r="K151" s="230">
        <f>D151+I151</f>
        <v>101.7</v>
      </c>
      <c r="L151" s="257"/>
      <c r="M151" s="230"/>
      <c r="N151" s="229">
        <v>0</v>
      </c>
      <c r="O151" s="65" t="s">
        <v>3068</v>
      </c>
      <c r="P151" s="242" t="b">
        <f t="shared" si="17"/>
        <v>1</v>
      </c>
      <c r="Q151" s="258">
        <v>0</v>
      </c>
      <c r="R151" s="259">
        <f t="shared" si="18"/>
        <v>101.7</v>
      </c>
    </row>
    <row r="152" spans="1:18" outlineLevel="1">
      <c r="A152" s="400" t="s">
        <v>3090</v>
      </c>
      <c r="C152" s="254">
        <f>SUM(C153:C170)</f>
        <v>-1682771882.6899979</v>
      </c>
      <c r="D152" s="254">
        <f t="shared" si="12"/>
        <v>1682771882.6899979</v>
      </c>
      <c r="E152" s="255"/>
      <c r="F152" s="256"/>
      <c r="G152" s="256"/>
      <c r="H152" s="255"/>
      <c r="I152" s="254"/>
      <c r="J152" s="255"/>
      <c r="K152" s="254">
        <f t="shared" si="13"/>
        <v>1682771882.6899979</v>
      </c>
      <c r="L152" s="257" t="e">
        <f>#REF!+C152</f>
        <v>#REF!</v>
      </c>
      <c r="M152" s="254"/>
      <c r="N152" s="229" t="e">
        <v>#VALUE!</v>
      </c>
      <c r="O152" s="65">
        <v>0</v>
      </c>
      <c r="P152" s="229"/>
      <c r="Q152" s="258">
        <v>136049722.30000001</v>
      </c>
      <c r="R152" s="259">
        <f t="shared" si="18"/>
        <v>1546722160.389998</v>
      </c>
    </row>
    <row r="153" spans="1:18" ht="12.75" customHeight="1" outlineLevel="2">
      <c r="A153" s="401" t="s">
        <v>4579</v>
      </c>
      <c r="B153" s="45" t="s">
        <v>3091</v>
      </c>
      <c r="C153" s="230">
        <v>0</v>
      </c>
      <c r="D153" s="230">
        <f t="shared" si="12"/>
        <v>0</v>
      </c>
      <c r="E153" s="255"/>
      <c r="F153" s="256"/>
      <c r="G153" s="256"/>
      <c r="H153" s="255"/>
      <c r="I153" s="230"/>
      <c r="J153" s="255"/>
      <c r="K153" s="230">
        <f t="shared" si="13"/>
        <v>0</v>
      </c>
      <c r="L153" s="257"/>
      <c r="M153" s="230"/>
      <c r="N153" s="229">
        <v>0</v>
      </c>
      <c r="O153" s="65" t="s">
        <v>3090</v>
      </c>
      <c r="P153" s="242" t="b">
        <f>EXACT($A$152,O153)</f>
        <v>1</v>
      </c>
      <c r="Q153" s="258">
        <v>0</v>
      </c>
      <c r="R153" s="259">
        <f t="shared" si="18"/>
        <v>0</v>
      </c>
    </row>
    <row r="154" spans="1:18" ht="12.75" customHeight="1" outlineLevel="2">
      <c r="A154" s="272" t="s">
        <v>4580</v>
      </c>
      <c r="B154" s="196" t="s">
        <v>3092</v>
      </c>
      <c r="C154" s="230">
        <v>-34102.739999999903</v>
      </c>
      <c r="D154" s="230">
        <f t="shared" si="12"/>
        <v>34102.739999999903</v>
      </c>
      <c r="E154" s="255"/>
      <c r="F154" s="256"/>
      <c r="G154" s="256"/>
      <c r="H154" s="255"/>
      <c r="I154" s="230"/>
      <c r="J154" s="255"/>
      <c r="K154" s="230">
        <f t="shared" si="13"/>
        <v>34102.739999999903</v>
      </c>
      <c r="L154" s="257"/>
      <c r="M154" s="230"/>
      <c r="N154" s="229">
        <v>0</v>
      </c>
      <c r="O154" s="65" t="s">
        <v>3090</v>
      </c>
      <c r="P154" s="242" t="b">
        <f t="shared" ref="P154:P170" si="19">EXACT($A$152,O154)</f>
        <v>1</v>
      </c>
      <c r="Q154" s="258">
        <v>0</v>
      </c>
      <c r="R154" s="259">
        <f t="shared" si="18"/>
        <v>34102.739999999903</v>
      </c>
    </row>
    <row r="155" spans="1:18" ht="12.75" customHeight="1" outlineLevel="2">
      <c r="A155" s="272" t="s">
        <v>4581</v>
      </c>
      <c r="B155" s="196" t="s">
        <v>3093</v>
      </c>
      <c r="C155" s="230">
        <v>-35792783.3699999</v>
      </c>
      <c r="D155" s="230">
        <f t="shared" si="12"/>
        <v>35792783.3699999</v>
      </c>
      <c r="E155" s="255"/>
      <c r="F155" s="256"/>
      <c r="G155" s="256"/>
      <c r="H155" s="255"/>
      <c r="I155" s="230"/>
      <c r="J155" s="255"/>
      <c r="K155" s="230">
        <f t="shared" si="13"/>
        <v>35792783.3699999</v>
      </c>
      <c r="L155" s="257"/>
      <c r="M155" s="230"/>
      <c r="N155" s="229">
        <v>0</v>
      </c>
      <c r="O155" s="65" t="s">
        <v>3090</v>
      </c>
      <c r="P155" s="242" t="b">
        <f t="shared" si="19"/>
        <v>1</v>
      </c>
      <c r="Q155" s="258">
        <v>0</v>
      </c>
      <c r="R155" s="259">
        <f t="shared" si="18"/>
        <v>35792783.3699999</v>
      </c>
    </row>
    <row r="156" spans="1:18" ht="12.75" customHeight="1" outlineLevel="2">
      <c r="A156" s="272" t="s">
        <v>4582</v>
      </c>
      <c r="B156" s="196" t="s">
        <v>3094</v>
      </c>
      <c r="C156" s="230">
        <v>-56986540.130000003</v>
      </c>
      <c r="D156" s="230">
        <f t="shared" si="12"/>
        <v>56986540.130000003</v>
      </c>
      <c r="E156" s="255"/>
      <c r="F156" s="256"/>
      <c r="G156" s="256"/>
      <c r="H156" s="255"/>
      <c r="I156" s="230"/>
      <c r="J156" s="255"/>
      <c r="K156" s="230">
        <f t="shared" si="13"/>
        <v>56986540.130000003</v>
      </c>
      <c r="L156" s="257"/>
      <c r="M156" s="230"/>
      <c r="N156" s="229">
        <v>0</v>
      </c>
      <c r="O156" s="65" t="s">
        <v>3090</v>
      </c>
      <c r="P156" s="242" t="b">
        <f t="shared" si="19"/>
        <v>1</v>
      </c>
      <c r="Q156" s="258">
        <v>0</v>
      </c>
      <c r="R156" s="259">
        <f t="shared" si="18"/>
        <v>56986540.130000003</v>
      </c>
    </row>
    <row r="157" spans="1:18" ht="12.75" customHeight="1" outlineLevel="2">
      <c r="A157" s="272" t="s">
        <v>4583</v>
      </c>
      <c r="B157" s="196" t="s">
        <v>3095</v>
      </c>
      <c r="C157" s="230">
        <v>-4633114.2599999905</v>
      </c>
      <c r="D157" s="230">
        <f t="shared" si="12"/>
        <v>4633114.2599999905</v>
      </c>
      <c r="E157" s="255"/>
      <c r="F157" s="256"/>
      <c r="G157" s="256"/>
      <c r="H157" s="255"/>
      <c r="I157" s="230"/>
      <c r="J157" s="255"/>
      <c r="K157" s="230">
        <f t="shared" si="13"/>
        <v>4633114.2599999905</v>
      </c>
      <c r="L157" s="257"/>
      <c r="M157" s="230"/>
      <c r="N157" s="229">
        <v>0</v>
      </c>
      <c r="O157" s="65" t="s">
        <v>3090</v>
      </c>
      <c r="P157" s="242" t="b">
        <f t="shared" si="19"/>
        <v>1</v>
      </c>
      <c r="Q157" s="258">
        <v>0</v>
      </c>
      <c r="R157" s="259">
        <f t="shared" si="18"/>
        <v>4633114.2599999905</v>
      </c>
    </row>
    <row r="158" spans="1:18" ht="12.75" customHeight="1" outlineLevel="2">
      <c r="A158" s="272" t="s">
        <v>4584</v>
      </c>
      <c r="B158" s="196" t="s">
        <v>3096</v>
      </c>
      <c r="C158" s="230">
        <v>-24281668.920000002</v>
      </c>
      <c r="D158" s="230">
        <f t="shared" si="12"/>
        <v>24281668.920000002</v>
      </c>
      <c r="E158" s="255"/>
      <c r="F158" s="256"/>
      <c r="G158" s="256"/>
      <c r="H158" s="255"/>
      <c r="I158" s="230"/>
      <c r="J158" s="255"/>
      <c r="K158" s="230">
        <f t="shared" si="13"/>
        <v>24281668.920000002</v>
      </c>
      <c r="L158" s="257"/>
      <c r="M158" s="230"/>
      <c r="N158" s="229">
        <v>0</v>
      </c>
      <c r="O158" s="65" t="s">
        <v>3090</v>
      </c>
      <c r="P158" s="242" t="b">
        <f t="shared" si="19"/>
        <v>1</v>
      </c>
      <c r="Q158" s="258">
        <v>0</v>
      </c>
      <c r="R158" s="259">
        <f t="shared" si="18"/>
        <v>24281668.920000002</v>
      </c>
    </row>
    <row r="159" spans="1:18" ht="12.75" customHeight="1" outlineLevel="2">
      <c r="A159" s="272" t="s">
        <v>4585</v>
      </c>
      <c r="B159" s="196" t="s">
        <v>3097</v>
      </c>
      <c r="C159" s="230">
        <v>0</v>
      </c>
      <c r="D159" s="230">
        <f t="shared" si="12"/>
        <v>0</v>
      </c>
      <c r="E159" s="255"/>
      <c r="F159" s="256"/>
      <c r="G159" s="256"/>
      <c r="H159" s="255"/>
      <c r="I159" s="230"/>
      <c r="J159" s="255"/>
      <c r="K159" s="230">
        <f t="shared" si="13"/>
        <v>0</v>
      </c>
      <c r="L159" s="257"/>
      <c r="M159" s="230"/>
      <c r="N159" s="229">
        <v>0</v>
      </c>
      <c r="O159" s="65" t="s">
        <v>3090</v>
      </c>
      <c r="P159" s="242" t="b">
        <f t="shared" si="19"/>
        <v>1</v>
      </c>
      <c r="Q159" s="258">
        <v>0</v>
      </c>
      <c r="R159" s="259">
        <f t="shared" si="18"/>
        <v>0</v>
      </c>
    </row>
    <row r="160" spans="1:18" ht="12.75" customHeight="1" outlineLevel="2">
      <c r="A160" s="401" t="s">
        <v>4586</v>
      </c>
      <c r="B160" s="45" t="s">
        <v>3098</v>
      </c>
      <c r="C160" s="230">
        <v>0</v>
      </c>
      <c r="D160" s="230">
        <f t="shared" si="12"/>
        <v>0</v>
      </c>
      <c r="E160" s="255"/>
      <c r="F160" s="256"/>
      <c r="G160" s="256"/>
      <c r="H160" s="255"/>
      <c r="I160" s="230"/>
      <c r="J160" s="255"/>
      <c r="K160" s="230">
        <f t="shared" si="13"/>
        <v>0</v>
      </c>
      <c r="L160" s="257"/>
      <c r="M160" s="230"/>
      <c r="N160" s="229">
        <v>0</v>
      </c>
      <c r="O160" s="65" t="s">
        <v>3090</v>
      </c>
      <c r="P160" s="242" t="b">
        <f t="shared" si="19"/>
        <v>1</v>
      </c>
      <c r="Q160" s="258">
        <v>0</v>
      </c>
      <c r="R160" s="259">
        <f t="shared" si="18"/>
        <v>0</v>
      </c>
    </row>
    <row r="161" spans="1:18" ht="12.75" customHeight="1" outlineLevel="2">
      <c r="A161" s="401" t="s">
        <v>4587</v>
      </c>
      <c r="B161" s="45" t="s">
        <v>3099</v>
      </c>
      <c r="C161" s="230">
        <v>0</v>
      </c>
      <c r="D161" s="230">
        <f t="shared" si="12"/>
        <v>0</v>
      </c>
      <c r="E161" s="255"/>
      <c r="F161" s="256"/>
      <c r="G161" s="256"/>
      <c r="H161" s="255"/>
      <c r="I161" s="230"/>
      <c r="J161" s="255"/>
      <c r="K161" s="230">
        <f t="shared" si="13"/>
        <v>0</v>
      </c>
      <c r="L161" s="257"/>
      <c r="M161" s="230"/>
      <c r="N161" s="229">
        <v>0</v>
      </c>
      <c r="O161" s="65" t="s">
        <v>3090</v>
      </c>
      <c r="P161" s="242" t="b">
        <f t="shared" si="19"/>
        <v>1</v>
      </c>
      <c r="Q161" s="258">
        <v>0</v>
      </c>
      <c r="R161" s="259">
        <f t="shared" si="18"/>
        <v>0</v>
      </c>
    </row>
    <row r="162" spans="1:18" ht="12.75" customHeight="1" outlineLevel="2">
      <c r="A162" s="401" t="s">
        <v>4588</v>
      </c>
      <c r="B162" s="45" t="s">
        <v>3100</v>
      </c>
      <c r="C162" s="230">
        <v>0</v>
      </c>
      <c r="D162" s="230">
        <f t="shared" si="12"/>
        <v>0</v>
      </c>
      <c r="E162" s="255"/>
      <c r="F162" s="256"/>
      <c r="G162" s="256"/>
      <c r="H162" s="255"/>
      <c r="I162" s="230"/>
      <c r="J162" s="255"/>
      <c r="K162" s="230">
        <f t="shared" si="13"/>
        <v>0</v>
      </c>
      <c r="L162" s="257"/>
      <c r="M162" s="230"/>
      <c r="N162" s="229">
        <v>0</v>
      </c>
      <c r="O162" s="65" t="s">
        <v>3090</v>
      </c>
      <c r="P162" s="242" t="b">
        <f t="shared" si="19"/>
        <v>1</v>
      </c>
      <c r="Q162" s="258">
        <v>0</v>
      </c>
      <c r="R162" s="259">
        <f t="shared" si="18"/>
        <v>0</v>
      </c>
    </row>
    <row r="163" spans="1:18" ht="12.75" customHeight="1" outlineLevel="2">
      <c r="A163" s="401" t="s">
        <v>4589</v>
      </c>
      <c r="B163" s="45" t="s">
        <v>3101</v>
      </c>
      <c r="C163" s="230">
        <v>-576199684.76999903</v>
      </c>
      <c r="D163" s="230">
        <f t="shared" si="12"/>
        <v>576199684.76999903</v>
      </c>
      <c r="E163" s="255"/>
      <c r="F163" s="256"/>
      <c r="G163" s="256"/>
      <c r="H163" s="255"/>
      <c r="I163" s="230"/>
      <c r="J163" s="255"/>
      <c r="K163" s="230">
        <f t="shared" si="13"/>
        <v>576199684.76999903</v>
      </c>
      <c r="L163" s="257"/>
      <c r="M163" s="230"/>
      <c r="N163" s="229">
        <v>0</v>
      </c>
      <c r="O163" s="65" t="s">
        <v>3193</v>
      </c>
      <c r="P163" s="242" t="b">
        <f t="shared" si="19"/>
        <v>0</v>
      </c>
      <c r="Q163" s="258">
        <v>0</v>
      </c>
      <c r="R163" s="259">
        <f t="shared" si="18"/>
        <v>576199684.76999903</v>
      </c>
    </row>
    <row r="164" spans="1:18" ht="12.75" customHeight="1" outlineLevel="2">
      <c r="A164" s="401" t="s">
        <v>4590</v>
      </c>
      <c r="B164" s="45" t="s">
        <v>3102</v>
      </c>
      <c r="C164" s="230">
        <v>-124690936.48</v>
      </c>
      <c r="D164" s="230">
        <f t="shared" si="12"/>
        <v>124690936.48</v>
      </c>
      <c r="E164" s="255"/>
      <c r="F164" s="256"/>
      <c r="G164" s="256"/>
      <c r="H164" s="255"/>
      <c r="I164" s="230"/>
      <c r="J164" s="255"/>
      <c r="K164" s="230">
        <f t="shared" si="13"/>
        <v>124690936.48</v>
      </c>
      <c r="L164" s="257"/>
      <c r="M164" s="230"/>
      <c r="N164" s="229">
        <v>0</v>
      </c>
      <c r="O164" s="65" t="s">
        <v>3251</v>
      </c>
      <c r="P164" s="242" t="b">
        <f t="shared" si="19"/>
        <v>0</v>
      </c>
      <c r="Q164" s="258">
        <v>0</v>
      </c>
      <c r="R164" s="259">
        <f t="shared" si="18"/>
        <v>124690936.48</v>
      </c>
    </row>
    <row r="165" spans="1:18" ht="12.75" customHeight="1" outlineLevel="2">
      <c r="A165" s="401" t="s">
        <v>4591</v>
      </c>
      <c r="B165" s="45" t="s">
        <v>3103</v>
      </c>
      <c r="C165" s="230">
        <v>-41366164.530000001</v>
      </c>
      <c r="D165" s="230">
        <f t="shared" si="12"/>
        <v>41366164.530000001</v>
      </c>
      <c r="E165" s="255"/>
      <c r="F165" s="256"/>
      <c r="G165" s="256"/>
      <c r="H165" s="255"/>
      <c r="I165" s="230"/>
      <c r="J165" s="255"/>
      <c r="K165" s="230">
        <f t="shared" si="13"/>
        <v>41366164.530000001</v>
      </c>
      <c r="L165" s="257"/>
      <c r="M165" s="230"/>
      <c r="N165" s="229">
        <v>0</v>
      </c>
      <c r="O165" s="65" t="s">
        <v>3285</v>
      </c>
      <c r="P165" s="242" t="b">
        <f t="shared" si="19"/>
        <v>0</v>
      </c>
      <c r="Q165" s="258">
        <v>0</v>
      </c>
      <c r="R165" s="259">
        <f t="shared" si="18"/>
        <v>41366164.530000001</v>
      </c>
    </row>
    <row r="166" spans="1:18" ht="12.75" customHeight="1" outlineLevel="2">
      <c r="A166" s="401" t="s">
        <v>4592</v>
      </c>
      <c r="B166" s="45" t="s">
        <v>3104</v>
      </c>
      <c r="C166" s="230">
        <v>-182719262.66</v>
      </c>
      <c r="D166" s="230">
        <f t="shared" si="12"/>
        <v>182719262.66</v>
      </c>
      <c r="E166" s="255"/>
      <c r="F166" s="256"/>
      <c r="G166" s="256"/>
      <c r="H166" s="255"/>
      <c r="I166" s="230"/>
      <c r="J166" s="255"/>
      <c r="K166" s="230">
        <f t="shared" si="13"/>
        <v>182719262.66</v>
      </c>
      <c r="L166" s="257"/>
      <c r="M166" s="230"/>
      <c r="N166" s="229">
        <v>0</v>
      </c>
      <c r="O166" s="65" t="s">
        <v>3285</v>
      </c>
      <c r="P166" s="242" t="b">
        <f t="shared" si="19"/>
        <v>0</v>
      </c>
      <c r="Q166" s="258">
        <v>0</v>
      </c>
      <c r="R166" s="259">
        <f t="shared" si="18"/>
        <v>182719262.66</v>
      </c>
    </row>
    <row r="167" spans="1:18" ht="12.75" customHeight="1" outlineLevel="2">
      <c r="A167" s="401" t="s">
        <v>4593</v>
      </c>
      <c r="B167" s="45" t="s">
        <v>3105</v>
      </c>
      <c r="C167" s="230">
        <v>-636028364.89999902</v>
      </c>
      <c r="D167" s="230">
        <f t="shared" si="12"/>
        <v>636028364.89999902</v>
      </c>
      <c r="E167" s="255"/>
      <c r="F167" s="256"/>
      <c r="G167" s="256"/>
      <c r="H167" s="255"/>
      <c r="I167" s="230"/>
      <c r="J167" s="255"/>
      <c r="K167" s="230">
        <f t="shared" si="13"/>
        <v>636028364.89999902</v>
      </c>
      <c r="L167" s="257"/>
      <c r="M167" s="230"/>
      <c r="N167" s="229">
        <v>0</v>
      </c>
      <c r="O167" s="65" t="s">
        <v>3285</v>
      </c>
      <c r="P167" s="242" t="b">
        <f t="shared" si="19"/>
        <v>0</v>
      </c>
      <c r="Q167" s="258">
        <v>0</v>
      </c>
      <c r="R167" s="259">
        <f t="shared" si="18"/>
        <v>636028364.89999902</v>
      </c>
    </row>
    <row r="168" spans="1:18" ht="12.75" customHeight="1" outlineLevel="2">
      <c r="A168" s="401" t="s">
        <v>4594</v>
      </c>
      <c r="B168" s="45" t="s">
        <v>3106</v>
      </c>
      <c r="C168" s="230">
        <v>-34433.760000000002</v>
      </c>
      <c r="D168" s="230">
        <f t="shared" si="12"/>
        <v>34433.760000000002</v>
      </c>
      <c r="E168" s="255"/>
      <c r="F168" s="256"/>
      <c r="G168" s="256"/>
      <c r="H168" s="255"/>
      <c r="I168" s="230"/>
      <c r="J168" s="255"/>
      <c r="K168" s="230">
        <f t="shared" si="13"/>
        <v>34433.760000000002</v>
      </c>
      <c r="L168" s="257"/>
      <c r="M168" s="230"/>
      <c r="N168" s="229">
        <v>0</v>
      </c>
      <c r="O168" s="65" t="s">
        <v>3090</v>
      </c>
      <c r="P168" s="242" t="b">
        <f t="shared" si="19"/>
        <v>1</v>
      </c>
      <c r="Q168" s="258">
        <v>0</v>
      </c>
      <c r="R168" s="259">
        <f t="shared" si="18"/>
        <v>34433.760000000002</v>
      </c>
    </row>
    <row r="169" spans="1:18" ht="12.75" customHeight="1" outlineLevel="2">
      <c r="A169" s="401" t="s">
        <v>4595</v>
      </c>
      <c r="B169" s="45" t="s">
        <v>3107</v>
      </c>
      <c r="C169" s="230">
        <v>0</v>
      </c>
      <c r="D169" s="230">
        <f t="shared" si="12"/>
        <v>0</v>
      </c>
      <c r="E169" s="255"/>
      <c r="F169" s="256"/>
      <c r="G169" s="256"/>
      <c r="H169" s="255"/>
      <c r="I169" s="230"/>
      <c r="J169" s="255"/>
      <c r="K169" s="230">
        <f t="shared" si="13"/>
        <v>0</v>
      </c>
      <c r="L169" s="257"/>
      <c r="M169" s="230"/>
      <c r="N169" s="229">
        <v>0</v>
      </c>
      <c r="O169" s="65" t="s">
        <v>3090</v>
      </c>
      <c r="P169" s="242" t="b">
        <f t="shared" si="19"/>
        <v>1</v>
      </c>
      <c r="Q169" s="258">
        <v>0</v>
      </c>
      <c r="R169" s="259">
        <f t="shared" si="18"/>
        <v>0</v>
      </c>
    </row>
    <row r="170" spans="1:18" ht="12.75" customHeight="1" outlineLevel="2">
      <c r="A170" s="401" t="s">
        <v>4596</v>
      </c>
      <c r="B170" s="45" t="s">
        <v>3108</v>
      </c>
      <c r="C170" s="230">
        <v>-4826.17</v>
      </c>
      <c r="D170" s="230">
        <f t="shared" si="12"/>
        <v>4826.17</v>
      </c>
      <c r="E170" s="255"/>
      <c r="F170" s="256"/>
      <c r="G170" s="256"/>
      <c r="H170" s="255"/>
      <c r="I170" s="230"/>
      <c r="J170" s="255"/>
      <c r="K170" s="230">
        <f t="shared" si="13"/>
        <v>4826.17</v>
      </c>
      <c r="L170" s="257"/>
      <c r="M170" s="230"/>
      <c r="N170" s="229">
        <v>0</v>
      </c>
      <c r="O170" s="65" t="s">
        <v>3090</v>
      </c>
      <c r="P170" s="242" t="b">
        <f t="shared" si="19"/>
        <v>1</v>
      </c>
      <c r="Q170" s="258">
        <v>0</v>
      </c>
      <c r="R170" s="259">
        <f t="shared" si="18"/>
        <v>4826.17</v>
      </c>
    </row>
    <row r="171" spans="1:18" outlineLevel="1">
      <c r="A171" s="400" t="s">
        <v>3109</v>
      </c>
      <c r="C171" s="254">
        <f>SUM(C172:C173)</f>
        <v>0</v>
      </c>
      <c r="D171" s="254">
        <f t="shared" si="12"/>
        <v>0</v>
      </c>
      <c r="E171" s="255"/>
      <c r="F171" s="256"/>
      <c r="G171" s="256"/>
      <c r="H171" s="255"/>
      <c r="I171" s="254"/>
      <c r="J171" s="255"/>
      <c r="K171" s="254">
        <f t="shared" si="13"/>
        <v>0</v>
      </c>
      <c r="L171" s="257" t="e">
        <f>#REF!+C171</f>
        <v>#REF!</v>
      </c>
      <c r="M171" s="254"/>
      <c r="N171" s="229" t="e">
        <v>#VALUE!</v>
      </c>
      <c r="O171" s="65">
        <v>0</v>
      </c>
      <c r="P171" s="229"/>
      <c r="Q171" s="258">
        <v>0</v>
      </c>
      <c r="R171" s="259">
        <f t="shared" si="18"/>
        <v>0</v>
      </c>
    </row>
    <row r="172" spans="1:18" ht="12.75" customHeight="1" outlineLevel="2">
      <c r="A172" s="401" t="s">
        <v>4597</v>
      </c>
      <c r="B172" s="45" t="s">
        <v>3110</v>
      </c>
      <c r="C172" s="230">
        <v>0</v>
      </c>
      <c r="D172" s="230">
        <f t="shared" si="12"/>
        <v>0</v>
      </c>
      <c r="E172" s="255"/>
      <c r="F172" s="256"/>
      <c r="G172" s="256"/>
      <c r="H172" s="255"/>
      <c r="I172" s="230"/>
      <c r="J172" s="255"/>
      <c r="K172" s="230">
        <f t="shared" si="13"/>
        <v>0</v>
      </c>
      <c r="L172" s="257"/>
      <c r="M172" s="230"/>
      <c r="N172" s="229">
        <v>0</v>
      </c>
      <c r="O172" s="65" t="s">
        <v>3109</v>
      </c>
      <c r="P172" s="242" t="b">
        <f>EXACT($A$171,O172)</f>
        <v>1</v>
      </c>
      <c r="Q172" s="258">
        <v>0</v>
      </c>
      <c r="R172" s="259">
        <f t="shared" si="18"/>
        <v>0</v>
      </c>
    </row>
    <row r="173" spans="1:18" ht="12.75" customHeight="1" outlineLevel="2">
      <c r="A173" s="401" t="s">
        <v>4598</v>
      </c>
      <c r="B173" s="45" t="s">
        <v>3111</v>
      </c>
      <c r="C173" s="230">
        <v>0</v>
      </c>
      <c r="D173" s="230">
        <f t="shared" si="12"/>
        <v>0</v>
      </c>
      <c r="E173" s="255"/>
      <c r="F173" s="256"/>
      <c r="G173" s="256"/>
      <c r="H173" s="255"/>
      <c r="I173" s="230"/>
      <c r="J173" s="255"/>
      <c r="K173" s="230">
        <f t="shared" si="13"/>
        <v>0</v>
      </c>
      <c r="L173" s="257"/>
      <c r="M173" s="230"/>
      <c r="N173" s="229">
        <v>0</v>
      </c>
      <c r="O173" s="65" t="s">
        <v>3109</v>
      </c>
      <c r="P173" s="242" t="b">
        <f>EXACT($A$171,O173)</f>
        <v>1</v>
      </c>
      <c r="Q173" s="258">
        <v>0</v>
      </c>
      <c r="R173" s="259">
        <f t="shared" si="18"/>
        <v>0</v>
      </c>
    </row>
    <row r="174" spans="1:18" outlineLevel="1">
      <c r="A174" s="400" t="s">
        <v>3112</v>
      </c>
      <c r="C174" s="254">
        <f>SUM(C175:C176)</f>
        <v>0</v>
      </c>
      <c r="D174" s="254">
        <f t="shared" si="12"/>
        <v>0</v>
      </c>
      <c r="E174" s="255"/>
      <c r="F174" s="256"/>
      <c r="G174" s="256"/>
      <c r="H174" s="255"/>
      <c r="I174" s="254"/>
      <c r="J174" s="255"/>
      <c r="K174" s="254">
        <f t="shared" si="13"/>
        <v>0</v>
      </c>
      <c r="L174" s="257" t="e">
        <f>#REF!+C174</f>
        <v>#REF!</v>
      </c>
      <c r="M174" s="254"/>
      <c r="N174" s="229" t="e">
        <v>#VALUE!</v>
      </c>
      <c r="O174" s="65">
        <v>0</v>
      </c>
      <c r="P174" s="229"/>
      <c r="Q174" s="258">
        <v>0</v>
      </c>
      <c r="R174" s="259">
        <f t="shared" si="18"/>
        <v>0</v>
      </c>
    </row>
    <row r="175" spans="1:18" ht="12.75" customHeight="1" outlineLevel="2">
      <c r="A175" s="401" t="s">
        <v>4599</v>
      </c>
      <c r="B175" s="45" t="s">
        <v>3113</v>
      </c>
      <c r="C175" s="230">
        <v>0</v>
      </c>
      <c r="D175" s="230">
        <f t="shared" si="12"/>
        <v>0</v>
      </c>
      <c r="E175" s="255"/>
      <c r="F175" s="256"/>
      <c r="G175" s="256"/>
      <c r="H175" s="255"/>
      <c r="I175" s="230"/>
      <c r="J175" s="255"/>
      <c r="K175" s="230">
        <f t="shared" si="13"/>
        <v>0</v>
      </c>
      <c r="L175" s="257"/>
      <c r="M175" s="230"/>
      <c r="N175" s="229">
        <v>0</v>
      </c>
      <c r="O175" s="65" t="s">
        <v>3112</v>
      </c>
      <c r="P175" s="242" t="b">
        <f>EXACT($A$174,O175)</f>
        <v>1</v>
      </c>
      <c r="Q175" s="258">
        <v>0</v>
      </c>
      <c r="R175" s="259">
        <f t="shared" si="18"/>
        <v>0</v>
      </c>
    </row>
    <row r="176" spans="1:18" ht="12.75" customHeight="1" outlineLevel="2">
      <c r="A176" s="272" t="s">
        <v>4600</v>
      </c>
      <c r="B176" s="196" t="s">
        <v>3114</v>
      </c>
      <c r="C176" s="230">
        <v>0</v>
      </c>
      <c r="D176" s="230">
        <f t="shared" si="12"/>
        <v>0</v>
      </c>
      <c r="E176" s="255"/>
      <c r="F176" s="256"/>
      <c r="G176" s="256"/>
      <c r="H176" s="255"/>
      <c r="I176" s="230"/>
      <c r="J176" s="255"/>
      <c r="K176" s="230">
        <f t="shared" si="13"/>
        <v>0</v>
      </c>
      <c r="L176" s="257"/>
      <c r="M176" s="230"/>
      <c r="N176" s="229">
        <v>0</v>
      </c>
      <c r="O176" s="65" t="s">
        <v>3112</v>
      </c>
      <c r="P176" s="242" t="b">
        <f>EXACT($A$174,O176)</f>
        <v>1</v>
      </c>
      <c r="Q176" s="258">
        <v>0</v>
      </c>
      <c r="R176" s="259">
        <f t="shared" si="18"/>
        <v>0</v>
      </c>
    </row>
    <row r="177" spans="1:18" outlineLevel="1">
      <c r="A177" s="400" t="s">
        <v>3115</v>
      </c>
      <c r="C177" s="254">
        <f>SUM(C178:C179)</f>
        <v>0</v>
      </c>
      <c r="D177" s="254">
        <f t="shared" si="12"/>
        <v>0</v>
      </c>
      <c r="E177" s="255"/>
      <c r="F177" s="256"/>
      <c r="G177" s="256"/>
      <c r="H177" s="255"/>
      <c r="I177" s="254"/>
      <c r="J177" s="255"/>
      <c r="K177" s="254">
        <f t="shared" si="13"/>
        <v>0</v>
      </c>
      <c r="L177" s="257" t="e">
        <f>#REF!+C177</f>
        <v>#REF!</v>
      </c>
      <c r="M177" s="254"/>
      <c r="N177" s="229" t="e">
        <v>#VALUE!</v>
      </c>
      <c r="O177" s="65">
        <v>0</v>
      </c>
      <c r="P177" s="229"/>
      <c r="Q177" s="258">
        <v>0</v>
      </c>
      <c r="R177" s="259">
        <f t="shared" si="18"/>
        <v>0</v>
      </c>
    </row>
    <row r="178" spans="1:18" ht="12.75" customHeight="1" outlineLevel="2">
      <c r="A178" s="401" t="s">
        <v>4601</v>
      </c>
      <c r="B178" s="45" t="s">
        <v>3116</v>
      </c>
      <c r="C178" s="230">
        <v>0</v>
      </c>
      <c r="D178" s="230">
        <f t="shared" si="12"/>
        <v>0</v>
      </c>
      <c r="E178" s="255"/>
      <c r="F178" s="256"/>
      <c r="G178" s="256"/>
      <c r="H178" s="255"/>
      <c r="I178" s="230"/>
      <c r="J178" s="255"/>
      <c r="K178" s="230">
        <f t="shared" si="13"/>
        <v>0</v>
      </c>
      <c r="L178" s="257"/>
      <c r="M178" s="230"/>
      <c r="N178" s="229">
        <v>0</v>
      </c>
      <c r="O178" s="65" t="s">
        <v>3115</v>
      </c>
      <c r="P178" s="242" t="b">
        <f>EXACT($A$177,O178)</f>
        <v>1</v>
      </c>
      <c r="Q178" s="258">
        <v>0</v>
      </c>
      <c r="R178" s="259">
        <f t="shared" si="18"/>
        <v>0</v>
      </c>
    </row>
    <row r="179" spans="1:18" ht="12.75" customHeight="1" outlineLevel="2">
      <c r="A179" s="272" t="s">
        <v>4602</v>
      </c>
      <c r="B179" s="196" t="s">
        <v>3117</v>
      </c>
      <c r="C179" s="230">
        <v>0</v>
      </c>
      <c r="D179" s="230">
        <f t="shared" si="12"/>
        <v>0</v>
      </c>
      <c r="E179" s="255"/>
      <c r="F179" s="256"/>
      <c r="G179" s="256"/>
      <c r="H179" s="255"/>
      <c r="I179" s="230"/>
      <c r="J179" s="255"/>
      <c r="K179" s="230">
        <f t="shared" si="13"/>
        <v>0</v>
      </c>
      <c r="L179" s="257"/>
      <c r="M179" s="230"/>
      <c r="N179" s="229">
        <v>0</v>
      </c>
      <c r="O179" s="65" t="s">
        <v>3115</v>
      </c>
      <c r="P179" s="242" t="b">
        <f>EXACT($A$177,O179)</f>
        <v>1</v>
      </c>
      <c r="Q179" s="258">
        <v>0</v>
      </c>
      <c r="R179" s="259">
        <f t="shared" si="18"/>
        <v>0</v>
      </c>
    </row>
    <row r="180" spans="1:18" outlineLevel="1">
      <c r="A180" s="400" t="s">
        <v>3118</v>
      </c>
      <c r="C180" s="254">
        <f>SUM(C181:C182)</f>
        <v>0</v>
      </c>
      <c r="D180" s="254">
        <f t="shared" si="12"/>
        <v>0</v>
      </c>
      <c r="E180" s="255"/>
      <c r="F180" s="256"/>
      <c r="G180" s="256"/>
      <c r="H180" s="255"/>
      <c r="I180" s="254"/>
      <c r="J180" s="255"/>
      <c r="K180" s="254">
        <f t="shared" si="13"/>
        <v>0</v>
      </c>
      <c r="L180" s="257" t="e">
        <f>#REF!+C180</f>
        <v>#REF!</v>
      </c>
      <c r="M180" s="254"/>
      <c r="N180" s="229" t="e">
        <v>#VALUE!</v>
      </c>
      <c r="O180" s="65">
        <v>0</v>
      </c>
      <c r="P180" s="229"/>
      <c r="Q180" s="258">
        <v>0</v>
      </c>
      <c r="R180" s="259">
        <f t="shared" si="18"/>
        <v>0</v>
      </c>
    </row>
    <row r="181" spans="1:18" ht="12.75" customHeight="1" outlineLevel="2">
      <c r="A181" s="401" t="s">
        <v>4603</v>
      </c>
      <c r="B181" s="45" t="s">
        <v>3119</v>
      </c>
      <c r="C181" s="230">
        <v>0</v>
      </c>
      <c r="D181" s="230">
        <f t="shared" si="12"/>
        <v>0</v>
      </c>
      <c r="E181" s="255"/>
      <c r="F181" s="256"/>
      <c r="G181" s="256"/>
      <c r="H181" s="255"/>
      <c r="I181" s="230"/>
      <c r="J181" s="255"/>
      <c r="K181" s="230">
        <f t="shared" si="13"/>
        <v>0</v>
      </c>
      <c r="L181" s="257"/>
      <c r="M181" s="230"/>
      <c r="N181" s="229">
        <v>0</v>
      </c>
      <c r="O181" s="65" t="s">
        <v>3118</v>
      </c>
      <c r="P181" s="242" t="b">
        <f>EXACT($A$180,O181)</f>
        <v>1</v>
      </c>
      <c r="Q181" s="258">
        <v>0</v>
      </c>
      <c r="R181" s="259">
        <f t="shared" si="18"/>
        <v>0</v>
      </c>
    </row>
    <row r="182" spans="1:18" ht="12.75" customHeight="1" outlineLevel="2">
      <c r="A182" s="272" t="s">
        <v>4604</v>
      </c>
      <c r="B182" s="196" t="s">
        <v>3120</v>
      </c>
      <c r="C182" s="230">
        <v>0</v>
      </c>
      <c r="D182" s="230">
        <f t="shared" si="12"/>
        <v>0</v>
      </c>
      <c r="E182" s="255"/>
      <c r="F182" s="256"/>
      <c r="G182" s="256"/>
      <c r="H182" s="255"/>
      <c r="I182" s="230"/>
      <c r="J182" s="255"/>
      <c r="K182" s="230">
        <f t="shared" si="13"/>
        <v>0</v>
      </c>
      <c r="L182" s="257"/>
      <c r="M182" s="230"/>
      <c r="N182" s="229">
        <v>0</v>
      </c>
      <c r="O182" s="65" t="s">
        <v>3118</v>
      </c>
      <c r="P182" s="242" t="b">
        <f>EXACT($A$180,O182)</f>
        <v>1</v>
      </c>
      <c r="Q182" s="258">
        <v>0</v>
      </c>
      <c r="R182" s="259">
        <f t="shared" si="18"/>
        <v>0</v>
      </c>
    </row>
    <row r="183" spans="1:18" outlineLevel="1">
      <c r="A183" s="400" t="s">
        <v>3121</v>
      </c>
      <c r="C183" s="254">
        <f>SUM(C184:C185)</f>
        <v>0</v>
      </c>
      <c r="D183" s="254">
        <f t="shared" si="12"/>
        <v>0</v>
      </c>
      <c r="E183" s="255"/>
      <c r="F183" s="256"/>
      <c r="G183" s="256"/>
      <c r="H183" s="255"/>
      <c r="I183" s="254"/>
      <c r="J183" s="255"/>
      <c r="K183" s="254">
        <f t="shared" si="13"/>
        <v>0</v>
      </c>
      <c r="L183" s="257" t="e">
        <f>#REF!+C183</f>
        <v>#REF!</v>
      </c>
      <c r="M183" s="254"/>
      <c r="N183" s="229" t="e">
        <v>#VALUE!</v>
      </c>
      <c r="O183" s="65">
        <v>0</v>
      </c>
      <c r="P183" s="229"/>
      <c r="Q183" s="258">
        <v>0</v>
      </c>
      <c r="R183" s="259">
        <f t="shared" si="18"/>
        <v>0</v>
      </c>
    </row>
    <row r="184" spans="1:18" ht="12.75" customHeight="1" outlineLevel="2">
      <c r="A184" s="401" t="s">
        <v>4605</v>
      </c>
      <c r="B184" s="45" t="s">
        <v>3122</v>
      </c>
      <c r="C184" s="230">
        <v>0</v>
      </c>
      <c r="D184" s="230">
        <f t="shared" si="12"/>
        <v>0</v>
      </c>
      <c r="E184" s="255"/>
      <c r="F184" s="256"/>
      <c r="G184" s="256"/>
      <c r="H184" s="255"/>
      <c r="I184" s="230"/>
      <c r="J184" s="255"/>
      <c r="K184" s="230">
        <f t="shared" si="13"/>
        <v>0</v>
      </c>
      <c r="L184" s="257"/>
      <c r="M184" s="230"/>
      <c r="N184" s="229">
        <v>0</v>
      </c>
      <c r="O184" s="65" t="s">
        <v>3121</v>
      </c>
      <c r="P184" s="242" t="b">
        <f>EXACT($A$183,O184)</f>
        <v>1</v>
      </c>
      <c r="Q184" s="258">
        <v>0</v>
      </c>
      <c r="R184" s="259">
        <f t="shared" si="18"/>
        <v>0</v>
      </c>
    </row>
    <row r="185" spans="1:18" ht="12.75" customHeight="1" outlineLevel="2">
      <c r="A185" s="272" t="s">
        <v>4606</v>
      </c>
      <c r="B185" s="196" t="s">
        <v>3123</v>
      </c>
      <c r="C185" s="230">
        <v>0</v>
      </c>
      <c r="D185" s="230">
        <f t="shared" si="12"/>
        <v>0</v>
      </c>
      <c r="E185" s="255"/>
      <c r="F185" s="256"/>
      <c r="G185" s="256"/>
      <c r="H185" s="255"/>
      <c r="I185" s="230"/>
      <c r="J185" s="255"/>
      <c r="K185" s="230">
        <f t="shared" si="13"/>
        <v>0</v>
      </c>
      <c r="L185" s="257"/>
      <c r="M185" s="230"/>
      <c r="N185" s="229">
        <v>0</v>
      </c>
      <c r="O185" s="65" t="s">
        <v>3121</v>
      </c>
      <c r="P185" s="242" t="b">
        <f>EXACT($A$183,O185)</f>
        <v>1</v>
      </c>
      <c r="Q185" s="258">
        <v>0</v>
      </c>
      <c r="R185" s="259">
        <f t="shared" si="18"/>
        <v>0</v>
      </c>
    </row>
    <row r="186" spans="1:18" outlineLevel="1">
      <c r="A186" s="400" t="s">
        <v>3124</v>
      </c>
      <c r="C186" s="254">
        <f>SUM(C187:C189)</f>
        <v>0</v>
      </c>
      <c r="D186" s="254">
        <f t="shared" si="12"/>
        <v>0</v>
      </c>
      <c r="E186" s="255"/>
      <c r="F186" s="256"/>
      <c r="G186" s="256"/>
      <c r="H186" s="255"/>
      <c r="I186" s="254"/>
      <c r="J186" s="255"/>
      <c r="K186" s="254">
        <f t="shared" si="13"/>
        <v>0</v>
      </c>
      <c r="L186" s="257" t="e">
        <f>#REF!+C186</f>
        <v>#REF!</v>
      </c>
      <c r="M186" s="254"/>
      <c r="N186" s="229" t="e">
        <v>#VALUE!</v>
      </c>
      <c r="O186" s="65">
        <v>0</v>
      </c>
      <c r="P186" s="229"/>
      <c r="Q186" s="258">
        <v>0</v>
      </c>
      <c r="R186" s="259">
        <f t="shared" si="18"/>
        <v>0</v>
      </c>
    </row>
    <row r="187" spans="1:18" ht="12.75" customHeight="1" outlineLevel="2">
      <c r="A187" s="401" t="s">
        <v>4607</v>
      </c>
      <c r="B187" s="45" t="s">
        <v>3125</v>
      </c>
      <c r="C187" s="230">
        <v>0</v>
      </c>
      <c r="D187" s="230">
        <f t="shared" si="12"/>
        <v>0</v>
      </c>
      <c r="E187" s="255"/>
      <c r="F187" s="256"/>
      <c r="G187" s="256"/>
      <c r="H187" s="255"/>
      <c r="I187" s="230"/>
      <c r="J187" s="255"/>
      <c r="K187" s="230">
        <f t="shared" si="13"/>
        <v>0</v>
      </c>
      <c r="L187" s="257"/>
      <c r="M187" s="230"/>
      <c r="N187" s="229">
        <v>0</v>
      </c>
      <c r="O187" s="65" t="s">
        <v>3124</v>
      </c>
      <c r="P187" s="242" t="b">
        <f>EXACT($A$186,O187)</f>
        <v>1</v>
      </c>
      <c r="Q187" s="258">
        <v>0</v>
      </c>
      <c r="R187" s="259">
        <f t="shared" si="18"/>
        <v>0</v>
      </c>
    </row>
    <row r="188" spans="1:18" ht="12.75" customHeight="1" outlineLevel="2">
      <c r="A188" s="401" t="s">
        <v>4608</v>
      </c>
      <c r="B188" s="45" t="s">
        <v>3126</v>
      </c>
      <c r="C188" s="230">
        <v>0</v>
      </c>
      <c r="D188" s="230">
        <f t="shared" ref="D188:D309" si="20">C188*-1</f>
        <v>0</v>
      </c>
      <c r="E188" s="255"/>
      <c r="F188" s="256"/>
      <c r="G188" s="256"/>
      <c r="H188" s="255"/>
      <c r="I188" s="230"/>
      <c r="J188" s="255"/>
      <c r="K188" s="230">
        <f t="shared" ref="K188:K309" si="21">D188+I188</f>
        <v>0</v>
      </c>
      <c r="L188" s="257"/>
      <c r="M188" s="230"/>
      <c r="N188" s="229">
        <v>0</v>
      </c>
      <c r="O188" s="65" t="s">
        <v>3124</v>
      </c>
      <c r="P188" s="242" t="b">
        <f>EXACT($A$186,O188)</f>
        <v>1</v>
      </c>
      <c r="Q188" s="258">
        <v>0</v>
      </c>
      <c r="R188" s="259">
        <f t="shared" si="18"/>
        <v>0</v>
      </c>
    </row>
    <row r="189" spans="1:18" ht="12.75" customHeight="1" outlineLevel="2">
      <c r="A189" s="401" t="s">
        <v>4609</v>
      </c>
      <c r="B189" s="45" t="s">
        <v>3127</v>
      </c>
      <c r="C189" s="230">
        <v>0</v>
      </c>
      <c r="D189" s="230">
        <f t="shared" si="20"/>
        <v>0</v>
      </c>
      <c r="E189" s="255"/>
      <c r="F189" s="256"/>
      <c r="G189" s="256"/>
      <c r="H189" s="255"/>
      <c r="I189" s="230"/>
      <c r="J189" s="255"/>
      <c r="K189" s="230">
        <f t="shared" si="21"/>
        <v>0</v>
      </c>
      <c r="L189" s="257"/>
      <c r="M189" s="230"/>
      <c r="N189" s="229">
        <v>0</v>
      </c>
      <c r="O189" s="65" t="s">
        <v>3124</v>
      </c>
      <c r="P189" s="242" t="b">
        <f>EXACT($A$186,O189)</f>
        <v>1</v>
      </c>
      <c r="Q189" s="258">
        <v>0</v>
      </c>
      <c r="R189" s="259">
        <f t="shared" si="18"/>
        <v>0</v>
      </c>
    </row>
    <row r="190" spans="1:18" outlineLevel="1">
      <c r="A190" s="400" t="s">
        <v>3128</v>
      </c>
      <c r="C190" s="254">
        <f>SUM(C191:C193)</f>
        <v>0</v>
      </c>
      <c r="D190" s="254">
        <f t="shared" si="20"/>
        <v>0</v>
      </c>
      <c r="E190" s="255"/>
      <c r="F190" s="256"/>
      <c r="G190" s="256"/>
      <c r="H190" s="255"/>
      <c r="I190" s="254"/>
      <c r="J190" s="255"/>
      <c r="K190" s="254">
        <f t="shared" si="21"/>
        <v>0</v>
      </c>
      <c r="L190" s="257" t="e">
        <f>#REF!+C190</f>
        <v>#REF!</v>
      </c>
      <c r="M190" s="254"/>
      <c r="N190" s="229" t="e">
        <v>#VALUE!</v>
      </c>
      <c r="O190" s="65">
        <v>0</v>
      </c>
      <c r="P190" s="229"/>
      <c r="Q190" s="258">
        <v>0</v>
      </c>
      <c r="R190" s="259">
        <f t="shared" si="18"/>
        <v>0</v>
      </c>
    </row>
    <row r="191" spans="1:18" ht="12.75" customHeight="1" outlineLevel="2">
      <c r="A191" s="401" t="s">
        <v>4610</v>
      </c>
      <c r="B191" s="45" t="s">
        <v>3129</v>
      </c>
      <c r="C191" s="230">
        <v>0</v>
      </c>
      <c r="D191" s="230">
        <f t="shared" si="20"/>
        <v>0</v>
      </c>
      <c r="E191" s="255"/>
      <c r="F191" s="256"/>
      <c r="G191" s="256"/>
      <c r="H191" s="255"/>
      <c r="I191" s="230"/>
      <c r="J191" s="255"/>
      <c r="K191" s="230">
        <f t="shared" si="21"/>
        <v>0</v>
      </c>
      <c r="L191" s="257"/>
      <c r="M191" s="230"/>
      <c r="N191" s="229">
        <v>0</v>
      </c>
      <c r="O191" s="65" t="s">
        <v>3128</v>
      </c>
      <c r="P191" s="242" t="b">
        <f>EXACT($A$190,O191)</f>
        <v>1</v>
      </c>
      <c r="Q191" s="258">
        <v>0</v>
      </c>
      <c r="R191" s="259">
        <f t="shared" si="18"/>
        <v>0</v>
      </c>
    </row>
    <row r="192" spans="1:18" ht="12.75" customHeight="1" outlineLevel="2">
      <c r="A192" s="401" t="s">
        <v>4611</v>
      </c>
      <c r="B192" s="45" t="s">
        <v>3130</v>
      </c>
      <c r="C192" s="230">
        <v>0</v>
      </c>
      <c r="D192" s="230">
        <f t="shared" si="20"/>
        <v>0</v>
      </c>
      <c r="E192" s="255"/>
      <c r="F192" s="256"/>
      <c r="G192" s="256"/>
      <c r="H192" s="255"/>
      <c r="I192" s="230"/>
      <c r="J192" s="255"/>
      <c r="K192" s="230">
        <f t="shared" si="21"/>
        <v>0</v>
      </c>
      <c r="L192" s="257"/>
      <c r="M192" s="230"/>
      <c r="N192" s="229">
        <v>0</v>
      </c>
      <c r="O192" s="65" t="s">
        <v>3128</v>
      </c>
      <c r="P192" s="242" t="b">
        <f>EXACT($A$190,O192)</f>
        <v>1</v>
      </c>
      <c r="Q192" s="258">
        <v>0</v>
      </c>
      <c r="R192" s="259">
        <f t="shared" si="18"/>
        <v>0</v>
      </c>
    </row>
    <row r="193" spans="1:18" ht="12.75" customHeight="1" outlineLevel="2">
      <c r="A193" s="401" t="s">
        <v>4612</v>
      </c>
      <c r="B193" s="45" t="s">
        <v>3131</v>
      </c>
      <c r="C193" s="230">
        <v>0</v>
      </c>
      <c r="D193" s="230">
        <f t="shared" si="20"/>
        <v>0</v>
      </c>
      <c r="E193" s="255"/>
      <c r="F193" s="256"/>
      <c r="G193" s="256"/>
      <c r="H193" s="255"/>
      <c r="I193" s="230"/>
      <c r="J193" s="255"/>
      <c r="K193" s="230">
        <f t="shared" si="21"/>
        <v>0</v>
      </c>
      <c r="L193" s="257"/>
      <c r="M193" s="230"/>
      <c r="N193" s="229">
        <v>0</v>
      </c>
      <c r="O193" s="65" t="s">
        <v>3128</v>
      </c>
      <c r="P193" s="242" t="b">
        <f>EXACT($A$190,O193)</f>
        <v>1</v>
      </c>
      <c r="Q193" s="258">
        <v>0</v>
      </c>
      <c r="R193" s="259">
        <f t="shared" si="18"/>
        <v>0</v>
      </c>
    </row>
    <row r="194" spans="1:18" outlineLevel="1">
      <c r="A194" s="400" t="s">
        <v>3132</v>
      </c>
      <c r="C194" s="254">
        <f>SUM(C195:C197)</f>
        <v>-27271.78</v>
      </c>
      <c r="D194" s="254">
        <f t="shared" si="20"/>
        <v>27271.78</v>
      </c>
      <c r="E194" s="255"/>
      <c r="F194" s="256"/>
      <c r="G194" s="256"/>
      <c r="H194" s="255"/>
      <c r="I194" s="254"/>
      <c r="J194" s="255"/>
      <c r="K194" s="254">
        <f t="shared" si="21"/>
        <v>27271.78</v>
      </c>
      <c r="L194" s="257" t="e">
        <f>#REF!+C194</f>
        <v>#REF!</v>
      </c>
      <c r="M194" s="254" t="s">
        <v>3133</v>
      </c>
      <c r="N194" s="229" t="e">
        <v>#VALUE!</v>
      </c>
      <c r="O194" s="65">
        <v>0</v>
      </c>
      <c r="P194" s="229"/>
      <c r="Q194" s="258">
        <v>27271.78</v>
      </c>
      <c r="R194" s="259">
        <f t="shared" si="18"/>
        <v>0</v>
      </c>
    </row>
    <row r="195" spans="1:18" ht="12.75" customHeight="1" outlineLevel="2">
      <c r="A195" s="401" t="s">
        <v>4613</v>
      </c>
      <c r="B195" s="45" t="s">
        <v>3134</v>
      </c>
      <c r="C195" s="230">
        <v>-6261.8</v>
      </c>
      <c r="D195" s="230">
        <f t="shared" si="20"/>
        <v>6261.8</v>
      </c>
      <c r="E195" s="255"/>
      <c r="F195" s="256"/>
      <c r="G195" s="256"/>
      <c r="H195" s="255"/>
      <c r="I195" s="230"/>
      <c r="J195" s="255"/>
      <c r="K195" s="230">
        <f t="shared" si="21"/>
        <v>6261.8</v>
      </c>
      <c r="L195" s="257"/>
      <c r="M195" s="230"/>
      <c r="N195" s="229">
        <v>0</v>
      </c>
      <c r="O195" s="65" t="s">
        <v>3132</v>
      </c>
      <c r="P195" s="242" t="b">
        <f>EXACT($A$194,O195)</f>
        <v>1</v>
      </c>
      <c r="Q195" s="258">
        <v>0</v>
      </c>
      <c r="R195" s="259">
        <f t="shared" si="18"/>
        <v>6261.8</v>
      </c>
    </row>
    <row r="196" spans="1:18" ht="12.75" customHeight="1" outlineLevel="2">
      <c r="A196" s="401" t="s">
        <v>4614</v>
      </c>
      <c r="B196" s="45" t="s">
        <v>3135</v>
      </c>
      <c r="C196" s="230">
        <v>-21009.98</v>
      </c>
      <c r="D196" s="230">
        <f t="shared" si="20"/>
        <v>21009.98</v>
      </c>
      <c r="E196" s="255"/>
      <c r="F196" s="256"/>
      <c r="G196" s="256"/>
      <c r="H196" s="255"/>
      <c r="I196" s="230"/>
      <c r="J196" s="255"/>
      <c r="K196" s="230">
        <f t="shared" si="21"/>
        <v>21009.98</v>
      </c>
      <c r="L196" s="257"/>
      <c r="M196" s="230"/>
      <c r="N196" s="229">
        <v>0</v>
      </c>
      <c r="O196" s="65" t="s">
        <v>3132</v>
      </c>
      <c r="P196" s="242" t="b">
        <f>EXACT($A$194,O196)</f>
        <v>1</v>
      </c>
      <c r="Q196" s="258">
        <v>0</v>
      </c>
      <c r="R196" s="259">
        <f t="shared" ref="R196:R258" si="22">K196-Q196</f>
        <v>21009.98</v>
      </c>
    </row>
    <row r="197" spans="1:18" ht="12.75" customHeight="1" outlineLevel="2">
      <c r="A197" s="401" t="s">
        <v>4615</v>
      </c>
      <c r="B197" s="45" t="s">
        <v>3136</v>
      </c>
      <c r="C197" s="230">
        <v>0</v>
      </c>
      <c r="D197" s="230">
        <f t="shared" si="20"/>
        <v>0</v>
      </c>
      <c r="E197" s="255"/>
      <c r="F197" s="256"/>
      <c r="G197" s="256"/>
      <c r="H197" s="255"/>
      <c r="I197" s="230"/>
      <c r="J197" s="255"/>
      <c r="K197" s="230">
        <f t="shared" si="21"/>
        <v>0</v>
      </c>
      <c r="L197" s="257"/>
      <c r="M197" s="230"/>
      <c r="N197" s="229">
        <v>0</v>
      </c>
      <c r="O197" s="65" t="s">
        <v>3132</v>
      </c>
      <c r="P197" s="242" t="b">
        <f>EXACT($A$194,O197)</f>
        <v>1</v>
      </c>
      <c r="Q197" s="258">
        <v>0</v>
      </c>
      <c r="R197" s="259">
        <f t="shared" si="22"/>
        <v>0</v>
      </c>
    </row>
    <row r="198" spans="1:18" ht="12.75" customHeight="1" outlineLevel="1">
      <c r="A198" s="400" t="s">
        <v>3137</v>
      </c>
      <c r="B198" s="45"/>
      <c r="C198" s="254">
        <f>SUM(C199:C201)</f>
        <v>-3090.8199999999897</v>
      </c>
      <c r="D198" s="254">
        <f t="shared" si="20"/>
        <v>3090.8199999999897</v>
      </c>
      <c r="E198" s="255"/>
      <c r="F198" s="256"/>
      <c r="G198" s="256"/>
      <c r="H198" s="255"/>
      <c r="I198" s="254"/>
      <c r="J198" s="255"/>
      <c r="K198" s="254">
        <f>D198+I198</f>
        <v>3090.8199999999897</v>
      </c>
      <c r="L198" s="257"/>
      <c r="M198" s="230"/>
      <c r="N198" s="229" t="e">
        <v>#VALUE!</v>
      </c>
      <c r="O198" s="65">
        <v>0</v>
      </c>
      <c r="P198" s="229"/>
      <c r="Q198" s="258">
        <v>2477.9299999999998</v>
      </c>
      <c r="R198" s="259">
        <f t="shared" si="22"/>
        <v>612.88999999998987</v>
      </c>
    </row>
    <row r="199" spans="1:18" ht="12.75" customHeight="1" outlineLevel="2">
      <c r="A199" s="401" t="s">
        <v>4616</v>
      </c>
      <c r="B199" s="45" t="s">
        <v>3138</v>
      </c>
      <c r="C199" s="230">
        <v>2161.5</v>
      </c>
      <c r="D199" s="230">
        <f t="shared" si="20"/>
        <v>-2161.5</v>
      </c>
      <c r="E199" s="255"/>
      <c r="F199" s="256"/>
      <c r="G199" s="256"/>
      <c r="H199" s="255"/>
      <c r="I199" s="230"/>
      <c r="J199" s="255"/>
      <c r="K199" s="230">
        <f>D199+I199</f>
        <v>-2161.5</v>
      </c>
      <c r="L199" s="257"/>
      <c r="M199" s="230"/>
      <c r="N199" s="229">
        <v>0</v>
      </c>
      <c r="O199" s="65" t="s">
        <v>3137</v>
      </c>
      <c r="P199" s="242" t="b">
        <f>EXACT($A$198,O199)</f>
        <v>1</v>
      </c>
      <c r="Q199" s="258">
        <v>0</v>
      </c>
      <c r="R199" s="259">
        <f t="shared" si="22"/>
        <v>-2161.5</v>
      </c>
    </row>
    <row r="200" spans="1:18" ht="12.75" customHeight="1" outlineLevel="2">
      <c r="A200" s="401" t="s">
        <v>4617</v>
      </c>
      <c r="B200" s="45" t="s">
        <v>3139</v>
      </c>
      <c r="C200" s="230">
        <v>-5248.7299999999896</v>
      </c>
      <c r="D200" s="230">
        <f t="shared" si="20"/>
        <v>5248.7299999999896</v>
      </c>
      <c r="E200" s="255"/>
      <c r="F200" s="256"/>
      <c r="G200" s="256"/>
      <c r="H200" s="255"/>
      <c r="I200" s="230"/>
      <c r="J200" s="255"/>
      <c r="K200" s="230">
        <f>D200+I200</f>
        <v>5248.7299999999896</v>
      </c>
      <c r="L200" s="257"/>
      <c r="M200" s="230"/>
      <c r="N200" s="229">
        <v>0</v>
      </c>
      <c r="O200" s="65" t="s">
        <v>3137</v>
      </c>
      <c r="P200" s="242" t="b">
        <f>EXACT($A$198,O200)</f>
        <v>1</v>
      </c>
      <c r="Q200" s="258">
        <v>0</v>
      </c>
      <c r="R200" s="259">
        <f t="shared" si="22"/>
        <v>5248.7299999999896</v>
      </c>
    </row>
    <row r="201" spans="1:18" ht="12.75" customHeight="1" outlineLevel="2">
      <c r="A201" s="401" t="s">
        <v>4618</v>
      </c>
      <c r="B201" s="45" t="s">
        <v>3140</v>
      </c>
      <c r="C201" s="230">
        <v>-3.5899999999999901</v>
      </c>
      <c r="D201" s="230">
        <f t="shared" si="20"/>
        <v>3.5899999999999901</v>
      </c>
      <c r="E201" s="255"/>
      <c r="F201" s="256"/>
      <c r="G201" s="256"/>
      <c r="H201" s="255"/>
      <c r="I201" s="230"/>
      <c r="J201" s="255"/>
      <c r="K201" s="230">
        <f>D201+I201</f>
        <v>3.5899999999999901</v>
      </c>
      <c r="L201" s="257"/>
      <c r="M201" s="230"/>
      <c r="N201" s="229">
        <v>0</v>
      </c>
      <c r="O201" s="65" t="s">
        <v>3137</v>
      </c>
      <c r="P201" s="242" t="b">
        <f>EXACT($A$198,O201)</f>
        <v>1</v>
      </c>
      <c r="Q201" s="258">
        <v>0</v>
      </c>
      <c r="R201" s="259">
        <f t="shared" si="22"/>
        <v>3.5899999999999901</v>
      </c>
    </row>
    <row r="202" spans="1:18" outlineLevel="1">
      <c r="A202" s="400" t="s">
        <v>3141</v>
      </c>
      <c r="B202" s="262"/>
      <c r="C202" s="254">
        <f>SUM(C203:C220)</f>
        <v>-820975670.34000003</v>
      </c>
      <c r="D202" s="254">
        <f t="shared" si="20"/>
        <v>820975670.34000003</v>
      </c>
      <c r="E202" s="255"/>
      <c r="F202" s="256"/>
      <c r="G202" s="256"/>
      <c r="H202" s="255"/>
      <c r="I202" s="254"/>
      <c r="J202" s="255"/>
      <c r="K202" s="254">
        <f t="shared" si="21"/>
        <v>820975670.34000003</v>
      </c>
      <c r="L202" s="257" t="e">
        <f>#REF!+C202</f>
        <v>#REF!</v>
      </c>
      <c r="M202" s="229"/>
      <c r="N202" s="229" t="e">
        <v>#VALUE!</v>
      </c>
      <c r="O202" s="65">
        <v>0</v>
      </c>
      <c r="P202" s="229"/>
      <c r="Q202" s="258">
        <v>752457831.00999999</v>
      </c>
      <c r="R202" s="259">
        <f t="shared" si="22"/>
        <v>68517839.330000043</v>
      </c>
    </row>
    <row r="203" spans="1:18" outlineLevel="2">
      <c r="A203" s="272" t="s">
        <v>5785</v>
      </c>
      <c r="B203" s="196" t="s">
        <v>3142</v>
      </c>
      <c r="C203" s="230">
        <v>-822214071.96000004</v>
      </c>
      <c r="D203" s="230">
        <f>C203*-1</f>
        <v>822214071.96000004</v>
      </c>
      <c r="E203" s="255"/>
      <c r="F203" s="256"/>
      <c r="G203" s="256"/>
      <c r="H203" s="255"/>
      <c r="I203" s="230"/>
      <c r="J203" s="255"/>
      <c r="K203" s="230">
        <f>D203+I203</f>
        <v>822214071.96000004</v>
      </c>
      <c r="L203" s="257"/>
      <c r="M203" s="230"/>
      <c r="N203" s="229">
        <v>0</v>
      </c>
      <c r="O203" s="65" t="s">
        <v>3141</v>
      </c>
      <c r="P203" s="242" t="b">
        <f>EXACT($A$202,O203)</f>
        <v>1</v>
      </c>
      <c r="Q203" s="258">
        <v>0</v>
      </c>
      <c r="R203" s="259">
        <f>K203-Q203</f>
        <v>822214071.96000004</v>
      </c>
    </row>
    <row r="204" spans="1:18" outlineLevel="2">
      <c r="A204" s="272" t="s">
        <v>4619</v>
      </c>
      <c r="B204" s="196" t="s">
        <v>3143</v>
      </c>
      <c r="C204" s="230">
        <v>1238401.6200000001</v>
      </c>
      <c r="D204" s="230">
        <f t="shared" si="20"/>
        <v>-1238401.6200000001</v>
      </c>
      <c r="E204" s="255"/>
      <c r="F204" s="256"/>
      <c r="G204" s="256"/>
      <c r="H204" s="255"/>
      <c r="I204" s="230"/>
      <c r="J204" s="255"/>
      <c r="K204" s="230">
        <f t="shared" si="21"/>
        <v>-1238401.6200000001</v>
      </c>
      <c r="L204" s="257"/>
      <c r="M204" s="230"/>
      <c r="N204" s="229">
        <v>0</v>
      </c>
      <c r="O204" s="65" t="s">
        <v>3317</v>
      </c>
      <c r="P204" s="242" t="b">
        <f>EXACT($A$202,O204)</f>
        <v>0</v>
      </c>
      <c r="Q204" s="258">
        <v>0</v>
      </c>
      <c r="R204" s="259">
        <f t="shared" si="22"/>
        <v>-1238401.6200000001</v>
      </c>
    </row>
    <row r="205" spans="1:18" outlineLevel="2">
      <c r="A205" s="401" t="s">
        <v>4620</v>
      </c>
      <c r="B205" s="45" t="s">
        <v>3144</v>
      </c>
      <c r="C205" s="230">
        <v>0</v>
      </c>
      <c r="D205" s="230">
        <f t="shared" si="20"/>
        <v>0</v>
      </c>
      <c r="E205" s="255"/>
      <c r="F205" s="256"/>
      <c r="G205" s="256"/>
      <c r="H205" s="255"/>
      <c r="I205" s="230"/>
      <c r="J205" s="255"/>
      <c r="K205" s="230">
        <f t="shared" si="21"/>
        <v>0</v>
      </c>
      <c r="L205" s="257"/>
      <c r="M205" s="230"/>
      <c r="N205" s="229">
        <v>0</v>
      </c>
      <c r="O205" s="65" t="s">
        <v>3141</v>
      </c>
      <c r="P205" s="242" t="b">
        <f>EXACT($A$202,O205)</f>
        <v>1</v>
      </c>
      <c r="Q205" s="258">
        <v>0</v>
      </c>
      <c r="R205" s="259">
        <f t="shared" si="22"/>
        <v>0</v>
      </c>
    </row>
    <row r="206" spans="1:18" outlineLevel="2">
      <c r="A206" s="272" t="s">
        <v>4621</v>
      </c>
      <c r="B206" s="196" t="s">
        <v>3145</v>
      </c>
      <c r="C206" s="230">
        <v>0</v>
      </c>
      <c r="D206" s="230">
        <f t="shared" si="20"/>
        <v>0</v>
      </c>
      <c r="E206" s="255"/>
      <c r="F206" s="256"/>
      <c r="G206" s="256"/>
      <c r="H206" s="255"/>
      <c r="I206" s="230"/>
      <c r="J206" s="255"/>
      <c r="K206" s="230">
        <f t="shared" si="21"/>
        <v>0</v>
      </c>
      <c r="L206" s="257"/>
      <c r="M206" s="230"/>
      <c r="N206" s="229">
        <v>0</v>
      </c>
      <c r="O206" s="65" t="s">
        <v>3141</v>
      </c>
      <c r="P206" s="242" t="b">
        <f t="shared" ref="P206:P220" si="23">EXACT($A$202,O206)</f>
        <v>1</v>
      </c>
      <c r="Q206" s="258">
        <v>0</v>
      </c>
      <c r="R206" s="259">
        <f t="shared" si="22"/>
        <v>0</v>
      </c>
    </row>
    <row r="207" spans="1:18" outlineLevel="2">
      <c r="A207" s="401" t="s">
        <v>4622</v>
      </c>
      <c r="B207" s="45" t="s">
        <v>3146</v>
      </c>
      <c r="C207" s="230">
        <v>0</v>
      </c>
      <c r="D207" s="230">
        <f t="shared" si="20"/>
        <v>0</v>
      </c>
      <c r="E207" s="255"/>
      <c r="F207" s="256"/>
      <c r="G207" s="256"/>
      <c r="H207" s="255"/>
      <c r="I207" s="230"/>
      <c r="J207" s="255"/>
      <c r="K207" s="230">
        <f t="shared" si="21"/>
        <v>0</v>
      </c>
      <c r="L207" s="257"/>
      <c r="M207" s="230"/>
      <c r="N207" s="229">
        <v>0</v>
      </c>
      <c r="O207" s="65">
        <v>0</v>
      </c>
      <c r="P207" s="242" t="b">
        <f t="shared" si="23"/>
        <v>0</v>
      </c>
      <c r="Q207" s="258">
        <v>0</v>
      </c>
      <c r="R207" s="259">
        <f t="shared" si="22"/>
        <v>0</v>
      </c>
    </row>
    <row r="208" spans="1:18" outlineLevel="2">
      <c r="A208" s="401" t="s">
        <v>4623</v>
      </c>
      <c r="B208" s="45" t="s">
        <v>3147</v>
      </c>
      <c r="C208" s="230">
        <v>0</v>
      </c>
      <c r="D208" s="230">
        <f t="shared" si="20"/>
        <v>0</v>
      </c>
      <c r="E208" s="255"/>
      <c r="F208" s="256"/>
      <c r="G208" s="256"/>
      <c r="H208" s="255"/>
      <c r="I208" s="230"/>
      <c r="J208" s="255"/>
      <c r="K208" s="230">
        <f t="shared" si="21"/>
        <v>0</v>
      </c>
      <c r="L208" s="257"/>
      <c r="M208" s="230"/>
      <c r="N208" s="229">
        <v>0</v>
      </c>
      <c r="O208" s="65">
        <v>0</v>
      </c>
      <c r="P208" s="242" t="b">
        <f t="shared" si="23"/>
        <v>0</v>
      </c>
      <c r="Q208" s="258">
        <v>0</v>
      </c>
      <c r="R208" s="259">
        <f t="shared" si="22"/>
        <v>0</v>
      </c>
    </row>
    <row r="209" spans="1:18" outlineLevel="2">
      <c r="A209" s="401" t="s">
        <v>4624</v>
      </c>
      <c r="B209" s="45" t="s">
        <v>3148</v>
      </c>
      <c r="C209" s="230">
        <v>0</v>
      </c>
      <c r="D209" s="230">
        <f t="shared" si="20"/>
        <v>0</v>
      </c>
      <c r="E209" s="255"/>
      <c r="F209" s="256"/>
      <c r="G209" s="256"/>
      <c r="H209" s="255"/>
      <c r="I209" s="230"/>
      <c r="J209" s="255"/>
      <c r="K209" s="230">
        <f t="shared" si="21"/>
        <v>0</v>
      </c>
      <c r="L209" s="257"/>
      <c r="M209" s="230"/>
      <c r="N209" s="229">
        <v>0</v>
      </c>
      <c r="O209" s="65">
        <v>0</v>
      </c>
      <c r="P209" s="242" t="b">
        <f t="shared" si="23"/>
        <v>0</v>
      </c>
      <c r="Q209" s="258">
        <v>0</v>
      </c>
      <c r="R209" s="259">
        <f t="shared" si="22"/>
        <v>0</v>
      </c>
    </row>
    <row r="210" spans="1:18" outlineLevel="2">
      <c r="A210" s="401" t="s">
        <v>4625</v>
      </c>
      <c r="B210" s="45" t="s">
        <v>3149</v>
      </c>
      <c r="C210" s="230">
        <v>0</v>
      </c>
      <c r="D210" s="230">
        <f t="shared" si="20"/>
        <v>0</v>
      </c>
      <c r="E210" s="255"/>
      <c r="F210" s="256"/>
      <c r="G210" s="256"/>
      <c r="H210" s="255"/>
      <c r="I210" s="230"/>
      <c r="J210" s="255"/>
      <c r="K210" s="230">
        <f t="shared" si="21"/>
        <v>0</v>
      </c>
      <c r="L210" s="257"/>
      <c r="M210" s="230"/>
      <c r="N210" s="229">
        <v>0</v>
      </c>
      <c r="O210" s="65">
        <v>0</v>
      </c>
      <c r="P210" s="242" t="b">
        <f t="shared" si="23"/>
        <v>0</v>
      </c>
      <c r="Q210" s="258">
        <v>0</v>
      </c>
      <c r="R210" s="259">
        <f t="shared" si="22"/>
        <v>0</v>
      </c>
    </row>
    <row r="211" spans="1:18" outlineLevel="2">
      <c r="A211" s="401" t="s">
        <v>4626</v>
      </c>
      <c r="B211" s="45" t="s">
        <v>3150</v>
      </c>
      <c r="C211" s="230">
        <v>0</v>
      </c>
      <c r="D211" s="230">
        <f t="shared" si="20"/>
        <v>0</v>
      </c>
      <c r="E211" s="255"/>
      <c r="F211" s="256"/>
      <c r="G211" s="256"/>
      <c r="H211" s="255"/>
      <c r="I211" s="230"/>
      <c r="J211" s="255"/>
      <c r="K211" s="230">
        <f t="shared" si="21"/>
        <v>0</v>
      </c>
      <c r="L211" s="257"/>
      <c r="M211" s="230"/>
      <c r="N211" s="229">
        <v>0</v>
      </c>
      <c r="O211" s="65">
        <v>0</v>
      </c>
      <c r="P211" s="242" t="b">
        <f t="shared" si="23"/>
        <v>0</v>
      </c>
      <c r="Q211" s="258">
        <v>0</v>
      </c>
      <c r="R211" s="259">
        <f t="shared" si="22"/>
        <v>0</v>
      </c>
    </row>
    <row r="212" spans="1:18" outlineLevel="2">
      <c r="A212" s="401" t="s">
        <v>4627</v>
      </c>
      <c r="B212" s="45" t="s">
        <v>3151</v>
      </c>
      <c r="C212" s="230">
        <v>0</v>
      </c>
      <c r="D212" s="230">
        <f t="shared" si="20"/>
        <v>0</v>
      </c>
      <c r="E212" s="255"/>
      <c r="F212" s="256"/>
      <c r="G212" s="256"/>
      <c r="H212" s="255"/>
      <c r="I212" s="230"/>
      <c r="J212" s="255"/>
      <c r="K212" s="230">
        <f t="shared" si="21"/>
        <v>0</v>
      </c>
      <c r="L212" s="257"/>
      <c r="M212" s="230"/>
      <c r="N212" s="229">
        <v>0</v>
      </c>
      <c r="O212" s="65">
        <v>0</v>
      </c>
      <c r="P212" s="242" t="b">
        <f t="shared" si="23"/>
        <v>0</v>
      </c>
      <c r="Q212" s="258">
        <v>0</v>
      </c>
      <c r="R212" s="259">
        <f t="shared" si="22"/>
        <v>0</v>
      </c>
    </row>
    <row r="213" spans="1:18" outlineLevel="2">
      <c r="A213" s="401" t="s">
        <v>4628</v>
      </c>
      <c r="B213" s="45" t="s">
        <v>3152</v>
      </c>
      <c r="C213" s="230">
        <v>0</v>
      </c>
      <c r="D213" s="230">
        <f t="shared" si="20"/>
        <v>0</v>
      </c>
      <c r="E213" s="255"/>
      <c r="F213" s="256"/>
      <c r="G213" s="256"/>
      <c r="H213" s="255"/>
      <c r="I213" s="230"/>
      <c r="J213" s="255"/>
      <c r="K213" s="230">
        <f t="shared" si="21"/>
        <v>0</v>
      </c>
      <c r="L213" s="257"/>
      <c r="M213" s="230"/>
      <c r="N213" s="229">
        <v>0</v>
      </c>
      <c r="O213" s="65">
        <v>0</v>
      </c>
      <c r="P213" s="242" t="b">
        <f t="shared" si="23"/>
        <v>0</v>
      </c>
      <c r="Q213" s="258">
        <v>0</v>
      </c>
      <c r="R213" s="259">
        <f t="shared" si="22"/>
        <v>0</v>
      </c>
    </row>
    <row r="214" spans="1:18" outlineLevel="2">
      <c r="A214" s="401" t="s">
        <v>4629</v>
      </c>
      <c r="B214" s="45" t="s">
        <v>3153</v>
      </c>
      <c r="C214" s="230">
        <v>0</v>
      </c>
      <c r="D214" s="230">
        <f t="shared" si="20"/>
        <v>0</v>
      </c>
      <c r="E214" s="255"/>
      <c r="F214" s="256"/>
      <c r="G214" s="256"/>
      <c r="H214" s="255"/>
      <c r="I214" s="230"/>
      <c r="J214" s="255"/>
      <c r="K214" s="230">
        <f t="shared" si="21"/>
        <v>0</v>
      </c>
      <c r="L214" s="257"/>
      <c r="M214" s="230"/>
      <c r="N214" s="229">
        <v>0</v>
      </c>
      <c r="O214" s="65">
        <v>0</v>
      </c>
      <c r="P214" s="242" t="b">
        <f t="shared" si="23"/>
        <v>0</v>
      </c>
      <c r="Q214" s="258">
        <v>0</v>
      </c>
      <c r="R214" s="259">
        <f t="shared" si="22"/>
        <v>0</v>
      </c>
    </row>
    <row r="215" spans="1:18" outlineLevel="2">
      <c r="A215" s="401" t="s">
        <v>4630</v>
      </c>
      <c r="B215" s="45" t="s">
        <v>3154</v>
      </c>
      <c r="C215" s="230">
        <v>0</v>
      </c>
      <c r="D215" s="230">
        <f t="shared" si="20"/>
        <v>0</v>
      </c>
      <c r="E215" s="255"/>
      <c r="F215" s="256"/>
      <c r="G215" s="256"/>
      <c r="H215" s="255"/>
      <c r="I215" s="230"/>
      <c r="J215" s="255"/>
      <c r="K215" s="230">
        <f t="shared" si="21"/>
        <v>0</v>
      </c>
      <c r="L215" s="257"/>
      <c r="M215" s="230"/>
      <c r="N215" s="229">
        <v>0</v>
      </c>
      <c r="O215" s="65">
        <v>0</v>
      </c>
      <c r="P215" s="242" t="b">
        <f t="shared" si="23"/>
        <v>0</v>
      </c>
      <c r="Q215" s="258">
        <v>0</v>
      </c>
      <c r="R215" s="259">
        <f t="shared" si="22"/>
        <v>0</v>
      </c>
    </row>
    <row r="216" spans="1:18" outlineLevel="2">
      <c r="A216" s="401" t="s">
        <v>4631</v>
      </c>
      <c r="B216" s="45" t="s">
        <v>3155</v>
      </c>
      <c r="C216" s="230">
        <v>0</v>
      </c>
      <c r="D216" s="230">
        <f t="shared" si="20"/>
        <v>0</v>
      </c>
      <c r="E216" s="255"/>
      <c r="F216" s="256"/>
      <c r="G216" s="256"/>
      <c r="H216" s="255"/>
      <c r="I216" s="230"/>
      <c r="J216" s="255"/>
      <c r="K216" s="230">
        <f t="shared" si="21"/>
        <v>0</v>
      </c>
      <c r="L216" s="257"/>
      <c r="M216" s="230"/>
      <c r="N216" s="229">
        <v>0</v>
      </c>
      <c r="O216" s="65">
        <v>0</v>
      </c>
      <c r="P216" s="242" t="b">
        <f t="shared" si="23"/>
        <v>0</v>
      </c>
      <c r="Q216" s="258">
        <v>0</v>
      </c>
      <c r="R216" s="259">
        <f t="shared" si="22"/>
        <v>0</v>
      </c>
    </row>
    <row r="217" spans="1:18" outlineLevel="2">
      <c r="A217" s="401" t="s">
        <v>4632</v>
      </c>
      <c r="B217" s="45" t="s">
        <v>3156</v>
      </c>
      <c r="C217" s="230">
        <v>0</v>
      </c>
      <c r="D217" s="230">
        <f t="shared" si="20"/>
        <v>0</v>
      </c>
      <c r="E217" s="255"/>
      <c r="F217" s="256"/>
      <c r="G217" s="256"/>
      <c r="H217" s="255"/>
      <c r="I217" s="230"/>
      <c r="J217" s="255"/>
      <c r="K217" s="230">
        <f t="shared" si="21"/>
        <v>0</v>
      </c>
      <c r="L217" s="257"/>
      <c r="M217" s="230"/>
      <c r="N217" s="229">
        <v>0</v>
      </c>
      <c r="O217" s="65">
        <v>0</v>
      </c>
      <c r="P217" s="242" t="b">
        <f t="shared" si="23"/>
        <v>0</v>
      </c>
      <c r="Q217" s="258">
        <v>0</v>
      </c>
      <c r="R217" s="259">
        <f t="shared" si="22"/>
        <v>0</v>
      </c>
    </row>
    <row r="218" spans="1:18" outlineLevel="2">
      <c r="A218" s="401" t="s">
        <v>4633</v>
      </c>
      <c r="B218" s="45" t="s">
        <v>3157</v>
      </c>
      <c r="C218" s="230">
        <v>0</v>
      </c>
      <c r="D218" s="230">
        <f t="shared" si="20"/>
        <v>0</v>
      </c>
      <c r="E218" s="255"/>
      <c r="F218" s="256"/>
      <c r="G218" s="256"/>
      <c r="H218" s="255"/>
      <c r="I218" s="230"/>
      <c r="J218" s="255"/>
      <c r="K218" s="230">
        <f t="shared" si="21"/>
        <v>0</v>
      </c>
      <c r="L218" s="257"/>
      <c r="M218" s="230"/>
      <c r="N218" s="229">
        <v>0</v>
      </c>
      <c r="O218" s="65">
        <v>0</v>
      </c>
      <c r="P218" s="242" t="b">
        <f t="shared" si="23"/>
        <v>0</v>
      </c>
      <c r="Q218" s="258">
        <v>0</v>
      </c>
      <c r="R218" s="259">
        <f t="shared" si="22"/>
        <v>0</v>
      </c>
    </row>
    <row r="219" spans="1:18" outlineLevel="2">
      <c r="A219" s="401" t="s">
        <v>4634</v>
      </c>
      <c r="B219" s="45" t="s">
        <v>3158</v>
      </c>
      <c r="C219" s="230">
        <v>0</v>
      </c>
      <c r="D219" s="230">
        <f t="shared" si="20"/>
        <v>0</v>
      </c>
      <c r="E219" s="255"/>
      <c r="F219" s="256"/>
      <c r="G219" s="256"/>
      <c r="H219" s="255"/>
      <c r="I219" s="230"/>
      <c r="J219" s="255"/>
      <c r="K219" s="230">
        <f t="shared" si="21"/>
        <v>0</v>
      </c>
      <c r="L219" s="257"/>
      <c r="M219" s="230"/>
      <c r="N219" s="229">
        <v>0</v>
      </c>
      <c r="O219" s="65">
        <v>0</v>
      </c>
      <c r="P219" s="242" t="b">
        <f t="shared" si="23"/>
        <v>0</v>
      </c>
      <c r="Q219" s="258">
        <v>0</v>
      </c>
      <c r="R219" s="259">
        <f t="shared" si="22"/>
        <v>0</v>
      </c>
    </row>
    <row r="220" spans="1:18" outlineLevel="2">
      <c r="A220" s="401" t="s">
        <v>4635</v>
      </c>
      <c r="B220" s="45" t="s">
        <v>3159</v>
      </c>
      <c r="C220" s="230">
        <v>0</v>
      </c>
      <c r="D220" s="230">
        <f t="shared" si="20"/>
        <v>0</v>
      </c>
      <c r="E220" s="255"/>
      <c r="F220" s="256"/>
      <c r="G220" s="256"/>
      <c r="H220" s="255"/>
      <c r="I220" s="230"/>
      <c r="J220" s="255"/>
      <c r="K220" s="230">
        <f t="shared" si="21"/>
        <v>0</v>
      </c>
      <c r="L220" s="257"/>
      <c r="M220" s="230"/>
      <c r="N220" s="229">
        <v>0</v>
      </c>
      <c r="O220" s="65">
        <v>0</v>
      </c>
      <c r="P220" s="242" t="b">
        <f t="shared" si="23"/>
        <v>0</v>
      </c>
      <c r="Q220" s="258">
        <v>0</v>
      </c>
      <c r="R220" s="259">
        <f t="shared" si="22"/>
        <v>0</v>
      </c>
    </row>
    <row r="221" spans="1:18" outlineLevel="1">
      <c r="A221" s="400" t="s">
        <v>3160</v>
      </c>
      <c r="C221" s="254">
        <f>SUM(C222:C225)</f>
        <v>-3694504.75</v>
      </c>
      <c r="D221" s="254">
        <f t="shared" si="20"/>
        <v>3694504.75</v>
      </c>
      <c r="E221" s="255"/>
      <c r="F221" s="256"/>
      <c r="G221" s="256"/>
      <c r="H221" s="255"/>
      <c r="I221" s="254"/>
      <c r="J221" s="255"/>
      <c r="K221" s="254">
        <f t="shared" si="21"/>
        <v>3694504.75</v>
      </c>
      <c r="L221" s="257" t="e">
        <f>#REF!+C221</f>
        <v>#REF!</v>
      </c>
      <c r="M221" s="254"/>
      <c r="N221" s="229" t="e">
        <v>#VALUE!</v>
      </c>
      <c r="O221" s="65">
        <v>0</v>
      </c>
      <c r="P221" s="229"/>
      <c r="Q221" s="258">
        <v>3327235.06</v>
      </c>
      <c r="R221" s="259">
        <f t="shared" si="22"/>
        <v>367269.68999999994</v>
      </c>
    </row>
    <row r="222" spans="1:18" ht="12.75" customHeight="1" outlineLevel="2">
      <c r="A222" s="272" t="s">
        <v>4636</v>
      </c>
      <c r="B222" s="196" t="s">
        <v>3161</v>
      </c>
      <c r="C222" s="230">
        <v>-1619030.71</v>
      </c>
      <c r="D222" s="230">
        <f t="shared" si="20"/>
        <v>1619030.71</v>
      </c>
      <c r="E222" s="255"/>
      <c r="F222" s="256"/>
      <c r="G222" s="256"/>
      <c r="H222" s="255"/>
      <c r="I222" s="230"/>
      <c r="J222" s="255"/>
      <c r="K222" s="230">
        <f t="shared" si="21"/>
        <v>1619030.71</v>
      </c>
      <c r="L222" s="257"/>
      <c r="M222" s="230"/>
      <c r="N222" s="229">
        <v>0</v>
      </c>
      <c r="O222" s="65" t="s">
        <v>3160</v>
      </c>
      <c r="P222" s="242" t="b">
        <f>EXACT($A$221,O222)</f>
        <v>1</v>
      </c>
      <c r="Q222" s="258">
        <v>0</v>
      </c>
      <c r="R222" s="259">
        <f t="shared" si="22"/>
        <v>1619030.71</v>
      </c>
    </row>
    <row r="223" spans="1:18" ht="12.75" customHeight="1" outlineLevel="2">
      <c r="A223" s="272" t="s">
        <v>4637</v>
      </c>
      <c r="B223" s="196" t="s">
        <v>3162</v>
      </c>
      <c r="C223" s="230">
        <v>-587708.30000000005</v>
      </c>
      <c r="D223" s="230">
        <f t="shared" si="20"/>
        <v>587708.30000000005</v>
      </c>
      <c r="E223" s="255"/>
      <c r="F223" s="256"/>
      <c r="G223" s="256"/>
      <c r="H223" s="255"/>
      <c r="I223" s="230"/>
      <c r="J223" s="255"/>
      <c r="K223" s="230">
        <f>D223+I223</f>
        <v>587708.30000000005</v>
      </c>
      <c r="L223" s="257"/>
      <c r="M223" s="230"/>
      <c r="N223" s="229">
        <v>0</v>
      </c>
      <c r="O223" s="65" t="s">
        <v>3160</v>
      </c>
      <c r="P223" s="242" t="b">
        <f>EXACT($A$221,O223)</f>
        <v>1</v>
      </c>
      <c r="Q223" s="258">
        <v>0</v>
      </c>
      <c r="R223" s="259">
        <f t="shared" si="22"/>
        <v>587708.30000000005</v>
      </c>
    </row>
    <row r="224" spans="1:18" ht="12.75" customHeight="1" outlineLevel="2">
      <c r="A224" s="272" t="s">
        <v>4638</v>
      </c>
      <c r="B224" s="196" t="s">
        <v>3163</v>
      </c>
      <c r="C224" s="230">
        <v>3843.0599999999899</v>
      </c>
      <c r="D224" s="230">
        <f t="shared" si="20"/>
        <v>-3843.0599999999899</v>
      </c>
      <c r="E224" s="255"/>
      <c r="F224" s="256"/>
      <c r="G224" s="256"/>
      <c r="H224" s="255"/>
      <c r="I224" s="230"/>
      <c r="J224" s="255"/>
      <c r="K224" s="230">
        <f>D224+I224</f>
        <v>-3843.0599999999899</v>
      </c>
      <c r="L224" s="257"/>
      <c r="M224" s="230"/>
      <c r="N224" s="229">
        <v>0</v>
      </c>
      <c r="O224" s="65" t="s">
        <v>3160</v>
      </c>
      <c r="P224" s="242" t="b">
        <f>EXACT($A$221,O224)</f>
        <v>1</v>
      </c>
      <c r="Q224" s="258">
        <v>0</v>
      </c>
      <c r="R224" s="259">
        <f>K224-Q224</f>
        <v>-3843.0599999999899</v>
      </c>
    </row>
    <row r="225" spans="1:18" ht="12.75" customHeight="1" outlineLevel="2">
      <c r="A225" s="272" t="s">
        <v>4639</v>
      </c>
      <c r="B225" s="196" t="s">
        <v>3164</v>
      </c>
      <c r="C225" s="230">
        <v>-1491608.8</v>
      </c>
      <c r="D225" s="230">
        <f t="shared" si="20"/>
        <v>1491608.8</v>
      </c>
      <c r="E225" s="255"/>
      <c r="F225" s="256"/>
      <c r="G225" s="256"/>
      <c r="H225" s="255"/>
      <c r="I225" s="230"/>
      <c r="J225" s="255"/>
      <c r="K225" s="230">
        <f>D225+I225</f>
        <v>1491608.8</v>
      </c>
      <c r="L225" s="257"/>
      <c r="M225" s="230"/>
      <c r="N225" s="229">
        <v>0</v>
      </c>
      <c r="O225" s="65" t="s">
        <v>3160</v>
      </c>
      <c r="P225" s="242" t="b">
        <f>EXACT($A$221,O225)</f>
        <v>1</v>
      </c>
      <c r="Q225" s="258">
        <v>0</v>
      </c>
      <c r="R225" s="259">
        <f>K225-Q225</f>
        <v>1491608.8</v>
      </c>
    </row>
    <row r="226" spans="1:18" outlineLevel="1">
      <c r="A226" s="400" t="s">
        <v>3165</v>
      </c>
      <c r="C226" s="254">
        <f>SUM(C227)</f>
        <v>0</v>
      </c>
      <c r="D226" s="254">
        <f t="shared" si="20"/>
        <v>0</v>
      </c>
      <c r="E226" s="255"/>
      <c r="F226" s="256"/>
      <c r="G226" s="256"/>
      <c r="H226" s="255"/>
      <c r="I226" s="254"/>
      <c r="J226" s="255"/>
      <c r="K226" s="254">
        <f t="shared" si="21"/>
        <v>0</v>
      </c>
      <c r="L226" s="257" t="e">
        <f>#REF!+C226</f>
        <v>#REF!</v>
      </c>
      <c r="M226" s="254"/>
      <c r="N226" s="229" t="e">
        <v>#VALUE!</v>
      </c>
      <c r="O226" s="65">
        <v>0</v>
      </c>
      <c r="P226" s="229"/>
      <c r="Q226" s="258">
        <v>0</v>
      </c>
      <c r="R226" s="259">
        <f t="shared" si="22"/>
        <v>0</v>
      </c>
    </row>
    <row r="227" spans="1:18" ht="12.75" customHeight="1" outlineLevel="2">
      <c r="A227" s="272" t="s">
        <v>4640</v>
      </c>
      <c r="B227" s="196" t="s">
        <v>3166</v>
      </c>
      <c r="C227" s="230">
        <v>0</v>
      </c>
      <c r="D227" s="230">
        <f t="shared" si="20"/>
        <v>0</v>
      </c>
      <c r="E227" s="255"/>
      <c r="F227" s="256"/>
      <c r="G227" s="256"/>
      <c r="H227" s="255"/>
      <c r="I227" s="230"/>
      <c r="J227" s="255"/>
      <c r="K227" s="230">
        <f t="shared" si="21"/>
        <v>0</v>
      </c>
      <c r="L227" s="257"/>
      <c r="M227" s="230"/>
      <c r="N227" s="229">
        <v>0</v>
      </c>
      <c r="O227" s="65" t="s">
        <v>3165</v>
      </c>
      <c r="P227" s="242" t="b">
        <f>EXACT($A$226,O227)</f>
        <v>1</v>
      </c>
      <c r="Q227" s="258">
        <v>0</v>
      </c>
      <c r="R227" s="259">
        <f t="shared" si="22"/>
        <v>0</v>
      </c>
    </row>
    <row r="228" spans="1:18" outlineLevel="1">
      <c r="A228" s="400" t="s">
        <v>3167</v>
      </c>
      <c r="C228" s="254">
        <f>SUM(C229)</f>
        <v>0</v>
      </c>
      <c r="D228" s="254">
        <f t="shared" si="20"/>
        <v>0</v>
      </c>
      <c r="E228" s="255"/>
      <c r="F228" s="256"/>
      <c r="G228" s="256"/>
      <c r="H228" s="255"/>
      <c r="I228" s="254"/>
      <c r="J228" s="255"/>
      <c r="K228" s="254">
        <f t="shared" si="21"/>
        <v>0</v>
      </c>
      <c r="L228" s="257" t="e">
        <f>#REF!+C228</f>
        <v>#REF!</v>
      </c>
      <c r="N228" s="229" t="e">
        <v>#VALUE!</v>
      </c>
      <c r="O228" s="65">
        <v>0</v>
      </c>
      <c r="P228" s="229"/>
      <c r="Q228" s="258">
        <v>0</v>
      </c>
      <c r="R228" s="259">
        <f t="shared" si="22"/>
        <v>0</v>
      </c>
    </row>
    <row r="229" spans="1:18" ht="12.75" customHeight="1" outlineLevel="2">
      <c r="A229" s="272" t="s">
        <v>4641</v>
      </c>
      <c r="B229" s="196" t="s">
        <v>3168</v>
      </c>
      <c r="C229" s="230">
        <v>0</v>
      </c>
      <c r="D229" s="230">
        <f t="shared" si="20"/>
        <v>0</v>
      </c>
      <c r="E229" s="255"/>
      <c r="F229" s="256"/>
      <c r="G229" s="256"/>
      <c r="H229" s="255"/>
      <c r="I229" s="230"/>
      <c r="J229" s="255"/>
      <c r="K229" s="230">
        <f t="shared" si="21"/>
        <v>0</v>
      </c>
      <c r="L229" s="257"/>
      <c r="M229" s="230"/>
      <c r="N229" s="229">
        <v>0</v>
      </c>
      <c r="O229" s="65" t="s">
        <v>3167</v>
      </c>
      <c r="P229" s="242" t="b">
        <f>EXACT($A228,O229)</f>
        <v>1</v>
      </c>
      <c r="Q229" s="258">
        <v>0</v>
      </c>
      <c r="R229" s="259">
        <f t="shared" si="22"/>
        <v>0</v>
      </c>
    </row>
    <row r="230" spans="1:18" outlineLevel="1">
      <c r="A230" s="400" t="s">
        <v>3169</v>
      </c>
      <c r="C230" s="254">
        <f>SUM(C231:C234)</f>
        <v>-7607538.9299999811</v>
      </c>
      <c r="D230" s="254">
        <f t="shared" si="20"/>
        <v>7607538.9299999811</v>
      </c>
      <c r="E230" s="255"/>
      <c r="F230" s="256"/>
      <c r="G230" s="256"/>
      <c r="H230" s="255"/>
      <c r="I230" s="254"/>
      <c r="J230" s="255"/>
      <c r="K230" s="254">
        <f t="shared" si="21"/>
        <v>7607538.9299999811</v>
      </c>
      <c r="L230" s="257" t="e">
        <f>#REF!+C230</f>
        <v>#REF!</v>
      </c>
      <c r="M230" s="254"/>
      <c r="N230" s="229" t="e">
        <v>#VALUE!</v>
      </c>
      <c r="O230" s="65">
        <v>0</v>
      </c>
      <c r="Q230" s="258">
        <v>7055023.1200000001</v>
      </c>
      <c r="R230" s="259">
        <f t="shared" si="22"/>
        <v>552515.80999998096</v>
      </c>
    </row>
    <row r="231" spans="1:18" ht="12.75" customHeight="1" outlineLevel="2">
      <c r="A231" s="272" t="s">
        <v>4642</v>
      </c>
      <c r="B231" s="196" t="s">
        <v>3170</v>
      </c>
      <c r="C231" s="230">
        <v>-3469057.68</v>
      </c>
      <c r="D231" s="230">
        <f t="shared" si="20"/>
        <v>3469057.68</v>
      </c>
      <c r="E231" s="255"/>
      <c r="F231" s="256"/>
      <c r="G231" s="256"/>
      <c r="H231" s="255"/>
      <c r="I231" s="230"/>
      <c r="J231" s="255"/>
      <c r="K231" s="230">
        <f t="shared" si="21"/>
        <v>3469057.68</v>
      </c>
      <c r="L231" s="257"/>
      <c r="M231" s="230"/>
      <c r="N231" s="229">
        <v>0</v>
      </c>
      <c r="O231" s="65" t="s">
        <v>3169</v>
      </c>
      <c r="P231" s="242" t="b">
        <f>EXACT($A230,O231)</f>
        <v>1</v>
      </c>
      <c r="Q231" s="258">
        <v>0</v>
      </c>
      <c r="R231" s="259">
        <f t="shared" si="22"/>
        <v>3469057.68</v>
      </c>
    </row>
    <row r="232" spans="1:18" ht="12.75" customHeight="1" outlineLevel="2">
      <c r="A232" s="272" t="s">
        <v>4643</v>
      </c>
      <c r="B232" s="196" t="s">
        <v>3171</v>
      </c>
      <c r="C232" s="230">
        <v>-1194273.1599999899</v>
      </c>
      <c r="D232" s="230">
        <f t="shared" si="20"/>
        <v>1194273.1599999899</v>
      </c>
      <c r="E232" s="255"/>
      <c r="F232" s="256"/>
      <c r="G232" s="256"/>
      <c r="H232" s="255"/>
      <c r="I232" s="230"/>
      <c r="J232" s="255"/>
      <c r="K232" s="230">
        <f>D232+I232</f>
        <v>1194273.1599999899</v>
      </c>
      <c r="L232" s="257"/>
      <c r="M232" s="230"/>
      <c r="N232" s="229">
        <v>0</v>
      </c>
      <c r="O232" s="65" t="s">
        <v>3169</v>
      </c>
      <c r="P232" s="242" t="b">
        <f>EXACT($A230,O232)</f>
        <v>1</v>
      </c>
      <c r="Q232" s="258">
        <v>0</v>
      </c>
      <c r="R232" s="259">
        <f t="shared" si="22"/>
        <v>1194273.1599999899</v>
      </c>
    </row>
    <row r="233" spans="1:18" ht="12.75" customHeight="1" outlineLevel="2">
      <c r="A233" s="272" t="s">
        <v>4644</v>
      </c>
      <c r="B233" s="196" t="s">
        <v>3172</v>
      </c>
      <c r="C233" s="230">
        <v>92353.600000000006</v>
      </c>
      <c r="D233" s="230">
        <f t="shared" si="20"/>
        <v>-92353.600000000006</v>
      </c>
      <c r="E233" s="255"/>
      <c r="F233" s="256"/>
      <c r="G233" s="256"/>
      <c r="H233" s="255"/>
      <c r="I233" s="230"/>
      <c r="J233" s="255"/>
      <c r="K233" s="230">
        <f>D233+I233</f>
        <v>-92353.600000000006</v>
      </c>
      <c r="L233" s="257"/>
      <c r="M233" s="230"/>
      <c r="N233" s="229">
        <v>0</v>
      </c>
      <c r="O233" s="65" t="s">
        <v>3169</v>
      </c>
      <c r="P233" s="242" t="b">
        <f>EXACT($A230,O233)</f>
        <v>1</v>
      </c>
      <c r="Q233" s="258">
        <v>0</v>
      </c>
      <c r="R233" s="259">
        <f>K233-Q233</f>
        <v>-92353.600000000006</v>
      </c>
    </row>
    <row r="234" spans="1:18" ht="12.75" customHeight="1" outlineLevel="2">
      <c r="A234" s="272" t="s">
        <v>4645</v>
      </c>
      <c r="B234" s="196" t="s">
        <v>3173</v>
      </c>
      <c r="C234" s="230">
        <v>-3036561.6899999902</v>
      </c>
      <c r="D234" s="230">
        <f t="shared" si="20"/>
        <v>3036561.6899999902</v>
      </c>
      <c r="E234" s="255"/>
      <c r="F234" s="256"/>
      <c r="G234" s="256"/>
      <c r="H234" s="255"/>
      <c r="I234" s="230"/>
      <c r="J234" s="255"/>
      <c r="K234" s="230">
        <f>D234+I234</f>
        <v>3036561.6899999902</v>
      </c>
      <c r="L234" s="257"/>
      <c r="M234" s="230"/>
      <c r="N234" s="229">
        <v>0</v>
      </c>
      <c r="O234" s="65" t="s">
        <v>3169</v>
      </c>
      <c r="P234" s="242" t="b">
        <f>EXACT($A230,O234)</f>
        <v>1</v>
      </c>
      <c r="Q234" s="258">
        <v>0</v>
      </c>
      <c r="R234" s="259">
        <f>K234-Q234</f>
        <v>3036561.6899999902</v>
      </c>
    </row>
    <row r="235" spans="1:18" outlineLevel="1">
      <c r="A235" s="400" t="s">
        <v>3174</v>
      </c>
      <c r="C235" s="254">
        <f>SUM(C236)</f>
        <v>0</v>
      </c>
      <c r="D235" s="254">
        <f t="shared" si="20"/>
        <v>0</v>
      </c>
      <c r="E235" s="255"/>
      <c r="F235" s="256"/>
      <c r="G235" s="256"/>
      <c r="H235" s="255"/>
      <c r="I235" s="254"/>
      <c r="J235" s="255"/>
      <c r="K235" s="254">
        <f t="shared" si="21"/>
        <v>0</v>
      </c>
      <c r="L235" s="257" t="e">
        <f>#REF!+C235</f>
        <v>#REF!</v>
      </c>
      <c r="M235" s="254"/>
      <c r="N235" s="229" t="e">
        <v>#VALUE!</v>
      </c>
      <c r="O235" s="65">
        <v>0</v>
      </c>
      <c r="Q235" s="258">
        <v>0</v>
      </c>
      <c r="R235" s="259">
        <f t="shared" si="22"/>
        <v>0</v>
      </c>
    </row>
    <row r="236" spans="1:18" ht="12.75" customHeight="1" outlineLevel="2">
      <c r="A236" s="272" t="s">
        <v>4646</v>
      </c>
      <c r="B236" s="196" t="s">
        <v>3175</v>
      </c>
      <c r="C236" s="230">
        <v>0</v>
      </c>
      <c r="D236" s="230">
        <f t="shared" si="20"/>
        <v>0</v>
      </c>
      <c r="E236" s="255"/>
      <c r="F236" s="256"/>
      <c r="G236" s="256"/>
      <c r="H236" s="255"/>
      <c r="I236" s="230"/>
      <c r="J236" s="255"/>
      <c r="K236" s="230">
        <f t="shared" si="21"/>
        <v>0</v>
      </c>
      <c r="L236" s="257"/>
      <c r="M236" s="230"/>
      <c r="N236" s="229">
        <v>0</v>
      </c>
      <c r="O236" s="65" t="s">
        <v>3174</v>
      </c>
      <c r="P236" s="242" t="b">
        <f>EXACT($A235,O236)</f>
        <v>1</v>
      </c>
      <c r="Q236" s="258">
        <v>0</v>
      </c>
      <c r="R236" s="259">
        <f t="shared" si="22"/>
        <v>0</v>
      </c>
    </row>
    <row r="237" spans="1:18" outlineLevel="1">
      <c r="A237" s="400" t="s">
        <v>3176</v>
      </c>
      <c r="C237" s="254">
        <f>SUM(C238)</f>
        <v>0</v>
      </c>
      <c r="D237" s="254">
        <f t="shared" si="20"/>
        <v>0</v>
      </c>
      <c r="E237" s="255"/>
      <c r="F237" s="256"/>
      <c r="G237" s="256"/>
      <c r="H237" s="255"/>
      <c r="I237" s="254"/>
      <c r="J237" s="255"/>
      <c r="K237" s="254">
        <f t="shared" si="21"/>
        <v>0</v>
      </c>
      <c r="L237" s="257" t="e">
        <f>#REF!+C237</f>
        <v>#REF!</v>
      </c>
      <c r="M237" s="254"/>
      <c r="N237" s="229" t="e">
        <v>#VALUE!</v>
      </c>
      <c r="O237" s="65">
        <v>0</v>
      </c>
      <c r="Q237" s="258">
        <v>0</v>
      </c>
      <c r="R237" s="259">
        <f t="shared" si="22"/>
        <v>0</v>
      </c>
    </row>
    <row r="238" spans="1:18" ht="12.75" customHeight="1" outlineLevel="2">
      <c r="A238" s="272" t="s">
        <v>4647</v>
      </c>
      <c r="B238" s="196" t="s">
        <v>3177</v>
      </c>
      <c r="C238" s="230">
        <v>0</v>
      </c>
      <c r="D238" s="230">
        <f t="shared" si="20"/>
        <v>0</v>
      </c>
      <c r="E238" s="255"/>
      <c r="F238" s="256"/>
      <c r="G238" s="256"/>
      <c r="H238" s="255"/>
      <c r="I238" s="230"/>
      <c r="J238" s="255"/>
      <c r="K238" s="230">
        <f t="shared" si="21"/>
        <v>0</v>
      </c>
      <c r="L238" s="257"/>
      <c r="M238" s="230"/>
      <c r="N238" s="229">
        <v>0</v>
      </c>
      <c r="O238" s="65" t="s">
        <v>3176</v>
      </c>
      <c r="P238" s="242" t="b">
        <f>EXACT($A237,O238)</f>
        <v>1</v>
      </c>
      <c r="Q238" s="258">
        <v>0</v>
      </c>
      <c r="R238" s="259">
        <f t="shared" si="22"/>
        <v>0</v>
      </c>
    </row>
    <row r="239" spans="1:18" outlineLevel="1">
      <c r="A239" s="400" t="s">
        <v>3178</v>
      </c>
      <c r="C239" s="254">
        <f>SUM(C240:C243)</f>
        <v>-25936136.609999888</v>
      </c>
      <c r="D239" s="254">
        <f t="shared" si="20"/>
        <v>25936136.609999888</v>
      </c>
      <c r="E239" s="255"/>
      <c r="F239" s="256"/>
      <c r="G239" s="256"/>
      <c r="H239" s="255"/>
      <c r="I239" s="254"/>
      <c r="J239" s="255"/>
      <c r="K239" s="254">
        <f t="shared" si="21"/>
        <v>25936136.609999888</v>
      </c>
      <c r="L239" s="257" t="e">
        <f>#REF!+C239</f>
        <v>#REF!</v>
      </c>
      <c r="M239" s="254"/>
      <c r="N239" s="229" t="e">
        <v>#VALUE!</v>
      </c>
      <c r="O239" s="65">
        <v>0</v>
      </c>
      <c r="Q239" s="258">
        <v>24035414.350000001</v>
      </c>
      <c r="R239" s="259">
        <f t="shared" si="22"/>
        <v>1900722.2599998862</v>
      </c>
    </row>
    <row r="240" spans="1:18" ht="12.75" customHeight="1" outlineLevel="2">
      <c r="A240" s="272" t="s">
        <v>4648</v>
      </c>
      <c r="B240" s="196" t="s">
        <v>3179</v>
      </c>
      <c r="C240" s="230">
        <v>-9920309.3499999903</v>
      </c>
      <c r="D240" s="230">
        <f t="shared" si="20"/>
        <v>9920309.3499999903</v>
      </c>
      <c r="E240" s="255"/>
      <c r="F240" s="256"/>
      <c r="G240" s="256"/>
      <c r="H240" s="255"/>
      <c r="I240" s="230"/>
      <c r="J240" s="255"/>
      <c r="K240" s="230">
        <f t="shared" si="21"/>
        <v>9920309.3499999903</v>
      </c>
      <c r="L240" s="257"/>
      <c r="M240" s="230"/>
      <c r="N240" s="229">
        <v>0</v>
      </c>
      <c r="O240" s="65" t="s">
        <v>3178</v>
      </c>
      <c r="P240" s="242" t="b">
        <f>EXACT($A239,O240)</f>
        <v>1</v>
      </c>
      <c r="Q240" s="258">
        <v>0</v>
      </c>
      <c r="R240" s="259">
        <f t="shared" si="22"/>
        <v>9920309.3499999903</v>
      </c>
    </row>
    <row r="241" spans="1:18" ht="12.75" customHeight="1" outlineLevel="2">
      <c r="A241" s="272" t="s">
        <v>4649</v>
      </c>
      <c r="B241" s="196" t="s">
        <v>3180</v>
      </c>
      <c r="C241" s="230">
        <v>-5167717.04</v>
      </c>
      <c r="D241" s="230">
        <f t="shared" si="20"/>
        <v>5167717.04</v>
      </c>
      <c r="E241" s="255"/>
      <c r="F241" s="256"/>
      <c r="G241" s="256"/>
      <c r="H241" s="255"/>
      <c r="I241" s="230"/>
      <c r="J241" s="255"/>
      <c r="K241" s="230">
        <f t="shared" si="21"/>
        <v>5167717.04</v>
      </c>
      <c r="L241" s="257"/>
      <c r="M241" s="230"/>
      <c r="N241" s="229">
        <v>0</v>
      </c>
      <c r="O241" s="65" t="s">
        <v>3178</v>
      </c>
      <c r="P241" s="242" t="b">
        <f>EXACT($A239,O241)</f>
        <v>1</v>
      </c>
      <c r="Q241" s="258">
        <v>0</v>
      </c>
      <c r="R241" s="259">
        <f t="shared" si="22"/>
        <v>5167717.04</v>
      </c>
    </row>
    <row r="242" spans="1:18" ht="12.75" customHeight="1" outlineLevel="2">
      <c r="A242" s="272" t="s">
        <v>4650</v>
      </c>
      <c r="B242" s="196" t="s">
        <v>3181</v>
      </c>
      <c r="C242" s="230">
        <v>1836656.22</v>
      </c>
      <c r="D242" s="230">
        <f t="shared" si="20"/>
        <v>-1836656.22</v>
      </c>
      <c r="E242" s="255"/>
      <c r="F242" s="256"/>
      <c r="G242" s="256"/>
      <c r="H242" s="255"/>
      <c r="I242" s="230"/>
      <c r="J242" s="255"/>
      <c r="K242" s="230">
        <f>D242+I242</f>
        <v>-1836656.22</v>
      </c>
      <c r="L242" s="257"/>
      <c r="M242" s="230"/>
      <c r="N242" s="229">
        <v>0</v>
      </c>
      <c r="O242" s="65" t="s">
        <v>3178</v>
      </c>
      <c r="P242" s="242" t="b">
        <f>EXACT($A239,O242)</f>
        <v>1</v>
      </c>
      <c r="Q242" s="258">
        <v>0</v>
      </c>
      <c r="R242" s="259">
        <f>K242-Q242</f>
        <v>-1836656.22</v>
      </c>
    </row>
    <row r="243" spans="1:18" ht="12.75" customHeight="1" outlineLevel="2">
      <c r="A243" s="272" t="s">
        <v>4651</v>
      </c>
      <c r="B243" s="196" t="s">
        <v>3182</v>
      </c>
      <c r="C243" s="230">
        <v>-12684766.439999901</v>
      </c>
      <c r="D243" s="230">
        <f t="shared" si="20"/>
        <v>12684766.439999901</v>
      </c>
      <c r="E243" s="255"/>
      <c r="F243" s="256"/>
      <c r="G243" s="256"/>
      <c r="H243" s="255"/>
      <c r="I243" s="230"/>
      <c r="J243" s="255"/>
      <c r="K243" s="230">
        <f>D243+I243</f>
        <v>12684766.439999901</v>
      </c>
      <c r="L243" s="257"/>
      <c r="M243" s="230"/>
      <c r="N243" s="229">
        <v>0</v>
      </c>
      <c r="O243" s="65" t="s">
        <v>3178</v>
      </c>
      <c r="P243" s="242" t="b">
        <f>EXACT($A239,O243)</f>
        <v>1</v>
      </c>
      <c r="Q243" s="258">
        <v>0</v>
      </c>
      <c r="R243" s="259">
        <f>K243-Q243</f>
        <v>12684766.439999901</v>
      </c>
    </row>
    <row r="244" spans="1:18" ht="12.75" customHeight="1" outlineLevel="1">
      <c r="A244" s="400" t="s">
        <v>3183</v>
      </c>
      <c r="C244" s="254">
        <f>SUM(C245:C246)</f>
        <v>0</v>
      </c>
      <c r="D244" s="254">
        <f t="shared" si="20"/>
        <v>0</v>
      </c>
      <c r="E244" s="255"/>
      <c r="F244" s="256"/>
      <c r="G244" s="256"/>
      <c r="H244" s="255"/>
      <c r="I244" s="254"/>
      <c r="J244" s="255"/>
      <c r="K244" s="254">
        <f t="shared" si="21"/>
        <v>0</v>
      </c>
      <c r="L244" s="257" t="e">
        <f>#REF!+C244</f>
        <v>#REF!</v>
      </c>
      <c r="M244" s="254"/>
      <c r="N244" s="229" t="e">
        <v>#VALUE!</v>
      </c>
      <c r="O244" s="65">
        <v>0</v>
      </c>
      <c r="Q244" s="258">
        <v>0</v>
      </c>
      <c r="R244" s="259">
        <f t="shared" si="22"/>
        <v>0</v>
      </c>
    </row>
    <row r="245" spans="1:18" ht="12.75" customHeight="1" outlineLevel="2">
      <c r="A245" s="272" t="s">
        <v>4652</v>
      </c>
      <c r="B245" s="196" t="s">
        <v>3184</v>
      </c>
      <c r="C245" s="230">
        <v>0</v>
      </c>
      <c r="D245" s="230">
        <f t="shared" si="20"/>
        <v>0</v>
      </c>
      <c r="E245" s="255"/>
      <c r="F245" s="256"/>
      <c r="G245" s="256"/>
      <c r="H245" s="255"/>
      <c r="I245" s="230"/>
      <c r="J245" s="255"/>
      <c r="K245" s="230">
        <f t="shared" si="21"/>
        <v>0</v>
      </c>
      <c r="L245" s="257"/>
      <c r="M245" s="230"/>
      <c r="N245" s="229">
        <v>0</v>
      </c>
      <c r="O245" s="65" t="s">
        <v>3183</v>
      </c>
      <c r="P245" s="242" t="b">
        <f>EXACT($A244,O245)</f>
        <v>1</v>
      </c>
      <c r="Q245" s="258">
        <v>0</v>
      </c>
      <c r="R245" s="259">
        <f t="shared" si="22"/>
        <v>0</v>
      </c>
    </row>
    <row r="246" spans="1:18" ht="12.75" customHeight="1" outlineLevel="2">
      <c r="A246" s="272" t="s">
        <v>4653</v>
      </c>
      <c r="B246" s="196" t="s">
        <v>3185</v>
      </c>
      <c r="C246" s="230">
        <v>0</v>
      </c>
      <c r="D246" s="230">
        <f t="shared" si="20"/>
        <v>0</v>
      </c>
      <c r="E246" s="255"/>
      <c r="F246" s="256"/>
      <c r="G246" s="256"/>
      <c r="H246" s="255"/>
      <c r="I246" s="230"/>
      <c r="J246" s="255"/>
      <c r="K246" s="230">
        <f t="shared" si="21"/>
        <v>0</v>
      </c>
      <c r="L246" s="257"/>
      <c r="M246" s="230"/>
      <c r="N246" s="229">
        <v>0</v>
      </c>
      <c r="O246" s="65" t="s">
        <v>3183</v>
      </c>
      <c r="P246" s="242" t="b">
        <f>EXACT($A244,O246)</f>
        <v>1</v>
      </c>
      <c r="Q246" s="258">
        <v>0</v>
      </c>
      <c r="R246" s="259">
        <f t="shared" si="22"/>
        <v>0</v>
      </c>
    </row>
    <row r="247" spans="1:18" ht="12.75" customHeight="1" outlineLevel="1">
      <c r="A247" s="402" t="s">
        <v>3186</v>
      </c>
      <c r="B247" s="138"/>
      <c r="C247" s="254">
        <f>SUM(C248:C253)</f>
        <v>-45333446.689999998</v>
      </c>
      <c r="D247" s="254">
        <f t="shared" si="20"/>
        <v>45333446.689999998</v>
      </c>
      <c r="E247" s="255"/>
      <c r="F247" s="256"/>
      <c r="G247" s="256"/>
      <c r="H247" s="255"/>
      <c r="I247" s="254"/>
      <c r="J247" s="255"/>
      <c r="K247" s="254">
        <f t="shared" si="21"/>
        <v>45333446.689999998</v>
      </c>
      <c r="L247" s="257" t="e">
        <f>#REF!+C247</f>
        <v>#REF!</v>
      </c>
      <c r="M247" s="254"/>
      <c r="N247" s="229" t="e">
        <v>#VALUE!</v>
      </c>
      <c r="O247" s="65">
        <v>0</v>
      </c>
      <c r="Q247" s="258">
        <v>32554406.649999999</v>
      </c>
      <c r="R247" s="259">
        <f t="shared" si="22"/>
        <v>12779040.039999999</v>
      </c>
    </row>
    <row r="248" spans="1:18" ht="12.75" customHeight="1" outlineLevel="2">
      <c r="A248" s="272" t="s">
        <v>4654</v>
      </c>
      <c r="B248" s="196" t="s">
        <v>3187</v>
      </c>
      <c r="C248" s="230">
        <v>-45648097.18</v>
      </c>
      <c r="D248" s="230">
        <f t="shared" si="20"/>
        <v>45648097.18</v>
      </c>
      <c r="E248" s="255"/>
      <c r="F248" s="256"/>
      <c r="G248" s="256"/>
      <c r="H248" s="255"/>
      <c r="I248" s="230"/>
      <c r="J248" s="255"/>
      <c r="K248" s="230">
        <f t="shared" si="21"/>
        <v>45648097.18</v>
      </c>
      <c r="L248" s="257"/>
      <c r="M248" s="230"/>
      <c r="N248" s="229">
        <v>0</v>
      </c>
      <c r="O248" s="65" t="s">
        <v>3186</v>
      </c>
      <c r="P248" s="242" t="b">
        <f>EXACT($A247,O248)</f>
        <v>1</v>
      </c>
      <c r="Q248" s="258">
        <v>0</v>
      </c>
      <c r="R248" s="259">
        <f t="shared" si="22"/>
        <v>45648097.18</v>
      </c>
    </row>
    <row r="249" spans="1:18" ht="12.75" customHeight="1" outlineLevel="2">
      <c r="A249" s="272" t="s">
        <v>4655</v>
      </c>
      <c r="B249" s="196" t="s">
        <v>3188</v>
      </c>
      <c r="C249" s="230">
        <v>0</v>
      </c>
      <c r="D249" s="230">
        <f t="shared" si="20"/>
        <v>0</v>
      </c>
      <c r="E249" s="255"/>
      <c r="F249" s="256"/>
      <c r="G249" s="256"/>
      <c r="H249" s="255"/>
      <c r="I249" s="230"/>
      <c r="J249" s="255"/>
      <c r="K249" s="230">
        <f t="shared" si="21"/>
        <v>0</v>
      </c>
      <c r="L249" s="257"/>
      <c r="M249" s="230"/>
      <c r="N249" s="229">
        <v>0</v>
      </c>
      <c r="O249" s="65" t="s">
        <v>3186</v>
      </c>
      <c r="P249" s="242" t="b">
        <f>EXACT($A247,O249)</f>
        <v>1</v>
      </c>
      <c r="Q249" s="258">
        <v>0</v>
      </c>
      <c r="R249" s="259">
        <f t="shared" si="22"/>
        <v>0</v>
      </c>
    </row>
    <row r="250" spans="1:18" ht="12.75" customHeight="1" outlineLevel="2">
      <c r="A250" s="272" t="s">
        <v>4656</v>
      </c>
      <c r="B250" s="196" t="s">
        <v>3189</v>
      </c>
      <c r="C250" s="230">
        <v>0</v>
      </c>
      <c r="D250" s="230">
        <f t="shared" si="20"/>
        <v>0</v>
      </c>
      <c r="E250" s="255"/>
      <c r="F250" s="256"/>
      <c r="G250" s="256"/>
      <c r="H250" s="255"/>
      <c r="I250" s="230"/>
      <c r="J250" s="255"/>
      <c r="K250" s="230">
        <f t="shared" si="21"/>
        <v>0</v>
      </c>
      <c r="L250" s="257"/>
      <c r="M250" s="230"/>
      <c r="N250" s="229">
        <v>0</v>
      </c>
      <c r="O250" s="65" t="s">
        <v>3186</v>
      </c>
      <c r="P250" s="242" t="b">
        <f>EXACT($A247,O250)</f>
        <v>1</v>
      </c>
      <c r="Q250" s="258">
        <v>0</v>
      </c>
      <c r="R250" s="259">
        <f t="shared" si="22"/>
        <v>0</v>
      </c>
    </row>
    <row r="251" spans="1:18" ht="12.75" customHeight="1" outlineLevel="2">
      <c r="A251" s="272" t="s">
        <v>4657</v>
      </c>
      <c r="B251" s="196" t="s">
        <v>3190</v>
      </c>
      <c r="C251" s="230">
        <v>-190116.26</v>
      </c>
      <c r="D251" s="230">
        <f t="shared" si="20"/>
        <v>190116.26</v>
      </c>
      <c r="E251" s="255"/>
      <c r="F251" s="256"/>
      <c r="G251" s="256"/>
      <c r="H251" s="255"/>
      <c r="I251" s="230"/>
      <c r="J251" s="255"/>
      <c r="K251" s="230">
        <f>D251+I251</f>
        <v>190116.26</v>
      </c>
      <c r="L251" s="257"/>
      <c r="M251" s="230"/>
      <c r="N251" s="229">
        <v>0</v>
      </c>
      <c r="O251" s="65" t="s">
        <v>3186</v>
      </c>
      <c r="P251" s="242" t="b">
        <f>EXACT($A247,O251)</f>
        <v>1</v>
      </c>
      <c r="Q251" s="258">
        <v>0</v>
      </c>
      <c r="R251" s="259">
        <f t="shared" si="22"/>
        <v>190116.26</v>
      </c>
    </row>
    <row r="252" spans="1:18" ht="12.75" customHeight="1" outlineLevel="2">
      <c r="A252" s="272" t="s">
        <v>4658</v>
      </c>
      <c r="B252" s="196" t="s">
        <v>3191</v>
      </c>
      <c r="C252" s="230">
        <v>966114.29</v>
      </c>
      <c r="D252" s="230">
        <f>C252*-1</f>
        <v>-966114.29</v>
      </c>
      <c r="E252" s="255"/>
      <c r="F252" s="256"/>
      <c r="G252" s="256"/>
      <c r="H252" s="255"/>
      <c r="I252" s="230"/>
      <c r="J252" s="255"/>
      <c r="K252" s="230">
        <f>D252+I252</f>
        <v>-966114.29</v>
      </c>
      <c r="L252" s="257"/>
      <c r="M252" s="230"/>
      <c r="N252" s="229">
        <v>0</v>
      </c>
      <c r="O252" s="65" t="s">
        <v>3186</v>
      </c>
      <c r="P252" s="242" t="b">
        <f>EXACT($A247,O252)</f>
        <v>1</v>
      </c>
      <c r="Q252" s="258">
        <v>0</v>
      </c>
      <c r="R252" s="259">
        <f>K252-Q252</f>
        <v>-966114.29</v>
      </c>
    </row>
    <row r="253" spans="1:18" ht="12.75" customHeight="1" outlineLevel="2">
      <c r="A253" s="272" t="s">
        <v>4659</v>
      </c>
      <c r="B253" s="196" t="s">
        <v>3192</v>
      </c>
      <c r="C253" s="230">
        <v>-461347.53999999899</v>
      </c>
      <c r="D253" s="230">
        <f>C253*-1</f>
        <v>461347.53999999899</v>
      </c>
      <c r="E253" s="255"/>
      <c r="F253" s="256"/>
      <c r="G253" s="256"/>
      <c r="H253" s="255"/>
      <c r="I253" s="230"/>
      <c r="J253" s="255"/>
      <c r="K253" s="230">
        <f>D253+I253</f>
        <v>461347.53999999899</v>
      </c>
      <c r="L253" s="257"/>
      <c r="M253" s="230"/>
      <c r="N253" s="229">
        <v>0</v>
      </c>
      <c r="O253" s="65" t="s">
        <v>3186</v>
      </c>
      <c r="P253" s="242" t="b">
        <f>EXACT($A247,O253)</f>
        <v>1</v>
      </c>
      <c r="Q253" s="258">
        <v>0</v>
      </c>
      <c r="R253" s="259">
        <f>K253-Q253</f>
        <v>461347.53999999899</v>
      </c>
    </row>
    <row r="254" spans="1:18" ht="12.75" customHeight="1" outlineLevel="1">
      <c r="A254" s="402" t="s">
        <v>3193</v>
      </c>
      <c r="B254" s="154"/>
      <c r="C254" s="254">
        <f>SUM(C255:C260)</f>
        <v>-184483805.87999988</v>
      </c>
      <c r="D254" s="254">
        <f t="shared" si="20"/>
        <v>184483805.87999988</v>
      </c>
      <c r="E254" s="255"/>
      <c r="F254" s="256"/>
      <c r="G254" s="256"/>
      <c r="H254" s="255"/>
      <c r="I254" s="254"/>
      <c r="J254" s="255"/>
      <c r="K254" s="254">
        <f t="shared" si="21"/>
        <v>184483805.87999988</v>
      </c>
      <c r="L254" s="257" t="e">
        <f>#REF!+C254</f>
        <v>#REF!</v>
      </c>
      <c r="M254" s="254"/>
      <c r="N254" s="229" t="e">
        <v>#VALUE!</v>
      </c>
      <c r="O254" s="65">
        <v>0</v>
      </c>
      <c r="Q254" s="258">
        <v>678382764.66999996</v>
      </c>
      <c r="R254" s="259">
        <f t="shared" si="22"/>
        <v>-493898958.79000008</v>
      </c>
    </row>
    <row r="255" spans="1:18" ht="12.75" customHeight="1" outlineLevel="2">
      <c r="A255" s="272" t="s">
        <v>4660</v>
      </c>
      <c r="B255" s="196" t="s">
        <v>3194</v>
      </c>
      <c r="C255" s="230">
        <v>-2909766.4199999901</v>
      </c>
      <c r="D255" s="230">
        <f t="shared" si="20"/>
        <v>2909766.4199999901</v>
      </c>
      <c r="E255" s="255"/>
      <c r="F255" s="256"/>
      <c r="G255" s="256"/>
      <c r="H255" s="255"/>
      <c r="I255" s="230"/>
      <c r="J255" s="255"/>
      <c r="K255" s="230">
        <f t="shared" si="21"/>
        <v>2909766.4199999901</v>
      </c>
      <c r="L255" s="257"/>
      <c r="M255" s="230"/>
      <c r="N255" s="229">
        <v>0</v>
      </c>
      <c r="O255" s="65" t="s">
        <v>3193</v>
      </c>
      <c r="P255" s="242" t="b">
        <f>EXACT($A254,O255)</f>
        <v>1</v>
      </c>
      <c r="Q255" s="258">
        <v>0</v>
      </c>
      <c r="R255" s="259">
        <f t="shared" si="22"/>
        <v>2909766.4199999901</v>
      </c>
    </row>
    <row r="256" spans="1:18" ht="12.75" customHeight="1" outlineLevel="2">
      <c r="A256" s="272" t="s">
        <v>4661</v>
      </c>
      <c r="B256" s="196" t="s">
        <v>3195</v>
      </c>
      <c r="C256" s="230">
        <v>1288351.6399999899</v>
      </c>
      <c r="D256" s="230">
        <f t="shared" si="20"/>
        <v>-1288351.6399999899</v>
      </c>
      <c r="E256" s="255"/>
      <c r="F256" s="256"/>
      <c r="G256" s="256"/>
      <c r="H256" s="255"/>
      <c r="I256" s="230"/>
      <c r="J256" s="255"/>
      <c r="K256" s="230">
        <f>D256+I256</f>
        <v>-1288351.6399999899</v>
      </c>
      <c r="L256" s="257"/>
      <c r="M256" s="230"/>
      <c r="N256" s="229">
        <v>0</v>
      </c>
      <c r="O256" s="65" t="s">
        <v>3193</v>
      </c>
      <c r="P256" s="242" t="b">
        <f>EXACT($A254,O256)</f>
        <v>1</v>
      </c>
      <c r="Q256" s="258">
        <v>0</v>
      </c>
      <c r="R256" s="259">
        <f>K256-Q256</f>
        <v>-1288351.6399999899</v>
      </c>
    </row>
    <row r="257" spans="1:18" ht="12.75" customHeight="1" outlineLevel="2">
      <c r="A257" s="272" t="s">
        <v>4662</v>
      </c>
      <c r="B257" s="196" t="s">
        <v>3196</v>
      </c>
      <c r="C257" s="230">
        <v>-7095552.3399999896</v>
      </c>
      <c r="D257" s="230">
        <f t="shared" si="20"/>
        <v>7095552.3399999896</v>
      </c>
      <c r="E257" s="255"/>
      <c r="F257" s="256"/>
      <c r="G257" s="256"/>
      <c r="H257" s="255"/>
      <c r="I257" s="230"/>
      <c r="J257" s="255"/>
      <c r="K257" s="230">
        <f t="shared" si="21"/>
        <v>7095552.3399999896</v>
      </c>
      <c r="L257" s="257"/>
      <c r="M257" s="230"/>
      <c r="N257" s="229">
        <v>0</v>
      </c>
      <c r="O257" s="65" t="s">
        <v>3193</v>
      </c>
      <c r="P257" s="242" t="b">
        <f>EXACT($A254,O257)</f>
        <v>1</v>
      </c>
      <c r="Q257" s="258">
        <v>0</v>
      </c>
      <c r="R257" s="259">
        <f t="shared" si="22"/>
        <v>7095552.3399999896</v>
      </c>
    </row>
    <row r="258" spans="1:18" ht="12.75" customHeight="1" outlineLevel="2">
      <c r="A258" s="272" t="s">
        <v>4663</v>
      </c>
      <c r="B258" s="196" t="s">
        <v>3197</v>
      </c>
      <c r="C258" s="230">
        <v>-64126136.6199999</v>
      </c>
      <c r="D258" s="230">
        <f t="shared" si="20"/>
        <v>64126136.6199999</v>
      </c>
      <c r="E258" s="255"/>
      <c r="F258" s="256"/>
      <c r="G258" s="256"/>
      <c r="H258" s="255"/>
      <c r="I258" s="230"/>
      <c r="J258" s="255"/>
      <c r="K258" s="230">
        <f t="shared" si="21"/>
        <v>64126136.6199999</v>
      </c>
      <c r="L258" s="257"/>
      <c r="M258" s="230"/>
      <c r="N258" s="229">
        <v>0</v>
      </c>
      <c r="O258" s="65" t="s">
        <v>3193</v>
      </c>
      <c r="P258" s="242" t="b">
        <f>EXACT($A254,O258)</f>
        <v>1</v>
      </c>
      <c r="Q258" s="258">
        <v>0</v>
      </c>
      <c r="R258" s="259">
        <f t="shared" si="22"/>
        <v>64126136.6199999</v>
      </c>
    </row>
    <row r="259" spans="1:18" ht="12.75" customHeight="1" outlineLevel="2">
      <c r="A259" s="272" t="s">
        <v>4664</v>
      </c>
      <c r="B259" s="196" t="s">
        <v>3198</v>
      </c>
      <c r="C259" s="230">
        <v>30056967.48</v>
      </c>
      <c r="D259" s="230">
        <f t="shared" si="20"/>
        <v>-30056967.48</v>
      </c>
      <c r="E259" s="255"/>
      <c r="F259" s="256"/>
      <c r="G259" s="256"/>
      <c r="H259" s="255"/>
      <c r="I259" s="230"/>
      <c r="J259" s="255"/>
      <c r="K259" s="230">
        <f>D259+I259</f>
        <v>-30056967.48</v>
      </c>
      <c r="L259" s="257"/>
      <c r="M259" s="230"/>
      <c r="N259" s="229">
        <v>0</v>
      </c>
      <c r="O259" s="65" t="s">
        <v>3193</v>
      </c>
      <c r="P259" s="242" t="b">
        <f>EXACT($A254,O259)</f>
        <v>1</v>
      </c>
      <c r="Q259" s="258">
        <v>0</v>
      </c>
      <c r="R259" s="259">
        <f>K259-Q259</f>
        <v>-30056967.48</v>
      </c>
    </row>
    <row r="260" spans="1:18" ht="12.75" customHeight="1" outlineLevel="2">
      <c r="A260" s="272" t="s">
        <v>4665</v>
      </c>
      <c r="B260" s="196" t="s">
        <v>3199</v>
      </c>
      <c r="C260" s="230">
        <v>-141697669.62</v>
      </c>
      <c r="D260" s="230">
        <f t="shared" si="20"/>
        <v>141697669.62</v>
      </c>
      <c r="E260" s="255"/>
      <c r="F260" s="256"/>
      <c r="G260" s="256"/>
      <c r="H260" s="255"/>
      <c r="I260" s="230"/>
      <c r="J260" s="255"/>
      <c r="K260" s="230">
        <f t="shared" si="21"/>
        <v>141697669.62</v>
      </c>
      <c r="L260" s="257"/>
      <c r="M260" s="230"/>
      <c r="N260" s="229">
        <v>0</v>
      </c>
      <c r="O260" s="65" t="s">
        <v>3193</v>
      </c>
      <c r="P260" s="242" t="b">
        <f>EXACT($A254,O260)</f>
        <v>1</v>
      </c>
      <c r="Q260" s="258">
        <v>0</v>
      </c>
      <c r="R260" s="259">
        <f t="shared" ref="R260:R348" si="24">K260-Q260</f>
        <v>141697669.62</v>
      </c>
    </row>
    <row r="261" spans="1:18" outlineLevel="1">
      <c r="A261" s="400" t="s">
        <v>3200</v>
      </c>
      <c r="C261" s="254">
        <f>SUM(C262:C264)</f>
        <v>-3113099.5799999991</v>
      </c>
      <c r="D261" s="254">
        <f t="shared" si="20"/>
        <v>3113099.5799999991</v>
      </c>
      <c r="E261" s="255"/>
      <c r="F261" s="256"/>
      <c r="G261" s="256"/>
      <c r="H261" s="255"/>
      <c r="I261" s="254"/>
      <c r="J261" s="255"/>
      <c r="K261" s="254">
        <f t="shared" si="21"/>
        <v>3113099.5799999991</v>
      </c>
      <c r="L261" s="257" t="e">
        <f>#REF!+C261</f>
        <v>#REF!</v>
      </c>
      <c r="M261" s="254"/>
      <c r="N261" s="229" t="e">
        <v>#VALUE!</v>
      </c>
      <c r="O261" s="65">
        <v>0</v>
      </c>
      <c r="Q261" s="258">
        <v>2834806.43</v>
      </c>
      <c r="R261" s="259">
        <f t="shared" si="24"/>
        <v>278293.14999999898</v>
      </c>
    </row>
    <row r="262" spans="1:18" ht="12.75" customHeight="1" outlineLevel="2">
      <c r="A262" s="401" t="s">
        <v>4666</v>
      </c>
      <c r="B262" s="45" t="s">
        <v>3201</v>
      </c>
      <c r="C262" s="230">
        <v>-818480.33999999904</v>
      </c>
      <c r="D262" s="230">
        <f t="shared" si="20"/>
        <v>818480.33999999904</v>
      </c>
      <c r="E262" s="255"/>
      <c r="F262" s="256"/>
      <c r="G262" s="256"/>
      <c r="H262" s="255"/>
      <c r="I262" s="230"/>
      <c r="J262" s="255"/>
      <c r="K262" s="230">
        <f t="shared" si="21"/>
        <v>818480.33999999904</v>
      </c>
      <c r="L262" s="257"/>
      <c r="M262" s="230"/>
      <c r="N262" s="229">
        <v>0</v>
      </c>
      <c r="O262" s="65" t="s">
        <v>3200</v>
      </c>
      <c r="P262" s="242" t="b">
        <f>EXACT($A261,O262)</f>
        <v>1</v>
      </c>
      <c r="Q262" s="258">
        <v>0</v>
      </c>
      <c r="R262" s="259">
        <f t="shared" si="24"/>
        <v>818480.33999999904</v>
      </c>
    </row>
    <row r="263" spans="1:18" ht="12.75" customHeight="1" outlineLevel="2">
      <c r="A263" s="272" t="s">
        <v>4667</v>
      </c>
      <c r="B263" s="196" t="s">
        <v>3202</v>
      </c>
      <c r="C263" s="230">
        <v>-648479.38</v>
      </c>
      <c r="D263" s="230">
        <f t="shared" si="20"/>
        <v>648479.38</v>
      </c>
      <c r="E263" s="255"/>
      <c r="F263" s="256"/>
      <c r="G263" s="256"/>
      <c r="H263" s="255"/>
      <c r="I263" s="230"/>
      <c r="J263" s="255"/>
      <c r="K263" s="230">
        <f>D263+I263</f>
        <v>648479.38</v>
      </c>
      <c r="L263" s="257"/>
      <c r="M263" s="230"/>
      <c r="N263" s="229">
        <v>0</v>
      </c>
      <c r="O263" s="65" t="s">
        <v>3200</v>
      </c>
      <c r="P263" s="242" t="b">
        <f>EXACT($A261,O263)</f>
        <v>1</v>
      </c>
      <c r="Q263" s="258">
        <v>0</v>
      </c>
      <c r="R263" s="259">
        <f t="shared" si="24"/>
        <v>648479.38</v>
      </c>
    </row>
    <row r="264" spans="1:18" ht="12.75" customHeight="1" outlineLevel="2">
      <c r="A264" s="272" t="s">
        <v>4668</v>
      </c>
      <c r="B264" s="196" t="s">
        <v>3203</v>
      </c>
      <c r="C264" s="230">
        <v>-1646139.86</v>
      </c>
      <c r="D264" s="230">
        <f t="shared" si="20"/>
        <v>1646139.86</v>
      </c>
      <c r="E264" s="255"/>
      <c r="F264" s="256"/>
      <c r="G264" s="256"/>
      <c r="H264" s="255"/>
      <c r="I264" s="230"/>
      <c r="J264" s="255"/>
      <c r="K264" s="230">
        <f>D264+I264</f>
        <v>1646139.86</v>
      </c>
      <c r="L264" s="257"/>
      <c r="M264" s="230"/>
      <c r="N264" s="229">
        <v>0</v>
      </c>
      <c r="O264" s="65" t="s">
        <v>3200</v>
      </c>
      <c r="P264" s="242" t="b">
        <f>EXACT($A261,O264)</f>
        <v>1</v>
      </c>
      <c r="Q264" s="258">
        <v>0</v>
      </c>
      <c r="R264" s="259">
        <f t="shared" si="24"/>
        <v>1646139.86</v>
      </c>
    </row>
    <row r="265" spans="1:18" ht="12.75" customHeight="1" outlineLevel="1">
      <c r="A265" s="400" t="s">
        <v>3204</v>
      </c>
      <c r="B265" s="196"/>
      <c r="C265" s="254">
        <f>SUM(C266:C267)</f>
        <v>-347.76999999999902</v>
      </c>
      <c r="D265" s="254">
        <f>C265*-1</f>
        <v>347.76999999999902</v>
      </c>
      <c r="E265" s="255"/>
      <c r="F265" s="256"/>
      <c r="G265" s="256"/>
      <c r="H265" s="255"/>
      <c r="I265" s="254"/>
      <c r="J265" s="255"/>
      <c r="K265" s="254">
        <f>D265+I265</f>
        <v>347.76999999999902</v>
      </c>
      <c r="L265" s="257" t="e">
        <f>#REF!+C265</f>
        <v>#REF!</v>
      </c>
      <c r="M265" s="254"/>
      <c r="N265" s="229" t="e">
        <v>#VALUE!</v>
      </c>
      <c r="O265" s="65">
        <v>0</v>
      </c>
      <c r="Q265" s="258">
        <v>347.77</v>
      </c>
      <c r="R265" s="259">
        <f t="shared" si="24"/>
        <v>-9.6633812063373625E-13</v>
      </c>
    </row>
    <row r="266" spans="1:18" ht="12.75" customHeight="1" outlineLevel="2">
      <c r="A266" s="272" t="s">
        <v>5786</v>
      </c>
      <c r="B266" s="196" t="s">
        <v>3205</v>
      </c>
      <c r="C266" s="230">
        <v>0</v>
      </c>
      <c r="D266" s="230">
        <f>C266*-1</f>
        <v>0</v>
      </c>
      <c r="E266" s="255"/>
      <c r="F266" s="256"/>
      <c r="G266" s="256"/>
      <c r="H266" s="255"/>
      <c r="I266" s="230"/>
      <c r="J266" s="255"/>
      <c r="K266" s="230">
        <f>D266+I266</f>
        <v>0</v>
      </c>
      <c r="L266" s="257"/>
      <c r="M266" s="230"/>
      <c r="N266" s="229">
        <v>0</v>
      </c>
      <c r="O266" s="65" t="s">
        <v>3204</v>
      </c>
      <c r="P266" s="242" t="b">
        <f>EXACT($A265,O266)</f>
        <v>1</v>
      </c>
      <c r="Q266" s="258">
        <v>0</v>
      </c>
      <c r="R266" s="259">
        <f t="shared" si="24"/>
        <v>0</v>
      </c>
    </row>
    <row r="267" spans="1:18" ht="12.75" customHeight="1" outlineLevel="2">
      <c r="A267" s="272" t="s">
        <v>4669</v>
      </c>
      <c r="B267" s="196" t="s">
        <v>3206</v>
      </c>
      <c r="C267" s="230">
        <v>-347.76999999999902</v>
      </c>
      <c r="D267" s="230">
        <f>C267*-1</f>
        <v>347.76999999999902</v>
      </c>
      <c r="E267" s="255"/>
      <c r="F267" s="256"/>
      <c r="G267" s="256"/>
      <c r="H267" s="255"/>
      <c r="I267" s="230"/>
      <c r="J267" s="255"/>
      <c r="K267" s="230">
        <f>D267+I267</f>
        <v>347.76999999999902</v>
      </c>
      <c r="L267" s="257"/>
      <c r="M267" s="230"/>
      <c r="N267" s="229">
        <v>0</v>
      </c>
      <c r="O267" s="65" t="s">
        <v>3204</v>
      </c>
      <c r="P267" s="242" t="b">
        <f>EXACT($A265,O267)</f>
        <v>1</v>
      </c>
      <c r="Q267" s="258">
        <v>0</v>
      </c>
      <c r="R267" s="259">
        <f t="shared" si="24"/>
        <v>347.76999999999902</v>
      </c>
    </row>
    <row r="268" spans="1:18" outlineLevel="1">
      <c r="A268" s="400" t="s">
        <v>3207</v>
      </c>
      <c r="C268" s="254">
        <f>SUM(C269:C273)</f>
        <v>-12368128.68</v>
      </c>
      <c r="D268" s="254">
        <f t="shared" si="20"/>
        <v>12368128.68</v>
      </c>
      <c r="E268" s="255"/>
      <c r="F268" s="256"/>
      <c r="G268" s="256"/>
      <c r="H268" s="255"/>
      <c r="I268" s="254"/>
      <c r="J268" s="255"/>
      <c r="K268" s="254">
        <f t="shared" si="21"/>
        <v>12368128.68</v>
      </c>
      <c r="L268" s="257" t="e">
        <f>#REF!+C268</f>
        <v>#REF!</v>
      </c>
      <c r="M268" s="254"/>
      <c r="N268" s="229" t="e">
        <v>#VALUE!</v>
      </c>
      <c r="O268" s="65">
        <v>0</v>
      </c>
      <c r="Q268" s="258">
        <v>11395052.34</v>
      </c>
      <c r="R268" s="259">
        <f t="shared" si="24"/>
        <v>973076.33999999985</v>
      </c>
    </row>
    <row r="269" spans="1:18" ht="12.75" customHeight="1" outlineLevel="2">
      <c r="A269" s="272" t="s">
        <v>4670</v>
      </c>
      <c r="B269" s="196" t="s">
        <v>3208</v>
      </c>
      <c r="C269" s="230">
        <v>-7492890.0700000003</v>
      </c>
      <c r="D269" s="230">
        <f t="shared" si="20"/>
        <v>7492890.0700000003</v>
      </c>
      <c r="E269" s="255"/>
      <c r="F269" s="256"/>
      <c r="G269" s="256"/>
      <c r="H269" s="255"/>
      <c r="I269" s="230"/>
      <c r="J269" s="255"/>
      <c r="K269" s="230">
        <f t="shared" si="21"/>
        <v>7492890.0700000003</v>
      </c>
      <c r="L269" s="257"/>
      <c r="M269" s="230"/>
      <c r="N269" s="229">
        <v>0</v>
      </c>
      <c r="O269" s="65" t="s">
        <v>3207</v>
      </c>
      <c r="P269" s="242" t="b">
        <f>EXACT($A$268,O269)</f>
        <v>1</v>
      </c>
      <c r="Q269" s="258">
        <v>0</v>
      </c>
      <c r="R269" s="259">
        <f t="shared" si="24"/>
        <v>7492890.0700000003</v>
      </c>
    </row>
    <row r="270" spans="1:18" ht="12.75" customHeight="1" outlineLevel="2">
      <c r="A270" s="272" t="s">
        <v>4671</v>
      </c>
      <c r="B270" s="196" t="s">
        <v>3209</v>
      </c>
      <c r="C270" s="230">
        <v>-1513176.57</v>
      </c>
      <c r="D270" s="230">
        <f t="shared" si="20"/>
        <v>1513176.57</v>
      </c>
      <c r="E270" s="255"/>
      <c r="F270" s="256"/>
      <c r="G270" s="256"/>
      <c r="H270" s="255"/>
      <c r="I270" s="230"/>
      <c r="J270" s="255"/>
      <c r="K270" s="230">
        <f>D270+I270</f>
        <v>1513176.57</v>
      </c>
      <c r="L270" s="257"/>
      <c r="M270" s="230"/>
      <c r="N270" s="229">
        <v>0</v>
      </c>
      <c r="O270" s="65" t="s">
        <v>3207</v>
      </c>
      <c r="P270" s="242" t="b">
        <f>EXACT($A$268,O270)</f>
        <v>1</v>
      </c>
      <c r="Q270" s="258">
        <v>0</v>
      </c>
      <c r="R270" s="259">
        <f t="shared" si="24"/>
        <v>1513176.57</v>
      </c>
    </row>
    <row r="271" spans="1:18" ht="12.75" customHeight="1" outlineLevel="2">
      <c r="A271" s="272" t="s">
        <v>4672</v>
      </c>
      <c r="B271" s="196" t="s">
        <v>3210</v>
      </c>
      <c r="C271" s="230">
        <v>450599.75</v>
      </c>
      <c r="D271" s="230">
        <f>C271*-1</f>
        <v>-450599.75</v>
      </c>
      <c r="E271" s="255"/>
      <c r="F271" s="256"/>
      <c r="G271" s="256"/>
      <c r="H271" s="255"/>
      <c r="I271" s="230"/>
      <c r="J271" s="255"/>
      <c r="K271" s="230">
        <f>D271+I271</f>
        <v>-450599.75</v>
      </c>
      <c r="L271" s="257"/>
      <c r="M271" s="230"/>
      <c r="N271" s="229">
        <v>0</v>
      </c>
      <c r="O271" s="65" t="s">
        <v>3207</v>
      </c>
      <c r="P271" s="242" t="b">
        <f>EXACT($A$268,O271)</f>
        <v>1</v>
      </c>
      <c r="Q271" s="258">
        <v>0</v>
      </c>
      <c r="R271" s="259">
        <f>K271-Q271</f>
        <v>-450599.75</v>
      </c>
    </row>
    <row r="272" spans="1:18" ht="12.75" customHeight="1" outlineLevel="2">
      <c r="A272" s="272" t="s">
        <v>4673</v>
      </c>
      <c r="B272" s="196" t="s">
        <v>3211</v>
      </c>
      <c r="C272" s="230">
        <v>-3812661.79</v>
      </c>
      <c r="D272" s="230">
        <f>C272*-1</f>
        <v>3812661.79</v>
      </c>
      <c r="E272" s="255"/>
      <c r="F272" s="256"/>
      <c r="G272" s="256"/>
      <c r="H272" s="255"/>
      <c r="I272" s="230"/>
      <c r="J272" s="255"/>
      <c r="K272" s="230">
        <f>D272+I272</f>
        <v>3812661.79</v>
      </c>
      <c r="L272" s="257"/>
      <c r="M272" s="230"/>
      <c r="N272" s="229">
        <v>0</v>
      </c>
      <c r="O272" s="65" t="s">
        <v>3207</v>
      </c>
      <c r="P272" s="242" t="b">
        <f>EXACT($A$268,O272)</f>
        <v>1</v>
      </c>
      <c r="Q272" s="258">
        <v>0</v>
      </c>
      <c r="R272" s="259">
        <f>K272-Q272</f>
        <v>3812661.79</v>
      </c>
    </row>
    <row r="273" spans="1:18" ht="12.75" customHeight="1" outlineLevel="2">
      <c r="A273" s="401" t="s">
        <v>4674</v>
      </c>
      <c r="B273" s="45" t="s">
        <v>3212</v>
      </c>
      <c r="C273" s="230">
        <v>0</v>
      </c>
      <c r="D273" s="230">
        <f t="shared" si="20"/>
        <v>0</v>
      </c>
      <c r="E273" s="255"/>
      <c r="F273" s="256"/>
      <c r="G273" s="256"/>
      <c r="H273" s="255"/>
      <c r="I273" s="230"/>
      <c r="J273" s="255"/>
      <c r="K273" s="230">
        <f t="shared" si="21"/>
        <v>0</v>
      </c>
      <c r="L273" s="257"/>
      <c r="M273" s="230"/>
      <c r="N273" s="229">
        <v>0</v>
      </c>
      <c r="O273" s="65">
        <v>0</v>
      </c>
      <c r="P273" s="242" t="b">
        <f>EXACT($A$268,O273)</f>
        <v>0</v>
      </c>
      <c r="Q273" s="258">
        <v>0</v>
      </c>
      <c r="R273" s="259">
        <f t="shared" si="24"/>
        <v>0</v>
      </c>
    </row>
    <row r="274" spans="1:18" outlineLevel="1">
      <c r="A274" s="403" t="s">
        <v>3213</v>
      </c>
      <c r="C274" s="254">
        <f>SUM(C275:C277)</f>
        <v>-21670.93</v>
      </c>
      <c r="D274" s="254">
        <f t="shared" si="20"/>
        <v>21670.93</v>
      </c>
      <c r="E274" s="255"/>
      <c r="F274" s="256"/>
      <c r="G274" s="256"/>
      <c r="H274" s="255"/>
      <c r="I274" s="254"/>
      <c r="J274" s="255"/>
      <c r="K274" s="254">
        <f t="shared" si="21"/>
        <v>21670.93</v>
      </c>
      <c r="L274" s="257" t="e">
        <f>#REF!+C274</f>
        <v>#REF!</v>
      </c>
      <c r="M274" s="254"/>
      <c r="N274" s="229" t="e">
        <v>#VALUE!</v>
      </c>
      <c r="O274" s="65">
        <v>0</v>
      </c>
      <c r="Q274" s="258">
        <v>17945.080000000002</v>
      </c>
      <c r="R274" s="259">
        <f t="shared" si="24"/>
        <v>3725.8499999999985</v>
      </c>
    </row>
    <row r="275" spans="1:18" ht="12.75" customHeight="1" outlineLevel="2">
      <c r="A275" s="272" t="s">
        <v>4675</v>
      </c>
      <c r="B275" s="196" t="s">
        <v>3214</v>
      </c>
      <c r="C275" s="230">
        <v>-12155.2</v>
      </c>
      <c r="D275" s="230">
        <f t="shared" si="20"/>
        <v>12155.2</v>
      </c>
      <c r="E275" s="255"/>
      <c r="F275" s="256"/>
      <c r="G275" s="256"/>
      <c r="H275" s="255"/>
      <c r="I275" s="230"/>
      <c r="J275" s="255"/>
      <c r="K275" s="230">
        <f t="shared" si="21"/>
        <v>12155.2</v>
      </c>
      <c r="L275" s="257"/>
      <c r="M275" s="230"/>
      <c r="N275" s="229">
        <v>0</v>
      </c>
      <c r="O275" s="65" t="s">
        <v>3213</v>
      </c>
      <c r="P275" s="242" t="b">
        <f>EXACT($A274,O275)</f>
        <v>1</v>
      </c>
      <c r="Q275" s="258">
        <v>0</v>
      </c>
      <c r="R275" s="259">
        <f t="shared" si="24"/>
        <v>12155.2</v>
      </c>
    </row>
    <row r="276" spans="1:18" ht="12.75" customHeight="1" outlineLevel="2">
      <c r="A276" s="404" t="s">
        <v>4676</v>
      </c>
      <c r="B276" s="264" t="s">
        <v>3215</v>
      </c>
      <c r="C276" s="230">
        <v>-11194.44</v>
      </c>
      <c r="D276" s="230">
        <f t="shared" si="20"/>
        <v>11194.44</v>
      </c>
      <c r="E276" s="255"/>
      <c r="F276" s="256"/>
      <c r="G276" s="256"/>
      <c r="H276" s="255"/>
      <c r="I276" s="230"/>
      <c r="J276" s="255"/>
      <c r="K276" s="230">
        <f>D276+I276</f>
        <v>11194.44</v>
      </c>
      <c r="L276" s="257"/>
      <c r="M276" s="230"/>
      <c r="N276" s="229">
        <v>0</v>
      </c>
      <c r="O276" s="65" t="s">
        <v>3213</v>
      </c>
      <c r="P276" s="242" t="b">
        <f>EXACT($A274,O276)</f>
        <v>1</v>
      </c>
      <c r="Q276" s="258">
        <v>0</v>
      </c>
      <c r="R276" s="259">
        <f>K276-Q276</f>
        <v>11194.44</v>
      </c>
    </row>
    <row r="277" spans="1:18" ht="12.75" customHeight="1" outlineLevel="2">
      <c r="A277" s="272" t="s">
        <v>4677</v>
      </c>
      <c r="B277" s="196" t="s">
        <v>3216</v>
      </c>
      <c r="C277" s="230">
        <v>1678.71</v>
      </c>
      <c r="D277" s="230">
        <f t="shared" si="20"/>
        <v>-1678.71</v>
      </c>
      <c r="E277" s="255"/>
      <c r="F277" s="256"/>
      <c r="G277" s="256"/>
      <c r="H277" s="255"/>
      <c r="I277" s="230"/>
      <c r="J277" s="255"/>
      <c r="K277" s="230">
        <f>D277+I277</f>
        <v>-1678.71</v>
      </c>
      <c r="L277" s="257"/>
      <c r="M277" s="230"/>
      <c r="N277" s="229">
        <v>0</v>
      </c>
      <c r="O277" s="65" t="s">
        <v>3213</v>
      </c>
      <c r="P277" s="242" t="b">
        <f>EXACT($A274,O277)</f>
        <v>1</v>
      </c>
      <c r="Q277" s="258">
        <v>0</v>
      </c>
      <c r="R277" s="259">
        <f>K277-Q277</f>
        <v>-1678.71</v>
      </c>
    </row>
    <row r="278" spans="1:18" outlineLevel="1">
      <c r="A278" s="400" t="s">
        <v>3217</v>
      </c>
      <c r="C278" s="254">
        <f>SUM(C279:C281)</f>
        <v>-37255.410000000003</v>
      </c>
      <c r="D278" s="254">
        <f t="shared" si="20"/>
        <v>37255.410000000003</v>
      </c>
      <c r="E278" s="255"/>
      <c r="F278" s="256"/>
      <c r="G278" s="256"/>
      <c r="H278" s="255"/>
      <c r="I278" s="254"/>
      <c r="J278" s="255"/>
      <c r="K278" s="254">
        <f t="shared" si="21"/>
        <v>37255.410000000003</v>
      </c>
      <c r="L278" s="257" t="e">
        <f>#REF!+C278</f>
        <v>#REF!</v>
      </c>
      <c r="M278" s="254"/>
      <c r="N278" s="229" t="e">
        <v>#VALUE!</v>
      </c>
      <c r="O278" s="65">
        <v>0</v>
      </c>
      <c r="Q278" s="258">
        <v>33778.050000000003</v>
      </c>
      <c r="R278" s="259">
        <f t="shared" si="24"/>
        <v>3477.3600000000006</v>
      </c>
    </row>
    <row r="279" spans="1:18" ht="12.75" customHeight="1" outlineLevel="2">
      <c r="A279" s="272" t="s">
        <v>4678</v>
      </c>
      <c r="B279" s="196" t="s">
        <v>3218</v>
      </c>
      <c r="C279" s="230">
        <v>-37647.97</v>
      </c>
      <c r="D279" s="230">
        <f t="shared" si="20"/>
        <v>37647.97</v>
      </c>
      <c r="E279" s="255"/>
      <c r="F279" s="256"/>
      <c r="G279" s="256"/>
      <c r="H279" s="255"/>
      <c r="I279" s="230"/>
      <c r="J279" s="255"/>
      <c r="K279" s="230">
        <f t="shared" si="21"/>
        <v>37647.97</v>
      </c>
      <c r="L279" s="257"/>
      <c r="M279" s="230"/>
      <c r="N279" s="229">
        <v>0</v>
      </c>
      <c r="O279" s="65" t="s">
        <v>3217</v>
      </c>
      <c r="P279" s="242" t="b">
        <f>EXACT($A278,O279)</f>
        <v>1</v>
      </c>
      <c r="Q279" s="258">
        <v>0</v>
      </c>
      <c r="R279" s="259">
        <f t="shared" si="24"/>
        <v>37647.97</v>
      </c>
    </row>
    <row r="280" spans="1:18" ht="12.75" customHeight="1" outlineLevel="2">
      <c r="A280" s="404" t="s">
        <v>4679</v>
      </c>
      <c r="B280" s="264" t="s">
        <v>3219</v>
      </c>
      <c r="C280" s="230">
        <v>-2754.96</v>
      </c>
      <c r="D280" s="230">
        <f t="shared" si="20"/>
        <v>2754.96</v>
      </c>
      <c r="E280" s="255"/>
      <c r="F280" s="256"/>
      <c r="G280" s="256"/>
      <c r="H280" s="255"/>
      <c r="I280" s="230"/>
      <c r="J280" s="255"/>
      <c r="K280" s="230">
        <f>D280+I280</f>
        <v>2754.96</v>
      </c>
      <c r="L280" s="257"/>
      <c r="M280" s="230"/>
      <c r="N280" s="229">
        <v>0</v>
      </c>
      <c r="O280" s="65" t="s">
        <v>3227</v>
      </c>
      <c r="P280" s="242" t="b">
        <f>EXACT($A278,O280)</f>
        <v>0</v>
      </c>
      <c r="Q280" s="258">
        <v>0</v>
      </c>
      <c r="R280" s="259">
        <f>K280-Q280</f>
        <v>2754.96</v>
      </c>
    </row>
    <row r="281" spans="1:18" ht="12.75" customHeight="1" outlineLevel="2">
      <c r="A281" s="272" t="s">
        <v>4680</v>
      </c>
      <c r="B281" s="196" t="s">
        <v>3220</v>
      </c>
      <c r="C281" s="230">
        <v>3147.52</v>
      </c>
      <c r="D281" s="230">
        <f>C281*-1</f>
        <v>-3147.52</v>
      </c>
      <c r="E281" s="255"/>
      <c r="F281" s="256"/>
      <c r="G281" s="256"/>
      <c r="H281" s="255"/>
      <c r="I281" s="230"/>
      <c r="J281" s="255"/>
      <c r="K281" s="230">
        <f>D281+I281</f>
        <v>-3147.52</v>
      </c>
      <c r="L281" s="257"/>
      <c r="M281" s="230"/>
      <c r="N281" s="229">
        <v>0</v>
      </c>
      <c r="O281" s="65" t="s">
        <v>3217</v>
      </c>
      <c r="P281" s="242" t="b">
        <f>EXACT($A278,O281)</f>
        <v>1</v>
      </c>
      <c r="Q281" s="258">
        <v>0</v>
      </c>
      <c r="R281" s="259">
        <f>K281-Q281</f>
        <v>-3147.52</v>
      </c>
    </row>
    <row r="282" spans="1:18" outlineLevel="1">
      <c r="A282" s="400" t="s">
        <v>3221</v>
      </c>
      <c r="C282" s="254">
        <f>SUM(C283:C287)</f>
        <v>-37020773.849999905</v>
      </c>
      <c r="D282" s="254">
        <f t="shared" si="20"/>
        <v>37020773.849999905</v>
      </c>
      <c r="E282" s="255"/>
      <c r="F282" s="256"/>
      <c r="G282" s="256"/>
      <c r="H282" s="255"/>
      <c r="I282" s="254"/>
      <c r="J282" s="255"/>
      <c r="K282" s="254">
        <f t="shared" si="21"/>
        <v>37020773.849999905</v>
      </c>
      <c r="L282" s="257" t="e">
        <f>#REF!+C282</f>
        <v>#REF!</v>
      </c>
      <c r="M282" s="254"/>
      <c r="N282" s="229" t="e">
        <v>#VALUE!</v>
      </c>
      <c r="O282" s="65">
        <v>0</v>
      </c>
      <c r="Q282" s="258">
        <v>33431295.07</v>
      </c>
      <c r="R282" s="259">
        <f t="shared" si="24"/>
        <v>3589478.7799999043</v>
      </c>
    </row>
    <row r="283" spans="1:18" ht="12.75" customHeight="1" outlineLevel="2">
      <c r="A283" s="272" t="s">
        <v>4681</v>
      </c>
      <c r="B283" s="196" t="s">
        <v>3222</v>
      </c>
      <c r="C283" s="230">
        <v>-18976988.989999902</v>
      </c>
      <c r="D283" s="230">
        <f t="shared" si="20"/>
        <v>18976988.989999902</v>
      </c>
      <c r="E283" s="255"/>
      <c r="F283" s="256"/>
      <c r="G283" s="256"/>
      <c r="H283" s="255"/>
      <c r="I283" s="230"/>
      <c r="J283" s="255"/>
      <c r="K283" s="230">
        <f t="shared" si="21"/>
        <v>18976988.989999902</v>
      </c>
      <c r="L283" s="257"/>
      <c r="M283" s="230"/>
      <c r="N283" s="229">
        <v>0</v>
      </c>
      <c r="O283" s="65" t="s">
        <v>3221</v>
      </c>
      <c r="P283" s="242" t="b">
        <f>EXACT($A$282,O283)</f>
        <v>1</v>
      </c>
      <c r="Q283" s="258">
        <v>0</v>
      </c>
      <c r="R283" s="259">
        <f t="shared" si="24"/>
        <v>18976988.989999902</v>
      </c>
    </row>
    <row r="284" spans="1:18" ht="12.75" customHeight="1" outlineLevel="2">
      <c r="A284" s="272" t="s">
        <v>4682</v>
      </c>
      <c r="B284" s="196" t="s">
        <v>3223</v>
      </c>
      <c r="C284" s="230">
        <v>-5668444.8700000001</v>
      </c>
      <c r="D284" s="230">
        <f t="shared" si="20"/>
        <v>5668444.8700000001</v>
      </c>
      <c r="E284" s="255"/>
      <c r="F284" s="256"/>
      <c r="G284" s="256"/>
      <c r="H284" s="255"/>
      <c r="I284" s="230"/>
      <c r="J284" s="255"/>
      <c r="K284" s="230">
        <f>D284+I284</f>
        <v>5668444.8700000001</v>
      </c>
      <c r="L284" s="257"/>
      <c r="M284" s="230"/>
      <c r="N284" s="229">
        <v>0</v>
      </c>
      <c r="O284" s="65" t="s">
        <v>3221</v>
      </c>
      <c r="P284" s="242" t="b">
        <f>EXACT($A$282,O284)</f>
        <v>1</v>
      </c>
      <c r="Q284" s="258">
        <v>0</v>
      </c>
      <c r="R284" s="259">
        <f t="shared" si="24"/>
        <v>5668444.8700000001</v>
      </c>
    </row>
    <row r="285" spans="1:18" ht="12.75" customHeight="1" outlineLevel="2">
      <c r="A285" s="272" t="s">
        <v>4683</v>
      </c>
      <c r="B285" s="196" t="s">
        <v>3224</v>
      </c>
      <c r="C285" s="230">
        <v>1771053.28</v>
      </c>
      <c r="D285" s="230">
        <f t="shared" si="20"/>
        <v>-1771053.28</v>
      </c>
      <c r="E285" s="255"/>
      <c r="F285" s="256"/>
      <c r="G285" s="256"/>
      <c r="H285" s="255"/>
      <c r="I285" s="230"/>
      <c r="J285" s="255"/>
      <c r="K285" s="230">
        <f>D285+I285</f>
        <v>-1771053.28</v>
      </c>
      <c r="L285" s="257"/>
      <c r="M285" s="230"/>
      <c r="N285" s="229">
        <v>0</v>
      </c>
      <c r="O285" s="65" t="s">
        <v>3221</v>
      </c>
      <c r="P285" s="242" t="b">
        <f>EXACT($A$282,O285)</f>
        <v>1</v>
      </c>
      <c r="Q285" s="258">
        <v>0</v>
      </c>
      <c r="R285" s="259">
        <f>K285-Q285</f>
        <v>-1771053.28</v>
      </c>
    </row>
    <row r="286" spans="1:18" ht="12.75" customHeight="1" outlineLevel="2">
      <c r="A286" s="272" t="s">
        <v>4684</v>
      </c>
      <c r="B286" s="196" t="s">
        <v>3225</v>
      </c>
      <c r="C286" s="230">
        <v>-14146393.27</v>
      </c>
      <c r="D286" s="230">
        <f t="shared" si="20"/>
        <v>14146393.27</v>
      </c>
      <c r="E286" s="255"/>
      <c r="F286" s="256"/>
      <c r="G286" s="256"/>
      <c r="H286" s="255"/>
      <c r="I286" s="230"/>
      <c r="J286" s="255"/>
      <c r="K286" s="230">
        <f>D286+I286</f>
        <v>14146393.27</v>
      </c>
      <c r="L286" s="257"/>
      <c r="M286" s="230"/>
      <c r="N286" s="229">
        <v>0</v>
      </c>
      <c r="O286" s="65" t="s">
        <v>3221</v>
      </c>
      <c r="P286" s="242" t="b">
        <f>EXACT($A$282,O286)</f>
        <v>1</v>
      </c>
      <c r="Q286" s="258">
        <v>0</v>
      </c>
      <c r="R286" s="259">
        <f>K286-Q286</f>
        <v>14146393.27</v>
      </c>
    </row>
    <row r="287" spans="1:18" ht="12.75" customHeight="1" outlineLevel="2">
      <c r="A287" s="401" t="s">
        <v>4685</v>
      </c>
      <c r="B287" s="45" t="s">
        <v>3226</v>
      </c>
      <c r="C287" s="230">
        <v>0</v>
      </c>
      <c r="D287" s="230">
        <f t="shared" si="20"/>
        <v>0</v>
      </c>
      <c r="E287" s="255"/>
      <c r="F287" s="256"/>
      <c r="G287" s="256"/>
      <c r="H287" s="255"/>
      <c r="I287" s="230"/>
      <c r="J287" s="255"/>
      <c r="K287" s="230">
        <f t="shared" si="21"/>
        <v>0</v>
      </c>
      <c r="L287" s="257"/>
      <c r="M287" s="230"/>
      <c r="N287" s="229">
        <v>0</v>
      </c>
      <c r="O287" s="65">
        <v>0</v>
      </c>
      <c r="P287" s="242" t="b">
        <f>EXACT($A$282,O287)</f>
        <v>0</v>
      </c>
      <c r="Q287" s="258">
        <v>0</v>
      </c>
      <c r="R287" s="259">
        <f t="shared" si="24"/>
        <v>0</v>
      </c>
    </row>
    <row r="288" spans="1:18" ht="12.75" customHeight="1" outlineLevel="1">
      <c r="A288" s="400" t="s">
        <v>3227</v>
      </c>
      <c r="B288" s="45"/>
      <c r="C288" s="254">
        <f>SUM(C289)</f>
        <v>185.46</v>
      </c>
      <c r="D288" s="254">
        <f>C288*-1</f>
        <v>-185.46</v>
      </c>
      <c r="E288" s="255"/>
      <c r="F288" s="256"/>
      <c r="G288" s="256"/>
      <c r="H288" s="255"/>
      <c r="I288" s="254"/>
      <c r="J288" s="255"/>
      <c r="K288" s="254">
        <f>D288+I288</f>
        <v>-185.46</v>
      </c>
      <c r="L288" s="257" t="e">
        <f>#REF!+C288</f>
        <v>#REF!</v>
      </c>
      <c r="M288" s="254"/>
      <c r="N288" s="229" t="e">
        <v>#VALUE!</v>
      </c>
      <c r="O288" s="65">
        <v>0</v>
      </c>
      <c r="Q288" s="258">
        <v>0</v>
      </c>
      <c r="R288" s="259">
        <f>K288-Q288</f>
        <v>-185.46</v>
      </c>
    </row>
    <row r="289" spans="1:18" ht="12.75" customHeight="1" outlineLevel="2">
      <c r="A289" s="401" t="s">
        <v>4686</v>
      </c>
      <c r="B289" s="45" t="s">
        <v>3228</v>
      </c>
      <c r="C289" s="230">
        <v>185.46</v>
      </c>
      <c r="D289" s="230">
        <f>C289*-1</f>
        <v>-185.46</v>
      </c>
      <c r="E289" s="255"/>
      <c r="F289" s="256"/>
      <c r="G289" s="256"/>
      <c r="H289" s="255"/>
      <c r="I289" s="230"/>
      <c r="J289" s="255"/>
      <c r="K289" s="230">
        <f>D289+I289</f>
        <v>-185.46</v>
      </c>
      <c r="L289" s="257"/>
      <c r="M289" s="230"/>
      <c r="N289" s="229">
        <v>0</v>
      </c>
      <c r="O289" s="65" t="s">
        <v>3227</v>
      </c>
      <c r="P289" s="242" t="b">
        <f>EXACT($A288,O289)</f>
        <v>1</v>
      </c>
      <c r="Q289" s="258">
        <v>0</v>
      </c>
      <c r="R289" s="259">
        <f>K289-Q289</f>
        <v>-185.46</v>
      </c>
    </row>
    <row r="290" spans="1:18" ht="12.75" customHeight="1" outlineLevel="1">
      <c r="A290" s="403" t="s">
        <v>3229</v>
      </c>
      <c r="B290" s="45"/>
      <c r="C290" s="254">
        <f>SUM(C291:C298)</f>
        <v>-69674982.339999884</v>
      </c>
      <c r="D290" s="254">
        <f t="shared" si="20"/>
        <v>69674982.339999884</v>
      </c>
      <c r="E290" s="255"/>
      <c r="F290" s="256"/>
      <c r="G290" s="256"/>
      <c r="H290" s="255"/>
      <c r="I290" s="254"/>
      <c r="J290" s="255"/>
      <c r="K290" s="254">
        <f t="shared" ref="K290:K298" si="25">D290+I290</f>
        <v>69674982.339999884</v>
      </c>
      <c r="L290" s="257" t="e">
        <f>#REF!+C290</f>
        <v>#REF!</v>
      </c>
      <c r="M290" s="254"/>
      <c r="N290" s="229" t="e">
        <v>#VALUE!</v>
      </c>
      <c r="O290" s="65">
        <v>0</v>
      </c>
      <c r="Q290" s="258">
        <v>62583606.539999999</v>
      </c>
      <c r="R290" s="259">
        <f t="shared" si="24"/>
        <v>7091375.7999998853</v>
      </c>
    </row>
    <row r="291" spans="1:18" ht="12.75" customHeight="1" outlineLevel="2">
      <c r="A291" s="404" t="s">
        <v>4687</v>
      </c>
      <c r="B291" s="264" t="s">
        <v>3230</v>
      </c>
      <c r="C291" s="265">
        <v>-4169174.8599999901</v>
      </c>
      <c r="D291" s="230">
        <f t="shared" si="20"/>
        <v>4169174.8599999901</v>
      </c>
      <c r="E291" s="255"/>
      <c r="F291" s="256"/>
      <c r="G291" s="256"/>
      <c r="H291" s="255"/>
      <c r="I291" s="230"/>
      <c r="J291" s="255"/>
      <c r="K291" s="230">
        <f t="shared" si="25"/>
        <v>4169174.8599999901</v>
      </c>
      <c r="L291" s="257"/>
      <c r="M291" s="230"/>
      <c r="N291" s="229">
        <v>0</v>
      </c>
      <c r="O291" s="65" t="s">
        <v>3229</v>
      </c>
      <c r="P291" s="242" t="b">
        <f t="shared" ref="P291:P298" si="26">EXACT($A$290,O291)</f>
        <v>1</v>
      </c>
      <c r="Q291" s="258">
        <v>0</v>
      </c>
      <c r="R291" s="259">
        <f t="shared" si="24"/>
        <v>4169174.8599999901</v>
      </c>
    </row>
    <row r="292" spans="1:18" ht="12.75" customHeight="1" outlineLevel="2">
      <c r="A292" s="272" t="s">
        <v>4688</v>
      </c>
      <c r="B292" s="196" t="s">
        <v>3231</v>
      </c>
      <c r="C292" s="230">
        <v>-871826.43</v>
      </c>
      <c r="D292" s="230">
        <f t="shared" si="20"/>
        <v>871826.43</v>
      </c>
      <c r="E292" s="255"/>
      <c r="F292" s="256"/>
      <c r="G292" s="256"/>
      <c r="H292" s="255"/>
      <c r="I292" s="230"/>
      <c r="J292" s="255"/>
      <c r="K292" s="230">
        <f t="shared" si="25"/>
        <v>871826.43</v>
      </c>
      <c r="L292" s="257"/>
      <c r="M292" s="230"/>
      <c r="N292" s="229">
        <v>0</v>
      </c>
      <c r="O292" s="65" t="s">
        <v>3229</v>
      </c>
      <c r="P292" s="242" t="b">
        <f t="shared" si="26"/>
        <v>1</v>
      </c>
      <c r="Q292" s="258">
        <v>0</v>
      </c>
      <c r="R292" s="259">
        <f t="shared" si="24"/>
        <v>871826.43</v>
      </c>
    </row>
    <row r="293" spans="1:18" ht="12.75" customHeight="1" outlineLevel="2">
      <c r="A293" s="272" t="s">
        <v>4689</v>
      </c>
      <c r="B293" s="196" t="s">
        <v>3232</v>
      </c>
      <c r="C293" s="230">
        <v>388941.56</v>
      </c>
      <c r="D293" s="230">
        <f t="shared" si="20"/>
        <v>-388941.56</v>
      </c>
      <c r="E293" s="255"/>
      <c r="F293" s="256"/>
      <c r="G293" s="256"/>
      <c r="H293" s="255"/>
      <c r="I293" s="230"/>
      <c r="J293" s="255"/>
      <c r="K293" s="230">
        <f>D293+I293</f>
        <v>-388941.56</v>
      </c>
      <c r="L293" s="257"/>
      <c r="M293" s="230"/>
      <c r="N293" s="229">
        <v>0</v>
      </c>
      <c r="O293" s="65" t="s">
        <v>3229</v>
      </c>
      <c r="P293" s="242" t="b">
        <f t="shared" si="26"/>
        <v>1</v>
      </c>
      <c r="Q293" s="258">
        <v>0</v>
      </c>
      <c r="R293" s="259">
        <f>K293-Q293</f>
        <v>-388941.56</v>
      </c>
    </row>
    <row r="294" spans="1:18" ht="12.75" customHeight="1" outlineLevel="2">
      <c r="A294" s="272" t="s">
        <v>4690</v>
      </c>
      <c r="B294" s="196" t="s">
        <v>3233</v>
      </c>
      <c r="C294" s="230">
        <v>-2156375.1699999901</v>
      </c>
      <c r="D294" s="230">
        <f t="shared" si="20"/>
        <v>2156375.1699999901</v>
      </c>
      <c r="E294" s="255"/>
      <c r="F294" s="256"/>
      <c r="G294" s="256"/>
      <c r="H294" s="255"/>
      <c r="I294" s="230"/>
      <c r="J294" s="255"/>
      <c r="K294" s="230">
        <f t="shared" si="25"/>
        <v>2156375.1699999901</v>
      </c>
      <c r="L294" s="257"/>
      <c r="M294" s="230"/>
      <c r="N294" s="229">
        <v>0</v>
      </c>
      <c r="O294" s="65" t="s">
        <v>3229</v>
      </c>
      <c r="P294" s="242" t="b">
        <f t="shared" si="26"/>
        <v>1</v>
      </c>
      <c r="Q294" s="258">
        <v>0</v>
      </c>
      <c r="R294" s="259">
        <f t="shared" si="24"/>
        <v>2156375.1699999901</v>
      </c>
    </row>
    <row r="295" spans="1:18" ht="12.75" customHeight="1" outlineLevel="2">
      <c r="A295" s="404" t="s">
        <v>4691</v>
      </c>
      <c r="B295" s="264" t="s">
        <v>3234</v>
      </c>
      <c r="C295" s="265">
        <v>-44913004.289999902</v>
      </c>
      <c r="D295" s="230">
        <f t="shared" si="20"/>
        <v>44913004.289999902</v>
      </c>
      <c r="E295" s="255"/>
      <c r="F295" s="256"/>
      <c r="G295" s="256"/>
      <c r="H295" s="255"/>
      <c r="I295" s="230"/>
      <c r="J295" s="255"/>
      <c r="K295" s="230">
        <f t="shared" si="25"/>
        <v>44913004.289999902</v>
      </c>
      <c r="L295" s="257"/>
      <c r="M295" s="230"/>
      <c r="N295" s="229">
        <v>0</v>
      </c>
      <c r="O295" s="65" t="s">
        <v>3229</v>
      </c>
      <c r="P295" s="242" t="b">
        <f t="shared" si="26"/>
        <v>1</v>
      </c>
      <c r="Q295" s="258">
        <v>0</v>
      </c>
      <c r="R295" s="259">
        <f t="shared" si="24"/>
        <v>44913004.289999902</v>
      </c>
    </row>
    <row r="296" spans="1:18" ht="12.75" customHeight="1" outlineLevel="2">
      <c r="A296" s="272" t="s">
        <v>4692</v>
      </c>
      <c r="B296" s="196" t="s">
        <v>3235</v>
      </c>
      <c r="C296" s="230">
        <v>-5366767.24</v>
      </c>
      <c r="D296" s="230">
        <f t="shared" si="20"/>
        <v>5366767.24</v>
      </c>
      <c r="E296" s="255"/>
      <c r="F296" s="256"/>
      <c r="G296" s="256"/>
      <c r="H296" s="255"/>
      <c r="I296" s="230"/>
      <c r="J296" s="255"/>
      <c r="K296" s="230">
        <f t="shared" si="25"/>
        <v>5366767.24</v>
      </c>
      <c r="L296" s="257"/>
      <c r="M296" s="230"/>
      <c r="N296" s="229">
        <v>0</v>
      </c>
      <c r="O296" s="65" t="s">
        <v>3229</v>
      </c>
      <c r="P296" s="242" t="b">
        <f t="shared" si="26"/>
        <v>1</v>
      </c>
      <c r="Q296" s="258">
        <v>0</v>
      </c>
      <c r="R296" s="259">
        <f t="shared" si="24"/>
        <v>5366767.24</v>
      </c>
    </row>
    <row r="297" spans="1:18" ht="12.75" customHeight="1" outlineLevel="2">
      <c r="A297" s="272" t="s">
        <v>4693</v>
      </c>
      <c r="B297" s="196" t="s">
        <v>3236</v>
      </c>
      <c r="C297" s="230">
        <v>618026.06999999902</v>
      </c>
      <c r="D297" s="230">
        <f t="shared" si="20"/>
        <v>-618026.06999999902</v>
      </c>
      <c r="E297" s="255"/>
      <c r="F297" s="256"/>
      <c r="G297" s="256"/>
      <c r="H297" s="255"/>
      <c r="I297" s="230"/>
      <c r="J297" s="255"/>
      <c r="K297" s="230">
        <f>D297+I297</f>
        <v>-618026.06999999902</v>
      </c>
      <c r="L297" s="257"/>
      <c r="M297" s="230"/>
      <c r="N297" s="229">
        <v>0</v>
      </c>
      <c r="O297" s="65" t="s">
        <v>3229</v>
      </c>
      <c r="P297" s="242" t="b">
        <f t="shared" si="26"/>
        <v>1</v>
      </c>
      <c r="Q297" s="258">
        <v>0</v>
      </c>
      <c r="R297" s="259">
        <f>K297-Q297</f>
        <v>-618026.06999999902</v>
      </c>
    </row>
    <row r="298" spans="1:18" ht="12.75" customHeight="1" outlineLevel="2">
      <c r="A298" s="272" t="s">
        <v>4694</v>
      </c>
      <c r="B298" s="196" t="s">
        <v>3237</v>
      </c>
      <c r="C298" s="230">
        <v>-13204801.98</v>
      </c>
      <c r="D298" s="230">
        <f t="shared" si="20"/>
        <v>13204801.98</v>
      </c>
      <c r="E298" s="255"/>
      <c r="F298" s="256"/>
      <c r="G298" s="256"/>
      <c r="H298" s="255"/>
      <c r="I298" s="230"/>
      <c r="J298" s="255"/>
      <c r="K298" s="230">
        <f t="shared" si="25"/>
        <v>13204801.98</v>
      </c>
      <c r="L298" s="257"/>
      <c r="M298" s="230"/>
      <c r="N298" s="229">
        <v>0</v>
      </c>
      <c r="O298" s="65" t="s">
        <v>3229</v>
      </c>
      <c r="P298" s="242" t="b">
        <f t="shared" si="26"/>
        <v>1</v>
      </c>
      <c r="Q298" s="258">
        <v>0</v>
      </c>
      <c r="R298" s="259">
        <f t="shared" si="24"/>
        <v>13204801.98</v>
      </c>
    </row>
    <row r="299" spans="1:18" outlineLevel="1">
      <c r="A299" s="400" t="s">
        <v>3238</v>
      </c>
      <c r="C299" s="254">
        <f>SUM(C300)</f>
        <v>-2605897.31</v>
      </c>
      <c r="D299" s="254">
        <f t="shared" si="20"/>
        <v>2605897.31</v>
      </c>
      <c r="E299" s="255"/>
      <c r="F299" s="256"/>
      <c r="G299" s="256"/>
      <c r="H299" s="255"/>
      <c r="I299" s="254"/>
      <c r="J299" s="255"/>
      <c r="K299" s="254">
        <f t="shared" si="21"/>
        <v>2605897.31</v>
      </c>
      <c r="L299" s="257" t="e">
        <f>#REF!+C299</f>
        <v>#REF!</v>
      </c>
      <c r="M299" s="254"/>
      <c r="N299" s="229" t="e">
        <v>#VALUE!</v>
      </c>
      <c r="O299" s="65">
        <v>0</v>
      </c>
      <c r="Q299" s="258">
        <v>2369605.84</v>
      </c>
      <c r="R299" s="259">
        <f t="shared" si="24"/>
        <v>236291.4700000002</v>
      </c>
    </row>
    <row r="300" spans="1:18" ht="12.75" customHeight="1" outlineLevel="2">
      <c r="A300" s="272" t="s">
        <v>4695</v>
      </c>
      <c r="B300" s="196" t="s">
        <v>3239</v>
      </c>
      <c r="C300" s="230">
        <v>-2605897.31</v>
      </c>
      <c r="D300" s="230">
        <f t="shared" si="20"/>
        <v>2605897.31</v>
      </c>
      <c r="E300" s="255"/>
      <c r="F300" s="256"/>
      <c r="G300" s="256"/>
      <c r="H300" s="255"/>
      <c r="I300" s="230"/>
      <c r="J300" s="255"/>
      <c r="K300" s="230">
        <f t="shared" si="21"/>
        <v>2605897.31</v>
      </c>
      <c r="L300" s="257"/>
      <c r="M300" s="230"/>
      <c r="N300" s="229">
        <v>0</v>
      </c>
      <c r="O300" s="65" t="s">
        <v>3238</v>
      </c>
      <c r="P300" s="242" t="b">
        <f>EXACT($A299,O300)</f>
        <v>1</v>
      </c>
      <c r="Q300" s="258">
        <v>0</v>
      </c>
      <c r="R300" s="259">
        <f t="shared" si="24"/>
        <v>2605897.31</v>
      </c>
    </row>
    <row r="301" spans="1:18" outlineLevel="1">
      <c r="A301" s="400" t="s">
        <v>3240</v>
      </c>
      <c r="C301" s="254">
        <f>SUM(C302)</f>
        <v>0</v>
      </c>
      <c r="D301" s="254">
        <f t="shared" si="20"/>
        <v>0</v>
      </c>
      <c r="E301" s="255"/>
      <c r="F301" s="256"/>
      <c r="G301" s="256"/>
      <c r="H301" s="255"/>
      <c r="I301" s="254"/>
      <c r="J301" s="255"/>
      <c r="K301" s="254">
        <f t="shared" si="21"/>
        <v>0</v>
      </c>
      <c r="L301" s="257" t="e">
        <f>#REF!+C301</f>
        <v>#REF!</v>
      </c>
      <c r="M301" s="254"/>
      <c r="N301" s="229" t="e">
        <v>#VALUE!</v>
      </c>
      <c r="O301" s="65">
        <v>0</v>
      </c>
      <c r="Q301" s="258">
        <v>0</v>
      </c>
      <c r="R301" s="259">
        <f t="shared" si="24"/>
        <v>0</v>
      </c>
    </row>
    <row r="302" spans="1:18" ht="12.75" customHeight="1" outlineLevel="2">
      <c r="A302" s="272" t="s">
        <v>4696</v>
      </c>
      <c r="B302" s="196" t="s">
        <v>3241</v>
      </c>
      <c r="C302" s="230">
        <v>0</v>
      </c>
      <c r="D302" s="230">
        <f t="shared" si="20"/>
        <v>0</v>
      </c>
      <c r="E302" s="255"/>
      <c r="F302" s="256"/>
      <c r="G302" s="256"/>
      <c r="H302" s="255"/>
      <c r="I302" s="230"/>
      <c r="J302" s="255"/>
      <c r="K302" s="230">
        <f t="shared" si="21"/>
        <v>0</v>
      </c>
      <c r="L302" s="257"/>
      <c r="M302" s="230"/>
      <c r="N302" s="229">
        <v>0</v>
      </c>
      <c r="O302" s="65" t="s">
        <v>3240</v>
      </c>
      <c r="P302" s="242" t="b">
        <f>EXACT($A301,O302)</f>
        <v>1</v>
      </c>
      <c r="Q302" s="258">
        <v>0</v>
      </c>
      <c r="R302" s="259">
        <f t="shared" si="24"/>
        <v>0</v>
      </c>
    </row>
    <row r="303" spans="1:18" outlineLevel="1">
      <c r="A303" s="400" t="s">
        <v>3242</v>
      </c>
      <c r="C303" s="254">
        <f>C304</f>
        <v>-5141342.62</v>
      </c>
      <c r="D303" s="254">
        <f t="shared" si="20"/>
        <v>5141342.62</v>
      </c>
      <c r="E303" s="255"/>
      <c r="F303" s="256"/>
      <c r="G303" s="256"/>
      <c r="H303" s="255"/>
      <c r="I303" s="254"/>
      <c r="J303" s="255"/>
      <c r="K303" s="254">
        <f t="shared" si="21"/>
        <v>5141342.62</v>
      </c>
      <c r="L303" s="257" t="e">
        <f>#REF!+C303</f>
        <v>#REF!</v>
      </c>
      <c r="M303" s="254"/>
      <c r="N303" s="229" t="e">
        <v>#VALUE!</v>
      </c>
      <c r="O303" s="65">
        <v>0</v>
      </c>
      <c r="Q303" s="258">
        <v>3789219.62</v>
      </c>
      <c r="R303" s="259">
        <f t="shared" si="24"/>
        <v>1352123</v>
      </c>
    </row>
    <row r="304" spans="1:18" ht="12.75" customHeight="1" outlineLevel="2">
      <c r="A304" s="401" t="s">
        <v>4697</v>
      </c>
      <c r="B304" s="45" t="s">
        <v>3243</v>
      </c>
      <c r="C304" s="230">
        <v>-5141342.62</v>
      </c>
      <c r="D304" s="230">
        <f t="shared" si="20"/>
        <v>5141342.62</v>
      </c>
      <c r="E304" s="255"/>
      <c r="F304" s="256"/>
      <c r="G304" s="256"/>
      <c r="H304" s="255"/>
      <c r="I304" s="230"/>
      <c r="J304" s="255"/>
      <c r="K304" s="230">
        <f>D304+I304</f>
        <v>5141342.62</v>
      </c>
      <c r="L304" s="257"/>
      <c r="M304" s="230"/>
      <c r="N304" s="229">
        <v>0</v>
      </c>
      <c r="O304" s="65" t="s">
        <v>3242</v>
      </c>
      <c r="P304" s="242" t="b">
        <f>EXACT($A$303,O304)</f>
        <v>1</v>
      </c>
      <c r="Q304" s="258">
        <v>0</v>
      </c>
      <c r="R304" s="259">
        <f t="shared" si="24"/>
        <v>5141342.62</v>
      </c>
    </row>
    <row r="305" spans="1:18" outlineLevel="1">
      <c r="A305" s="400" t="s">
        <v>3244</v>
      </c>
      <c r="C305" s="254">
        <f>SUM(C306)</f>
        <v>-10177641.699999901</v>
      </c>
      <c r="D305" s="254">
        <f t="shared" si="20"/>
        <v>10177641.699999901</v>
      </c>
      <c r="E305" s="255"/>
      <c r="F305" s="256"/>
      <c r="G305" s="256"/>
      <c r="H305" s="255"/>
      <c r="I305" s="254"/>
      <c r="J305" s="255"/>
      <c r="K305" s="254">
        <f t="shared" si="21"/>
        <v>10177641.699999901</v>
      </c>
      <c r="L305" s="257" t="e">
        <f>#REF!+C305</f>
        <v>#REF!</v>
      </c>
      <c r="M305" s="254"/>
      <c r="N305" s="229" t="e">
        <v>#VALUE!</v>
      </c>
      <c r="O305" s="65">
        <v>0</v>
      </c>
      <c r="Q305" s="258">
        <v>9407200.1500000004</v>
      </c>
      <c r="R305" s="259">
        <f t="shared" si="24"/>
        <v>770441.54999990016</v>
      </c>
    </row>
    <row r="306" spans="1:18" ht="12.75" customHeight="1" outlineLevel="2">
      <c r="A306" s="272" t="s">
        <v>4698</v>
      </c>
      <c r="B306" s="196" t="s">
        <v>3245</v>
      </c>
      <c r="C306" s="230">
        <v>-10177641.699999901</v>
      </c>
      <c r="D306" s="230">
        <f t="shared" si="20"/>
        <v>10177641.699999901</v>
      </c>
      <c r="E306" s="255"/>
      <c r="F306" s="256"/>
      <c r="G306" s="256"/>
      <c r="H306" s="255"/>
      <c r="I306" s="230"/>
      <c r="J306" s="255"/>
      <c r="K306" s="230">
        <f t="shared" si="21"/>
        <v>10177641.699999901</v>
      </c>
      <c r="L306" s="257"/>
      <c r="M306" s="230"/>
      <c r="N306" s="229">
        <v>0</v>
      </c>
      <c r="O306" s="65" t="s">
        <v>3244</v>
      </c>
      <c r="P306" s="242" t="b">
        <f>EXACT($A305,O306)</f>
        <v>1</v>
      </c>
      <c r="Q306" s="258">
        <v>0</v>
      </c>
      <c r="R306" s="259">
        <f t="shared" si="24"/>
        <v>10177641.699999901</v>
      </c>
    </row>
    <row r="307" spans="1:18" outlineLevel="1">
      <c r="A307" s="400" t="s">
        <v>3246</v>
      </c>
      <c r="C307" s="254">
        <f>SUM(C308)</f>
        <v>0</v>
      </c>
      <c r="D307" s="254">
        <f t="shared" si="20"/>
        <v>0</v>
      </c>
      <c r="E307" s="255"/>
      <c r="F307" s="256"/>
      <c r="G307" s="256"/>
      <c r="H307" s="255"/>
      <c r="I307" s="254"/>
      <c r="J307" s="255"/>
      <c r="K307" s="254">
        <f t="shared" si="21"/>
        <v>0</v>
      </c>
      <c r="L307" s="257" t="e">
        <f>#REF!+C307</f>
        <v>#REF!</v>
      </c>
      <c r="M307" s="254"/>
      <c r="N307" s="229" t="e">
        <v>#VALUE!</v>
      </c>
      <c r="O307" s="65">
        <v>0</v>
      </c>
      <c r="Q307" s="258">
        <v>0</v>
      </c>
      <c r="R307" s="259">
        <f t="shared" si="24"/>
        <v>0</v>
      </c>
    </row>
    <row r="308" spans="1:18" ht="12.75" customHeight="1" outlineLevel="2">
      <c r="A308" s="272" t="s">
        <v>4699</v>
      </c>
      <c r="B308" s="196" t="s">
        <v>3247</v>
      </c>
      <c r="C308" s="230">
        <v>0</v>
      </c>
      <c r="D308" s="230">
        <f t="shared" si="20"/>
        <v>0</v>
      </c>
      <c r="E308" s="266"/>
      <c r="F308" s="256"/>
      <c r="G308" s="256"/>
      <c r="H308" s="255"/>
      <c r="I308" s="230"/>
      <c r="J308" s="255"/>
      <c r="K308" s="230">
        <f t="shared" si="21"/>
        <v>0</v>
      </c>
      <c r="L308" s="257"/>
      <c r="M308" s="230"/>
      <c r="N308" s="229">
        <v>0</v>
      </c>
      <c r="O308" s="65" t="s">
        <v>3246</v>
      </c>
      <c r="P308" s="242" t="b">
        <f>EXACT($A307,O308)</f>
        <v>1</v>
      </c>
      <c r="Q308" s="258">
        <v>0</v>
      </c>
      <c r="R308" s="259">
        <f t="shared" si="24"/>
        <v>0</v>
      </c>
    </row>
    <row r="309" spans="1:18" outlineLevel="1">
      <c r="A309" s="400" t="s">
        <v>3248</v>
      </c>
      <c r="C309" s="254">
        <f>SUM(C310:C311)</f>
        <v>0</v>
      </c>
      <c r="D309" s="254">
        <f t="shared" si="20"/>
        <v>0</v>
      </c>
      <c r="E309" s="255"/>
      <c r="F309" s="256"/>
      <c r="G309" s="256"/>
      <c r="H309" s="255"/>
      <c r="I309" s="254"/>
      <c r="J309" s="255"/>
      <c r="K309" s="254">
        <f t="shared" si="21"/>
        <v>0</v>
      </c>
      <c r="L309" s="257" t="e">
        <f>#REF!+C309</f>
        <v>#REF!</v>
      </c>
      <c r="M309" s="254"/>
      <c r="N309" s="229" t="e">
        <v>#VALUE!</v>
      </c>
      <c r="O309" s="65">
        <v>0</v>
      </c>
      <c r="Q309" s="258">
        <v>0</v>
      </c>
      <c r="R309" s="259">
        <f t="shared" si="24"/>
        <v>0</v>
      </c>
    </row>
    <row r="310" spans="1:18" outlineLevel="2">
      <c r="A310" s="401" t="s">
        <v>4700</v>
      </c>
      <c r="B310" s="45" t="s">
        <v>3249</v>
      </c>
      <c r="C310" s="230">
        <v>0</v>
      </c>
      <c r="D310" s="230">
        <f t="shared" ref="D310:D392" si="27">C310*-1</f>
        <v>0</v>
      </c>
      <c r="E310" s="255"/>
      <c r="F310" s="256"/>
      <c r="G310" s="256"/>
      <c r="H310" s="255"/>
      <c r="I310" s="230"/>
      <c r="J310" s="255"/>
      <c r="K310" s="230">
        <f>D310+I310</f>
        <v>0</v>
      </c>
      <c r="L310" s="257"/>
      <c r="M310" s="254"/>
      <c r="N310" s="229"/>
      <c r="O310" s="65" t="s">
        <v>3242</v>
      </c>
      <c r="P310" s="242" t="b">
        <f>EXACT($A309,O310)</f>
        <v>0</v>
      </c>
      <c r="Q310" s="258">
        <v>0</v>
      </c>
      <c r="R310" s="259">
        <f t="shared" si="24"/>
        <v>0</v>
      </c>
    </row>
    <row r="311" spans="1:18" ht="12.75" customHeight="1" outlineLevel="2">
      <c r="A311" s="272" t="s">
        <v>4701</v>
      </c>
      <c r="B311" s="196" t="s">
        <v>3250</v>
      </c>
      <c r="C311" s="230">
        <v>0</v>
      </c>
      <c r="D311" s="230">
        <f t="shared" si="27"/>
        <v>0</v>
      </c>
      <c r="E311" s="255"/>
      <c r="F311" s="256"/>
      <c r="G311" s="256"/>
      <c r="H311" s="255"/>
      <c r="I311" s="230"/>
      <c r="J311" s="255"/>
      <c r="K311" s="230">
        <f t="shared" ref="K311:K392" si="28">D311+I311</f>
        <v>0</v>
      </c>
      <c r="L311" s="257"/>
      <c r="M311" s="230"/>
      <c r="N311" s="229">
        <v>0</v>
      </c>
      <c r="O311" s="65" t="s">
        <v>3248</v>
      </c>
      <c r="P311" s="242" t="b">
        <f>EXACT($A309,O311)</f>
        <v>1</v>
      </c>
      <c r="Q311" s="258">
        <v>0</v>
      </c>
      <c r="R311" s="259">
        <f t="shared" si="24"/>
        <v>0</v>
      </c>
    </row>
    <row r="312" spans="1:18" outlineLevel="1">
      <c r="A312" s="400" t="s">
        <v>3251</v>
      </c>
      <c r="C312" s="254">
        <f>SUM(C313)</f>
        <v>-29533070.73</v>
      </c>
      <c r="D312" s="254">
        <f t="shared" si="27"/>
        <v>29533070.73</v>
      </c>
      <c r="E312" s="255"/>
      <c r="F312" s="256"/>
      <c r="G312" s="256"/>
      <c r="H312" s="255"/>
      <c r="I312" s="254"/>
      <c r="J312" s="255"/>
      <c r="K312" s="254">
        <f t="shared" si="28"/>
        <v>29533070.73</v>
      </c>
      <c r="L312" s="257" t="e">
        <f>#REF!+C312</f>
        <v>#REF!</v>
      </c>
      <c r="M312" s="254"/>
      <c r="N312" s="229" t="e">
        <v>#VALUE!</v>
      </c>
      <c r="O312" s="65">
        <v>0</v>
      </c>
      <c r="Q312" s="258">
        <v>153995386.63</v>
      </c>
      <c r="R312" s="259">
        <f t="shared" si="24"/>
        <v>-124462315.89999999</v>
      </c>
    </row>
    <row r="313" spans="1:18" ht="12.75" customHeight="1" outlineLevel="2">
      <c r="A313" s="272" t="s">
        <v>4702</v>
      </c>
      <c r="B313" s="196" t="s">
        <v>3252</v>
      </c>
      <c r="C313" s="230">
        <v>-29533070.73</v>
      </c>
      <c r="D313" s="230">
        <f t="shared" si="27"/>
        <v>29533070.73</v>
      </c>
      <c r="E313" s="255"/>
      <c r="F313" s="256"/>
      <c r="G313" s="256"/>
      <c r="H313" s="255"/>
      <c r="I313" s="230"/>
      <c r="J313" s="255"/>
      <c r="K313" s="230">
        <f t="shared" si="28"/>
        <v>29533070.73</v>
      </c>
      <c r="L313" s="257"/>
      <c r="M313" s="230"/>
      <c r="N313" s="229">
        <v>0</v>
      </c>
      <c r="O313" s="65" t="s">
        <v>3251</v>
      </c>
      <c r="P313" s="242" t="b">
        <f>EXACT($A312,O313)</f>
        <v>1</v>
      </c>
      <c r="Q313" s="258">
        <v>0</v>
      </c>
      <c r="R313" s="259">
        <f t="shared" si="24"/>
        <v>29533070.73</v>
      </c>
    </row>
    <row r="314" spans="1:18" outlineLevel="1">
      <c r="A314" s="400" t="s">
        <v>3253</v>
      </c>
      <c r="C314" s="254">
        <f>SUM(C315:C316)</f>
        <v>-2777434.8399999901</v>
      </c>
      <c r="D314" s="254">
        <f t="shared" si="27"/>
        <v>2777434.8399999901</v>
      </c>
      <c r="E314" s="255"/>
      <c r="F314" s="256"/>
      <c r="G314" s="256"/>
      <c r="H314" s="255"/>
      <c r="I314" s="254"/>
      <c r="J314" s="255"/>
      <c r="K314" s="254">
        <f t="shared" si="28"/>
        <v>2777434.8399999901</v>
      </c>
      <c r="L314" s="257" t="e">
        <f>#REF!+C314</f>
        <v>#REF!</v>
      </c>
      <c r="M314" s="254"/>
      <c r="N314" s="229" t="e">
        <v>#VALUE!</v>
      </c>
      <c r="O314" s="65">
        <v>0</v>
      </c>
      <c r="Q314" s="258">
        <v>2520595</v>
      </c>
      <c r="R314" s="259">
        <f t="shared" si="24"/>
        <v>256839.83999999007</v>
      </c>
    </row>
    <row r="315" spans="1:18" ht="12.75" customHeight="1" outlineLevel="2">
      <c r="A315" s="401" t="s">
        <v>4703</v>
      </c>
      <c r="B315" s="45" t="s">
        <v>3254</v>
      </c>
      <c r="C315" s="230">
        <v>-2777434.8399999901</v>
      </c>
      <c r="D315" s="230">
        <f t="shared" si="27"/>
        <v>2777434.8399999901</v>
      </c>
      <c r="E315" s="255"/>
      <c r="F315" s="256"/>
      <c r="G315" s="256"/>
      <c r="H315" s="255"/>
      <c r="I315" s="230"/>
      <c r="J315" s="255"/>
      <c r="K315" s="230">
        <f t="shared" si="28"/>
        <v>2777434.8399999901</v>
      </c>
      <c r="L315" s="257"/>
      <c r="M315" s="230"/>
      <c r="N315" s="229">
        <v>0</v>
      </c>
      <c r="O315" s="65" t="s">
        <v>3253</v>
      </c>
      <c r="P315" s="242" t="b">
        <f>EXACT($A$314,O315)</f>
        <v>1</v>
      </c>
      <c r="Q315" s="258">
        <v>0</v>
      </c>
      <c r="R315" s="259">
        <f t="shared" si="24"/>
        <v>2777434.8399999901</v>
      </c>
    </row>
    <row r="316" spans="1:18" ht="12.75" customHeight="1" outlineLevel="2">
      <c r="A316" s="401" t="s">
        <v>4704</v>
      </c>
      <c r="B316" s="45" t="s">
        <v>3255</v>
      </c>
      <c r="C316" s="230">
        <v>0</v>
      </c>
      <c r="D316" s="230">
        <f t="shared" si="27"/>
        <v>0</v>
      </c>
      <c r="E316" s="255"/>
      <c r="F316" s="256"/>
      <c r="G316" s="256"/>
      <c r="H316" s="255"/>
      <c r="I316" s="230"/>
      <c r="J316" s="255"/>
      <c r="K316" s="230">
        <f t="shared" si="28"/>
        <v>0</v>
      </c>
      <c r="L316" s="257"/>
      <c r="M316" s="230"/>
      <c r="N316" s="229">
        <v>0</v>
      </c>
      <c r="O316" s="65">
        <v>0</v>
      </c>
      <c r="P316" s="242" t="b">
        <f>EXACT($A$314,O316)</f>
        <v>0</v>
      </c>
      <c r="Q316" s="258">
        <v>0</v>
      </c>
      <c r="R316" s="259">
        <f t="shared" si="24"/>
        <v>0</v>
      </c>
    </row>
    <row r="317" spans="1:18" outlineLevel="1">
      <c r="A317" s="400" t="s">
        <v>3256</v>
      </c>
      <c r="C317" s="254">
        <f>SUM(C318:C319)</f>
        <v>-21937113.969999898</v>
      </c>
      <c r="D317" s="254">
        <f t="shared" si="27"/>
        <v>21937113.969999898</v>
      </c>
      <c r="E317" s="266"/>
      <c r="F317" s="256"/>
      <c r="G317" s="256"/>
      <c r="H317" s="255"/>
      <c r="I317" s="254"/>
      <c r="J317" s="255"/>
      <c r="K317" s="254">
        <f t="shared" si="28"/>
        <v>21937113.969999898</v>
      </c>
      <c r="L317" s="257" t="e">
        <f>#REF!+C317</f>
        <v>#REF!</v>
      </c>
      <c r="M317" s="254"/>
      <c r="N317" s="229" t="e">
        <v>#VALUE!</v>
      </c>
      <c r="O317" s="65">
        <v>0</v>
      </c>
      <c r="Q317" s="258">
        <v>20220129.739999998</v>
      </c>
      <c r="R317" s="259">
        <f t="shared" si="24"/>
        <v>1716984.2299998999</v>
      </c>
    </row>
    <row r="318" spans="1:18" ht="12.75" customHeight="1" outlineLevel="2">
      <c r="A318" s="272" t="s">
        <v>4705</v>
      </c>
      <c r="B318" s="196" t="s">
        <v>3257</v>
      </c>
      <c r="C318" s="230">
        <v>-21937113.969999898</v>
      </c>
      <c r="D318" s="230">
        <f t="shared" si="27"/>
        <v>21937113.969999898</v>
      </c>
      <c r="E318" s="266"/>
      <c r="F318" s="256"/>
      <c r="G318" s="256"/>
      <c r="H318" s="255"/>
      <c r="I318" s="230"/>
      <c r="J318" s="255"/>
      <c r="K318" s="230">
        <f t="shared" si="28"/>
        <v>21937113.969999898</v>
      </c>
      <c r="L318" s="257"/>
      <c r="M318" s="230"/>
      <c r="N318" s="229">
        <v>0</v>
      </c>
      <c r="O318" s="65" t="s">
        <v>3256</v>
      </c>
      <c r="P318" s="242" t="b">
        <f>EXACT($A$317,O318)</f>
        <v>1</v>
      </c>
      <c r="Q318" s="258">
        <v>0</v>
      </c>
      <c r="R318" s="259">
        <f t="shared" si="24"/>
        <v>21937113.969999898</v>
      </c>
    </row>
    <row r="319" spans="1:18" ht="12.75" customHeight="1" outlineLevel="2">
      <c r="A319" s="401" t="s">
        <v>4706</v>
      </c>
      <c r="B319" s="45" t="s">
        <v>3258</v>
      </c>
      <c r="C319" s="230">
        <v>0</v>
      </c>
      <c r="D319" s="230">
        <f t="shared" si="27"/>
        <v>0</v>
      </c>
      <c r="E319" s="255"/>
      <c r="F319" s="256"/>
      <c r="G319" s="256"/>
      <c r="H319" s="255"/>
      <c r="I319" s="230"/>
      <c r="J319" s="255"/>
      <c r="K319" s="230">
        <f t="shared" si="28"/>
        <v>0</v>
      </c>
      <c r="L319" s="257"/>
      <c r="M319" s="230"/>
      <c r="N319" s="229">
        <v>0</v>
      </c>
      <c r="O319" s="65">
        <v>0</v>
      </c>
      <c r="P319" s="242" t="b">
        <f>EXACT($A$317,O319)</f>
        <v>0</v>
      </c>
      <c r="Q319" s="258">
        <v>0</v>
      </c>
      <c r="R319" s="259">
        <f t="shared" si="24"/>
        <v>0</v>
      </c>
    </row>
    <row r="320" spans="1:18" outlineLevel="1">
      <c r="A320" s="403" t="s">
        <v>3259</v>
      </c>
      <c r="C320" s="254">
        <f>SUM(C321:C322)</f>
        <v>-61941.339999999902</v>
      </c>
      <c r="D320" s="254">
        <f t="shared" si="27"/>
        <v>61941.339999999902</v>
      </c>
      <c r="E320" s="255"/>
      <c r="F320" s="256"/>
      <c r="G320" s="256"/>
      <c r="H320" s="255"/>
      <c r="I320" s="254"/>
      <c r="J320" s="255"/>
      <c r="K320" s="254">
        <f t="shared" si="28"/>
        <v>61941.339999999902</v>
      </c>
      <c r="L320" s="257" t="e">
        <f>#REF!+C320</f>
        <v>#REF!</v>
      </c>
      <c r="M320" s="254"/>
      <c r="N320" s="229" t="e">
        <v>#VALUE!</v>
      </c>
      <c r="O320" s="65">
        <v>0</v>
      </c>
      <c r="Q320" s="258">
        <v>51244.24</v>
      </c>
      <c r="R320" s="259">
        <f t="shared" si="24"/>
        <v>10697.099999999904</v>
      </c>
    </row>
    <row r="321" spans="1:18" ht="12.75" customHeight="1" outlineLevel="2">
      <c r="A321" s="272" t="s">
        <v>4707</v>
      </c>
      <c r="B321" s="196" t="s">
        <v>3260</v>
      </c>
      <c r="C321" s="230">
        <v>-39931.089999999902</v>
      </c>
      <c r="D321" s="230">
        <f t="shared" si="27"/>
        <v>39931.089999999902</v>
      </c>
      <c r="E321" s="255"/>
      <c r="F321" s="256"/>
      <c r="G321" s="256"/>
      <c r="H321" s="255"/>
      <c r="I321" s="230"/>
      <c r="J321" s="255"/>
      <c r="K321" s="230">
        <f t="shared" si="28"/>
        <v>39931.089999999902</v>
      </c>
      <c r="L321" s="257"/>
      <c r="M321" s="230"/>
      <c r="N321" s="229">
        <v>0</v>
      </c>
      <c r="O321" s="65" t="s">
        <v>3259</v>
      </c>
      <c r="P321" s="242" t="b">
        <f>EXACT($A320,O321)</f>
        <v>1</v>
      </c>
      <c r="Q321" s="258">
        <v>0</v>
      </c>
      <c r="R321" s="259">
        <f t="shared" si="24"/>
        <v>39931.089999999902</v>
      </c>
    </row>
    <row r="322" spans="1:18" ht="12.75" customHeight="1" outlineLevel="2">
      <c r="A322" s="404" t="s">
        <v>4708</v>
      </c>
      <c r="B322" s="264" t="s">
        <v>3261</v>
      </c>
      <c r="C322" s="265">
        <v>-22010.25</v>
      </c>
      <c r="D322" s="230">
        <f t="shared" si="27"/>
        <v>22010.25</v>
      </c>
      <c r="E322" s="255"/>
      <c r="F322" s="256"/>
      <c r="G322" s="256"/>
      <c r="H322" s="255"/>
      <c r="I322" s="230"/>
      <c r="J322" s="255"/>
      <c r="K322" s="230">
        <f>D322+I322</f>
        <v>22010.25</v>
      </c>
      <c r="L322" s="257"/>
      <c r="M322" s="230"/>
      <c r="N322" s="229">
        <v>0</v>
      </c>
      <c r="O322" s="65" t="s">
        <v>3259</v>
      </c>
      <c r="P322" s="242" t="b">
        <f>EXACT($A320,O322)</f>
        <v>1</v>
      </c>
      <c r="Q322" s="258">
        <v>0</v>
      </c>
      <c r="R322" s="259">
        <f t="shared" si="24"/>
        <v>22010.25</v>
      </c>
    </row>
    <row r="323" spans="1:18" outlineLevel="1">
      <c r="A323" s="403" t="s">
        <v>3262</v>
      </c>
      <c r="C323" s="254">
        <f>SUM(C324:C325)</f>
        <v>-99983.290000000008</v>
      </c>
      <c r="D323" s="254">
        <f t="shared" si="27"/>
        <v>99983.290000000008</v>
      </c>
      <c r="E323" s="255"/>
      <c r="F323" s="256"/>
      <c r="G323" s="256"/>
      <c r="H323" s="255"/>
      <c r="I323" s="254"/>
      <c r="J323" s="255"/>
      <c r="K323" s="254">
        <f t="shared" si="28"/>
        <v>99983.290000000008</v>
      </c>
      <c r="L323" s="257" t="e">
        <f>#REF!+C323</f>
        <v>#REF!</v>
      </c>
      <c r="M323" s="254"/>
      <c r="N323" s="229" t="e">
        <v>#VALUE!</v>
      </c>
      <c r="O323" s="65">
        <v>0</v>
      </c>
      <c r="Q323" s="258">
        <v>91326.11</v>
      </c>
      <c r="R323" s="259">
        <f t="shared" si="24"/>
        <v>8657.1800000000076</v>
      </c>
    </row>
    <row r="324" spans="1:18" ht="12.75" customHeight="1" outlineLevel="2">
      <c r="A324" s="272" t="s">
        <v>4709</v>
      </c>
      <c r="B324" s="196" t="s">
        <v>3263</v>
      </c>
      <c r="C324" s="230">
        <v>-95082.19</v>
      </c>
      <c r="D324" s="230">
        <f t="shared" si="27"/>
        <v>95082.19</v>
      </c>
      <c r="E324" s="255"/>
      <c r="F324" s="256"/>
      <c r="G324" s="256"/>
      <c r="H324" s="255"/>
      <c r="I324" s="230"/>
      <c r="J324" s="255"/>
      <c r="K324" s="230">
        <f t="shared" si="28"/>
        <v>95082.19</v>
      </c>
      <c r="L324" s="257"/>
      <c r="M324" s="230"/>
      <c r="N324" s="229">
        <v>0</v>
      </c>
      <c r="O324" s="65" t="s">
        <v>3262</v>
      </c>
      <c r="P324" s="242" t="b">
        <f>EXACT($A323,O324)</f>
        <v>1</v>
      </c>
      <c r="Q324" s="258">
        <v>0</v>
      </c>
      <c r="R324" s="259">
        <f t="shared" si="24"/>
        <v>95082.19</v>
      </c>
    </row>
    <row r="325" spans="1:18" ht="12.75" customHeight="1" outlineLevel="2">
      <c r="A325" s="404" t="s">
        <v>4710</v>
      </c>
      <c r="B325" s="264" t="s">
        <v>3264</v>
      </c>
      <c r="C325" s="265">
        <v>-4901.1000000000004</v>
      </c>
      <c r="D325" s="230">
        <f t="shared" si="27"/>
        <v>4901.1000000000004</v>
      </c>
      <c r="E325" s="255"/>
      <c r="F325" s="256"/>
      <c r="G325" s="256"/>
      <c r="H325" s="255"/>
      <c r="I325" s="230"/>
      <c r="J325" s="255"/>
      <c r="K325" s="230">
        <f>D325+I325</f>
        <v>4901.1000000000004</v>
      </c>
      <c r="L325" s="257"/>
      <c r="M325" s="230"/>
      <c r="N325" s="229">
        <v>0</v>
      </c>
      <c r="O325" s="65" t="s">
        <v>3262</v>
      </c>
      <c r="P325" s="242" t="b">
        <f>EXACT($A323,O325)</f>
        <v>1</v>
      </c>
      <c r="Q325" s="258">
        <v>0</v>
      </c>
      <c r="R325" s="259">
        <f t="shared" si="24"/>
        <v>4901.1000000000004</v>
      </c>
    </row>
    <row r="326" spans="1:18" outlineLevel="1">
      <c r="A326" s="403" t="s">
        <v>3265</v>
      </c>
      <c r="C326" s="254">
        <f>SUM(C327:C330)</f>
        <v>-82199165.890000001</v>
      </c>
      <c r="D326" s="254">
        <f t="shared" si="27"/>
        <v>82199165.890000001</v>
      </c>
      <c r="E326" s="255"/>
      <c r="F326" s="256"/>
      <c r="G326" s="256"/>
      <c r="H326" s="255"/>
      <c r="I326" s="254"/>
      <c r="J326" s="255"/>
      <c r="K326" s="254">
        <f t="shared" si="28"/>
        <v>82199165.890000001</v>
      </c>
      <c r="L326" s="257" t="e">
        <f>#REF!+C326</f>
        <v>#REF!</v>
      </c>
      <c r="M326" s="254"/>
      <c r="N326" s="229" t="e">
        <v>#VALUE!</v>
      </c>
      <c r="O326" s="65">
        <v>0</v>
      </c>
      <c r="Q326" s="258">
        <v>74733908.480000004</v>
      </c>
      <c r="R326" s="259">
        <f t="shared" si="24"/>
        <v>7465257.4099999964</v>
      </c>
    </row>
    <row r="327" spans="1:18" ht="12.75" customHeight="1" outlineLevel="2">
      <c r="A327" s="272" t="s">
        <v>4711</v>
      </c>
      <c r="B327" s="196" t="s">
        <v>3266</v>
      </c>
      <c r="C327" s="230">
        <v>-65128967.590000004</v>
      </c>
      <c r="D327" s="230">
        <f t="shared" si="27"/>
        <v>65128967.590000004</v>
      </c>
      <c r="E327" s="255"/>
      <c r="F327" s="256"/>
      <c r="G327" s="256"/>
      <c r="H327" s="255"/>
      <c r="I327" s="230"/>
      <c r="J327" s="255"/>
      <c r="K327" s="230">
        <f t="shared" si="28"/>
        <v>65128967.590000004</v>
      </c>
      <c r="L327" s="257"/>
      <c r="M327" s="230"/>
      <c r="N327" s="229">
        <v>0</v>
      </c>
      <c r="O327" s="65" t="s">
        <v>3265</v>
      </c>
      <c r="P327" s="242" t="b">
        <f>EXACT($A$326,O327)</f>
        <v>1</v>
      </c>
      <c r="Q327" s="258">
        <v>0</v>
      </c>
      <c r="R327" s="259">
        <f t="shared" si="24"/>
        <v>65128967.590000004</v>
      </c>
    </row>
    <row r="328" spans="1:18" ht="12.75" customHeight="1" outlineLevel="2">
      <c r="A328" s="404" t="s">
        <v>4712</v>
      </c>
      <c r="B328" s="264" t="s">
        <v>3267</v>
      </c>
      <c r="C328" s="265">
        <v>-7884672.0800000001</v>
      </c>
      <c r="D328" s="230">
        <f t="shared" si="27"/>
        <v>7884672.0800000001</v>
      </c>
      <c r="E328" s="255"/>
      <c r="F328" s="256"/>
      <c r="G328" s="256"/>
      <c r="H328" s="255"/>
      <c r="I328" s="230"/>
      <c r="J328" s="255"/>
      <c r="K328" s="230">
        <f>D328+I328</f>
        <v>7884672.0800000001</v>
      </c>
      <c r="L328" s="257"/>
      <c r="M328" s="230"/>
      <c r="N328" s="229">
        <v>0</v>
      </c>
      <c r="O328" s="65" t="s">
        <v>3265</v>
      </c>
      <c r="P328" s="242" t="b">
        <f>EXACT($A$326,O328)</f>
        <v>1</v>
      </c>
      <c r="Q328" s="258">
        <v>0</v>
      </c>
      <c r="R328" s="259">
        <f t="shared" si="24"/>
        <v>7884672.0800000001</v>
      </c>
    </row>
    <row r="329" spans="1:18" ht="12.75" customHeight="1" outlineLevel="2">
      <c r="A329" s="404" t="s">
        <v>4713</v>
      </c>
      <c r="B329" s="264" t="s">
        <v>3268</v>
      </c>
      <c r="C329" s="265">
        <v>-9185526.2200000007</v>
      </c>
      <c r="D329" s="230">
        <f t="shared" si="27"/>
        <v>9185526.2200000007</v>
      </c>
      <c r="E329" s="255"/>
      <c r="F329" s="256"/>
      <c r="G329" s="256"/>
      <c r="H329" s="255"/>
      <c r="I329" s="230"/>
      <c r="J329" s="255"/>
      <c r="K329" s="230">
        <f>D329+I329</f>
        <v>9185526.2200000007</v>
      </c>
      <c r="L329" s="257"/>
      <c r="M329" s="230"/>
      <c r="N329" s="229">
        <v>0</v>
      </c>
      <c r="O329" s="65" t="s">
        <v>3265</v>
      </c>
      <c r="P329" s="242" t="b">
        <f>EXACT($A$326,O329)</f>
        <v>1</v>
      </c>
      <c r="Q329" s="258">
        <v>0</v>
      </c>
      <c r="R329" s="259">
        <f t="shared" si="24"/>
        <v>9185526.2200000007</v>
      </c>
    </row>
    <row r="330" spans="1:18" ht="12.75" customHeight="1" outlineLevel="2">
      <c r="A330" s="401" t="s">
        <v>4714</v>
      </c>
      <c r="B330" s="45" t="s">
        <v>3269</v>
      </c>
      <c r="C330" s="230">
        <v>0</v>
      </c>
      <c r="D330" s="230">
        <f t="shared" si="27"/>
        <v>0</v>
      </c>
      <c r="E330" s="255"/>
      <c r="F330" s="256"/>
      <c r="G330" s="256"/>
      <c r="H330" s="255"/>
      <c r="I330" s="230"/>
      <c r="J330" s="255"/>
      <c r="K330" s="230">
        <f t="shared" si="28"/>
        <v>0</v>
      </c>
      <c r="L330" s="257"/>
      <c r="M330" s="230"/>
      <c r="N330" s="229">
        <v>0</v>
      </c>
      <c r="O330" s="65">
        <v>0</v>
      </c>
      <c r="P330" s="242" t="b">
        <f>EXACT($A$326,O330)</f>
        <v>0</v>
      </c>
      <c r="Q330" s="258">
        <v>0</v>
      </c>
      <c r="R330" s="259">
        <f t="shared" si="24"/>
        <v>0</v>
      </c>
    </row>
    <row r="331" spans="1:18" outlineLevel="1">
      <c r="A331" s="400" t="s">
        <v>3270</v>
      </c>
      <c r="C331" s="254">
        <f>SUM(C332)</f>
        <v>0</v>
      </c>
      <c r="D331" s="254">
        <f t="shared" si="27"/>
        <v>0</v>
      </c>
      <c r="E331" s="255"/>
      <c r="F331" s="256"/>
      <c r="G331" s="256"/>
      <c r="H331" s="255"/>
      <c r="I331" s="254"/>
      <c r="J331" s="255"/>
      <c r="K331" s="254">
        <f t="shared" si="28"/>
        <v>0</v>
      </c>
      <c r="L331" s="257" t="e">
        <f>#REF!+C331</f>
        <v>#REF!</v>
      </c>
      <c r="M331" s="254"/>
      <c r="N331" s="229" t="e">
        <v>#VALUE!</v>
      </c>
      <c r="O331" s="65">
        <v>0</v>
      </c>
      <c r="Q331" s="258">
        <v>0</v>
      </c>
      <c r="R331" s="259">
        <f t="shared" si="24"/>
        <v>0</v>
      </c>
    </row>
    <row r="332" spans="1:18" ht="12.75" customHeight="1" outlineLevel="2">
      <c r="A332" s="272" t="s">
        <v>4715</v>
      </c>
      <c r="B332" s="196" t="s">
        <v>3271</v>
      </c>
      <c r="C332" s="230">
        <v>0</v>
      </c>
      <c r="D332" s="230">
        <f t="shared" si="27"/>
        <v>0</v>
      </c>
      <c r="E332" s="255"/>
      <c r="F332" s="256"/>
      <c r="G332" s="256"/>
      <c r="H332" s="255"/>
      <c r="I332" s="230"/>
      <c r="J332" s="255"/>
      <c r="K332" s="230">
        <f t="shared" si="28"/>
        <v>0</v>
      </c>
      <c r="L332" s="257"/>
      <c r="M332" s="230"/>
      <c r="N332" s="229">
        <v>0</v>
      </c>
      <c r="O332" s="65" t="s">
        <v>3270</v>
      </c>
      <c r="P332" s="242" t="b">
        <f>EXACT($A331,O332)</f>
        <v>1</v>
      </c>
      <c r="Q332" s="258">
        <v>0</v>
      </c>
      <c r="R332" s="259">
        <f t="shared" si="24"/>
        <v>0</v>
      </c>
    </row>
    <row r="333" spans="1:18" outlineLevel="1">
      <c r="A333" s="400" t="s">
        <v>3272</v>
      </c>
      <c r="C333" s="254">
        <f>C334+C335</f>
        <v>-1831290.8999999899</v>
      </c>
      <c r="D333" s="254">
        <f t="shared" si="27"/>
        <v>1831290.8999999899</v>
      </c>
      <c r="E333" s="255"/>
      <c r="F333" s="256"/>
      <c r="G333" s="256"/>
      <c r="H333" s="255"/>
      <c r="I333" s="254"/>
      <c r="J333" s="255"/>
      <c r="K333" s="254">
        <f t="shared" si="28"/>
        <v>1831290.8999999899</v>
      </c>
      <c r="L333" s="257" t="e">
        <f>#REF!+C333</f>
        <v>#REF!</v>
      </c>
      <c r="M333" s="254"/>
      <c r="N333" s="229" t="e">
        <v>#VALUE!</v>
      </c>
      <c r="O333" s="65">
        <v>0</v>
      </c>
      <c r="Q333" s="258">
        <v>1357380.62</v>
      </c>
      <c r="R333" s="259">
        <f t="shared" si="24"/>
        <v>473910.27999998978</v>
      </c>
    </row>
    <row r="334" spans="1:18" ht="12.75" customHeight="1" outlineLevel="2">
      <c r="A334" s="272" t="s">
        <v>4716</v>
      </c>
      <c r="B334" s="196" t="s">
        <v>3273</v>
      </c>
      <c r="C334" s="230">
        <v>0</v>
      </c>
      <c r="D334" s="230">
        <f t="shared" si="27"/>
        <v>0</v>
      </c>
      <c r="E334" s="255"/>
      <c r="F334" s="256"/>
      <c r="G334" s="256"/>
      <c r="H334" s="255"/>
      <c r="I334" s="230"/>
      <c r="J334" s="255"/>
      <c r="K334" s="230">
        <f t="shared" si="28"/>
        <v>0</v>
      </c>
      <c r="L334" s="257"/>
      <c r="M334" s="230"/>
      <c r="N334" s="229">
        <v>0</v>
      </c>
      <c r="O334" s="65" t="s">
        <v>3272</v>
      </c>
      <c r="P334" s="242" t="b">
        <f>EXACT($A$333,O334)</f>
        <v>1</v>
      </c>
      <c r="Q334" s="258">
        <v>0</v>
      </c>
      <c r="R334" s="259">
        <f t="shared" si="24"/>
        <v>0</v>
      </c>
    </row>
    <row r="335" spans="1:18" ht="12.75" customHeight="1" outlineLevel="2">
      <c r="A335" s="272" t="s">
        <v>4717</v>
      </c>
      <c r="B335" s="196" t="s">
        <v>3274</v>
      </c>
      <c r="C335" s="230">
        <v>-1831290.8999999899</v>
      </c>
      <c r="D335" s="230">
        <f t="shared" si="27"/>
        <v>1831290.8999999899</v>
      </c>
      <c r="E335" s="255"/>
      <c r="F335" s="256"/>
      <c r="G335" s="256"/>
      <c r="H335" s="255"/>
      <c r="I335" s="230"/>
      <c r="J335" s="255"/>
      <c r="K335" s="230">
        <f>D335+I335</f>
        <v>1831290.8999999899</v>
      </c>
      <c r="L335" s="257"/>
      <c r="M335" s="230"/>
      <c r="N335" s="229">
        <v>0</v>
      </c>
      <c r="O335" s="65" t="s">
        <v>3272</v>
      </c>
      <c r="P335" s="242" t="b">
        <f>EXACT($A$333,O335)</f>
        <v>1</v>
      </c>
      <c r="Q335" s="258">
        <v>0</v>
      </c>
      <c r="R335" s="259">
        <f t="shared" si="24"/>
        <v>1831290.8999999899</v>
      </c>
    </row>
    <row r="336" spans="1:18" outlineLevel="1">
      <c r="A336" s="400" t="s">
        <v>3275</v>
      </c>
      <c r="C336" s="254">
        <f>SUM(C337:C338)</f>
        <v>-4635730.6799999904</v>
      </c>
      <c r="D336" s="254">
        <f t="shared" si="27"/>
        <v>4635730.6799999904</v>
      </c>
      <c r="E336" s="255"/>
      <c r="F336" s="256"/>
      <c r="G336" s="256"/>
      <c r="H336" s="255"/>
      <c r="I336" s="254"/>
      <c r="J336" s="255"/>
      <c r="K336" s="254">
        <f t="shared" si="28"/>
        <v>4635730.6799999904</v>
      </c>
      <c r="L336" s="257" t="e">
        <f>#REF!+C336</f>
        <v>#REF!</v>
      </c>
      <c r="M336" s="254"/>
      <c r="N336" s="229" t="e">
        <v>#VALUE!</v>
      </c>
      <c r="O336" s="65">
        <v>0</v>
      </c>
      <c r="Q336" s="258">
        <v>4308871.4800000004</v>
      </c>
      <c r="R336" s="259">
        <f t="shared" si="24"/>
        <v>326859.19999998994</v>
      </c>
    </row>
    <row r="337" spans="1:18" ht="12.75" customHeight="1" outlineLevel="2">
      <c r="A337" s="272" t="s">
        <v>4718</v>
      </c>
      <c r="B337" s="196" t="s">
        <v>3276</v>
      </c>
      <c r="C337" s="230">
        <v>-4635730.6799999904</v>
      </c>
      <c r="D337" s="230">
        <f t="shared" si="27"/>
        <v>4635730.6799999904</v>
      </c>
      <c r="E337" s="255"/>
      <c r="F337" s="256"/>
      <c r="G337" s="256"/>
      <c r="H337" s="255"/>
      <c r="I337" s="230"/>
      <c r="J337" s="255"/>
      <c r="K337" s="230">
        <f t="shared" si="28"/>
        <v>4635730.6799999904</v>
      </c>
      <c r="L337" s="257"/>
      <c r="M337" s="230"/>
      <c r="N337" s="229">
        <v>0</v>
      </c>
      <c r="O337" s="65" t="s">
        <v>3275</v>
      </c>
      <c r="P337" s="242" t="b">
        <f>EXACT($A$336,O337)</f>
        <v>1</v>
      </c>
      <c r="Q337" s="258">
        <v>0</v>
      </c>
      <c r="R337" s="259">
        <f t="shared" si="24"/>
        <v>4635730.6799999904</v>
      </c>
    </row>
    <row r="338" spans="1:18" ht="12.75" customHeight="1" outlineLevel="2">
      <c r="A338" s="272" t="s">
        <v>4719</v>
      </c>
      <c r="B338" s="196" t="s">
        <v>3277</v>
      </c>
      <c r="C338" s="230">
        <v>0</v>
      </c>
      <c r="D338" s="230">
        <f t="shared" si="27"/>
        <v>0</v>
      </c>
      <c r="E338" s="255"/>
      <c r="F338" s="256"/>
      <c r="G338" s="256"/>
      <c r="H338" s="255"/>
      <c r="I338" s="230"/>
      <c r="J338" s="255"/>
      <c r="K338" s="230">
        <f t="shared" si="28"/>
        <v>0</v>
      </c>
      <c r="L338" s="257"/>
      <c r="M338" s="230"/>
      <c r="N338" s="229">
        <v>0</v>
      </c>
      <c r="O338" s="65">
        <v>0</v>
      </c>
      <c r="P338" s="242" t="b">
        <f>EXACT($A$336,O338)</f>
        <v>0</v>
      </c>
      <c r="Q338" s="258">
        <v>0</v>
      </c>
      <c r="R338" s="259">
        <f t="shared" si="24"/>
        <v>0</v>
      </c>
    </row>
    <row r="339" spans="1:18" outlineLevel="1">
      <c r="A339" s="400" t="s">
        <v>3278</v>
      </c>
      <c r="C339" s="254">
        <f>SUM(C340:C341)</f>
        <v>0</v>
      </c>
      <c r="D339" s="254">
        <f t="shared" si="27"/>
        <v>0</v>
      </c>
      <c r="E339" s="255"/>
      <c r="F339" s="256"/>
      <c r="G339" s="256"/>
      <c r="H339" s="255"/>
      <c r="I339" s="254"/>
      <c r="J339" s="255"/>
      <c r="K339" s="254">
        <f t="shared" si="28"/>
        <v>0</v>
      </c>
      <c r="L339" s="257" t="e">
        <f>#REF!+C339</f>
        <v>#REF!</v>
      </c>
      <c r="M339" s="254"/>
      <c r="N339" s="229" t="e">
        <v>#VALUE!</v>
      </c>
      <c r="O339" s="65">
        <v>0</v>
      </c>
      <c r="Q339" s="258">
        <v>0</v>
      </c>
      <c r="R339" s="259">
        <f t="shared" si="24"/>
        <v>0</v>
      </c>
    </row>
    <row r="340" spans="1:18" ht="12.75" customHeight="1" outlineLevel="2">
      <c r="A340" s="272" t="s">
        <v>4720</v>
      </c>
      <c r="B340" s="196" t="s">
        <v>3279</v>
      </c>
      <c r="C340" s="230">
        <v>0</v>
      </c>
      <c r="D340" s="230">
        <f t="shared" si="27"/>
        <v>0</v>
      </c>
      <c r="E340" s="255"/>
      <c r="F340" s="256"/>
      <c r="G340" s="256"/>
      <c r="H340" s="255"/>
      <c r="I340" s="230"/>
      <c r="J340" s="255"/>
      <c r="K340" s="230">
        <f t="shared" si="28"/>
        <v>0</v>
      </c>
      <c r="L340" s="257"/>
      <c r="M340" s="230"/>
      <c r="N340" s="229">
        <v>0</v>
      </c>
      <c r="O340" s="65" t="s">
        <v>3278</v>
      </c>
      <c r="P340" s="242" t="b">
        <f>EXACT($A$339,O340)</f>
        <v>1</v>
      </c>
      <c r="Q340" s="258">
        <v>0</v>
      </c>
      <c r="R340" s="259">
        <f t="shared" si="24"/>
        <v>0</v>
      </c>
    </row>
    <row r="341" spans="1:18" ht="12.75" customHeight="1" outlineLevel="2">
      <c r="A341" s="272" t="s">
        <v>4721</v>
      </c>
      <c r="B341" s="196" t="s">
        <v>3280</v>
      </c>
      <c r="C341" s="230">
        <v>0</v>
      </c>
      <c r="D341" s="230">
        <f t="shared" si="27"/>
        <v>0</v>
      </c>
      <c r="E341" s="255"/>
      <c r="F341" s="256"/>
      <c r="G341" s="256"/>
      <c r="H341" s="255"/>
      <c r="I341" s="230"/>
      <c r="J341" s="255"/>
      <c r="K341" s="230">
        <f t="shared" si="28"/>
        <v>0</v>
      </c>
      <c r="L341" s="257"/>
      <c r="M341" s="230"/>
      <c r="N341" s="229">
        <v>0</v>
      </c>
      <c r="O341" s="65" t="s">
        <v>3278</v>
      </c>
      <c r="P341" s="242" t="b">
        <f>EXACT($A$339,O341)</f>
        <v>1</v>
      </c>
      <c r="Q341" s="258">
        <v>0</v>
      </c>
      <c r="R341" s="259">
        <f t="shared" si="24"/>
        <v>0</v>
      </c>
    </row>
    <row r="342" spans="1:18" outlineLevel="1">
      <c r="A342" s="400" t="s">
        <v>3281</v>
      </c>
      <c r="C342" s="254">
        <f>C343+C344+C345</f>
        <v>-7501119.1799999904</v>
      </c>
      <c r="D342" s="254">
        <f t="shared" si="27"/>
        <v>7501119.1799999904</v>
      </c>
      <c r="E342" s="255"/>
      <c r="F342" s="256"/>
      <c r="G342" s="256"/>
      <c r="H342" s="255"/>
      <c r="I342" s="254"/>
      <c r="J342" s="255"/>
      <c r="K342" s="254">
        <f t="shared" si="28"/>
        <v>7501119.1799999904</v>
      </c>
      <c r="L342" s="257" t="e">
        <f>#REF!+C342</f>
        <v>#REF!</v>
      </c>
      <c r="M342" s="254"/>
      <c r="N342" s="229" t="e">
        <v>#VALUE!</v>
      </c>
      <c r="O342" s="65">
        <v>0</v>
      </c>
      <c r="Q342" s="258">
        <v>5559581.1799999997</v>
      </c>
      <c r="R342" s="259">
        <f t="shared" si="24"/>
        <v>1941537.9999999907</v>
      </c>
    </row>
    <row r="343" spans="1:18" ht="12.75" customHeight="1" outlineLevel="2">
      <c r="A343" s="272" t="s">
        <v>4722</v>
      </c>
      <c r="B343" s="196" t="s">
        <v>3282</v>
      </c>
      <c r="C343" s="230">
        <v>0</v>
      </c>
      <c r="D343" s="230">
        <f t="shared" si="27"/>
        <v>0</v>
      </c>
      <c r="E343" s="255"/>
      <c r="F343" s="256"/>
      <c r="G343" s="256"/>
      <c r="H343" s="255"/>
      <c r="I343" s="230"/>
      <c r="J343" s="255"/>
      <c r="K343" s="230">
        <f t="shared" si="28"/>
        <v>0</v>
      </c>
      <c r="L343" s="257"/>
      <c r="M343" s="230"/>
      <c r="N343" s="229">
        <v>0</v>
      </c>
      <c r="O343" s="65" t="s">
        <v>3281</v>
      </c>
      <c r="P343" s="242" t="b">
        <f>EXACT($A$342,O343)</f>
        <v>1</v>
      </c>
      <c r="Q343" s="258">
        <v>0</v>
      </c>
      <c r="R343" s="259">
        <f t="shared" si="24"/>
        <v>0</v>
      </c>
    </row>
    <row r="344" spans="1:18" ht="12.75" customHeight="1" outlineLevel="2">
      <c r="A344" s="272" t="s">
        <v>4723</v>
      </c>
      <c r="B344" s="196" t="s">
        <v>3283</v>
      </c>
      <c r="C344" s="230">
        <v>0</v>
      </c>
      <c r="D344" s="230">
        <f t="shared" si="27"/>
        <v>0</v>
      </c>
      <c r="E344" s="255"/>
      <c r="F344" s="256"/>
      <c r="G344" s="256"/>
      <c r="H344" s="255"/>
      <c r="I344" s="230"/>
      <c r="J344" s="255"/>
      <c r="K344" s="230">
        <f t="shared" si="28"/>
        <v>0</v>
      </c>
      <c r="L344" s="257"/>
      <c r="M344" s="230"/>
      <c r="N344" s="229">
        <v>0</v>
      </c>
      <c r="O344" s="65" t="s">
        <v>3281</v>
      </c>
      <c r="P344" s="242" t="b">
        <f>EXACT($A$342,O344)</f>
        <v>1</v>
      </c>
      <c r="Q344" s="258">
        <v>0</v>
      </c>
      <c r="R344" s="259">
        <f t="shared" si="24"/>
        <v>0</v>
      </c>
    </row>
    <row r="345" spans="1:18" ht="12.75" customHeight="1" outlineLevel="2">
      <c r="A345" s="272" t="s">
        <v>4724</v>
      </c>
      <c r="B345" s="196" t="s">
        <v>3284</v>
      </c>
      <c r="C345" s="230">
        <v>-7501119.1799999904</v>
      </c>
      <c r="D345" s="230">
        <f t="shared" si="27"/>
        <v>7501119.1799999904</v>
      </c>
      <c r="E345" s="255"/>
      <c r="F345" s="256"/>
      <c r="G345" s="256"/>
      <c r="H345" s="255"/>
      <c r="I345" s="230"/>
      <c r="J345" s="255"/>
      <c r="K345" s="230">
        <f>D345+I345</f>
        <v>7501119.1799999904</v>
      </c>
      <c r="L345" s="257"/>
      <c r="M345" s="230"/>
      <c r="N345" s="229">
        <v>0</v>
      </c>
      <c r="O345" s="65" t="s">
        <v>3281</v>
      </c>
      <c r="P345" s="242" t="b">
        <f>EXACT($A$342,O345)</f>
        <v>1</v>
      </c>
      <c r="Q345" s="258">
        <v>0</v>
      </c>
      <c r="R345" s="259">
        <f t="shared" si="24"/>
        <v>7501119.1799999904</v>
      </c>
    </row>
    <row r="346" spans="1:18" outlineLevel="1">
      <c r="A346" s="400" t="s">
        <v>3285</v>
      </c>
      <c r="C346" s="254">
        <f>SUM(C347:C349)</f>
        <v>-76251830.200000003</v>
      </c>
      <c r="D346" s="254">
        <f t="shared" si="27"/>
        <v>76251830.200000003</v>
      </c>
      <c r="E346" s="255"/>
      <c r="F346" s="256"/>
      <c r="G346" s="256"/>
      <c r="H346" s="255"/>
      <c r="I346" s="254"/>
      <c r="J346" s="255"/>
      <c r="K346" s="254">
        <f t="shared" si="28"/>
        <v>76251830.200000003</v>
      </c>
      <c r="L346" s="257" t="e">
        <f>#REF!+C346</f>
        <v>#REF!</v>
      </c>
      <c r="M346" s="254"/>
      <c r="N346" s="229" t="e">
        <v>#VALUE!</v>
      </c>
      <c r="O346" s="65">
        <v>0</v>
      </c>
      <c r="Q346" s="258">
        <v>926219614.70000005</v>
      </c>
      <c r="R346" s="259">
        <f t="shared" si="24"/>
        <v>-849967784.5</v>
      </c>
    </row>
    <row r="347" spans="1:18" ht="12.75" customHeight="1" outlineLevel="2">
      <c r="A347" s="272" t="s">
        <v>4725</v>
      </c>
      <c r="B347" s="196" t="s">
        <v>3286</v>
      </c>
      <c r="C347" s="230">
        <v>-9765294.9900000002</v>
      </c>
      <c r="D347" s="230">
        <f t="shared" si="27"/>
        <v>9765294.9900000002</v>
      </c>
      <c r="E347" s="255"/>
      <c r="F347" s="256"/>
      <c r="G347" s="256"/>
      <c r="H347" s="255"/>
      <c r="I347" s="230"/>
      <c r="J347" s="255"/>
      <c r="K347" s="230">
        <f t="shared" si="28"/>
        <v>9765294.9900000002</v>
      </c>
      <c r="L347" s="257"/>
      <c r="M347" s="230"/>
      <c r="N347" s="229">
        <v>0</v>
      </c>
      <c r="O347" s="65" t="s">
        <v>3285</v>
      </c>
      <c r="P347" s="242" t="b">
        <f>EXACT($A$346,O347)</f>
        <v>1</v>
      </c>
      <c r="Q347" s="258">
        <v>0</v>
      </c>
      <c r="R347" s="259">
        <f t="shared" si="24"/>
        <v>9765294.9900000002</v>
      </c>
    </row>
    <row r="348" spans="1:18" ht="12.75" customHeight="1" outlineLevel="2">
      <c r="A348" s="272" t="s">
        <v>4726</v>
      </c>
      <c r="B348" s="196" t="s">
        <v>3287</v>
      </c>
      <c r="C348" s="230">
        <v>-66486535.210000001</v>
      </c>
      <c r="D348" s="230">
        <f t="shared" si="27"/>
        <v>66486535.210000001</v>
      </c>
      <c r="E348" s="255"/>
      <c r="F348" s="256"/>
      <c r="G348" s="256"/>
      <c r="H348" s="255"/>
      <c r="I348" s="230"/>
      <c r="J348" s="255"/>
      <c r="K348" s="230">
        <f t="shared" si="28"/>
        <v>66486535.210000001</v>
      </c>
      <c r="L348" s="257"/>
      <c r="M348" s="230"/>
      <c r="N348" s="229">
        <v>0</v>
      </c>
      <c r="O348" s="65" t="s">
        <v>3285</v>
      </c>
      <c r="P348" s="242" t="b">
        <f>EXACT($A$346,O348)</f>
        <v>1</v>
      </c>
      <c r="Q348" s="258">
        <v>0</v>
      </c>
      <c r="R348" s="259">
        <f t="shared" si="24"/>
        <v>66486535.210000001</v>
      </c>
    </row>
    <row r="349" spans="1:18" ht="12.75" customHeight="1" outlineLevel="2">
      <c r="A349" s="401" t="s">
        <v>4727</v>
      </c>
      <c r="B349" s="45" t="s">
        <v>3288</v>
      </c>
      <c r="C349" s="230">
        <v>0</v>
      </c>
      <c r="D349" s="230">
        <f t="shared" si="27"/>
        <v>0</v>
      </c>
      <c r="E349" s="255"/>
      <c r="F349" s="256"/>
      <c r="G349" s="256"/>
      <c r="H349" s="255"/>
      <c r="I349" s="230"/>
      <c r="J349" s="255"/>
      <c r="K349" s="230">
        <f t="shared" si="28"/>
        <v>0</v>
      </c>
      <c r="L349" s="257"/>
      <c r="M349" s="230"/>
      <c r="N349" s="229">
        <v>0</v>
      </c>
      <c r="O349" s="65">
        <v>0</v>
      </c>
      <c r="P349" s="242" t="b">
        <f>EXACT($A$346,O349)</f>
        <v>0</v>
      </c>
      <c r="Q349" s="258">
        <v>0</v>
      </c>
      <c r="R349" s="259">
        <f t="shared" ref="R349:R417" si="29">K349-Q349</f>
        <v>0</v>
      </c>
    </row>
    <row r="350" spans="1:18" ht="12.75" customHeight="1" outlineLevel="1">
      <c r="A350" s="400" t="s">
        <v>3289</v>
      </c>
      <c r="C350" s="254">
        <f>C351</f>
        <v>-15729719.16</v>
      </c>
      <c r="D350" s="254">
        <f t="shared" si="27"/>
        <v>15729719.16</v>
      </c>
      <c r="E350" s="255"/>
      <c r="F350" s="256"/>
      <c r="G350" s="256"/>
      <c r="H350" s="255"/>
      <c r="I350" s="254"/>
      <c r="J350" s="255"/>
      <c r="K350" s="254">
        <f>D350+I350</f>
        <v>15729719.16</v>
      </c>
      <c r="L350" s="257"/>
      <c r="M350" s="230"/>
      <c r="N350" s="229" t="e">
        <v>#VALUE!</v>
      </c>
      <c r="O350" s="65">
        <v>0</v>
      </c>
      <c r="Q350" s="258">
        <v>11610886.859999999</v>
      </c>
      <c r="R350" s="259">
        <f t="shared" si="29"/>
        <v>4118832.3000000007</v>
      </c>
    </row>
    <row r="351" spans="1:18" ht="12.75" customHeight="1" outlineLevel="2">
      <c r="A351" s="272" t="s">
        <v>4728</v>
      </c>
      <c r="B351" s="196" t="s">
        <v>3290</v>
      </c>
      <c r="C351" s="230">
        <v>-15729719.16</v>
      </c>
      <c r="D351" s="230">
        <f t="shared" si="27"/>
        <v>15729719.16</v>
      </c>
      <c r="E351" s="255"/>
      <c r="F351" s="256"/>
      <c r="G351" s="256"/>
      <c r="H351" s="255"/>
      <c r="I351" s="230"/>
      <c r="J351" s="255"/>
      <c r="K351" s="230">
        <f>D351+I351</f>
        <v>15729719.16</v>
      </c>
      <c r="L351" s="257"/>
      <c r="M351" s="230"/>
      <c r="N351" s="229">
        <v>0</v>
      </c>
      <c r="O351" s="65" t="s">
        <v>3289</v>
      </c>
      <c r="P351" s="242" t="b">
        <f>EXACT($A350,O351)</f>
        <v>1</v>
      </c>
      <c r="Q351" s="258">
        <v>0</v>
      </c>
      <c r="R351" s="259">
        <f t="shared" si="29"/>
        <v>15729719.16</v>
      </c>
    </row>
    <row r="352" spans="1:18" outlineLevel="1">
      <c r="A352" s="400" t="s">
        <v>3291</v>
      </c>
      <c r="B352" s="45"/>
      <c r="C352" s="254">
        <f>SUM(C353:C355)</f>
        <v>-8279381.6900000004</v>
      </c>
      <c r="D352" s="254">
        <f t="shared" si="27"/>
        <v>8279381.6900000004</v>
      </c>
      <c r="E352" s="255"/>
      <c r="F352" s="256"/>
      <c r="G352" s="256"/>
      <c r="H352" s="255"/>
      <c r="I352" s="254"/>
      <c r="J352" s="255"/>
      <c r="K352" s="254">
        <f t="shared" si="28"/>
        <v>8279381.6900000004</v>
      </c>
      <c r="L352" s="257" t="e">
        <f>#REF!+C352</f>
        <v>#REF!</v>
      </c>
      <c r="M352" s="254"/>
      <c r="N352" s="229" t="e">
        <v>#VALUE!</v>
      </c>
      <c r="O352" s="65">
        <v>0</v>
      </c>
      <c r="Q352" s="258">
        <v>7644108.3600000003</v>
      </c>
      <c r="R352" s="259">
        <f t="shared" si="29"/>
        <v>635273.33000000007</v>
      </c>
    </row>
    <row r="353" spans="1:18" outlineLevel="2">
      <c r="A353" s="272" t="s">
        <v>4729</v>
      </c>
      <c r="B353" s="196" t="s">
        <v>3292</v>
      </c>
      <c r="C353" s="230">
        <v>-8279381.6900000004</v>
      </c>
      <c r="D353" s="230">
        <f t="shared" si="27"/>
        <v>8279381.6900000004</v>
      </c>
      <c r="E353" s="255"/>
      <c r="F353" s="256"/>
      <c r="G353" s="256"/>
      <c r="H353" s="255"/>
      <c r="I353" s="230"/>
      <c r="J353" s="255"/>
      <c r="K353" s="230">
        <f t="shared" si="28"/>
        <v>8279381.6900000004</v>
      </c>
      <c r="L353" s="257"/>
      <c r="M353" s="230"/>
      <c r="N353" s="229">
        <v>0</v>
      </c>
      <c r="O353" s="65" t="s">
        <v>3291</v>
      </c>
      <c r="P353" s="242" t="b">
        <f>EXACT($A$352,O353)</f>
        <v>1</v>
      </c>
      <c r="Q353" s="258">
        <v>0</v>
      </c>
      <c r="R353" s="259">
        <f t="shared" si="29"/>
        <v>8279381.6900000004</v>
      </c>
    </row>
    <row r="354" spans="1:18" outlineLevel="2">
      <c r="A354" s="401" t="s">
        <v>4730</v>
      </c>
      <c r="B354" s="45" t="s">
        <v>3293</v>
      </c>
      <c r="C354" s="230">
        <v>0</v>
      </c>
      <c r="D354" s="230">
        <f t="shared" si="27"/>
        <v>0</v>
      </c>
      <c r="E354" s="255"/>
      <c r="F354" s="256"/>
      <c r="G354" s="256"/>
      <c r="H354" s="255"/>
      <c r="I354" s="230"/>
      <c r="J354" s="255"/>
      <c r="K354" s="230">
        <f t="shared" si="28"/>
        <v>0</v>
      </c>
      <c r="L354" s="257"/>
      <c r="M354" s="230"/>
      <c r="N354" s="229">
        <v>0</v>
      </c>
      <c r="O354" s="65">
        <v>0</v>
      </c>
      <c r="P354" s="242" t="b">
        <f>EXACT($A$352,O354)</f>
        <v>0</v>
      </c>
      <c r="Q354" s="258">
        <v>0</v>
      </c>
      <c r="R354" s="259">
        <f t="shared" si="29"/>
        <v>0</v>
      </c>
    </row>
    <row r="355" spans="1:18" outlineLevel="2">
      <c r="A355" s="401" t="s">
        <v>4731</v>
      </c>
      <c r="B355" s="45" t="s">
        <v>3294</v>
      </c>
      <c r="C355" s="230">
        <v>0</v>
      </c>
      <c r="D355" s="230">
        <f t="shared" si="27"/>
        <v>0</v>
      </c>
      <c r="E355" s="255"/>
      <c r="F355" s="256"/>
      <c r="G355" s="256"/>
      <c r="H355" s="255"/>
      <c r="I355" s="230"/>
      <c r="J355" s="255"/>
      <c r="K355" s="230">
        <f t="shared" si="28"/>
        <v>0</v>
      </c>
      <c r="L355" s="257"/>
      <c r="M355" s="230"/>
      <c r="N355" s="229">
        <v>0</v>
      </c>
      <c r="O355" s="65">
        <v>0</v>
      </c>
      <c r="P355" s="242" t="b">
        <f>EXACT($A$352,O355)</f>
        <v>0</v>
      </c>
      <c r="Q355" s="258">
        <v>0</v>
      </c>
      <c r="R355" s="259">
        <f t="shared" si="29"/>
        <v>0</v>
      </c>
    </row>
    <row r="356" spans="1:18" outlineLevel="1">
      <c r="A356" s="400" t="s">
        <v>3295</v>
      </c>
      <c r="C356" s="254">
        <f>SUM(C357:C361)</f>
        <v>-190938.0799999999</v>
      </c>
      <c r="D356" s="254">
        <f t="shared" si="27"/>
        <v>190938.0799999999</v>
      </c>
      <c r="E356" s="255"/>
      <c r="F356" s="256"/>
      <c r="G356" s="256"/>
      <c r="H356" s="255"/>
      <c r="I356" s="254"/>
      <c r="J356" s="255"/>
      <c r="K356" s="254">
        <f t="shared" si="28"/>
        <v>190938.0799999999</v>
      </c>
      <c r="L356" s="257" t="e">
        <f>#REF!+C356</f>
        <v>#REF!</v>
      </c>
      <c r="M356" s="254"/>
      <c r="N356" s="229" t="e">
        <v>#VALUE!</v>
      </c>
      <c r="O356" s="65">
        <v>0</v>
      </c>
      <c r="Q356" s="258">
        <v>162289.34</v>
      </c>
      <c r="R356" s="259">
        <f t="shared" si="29"/>
        <v>28648.739999999903</v>
      </c>
    </row>
    <row r="357" spans="1:18" outlineLevel="2">
      <c r="A357" s="272" t="s">
        <v>4732</v>
      </c>
      <c r="B357" s="196" t="s">
        <v>3296</v>
      </c>
      <c r="C357" s="230">
        <v>-12913.209999999901</v>
      </c>
      <c r="D357" s="230">
        <f t="shared" si="27"/>
        <v>12913.209999999901</v>
      </c>
      <c r="E357" s="266"/>
      <c r="F357" s="256"/>
      <c r="G357" s="256"/>
      <c r="H357" s="255"/>
      <c r="I357" s="230"/>
      <c r="J357" s="255"/>
      <c r="K357" s="230">
        <f t="shared" si="28"/>
        <v>12913.209999999901</v>
      </c>
      <c r="L357" s="257"/>
      <c r="M357" s="230"/>
      <c r="N357" s="229">
        <v>0</v>
      </c>
      <c r="O357" s="65" t="s">
        <v>3295</v>
      </c>
      <c r="P357" s="242" t="b">
        <f>EXACT($A$356,O357)</f>
        <v>1</v>
      </c>
      <c r="Q357" s="258">
        <v>0</v>
      </c>
      <c r="R357" s="259">
        <f t="shared" si="29"/>
        <v>12913.209999999901</v>
      </c>
    </row>
    <row r="358" spans="1:18" outlineLevel="2">
      <c r="A358" s="272" t="s">
        <v>4733</v>
      </c>
      <c r="B358" s="196" t="s">
        <v>3297</v>
      </c>
      <c r="C358" s="230">
        <v>-61410.8</v>
      </c>
      <c r="D358" s="230">
        <f t="shared" si="27"/>
        <v>61410.8</v>
      </c>
      <c r="E358" s="266"/>
      <c r="F358" s="256"/>
      <c r="G358" s="256"/>
      <c r="H358" s="255"/>
      <c r="I358" s="230"/>
      <c r="J358" s="255"/>
      <c r="K358" s="230">
        <f t="shared" si="28"/>
        <v>61410.8</v>
      </c>
      <c r="L358" s="257"/>
      <c r="M358" s="230"/>
      <c r="N358" s="229">
        <v>0</v>
      </c>
      <c r="O358" s="65" t="s">
        <v>3295</v>
      </c>
      <c r="P358" s="242" t="b">
        <f>EXACT($A$356,O358)</f>
        <v>1</v>
      </c>
      <c r="Q358" s="258">
        <v>0</v>
      </c>
      <c r="R358" s="259">
        <f t="shared" si="29"/>
        <v>61410.8</v>
      </c>
    </row>
    <row r="359" spans="1:18" outlineLevel="2">
      <c r="A359" s="404" t="s">
        <v>4734</v>
      </c>
      <c r="B359" s="267" t="s">
        <v>3298</v>
      </c>
      <c r="C359" s="265">
        <v>-7141.84</v>
      </c>
      <c r="D359" s="230">
        <f t="shared" si="27"/>
        <v>7141.84</v>
      </c>
      <c r="E359" s="255"/>
      <c r="F359" s="256"/>
      <c r="G359" s="256"/>
      <c r="H359" s="255"/>
      <c r="I359" s="230"/>
      <c r="J359" s="255"/>
      <c r="K359" s="230">
        <f>D359+I359</f>
        <v>7141.84</v>
      </c>
      <c r="L359" s="257"/>
      <c r="M359" s="230"/>
      <c r="N359" s="229">
        <v>0</v>
      </c>
      <c r="O359" s="65" t="s">
        <v>3295</v>
      </c>
      <c r="P359" s="242" t="b">
        <f>EXACT($A$356,O359)</f>
        <v>1</v>
      </c>
      <c r="Q359" s="258">
        <v>0</v>
      </c>
      <c r="R359" s="259">
        <f t="shared" si="29"/>
        <v>7141.84</v>
      </c>
    </row>
    <row r="360" spans="1:18" outlineLevel="2">
      <c r="A360" s="404" t="s">
        <v>4735</v>
      </c>
      <c r="B360" s="267" t="s">
        <v>3299</v>
      </c>
      <c r="C360" s="265">
        <v>-31717.48</v>
      </c>
      <c r="D360" s="230">
        <f t="shared" si="27"/>
        <v>31717.48</v>
      </c>
      <c r="E360" s="255"/>
      <c r="F360" s="256"/>
      <c r="G360" s="256"/>
      <c r="H360" s="255"/>
      <c r="I360" s="230"/>
      <c r="J360" s="255"/>
      <c r="K360" s="230">
        <f>D360+I360</f>
        <v>31717.48</v>
      </c>
      <c r="L360" s="257"/>
      <c r="M360" s="230"/>
      <c r="N360" s="229">
        <v>0</v>
      </c>
      <c r="O360" s="65" t="s">
        <v>3295</v>
      </c>
      <c r="P360" s="242" t="b">
        <f>EXACT($A$356,O360)</f>
        <v>1</v>
      </c>
      <c r="Q360" s="258">
        <v>0</v>
      </c>
      <c r="R360" s="259">
        <f t="shared" si="29"/>
        <v>31717.48</v>
      </c>
    </row>
    <row r="361" spans="1:18" outlineLevel="2">
      <c r="A361" s="404" t="s">
        <v>4736</v>
      </c>
      <c r="B361" s="267" t="s">
        <v>3300</v>
      </c>
      <c r="C361" s="265">
        <v>-77754.75</v>
      </c>
      <c r="D361" s="230">
        <f t="shared" si="27"/>
        <v>77754.75</v>
      </c>
      <c r="E361" s="255"/>
      <c r="F361" s="256"/>
      <c r="G361" s="256"/>
      <c r="H361" s="255"/>
      <c r="I361" s="230"/>
      <c r="J361" s="255"/>
      <c r="K361" s="230">
        <f>D361+I361</f>
        <v>77754.75</v>
      </c>
      <c r="L361" s="257"/>
      <c r="M361" s="230"/>
      <c r="N361" s="229">
        <v>0</v>
      </c>
      <c r="O361" s="65" t="s">
        <v>3295</v>
      </c>
      <c r="P361" s="242" t="b">
        <f>EXACT($A$356,O361)</f>
        <v>1</v>
      </c>
      <c r="Q361" s="258">
        <v>0</v>
      </c>
      <c r="R361" s="259">
        <f t="shared" si="29"/>
        <v>77754.75</v>
      </c>
    </row>
    <row r="362" spans="1:18" outlineLevel="1">
      <c r="A362" s="400" t="s">
        <v>3301</v>
      </c>
      <c r="C362" s="254">
        <f>SUM(C363:C367)</f>
        <v>-224337.84999999998</v>
      </c>
      <c r="D362" s="254">
        <f t="shared" si="27"/>
        <v>224337.84999999998</v>
      </c>
      <c r="E362" s="266"/>
      <c r="F362" s="256"/>
      <c r="G362" s="256"/>
      <c r="H362" s="255"/>
      <c r="I362" s="254"/>
      <c r="J362" s="255"/>
      <c r="K362" s="254">
        <f t="shared" si="28"/>
        <v>224337.84999999998</v>
      </c>
      <c r="L362" s="257" t="e">
        <f>#REF!+C362</f>
        <v>#REF!</v>
      </c>
      <c r="M362" s="254"/>
      <c r="N362" s="229" t="e">
        <v>#VALUE!</v>
      </c>
      <c r="O362" s="65">
        <v>0</v>
      </c>
      <c r="Q362" s="258">
        <v>203675.63</v>
      </c>
      <c r="R362" s="259">
        <f t="shared" si="29"/>
        <v>20662.219999999972</v>
      </c>
    </row>
    <row r="363" spans="1:18" outlineLevel="2">
      <c r="A363" s="272" t="s">
        <v>4737</v>
      </c>
      <c r="B363" s="196" t="s">
        <v>3302</v>
      </c>
      <c r="C363" s="230">
        <v>-31536.61</v>
      </c>
      <c r="D363" s="230">
        <f t="shared" si="27"/>
        <v>31536.61</v>
      </c>
      <c r="E363" s="266"/>
      <c r="F363" s="256"/>
      <c r="G363" s="256"/>
      <c r="H363" s="255"/>
      <c r="I363" s="230"/>
      <c r="J363" s="255"/>
      <c r="K363" s="230">
        <f t="shared" si="28"/>
        <v>31536.61</v>
      </c>
      <c r="L363" s="257"/>
      <c r="M363" s="230"/>
      <c r="N363" s="229">
        <v>0</v>
      </c>
      <c r="O363" s="65" t="s">
        <v>3301</v>
      </c>
      <c r="P363" s="242" t="b">
        <f>EXACT($A$362,O363)</f>
        <v>1</v>
      </c>
      <c r="Q363" s="258">
        <v>0</v>
      </c>
      <c r="R363" s="259">
        <f t="shared" si="29"/>
        <v>31536.61</v>
      </c>
    </row>
    <row r="364" spans="1:18" outlineLevel="2">
      <c r="A364" s="272" t="s">
        <v>4738</v>
      </c>
      <c r="B364" s="196" t="s">
        <v>3303</v>
      </c>
      <c r="C364" s="230">
        <v>-166007.20000000001</v>
      </c>
      <c r="D364" s="230">
        <f t="shared" si="27"/>
        <v>166007.20000000001</v>
      </c>
      <c r="E364" s="266"/>
      <c r="F364" s="256"/>
      <c r="G364" s="256"/>
      <c r="H364" s="255"/>
      <c r="I364" s="230"/>
      <c r="J364" s="255"/>
      <c r="K364" s="230">
        <f t="shared" si="28"/>
        <v>166007.20000000001</v>
      </c>
      <c r="L364" s="257"/>
      <c r="M364" s="230"/>
      <c r="N364" s="229">
        <v>0</v>
      </c>
      <c r="O364" s="65" t="s">
        <v>3301</v>
      </c>
      <c r="P364" s="242" t="b">
        <f>EXACT($A$362,O364)</f>
        <v>1</v>
      </c>
      <c r="Q364" s="258">
        <v>0</v>
      </c>
      <c r="R364" s="259">
        <f t="shared" si="29"/>
        <v>166007.20000000001</v>
      </c>
    </row>
    <row r="365" spans="1:18" outlineLevel="2">
      <c r="A365" s="404" t="s">
        <v>4739</v>
      </c>
      <c r="B365" s="267" t="s">
        <v>3304</v>
      </c>
      <c r="C365" s="265">
        <v>-1593.8</v>
      </c>
      <c r="D365" s="230">
        <f t="shared" si="27"/>
        <v>1593.8</v>
      </c>
      <c r="E365" s="255"/>
      <c r="F365" s="256"/>
      <c r="G365" s="256"/>
      <c r="H365" s="255"/>
      <c r="I365" s="230"/>
      <c r="J365" s="255"/>
      <c r="K365" s="230">
        <f>D365+I365</f>
        <v>1593.8</v>
      </c>
      <c r="L365" s="257"/>
      <c r="M365" s="230"/>
      <c r="N365" s="229">
        <v>0</v>
      </c>
      <c r="O365" s="65" t="s">
        <v>3301</v>
      </c>
      <c r="P365" s="242" t="b">
        <f>EXACT($A$362,O365)</f>
        <v>1</v>
      </c>
      <c r="Q365" s="258">
        <v>0</v>
      </c>
      <c r="R365" s="259">
        <f t="shared" si="29"/>
        <v>1593.8</v>
      </c>
    </row>
    <row r="366" spans="1:18" outlineLevel="2">
      <c r="A366" s="404" t="s">
        <v>4740</v>
      </c>
      <c r="B366" s="267" t="s">
        <v>3305</v>
      </c>
      <c r="C366" s="265">
        <v>-7012.84</v>
      </c>
      <c r="D366" s="230">
        <f t="shared" si="27"/>
        <v>7012.84</v>
      </c>
      <c r="E366" s="255"/>
      <c r="F366" s="256"/>
      <c r="G366" s="256"/>
      <c r="H366" s="255"/>
      <c r="I366" s="230"/>
      <c r="J366" s="255"/>
      <c r="K366" s="230">
        <f>D366+I366</f>
        <v>7012.84</v>
      </c>
      <c r="L366" s="257"/>
      <c r="M366" s="230"/>
      <c r="N366" s="229">
        <v>0</v>
      </c>
      <c r="O366" s="65" t="s">
        <v>3301</v>
      </c>
      <c r="P366" s="242" t="b">
        <f>EXACT($A$362,O366)</f>
        <v>1</v>
      </c>
      <c r="Q366" s="258">
        <v>0</v>
      </c>
      <c r="R366" s="259">
        <f t="shared" si="29"/>
        <v>7012.84</v>
      </c>
    </row>
    <row r="367" spans="1:18" outlineLevel="2">
      <c r="A367" s="404" t="s">
        <v>4741</v>
      </c>
      <c r="B367" s="267" t="s">
        <v>3306</v>
      </c>
      <c r="C367" s="265">
        <v>-18187.400000000001</v>
      </c>
      <c r="D367" s="230">
        <f t="shared" si="27"/>
        <v>18187.400000000001</v>
      </c>
      <c r="E367" s="255"/>
      <c r="F367" s="256"/>
      <c r="G367" s="256"/>
      <c r="H367" s="255"/>
      <c r="I367" s="230"/>
      <c r="J367" s="255"/>
      <c r="K367" s="230">
        <f>D367+I367</f>
        <v>18187.400000000001</v>
      </c>
      <c r="L367" s="257"/>
      <c r="M367" s="230"/>
      <c r="N367" s="229">
        <v>0</v>
      </c>
      <c r="O367" s="65" t="s">
        <v>3301</v>
      </c>
      <c r="P367" s="242" t="b">
        <f>EXACT($A$362,O367)</f>
        <v>1</v>
      </c>
      <c r="Q367" s="258">
        <v>0</v>
      </c>
      <c r="R367" s="259">
        <f t="shared" si="29"/>
        <v>18187.400000000001</v>
      </c>
    </row>
    <row r="368" spans="1:18" outlineLevel="1">
      <c r="A368" s="403" t="s">
        <v>3307</v>
      </c>
      <c r="C368" s="254">
        <f>SUM(C369:C375)</f>
        <v>-168580269.69999981</v>
      </c>
      <c r="D368" s="254">
        <f t="shared" si="27"/>
        <v>168580269.69999981</v>
      </c>
      <c r="E368" s="266"/>
      <c r="F368" s="256"/>
      <c r="G368" s="256"/>
      <c r="H368" s="255"/>
      <c r="I368" s="254"/>
      <c r="J368" s="255"/>
      <c r="K368" s="254">
        <f t="shared" si="28"/>
        <v>168580269.69999981</v>
      </c>
      <c r="L368" s="257" t="e">
        <f>#REF!+C368</f>
        <v>#REF!</v>
      </c>
      <c r="M368" s="254"/>
      <c r="N368" s="229" t="e">
        <v>#VALUE!</v>
      </c>
      <c r="O368" s="65">
        <v>0</v>
      </c>
      <c r="Q368" s="258">
        <v>152934285.19999999</v>
      </c>
      <c r="R368" s="259">
        <f t="shared" si="29"/>
        <v>15645984.499999821</v>
      </c>
    </row>
    <row r="369" spans="1:19" outlineLevel="2">
      <c r="A369" s="401" t="s">
        <v>4742</v>
      </c>
      <c r="B369" s="45" t="s">
        <v>758</v>
      </c>
      <c r="C369" s="230">
        <v>-21017851.100000001</v>
      </c>
      <c r="D369" s="230">
        <f t="shared" si="27"/>
        <v>21017851.100000001</v>
      </c>
      <c r="E369" s="255"/>
      <c r="F369" s="256"/>
      <c r="G369" s="256"/>
      <c r="H369" s="255"/>
      <c r="I369" s="230"/>
      <c r="J369" s="255"/>
      <c r="K369" s="230">
        <f t="shared" si="28"/>
        <v>21017851.100000001</v>
      </c>
      <c r="L369" s="257"/>
      <c r="M369" s="230"/>
      <c r="N369" s="229">
        <v>0</v>
      </c>
      <c r="O369" s="65" t="s">
        <v>3307</v>
      </c>
      <c r="P369" s="242" t="b">
        <f t="shared" ref="P369:P375" si="30">EXACT($A$368,O369)</f>
        <v>1</v>
      </c>
      <c r="Q369" s="258">
        <v>0</v>
      </c>
      <c r="R369" s="259">
        <f t="shared" si="29"/>
        <v>21017851.100000001</v>
      </c>
    </row>
    <row r="370" spans="1:19" outlineLevel="2">
      <c r="A370" s="401" t="s">
        <v>4743</v>
      </c>
      <c r="B370" s="45" t="s">
        <v>759</v>
      </c>
      <c r="C370" s="230">
        <v>-107533884.52</v>
      </c>
      <c r="D370" s="230">
        <f t="shared" si="27"/>
        <v>107533884.52</v>
      </c>
      <c r="E370" s="255"/>
      <c r="F370" s="256"/>
      <c r="G370" s="256"/>
      <c r="H370" s="255"/>
      <c r="I370" s="230"/>
      <c r="J370" s="255"/>
      <c r="K370" s="230">
        <f t="shared" si="28"/>
        <v>107533884.52</v>
      </c>
      <c r="L370" s="257"/>
      <c r="M370" s="230"/>
      <c r="N370" s="229">
        <v>0</v>
      </c>
      <c r="O370" s="65" t="s">
        <v>3307</v>
      </c>
      <c r="P370" s="242" t="b">
        <f t="shared" si="30"/>
        <v>1</v>
      </c>
      <c r="Q370" s="258">
        <v>0</v>
      </c>
      <c r="R370" s="259">
        <f t="shared" si="29"/>
        <v>107533884.52</v>
      </c>
    </row>
    <row r="371" spans="1:19" outlineLevel="2">
      <c r="A371" s="404" t="s">
        <v>4744</v>
      </c>
      <c r="B371" s="264" t="s">
        <v>3308</v>
      </c>
      <c r="C371" s="265">
        <v>-2551630.1800000002</v>
      </c>
      <c r="D371" s="230">
        <f t="shared" si="27"/>
        <v>2551630.1800000002</v>
      </c>
      <c r="E371" s="255"/>
      <c r="F371" s="256"/>
      <c r="G371" s="256"/>
      <c r="H371" s="255"/>
      <c r="I371" s="230"/>
      <c r="J371" s="255"/>
      <c r="K371" s="230">
        <f>D371+I371</f>
        <v>2551630.1800000002</v>
      </c>
      <c r="L371" s="257"/>
      <c r="M371" s="230"/>
      <c r="N371" s="229">
        <v>0</v>
      </c>
      <c r="O371" s="65" t="s">
        <v>3307</v>
      </c>
      <c r="P371" s="242" t="b">
        <f t="shared" si="30"/>
        <v>1</v>
      </c>
      <c r="Q371" s="258">
        <v>0</v>
      </c>
      <c r="R371" s="259">
        <f t="shared" si="29"/>
        <v>2551630.1800000002</v>
      </c>
    </row>
    <row r="372" spans="1:19" outlineLevel="2">
      <c r="A372" s="404" t="s">
        <v>4745</v>
      </c>
      <c r="B372" s="264" t="s">
        <v>3309</v>
      </c>
      <c r="C372" s="265">
        <v>-11295973.449999901</v>
      </c>
      <c r="D372" s="230">
        <f t="shared" si="27"/>
        <v>11295973.449999901</v>
      </c>
      <c r="E372" s="255"/>
      <c r="F372" s="256"/>
      <c r="G372" s="256"/>
      <c r="H372" s="255"/>
      <c r="I372" s="230"/>
      <c r="J372" s="255"/>
      <c r="K372" s="230">
        <f>D372+I372</f>
        <v>11295973.449999901</v>
      </c>
      <c r="L372" s="257"/>
      <c r="M372" s="230"/>
      <c r="N372" s="229">
        <v>0</v>
      </c>
      <c r="O372" s="65" t="s">
        <v>3307</v>
      </c>
      <c r="P372" s="242" t="b">
        <f t="shared" si="30"/>
        <v>1</v>
      </c>
      <c r="Q372" s="258">
        <v>0</v>
      </c>
      <c r="R372" s="259">
        <f t="shared" si="29"/>
        <v>11295973.449999901</v>
      </c>
    </row>
    <row r="373" spans="1:19" outlineLevel="2">
      <c r="A373" s="404" t="s">
        <v>4746</v>
      </c>
      <c r="B373" s="264" t="s">
        <v>3310</v>
      </c>
      <c r="C373" s="265">
        <v>-26180930.449999899</v>
      </c>
      <c r="D373" s="230">
        <f t="shared" si="27"/>
        <v>26180930.449999899</v>
      </c>
      <c r="E373" s="255"/>
      <c r="F373" s="256"/>
      <c r="G373" s="256"/>
      <c r="H373" s="255"/>
      <c r="I373" s="230"/>
      <c r="J373" s="255"/>
      <c r="K373" s="230">
        <f>D373+I373</f>
        <v>26180930.449999899</v>
      </c>
      <c r="L373" s="257"/>
      <c r="M373" s="230"/>
      <c r="N373" s="229">
        <v>0</v>
      </c>
      <c r="O373" s="65" t="s">
        <v>3307</v>
      </c>
      <c r="P373" s="242" t="b">
        <f t="shared" si="30"/>
        <v>1</v>
      </c>
      <c r="Q373" s="258">
        <v>0</v>
      </c>
      <c r="R373" s="259">
        <f t="shared" si="29"/>
        <v>26180930.449999899</v>
      </c>
    </row>
    <row r="374" spans="1:19" outlineLevel="2">
      <c r="A374" s="401" t="s">
        <v>4747</v>
      </c>
      <c r="B374" s="45" t="s">
        <v>3311</v>
      </c>
      <c r="C374" s="230">
        <v>0</v>
      </c>
      <c r="D374" s="230">
        <f t="shared" si="27"/>
        <v>0</v>
      </c>
      <c r="E374" s="255"/>
      <c r="F374" s="256"/>
      <c r="G374" s="256"/>
      <c r="H374" s="255"/>
      <c r="I374" s="230"/>
      <c r="J374" s="255"/>
      <c r="K374" s="230">
        <f t="shared" si="28"/>
        <v>0</v>
      </c>
      <c r="L374" s="257"/>
      <c r="M374" s="230"/>
      <c r="N374" s="229">
        <v>0</v>
      </c>
      <c r="O374" s="65">
        <v>0</v>
      </c>
      <c r="P374" s="242" t="b">
        <f t="shared" si="30"/>
        <v>0</v>
      </c>
      <c r="Q374" s="258">
        <v>0</v>
      </c>
      <c r="R374" s="259">
        <f t="shared" si="29"/>
        <v>0</v>
      </c>
    </row>
    <row r="375" spans="1:19" outlineLevel="2">
      <c r="A375" s="401" t="s">
        <v>4748</v>
      </c>
      <c r="B375" s="45" t="s">
        <v>3312</v>
      </c>
      <c r="C375" s="230">
        <v>0</v>
      </c>
      <c r="D375" s="230">
        <f t="shared" si="27"/>
        <v>0</v>
      </c>
      <c r="E375" s="255"/>
      <c r="F375" s="256"/>
      <c r="G375" s="256"/>
      <c r="H375" s="255"/>
      <c r="I375" s="230"/>
      <c r="J375" s="255"/>
      <c r="K375" s="230">
        <f t="shared" si="28"/>
        <v>0</v>
      </c>
      <c r="L375" s="257"/>
      <c r="M375" s="230"/>
      <c r="N375" s="229">
        <v>0</v>
      </c>
      <c r="O375" s="65">
        <v>0</v>
      </c>
      <c r="P375" s="242" t="b">
        <f t="shared" si="30"/>
        <v>0</v>
      </c>
      <c r="Q375" s="258">
        <v>0</v>
      </c>
      <c r="R375" s="259">
        <f t="shared" si="29"/>
        <v>0</v>
      </c>
    </row>
    <row r="376" spans="1:19" outlineLevel="1">
      <c r="A376" s="403" t="s">
        <v>3313</v>
      </c>
      <c r="B376" s="45"/>
      <c r="C376" s="254">
        <f>SUM(C377:C379)</f>
        <v>-66336598.9099999</v>
      </c>
      <c r="D376" s="254">
        <f t="shared" si="27"/>
        <v>66336598.9099999</v>
      </c>
      <c r="E376" s="266"/>
      <c r="F376" s="256"/>
      <c r="G376" s="256"/>
      <c r="H376" s="255"/>
      <c r="I376" s="254"/>
      <c r="J376" s="255"/>
      <c r="K376" s="254">
        <f t="shared" si="28"/>
        <v>66336598.9099999</v>
      </c>
      <c r="L376" s="257"/>
      <c r="M376" s="254"/>
      <c r="N376" s="229"/>
      <c r="O376" s="65">
        <v>0</v>
      </c>
      <c r="Q376" s="258">
        <v>59911120.640000001</v>
      </c>
      <c r="R376" s="259">
        <f>K376-Q376</f>
        <v>6425478.269999899</v>
      </c>
    </row>
    <row r="377" spans="1:19" ht="12.75" customHeight="1" outlineLevel="2">
      <c r="A377" s="404" t="s">
        <v>4749</v>
      </c>
      <c r="B377" s="264" t="s">
        <v>3314</v>
      </c>
      <c r="C377" s="265">
        <v>-2972077.96</v>
      </c>
      <c r="D377" s="230">
        <f>C377*-1</f>
        <v>2972077.96</v>
      </c>
      <c r="E377" s="255"/>
      <c r="F377" s="256"/>
      <c r="G377" s="256"/>
      <c r="H377" s="255"/>
      <c r="I377" s="230"/>
      <c r="J377" s="255"/>
      <c r="K377" s="230">
        <f>D377+I377</f>
        <v>2972077.96</v>
      </c>
      <c r="L377" s="257"/>
      <c r="M377" s="230"/>
      <c r="N377" s="229">
        <v>0</v>
      </c>
      <c r="O377" s="65" t="s">
        <v>3313</v>
      </c>
      <c r="P377" s="242" t="b">
        <f>EXACT($A$376,O377)</f>
        <v>1</v>
      </c>
      <c r="Q377" s="258">
        <v>0</v>
      </c>
      <c r="R377" s="259">
        <f>K377-Q377</f>
        <v>2972077.96</v>
      </c>
    </row>
    <row r="378" spans="1:19" ht="12.75" customHeight="1" outlineLevel="2">
      <c r="A378" s="404" t="s">
        <v>4750</v>
      </c>
      <c r="B378" s="264" t="s">
        <v>3315</v>
      </c>
      <c r="C378" s="265">
        <v>-13133569.01</v>
      </c>
      <c r="D378" s="230">
        <f>C378*-1</f>
        <v>13133569.01</v>
      </c>
      <c r="E378" s="255"/>
      <c r="F378" s="256"/>
      <c r="G378" s="256"/>
      <c r="H378" s="255"/>
      <c r="I378" s="230"/>
      <c r="J378" s="255"/>
      <c r="K378" s="230">
        <f>D378+I378</f>
        <v>13133569.01</v>
      </c>
      <c r="L378" s="257"/>
      <c r="M378" s="230"/>
      <c r="N378" s="229">
        <v>0</v>
      </c>
      <c r="O378" s="65" t="s">
        <v>3313</v>
      </c>
      <c r="P378" s="242" t="b">
        <f>EXACT($A$376,O378)</f>
        <v>1</v>
      </c>
      <c r="Q378" s="258">
        <v>0</v>
      </c>
      <c r="R378" s="259">
        <f>K378-Q378</f>
        <v>13133569.01</v>
      </c>
    </row>
    <row r="379" spans="1:19" ht="12.75" customHeight="1" outlineLevel="2">
      <c r="A379" s="404" t="s">
        <v>4751</v>
      </c>
      <c r="B379" s="264" t="s">
        <v>3316</v>
      </c>
      <c r="C379" s="265">
        <v>-50230951.939999901</v>
      </c>
      <c r="D379" s="230">
        <f>C379*-1</f>
        <v>50230951.939999901</v>
      </c>
      <c r="E379" s="255"/>
      <c r="F379" s="256"/>
      <c r="G379" s="256"/>
      <c r="H379" s="255"/>
      <c r="I379" s="230"/>
      <c r="J379" s="255"/>
      <c r="K379" s="230">
        <f>D379+I379</f>
        <v>50230951.939999901</v>
      </c>
      <c r="L379" s="257"/>
      <c r="M379" s="230"/>
      <c r="N379" s="229">
        <v>0</v>
      </c>
      <c r="O379" s="65" t="s">
        <v>3313</v>
      </c>
      <c r="P379" s="242" t="b">
        <f>EXACT($A$376,O379)</f>
        <v>1</v>
      </c>
      <c r="Q379" s="258">
        <v>0</v>
      </c>
      <c r="R379" s="259">
        <f>K379-Q379</f>
        <v>50230951.939999901</v>
      </c>
    </row>
    <row r="380" spans="1:19" outlineLevel="1">
      <c r="A380" s="400" t="s">
        <v>3317</v>
      </c>
      <c r="C380" s="254">
        <f>SUM(C381:C386)</f>
        <v>263179591.49000001</v>
      </c>
      <c r="D380" s="254">
        <f t="shared" si="27"/>
        <v>-263179591.49000001</v>
      </c>
      <c r="E380" s="255"/>
      <c r="F380" s="256"/>
      <c r="G380" s="256"/>
      <c r="H380" s="255"/>
      <c r="I380" s="254">
        <f>SUM(I382:I385)</f>
        <v>0</v>
      </c>
      <c r="J380" s="255"/>
      <c r="K380" s="254">
        <f t="shared" si="28"/>
        <v>-263179591.49000001</v>
      </c>
      <c r="L380" s="257" t="e">
        <f>#REF!+C380</f>
        <v>#REF!</v>
      </c>
      <c r="M380" s="254"/>
      <c r="N380" s="229" t="e">
        <v>#VALUE!</v>
      </c>
      <c r="O380" s="65">
        <v>0</v>
      </c>
      <c r="Q380" s="258">
        <v>-252119160.75</v>
      </c>
      <c r="R380" s="259">
        <f t="shared" si="29"/>
        <v>-11060430.74000001</v>
      </c>
      <c r="S380" s="259"/>
    </row>
    <row r="381" spans="1:19" outlineLevel="2">
      <c r="A381" s="272" t="s">
        <v>4752</v>
      </c>
      <c r="B381" s="196" t="s">
        <v>3318</v>
      </c>
      <c r="C381" s="230">
        <v>123972</v>
      </c>
      <c r="D381" s="230">
        <f t="shared" si="27"/>
        <v>-123972</v>
      </c>
      <c r="E381" s="255"/>
      <c r="F381" s="256"/>
      <c r="G381" s="256"/>
      <c r="H381" s="255"/>
      <c r="I381" s="230"/>
      <c r="J381" s="255"/>
      <c r="K381" s="230">
        <f>D381+I381</f>
        <v>-123972</v>
      </c>
      <c r="L381" s="257"/>
      <c r="M381" s="230"/>
      <c r="N381" s="229">
        <v>0</v>
      </c>
      <c r="O381" s="65" t="s">
        <v>3317</v>
      </c>
      <c r="P381" s="242" t="b">
        <f t="shared" ref="P381:P386" si="31">EXACT($A$380,O381)</f>
        <v>1</v>
      </c>
      <c r="Q381" s="258">
        <v>0</v>
      </c>
      <c r="R381" s="259">
        <f>K381-Q381</f>
        <v>-123972</v>
      </c>
      <c r="S381" s="259"/>
    </row>
    <row r="382" spans="1:19" ht="12.75" customHeight="1" outlineLevel="2">
      <c r="A382" s="272" t="s">
        <v>4753</v>
      </c>
      <c r="B382" s="196" t="s">
        <v>3319</v>
      </c>
      <c r="C382" s="230">
        <v>173873196</v>
      </c>
      <c r="D382" s="230">
        <f t="shared" si="27"/>
        <v>-173873196</v>
      </c>
      <c r="E382" s="255"/>
      <c r="F382" s="256"/>
      <c r="G382" s="256"/>
      <c r="H382" s="255"/>
      <c r="I382" s="230"/>
      <c r="J382" s="255"/>
      <c r="K382" s="230">
        <f t="shared" si="28"/>
        <v>-173873196</v>
      </c>
      <c r="L382" s="257"/>
      <c r="M382" s="230"/>
      <c r="N382" s="229">
        <v>0</v>
      </c>
      <c r="O382" s="65" t="s">
        <v>3317</v>
      </c>
      <c r="P382" s="242" t="b">
        <f t="shared" si="31"/>
        <v>1</v>
      </c>
      <c r="Q382" s="258">
        <v>0</v>
      </c>
      <c r="R382" s="259">
        <f t="shared" si="29"/>
        <v>-173873196</v>
      </c>
    </row>
    <row r="383" spans="1:19" ht="12.75" customHeight="1" outlineLevel="2">
      <c r="A383" s="272" t="s">
        <v>4754</v>
      </c>
      <c r="B383" s="196" t="s">
        <v>3320</v>
      </c>
      <c r="C383" s="230">
        <v>-41272000</v>
      </c>
      <c r="D383" s="230">
        <f>C383*-1</f>
        <v>41272000</v>
      </c>
      <c r="E383" s="255"/>
      <c r="F383" s="256"/>
      <c r="G383" s="256"/>
      <c r="H383" s="255"/>
      <c r="I383" s="230"/>
      <c r="J383" s="255"/>
      <c r="K383" s="230">
        <f>D383+I383</f>
        <v>41272000</v>
      </c>
      <c r="L383" s="257"/>
      <c r="M383" s="230"/>
      <c r="N383" s="229">
        <v>0</v>
      </c>
      <c r="O383" s="65" t="s">
        <v>3317</v>
      </c>
      <c r="P383" s="242" t="b">
        <f t="shared" si="31"/>
        <v>1</v>
      </c>
      <c r="Q383" s="258">
        <v>0</v>
      </c>
      <c r="R383" s="259">
        <f>K383-Q383</f>
        <v>41272000</v>
      </c>
    </row>
    <row r="384" spans="1:19" ht="12.75" customHeight="1" outlineLevel="2">
      <c r="A384" s="401" t="s">
        <v>4755</v>
      </c>
      <c r="B384" s="45" t="s">
        <v>3321</v>
      </c>
      <c r="C384" s="230">
        <v>20803143.18</v>
      </c>
      <c r="D384" s="230">
        <f t="shared" si="27"/>
        <v>-20803143.18</v>
      </c>
      <c r="E384" s="255"/>
      <c r="F384" s="256"/>
      <c r="G384" s="256"/>
      <c r="H384" s="255"/>
      <c r="I384" s="230"/>
      <c r="J384" s="255"/>
      <c r="K384" s="230">
        <f t="shared" si="28"/>
        <v>-20803143.18</v>
      </c>
      <c r="L384" s="257"/>
      <c r="M384" s="230"/>
      <c r="N384" s="229">
        <v>0</v>
      </c>
      <c r="O384" s="65">
        <v>0</v>
      </c>
      <c r="P384" s="242" t="b">
        <f t="shared" si="31"/>
        <v>0</v>
      </c>
      <c r="Q384" s="258">
        <v>0</v>
      </c>
      <c r="R384" s="259">
        <f t="shared" si="29"/>
        <v>-20803143.18</v>
      </c>
    </row>
    <row r="385" spans="1:19" ht="12.75" customHeight="1" outlineLevel="2">
      <c r="A385" s="405" t="s">
        <v>4756</v>
      </c>
      <c r="B385" s="268" t="s">
        <v>3322</v>
      </c>
      <c r="C385" s="230">
        <v>109651280.31</v>
      </c>
      <c r="D385" s="230">
        <f t="shared" si="27"/>
        <v>-109651280.31</v>
      </c>
      <c r="E385" s="255"/>
      <c r="F385" s="256"/>
      <c r="G385" s="256"/>
      <c r="H385" s="255"/>
      <c r="I385" s="230">
        <v>0</v>
      </c>
      <c r="J385" s="255"/>
      <c r="K385" s="230">
        <f>D385+I385</f>
        <v>-109651280.31</v>
      </c>
      <c r="L385" s="257"/>
      <c r="M385" s="230"/>
      <c r="N385" s="229">
        <v>0</v>
      </c>
      <c r="O385" s="65">
        <v>0</v>
      </c>
      <c r="P385" s="242" t="b">
        <f t="shared" si="31"/>
        <v>0</v>
      </c>
      <c r="Q385" s="258">
        <v>0</v>
      </c>
      <c r="R385" s="259">
        <f t="shared" si="29"/>
        <v>-109651280.31</v>
      </c>
    </row>
    <row r="386" spans="1:19" ht="12.75" customHeight="1" outlineLevel="2">
      <c r="A386" s="272" t="s">
        <v>4757</v>
      </c>
      <c r="B386" s="196" t="s">
        <v>3323</v>
      </c>
      <c r="C386" s="230">
        <v>0</v>
      </c>
      <c r="D386" s="230">
        <f t="shared" si="27"/>
        <v>0</v>
      </c>
      <c r="E386" s="255"/>
      <c r="F386" s="256"/>
      <c r="G386" s="256"/>
      <c r="H386" s="255"/>
      <c r="I386" s="230"/>
      <c r="J386" s="255"/>
      <c r="K386" s="230">
        <f>D386+I386</f>
        <v>0</v>
      </c>
      <c r="L386" s="257"/>
      <c r="M386" s="230"/>
      <c r="N386" s="229"/>
      <c r="O386" s="65">
        <v>0</v>
      </c>
      <c r="P386" s="242" t="b">
        <f t="shared" si="31"/>
        <v>0</v>
      </c>
      <c r="Q386" s="258">
        <v>0</v>
      </c>
      <c r="R386" s="259">
        <f t="shared" si="29"/>
        <v>0</v>
      </c>
    </row>
    <row r="387" spans="1:19" outlineLevel="1">
      <c r="A387" s="400" t="s">
        <v>3324</v>
      </c>
      <c r="C387" s="254">
        <f>SUM(C388:C390)</f>
        <v>0</v>
      </c>
      <c r="D387" s="254">
        <f t="shared" si="27"/>
        <v>0</v>
      </c>
      <c r="E387" s="255"/>
      <c r="F387" s="256"/>
      <c r="G387" s="256"/>
      <c r="H387" s="255"/>
      <c r="I387" s="254">
        <f>I388</f>
        <v>0</v>
      </c>
      <c r="J387" s="255"/>
      <c r="K387" s="254">
        <f t="shared" si="28"/>
        <v>0</v>
      </c>
      <c r="L387" s="257" t="e">
        <f>#REF!+C387</f>
        <v>#REF!</v>
      </c>
      <c r="M387" s="254"/>
      <c r="N387" s="229" t="e">
        <v>#VALUE!</v>
      </c>
      <c r="O387" s="65">
        <v>0</v>
      </c>
      <c r="Q387" s="258">
        <v>0</v>
      </c>
      <c r="R387" s="259">
        <f t="shared" si="29"/>
        <v>0</v>
      </c>
      <c r="S387" s="229"/>
    </row>
    <row r="388" spans="1:19" outlineLevel="2">
      <c r="A388" s="272" t="s">
        <v>4758</v>
      </c>
      <c r="B388" s="196" t="s">
        <v>3325</v>
      </c>
      <c r="C388" s="230">
        <v>0</v>
      </c>
      <c r="D388" s="230">
        <f t="shared" si="27"/>
        <v>0</v>
      </c>
      <c r="E388" s="255"/>
      <c r="F388" s="256"/>
      <c r="G388" s="256"/>
      <c r="H388" s="255"/>
      <c r="I388" s="230">
        <v>0</v>
      </c>
      <c r="J388" s="255"/>
      <c r="K388" s="230">
        <f t="shared" si="28"/>
        <v>0</v>
      </c>
      <c r="L388" s="257"/>
      <c r="M388" s="230"/>
      <c r="N388" s="229">
        <v>0</v>
      </c>
      <c r="O388" s="65">
        <v>0</v>
      </c>
      <c r="P388" s="242" t="b">
        <f>EXACT($A$387,O388)</f>
        <v>0</v>
      </c>
      <c r="Q388" s="258">
        <v>0</v>
      </c>
      <c r="R388" s="259">
        <f t="shared" si="29"/>
        <v>0</v>
      </c>
    </row>
    <row r="389" spans="1:19" outlineLevel="2">
      <c r="A389" s="401" t="s">
        <v>4759</v>
      </c>
      <c r="B389" s="45" t="s">
        <v>3326</v>
      </c>
      <c r="C389" s="230">
        <v>0</v>
      </c>
      <c r="D389" s="230">
        <f t="shared" si="27"/>
        <v>0</v>
      </c>
      <c r="E389" s="255"/>
      <c r="F389" s="256"/>
      <c r="G389" s="256"/>
      <c r="H389" s="255"/>
      <c r="I389" s="230"/>
      <c r="J389" s="255"/>
      <c r="K389" s="230">
        <f t="shared" si="28"/>
        <v>0</v>
      </c>
      <c r="L389" s="257"/>
      <c r="M389" s="230"/>
      <c r="N389" s="229">
        <v>0</v>
      </c>
      <c r="O389" s="65">
        <v>0</v>
      </c>
      <c r="P389" s="242" t="b">
        <f>EXACT($A$387,O389)</f>
        <v>0</v>
      </c>
      <c r="Q389" s="258">
        <v>0</v>
      </c>
      <c r="R389" s="259">
        <f t="shared" si="29"/>
        <v>0</v>
      </c>
    </row>
    <row r="390" spans="1:19" outlineLevel="2">
      <c r="A390" s="401" t="s">
        <v>4760</v>
      </c>
      <c r="B390" s="45" t="s">
        <v>3327</v>
      </c>
      <c r="C390" s="230">
        <v>0</v>
      </c>
      <c r="D390" s="230">
        <f t="shared" si="27"/>
        <v>0</v>
      </c>
      <c r="E390" s="255"/>
      <c r="F390" s="256"/>
      <c r="G390" s="256"/>
      <c r="H390" s="255"/>
      <c r="I390" s="230"/>
      <c r="J390" s="255"/>
      <c r="K390" s="230">
        <f t="shared" si="28"/>
        <v>0</v>
      </c>
      <c r="L390" s="257"/>
      <c r="M390" s="230"/>
      <c r="N390" s="229">
        <v>0</v>
      </c>
      <c r="O390" s="65">
        <v>0</v>
      </c>
      <c r="P390" s="242" t="b">
        <f>EXACT($A$387,O390)</f>
        <v>0</v>
      </c>
      <c r="Q390" s="258">
        <v>0</v>
      </c>
      <c r="R390" s="259">
        <f t="shared" si="29"/>
        <v>0</v>
      </c>
    </row>
    <row r="391" spans="1:19" outlineLevel="1">
      <c r="A391" s="400" t="s">
        <v>3328</v>
      </c>
      <c r="C391" s="254">
        <f>SUM(C392:C394)</f>
        <v>0</v>
      </c>
      <c r="D391" s="254">
        <f t="shared" si="27"/>
        <v>0</v>
      </c>
      <c r="E391" s="255"/>
      <c r="F391" s="256"/>
      <c r="G391" s="256"/>
      <c r="H391" s="255"/>
      <c r="I391" s="254"/>
      <c r="J391" s="255"/>
      <c r="K391" s="254">
        <f t="shared" si="28"/>
        <v>0</v>
      </c>
      <c r="L391" s="257" t="e">
        <f>#REF!+C391</f>
        <v>#REF!</v>
      </c>
      <c r="M391" s="254"/>
      <c r="N391" s="229" t="e">
        <v>#VALUE!</v>
      </c>
      <c r="O391" s="65">
        <v>0</v>
      </c>
      <c r="Q391" s="258">
        <v>0</v>
      </c>
      <c r="R391" s="259">
        <f t="shared" si="29"/>
        <v>0</v>
      </c>
    </row>
    <row r="392" spans="1:19" outlineLevel="2">
      <c r="A392" s="272" t="s">
        <v>4761</v>
      </c>
      <c r="B392" s="196" t="s">
        <v>3329</v>
      </c>
      <c r="C392" s="230">
        <v>0</v>
      </c>
      <c r="D392" s="230">
        <f t="shared" si="27"/>
        <v>0</v>
      </c>
      <c r="E392" s="255"/>
      <c r="F392" s="256"/>
      <c r="G392" s="256"/>
      <c r="H392" s="255"/>
      <c r="I392" s="230"/>
      <c r="J392" s="255"/>
      <c r="K392" s="230">
        <f t="shared" si="28"/>
        <v>0</v>
      </c>
      <c r="L392" s="257"/>
      <c r="M392" s="230"/>
      <c r="N392" s="229">
        <v>0</v>
      </c>
      <c r="O392" s="65">
        <v>0</v>
      </c>
      <c r="P392" s="242" t="b">
        <f>EXACT($A$391,O392)</f>
        <v>0</v>
      </c>
      <c r="Q392" s="258">
        <v>0</v>
      </c>
      <c r="R392" s="259">
        <f t="shared" si="29"/>
        <v>0</v>
      </c>
    </row>
    <row r="393" spans="1:19" outlineLevel="2">
      <c r="A393" s="401" t="s">
        <v>4762</v>
      </c>
      <c r="B393" s="45" t="s">
        <v>3330</v>
      </c>
      <c r="C393" s="230">
        <v>0</v>
      </c>
      <c r="D393" s="230">
        <f t="shared" ref="D393:D538" si="32">C393*-1</f>
        <v>0</v>
      </c>
      <c r="E393" s="255"/>
      <c r="F393" s="256"/>
      <c r="G393" s="256"/>
      <c r="H393" s="255"/>
      <c r="I393" s="230"/>
      <c r="J393" s="255"/>
      <c r="K393" s="230">
        <f t="shared" ref="K393:K410" si="33">D393+I393</f>
        <v>0</v>
      </c>
      <c r="L393" s="257"/>
      <c r="M393" s="230"/>
      <c r="N393" s="229">
        <v>0</v>
      </c>
      <c r="O393" s="65">
        <v>0</v>
      </c>
      <c r="P393" s="242" t="b">
        <f>EXACT($A$391,O393)</f>
        <v>0</v>
      </c>
      <c r="Q393" s="258">
        <v>0</v>
      </c>
      <c r="R393" s="259">
        <f t="shared" si="29"/>
        <v>0</v>
      </c>
    </row>
    <row r="394" spans="1:19" outlineLevel="2">
      <c r="A394" s="401" t="s">
        <v>4763</v>
      </c>
      <c r="B394" s="45" t="s">
        <v>3331</v>
      </c>
      <c r="C394" s="230">
        <v>0</v>
      </c>
      <c r="D394" s="230">
        <f t="shared" si="32"/>
        <v>0</v>
      </c>
      <c r="E394" s="255"/>
      <c r="F394" s="256"/>
      <c r="G394" s="256"/>
      <c r="H394" s="255"/>
      <c r="I394" s="230"/>
      <c r="J394" s="255"/>
      <c r="K394" s="230">
        <f t="shared" si="33"/>
        <v>0</v>
      </c>
      <c r="L394" s="257"/>
      <c r="M394" s="230"/>
      <c r="N394" s="229">
        <v>0</v>
      </c>
      <c r="O394" s="65">
        <v>0</v>
      </c>
      <c r="P394" s="242" t="b">
        <f>EXACT($A$391,O394)</f>
        <v>0</v>
      </c>
      <c r="Q394" s="258">
        <v>0</v>
      </c>
      <c r="R394" s="259">
        <f t="shared" si="29"/>
        <v>0</v>
      </c>
    </row>
    <row r="395" spans="1:19" outlineLevel="1">
      <c r="A395" s="400" t="s">
        <v>3332</v>
      </c>
      <c r="C395" s="254">
        <f>SUM(C396:C398)</f>
        <v>0</v>
      </c>
      <c r="D395" s="254">
        <f t="shared" si="32"/>
        <v>0</v>
      </c>
      <c r="E395" s="255"/>
      <c r="F395" s="256"/>
      <c r="G395" s="256"/>
      <c r="H395" s="255"/>
      <c r="I395" s="254"/>
      <c r="J395" s="255"/>
      <c r="K395" s="254">
        <f t="shared" si="33"/>
        <v>0</v>
      </c>
      <c r="L395" s="257" t="e">
        <f>#REF!+C395</f>
        <v>#REF!</v>
      </c>
      <c r="M395" s="254"/>
      <c r="N395" s="229" t="e">
        <v>#VALUE!</v>
      </c>
      <c r="O395" s="65">
        <v>0</v>
      </c>
      <c r="Q395" s="258">
        <v>0</v>
      </c>
      <c r="R395" s="259">
        <f t="shared" si="29"/>
        <v>0</v>
      </c>
    </row>
    <row r="396" spans="1:19" outlineLevel="2">
      <c r="A396" s="272" t="s">
        <v>4764</v>
      </c>
      <c r="B396" s="196" t="s">
        <v>3333</v>
      </c>
      <c r="C396" s="230">
        <v>0</v>
      </c>
      <c r="D396" s="230">
        <f t="shared" si="32"/>
        <v>0</v>
      </c>
      <c r="E396" s="255"/>
      <c r="F396" s="256"/>
      <c r="G396" s="256"/>
      <c r="H396" s="255"/>
      <c r="I396" s="230"/>
      <c r="J396" s="255"/>
      <c r="K396" s="230">
        <f t="shared" si="33"/>
        <v>0</v>
      </c>
      <c r="L396" s="257"/>
      <c r="M396" s="230"/>
      <c r="N396" s="229">
        <v>0</v>
      </c>
      <c r="O396" s="65">
        <v>0</v>
      </c>
      <c r="P396" s="242" t="b">
        <f>EXACT($A$395,O396)</f>
        <v>0</v>
      </c>
      <c r="Q396" s="258">
        <v>0</v>
      </c>
      <c r="R396" s="259">
        <f t="shared" si="29"/>
        <v>0</v>
      </c>
    </row>
    <row r="397" spans="1:19" outlineLevel="2">
      <c r="A397" s="401" t="s">
        <v>4765</v>
      </c>
      <c r="B397" s="45" t="s">
        <v>3334</v>
      </c>
      <c r="C397" s="230">
        <v>0</v>
      </c>
      <c r="D397" s="230">
        <f t="shared" si="32"/>
        <v>0</v>
      </c>
      <c r="E397" s="255"/>
      <c r="F397" s="256"/>
      <c r="G397" s="256"/>
      <c r="H397" s="255"/>
      <c r="I397" s="230"/>
      <c r="J397" s="255"/>
      <c r="K397" s="230">
        <f t="shared" si="33"/>
        <v>0</v>
      </c>
      <c r="L397" s="257"/>
      <c r="M397" s="230"/>
      <c r="N397" s="229">
        <v>0</v>
      </c>
      <c r="O397" s="65">
        <v>0</v>
      </c>
      <c r="P397" s="242" t="b">
        <f>EXACT($A$395,O397)</f>
        <v>0</v>
      </c>
      <c r="Q397" s="258">
        <v>0</v>
      </c>
      <c r="R397" s="259">
        <f t="shared" si="29"/>
        <v>0</v>
      </c>
    </row>
    <row r="398" spans="1:19" outlineLevel="2">
      <c r="A398" s="401" t="s">
        <v>4766</v>
      </c>
      <c r="B398" s="45" t="s">
        <v>3335</v>
      </c>
      <c r="C398" s="230">
        <v>0</v>
      </c>
      <c r="D398" s="230">
        <f t="shared" si="32"/>
        <v>0</v>
      </c>
      <c r="E398" s="255"/>
      <c r="F398" s="256"/>
      <c r="G398" s="256"/>
      <c r="H398" s="255"/>
      <c r="I398" s="230"/>
      <c r="J398" s="255"/>
      <c r="K398" s="230">
        <f t="shared" si="33"/>
        <v>0</v>
      </c>
      <c r="L398" s="257"/>
      <c r="M398" s="230"/>
      <c r="N398" s="229">
        <v>0</v>
      </c>
      <c r="O398" s="65">
        <v>0</v>
      </c>
      <c r="P398" s="242" t="b">
        <f>EXACT($A$395,O398)</f>
        <v>0</v>
      </c>
      <c r="Q398" s="258">
        <v>0</v>
      </c>
      <c r="R398" s="259">
        <f t="shared" si="29"/>
        <v>0</v>
      </c>
    </row>
    <row r="399" spans="1:19" outlineLevel="1">
      <c r="A399" s="400" t="s">
        <v>3336</v>
      </c>
      <c r="B399" s="45"/>
      <c r="C399" s="254">
        <f>SUM(C400:C410)</f>
        <v>0</v>
      </c>
      <c r="D399" s="254">
        <f t="shared" si="32"/>
        <v>0</v>
      </c>
      <c r="E399" s="255"/>
      <c r="F399" s="256"/>
      <c r="G399" s="256"/>
      <c r="H399" s="255"/>
      <c r="I399" s="230"/>
      <c r="J399" s="255"/>
      <c r="K399" s="254">
        <f t="shared" si="33"/>
        <v>0</v>
      </c>
      <c r="L399" s="257"/>
      <c r="M399" s="230"/>
      <c r="N399" s="229" t="e">
        <v>#VALUE!</v>
      </c>
      <c r="O399" s="65">
        <v>0</v>
      </c>
      <c r="Q399" s="258">
        <v>0</v>
      </c>
      <c r="R399" s="259">
        <f t="shared" si="29"/>
        <v>0</v>
      </c>
    </row>
    <row r="400" spans="1:19" outlineLevel="2">
      <c r="A400" s="401" t="s">
        <v>4767</v>
      </c>
      <c r="B400" s="45" t="s">
        <v>3337</v>
      </c>
      <c r="C400" s="230">
        <v>0</v>
      </c>
      <c r="D400" s="230">
        <f t="shared" si="32"/>
        <v>0</v>
      </c>
      <c r="E400" s="255"/>
      <c r="F400" s="256"/>
      <c r="G400" s="256"/>
      <c r="H400" s="255"/>
      <c r="I400" s="230"/>
      <c r="J400" s="255"/>
      <c r="K400" s="230">
        <f t="shared" si="33"/>
        <v>0</v>
      </c>
      <c r="L400" s="257"/>
      <c r="M400" s="230"/>
      <c r="N400" s="229">
        <v>0</v>
      </c>
      <c r="O400" s="65">
        <v>0</v>
      </c>
      <c r="P400" s="242" t="b">
        <f>EXACT($A$399,O400)</f>
        <v>0</v>
      </c>
      <c r="Q400" s="258">
        <v>0</v>
      </c>
      <c r="R400" s="259">
        <f t="shared" si="29"/>
        <v>0</v>
      </c>
    </row>
    <row r="401" spans="1:18" outlineLevel="2">
      <c r="A401" s="401" t="s">
        <v>4768</v>
      </c>
      <c r="B401" s="45" t="s">
        <v>3338</v>
      </c>
      <c r="C401" s="230">
        <v>0</v>
      </c>
      <c r="D401" s="230">
        <f t="shared" si="32"/>
        <v>0</v>
      </c>
      <c r="E401" s="255"/>
      <c r="F401" s="256"/>
      <c r="G401" s="256"/>
      <c r="H401" s="255"/>
      <c r="I401" s="230"/>
      <c r="J401" s="255"/>
      <c r="K401" s="230">
        <f t="shared" si="33"/>
        <v>0</v>
      </c>
      <c r="L401" s="257"/>
      <c r="M401" s="230"/>
      <c r="N401" s="229">
        <v>0</v>
      </c>
      <c r="O401" s="65">
        <v>0</v>
      </c>
      <c r="P401" s="242" t="b">
        <f t="shared" ref="P401:P410" si="34">EXACT($A$399,O401)</f>
        <v>0</v>
      </c>
      <c r="Q401" s="258">
        <v>0</v>
      </c>
      <c r="R401" s="259">
        <f t="shared" si="29"/>
        <v>0</v>
      </c>
    </row>
    <row r="402" spans="1:18" outlineLevel="2">
      <c r="A402" s="401" t="s">
        <v>4769</v>
      </c>
      <c r="B402" s="45" t="s">
        <v>3339</v>
      </c>
      <c r="C402" s="230">
        <v>0</v>
      </c>
      <c r="D402" s="230">
        <f t="shared" si="32"/>
        <v>0</v>
      </c>
      <c r="E402" s="255"/>
      <c r="F402" s="256"/>
      <c r="G402" s="256"/>
      <c r="H402" s="255"/>
      <c r="I402" s="230"/>
      <c r="J402" s="255"/>
      <c r="K402" s="230">
        <f t="shared" si="33"/>
        <v>0</v>
      </c>
      <c r="L402" s="257"/>
      <c r="M402" s="230"/>
      <c r="N402" s="229">
        <v>0</v>
      </c>
      <c r="O402" s="65">
        <v>0</v>
      </c>
      <c r="P402" s="242" t="b">
        <f t="shared" si="34"/>
        <v>0</v>
      </c>
      <c r="Q402" s="258">
        <v>0</v>
      </c>
      <c r="R402" s="259">
        <f t="shared" si="29"/>
        <v>0</v>
      </c>
    </row>
    <row r="403" spans="1:18" outlineLevel="2">
      <c r="A403" s="401" t="s">
        <v>4770</v>
      </c>
      <c r="B403" s="45" t="s">
        <v>3340</v>
      </c>
      <c r="C403" s="230">
        <v>0</v>
      </c>
      <c r="D403" s="230">
        <f t="shared" si="32"/>
        <v>0</v>
      </c>
      <c r="E403" s="255"/>
      <c r="F403" s="256"/>
      <c r="G403" s="256"/>
      <c r="H403" s="255"/>
      <c r="I403" s="230"/>
      <c r="J403" s="255"/>
      <c r="K403" s="230">
        <f t="shared" si="33"/>
        <v>0</v>
      </c>
      <c r="L403" s="257"/>
      <c r="M403" s="230"/>
      <c r="N403" s="229">
        <v>0</v>
      </c>
      <c r="O403" s="65">
        <v>0</v>
      </c>
      <c r="P403" s="242" t="b">
        <f t="shared" si="34"/>
        <v>0</v>
      </c>
      <c r="Q403" s="258">
        <v>0</v>
      </c>
      <c r="R403" s="259">
        <f t="shared" si="29"/>
        <v>0</v>
      </c>
    </row>
    <row r="404" spans="1:18" outlineLevel="2">
      <c r="A404" s="401" t="s">
        <v>4771</v>
      </c>
      <c r="B404" s="45" t="s">
        <v>3341</v>
      </c>
      <c r="C404" s="230">
        <v>0</v>
      </c>
      <c r="D404" s="230">
        <f t="shared" si="32"/>
        <v>0</v>
      </c>
      <c r="E404" s="255"/>
      <c r="F404" s="256"/>
      <c r="G404" s="256"/>
      <c r="H404" s="255"/>
      <c r="I404" s="230"/>
      <c r="J404" s="255"/>
      <c r="K404" s="230">
        <f t="shared" si="33"/>
        <v>0</v>
      </c>
      <c r="L404" s="257"/>
      <c r="M404" s="230"/>
      <c r="N404" s="229">
        <v>0</v>
      </c>
      <c r="O404" s="65">
        <v>0</v>
      </c>
      <c r="P404" s="242" t="b">
        <f t="shared" si="34"/>
        <v>0</v>
      </c>
      <c r="Q404" s="258">
        <v>0</v>
      </c>
      <c r="R404" s="259">
        <f t="shared" si="29"/>
        <v>0</v>
      </c>
    </row>
    <row r="405" spans="1:18" outlineLevel="2">
      <c r="A405" s="401" t="s">
        <v>4772</v>
      </c>
      <c r="B405" s="45" t="s">
        <v>3342</v>
      </c>
      <c r="C405" s="230">
        <v>0</v>
      </c>
      <c r="D405" s="230">
        <f t="shared" si="32"/>
        <v>0</v>
      </c>
      <c r="E405" s="255"/>
      <c r="F405" s="256"/>
      <c r="G405" s="256"/>
      <c r="H405" s="255"/>
      <c r="I405" s="230"/>
      <c r="J405" s="255"/>
      <c r="K405" s="230">
        <f t="shared" si="33"/>
        <v>0</v>
      </c>
      <c r="L405" s="257"/>
      <c r="M405" s="230"/>
      <c r="N405" s="229">
        <v>0</v>
      </c>
      <c r="O405" s="65">
        <v>0</v>
      </c>
      <c r="P405" s="242" t="b">
        <f t="shared" si="34"/>
        <v>0</v>
      </c>
      <c r="Q405" s="258">
        <v>0</v>
      </c>
      <c r="R405" s="259">
        <f t="shared" si="29"/>
        <v>0</v>
      </c>
    </row>
    <row r="406" spans="1:18" outlineLevel="2">
      <c r="A406" s="401" t="s">
        <v>4773</v>
      </c>
      <c r="B406" s="45" t="s">
        <v>3343</v>
      </c>
      <c r="C406" s="230">
        <v>0</v>
      </c>
      <c r="D406" s="230">
        <f t="shared" si="32"/>
        <v>0</v>
      </c>
      <c r="E406" s="255"/>
      <c r="F406" s="256"/>
      <c r="G406" s="256"/>
      <c r="H406" s="255"/>
      <c r="I406" s="230"/>
      <c r="J406" s="255"/>
      <c r="K406" s="230">
        <f t="shared" si="33"/>
        <v>0</v>
      </c>
      <c r="L406" s="257"/>
      <c r="M406" s="230"/>
      <c r="N406" s="229">
        <v>0</v>
      </c>
      <c r="O406" s="65">
        <v>0</v>
      </c>
      <c r="P406" s="242" t="b">
        <f t="shared" si="34"/>
        <v>0</v>
      </c>
      <c r="Q406" s="258">
        <v>0</v>
      </c>
      <c r="R406" s="259">
        <f t="shared" si="29"/>
        <v>0</v>
      </c>
    </row>
    <row r="407" spans="1:18" outlineLevel="2">
      <c r="A407" s="401" t="s">
        <v>4774</v>
      </c>
      <c r="B407" s="45" t="s">
        <v>3344</v>
      </c>
      <c r="C407" s="230">
        <v>0</v>
      </c>
      <c r="D407" s="230">
        <f t="shared" si="32"/>
        <v>0</v>
      </c>
      <c r="E407" s="255"/>
      <c r="F407" s="256"/>
      <c r="G407" s="256"/>
      <c r="H407" s="255"/>
      <c r="I407" s="230"/>
      <c r="J407" s="255"/>
      <c r="K407" s="230">
        <f t="shared" si="33"/>
        <v>0</v>
      </c>
      <c r="L407" s="257"/>
      <c r="M407" s="230"/>
      <c r="N407" s="229">
        <v>0</v>
      </c>
      <c r="O407" s="65">
        <v>0</v>
      </c>
      <c r="P407" s="242" t="b">
        <f t="shared" si="34"/>
        <v>0</v>
      </c>
      <c r="Q407" s="258">
        <v>0</v>
      </c>
      <c r="R407" s="259">
        <f t="shared" si="29"/>
        <v>0</v>
      </c>
    </row>
    <row r="408" spans="1:18" outlineLevel="2">
      <c r="A408" s="401" t="s">
        <v>4775</v>
      </c>
      <c r="B408" s="45" t="s">
        <v>3345</v>
      </c>
      <c r="C408" s="230">
        <v>0</v>
      </c>
      <c r="D408" s="230">
        <f t="shared" si="32"/>
        <v>0</v>
      </c>
      <c r="E408" s="255"/>
      <c r="F408" s="256"/>
      <c r="G408" s="256"/>
      <c r="H408" s="255"/>
      <c r="I408" s="230"/>
      <c r="J408" s="255"/>
      <c r="K408" s="230">
        <f t="shared" si="33"/>
        <v>0</v>
      </c>
      <c r="L408" s="257"/>
      <c r="M408" s="230"/>
      <c r="N408" s="229">
        <v>0</v>
      </c>
      <c r="O408" s="65">
        <v>0</v>
      </c>
      <c r="P408" s="242" t="b">
        <f t="shared" si="34"/>
        <v>0</v>
      </c>
      <c r="Q408" s="258">
        <v>0</v>
      </c>
      <c r="R408" s="259">
        <f t="shared" si="29"/>
        <v>0</v>
      </c>
    </row>
    <row r="409" spans="1:18" outlineLevel="2">
      <c r="A409" s="401" t="s">
        <v>4776</v>
      </c>
      <c r="B409" s="45" t="s">
        <v>3346</v>
      </c>
      <c r="C409" s="230">
        <v>0</v>
      </c>
      <c r="D409" s="230">
        <f t="shared" si="32"/>
        <v>0</v>
      </c>
      <c r="E409" s="255"/>
      <c r="F409" s="256"/>
      <c r="G409" s="256"/>
      <c r="H409" s="255"/>
      <c r="I409" s="230"/>
      <c r="J409" s="255"/>
      <c r="K409" s="230">
        <f t="shared" si="33"/>
        <v>0</v>
      </c>
      <c r="L409" s="257"/>
      <c r="M409" s="230"/>
      <c r="N409" s="229">
        <v>0</v>
      </c>
      <c r="O409" s="65">
        <v>0</v>
      </c>
      <c r="P409" s="242" t="b">
        <f t="shared" si="34"/>
        <v>0</v>
      </c>
      <c r="Q409" s="258">
        <v>0</v>
      </c>
      <c r="R409" s="259">
        <f t="shared" si="29"/>
        <v>0</v>
      </c>
    </row>
    <row r="410" spans="1:18" outlineLevel="2">
      <c r="A410" s="401" t="s">
        <v>4777</v>
      </c>
      <c r="B410" s="45" t="s">
        <v>3347</v>
      </c>
      <c r="C410" s="230">
        <v>0</v>
      </c>
      <c r="D410" s="230">
        <f t="shared" si="32"/>
        <v>0</v>
      </c>
      <c r="E410" s="255"/>
      <c r="F410" s="256"/>
      <c r="G410" s="256"/>
      <c r="H410" s="255"/>
      <c r="I410" s="230"/>
      <c r="J410" s="255"/>
      <c r="K410" s="230">
        <f t="shared" si="33"/>
        <v>0</v>
      </c>
      <c r="L410" s="257"/>
      <c r="M410" s="230"/>
      <c r="N410" s="229">
        <v>0</v>
      </c>
      <c r="O410" s="65">
        <v>0</v>
      </c>
      <c r="P410" s="242" t="b">
        <f t="shared" si="34"/>
        <v>0</v>
      </c>
      <c r="Q410" s="258">
        <v>0</v>
      </c>
      <c r="R410" s="259">
        <f t="shared" si="29"/>
        <v>0</v>
      </c>
    </row>
    <row r="411" spans="1:18" outlineLevel="1">
      <c r="A411" s="31"/>
      <c r="B411" s="45"/>
      <c r="C411" s="230"/>
      <c r="D411" s="269"/>
      <c r="E411" s="255"/>
      <c r="F411" s="256"/>
      <c r="G411" s="256"/>
      <c r="H411" s="255"/>
      <c r="I411" s="230"/>
      <c r="J411" s="255"/>
      <c r="K411" s="230"/>
      <c r="L411" s="257"/>
      <c r="M411" s="230"/>
      <c r="N411" s="229"/>
      <c r="O411" s="65"/>
      <c r="Q411" s="258"/>
      <c r="R411" s="259"/>
    </row>
    <row r="412" spans="1:18">
      <c r="A412" s="400" t="s">
        <v>3348</v>
      </c>
      <c r="B412" s="249"/>
      <c r="C412" s="229">
        <f>C4+C14+C22+C30+C40+C48+C56+C66+C82+C98+C116+C130+C152+C171+C174+C177+C180+C183+C186+C190+C194+C198+C202+C221+C226+C228+C230+C235+C237+C239+C244+C254+C261+C265+C268+C274+C278+C282+C288+C290+C299+C301+C303+C305+C307+C309+C312+C314+C317+C320+C323+C326+C331+C333+C336+C339+C342+C346+C350+C352+C356+C362+C368+C376+C380+C387+C391+C395+C399+C247</f>
        <v>-3275713455.469995</v>
      </c>
      <c r="D412" s="229">
        <f t="shared" si="32"/>
        <v>3275713455.469995</v>
      </c>
      <c r="E412" s="255"/>
      <c r="F412" s="256"/>
      <c r="G412" s="256"/>
      <c r="H412" s="255"/>
      <c r="I412" s="229">
        <f>I4+I14+I22+I30+I40+I48+I56+I66+I82+I98+I116+I130+I152+I171+I174+I177+I180+I183+I186+I190+I194+I202+I221+I226+I228+I230+I235+I237+I239+I261+I268+I274+I278+I282+I299+I301+I303+I305+I307+I309+I312+I314+I317+I320+I323+I326+I331+I333+I336+I339+I342+I346+I352+I356+I362+I368+I380+I415+I387+I391+I395</f>
        <v>0</v>
      </c>
      <c r="J412" s="266"/>
      <c r="K412" s="229">
        <f>D412+I412</f>
        <v>3275713455.469995</v>
      </c>
      <c r="L412" s="257" t="e">
        <f>#REF!+C412</f>
        <v>#REF!</v>
      </c>
      <c r="M412" s="219"/>
      <c r="N412" s="229" t="e">
        <v>#VALUE!</v>
      </c>
      <c r="O412" s="65"/>
      <c r="P412" s="229"/>
      <c r="Q412" s="258"/>
      <c r="R412" s="259"/>
    </row>
    <row r="413" spans="1:18" outlineLevel="1">
      <c r="A413" s="400" t="s">
        <v>3349</v>
      </c>
      <c r="B413" s="196"/>
      <c r="C413" s="254">
        <f>SUM(C414)</f>
        <v>0</v>
      </c>
      <c r="D413" s="254">
        <f t="shared" si="32"/>
        <v>0</v>
      </c>
      <c r="E413" s="255"/>
      <c r="F413" s="256"/>
      <c r="G413" s="256"/>
      <c r="H413" s="255"/>
      <c r="I413" s="254"/>
      <c r="J413" s="255"/>
      <c r="K413" s="254">
        <f>D413+I413</f>
        <v>0</v>
      </c>
      <c r="L413" s="257" t="e">
        <f>#REF!+C413</f>
        <v>#REF!</v>
      </c>
      <c r="M413" s="254"/>
      <c r="N413" s="229" t="e">
        <v>#VALUE!</v>
      </c>
      <c r="O413" s="65">
        <v>0</v>
      </c>
      <c r="Q413" s="258">
        <v>0</v>
      </c>
      <c r="R413" s="259">
        <f>K413-Q413</f>
        <v>0</v>
      </c>
    </row>
    <row r="414" spans="1:18" outlineLevel="2">
      <c r="A414" s="272" t="s">
        <v>4778</v>
      </c>
      <c r="B414" s="196" t="s">
        <v>3350</v>
      </c>
      <c r="C414" s="230">
        <v>0</v>
      </c>
      <c r="D414" s="230">
        <f t="shared" si="32"/>
        <v>0</v>
      </c>
      <c r="E414" s="255"/>
      <c r="F414" s="256"/>
      <c r="G414" s="256"/>
      <c r="H414" s="255"/>
      <c r="I414" s="230"/>
      <c r="J414" s="255"/>
      <c r="K414" s="230">
        <f>D414+I414</f>
        <v>0</v>
      </c>
      <c r="L414" s="252"/>
      <c r="M414" s="230"/>
      <c r="N414" s="229">
        <v>0</v>
      </c>
      <c r="O414" s="65" t="s">
        <v>3349</v>
      </c>
      <c r="P414" s="242" t="b">
        <f>EXACT($A413,O414)</f>
        <v>1</v>
      </c>
      <c r="Q414" s="258">
        <v>0</v>
      </c>
      <c r="R414" s="259">
        <f>K414-Q414</f>
        <v>0</v>
      </c>
    </row>
    <row r="415" spans="1:18" outlineLevel="1">
      <c r="A415" s="400" t="s">
        <v>3351</v>
      </c>
      <c r="C415" s="254">
        <f>SUM(C416:C421)</f>
        <v>-2820000.23</v>
      </c>
      <c r="D415" s="254">
        <f t="shared" si="32"/>
        <v>2820000.23</v>
      </c>
      <c r="E415" s="255"/>
      <c r="F415" s="256"/>
      <c r="G415" s="256"/>
      <c r="H415" s="255"/>
      <c r="I415" s="254"/>
      <c r="J415" s="255"/>
      <c r="K415" s="254">
        <f t="shared" ref="K415:K421" si="35">D415+I415</f>
        <v>2820000.23</v>
      </c>
      <c r="L415" s="257" t="e">
        <f>#REF!+C415</f>
        <v>#REF!</v>
      </c>
      <c r="M415" s="254"/>
      <c r="N415" s="229" t="e">
        <v>#VALUE!</v>
      </c>
      <c r="O415" s="65">
        <v>0</v>
      </c>
      <c r="Q415" s="258">
        <v>2184959.4300000002</v>
      </c>
      <c r="R415" s="259">
        <f t="shared" si="29"/>
        <v>635040.79999999981</v>
      </c>
    </row>
    <row r="416" spans="1:18" outlineLevel="2">
      <c r="A416" s="272" t="s">
        <v>4779</v>
      </c>
      <c r="B416" s="196" t="s">
        <v>3352</v>
      </c>
      <c r="C416" s="230">
        <v>-2772674.54</v>
      </c>
      <c r="D416" s="230">
        <f t="shared" si="32"/>
        <v>2772674.54</v>
      </c>
      <c r="E416" s="255"/>
      <c r="F416" s="256"/>
      <c r="G416" s="256"/>
      <c r="H416" s="255"/>
      <c r="I416" s="230"/>
      <c r="J416" s="255"/>
      <c r="K416" s="230">
        <f t="shared" si="35"/>
        <v>2772674.54</v>
      </c>
      <c r="L416" s="257"/>
      <c r="M416" s="230"/>
      <c r="N416" s="229">
        <v>0</v>
      </c>
      <c r="O416" s="65">
        <v>0</v>
      </c>
      <c r="P416" s="242" t="b">
        <f t="shared" ref="P416:P421" si="36">EXACT($A$415,O416)</f>
        <v>0</v>
      </c>
      <c r="Q416" s="258">
        <v>0</v>
      </c>
      <c r="R416" s="259">
        <f t="shared" si="29"/>
        <v>2772674.54</v>
      </c>
    </row>
    <row r="417" spans="1:18" outlineLevel="2">
      <c r="A417" s="272" t="s">
        <v>4780</v>
      </c>
      <c r="B417" s="196" t="s">
        <v>3353</v>
      </c>
      <c r="C417" s="230">
        <v>-47325.69</v>
      </c>
      <c r="D417" s="230">
        <f t="shared" si="32"/>
        <v>47325.69</v>
      </c>
      <c r="E417" s="255"/>
      <c r="F417" s="256"/>
      <c r="G417" s="256"/>
      <c r="H417" s="255"/>
      <c r="I417" s="230"/>
      <c r="J417" s="255"/>
      <c r="K417" s="230">
        <f t="shared" si="35"/>
        <v>47325.69</v>
      </c>
      <c r="L417" s="257"/>
      <c r="M417" s="230"/>
      <c r="N417" s="229">
        <v>0</v>
      </c>
      <c r="O417" s="65">
        <v>0</v>
      </c>
      <c r="P417" s="242" t="b">
        <f t="shared" si="36"/>
        <v>0</v>
      </c>
      <c r="Q417" s="258">
        <v>0</v>
      </c>
      <c r="R417" s="259">
        <f t="shared" si="29"/>
        <v>47325.69</v>
      </c>
    </row>
    <row r="418" spans="1:18" outlineLevel="2">
      <c r="A418" s="401" t="s">
        <v>4781</v>
      </c>
      <c r="B418" s="45" t="s">
        <v>3354</v>
      </c>
      <c r="C418" s="230">
        <v>0</v>
      </c>
      <c r="D418" s="230">
        <f t="shared" si="32"/>
        <v>0</v>
      </c>
      <c r="E418" s="255"/>
      <c r="F418" s="256"/>
      <c r="G418" s="256"/>
      <c r="H418" s="255"/>
      <c r="I418" s="230"/>
      <c r="J418" s="255"/>
      <c r="K418" s="230">
        <f t="shared" si="35"/>
        <v>0</v>
      </c>
      <c r="L418" s="257"/>
      <c r="M418" s="230"/>
      <c r="N418" s="229">
        <v>0</v>
      </c>
      <c r="O418" s="65">
        <v>0</v>
      </c>
      <c r="P418" s="242" t="b">
        <f t="shared" si="36"/>
        <v>0</v>
      </c>
      <c r="Q418" s="258">
        <v>0</v>
      </c>
      <c r="R418" s="259">
        <f>K418-Q418</f>
        <v>0</v>
      </c>
    </row>
    <row r="419" spans="1:18" outlineLevel="2">
      <c r="A419" s="401" t="s">
        <v>4782</v>
      </c>
      <c r="B419" s="45" t="s">
        <v>3355</v>
      </c>
      <c r="C419" s="230">
        <v>0</v>
      </c>
      <c r="D419" s="230">
        <f t="shared" si="32"/>
        <v>0</v>
      </c>
      <c r="E419" s="255"/>
      <c r="F419" s="270"/>
      <c r="G419" s="270"/>
      <c r="H419" s="266"/>
      <c r="I419" s="230"/>
      <c r="J419" s="255"/>
      <c r="K419" s="230">
        <f t="shared" si="35"/>
        <v>0</v>
      </c>
      <c r="L419" s="257"/>
      <c r="M419" s="230"/>
      <c r="N419" s="229">
        <v>0</v>
      </c>
      <c r="O419" s="65">
        <v>0</v>
      </c>
      <c r="P419" s="242" t="b">
        <f t="shared" si="36"/>
        <v>0</v>
      </c>
      <c r="Q419" s="258">
        <v>0</v>
      </c>
      <c r="R419" s="259">
        <f>K419-Q419</f>
        <v>0</v>
      </c>
    </row>
    <row r="420" spans="1:18" outlineLevel="2">
      <c r="A420" s="401" t="s">
        <v>4783</v>
      </c>
      <c r="B420" s="45" t="s">
        <v>3356</v>
      </c>
      <c r="C420" s="230">
        <v>0</v>
      </c>
      <c r="D420" s="230">
        <f t="shared" si="32"/>
        <v>0</v>
      </c>
      <c r="E420" s="255"/>
      <c r="F420" s="256"/>
      <c r="G420" s="256"/>
      <c r="H420" s="255"/>
      <c r="I420" s="230"/>
      <c r="J420" s="255"/>
      <c r="K420" s="230">
        <f t="shared" si="35"/>
        <v>0</v>
      </c>
      <c r="L420" s="257"/>
      <c r="M420" s="230"/>
      <c r="N420" s="229">
        <v>0</v>
      </c>
      <c r="O420" s="65">
        <v>0</v>
      </c>
      <c r="P420" s="242" t="b">
        <f t="shared" si="36"/>
        <v>0</v>
      </c>
      <c r="Q420" s="258">
        <v>0</v>
      </c>
      <c r="R420" s="259">
        <f>K420-Q420</f>
        <v>0</v>
      </c>
    </row>
    <row r="421" spans="1:18" outlineLevel="2">
      <c r="A421" s="401" t="s">
        <v>4784</v>
      </c>
      <c r="B421" s="45" t="s">
        <v>3357</v>
      </c>
      <c r="C421" s="230">
        <v>0</v>
      </c>
      <c r="D421" s="230">
        <f t="shared" si="32"/>
        <v>0</v>
      </c>
      <c r="E421" s="255"/>
      <c r="F421" s="256"/>
      <c r="G421" s="256"/>
      <c r="H421" s="255"/>
      <c r="I421" s="230"/>
      <c r="J421" s="255"/>
      <c r="K421" s="230">
        <f t="shared" si="35"/>
        <v>0</v>
      </c>
      <c r="L421" s="257"/>
      <c r="M421" s="230"/>
      <c r="N421" s="229">
        <v>0</v>
      </c>
      <c r="O421" s="65" t="s">
        <v>3351</v>
      </c>
      <c r="P421" s="242" t="b">
        <f t="shared" si="36"/>
        <v>1</v>
      </c>
      <c r="Q421" s="258">
        <v>0</v>
      </c>
      <c r="R421" s="259">
        <f>K421-Q421</f>
        <v>0</v>
      </c>
    </row>
    <row r="422" spans="1:18" outlineLevel="1">
      <c r="A422" s="249"/>
      <c r="B422" s="249"/>
      <c r="C422" s="229"/>
      <c r="D422" s="229"/>
      <c r="E422" s="255"/>
      <c r="F422" s="256"/>
      <c r="G422" s="256"/>
      <c r="H422" s="255"/>
      <c r="I422" s="219"/>
      <c r="J422" s="266"/>
      <c r="K422" s="219"/>
      <c r="L422" s="257"/>
      <c r="M422" s="219"/>
      <c r="N422" s="229"/>
      <c r="O422" s="65"/>
      <c r="P422" s="229"/>
      <c r="Q422" s="258"/>
      <c r="R422" s="259"/>
    </row>
    <row r="423" spans="1:18">
      <c r="A423" s="400" t="s">
        <v>3358</v>
      </c>
      <c r="B423" s="249"/>
      <c r="C423" s="229">
        <f>C415+C413</f>
        <v>-2820000.23</v>
      </c>
      <c r="D423" s="229">
        <f t="shared" si="32"/>
        <v>2820000.23</v>
      </c>
      <c r="E423" s="255"/>
      <c r="F423" s="256"/>
      <c r="G423" s="256"/>
      <c r="H423" s="255"/>
      <c r="I423" s="229">
        <f>I415</f>
        <v>0</v>
      </c>
      <c r="J423" s="266"/>
      <c r="K423" s="229">
        <f>D423+I423</f>
        <v>2820000.23</v>
      </c>
      <c r="L423" s="257"/>
      <c r="M423" s="219"/>
      <c r="N423" s="229" t="e">
        <v>#VALUE!</v>
      </c>
      <c r="O423" s="65">
        <v>0</v>
      </c>
      <c r="P423" s="229"/>
      <c r="Q423" s="258"/>
      <c r="R423" s="259"/>
    </row>
    <row r="424" spans="1:18" outlineLevel="1">
      <c r="A424" s="400" t="s">
        <v>3359</v>
      </c>
      <c r="C424" s="254">
        <f>SUM(C425)</f>
        <v>0</v>
      </c>
      <c r="D424" s="254">
        <f t="shared" si="32"/>
        <v>0</v>
      </c>
      <c r="E424" s="255"/>
      <c r="F424" s="256"/>
      <c r="G424" s="256"/>
      <c r="H424" s="255"/>
      <c r="I424" s="254"/>
      <c r="J424" s="255"/>
      <c r="K424" s="254">
        <f t="shared" ref="K424:K456" si="37">D424+I424</f>
        <v>0</v>
      </c>
      <c r="L424" s="257" t="e">
        <f>#REF!+C424</f>
        <v>#REF!</v>
      </c>
      <c r="M424" s="254"/>
      <c r="N424" s="229" t="e">
        <v>#VALUE!</v>
      </c>
      <c r="O424" s="65">
        <v>0</v>
      </c>
      <c r="Q424" s="258">
        <v>0</v>
      </c>
      <c r="R424" s="259">
        <f t="shared" ref="R424:R456" si="38">K424-Q424</f>
        <v>0</v>
      </c>
    </row>
    <row r="425" spans="1:18" outlineLevel="2">
      <c r="A425" s="272" t="s">
        <v>4785</v>
      </c>
      <c r="B425" s="196" t="s">
        <v>3360</v>
      </c>
      <c r="C425" s="230">
        <v>0</v>
      </c>
      <c r="D425" s="230">
        <f t="shared" si="32"/>
        <v>0</v>
      </c>
      <c r="E425" s="255"/>
      <c r="F425" s="256"/>
      <c r="G425" s="256"/>
      <c r="H425" s="255"/>
      <c r="I425" s="230"/>
      <c r="J425" s="255"/>
      <c r="K425" s="230">
        <f t="shared" si="37"/>
        <v>0</v>
      </c>
      <c r="L425" s="257"/>
      <c r="M425" s="230"/>
      <c r="N425" s="229">
        <v>0</v>
      </c>
      <c r="O425" s="65" t="s">
        <v>3359</v>
      </c>
      <c r="P425" s="242" t="b">
        <f>EXACT($A424,O425)</f>
        <v>1</v>
      </c>
      <c r="Q425" s="258">
        <v>0</v>
      </c>
      <c r="R425" s="259">
        <f t="shared" si="38"/>
        <v>0</v>
      </c>
    </row>
    <row r="426" spans="1:18" outlineLevel="1">
      <c r="A426" s="400" t="s">
        <v>3361</v>
      </c>
      <c r="C426" s="254">
        <f>SUM(C427)</f>
        <v>0</v>
      </c>
      <c r="D426" s="254">
        <f t="shared" si="32"/>
        <v>0</v>
      </c>
      <c r="E426" s="255"/>
      <c r="F426" s="256"/>
      <c r="G426" s="256"/>
      <c r="H426" s="255"/>
      <c r="I426" s="254"/>
      <c r="J426" s="255"/>
      <c r="K426" s="254">
        <f t="shared" si="37"/>
        <v>0</v>
      </c>
      <c r="L426" s="257" t="e">
        <f>#REF!+C426</f>
        <v>#REF!</v>
      </c>
      <c r="M426" s="254"/>
      <c r="N426" s="229" t="e">
        <v>#VALUE!</v>
      </c>
      <c r="O426" s="65">
        <v>0</v>
      </c>
      <c r="Q426" s="258">
        <v>0</v>
      </c>
      <c r="R426" s="259">
        <f t="shared" si="38"/>
        <v>0</v>
      </c>
    </row>
    <row r="427" spans="1:18" outlineLevel="2">
      <c r="A427" s="272" t="s">
        <v>4786</v>
      </c>
      <c r="B427" s="196" t="s">
        <v>3362</v>
      </c>
      <c r="C427" s="230">
        <v>0</v>
      </c>
      <c r="D427" s="230">
        <f t="shared" si="32"/>
        <v>0</v>
      </c>
      <c r="E427" s="255"/>
      <c r="F427" s="270"/>
      <c r="G427" s="270"/>
      <c r="H427" s="266"/>
      <c r="I427" s="230"/>
      <c r="J427" s="255"/>
      <c r="K427" s="230">
        <f t="shared" si="37"/>
        <v>0</v>
      </c>
      <c r="L427" s="257"/>
      <c r="M427" s="230"/>
      <c r="N427" s="229">
        <v>0</v>
      </c>
      <c r="O427" s="65" t="s">
        <v>3361</v>
      </c>
      <c r="P427" s="242" t="b">
        <f>EXACT($A426,O427)</f>
        <v>1</v>
      </c>
      <c r="Q427" s="258">
        <v>0</v>
      </c>
      <c r="R427" s="259">
        <f t="shared" si="38"/>
        <v>0</v>
      </c>
    </row>
    <row r="428" spans="1:18" outlineLevel="1">
      <c r="A428" s="400" t="s">
        <v>3363</v>
      </c>
      <c r="C428" s="254">
        <f>SUM(C429)</f>
        <v>9</v>
      </c>
      <c r="D428" s="254">
        <f t="shared" si="32"/>
        <v>-9</v>
      </c>
      <c r="E428" s="255"/>
      <c r="F428" s="270"/>
      <c r="G428" s="270"/>
      <c r="H428" s="266"/>
      <c r="I428" s="254"/>
      <c r="J428" s="255"/>
      <c r="K428" s="254">
        <f t="shared" si="37"/>
        <v>-9</v>
      </c>
      <c r="L428" s="257" t="e">
        <f>#REF!+C428</f>
        <v>#REF!</v>
      </c>
      <c r="M428" s="254"/>
      <c r="N428" s="229" t="e">
        <v>#VALUE!</v>
      </c>
      <c r="O428" s="65">
        <v>0</v>
      </c>
      <c r="Q428" s="258">
        <v>-9</v>
      </c>
      <c r="R428" s="259">
        <f t="shared" si="38"/>
        <v>0</v>
      </c>
    </row>
    <row r="429" spans="1:18" outlineLevel="2">
      <c r="A429" s="272" t="s">
        <v>4787</v>
      </c>
      <c r="B429" s="196" t="s">
        <v>3364</v>
      </c>
      <c r="C429" s="230">
        <v>9</v>
      </c>
      <c r="D429" s="230">
        <f t="shared" si="32"/>
        <v>-9</v>
      </c>
      <c r="E429" s="255"/>
      <c r="F429" s="256"/>
      <c r="G429" s="256"/>
      <c r="H429" s="255"/>
      <c r="I429" s="230"/>
      <c r="J429" s="255"/>
      <c r="K429" s="230">
        <f t="shared" si="37"/>
        <v>-9</v>
      </c>
      <c r="L429" s="257"/>
      <c r="M429" s="230"/>
      <c r="N429" s="229">
        <v>0</v>
      </c>
      <c r="O429" s="65" t="s">
        <v>3363</v>
      </c>
      <c r="P429" s="242" t="b">
        <f>EXACT($A428,O429)</f>
        <v>1</v>
      </c>
      <c r="Q429" s="258">
        <v>0</v>
      </c>
      <c r="R429" s="259">
        <f t="shared" si="38"/>
        <v>-9</v>
      </c>
    </row>
    <row r="430" spans="1:18" outlineLevel="1">
      <c r="A430" s="400" t="s">
        <v>3365</v>
      </c>
      <c r="C430" s="254">
        <f>SUM(C431)</f>
        <v>-350698.14</v>
      </c>
      <c r="D430" s="254">
        <f t="shared" si="32"/>
        <v>350698.14</v>
      </c>
      <c r="E430" s="255"/>
      <c r="F430" s="256"/>
      <c r="G430" s="256"/>
      <c r="H430" s="255"/>
      <c r="I430" s="254"/>
      <c r="J430" s="255"/>
      <c r="K430" s="254">
        <f t="shared" si="37"/>
        <v>350698.14</v>
      </c>
      <c r="L430" s="257" t="e">
        <f>#REF!+C430</f>
        <v>#REF!</v>
      </c>
      <c r="M430" s="254"/>
      <c r="N430" s="229" t="e">
        <v>#VALUE!</v>
      </c>
      <c r="O430" s="65">
        <v>0</v>
      </c>
      <c r="Q430" s="258">
        <v>159692.57999999999</v>
      </c>
      <c r="R430" s="259">
        <f t="shared" si="38"/>
        <v>191005.56000000003</v>
      </c>
    </row>
    <row r="431" spans="1:18" outlineLevel="2">
      <c r="A431" s="272" t="s">
        <v>4788</v>
      </c>
      <c r="B431" s="196" t="s">
        <v>3366</v>
      </c>
      <c r="C431" s="230">
        <v>-350698.14</v>
      </c>
      <c r="D431" s="230">
        <f t="shared" si="32"/>
        <v>350698.14</v>
      </c>
      <c r="E431" s="255"/>
      <c r="F431" s="256"/>
      <c r="G431" s="256"/>
      <c r="H431" s="255"/>
      <c r="I431" s="230"/>
      <c r="J431" s="255"/>
      <c r="K431" s="230">
        <f t="shared" si="37"/>
        <v>350698.14</v>
      </c>
      <c r="L431" s="257"/>
      <c r="M431" s="230"/>
      <c r="N431" s="229">
        <v>0</v>
      </c>
      <c r="O431" s="65" t="s">
        <v>3365</v>
      </c>
      <c r="P431" s="242" t="b">
        <f>EXACT($A430,O431)</f>
        <v>1</v>
      </c>
      <c r="Q431" s="258">
        <v>0</v>
      </c>
      <c r="R431" s="259">
        <f t="shared" si="38"/>
        <v>350698.14</v>
      </c>
    </row>
    <row r="432" spans="1:18" outlineLevel="1">
      <c r="A432" s="400" t="s">
        <v>3367</v>
      </c>
      <c r="C432" s="254">
        <f>SUM(C433)</f>
        <v>-833762.55</v>
      </c>
      <c r="D432" s="254">
        <f t="shared" si="32"/>
        <v>833762.55</v>
      </c>
      <c r="E432" s="266"/>
      <c r="F432" s="256"/>
      <c r="G432" s="256"/>
      <c r="H432" s="255"/>
      <c r="I432" s="254"/>
      <c r="J432" s="255"/>
      <c r="K432" s="254">
        <f t="shared" si="37"/>
        <v>833762.55</v>
      </c>
      <c r="L432" s="257" t="e">
        <f>#REF!+C432</f>
        <v>#REF!</v>
      </c>
      <c r="M432" s="254"/>
      <c r="N432" s="229" t="e">
        <v>#VALUE!</v>
      </c>
      <c r="O432" s="65">
        <v>0</v>
      </c>
      <c r="Q432" s="258">
        <v>649094.46</v>
      </c>
      <c r="R432" s="259">
        <f t="shared" si="38"/>
        <v>184668.09000000008</v>
      </c>
    </row>
    <row r="433" spans="1:18" outlineLevel="2">
      <c r="A433" s="272" t="s">
        <v>4789</v>
      </c>
      <c r="B433" s="196" t="s">
        <v>3368</v>
      </c>
      <c r="C433" s="230">
        <v>-833762.55</v>
      </c>
      <c r="D433" s="230">
        <f t="shared" si="32"/>
        <v>833762.55</v>
      </c>
      <c r="E433" s="266"/>
      <c r="F433" s="256"/>
      <c r="G433" s="256"/>
      <c r="H433" s="255"/>
      <c r="I433" s="230"/>
      <c r="J433" s="255"/>
      <c r="K433" s="230">
        <f t="shared" si="37"/>
        <v>833762.55</v>
      </c>
      <c r="L433" s="257"/>
      <c r="M433" s="230"/>
      <c r="N433" s="229">
        <v>0</v>
      </c>
      <c r="O433" s="65" t="s">
        <v>3367</v>
      </c>
      <c r="P433" s="242" t="b">
        <f>EXACT($A432,O433)</f>
        <v>1</v>
      </c>
      <c r="Q433" s="258">
        <v>0</v>
      </c>
      <c r="R433" s="259">
        <f t="shared" si="38"/>
        <v>833762.55</v>
      </c>
    </row>
    <row r="434" spans="1:18" outlineLevel="1">
      <c r="A434" s="400" t="s">
        <v>3369</v>
      </c>
      <c r="C434" s="254">
        <f>SUM(C435)</f>
        <v>-3433.7199999999898</v>
      </c>
      <c r="D434" s="254">
        <f t="shared" si="32"/>
        <v>3433.7199999999898</v>
      </c>
      <c r="E434" s="266"/>
      <c r="F434" s="256"/>
      <c r="G434" s="256"/>
      <c r="H434" s="255"/>
      <c r="I434" s="254"/>
      <c r="J434" s="255"/>
      <c r="K434" s="254">
        <f t="shared" si="37"/>
        <v>3433.7199999999898</v>
      </c>
      <c r="L434" s="257" t="e">
        <f>#REF!+C434</f>
        <v>#REF!</v>
      </c>
      <c r="M434" s="254"/>
      <c r="N434" s="229" t="e">
        <v>#VALUE!</v>
      </c>
      <c r="O434" s="65">
        <v>0</v>
      </c>
      <c r="Q434" s="258">
        <v>3201.72</v>
      </c>
      <c r="R434" s="259">
        <f t="shared" si="38"/>
        <v>231.99999999999</v>
      </c>
    </row>
    <row r="435" spans="1:18" outlineLevel="2">
      <c r="A435" s="272" t="s">
        <v>4790</v>
      </c>
      <c r="B435" s="196" t="s">
        <v>3370</v>
      </c>
      <c r="C435" s="230">
        <v>-3433.7199999999898</v>
      </c>
      <c r="D435" s="230">
        <f t="shared" si="32"/>
        <v>3433.7199999999898</v>
      </c>
      <c r="E435" s="266"/>
      <c r="F435" s="256"/>
      <c r="G435" s="256"/>
      <c r="H435" s="255"/>
      <c r="I435" s="230"/>
      <c r="J435" s="255"/>
      <c r="K435" s="230">
        <f t="shared" si="37"/>
        <v>3433.7199999999898</v>
      </c>
      <c r="L435" s="257"/>
      <c r="M435" s="230"/>
      <c r="N435" s="229">
        <v>0</v>
      </c>
      <c r="O435" s="65" t="s">
        <v>3369</v>
      </c>
      <c r="P435" s="242" t="b">
        <f>EXACT($A434,O435)</f>
        <v>1</v>
      </c>
      <c r="Q435" s="258">
        <v>0</v>
      </c>
      <c r="R435" s="259">
        <f t="shared" si="38"/>
        <v>3433.7199999999898</v>
      </c>
    </row>
    <row r="436" spans="1:18" outlineLevel="1">
      <c r="A436" s="400" t="s">
        <v>3371</v>
      </c>
      <c r="C436" s="254">
        <f>SUM(C437)</f>
        <v>-717848.98999999894</v>
      </c>
      <c r="D436" s="254">
        <f t="shared" si="32"/>
        <v>717848.98999999894</v>
      </c>
      <c r="E436" s="266"/>
      <c r="F436" s="256"/>
      <c r="G436" s="256"/>
      <c r="H436" s="255"/>
      <c r="I436" s="254"/>
      <c r="J436" s="255"/>
      <c r="K436" s="254">
        <f t="shared" si="37"/>
        <v>717848.98999999894</v>
      </c>
      <c r="L436" s="257" t="e">
        <f>#REF!+C436</f>
        <v>#REF!</v>
      </c>
      <c r="M436" s="254"/>
      <c r="N436" s="229" t="e">
        <v>#VALUE!</v>
      </c>
      <c r="O436" s="65">
        <v>0</v>
      </c>
      <c r="Q436" s="258">
        <v>606320.17000000004</v>
      </c>
      <c r="R436" s="259">
        <f t="shared" si="38"/>
        <v>111528.8199999989</v>
      </c>
    </row>
    <row r="437" spans="1:18" outlineLevel="2">
      <c r="A437" s="272" t="s">
        <v>4791</v>
      </c>
      <c r="B437" s="196" t="s">
        <v>3372</v>
      </c>
      <c r="C437" s="230">
        <v>-717848.98999999894</v>
      </c>
      <c r="D437" s="230">
        <f t="shared" si="32"/>
        <v>717848.98999999894</v>
      </c>
      <c r="E437" s="266"/>
      <c r="F437" s="256"/>
      <c r="G437" s="256"/>
      <c r="H437" s="255"/>
      <c r="I437" s="230"/>
      <c r="J437" s="255"/>
      <c r="K437" s="230">
        <f t="shared" si="37"/>
        <v>717848.98999999894</v>
      </c>
      <c r="L437" s="257"/>
      <c r="M437" s="230"/>
      <c r="N437" s="229">
        <v>0</v>
      </c>
      <c r="O437" s="65" t="s">
        <v>3371</v>
      </c>
      <c r="P437" s="242" t="b">
        <f>EXACT($A436,O437)</f>
        <v>1</v>
      </c>
      <c r="Q437" s="258">
        <v>0</v>
      </c>
      <c r="R437" s="259">
        <f t="shared" si="38"/>
        <v>717848.98999999894</v>
      </c>
    </row>
    <row r="438" spans="1:18" outlineLevel="1">
      <c r="A438" s="400" t="s">
        <v>3373</v>
      </c>
      <c r="C438" s="254">
        <f>SUM(C439)</f>
        <v>-6582.63</v>
      </c>
      <c r="D438" s="254">
        <f t="shared" si="32"/>
        <v>6582.63</v>
      </c>
      <c r="E438" s="255"/>
      <c r="F438" s="256"/>
      <c r="G438" s="256"/>
      <c r="H438" s="255"/>
      <c r="I438" s="254"/>
      <c r="J438" s="255"/>
      <c r="K438" s="254">
        <f t="shared" si="37"/>
        <v>6582.63</v>
      </c>
      <c r="L438" s="257" t="e">
        <f>#REF!+C438</f>
        <v>#REF!</v>
      </c>
      <c r="M438" s="254"/>
      <c r="N438" s="229" t="e">
        <v>#VALUE!</v>
      </c>
      <c r="O438" s="65">
        <v>0</v>
      </c>
      <c r="Q438" s="258">
        <v>6582.63</v>
      </c>
      <c r="R438" s="259">
        <f t="shared" si="38"/>
        <v>0</v>
      </c>
    </row>
    <row r="439" spans="1:18" outlineLevel="2">
      <c r="A439" s="272" t="s">
        <v>4792</v>
      </c>
      <c r="B439" s="196" t="s">
        <v>3374</v>
      </c>
      <c r="C439" s="230">
        <v>-6582.63</v>
      </c>
      <c r="D439" s="230">
        <f t="shared" si="32"/>
        <v>6582.63</v>
      </c>
      <c r="E439" s="255"/>
      <c r="F439" s="256"/>
      <c r="G439" s="256"/>
      <c r="H439" s="255"/>
      <c r="I439" s="230"/>
      <c r="J439" s="255"/>
      <c r="K439" s="230">
        <f t="shared" si="37"/>
        <v>6582.63</v>
      </c>
      <c r="L439" s="257"/>
      <c r="M439" s="230"/>
      <c r="N439" s="229">
        <v>0</v>
      </c>
      <c r="O439" s="65" t="s">
        <v>3373</v>
      </c>
      <c r="P439" s="242" t="b">
        <f>EXACT($A438,O439)</f>
        <v>1</v>
      </c>
      <c r="Q439" s="258">
        <v>0</v>
      </c>
      <c r="R439" s="259">
        <f t="shared" si="38"/>
        <v>6582.63</v>
      </c>
    </row>
    <row r="440" spans="1:18" outlineLevel="1">
      <c r="A440" s="400" t="s">
        <v>3375</v>
      </c>
      <c r="B440" s="271">
        <v>0</v>
      </c>
      <c r="C440" s="254">
        <f>SUM(C441)</f>
        <v>0</v>
      </c>
      <c r="D440" s="254">
        <f t="shared" si="32"/>
        <v>0</v>
      </c>
      <c r="E440" s="255"/>
      <c r="F440" s="256"/>
      <c r="G440" s="256"/>
      <c r="H440" s="255"/>
      <c r="I440" s="254"/>
      <c r="J440" s="255"/>
      <c r="K440" s="254">
        <f t="shared" si="37"/>
        <v>0</v>
      </c>
      <c r="L440" s="257" t="e">
        <f>#REF!+C440</f>
        <v>#REF!</v>
      </c>
      <c r="M440" s="254"/>
      <c r="N440" s="229" t="e">
        <v>#VALUE!</v>
      </c>
      <c r="O440" s="65">
        <v>0</v>
      </c>
      <c r="Q440" s="258">
        <v>0</v>
      </c>
      <c r="R440" s="259">
        <f t="shared" si="38"/>
        <v>0</v>
      </c>
    </row>
    <row r="441" spans="1:18" outlineLevel="2">
      <c r="A441" s="272" t="s">
        <v>5787</v>
      </c>
      <c r="B441" s="196" t="s">
        <v>123</v>
      </c>
      <c r="C441" s="230">
        <v>0</v>
      </c>
      <c r="D441" s="230">
        <f t="shared" si="32"/>
        <v>0</v>
      </c>
      <c r="E441" s="255"/>
      <c r="F441" s="256"/>
      <c r="G441" s="256"/>
      <c r="H441" s="255"/>
      <c r="I441" s="230"/>
      <c r="J441" s="255"/>
      <c r="K441" s="230">
        <f t="shared" si="37"/>
        <v>0</v>
      </c>
      <c r="L441" s="257"/>
      <c r="M441" s="230"/>
      <c r="N441" s="229">
        <v>7217000000</v>
      </c>
      <c r="O441" s="65">
        <v>0</v>
      </c>
      <c r="P441" s="242" t="b">
        <f>EXACT($A440,O441)</f>
        <v>0</v>
      </c>
      <c r="Q441" s="258">
        <v>0</v>
      </c>
      <c r="R441" s="259">
        <f t="shared" si="38"/>
        <v>0</v>
      </c>
    </row>
    <row r="442" spans="1:18" outlineLevel="1">
      <c r="A442" s="400" t="s">
        <v>3376</v>
      </c>
      <c r="B442" s="271" t="s">
        <v>5762</v>
      </c>
      <c r="C442" s="254">
        <f>SUM(C443)</f>
        <v>-857817.78</v>
      </c>
      <c r="D442" s="254">
        <f t="shared" si="32"/>
        <v>857817.78</v>
      </c>
      <c r="E442" s="255"/>
      <c r="F442" s="256"/>
      <c r="G442" s="256"/>
      <c r="H442" s="255"/>
      <c r="I442" s="254"/>
      <c r="J442" s="255"/>
      <c r="K442" s="254">
        <f t="shared" si="37"/>
        <v>857817.78</v>
      </c>
      <c r="L442" s="257" t="e">
        <f>#REF!+C442</f>
        <v>#REF!</v>
      </c>
      <c r="M442" s="254"/>
      <c r="N442" s="229" t="e">
        <v>#VALUE!</v>
      </c>
      <c r="O442" s="65">
        <v>0</v>
      </c>
      <c r="Q442" s="258">
        <v>24155</v>
      </c>
      <c r="R442" s="259">
        <f t="shared" si="38"/>
        <v>833662.78</v>
      </c>
    </row>
    <row r="443" spans="1:18" outlineLevel="2">
      <c r="A443" s="272" t="s">
        <v>5788</v>
      </c>
      <c r="B443" s="196" t="s">
        <v>3377</v>
      </c>
      <c r="C443" s="230">
        <v>-857817.78</v>
      </c>
      <c r="D443" s="230">
        <f t="shared" si="32"/>
        <v>857817.78</v>
      </c>
      <c r="E443" s="255"/>
      <c r="F443" s="256"/>
      <c r="G443" s="256"/>
      <c r="H443" s="255"/>
      <c r="I443" s="230"/>
      <c r="J443" s="255"/>
      <c r="K443" s="230">
        <f t="shared" si="37"/>
        <v>857817.78</v>
      </c>
      <c r="L443" s="257"/>
      <c r="M443" s="230"/>
      <c r="N443" s="229">
        <v>0</v>
      </c>
      <c r="O443" s="65" t="s">
        <v>3376</v>
      </c>
      <c r="P443" s="242" t="b">
        <f>EXACT($A442,O443)</f>
        <v>1</v>
      </c>
      <c r="Q443" s="258">
        <v>0</v>
      </c>
      <c r="R443" s="259">
        <f t="shared" si="38"/>
        <v>857817.78</v>
      </c>
    </row>
    <row r="444" spans="1:18" outlineLevel="2">
      <c r="A444" s="272" t="s">
        <v>5789</v>
      </c>
      <c r="B444" s="196" t="s">
        <v>3378</v>
      </c>
      <c r="C444" s="230">
        <v>0</v>
      </c>
      <c r="D444" s="230">
        <f t="shared" si="32"/>
        <v>0</v>
      </c>
      <c r="E444" s="255"/>
      <c r="F444" s="256"/>
      <c r="G444" s="256"/>
      <c r="H444" s="255"/>
      <c r="I444" s="230"/>
      <c r="J444" s="255"/>
      <c r="K444" s="230">
        <f t="shared" si="37"/>
        <v>0</v>
      </c>
      <c r="L444" s="257"/>
      <c r="M444" s="230"/>
      <c r="N444" s="229">
        <v>-7212098000</v>
      </c>
      <c r="O444" s="65" t="s">
        <v>3376</v>
      </c>
      <c r="P444" s="242" t="b">
        <f>EXACT($A442,O444)</f>
        <v>1</v>
      </c>
      <c r="Q444" s="258">
        <v>0</v>
      </c>
      <c r="R444" s="259">
        <f t="shared" si="38"/>
        <v>0</v>
      </c>
    </row>
    <row r="445" spans="1:18" outlineLevel="1">
      <c r="A445" s="400" t="s">
        <v>3379</v>
      </c>
      <c r="B445" s="196"/>
      <c r="C445" s="254">
        <f>SUM(C446)</f>
        <v>-10796910</v>
      </c>
      <c r="D445" s="254">
        <f t="shared" si="32"/>
        <v>10796910</v>
      </c>
      <c r="E445" s="255"/>
      <c r="F445" s="256"/>
      <c r="G445" s="256"/>
      <c r="H445" s="255"/>
      <c r="I445" s="254"/>
      <c r="J445" s="255"/>
      <c r="K445" s="254">
        <f t="shared" si="37"/>
        <v>10796910</v>
      </c>
      <c r="L445" s="257" t="e">
        <f>#REF!+C445</f>
        <v>#REF!</v>
      </c>
      <c r="M445" s="254"/>
      <c r="N445" s="229" t="e">
        <v>#VALUE!</v>
      </c>
      <c r="O445" s="65">
        <v>0</v>
      </c>
      <c r="Q445" s="258">
        <v>9897167.5</v>
      </c>
      <c r="R445" s="259">
        <f t="shared" si="38"/>
        <v>899742.5</v>
      </c>
    </row>
    <row r="446" spans="1:18" outlineLevel="2">
      <c r="A446" s="272" t="s">
        <v>4793</v>
      </c>
      <c r="B446" s="196" t="s">
        <v>3380</v>
      </c>
      <c r="C446" s="230">
        <v>-10796910</v>
      </c>
      <c r="D446" s="230">
        <f t="shared" si="32"/>
        <v>10796910</v>
      </c>
      <c r="E446" s="255"/>
      <c r="F446" s="256"/>
      <c r="G446" s="256"/>
      <c r="H446" s="255"/>
      <c r="I446" s="230"/>
      <c r="J446" s="255"/>
      <c r="K446" s="230">
        <f t="shared" si="37"/>
        <v>10796910</v>
      </c>
      <c r="L446" s="257"/>
      <c r="M446" s="230"/>
      <c r="N446" s="229">
        <v>0</v>
      </c>
      <c r="O446" s="65" t="s">
        <v>3379</v>
      </c>
      <c r="P446" s="242" t="b">
        <f>EXACT($A445,O446)</f>
        <v>1</v>
      </c>
      <c r="Q446" s="258">
        <v>0</v>
      </c>
      <c r="R446" s="259">
        <f t="shared" si="38"/>
        <v>10796910</v>
      </c>
    </row>
    <row r="447" spans="1:18" outlineLevel="1">
      <c r="A447" s="400" t="s">
        <v>3381</v>
      </c>
      <c r="C447" s="254">
        <f>SUM(C448:C456)</f>
        <v>-148196.54</v>
      </c>
      <c r="D447" s="254">
        <f t="shared" si="32"/>
        <v>148196.54</v>
      </c>
      <c r="E447" s="255"/>
      <c r="F447" s="256"/>
      <c r="G447" s="256"/>
      <c r="H447" s="255"/>
      <c r="I447" s="254"/>
      <c r="J447" s="255"/>
      <c r="K447" s="254">
        <f t="shared" si="37"/>
        <v>148196.54</v>
      </c>
      <c r="L447" s="257" t="e">
        <f>#REF!+C447</f>
        <v>#REF!</v>
      </c>
      <c r="M447" s="254"/>
      <c r="N447" s="229" t="e">
        <v>#VALUE!</v>
      </c>
      <c r="O447" s="65">
        <v>0</v>
      </c>
      <c r="Q447" s="258">
        <v>118995.32</v>
      </c>
      <c r="R447" s="259">
        <f t="shared" si="38"/>
        <v>29201.22</v>
      </c>
    </row>
    <row r="448" spans="1:18" outlineLevel="2">
      <c r="A448" s="401" t="s">
        <v>4794</v>
      </c>
      <c r="B448" s="45" t="s">
        <v>3382</v>
      </c>
      <c r="C448" s="230">
        <v>0</v>
      </c>
      <c r="D448" s="230">
        <f t="shared" si="32"/>
        <v>0</v>
      </c>
      <c r="E448" s="255"/>
      <c r="F448" s="256"/>
      <c r="G448" s="256"/>
      <c r="H448" s="255"/>
      <c r="I448" s="230"/>
      <c r="J448" s="255"/>
      <c r="K448" s="230">
        <f t="shared" si="37"/>
        <v>0</v>
      </c>
      <c r="L448" s="257"/>
      <c r="M448" s="230"/>
      <c r="N448" s="229">
        <v>0</v>
      </c>
      <c r="O448" s="65" t="s">
        <v>3381</v>
      </c>
      <c r="P448" s="242" t="b">
        <f t="shared" ref="P448:P456" si="39">EXACT($A$447,O448)</f>
        <v>1</v>
      </c>
      <c r="Q448" s="258">
        <v>0</v>
      </c>
      <c r="R448" s="259">
        <f t="shared" si="38"/>
        <v>0</v>
      </c>
    </row>
    <row r="449" spans="1:18" outlineLevel="2">
      <c r="A449" s="272" t="s">
        <v>4795</v>
      </c>
      <c r="B449" s="196" t="s">
        <v>3383</v>
      </c>
      <c r="C449" s="230">
        <v>0</v>
      </c>
      <c r="D449" s="230">
        <f t="shared" si="32"/>
        <v>0</v>
      </c>
      <c r="E449" s="255"/>
      <c r="F449" s="256"/>
      <c r="G449" s="256"/>
      <c r="H449" s="255"/>
      <c r="I449" s="230"/>
      <c r="J449" s="255"/>
      <c r="K449" s="230">
        <f t="shared" si="37"/>
        <v>0</v>
      </c>
      <c r="L449" s="257"/>
      <c r="M449" s="230"/>
      <c r="N449" s="229">
        <v>0</v>
      </c>
      <c r="O449" s="65" t="s">
        <v>3381</v>
      </c>
      <c r="P449" s="242" t="b">
        <f t="shared" si="39"/>
        <v>1</v>
      </c>
      <c r="Q449" s="258">
        <v>0</v>
      </c>
      <c r="R449" s="259">
        <f t="shared" si="38"/>
        <v>0</v>
      </c>
    </row>
    <row r="450" spans="1:18" outlineLevel="2">
      <c r="A450" s="272" t="s">
        <v>4796</v>
      </c>
      <c r="B450" s="196" t="s">
        <v>3384</v>
      </c>
      <c r="C450" s="230">
        <v>0</v>
      </c>
      <c r="D450" s="230">
        <f t="shared" si="32"/>
        <v>0</v>
      </c>
      <c r="E450" s="255"/>
      <c r="F450" s="256"/>
      <c r="G450" s="256"/>
      <c r="H450" s="255"/>
      <c r="I450" s="230"/>
      <c r="J450" s="255"/>
      <c r="K450" s="230">
        <f t="shared" si="37"/>
        <v>0</v>
      </c>
      <c r="L450" s="257"/>
      <c r="M450" s="230"/>
      <c r="N450" s="229">
        <v>0</v>
      </c>
      <c r="O450" s="65" t="s">
        <v>3381</v>
      </c>
      <c r="P450" s="242" t="b">
        <f t="shared" si="39"/>
        <v>1</v>
      </c>
      <c r="Q450" s="258">
        <v>0</v>
      </c>
      <c r="R450" s="259">
        <f t="shared" si="38"/>
        <v>0</v>
      </c>
    </row>
    <row r="451" spans="1:18" outlineLevel="2">
      <c r="A451" s="272" t="s">
        <v>4797</v>
      </c>
      <c r="B451" s="196" t="s">
        <v>3385</v>
      </c>
      <c r="C451" s="230">
        <v>0</v>
      </c>
      <c r="D451" s="230">
        <f t="shared" si="32"/>
        <v>0</v>
      </c>
      <c r="E451" s="255"/>
      <c r="F451" s="256"/>
      <c r="G451" s="256"/>
      <c r="H451" s="255"/>
      <c r="I451" s="230"/>
      <c r="J451" s="255"/>
      <c r="K451" s="230">
        <f t="shared" si="37"/>
        <v>0</v>
      </c>
      <c r="L451" s="257"/>
      <c r="M451" s="230"/>
      <c r="N451" s="229">
        <v>0</v>
      </c>
      <c r="O451" s="65" t="s">
        <v>3381</v>
      </c>
      <c r="P451" s="242" t="b">
        <f t="shared" si="39"/>
        <v>1</v>
      </c>
      <c r="Q451" s="258">
        <v>0</v>
      </c>
      <c r="R451" s="259">
        <f t="shared" si="38"/>
        <v>0</v>
      </c>
    </row>
    <row r="452" spans="1:18" outlineLevel="2">
      <c r="A452" s="272" t="s">
        <v>4798</v>
      </c>
      <c r="B452" s="196" t="s">
        <v>3386</v>
      </c>
      <c r="C452" s="230">
        <v>0</v>
      </c>
      <c r="D452" s="230">
        <f t="shared" si="32"/>
        <v>0</v>
      </c>
      <c r="E452" s="255"/>
      <c r="F452" s="256"/>
      <c r="G452" s="256"/>
      <c r="H452" s="255"/>
      <c r="I452" s="230"/>
      <c r="J452" s="255"/>
      <c r="K452" s="230">
        <f t="shared" si="37"/>
        <v>0</v>
      </c>
      <c r="L452" s="257"/>
      <c r="M452" s="230"/>
      <c r="N452" s="229">
        <v>0</v>
      </c>
      <c r="O452" s="65" t="s">
        <v>3381</v>
      </c>
      <c r="P452" s="242" t="b">
        <f t="shared" si="39"/>
        <v>1</v>
      </c>
      <c r="Q452" s="258">
        <v>0</v>
      </c>
      <c r="R452" s="259">
        <f t="shared" si="38"/>
        <v>0</v>
      </c>
    </row>
    <row r="453" spans="1:18" outlineLevel="2">
      <c r="A453" s="272" t="s">
        <v>4799</v>
      </c>
      <c r="B453" s="196" t="s">
        <v>123</v>
      </c>
      <c r="C453" s="230">
        <v>0</v>
      </c>
      <c r="D453" s="230">
        <f t="shared" si="32"/>
        <v>0</v>
      </c>
      <c r="E453" s="255"/>
      <c r="F453" s="256"/>
      <c r="G453" s="256"/>
      <c r="H453" s="255"/>
      <c r="I453" s="230"/>
      <c r="J453" s="255"/>
      <c r="K453" s="230">
        <f t="shared" si="37"/>
        <v>0</v>
      </c>
      <c r="L453" s="257"/>
      <c r="M453" s="230"/>
      <c r="N453" s="229">
        <v>0</v>
      </c>
      <c r="O453" s="65" t="s">
        <v>3381</v>
      </c>
      <c r="P453" s="242" t="b">
        <f t="shared" si="39"/>
        <v>1</v>
      </c>
      <c r="Q453" s="258">
        <v>0</v>
      </c>
      <c r="R453" s="259">
        <f t="shared" si="38"/>
        <v>0</v>
      </c>
    </row>
    <row r="454" spans="1:18" outlineLevel="2">
      <c r="A454" s="272" t="s">
        <v>4800</v>
      </c>
      <c r="B454" s="196" t="s">
        <v>3387</v>
      </c>
      <c r="C454" s="230">
        <v>0</v>
      </c>
      <c r="D454" s="230">
        <f t="shared" si="32"/>
        <v>0</v>
      </c>
      <c r="E454" s="255"/>
      <c r="F454" s="256"/>
      <c r="G454" s="256"/>
      <c r="H454" s="255"/>
      <c r="I454" s="230"/>
      <c r="J454" s="255"/>
      <c r="K454" s="230">
        <f t="shared" si="37"/>
        <v>0</v>
      </c>
      <c r="L454" s="257"/>
      <c r="M454" s="230"/>
      <c r="N454" s="229">
        <v>0</v>
      </c>
      <c r="O454" s="65" t="s">
        <v>3381</v>
      </c>
      <c r="P454" s="242" t="b">
        <f t="shared" si="39"/>
        <v>1</v>
      </c>
      <c r="Q454" s="258">
        <v>0</v>
      </c>
      <c r="R454" s="259">
        <f t="shared" si="38"/>
        <v>0</v>
      </c>
    </row>
    <row r="455" spans="1:18" outlineLevel="2">
      <c r="A455" s="401" t="s">
        <v>4801</v>
      </c>
      <c r="B455" s="45" t="s">
        <v>3388</v>
      </c>
      <c r="C455" s="230">
        <v>0</v>
      </c>
      <c r="D455" s="230">
        <f t="shared" si="32"/>
        <v>0</v>
      </c>
      <c r="E455" s="255"/>
      <c r="F455" s="256"/>
      <c r="G455" s="256"/>
      <c r="H455" s="255"/>
      <c r="I455" s="230"/>
      <c r="J455" s="255"/>
      <c r="K455" s="230">
        <f t="shared" si="37"/>
        <v>0</v>
      </c>
      <c r="L455" s="257"/>
      <c r="M455" s="230"/>
      <c r="N455" s="229">
        <v>0</v>
      </c>
      <c r="O455" s="65" t="s">
        <v>3381</v>
      </c>
      <c r="P455" s="242" t="b">
        <f t="shared" si="39"/>
        <v>1</v>
      </c>
      <c r="Q455" s="258">
        <v>0</v>
      </c>
      <c r="R455" s="259">
        <f t="shared" si="38"/>
        <v>0</v>
      </c>
    </row>
    <row r="456" spans="1:18" outlineLevel="2">
      <c r="A456" s="272" t="s">
        <v>4802</v>
      </c>
      <c r="B456" s="196" t="s">
        <v>3389</v>
      </c>
      <c r="C456" s="230">
        <v>-148196.54</v>
      </c>
      <c r="D456" s="230">
        <f t="shared" si="32"/>
        <v>148196.54</v>
      </c>
      <c r="E456" s="255"/>
      <c r="F456" s="256"/>
      <c r="G456" s="256"/>
      <c r="H456" s="255"/>
      <c r="I456" s="230"/>
      <c r="J456" s="255"/>
      <c r="K456" s="230">
        <f t="shared" si="37"/>
        <v>148196.54</v>
      </c>
      <c r="L456" s="257"/>
      <c r="M456" s="230"/>
      <c r="N456" s="229">
        <v>0</v>
      </c>
      <c r="O456" s="65" t="s">
        <v>3381</v>
      </c>
      <c r="P456" s="242" t="b">
        <f t="shared" si="39"/>
        <v>1</v>
      </c>
      <c r="Q456" s="258">
        <v>0</v>
      </c>
      <c r="R456" s="259">
        <f t="shared" si="38"/>
        <v>148196.54</v>
      </c>
    </row>
    <row r="457" spans="1:18" outlineLevel="1">
      <c r="C457" s="229"/>
      <c r="D457" s="229"/>
      <c r="E457" s="255"/>
      <c r="F457" s="256"/>
      <c r="G457" s="256"/>
      <c r="H457" s="255"/>
      <c r="I457" s="229"/>
      <c r="J457" s="255"/>
      <c r="K457" s="229"/>
      <c r="L457" s="252"/>
      <c r="M457" s="229"/>
      <c r="N457" s="229"/>
      <c r="O457" s="65"/>
      <c r="Q457" s="258"/>
      <c r="R457" s="259"/>
    </row>
    <row r="458" spans="1:18">
      <c r="A458" s="400" t="s">
        <v>3390</v>
      </c>
      <c r="B458" s="249"/>
      <c r="C458" s="229">
        <f>C424+C426+C428+C430+C432+C434+C436+C438+C440+C442+C445+C447</f>
        <v>-13715241.349999998</v>
      </c>
      <c r="D458" s="229">
        <f>C458*-1</f>
        <v>13715241.349999998</v>
      </c>
      <c r="E458" s="255"/>
      <c r="F458" s="256"/>
      <c r="G458" s="256"/>
      <c r="H458" s="255"/>
      <c r="I458" s="229">
        <f>I424+I426+I428+I430+I432+I434+I436+I438+I447</f>
        <v>0</v>
      </c>
      <c r="J458" s="266"/>
      <c r="K458" s="229">
        <f>D458+I458</f>
        <v>13715241.349999998</v>
      </c>
      <c r="L458" s="257" t="e">
        <f>#REF!+C458</f>
        <v>#REF!</v>
      </c>
      <c r="M458" s="219"/>
      <c r="N458" s="229" t="e">
        <v>#VALUE!</v>
      </c>
      <c r="O458" s="65"/>
      <c r="Q458" s="258"/>
      <c r="R458" s="259"/>
    </row>
    <row r="459" spans="1:18">
      <c r="A459" s="249"/>
      <c r="C459" s="219"/>
      <c r="D459" s="219"/>
      <c r="E459" s="255"/>
      <c r="F459" s="256"/>
      <c r="G459" s="256"/>
      <c r="H459" s="255"/>
      <c r="I459" s="219"/>
      <c r="J459" s="266"/>
      <c r="K459" s="219"/>
      <c r="L459" s="257"/>
      <c r="M459" s="219"/>
      <c r="N459" s="229"/>
      <c r="O459" s="65"/>
      <c r="Q459" s="258"/>
      <c r="R459" s="259"/>
    </row>
    <row r="460" spans="1:18">
      <c r="A460" s="398" t="s">
        <v>3391</v>
      </c>
      <c r="B460" s="249"/>
      <c r="C460" s="219">
        <f>C412+C458+C423</f>
        <v>-3292248697.0499949</v>
      </c>
      <c r="D460" s="219">
        <f>C460*-1</f>
        <v>3292248697.0499949</v>
      </c>
      <c r="E460" s="255"/>
      <c r="F460" s="256"/>
      <c r="G460" s="256"/>
      <c r="H460" s="255"/>
      <c r="I460" s="219">
        <f>I412+I458</f>
        <v>0</v>
      </c>
      <c r="J460" s="266"/>
      <c r="K460" s="219">
        <f>D460+I460</f>
        <v>3292248697.0499949</v>
      </c>
      <c r="L460" s="257"/>
      <c r="M460" s="219"/>
      <c r="N460" s="229" t="e">
        <v>#VALUE!</v>
      </c>
      <c r="O460" s="65"/>
      <c r="Q460" s="258"/>
      <c r="R460" s="259"/>
    </row>
    <row r="461" spans="1:18">
      <c r="A461" s="249"/>
      <c r="B461" s="249"/>
      <c r="C461" s="219"/>
      <c r="D461" s="219"/>
      <c r="E461" s="255"/>
      <c r="F461" s="256"/>
      <c r="G461" s="256"/>
      <c r="H461" s="255"/>
      <c r="I461" s="219"/>
      <c r="J461" s="266"/>
      <c r="K461" s="219"/>
      <c r="L461" s="257"/>
      <c r="M461" s="219"/>
      <c r="N461" s="229"/>
      <c r="O461" s="65"/>
      <c r="Q461" s="258"/>
      <c r="R461" s="259"/>
    </row>
    <row r="462" spans="1:18">
      <c r="A462" s="398" t="s">
        <v>3392</v>
      </c>
      <c r="B462" s="249"/>
      <c r="C462" s="219"/>
      <c r="D462" s="219"/>
      <c r="E462" s="255"/>
      <c r="F462" s="256"/>
      <c r="G462" s="256"/>
      <c r="H462" s="255"/>
      <c r="I462" s="219"/>
      <c r="J462" s="266"/>
      <c r="K462" s="219"/>
      <c r="L462" s="257"/>
      <c r="M462" s="219"/>
      <c r="N462" s="229" t="e">
        <v>#VALUE!</v>
      </c>
      <c r="O462" s="65"/>
      <c r="Q462" s="258"/>
      <c r="R462" s="259"/>
    </row>
    <row r="463" spans="1:18">
      <c r="A463" s="249"/>
      <c r="B463" s="249"/>
      <c r="C463" s="219"/>
      <c r="D463" s="219"/>
      <c r="E463" s="255"/>
      <c r="F463" s="270"/>
      <c r="G463" s="270"/>
      <c r="H463" s="266"/>
      <c r="I463" s="219"/>
      <c r="J463" s="266"/>
      <c r="K463" s="219"/>
      <c r="L463" s="257"/>
      <c r="M463" s="219"/>
      <c r="N463" s="229"/>
      <c r="O463" s="65"/>
      <c r="Q463" s="258"/>
      <c r="R463" s="259"/>
    </row>
    <row r="464" spans="1:18" outlineLevel="1">
      <c r="A464" s="400" t="s">
        <v>3393</v>
      </c>
      <c r="C464" s="254">
        <f>SUM(C465)</f>
        <v>0</v>
      </c>
      <c r="D464" s="254">
        <f t="shared" si="32"/>
        <v>0</v>
      </c>
      <c r="E464" s="255"/>
      <c r="F464" s="270"/>
      <c r="G464" s="270"/>
      <c r="H464" s="266"/>
      <c r="I464" s="254"/>
      <c r="J464" s="255"/>
      <c r="K464" s="254">
        <f t="shared" ref="K464:K511" si="40">D464+I464</f>
        <v>0</v>
      </c>
      <c r="L464" s="257" t="e">
        <f>#REF!+C464</f>
        <v>#REF!</v>
      </c>
      <c r="M464" s="254"/>
      <c r="N464" s="229" t="e">
        <v>#VALUE!</v>
      </c>
      <c r="O464" s="65">
        <v>0</v>
      </c>
      <c r="Q464" s="258">
        <v>0</v>
      </c>
      <c r="R464" s="259">
        <f>K464-Q464</f>
        <v>0</v>
      </c>
    </row>
    <row r="465" spans="1:18" outlineLevel="2">
      <c r="A465" s="272" t="s">
        <v>4803</v>
      </c>
      <c r="B465" s="196" t="s">
        <v>3394</v>
      </c>
      <c r="C465" s="230">
        <v>0</v>
      </c>
      <c r="D465" s="230">
        <f t="shared" si="32"/>
        <v>0</v>
      </c>
      <c r="E465" s="255"/>
      <c r="F465" s="270"/>
      <c r="G465" s="270"/>
      <c r="H465" s="266"/>
      <c r="I465" s="230"/>
      <c r="J465" s="255"/>
      <c r="K465" s="230">
        <f t="shared" si="40"/>
        <v>0</v>
      </c>
      <c r="L465" s="257"/>
      <c r="M465" s="230"/>
      <c r="N465" s="229">
        <v>0</v>
      </c>
      <c r="O465" s="65" t="s">
        <v>3393</v>
      </c>
      <c r="P465" s="242" t="b">
        <f>EXACT($A464,O465)</f>
        <v>1</v>
      </c>
      <c r="Q465" s="258">
        <v>0</v>
      </c>
      <c r="R465" s="259">
        <f t="shared" ref="R465:R510" si="41">K465-Q465</f>
        <v>0</v>
      </c>
    </row>
    <row r="466" spans="1:18" outlineLevel="1">
      <c r="A466" s="400" t="s">
        <v>3395</v>
      </c>
      <c r="C466" s="254">
        <f>SUM(C467)</f>
        <v>0</v>
      </c>
      <c r="D466" s="254">
        <f t="shared" si="32"/>
        <v>0</v>
      </c>
      <c r="E466" s="255"/>
      <c r="F466" s="270"/>
      <c r="G466" s="270"/>
      <c r="H466" s="266"/>
      <c r="I466" s="254"/>
      <c r="J466" s="255"/>
      <c r="K466" s="254">
        <f t="shared" si="40"/>
        <v>0</v>
      </c>
      <c r="L466" s="257" t="e">
        <f>#REF!+C466</f>
        <v>#REF!</v>
      </c>
      <c r="M466" s="254"/>
      <c r="N466" s="229" t="e">
        <v>#VALUE!</v>
      </c>
      <c r="O466" s="65">
        <v>0</v>
      </c>
      <c r="Q466" s="258">
        <v>0</v>
      </c>
      <c r="R466" s="259">
        <f t="shared" si="41"/>
        <v>0</v>
      </c>
    </row>
    <row r="467" spans="1:18" outlineLevel="2">
      <c r="A467" s="272" t="s">
        <v>4804</v>
      </c>
      <c r="B467" s="196" t="s">
        <v>3396</v>
      </c>
      <c r="C467" s="230">
        <v>0</v>
      </c>
      <c r="D467" s="230">
        <f t="shared" si="32"/>
        <v>0</v>
      </c>
      <c r="E467" s="255"/>
      <c r="F467" s="270"/>
      <c r="G467" s="270"/>
      <c r="H467" s="266"/>
      <c r="I467" s="230"/>
      <c r="J467" s="255"/>
      <c r="K467" s="230">
        <f t="shared" si="40"/>
        <v>0</v>
      </c>
      <c r="L467" s="257"/>
      <c r="M467" s="230"/>
      <c r="N467" s="229">
        <v>0</v>
      </c>
      <c r="O467" s="65" t="s">
        <v>3395</v>
      </c>
      <c r="P467" s="242" t="b">
        <f>EXACT($A466,O467)</f>
        <v>1</v>
      </c>
      <c r="Q467" s="258">
        <v>0</v>
      </c>
      <c r="R467" s="259">
        <f t="shared" si="41"/>
        <v>0</v>
      </c>
    </row>
    <row r="468" spans="1:18" outlineLevel="1">
      <c r="A468" s="400" t="s">
        <v>3397</v>
      </c>
      <c r="C468" s="254">
        <f>SUM(C469)</f>
        <v>0</v>
      </c>
      <c r="D468" s="254">
        <f t="shared" si="32"/>
        <v>0</v>
      </c>
      <c r="E468" s="255"/>
      <c r="F468" s="270"/>
      <c r="G468" s="270"/>
      <c r="H468" s="266"/>
      <c r="I468" s="254"/>
      <c r="J468" s="255"/>
      <c r="K468" s="254">
        <f t="shared" si="40"/>
        <v>0</v>
      </c>
      <c r="L468" s="257" t="e">
        <f>#REF!+C468</f>
        <v>#REF!</v>
      </c>
      <c r="M468" s="254"/>
      <c r="N468" s="229" t="e">
        <v>#VALUE!</v>
      </c>
      <c r="O468" s="65">
        <v>0</v>
      </c>
      <c r="Q468" s="258">
        <v>0</v>
      </c>
      <c r="R468" s="259">
        <f t="shared" si="41"/>
        <v>0</v>
      </c>
    </row>
    <row r="469" spans="1:18" outlineLevel="2">
      <c r="A469" s="272" t="s">
        <v>4805</v>
      </c>
      <c r="B469" s="196" t="s">
        <v>3398</v>
      </c>
      <c r="C469" s="230">
        <v>0</v>
      </c>
      <c r="D469" s="230">
        <f t="shared" si="32"/>
        <v>0</v>
      </c>
      <c r="E469" s="255"/>
      <c r="F469" s="256"/>
      <c r="G469" s="256"/>
      <c r="H469" s="255"/>
      <c r="I469" s="230"/>
      <c r="J469" s="255"/>
      <c r="K469" s="230">
        <f t="shared" si="40"/>
        <v>0</v>
      </c>
      <c r="L469" s="257"/>
      <c r="M469" s="230"/>
      <c r="N469" s="229">
        <v>0</v>
      </c>
      <c r="O469" s="65" t="s">
        <v>3397</v>
      </c>
      <c r="P469" s="242" t="b">
        <f>EXACT($A468,O469)</f>
        <v>1</v>
      </c>
      <c r="Q469" s="258">
        <v>0</v>
      </c>
      <c r="R469" s="259">
        <f t="shared" si="41"/>
        <v>0</v>
      </c>
    </row>
    <row r="470" spans="1:18" outlineLevel="1">
      <c r="A470" s="400" t="s">
        <v>3399</v>
      </c>
      <c r="C470" s="254">
        <f>SUM(C471:C474)</f>
        <v>0</v>
      </c>
      <c r="D470" s="254">
        <f t="shared" si="32"/>
        <v>0</v>
      </c>
      <c r="E470" s="255"/>
      <c r="F470" s="256"/>
      <c r="G470" s="256"/>
      <c r="H470" s="255"/>
      <c r="I470" s="254"/>
      <c r="J470" s="255"/>
      <c r="K470" s="254">
        <f t="shared" si="40"/>
        <v>0</v>
      </c>
      <c r="L470" s="257" t="e">
        <f>#REF!+C470</f>
        <v>#REF!</v>
      </c>
      <c r="M470" s="254"/>
      <c r="N470" s="229" t="e">
        <v>#VALUE!</v>
      </c>
      <c r="O470" s="65">
        <v>0</v>
      </c>
      <c r="Q470" s="258">
        <v>0</v>
      </c>
      <c r="R470" s="259">
        <f t="shared" si="41"/>
        <v>0</v>
      </c>
    </row>
    <row r="471" spans="1:18" outlineLevel="2">
      <c r="A471" s="272" t="s">
        <v>4806</v>
      </c>
      <c r="B471" s="196" t="s">
        <v>3400</v>
      </c>
      <c r="C471" s="230">
        <v>0</v>
      </c>
      <c r="D471" s="230">
        <f t="shared" si="32"/>
        <v>0</v>
      </c>
      <c r="E471" s="255"/>
      <c r="F471" s="256"/>
      <c r="G471" s="256"/>
      <c r="H471" s="255"/>
      <c r="I471" s="230"/>
      <c r="J471" s="255"/>
      <c r="K471" s="230">
        <f t="shared" si="40"/>
        <v>0</v>
      </c>
      <c r="L471" s="257"/>
      <c r="M471" s="230"/>
      <c r="N471" s="229">
        <v>0</v>
      </c>
      <c r="O471" s="65" t="s">
        <v>3399</v>
      </c>
      <c r="P471" s="242" t="b">
        <f>EXACT($A$470,O471)</f>
        <v>1</v>
      </c>
      <c r="Q471" s="258">
        <v>0</v>
      </c>
      <c r="R471" s="259">
        <f t="shared" si="41"/>
        <v>0</v>
      </c>
    </row>
    <row r="472" spans="1:18" outlineLevel="2">
      <c r="A472" s="272" t="s">
        <v>4807</v>
      </c>
      <c r="B472" s="196" t="s">
        <v>3401</v>
      </c>
      <c r="C472" s="273">
        <v>0</v>
      </c>
      <c r="D472" s="230">
        <f t="shared" si="32"/>
        <v>0</v>
      </c>
      <c r="E472" s="255"/>
      <c r="F472" s="256"/>
      <c r="G472" s="256"/>
      <c r="H472" s="255"/>
      <c r="I472" s="230"/>
      <c r="J472" s="255"/>
      <c r="K472" s="230">
        <f t="shared" si="40"/>
        <v>0</v>
      </c>
      <c r="L472" s="257"/>
      <c r="M472" s="230"/>
      <c r="N472" s="229">
        <v>0</v>
      </c>
      <c r="O472" s="65" t="s">
        <v>3399</v>
      </c>
      <c r="P472" s="242" t="b">
        <f>EXACT($A$470,O472)</f>
        <v>1</v>
      </c>
      <c r="Q472" s="258">
        <v>0</v>
      </c>
      <c r="R472" s="259">
        <f t="shared" si="41"/>
        <v>0</v>
      </c>
    </row>
    <row r="473" spans="1:18" outlineLevel="2">
      <c r="A473" s="272" t="s">
        <v>4808</v>
      </c>
      <c r="B473" s="196" t="s">
        <v>3402</v>
      </c>
      <c r="C473" s="273">
        <v>0</v>
      </c>
      <c r="D473" s="230">
        <f t="shared" si="32"/>
        <v>0</v>
      </c>
      <c r="E473" s="255"/>
      <c r="F473" s="256"/>
      <c r="G473" s="256"/>
      <c r="H473" s="255"/>
      <c r="I473" s="230"/>
      <c r="J473" s="255"/>
      <c r="K473" s="230">
        <f t="shared" si="40"/>
        <v>0</v>
      </c>
      <c r="L473" s="257"/>
      <c r="M473" s="230"/>
      <c r="N473" s="229">
        <v>0</v>
      </c>
      <c r="O473" s="65" t="s">
        <v>3399</v>
      </c>
      <c r="P473" s="242" t="b">
        <f>EXACT($A$470,O473)</f>
        <v>1</v>
      </c>
      <c r="Q473" s="258">
        <v>0</v>
      </c>
      <c r="R473" s="259">
        <f t="shared" si="41"/>
        <v>0</v>
      </c>
    </row>
    <row r="474" spans="1:18" outlineLevel="2">
      <c r="A474" s="272" t="s">
        <v>4809</v>
      </c>
      <c r="B474" s="196" t="s">
        <v>3403</v>
      </c>
      <c r="C474" s="230">
        <v>0</v>
      </c>
      <c r="D474" s="230">
        <f t="shared" si="32"/>
        <v>0</v>
      </c>
      <c r="E474" s="255"/>
      <c r="F474" s="256"/>
      <c r="G474" s="256"/>
      <c r="H474" s="255"/>
      <c r="I474" s="230"/>
      <c r="J474" s="255"/>
      <c r="K474" s="230">
        <f t="shared" si="40"/>
        <v>0</v>
      </c>
      <c r="L474" s="257"/>
      <c r="M474" s="230"/>
      <c r="N474" s="229">
        <v>0</v>
      </c>
      <c r="O474" s="65" t="s">
        <v>3399</v>
      </c>
      <c r="P474" s="242" t="b">
        <f>EXACT($A$470,O474)</f>
        <v>1</v>
      </c>
      <c r="Q474" s="258">
        <v>0</v>
      </c>
      <c r="R474" s="259">
        <f t="shared" si="41"/>
        <v>0</v>
      </c>
    </row>
    <row r="475" spans="1:18" outlineLevel="1">
      <c r="A475" s="400" t="s">
        <v>3404</v>
      </c>
      <c r="C475" s="254">
        <f>SUM(C476)</f>
        <v>168089028</v>
      </c>
      <c r="D475" s="254">
        <f t="shared" si="32"/>
        <v>-168089028</v>
      </c>
      <c r="E475" s="255"/>
      <c r="F475" s="256"/>
      <c r="G475" s="256"/>
      <c r="H475" s="255"/>
      <c r="I475" s="254"/>
      <c r="J475" s="255"/>
      <c r="K475" s="254">
        <f t="shared" si="40"/>
        <v>-168089028</v>
      </c>
      <c r="L475" s="257" t="e">
        <f>#REF!+C475</f>
        <v>#REF!</v>
      </c>
      <c r="M475" s="254"/>
      <c r="N475" s="229" t="e">
        <v>#VALUE!</v>
      </c>
      <c r="O475" s="65">
        <v>0</v>
      </c>
      <c r="Q475" s="258">
        <v>-154081609</v>
      </c>
      <c r="R475" s="259">
        <f t="shared" si="41"/>
        <v>-14007419</v>
      </c>
    </row>
    <row r="476" spans="1:18" outlineLevel="2">
      <c r="A476" s="272" t="s">
        <v>4810</v>
      </c>
      <c r="B476" s="196" t="s">
        <v>3405</v>
      </c>
      <c r="C476" s="230">
        <v>168089028</v>
      </c>
      <c r="D476" s="230">
        <f t="shared" si="32"/>
        <v>-168089028</v>
      </c>
      <c r="E476" s="255"/>
      <c r="F476" s="256"/>
      <c r="G476" s="256"/>
      <c r="H476" s="255"/>
      <c r="I476" s="230"/>
      <c r="J476" s="255"/>
      <c r="K476" s="230">
        <f t="shared" si="40"/>
        <v>-168089028</v>
      </c>
      <c r="L476" s="257"/>
      <c r="M476" s="230"/>
      <c r="N476" s="229">
        <v>0</v>
      </c>
      <c r="O476" s="65" t="s">
        <v>3404</v>
      </c>
      <c r="P476" s="242" t="b">
        <f>EXACT($A475,O476)</f>
        <v>1</v>
      </c>
      <c r="Q476" s="258">
        <v>0</v>
      </c>
      <c r="R476" s="259">
        <f t="shared" si="41"/>
        <v>-168089028</v>
      </c>
    </row>
    <row r="477" spans="1:18" outlineLevel="1">
      <c r="A477" s="400" t="s">
        <v>3406</v>
      </c>
      <c r="B477" s="196"/>
      <c r="C477" s="254">
        <f>C478</f>
        <v>21005832</v>
      </c>
      <c r="D477" s="254">
        <f t="shared" si="32"/>
        <v>-21005832</v>
      </c>
      <c r="E477" s="255"/>
      <c r="F477" s="256"/>
      <c r="G477" s="256"/>
      <c r="H477" s="255"/>
      <c r="I477" s="254"/>
      <c r="J477" s="255"/>
      <c r="K477" s="254">
        <f t="shared" si="40"/>
        <v>-21005832</v>
      </c>
      <c r="L477" s="257"/>
      <c r="M477" s="230"/>
      <c r="N477" s="229" t="e">
        <v>#VALUE!</v>
      </c>
      <c r="O477" s="65">
        <v>0</v>
      </c>
      <c r="Q477" s="258">
        <v>-19255346</v>
      </c>
      <c r="R477" s="259">
        <f t="shared" si="41"/>
        <v>-1750486</v>
      </c>
    </row>
    <row r="478" spans="1:18" outlineLevel="2">
      <c r="A478" s="272" t="s">
        <v>4811</v>
      </c>
      <c r="B478" s="196" t="s">
        <v>3407</v>
      </c>
      <c r="C478" s="230">
        <v>21005832</v>
      </c>
      <c r="D478" s="230">
        <f t="shared" si="32"/>
        <v>-21005832</v>
      </c>
      <c r="E478" s="255"/>
      <c r="F478" s="256"/>
      <c r="G478" s="256"/>
      <c r="H478" s="255"/>
      <c r="I478" s="230"/>
      <c r="J478" s="255"/>
      <c r="K478" s="230">
        <f t="shared" si="40"/>
        <v>-21005832</v>
      </c>
      <c r="L478" s="257"/>
      <c r="M478" s="230"/>
      <c r="N478" s="229">
        <v>0</v>
      </c>
      <c r="O478" s="65" t="s">
        <v>3406</v>
      </c>
      <c r="P478" s="242" t="b">
        <f>EXACT($A477,O478)</f>
        <v>1</v>
      </c>
      <c r="Q478" s="258">
        <v>0</v>
      </c>
      <c r="R478" s="259">
        <f t="shared" si="41"/>
        <v>-21005832</v>
      </c>
    </row>
    <row r="479" spans="1:18" outlineLevel="1">
      <c r="A479" s="400" t="s">
        <v>3408</v>
      </c>
      <c r="B479" s="196"/>
      <c r="C479" s="254">
        <f>C480</f>
        <v>77435064</v>
      </c>
      <c r="D479" s="254">
        <f t="shared" si="32"/>
        <v>-77435064</v>
      </c>
      <c r="E479" s="255"/>
      <c r="F479" s="256"/>
      <c r="G479" s="256"/>
      <c r="H479" s="255"/>
      <c r="I479" s="254"/>
      <c r="J479" s="255"/>
      <c r="K479" s="254">
        <f t="shared" si="40"/>
        <v>-77435064</v>
      </c>
      <c r="L479" s="257"/>
      <c r="M479" s="230"/>
      <c r="N479" s="229" t="e">
        <v>#VALUE!</v>
      </c>
      <c r="O479" s="65">
        <v>0</v>
      </c>
      <c r="Q479" s="258">
        <v>-70982142</v>
      </c>
      <c r="R479" s="259">
        <f t="shared" si="41"/>
        <v>-6452922</v>
      </c>
    </row>
    <row r="480" spans="1:18" outlineLevel="2">
      <c r="A480" s="272" t="s">
        <v>4812</v>
      </c>
      <c r="B480" s="196" t="s">
        <v>3409</v>
      </c>
      <c r="C480" s="230">
        <v>77435064</v>
      </c>
      <c r="D480" s="230">
        <f t="shared" si="32"/>
        <v>-77435064</v>
      </c>
      <c r="E480" s="255"/>
      <c r="F480" s="256"/>
      <c r="G480" s="256"/>
      <c r="H480" s="255"/>
      <c r="I480" s="230"/>
      <c r="J480" s="255"/>
      <c r="K480" s="230">
        <f t="shared" si="40"/>
        <v>-77435064</v>
      </c>
      <c r="L480" s="257"/>
      <c r="M480" s="230"/>
      <c r="N480" s="229">
        <v>0</v>
      </c>
      <c r="O480" s="65" t="s">
        <v>3408</v>
      </c>
      <c r="P480" s="242" t="b">
        <f>EXACT($A479,O480)</f>
        <v>1</v>
      </c>
      <c r="Q480" s="258">
        <v>0</v>
      </c>
      <c r="R480" s="259">
        <f t="shared" si="41"/>
        <v>-77435064</v>
      </c>
    </row>
    <row r="481" spans="1:18" outlineLevel="1">
      <c r="A481" s="400" t="s">
        <v>3410</v>
      </c>
      <c r="B481" s="196"/>
      <c r="C481" s="254">
        <f>C482</f>
        <v>3761028</v>
      </c>
      <c r="D481" s="254">
        <f t="shared" si="32"/>
        <v>-3761028</v>
      </c>
      <c r="E481" s="255"/>
      <c r="F481" s="256"/>
      <c r="G481" s="256"/>
      <c r="H481" s="255"/>
      <c r="I481" s="254"/>
      <c r="J481" s="255"/>
      <c r="K481" s="254">
        <f t="shared" si="40"/>
        <v>-3761028</v>
      </c>
      <c r="L481" s="257"/>
      <c r="M481" s="230"/>
      <c r="N481" s="229" t="e">
        <v>#VALUE!</v>
      </c>
      <c r="O481" s="65">
        <v>0</v>
      </c>
      <c r="Q481" s="258">
        <v>-3447609</v>
      </c>
      <c r="R481" s="259">
        <f t="shared" si="41"/>
        <v>-313419</v>
      </c>
    </row>
    <row r="482" spans="1:18" outlineLevel="2">
      <c r="A482" s="272" t="s">
        <v>4813</v>
      </c>
      <c r="B482" s="196" t="s">
        <v>3411</v>
      </c>
      <c r="C482" s="230">
        <v>3761028</v>
      </c>
      <c r="D482" s="230">
        <f t="shared" si="32"/>
        <v>-3761028</v>
      </c>
      <c r="E482" s="255"/>
      <c r="F482" s="256"/>
      <c r="G482" s="256"/>
      <c r="H482" s="255"/>
      <c r="I482" s="230"/>
      <c r="J482" s="255"/>
      <c r="K482" s="230">
        <f t="shared" si="40"/>
        <v>-3761028</v>
      </c>
      <c r="L482" s="257"/>
      <c r="M482" s="230"/>
      <c r="N482" s="229">
        <v>0</v>
      </c>
      <c r="O482" s="65" t="s">
        <v>3410</v>
      </c>
      <c r="P482" s="242" t="b">
        <f>EXACT($A481,O482)</f>
        <v>1</v>
      </c>
      <c r="Q482" s="258">
        <v>0</v>
      </c>
      <c r="R482" s="259">
        <f t="shared" si="41"/>
        <v>-3761028</v>
      </c>
    </row>
    <row r="483" spans="1:18" outlineLevel="1">
      <c r="A483" s="400" t="s">
        <v>3412</v>
      </c>
      <c r="B483" s="196"/>
      <c r="C483" s="254">
        <f>C484</f>
        <v>19285152</v>
      </c>
      <c r="D483" s="254">
        <f t="shared" si="32"/>
        <v>-19285152</v>
      </c>
      <c r="E483" s="255"/>
      <c r="F483" s="256"/>
      <c r="G483" s="256"/>
      <c r="H483" s="255"/>
      <c r="I483" s="254"/>
      <c r="J483" s="255"/>
      <c r="K483" s="254">
        <f t="shared" si="40"/>
        <v>-19285152</v>
      </c>
      <c r="L483" s="257"/>
      <c r="M483" s="230"/>
      <c r="N483" s="229" t="e">
        <v>#VALUE!</v>
      </c>
      <c r="O483" s="65">
        <v>0</v>
      </c>
      <c r="Q483" s="258">
        <v>-17678056</v>
      </c>
      <c r="R483" s="259">
        <f t="shared" si="41"/>
        <v>-1607096</v>
      </c>
    </row>
    <row r="484" spans="1:18" outlineLevel="2">
      <c r="A484" s="272" t="s">
        <v>4814</v>
      </c>
      <c r="B484" s="196" t="s">
        <v>3413</v>
      </c>
      <c r="C484" s="230">
        <v>19285152</v>
      </c>
      <c r="D484" s="230">
        <f t="shared" si="32"/>
        <v>-19285152</v>
      </c>
      <c r="E484" s="255"/>
      <c r="F484" s="256"/>
      <c r="G484" s="256"/>
      <c r="H484" s="255"/>
      <c r="I484" s="230"/>
      <c r="J484" s="255"/>
      <c r="K484" s="230">
        <f t="shared" si="40"/>
        <v>-19285152</v>
      </c>
      <c r="L484" s="257"/>
      <c r="M484" s="230"/>
      <c r="N484" s="229">
        <v>0</v>
      </c>
      <c r="O484" s="65" t="s">
        <v>3412</v>
      </c>
      <c r="P484" s="242" t="b">
        <f>EXACT($A483,O484)</f>
        <v>1</v>
      </c>
      <c r="Q484" s="258">
        <v>0</v>
      </c>
      <c r="R484" s="259">
        <f t="shared" si="41"/>
        <v>-19285152</v>
      </c>
    </row>
    <row r="485" spans="1:18" outlineLevel="1">
      <c r="A485" s="400" t="s">
        <v>3414</v>
      </c>
      <c r="B485" s="196"/>
      <c r="C485" s="254">
        <f>C486</f>
        <v>33000564</v>
      </c>
      <c r="D485" s="254">
        <f t="shared" si="32"/>
        <v>-33000564</v>
      </c>
      <c r="E485" s="255"/>
      <c r="F485" s="256"/>
      <c r="G485" s="256"/>
      <c r="H485" s="255"/>
      <c r="I485" s="254"/>
      <c r="J485" s="255"/>
      <c r="K485" s="254">
        <f t="shared" si="40"/>
        <v>-33000564</v>
      </c>
      <c r="L485" s="257"/>
      <c r="M485" s="230"/>
      <c r="N485" s="229" t="e">
        <v>#VALUE!</v>
      </c>
      <c r="O485" s="65">
        <v>0</v>
      </c>
      <c r="Q485" s="258">
        <v>-30250517</v>
      </c>
      <c r="R485" s="259">
        <f t="shared" si="41"/>
        <v>-2750047</v>
      </c>
    </row>
    <row r="486" spans="1:18" outlineLevel="2">
      <c r="A486" s="272" t="s">
        <v>4815</v>
      </c>
      <c r="B486" s="196" t="s">
        <v>3415</v>
      </c>
      <c r="C486" s="230">
        <v>33000564</v>
      </c>
      <c r="D486" s="230">
        <f t="shared" si="32"/>
        <v>-33000564</v>
      </c>
      <c r="E486" s="255"/>
      <c r="F486" s="256"/>
      <c r="G486" s="256"/>
      <c r="H486" s="255"/>
      <c r="I486" s="230"/>
      <c r="J486" s="255"/>
      <c r="K486" s="230">
        <f t="shared" si="40"/>
        <v>-33000564</v>
      </c>
      <c r="L486" s="257"/>
      <c r="M486" s="230"/>
      <c r="N486" s="229">
        <v>0</v>
      </c>
      <c r="O486" s="65" t="s">
        <v>3414</v>
      </c>
      <c r="P486" s="242" t="b">
        <f>EXACT($A485,O486)</f>
        <v>1</v>
      </c>
      <c r="Q486" s="258">
        <v>0</v>
      </c>
      <c r="R486" s="259">
        <f t="shared" si="41"/>
        <v>-33000564</v>
      </c>
    </row>
    <row r="487" spans="1:18" outlineLevel="1">
      <c r="A487" s="400" t="s">
        <v>3416</v>
      </c>
      <c r="C487" s="254">
        <f>SUM(C488:C489)</f>
        <v>48674400</v>
      </c>
      <c r="D487" s="254">
        <f t="shared" si="32"/>
        <v>-48674400</v>
      </c>
      <c r="E487" s="255"/>
      <c r="F487" s="256"/>
      <c r="G487" s="256"/>
      <c r="H487" s="255"/>
      <c r="I487" s="254"/>
      <c r="J487" s="255"/>
      <c r="K487" s="254">
        <f t="shared" si="40"/>
        <v>-48674400</v>
      </c>
      <c r="L487" s="257" t="e">
        <f>#REF!+C487</f>
        <v>#REF!</v>
      </c>
      <c r="M487" s="254"/>
      <c r="N487" s="229" t="e">
        <v>#VALUE!</v>
      </c>
      <c r="O487" s="65">
        <v>0</v>
      </c>
      <c r="Q487" s="258">
        <v>-44618200</v>
      </c>
      <c r="R487" s="259">
        <f t="shared" si="41"/>
        <v>-4056200</v>
      </c>
    </row>
    <row r="488" spans="1:18" outlineLevel="2">
      <c r="A488" s="272" t="s">
        <v>4816</v>
      </c>
      <c r="B488" s="196" t="s">
        <v>3417</v>
      </c>
      <c r="C488" s="230">
        <v>30183804</v>
      </c>
      <c r="D488" s="230">
        <f t="shared" si="32"/>
        <v>-30183804</v>
      </c>
      <c r="E488" s="255"/>
      <c r="F488" s="256"/>
      <c r="G488" s="256"/>
      <c r="H488" s="255"/>
      <c r="I488" s="230"/>
      <c r="J488" s="255"/>
      <c r="K488" s="230">
        <f t="shared" si="40"/>
        <v>-30183804</v>
      </c>
      <c r="L488" s="257"/>
      <c r="M488" s="230"/>
      <c r="N488" s="229">
        <v>0</v>
      </c>
      <c r="O488" s="65" t="s">
        <v>3416</v>
      </c>
      <c r="P488" s="242" t="b">
        <f>EXACT($A487,O488)</f>
        <v>1</v>
      </c>
      <c r="Q488" s="258">
        <v>0</v>
      </c>
      <c r="R488" s="259">
        <f t="shared" si="41"/>
        <v>-30183804</v>
      </c>
    </row>
    <row r="489" spans="1:18" outlineLevel="2">
      <c r="A489" s="272" t="s">
        <v>4817</v>
      </c>
      <c r="B489" s="196" t="s">
        <v>3418</v>
      </c>
      <c r="C489" s="230">
        <v>18490596</v>
      </c>
      <c r="D489" s="230">
        <f t="shared" si="32"/>
        <v>-18490596</v>
      </c>
      <c r="E489" s="255"/>
      <c r="F489" s="256"/>
      <c r="G489" s="256"/>
      <c r="H489" s="255"/>
      <c r="I489" s="230"/>
      <c r="J489" s="255"/>
      <c r="K489" s="230">
        <f t="shared" si="40"/>
        <v>-18490596</v>
      </c>
      <c r="L489" s="257"/>
      <c r="M489" s="230"/>
      <c r="N489" s="229">
        <v>0</v>
      </c>
      <c r="O489" s="65" t="s">
        <v>3416</v>
      </c>
      <c r="Q489" s="258">
        <v>0</v>
      </c>
      <c r="R489" s="259">
        <f t="shared" si="41"/>
        <v>-18490596</v>
      </c>
    </row>
    <row r="490" spans="1:18" outlineLevel="1">
      <c r="A490" s="400" t="s">
        <v>3419</v>
      </c>
      <c r="C490" s="254">
        <f>SUM(C492)+C491</f>
        <v>414143436</v>
      </c>
      <c r="D490" s="254">
        <f t="shared" si="32"/>
        <v>-414143436</v>
      </c>
      <c r="E490" s="255"/>
      <c r="F490" s="256"/>
      <c r="G490" s="256"/>
      <c r="H490" s="255"/>
      <c r="I490" s="254"/>
      <c r="J490" s="255"/>
      <c r="K490" s="254">
        <f t="shared" si="40"/>
        <v>-414143436</v>
      </c>
      <c r="L490" s="257"/>
      <c r="M490" s="230"/>
      <c r="N490" s="229" t="e">
        <v>#VALUE!</v>
      </c>
      <c r="O490" s="65">
        <v>0</v>
      </c>
      <c r="Q490" s="258">
        <v>-379631483</v>
      </c>
      <c r="R490" s="259">
        <f t="shared" si="41"/>
        <v>-34511953</v>
      </c>
    </row>
    <row r="491" spans="1:18" outlineLevel="2">
      <c r="A491" s="272" t="s">
        <v>4818</v>
      </c>
      <c r="B491" s="196" t="s">
        <v>3420</v>
      </c>
      <c r="C491" s="230">
        <v>414143436</v>
      </c>
      <c r="D491" s="230">
        <f t="shared" si="32"/>
        <v>-414143436</v>
      </c>
      <c r="E491" s="255"/>
      <c r="F491" s="256"/>
      <c r="G491" s="256"/>
      <c r="H491" s="255"/>
      <c r="I491" s="230"/>
      <c r="J491" s="255"/>
      <c r="K491" s="230">
        <f>D491+I491</f>
        <v>-414143436</v>
      </c>
      <c r="L491" s="257"/>
      <c r="M491" s="230"/>
      <c r="N491" s="229"/>
      <c r="O491" s="65" t="s">
        <v>3419</v>
      </c>
      <c r="P491" s="242" t="b">
        <f>EXACT($A490,O491)</f>
        <v>1</v>
      </c>
      <c r="Q491" s="258">
        <v>0</v>
      </c>
      <c r="R491" s="259">
        <f t="shared" si="41"/>
        <v>-414143436</v>
      </c>
    </row>
    <row r="492" spans="1:18" outlineLevel="2">
      <c r="A492" s="272" t="s">
        <v>4819</v>
      </c>
      <c r="B492" s="196" t="s">
        <v>3417</v>
      </c>
      <c r="C492" s="230">
        <v>0</v>
      </c>
      <c r="D492" s="230">
        <f t="shared" si="32"/>
        <v>0</v>
      </c>
      <c r="E492" s="255"/>
      <c r="F492" s="256"/>
      <c r="G492" s="256"/>
      <c r="H492" s="255"/>
      <c r="I492" s="230"/>
      <c r="J492" s="255"/>
      <c r="K492" s="230">
        <f t="shared" si="40"/>
        <v>0</v>
      </c>
      <c r="L492" s="257"/>
      <c r="M492" s="230"/>
      <c r="N492" s="229">
        <v>0</v>
      </c>
      <c r="O492" s="65" t="s">
        <v>3419</v>
      </c>
      <c r="Q492" s="258">
        <v>0</v>
      </c>
      <c r="R492" s="259">
        <f t="shared" si="41"/>
        <v>0</v>
      </c>
    </row>
    <row r="493" spans="1:18" outlineLevel="1">
      <c r="A493" s="400" t="s">
        <v>3421</v>
      </c>
      <c r="C493" s="254">
        <f>C494</f>
        <v>19728900</v>
      </c>
      <c r="D493" s="254">
        <f t="shared" si="32"/>
        <v>-19728900</v>
      </c>
      <c r="E493" s="255"/>
      <c r="F493" s="256"/>
      <c r="G493" s="256"/>
      <c r="H493" s="255"/>
      <c r="I493" s="254"/>
      <c r="J493" s="255"/>
      <c r="K493" s="254">
        <f>D493+I493</f>
        <v>-19728900</v>
      </c>
      <c r="L493" s="257"/>
      <c r="M493" s="230"/>
      <c r="N493" s="229" t="e">
        <v>#VALUE!</v>
      </c>
      <c r="O493" s="65">
        <v>0</v>
      </c>
      <c r="Q493" s="258">
        <v>-18084825</v>
      </c>
      <c r="R493" s="259">
        <f t="shared" si="41"/>
        <v>-1644075</v>
      </c>
    </row>
    <row r="494" spans="1:18" outlineLevel="2">
      <c r="A494" s="272" t="s">
        <v>4820</v>
      </c>
      <c r="B494" s="196" t="s">
        <v>3422</v>
      </c>
      <c r="C494" s="230">
        <v>19728900</v>
      </c>
      <c r="D494" s="230">
        <f t="shared" si="32"/>
        <v>-19728900</v>
      </c>
      <c r="E494" s="255"/>
      <c r="F494" s="256"/>
      <c r="G494" s="256"/>
      <c r="H494" s="255"/>
      <c r="I494" s="230"/>
      <c r="J494" s="255"/>
      <c r="K494" s="230">
        <f>D494+I494</f>
        <v>-19728900</v>
      </c>
      <c r="L494" s="257"/>
      <c r="M494" s="230"/>
      <c r="N494" s="229">
        <v>0</v>
      </c>
      <c r="O494" s="65" t="s">
        <v>3421</v>
      </c>
      <c r="P494" s="242" t="b">
        <f>EXACT($A493,O494)</f>
        <v>1</v>
      </c>
      <c r="Q494" s="258">
        <v>0</v>
      </c>
      <c r="R494" s="259">
        <f t="shared" si="41"/>
        <v>-19728900</v>
      </c>
    </row>
    <row r="495" spans="1:18" outlineLevel="1">
      <c r="A495" s="400" t="s">
        <v>3423</v>
      </c>
      <c r="C495" s="254">
        <f>SUM(C496:C500)</f>
        <v>0</v>
      </c>
      <c r="D495" s="254">
        <f t="shared" si="32"/>
        <v>0</v>
      </c>
      <c r="E495" s="255"/>
      <c r="F495" s="256"/>
      <c r="G495" s="256"/>
      <c r="H495" s="255"/>
      <c r="I495" s="254"/>
      <c r="J495" s="255"/>
      <c r="K495" s="254">
        <f t="shared" si="40"/>
        <v>0</v>
      </c>
      <c r="L495" s="257" t="e">
        <f>#REF!+C495</f>
        <v>#REF!</v>
      </c>
      <c r="M495" s="254"/>
      <c r="N495" s="229" t="e">
        <v>#VALUE!</v>
      </c>
      <c r="O495" s="65">
        <v>0</v>
      </c>
      <c r="Q495" s="258">
        <v>0</v>
      </c>
      <c r="R495" s="259">
        <f t="shared" si="41"/>
        <v>0</v>
      </c>
    </row>
    <row r="496" spans="1:18" outlineLevel="2">
      <c r="A496" s="272" t="s">
        <v>4821</v>
      </c>
      <c r="B496" s="196" t="s">
        <v>3424</v>
      </c>
      <c r="C496" s="230">
        <v>0</v>
      </c>
      <c r="D496" s="230">
        <f t="shared" si="32"/>
        <v>0</v>
      </c>
      <c r="E496" s="255"/>
      <c r="F496" s="256"/>
      <c r="G496" s="256"/>
      <c r="H496" s="255"/>
      <c r="I496" s="230"/>
      <c r="J496" s="255"/>
      <c r="K496" s="230">
        <f t="shared" si="40"/>
        <v>0</v>
      </c>
      <c r="L496" s="257"/>
      <c r="M496" s="230"/>
      <c r="N496" s="229">
        <v>0</v>
      </c>
      <c r="O496" s="65" t="s">
        <v>3423</v>
      </c>
      <c r="P496" s="242" t="b">
        <f>EXACT($A$495,O496)</f>
        <v>1</v>
      </c>
      <c r="Q496" s="258">
        <v>0</v>
      </c>
      <c r="R496" s="259">
        <f t="shared" si="41"/>
        <v>0</v>
      </c>
    </row>
    <row r="497" spans="1:18" outlineLevel="2">
      <c r="A497" s="272" t="s">
        <v>4822</v>
      </c>
      <c r="B497" s="196" t="s">
        <v>3425</v>
      </c>
      <c r="C497" s="230">
        <v>0</v>
      </c>
      <c r="D497" s="230">
        <f t="shared" si="32"/>
        <v>0</v>
      </c>
      <c r="E497" s="255"/>
      <c r="F497" s="256"/>
      <c r="G497" s="256"/>
      <c r="H497" s="255"/>
      <c r="I497" s="230"/>
      <c r="J497" s="255"/>
      <c r="K497" s="230">
        <f t="shared" si="40"/>
        <v>0</v>
      </c>
      <c r="L497" s="257"/>
      <c r="M497" s="230"/>
      <c r="N497" s="229">
        <v>0</v>
      </c>
      <c r="O497" s="65" t="s">
        <v>3423</v>
      </c>
      <c r="P497" s="242" t="b">
        <f>EXACT($A$495,O497)</f>
        <v>1</v>
      </c>
      <c r="Q497" s="258">
        <v>0</v>
      </c>
      <c r="R497" s="259">
        <f t="shared" si="41"/>
        <v>0</v>
      </c>
    </row>
    <row r="498" spans="1:18" outlineLevel="2">
      <c r="A498" s="272" t="s">
        <v>4823</v>
      </c>
      <c r="B498" s="196" t="s">
        <v>3426</v>
      </c>
      <c r="C498" s="230">
        <v>0</v>
      </c>
      <c r="D498" s="230">
        <f t="shared" si="32"/>
        <v>0</v>
      </c>
      <c r="E498" s="255"/>
      <c r="F498" s="256"/>
      <c r="G498" s="256"/>
      <c r="H498" s="255"/>
      <c r="I498" s="230"/>
      <c r="J498" s="255"/>
      <c r="K498" s="230">
        <f t="shared" si="40"/>
        <v>0</v>
      </c>
      <c r="L498" s="257"/>
      <c r="M498" s="230"/>
      <c r="N498" s="229">
        <v>0</v>
      </c>
      <c r="O498" s="65" t="s">
        <v>3423</v>
      </c>
      <c r="P498" s="242" t="b">
        <f>EXACT($A$495,O498)</f>
        <v>1</v>
      </c>
      <c r="Q498" s="258">
        <v>0</v>
      </c>
      <c r="R498" s="259">
        <f t="shared" si="41"/>
        <v>0</v>
      </c>
    </row>
    <row r="499" spans="1:18" outlineLevel="2">
      <c r="A499" s="401" t="s">
        <v>4824</v>
      </c>
      <c r="B499" s="45" t="s">
        <v>3427</v>
      </c>
      <c r="C499" s="230">
        <v>0</v>
      </c>
      <c r="D499" s="230">
        <f t="shared" si="32"/>
        <v>0</v>
      </c>
      <c r="E499" s="255"/>
      <c r="F499" s="256"/>
      <c r="G499" s="256"/>
      <c r="H499" s="255"/>
      <c r="I499" s="230"/>
      <c r="J499" s="255"/>
      <c r="K499" s="230">
        <f t="shared" si="40"/>
        <v>0</v>
      </c>
      <c r="L499" s="257"/>
      <c r="M499" s="230"/>
      <c r="N499" s="229">
        <v>0</v>
      </c>
      <c r="O499" s="65" t="s">
        <v>3423</v>
      </c>
      <c r="P499" s="242" t="b">
        <f>EXACT($A$495,O499)</f>
        <v>1</v>
      </c>
      <c r="Q499" s="258">
        <v>0</v>
      </c>
      <c r="R499" s="259">
        <f t="shared" si="41"/>
        <v>0</v>
      </c>
    </row>
    <row r="500" spans="1:18" outlineLevel="2">
      <c r="A500" s="401" t="s">
        <v>4825</v>
      </c>
      <c r="B500" s="45" t="s">
        <v>3428</v>
      </c>
      <c r="C500" s="230">
        <v>0</v>
      </c>
      <c r="D500" s="230">
        <f t="shared" si="32"/>
        <v>0</v>
      </c>
      <c r="E500" s="255"/>
      <c r="F500" s="256"/>
      <c r="G500" s="256"/>
      <c r="H500" s="255"/>
      <c r="I500" s="230"/>
      <c r="J500" s="255"/>
      <c r="K500" s="230">
        <f t="shared" si="40"/>
        <v>0</v>
      </c>
      <c r="L500" s="257"/>
      <c r="M500" s="230"/>
      <c r="N500" s="229">
        <v>0</v>
      </c>
      <c r="O500" s="65" t="s">
        <v>3423</v>
      </c>
      <c r="P500" s="242" t="b">
        <f>EXACT($A$495,O500)</f>
        <v>1</v>
      </c>
      <c r="Q500" s="258">
        <v>0</v>
      </c>
      <c r="R500" s="259">
        <f t="shared" si="41"/>
        <v>0</v>
      </c>
    </row>
    <row r="501" spans="1:18" outlineLevel="1">
      <c r="A501" s="400" t="s">
        <v>3429</v>
      </c>
      <c r="B501" s="45"/>
      <c r="C501" s="254">
        <f>SUM(C502)</f>
        <v>0</v>
      </c>
      <c r="D501" s="254">
        <f t="shared" si="32"/>
        <v>0</v>
      </c>
      <c r="E501" s="255"/>
      <c r="F501" s="256"/>
      <c r="G501" s="256"/>
      <c r="H501" s="255"/>
      <c r="I501" s="254"/>
      <c r="J501" s="255"/>
      <c r="K501" s="254">
        <f t="shared" si="40"/>
        <v>0</v>
      </c>
      <c r="L501" s="257"/>
      <c r="M501" s="230"/>
      <c r="N501" s="229" t="e">
        <v>#VALUE!</v>
      </c>
      <c r="O501" s="65">
        <v>0</v>
      </c>
      <c r="Q501" s="258">
        <v>0</v>
      </c>
      <c r="R501" s="259">
        <f t="shared" si="41"/>
        <v>0</v>
      </c>
    </row>
    <row r="502" spans="1:18" outlineLevel="2">
      <c r="A502" s="401" t="s">
        <v>4826</v>
      </c>
      <c r="B502" s="45" t="s">
        <v>3430</v>
      </c>
      <c r="C502" s="230">
        <v>0</v>
      </c>
      <c r="D502" s="230">
        <f t="shared" si="32"/>
        <v>0</v>
      </c>
      <c r="E502" s="255"/>
      <c r="F502" s="256"/>
      <c r="G502" s="256"/>
      <c r="H502" s="255"/>
      <c r="I502" s="230"/>
      <c r="J502" s="255"/>
      <c r="K502" s="230">
        <f t="shared" si="40"/>
        <v>0</v>
      </c>
      <c r="L502" s="257"/>
      <c r="M502" s="230"/>
      <c r="N502" s="229">
        <v>0</v>
      </c>
      <c r="O502" s="65" t="s">
        <v>5434</v>
      </c>
      <c r="P502" s="242" t="b">
        <f>EXACT($A501,O502)</f>
        <v>0</v>
      </c>
      <c r="Q502" s="258">
        <v>0</v>
      </c>
      <c r="R502" s="259">
        <f t="shared" si="41"/>
        <v>0</v>
      </c>
    </row>
    <row r="503" spans="1:18" outlineLevel="1">
      <c r="A503" s="400" t="s">
        <v>3431</v>
      </c>
      <c r="C503" s="254">
        <f>C504+C505</f>
        <v>947916681.24000001</v>
      </c>
      <c r="D503" s="254">
        <f t="shared" si="32"/>
        <v>-947916681.24000001</v>
      </c>
      <c r="E503" s="255"/>
      <c r="F503" s="256"/>
      <c r="G503" s="256"/>
      <c r="H503" s="255"/>
      <c r="I503" s="254"/>
      <c r="J503" s="255"/>
      <c r="K503" s="254">
        <f t="shared" si="40"/>
        <v>-947916681.24000001</v>
      </c>
      <c r="L503" s="257" t="e">
        <f>#REF!+C503</f>
        <v>#REF!</v>
      </c>
      <c r="M503" s="254"/>
      <c r="N503" s="229" t="e">
        <v>#VALUE!</v>
      </c>
      <c r="O503" s="65">
        <v>0</v>
      </c>
      <c r="Q503" s="258">
        <v>-850589075.5</v>
      </c>
      <c r="R503" s="259">
        <f t="shared" si="41"/>
        <v>-97327605.74000001</v>
      </c>
    </row>
    <row r="504" spans="1:18" outlineLevel="2">
      <c r="A504" s="272" t="s">
        <v>4827</v>
      </c>
      <c r="B504" s="196" t="s">
        <v>3432</v>
      </c>
      <c r="C504" s="230">
        <v>576314719.87</v>
      </c>
      <c r="D504" s="230">
        <f t="shared" si="32"/>
        <v>-576314719.87</v>
      </c>
      <c r="E504" s="255"/>
      <c r="F504" s="256"/>
      <c r="G504" s="256"/>
      <c r="H504" s="255"/>
      <c r="I504" s="230"/>
      <c r="J504" s="255"/>
      <c r="K504" s="230">
        <f t="shared" si="40"/>
        <v>-576314719.87</v>
      </c>
      <c r="L504" s="257"/>
      <c r="M504" s="230"/>
      <c r="N504" s="229">
        <v>0</v>
      </c>
      <c r="O504" s="65" t="s">
        <v>3431</v>
      </c>
      <c r="P504" s="242" t="b">
        <f>EXACT($A503,O504)</f>
        <v>1</v>
      </c>
      <c r="Q504" s="258">
        <v>0</v>
      </c>
      <c r="R504" s="259">
        <f t="shared" si="41"/>
        <v>-576314719.87</v>
      </c>
    </row>
    <row r="505" spans="1:18" outlineLevel="2">
      <c r="A505" s="272" t="s">
        <v>4828</v>
      </c>
      <c r="B505" s="196" t="s">
        <v>3433</v>
      </c>
      <c r="C505" s="230">
        <v>371601961.37</v>
      </c>
      <c r="D505" s="230">
        <f t="shared" si="32"/>
        <v>-371601961.37</v>
      </c>
      <c r="E505" s="255"/>
      <c r="F505" s="256"/>
      <c r="G505" s="256"/>
      <c r="H505" s="255"/>
      <c r="I505" s="230"/>
      <c r="J505" s="255"/>
      <c r="K505" s="230">
        <f>D505+I505</f>
        <v>-371601961.37</v>
      </c>
      <c r="L505" s="257"/>
      <c r="M505" s="230"/>
      <c r="N505" s="229">
        <v>0</v>
      </c>
      <c r="O505" s="65" t="s">
        <v>3431</v>
      </c>
      <c r="P505" s="242" t="b">
        <f>EXACT($A503,O505)</f>
        <v>1</v>
      </c>
      <c r="Q505" s="258">
        <v>0</v>
      </c>
      <c r="R505" s="259">
        <f t="shared" si="41"/>
        <v>-371601961.37</v>
      </c>
    </row>
    <row r="506" spans="1:18" outlineLevel="1">
      <c r="A506" s="400" t="s">
        <v>3434</v>
      </c>
      <c r="C506" s="254">
        <f>SUM(C507)</f>
        <v>12172009.08</v>
      </c>
      <c r="D506" s="254">
        <f t="shared" si="32"/>
        <v>-12172009.08</v>
      </c>
      <c r="E506" s="255"/>
      <c r="F506" s="256"/>
      <c r="G506" s="256"/>
      <c r="H506" s="255"/>
      <c r="I506" s="254"/>
      <c r="J506" s="255"/>
      <c r="K506" s="254">
        <f t="shared" si="40"/>
        <v>-12172009.08</v>
      </c>
      <c r="L506" s="257" t="e">
        <f>#REF!+C506</f>
        <v>#REF!</v>
      </c>
      <c r="M506" s="254"/>
      <c r="N506" s="229" t="e">
        <v>#VALUE!</v>
      </c>
      <c r="O506" s="65">
        <v>0</v>
      </c>
      <c r="Q506" s="258">
        <v>-11223817.58</v>
      </c>
      <c r="R506" s="259">
        <f t="shared" si="41"/>
        <v>-948191.5</v>
      </c>
    </row>
    <row r="507" spans="1:18" outlineLevel="2">
      <c r="A507" s="272" t="s">
        <v>4829</v>
      </c>
      <c r="B507" s="196" t="s">
        <v>3435</v>
      </c>
      <c r="C507" s="230">
        <v>12172009.08</v>
      </c>
      <c r="D507" s="230">
        <f t="shared" si="32"/>
        <v>-12172009.08</v>
      </c>
      <c r="E507" s="255"/>
      <c r="F507" s="256"/>
      <c r="G507" s="256"/>
      <c r="H507" s="255"/>
      <c r="I507" s="230"/>
      <c r="J507" s="255"/>
      <c r="K507" s="230">
        <f t="shared" si="40"/>
        <v>-12172009.08</v>
      </c>
      <c r="L507" s="257"/>
      <c r="M507" s="230"/>
      <c r="N507" s="229">
        <v>0</v>
      </c>
      <c r="O507" s="65" t="s">
        <v>3434</v>
      </c>
      <c r="P507" s="242" t="b">
        <f>EXACT($A506,O507)</f>
        <v>1</v>
      </c>
      <c r="Q507" s="258">
        <v>0</v>
      </c>
      <c r="R507" s="259">
        <f t="shared" si="41"/>
        <v>-12172009.08</v>
      </c>
    </row>
    <row r="508" spans="1:18" outlineLevel="1">
      <c r="A508" s="400" t="s">
        <v>3436</v>
      </c>
      <c r="C508" s="254">
        <f>SUM(C509)</f>
        <v>257438193.09</v>
      </c>
      <c r="D508" s="254">
        <f t="shared" si="32"/>
        <v>-257438193.09</v>
      </c>
      <c r="E508" s="255"/>
      <c r="F508" s="256"/>
      <c r="G508" s="256"/>
      <c r="H508" s="255"/>
      <c r="I508" s="254"/>
      <c r="J508" s="255"/>
      <c r="K508" s="254">
        <f t="shared" si="40"/>
        <v>-257438193.09</v>
      </c>
      <c r="L508" s="257" t="e">
        <f>#REF!+C508</f>
        <v>#REF!</v>
      </c>
      <c r="M508" s="254"/>
      <c r="N508" s="229" t="e">
        <v>#VALUE!</v>
      </c>
      <c r="O508" s="65">
        <v>0</v>
      </c>
      <c r="Q508" s="258">
        <v>-252329072.37</v>
      </c>
      <c r="R508" s="259">
        <f t="shared" si="41"/>
        <v>-5109120.7199999988</v>
      </c>
    </row>
    <row r="509" spans="1:18" outlineLevel="2">
      <c r="A509" s="272" t="s">
        <v>4830</v>
      </c>
      <c r="B509" s="196" t="s">
        <v>3437</v>
      </c>
      <c r="C509" s="230">
        <v>257438193.09</v>
      </c>
      <c r="D509" s="230">
        <f t="shared" si="32"/>
        <v>-257438193.09</v>
      </c>
      <c r="E509" s="255"/>
      <c r="F509" s="256"/>
      <c r="G509" s="256"/>
      <c r="H509" s="255"/>
      <c r="I509" s="230"/>
      <c r="J509" s="255"/>
      <c r="K509" s="230">
        <f t="shared" si="40"/>
        <v>-257438193.09</v>
      </c>
      <c r="L509" s="257"/>
      <c r="M509" s="230"/>
      <c r="N509" s="229">
        <v>0</v>
      </c>
      <c r="O509" s="65" t="s">
        <v>3436</v>
      </c>
      <c r="P509" s="242" t="b">
        <f>EXACT($A508,O509)</f>
        <v>1</v>
      </c>
      <c r="Q509" s="258">
        <v>0</v>
      </c>
      <c r="R509" s="259">
        <f t="shared" si="41"/>
        <v>-257438193.09</v>
      </c>
    </row>
    <row r="510" spans="1:18" outlineLevel="1">
      <c r="A510" s="400" t="s">
        <v>3438</v>
      </c>
      <c r="B510" s="196"/>
      <c r="C510" s="254">
        <f>C511</f>
        <v>0</v>
      </c>
      <c r="D510" s="254">
        <f t="shared" si="32"/>
        <v>0</v>
      </c>
      <c r="E510" s="255"/>
      <c r="F510" s="256"/>
      <c r="G510" s="256"/>
      <c r="H510" s="255"/>
      <c r="I510" s="230"/>
      <c r="J510" s="255"/>
      <c r="K510" s="254">
        <f t="shared" si="40"/>
        <v>0</v>
      </c>
      <c r="L510" s="257"/>
      <c r="M510" s="230"/>
      <c r="N510" s="229" t="e">
        <v>#VALUE!</v>
      </c>
      <c r="O510" s="65">
        <v>0</v>
      </c>
      <c r="Q510" s="258">
        <v>0</v>
      </c>
      <c r="R510" s="259">
        <f t="shared" si="41"/>
        <v>0</v>
      </c>
    </row>
    <row r="511" spans="1:18" outlineLevel="2">
      <c r="A511" s="272" t="s">
        <v>4831</v>
      </c>
      <c r="B511" s="196" t="s">
        <v>3439</v>
      </c>
      <c r="C511" s="230">
        <v>0</v>
      </c>
      <c r="D511" s="230">
        <f t="shared" si="32"/>
        <v>0</v>
      </c>
      <c r="E511" s="255"/>
      <c r="F511" s="256"/>
      <c r="G511" s="256"/>
      <c r="H511" s="255"/>
      <c r="I511" s="230"/>
      <c r="J511" s="255"/>
      <c r="K511" s="230">
        <f t="shared" si="40"/>
        <v>0</v>
      </c>
      <c r="L511" s="257"/>
      <c r="M511" s="230"/>
      <c r="N511" s="229">
        <v>0</v>
      </c>
      <c r="O511" s="65" t="s">
        <v>3438</v>
      </c>
      <c r="P511" s="242" t="b">
        <f>EXACT($A510,O511)</f>
        <v>1</v>
      </c>
      <c r="Q511" s="258">
        <v>0</v>
      </c>
      <c r="R511" s="259">
        <f>K511-Q511</f>
        <v>0</v>
      </c>
    </row>
    <row r="512" spans="1:18" outlineLevel="1">
      <c r="C512" s="229"/>
      <c r="D512" s="229"/>
      <c r="E512" s="255"/>
      <c r="F512" s="256"/>
      <c r="G512" s="256"/>
      <c r="H512" s="255"/>
      <c r="I512" s="229"/>
      <c r="J512" s="255"/>
      <c r="K512" s="229"/>
      <c r="L512" s="257"/>
      <c r="M512" s="229"/>
      <c r="N512" s="229"/>
      <c r="O512" s="65"/>
      <c r="Q512" s="258"/>
      <c r="R512" s="259"/>
    </row>
    <row r="513" spans="1:18">
      <c r="A513" s="400" t="s">
        <v>3440</v>
      </c>
      <c r="C513" s="229">
        <f>C464+C466+C468+C470+C475+C487+C495+C503+C506+C508+C510+C501+C490+C477+C479+C481+C483+C485+C493</f>
        <v>2022650287.4099998</v>
      </c>
      <c r="D513" s="229">
        <f>C513*-1</f>
        <v>-2022650287.4099998</v>
      </c>
      <c r="E513" s="255"/>
      <c r="F513" s="256"/>
      <c r="G513" s="256"/>
      <c r="H513" s="255"/>
      <c r="I513" s="229">
        <f>I464+I466+I468+I470+I475+I487+I495+I503+I506+I508+I510</f>
        <v>0</v>
      </c>
      <c r="J513" s="255"/>
      <c r="K513" s="229">
        <f t="shared" ref="K513:K532" si="42">D513+I513</f>
        <v>-2022650287.4099998</v>
      </c>
      <c r="L513" s="257"/>
      <c r="M513" s="229"/>
      <c r="N513" s="229" t="e">
        <v>#VALUE!</v>
      </c>
      <c r="O513" s="65"/>
      <c r="Q513" s="258"/>
      <c r="R513" s="259"/>
    </row>
    <row r="514" spans="1:18" outlineLevel="1">
      <c r="A514" s="400" t="s">
        <v>3441</v>
      </c>
      <c r="C514" s="254">
        <f>SUM(C515:C517)</f>
        <v>83830082.649999991</v>
      </c>
      <c r="D514" s="254">
        <f t="shared" si="32"/>
        <v>-83830082.649999991</v>
      </c>
      <c r="E514" s="255"/>
      <c r="F514" s="256"/>
      <c r="G514" s="256"/>
      <c r="H514" s="255"/>
      <c r="I514" s="229"/>
      <c r="J514" s="255"/>
      <c r="K514" s="254">
        <f t="shared" si="42"/>
        <v>-83830082.649999991</v>
      </c>
      <c r="L514" s="257"/>
      <c r="M514" s="229"/>
      <c r="N514" s="229" t="e">
        <v>#VALUE!</v>
      </c>
      <c r="O514" s="65">
        <v>0</v>
      </c>
      <c r="Q514" s="258">
        <v>-75584221.129999995</v>
      </c>
      <c r="R514" s="259">
        <f>K514-Q514</f>
        <v>-8245861.5199999958</v>
      </c>
    </row>
    <row r="515" spans="1:18" outlineLevel="2">
      <c r="A515" s="272" t="s">
        <v>4832</v>
      </c>
      <c r="B515" s="196" t="s">
        <v>3442</v>
      </c>
      <c r="C515" s="230">
        <v>4154996.75</v>
      </c>
      <c r="D515" s="230">
        <f t="shared" si="32"/>
        <v>-4154996.75</v>
      </c>
      <c r="E515" s="255"/>
      <c r="F515" s="256"/>
      <c r="G515" s="256"/>
      <c r="H515" s="255"/>
      <c r="I515" s="229"/>
      <c r="J515" s="255"/>
      <c r="K515" s="230">
        <f t="shared" si="42"/>
        <v>-4154996.75</v>
      </c>
      <c r="L515" s="257"/>
      <c r="M515" s="230"/>
      <c r="N515" s="229">
        <v>0</v>
      </c>
      <c r="O515" s="65" t="s">
        <v>3441</v>
      </c>
      <c r="P515" s="242" t="b">
        <f>EXACT($A514,O515)</f>
        <v>1</v>
      </c>
      <c r="Q515" s="258">
        <v>0</v>
      </c>
      <c r="R515" s="259">
        <f t="shared" ref="R515:R531" si="43">K515-Q515</f>
        <v>-4154996.75</v>
      </c>
    </row>
    <row r="516" spans="1:18" outlineLevel="2">
      <c r="A516" s="272" t="s">
        <v>4833</v>
      </c>
      <c r="B516" s="196" t="s">
        <v>3443</v>
      </c>
      <c r="C516" s="230">
        <v>77005019.480000004</v>
      </c>
      <c r="D516" s="230">
        <f t="shared" si="32"/>
        <v>-77005019.480000004</v>
      </c>
      <c r="E516" s="255"/>
      <c r="F516" s="256"/>
      <c r="G516" s="256"/>
      <c r="H516" s="255"/>
      <c r="I516" s="230"/>
      <c r="J516" s="255"/>
      <c r="K516" s="230">
        <f t="shared" si="42"/>
        <v>-77005019.480000004</v>
      </c>
      <c r="L516" s="257"/>
      <c r="M516" s="230"/>
      <c r="N516" s="229">
        <v>0</v>
      </c>
      <c r="O516" s="65" t="s">
        <v>3441</v>
      </c>
      <c r="P516" s="242" t="b">
        <f>EXACT($A514,O516)</f>
        <v>1</v>
      </c>
      <c r="Q516" s="258">
        <v>0</v>
      </c>
      <c r="R516" s="259">
        <f t="shared" si="43"/>
        <v>-77005019.480000004</v>
      </c>
    </row>
    <row r="517" spans="1:18" outlineLevel="2">
      <c r="A517" s="272" t="s">
        <v>4834</v>
      </c>
      <c r="B517" s="196" t="s">
        <v>3444</v>
      </c>
      <c r="C517" s="230">
        <v>2670066.4199999901</v>
      </c>
      <c r="D517" s="230">
        <f t="shared" si="32"/>
        <v>-2670066.4199999901</v>
      </c>
      <c r="E517" s="255"/>
      <c r="F517" s="256"/>
      <c r="G517" s="256"/>
      <c r="H517" s="255"/>
      <c r="I517" s="230"/>
      <c r="J517" s="255"/>
      <c r="K517" s="230">
        <f>D517+I517</f>
        <v>-2670066.4199999901</v>
      </c>
      <c r="L517" s="257"/>
      <c r="M517" s="230"/>
      <c r="N517" s="229">
        <v>0</v>
      </c>
      <c r="O517" s="65" t="s">
        <v>3441</v>
      </c>
      <c r="P517" s="242" t="b">
        <f>EXACT($A514,O517)</f>
        <v>1</v>
      </c>
      <c r="Q517" s="258">
        <v>0</v>
      </c>
      <c r="R517" s="259">
        <f t="shared" si="43"/>
        <v>-2670066.4199999901</v>
      </c>
    </row>
    <row r="518" spans="1:18" outlineLevel="1">
      <c r="A518" s="406" t="s">
        <v>3445</v>
      </c>
      <c r="B518" s="196"/>
      <c r="C518" s="254">
        <f>C519</f>
        <v>0</v>
      </c>
      <c r="D518" s="254">
        <f t="shared" si="32"/>
        <v>0</v>
      </c>
      <c r="E518" s="255"/>
      <c r="F518" s="256"/>
      <c r="G518" s="256"/>
      <c r="H518" s="255"/>
      <c r="I518" s="229"/>
      <c r="J518" s="255"/>
      <c r="K518" s="254">
        <f t="shared" si="42"/>
        <v>0</v>
      </c>
      <c r="L518" s="257"/>
      <c r="M518" s="230"/>
      <c r="N518" s="229" t="e">
        <v>#VALUE!</v>
      </c>
      <c r="O518" s="65">
        <v>0</v>
      </c>
      <c r="Q518" s="258">
        <v>0</v>
      </c>
      <c r="R518" s="259">
        <f t="shared" si="43"/>
        <v>0</v>
      </c>
    </row>
    <row r="519" spans="1:18" outlineLevel="2">
      <c r="A519" s="272" t="s">
        <v>4835</v>
      </c>
      <c r="B519" s="196" t="s">
        <v>3446</v>
      </c>
      <c r="C519" s="230">
        <v>0</v>
      </c>
      <c r="D519" s="230">
        <f t="shared" si="32"/>
        <v>0</v>
      </c>
      <c r="E519" s="255"/>
      <c r="F519" s="256"/>
      <c r="G519" s="256"/>
      <c r="H519" s="255"/>
      <c r="I519" s="229"/>
      <c r="J519" s="255"/>
      <c r="K519" s="230">
        <f t="shared" si="42"/>
        <v>0</v>
      </c>
      <c r="L519" s="257"/>
      <c r="M519" s="230"/>
      <c r="N519" s="229">
        <v>0</v>
      </c>
      <c r="O519" s="65" t="s">
        <v>3445</v>
      </c>
      <c r="P519" s="242" t="b">
        <f>EXACT($A518,O519)</f>
        <v>1</v>
      </c>
      <c r="Q519" s="258">
        <v>0</v>
      </c>
      <c r="R519" s="259">
        <f t="shared" si="43"/>
        <v>0</v>
      </c>
    </row>
    <row r="520" spans="1:18" outlineLevel="1">
      <c r="A520" s="400" t="s">
        <v>3447</v>
      </c>
      <c r="C520" s="254">
        <f>SUM(C521:C522)</f>
        <v>0</v>
      </c>
      <c r="D520" s="254">
        <f>C520*-1</f>
        <v>0</v>
      </c>
      <c r="E520" s="255"/>
      <c r="F520" s="256"/>
      <c r="G520" s="256"/>
      <c r="H520" s="255"/>
      <c r="I520" s="229"/>
      <c r="J520" s="255"/>
      <c r="K520" s="254">
        <f>D520+I520</f>
        <v>0</v>
      </c>
      <c r="L520" s="257" t="e">
        <f>#REF!+C520</f>
        <v>#REF!</v>
      </c>
      <c r="M520" s="254"/>
      <c r="N520" s="229" t="e">
        <v>#VALUE!</v>
      </c>
      <c r="O520" s="65">
        <v>0</v>
      </c>
      <c r="Q520" s="258">
        <v>0</v>
      </c>
      <c r="R520" s="259">
        <f>K520-Q520</f>
        <v>0</v>
      </c>
    </row>
    <row r="521" spans="1:18" outlineLevel="2">
      <c r="A521" s="407" t="s">
        <v>4836</v>
      </c>
      <c r="B521" s="274" t="s">
        <v>3448</v>
      </c>
      <c r="C521" s="230">
        <v>0</v>
      </c>
      <c r="D521" s="230">
        <f>C521*-1</f>
        <v>0</v>
      </c>
      <c r="E521" s="255"/>
      <c r="F521" s="256"/>
      <c r="G521" s="256"/>
      <c r="H521" s="255"/>
      <c r="I521" s="229"/>
      <c r="J521" s="255"/>
      <c r="K521" s="230">
        <f>D521+I521</f>
        <v>0</v>
      </c>
      <c r="L521" s="257"/>
      <c r="M521" s="230"/>
      <c r="N521" s="229">
        <v>0</v>
      </c>
      <c r="O521" s="65" t="s">
        <v>3447</v>
      </c>
      <c r="P521" s="242" t="b">
        <f>EXACT($A520,O521)</f>
        <v>1</v>
      </c>
      <c r="Q521" s="258">
        <v>0</v>
      </c>
      <c r="R521" s="259">
        <f>K521-Q521</f>
        <v>0</v>
      </c>
    </row>
    <row r="522" spans="1:18" outlineLevel="2">
      <c r="A522" s="407" t="s">
        <v>4837</v>
      </c>
      <c r="B522" s="274" t="s">
        <v>3449</v>
      </c>
      <c r="C522" s="230">
        <v>0</v>
      </c>
      <c r="D522" s="230">
        <f>C522*-1</f>
        <v>0</v>
      </c>
      <c r="E522" s="255"/>
      <c r="F522" s="256"/>
      <c r="G522" s="256"/>
      <c r="H522" s="255"/>
      <c r="I522" s="229"/>
      <c r="J522" s="255"/>
      <c r="K522" s="230">
        <f>D522+I522</f>
        <v>0</v>
      </c>
      <c r="L522" s="257"/>
      <c r="M522" s="230"/>
      <c r="N522" s="229">
        <v>0</v>
      </c>
      <c r="O522" s="65" t="s">
        <v>2787</v>
      </c>
      <c r="P522" s="242" t="b">
        <f>EXACT($A521,O522)</f>
        <v>0</v>
      </c>
      <c r="Q522" s="258">
        <v>0</v>
      </c>
      <c r="R522" s="259">
        <f>K522-Q522</f>
        <v>0</v>
      </c>
    </row>
    <row r="523" spans="1:18" outlineLevel="1">
      <c r="A523" s="400" t="s">
        <v>3450</v>
      </c>
      <c r="C523" s="254">
        <f>SUM(C524)</f>
        <v>180112.17</v>
      </c>
      <c r="D523" s="254">
        <f t="shared" si="32"/>
        <v>-180112.17</v>
      </c>
      <c r="E523" s="255"/>
      <c r="F523" s="256"/>
      <c r="G523" s="256"/>
      <c r="H523" s="255"/>
      <c r="I523" s="229"/>
      <c r="J523" s="255"/>
      <c r="K523" s="254">
        <f t="shared" si="42"/>
        <v>-180112.17</v>
      </c>
      <c r="L523" s="257" t="e">
        <f>#REF!+C523</f>
        <v>#REF!</v>
      </c>
      <c r="M523" s="254"/>
      <c r="N523" s="229" t="e">
        <v>#VALUE!</v>
      </c>
      <c r="O523" s="65">
        <v>0</v>
      </c>
      <c r="Q523" s="258">
        <v>-170060.55</v>
      </c>
      <c r="R523" s="259">
        <f t="shared" si="43"/>
        <v>-10051.620000000024</v>
      </c>
    </row>
    <row r="524" spans="1:18" outlineLevel="2">
      <c r="A524" s="272" t="s">
        <v>4838</v>
      </c>
      <c r="B524" s="196" t="s">
        <v>3451</v>
      </c>
      <c r="C524" s="230">
        <v>180112.17</v>
      </c>
      <c r="D524" s="230">
        <f t="shared" si="32"/>
        <v>-180112.17</v>
      </c>
      <c r="E524" s="255"/>
      <c r="F524" s="256"/>
      <c r="G524" s="256"/>
      <c r="H524" s="255"/>
      <c r="I524" s="229"/>
      <c r="J524" s="255"/>
      <c r="K524" s="230">
        <f t="shared" si="42"/>
        <v>-180112.17</v>
      </c>
      <c r="L524" s="257"/>
      <c r="M524" s="230"/>
      <c r="N524" s="229">
        <v>0</v>
      </c>
      <c r="O524" s="65" t="s">
        <v>3450</v>
      </c>
      <c r="P524" s="242" t="b">
        <f>EXACT($A523,O524)</f>
        <v>1</v>
      </c>
      <c r="Q524" s="258">
        <v>0</v>
      </c>
      <c r="R524" s="259">
        <f t="shared" si="43"/>
        <v>-180112.17</v>
      </c>
    </row>
    <row r="525" spans="1:18" outlineLevel="1">
      <c r="A525" s="400" t="s">
        <v>3452</v>
      </c>
      <c r="C525" s="254">
        <f>SUM(C526)</f>
        <v>302751.69</v>
      </c>
      <c r="D525" s="254">
        <f t="shared" si="32"/>
        <v>-302751.69</v>
      </c>
      <c r="E525" s="255"/>
      <c r="F525" s="256"/>
      <c r="G525" s="256"/>
      <c r="H525" s="255"/>
      <c r="I525" s="229"/>
      <c r="J525" s="255"/>
      <c r="K525" s="254">
        <f t="shared" si="42"/>
        <v>-302751.69</v>
      </c>
      <c r="L525" s="257"/>
      <c r="M525" s="230"/>
      <c r="N525" s="229" t="e">
        <v>#VALUE!</v>
      </c>
      <c r="O525" s="65">
        <v>0</v>
      </c>
      <c r="Q525" s="258">
        <v>-301021.76</v>
      </c>
      <c r="R525" s="259">
        <f t="shared" si="43"/>
        <v>-1729.929999999993</v>
      </c>
    </row>
    <row r="526" spans="1:18" outlineLevel="2">
      <c r="A526" s="272" t="s">
        <v>4839</v>
      </c>
      <c r="B526" s="196" t="s">
        <v>3453</v>
      </c>
      <c r="C526" s="230">
        <v>302751.69</v>
      </c>
      <c r="D526" s="230">
        <f t="shared" si="32"/>
        <v>-302751.69</v>
      </c>
      <c r="E526" s="255"/>
      <c r="F526" s="256"/>
      <c r="G526" s="256"/>
      <c r="H526" s="255"/>
      <c r="I526" s="229"/>
      <c r="J526" s="255"/>
      <c r="K526" s="230">
        <f t="shared" si="42"/>
        <v>-302751.69</v>
      </c>
      <c r="L526" s="257"/>
      <c r="M526" s="230"/>
      <c r="N526" s="229">
        <v>0</v>
      </c>
      <c r="O526" s="65" t="s">
        <v>3452</v>
      </c>
      <c r="P526" s="242" t="b">
        <f>EXACT($A525,O526)</f>
        <v>1</v>
      </c>
      <c r="Q526" s="258">
        <v>0</v>
      </c>
      <c r="R526" s="259">
        <f t="shared" si="43"/>
        <v>-302751.69</v>
      </c>
    </row>
    <row r="527" spans="1:18" outlineLevel="1">
      <c r="A527" s="400" t="s">
        <v>3454</v>
      </c>
      <c r="C527" s="254">
        <f>SUM(C528)</f>
        <v>-74194930.049999893</v>
      </c>
      <c r="D527" s="254">
        <f t="shared" si="32"/>
        <v>74194930.049999893</v>
      </c>
      <c r="E527" s="255"/>
      <c r="F527" s="256"/>
      <c r="G527" s="256"/>
      <c r="H527" s="255"/>
      <c r="I527" s="254"/>
      <c r="J527" s="255"/>
      <c r="K527" s="254">
        <f t="shared" si="42"/>
        <v>74194930.049999893</v>
      </c>
      <c r="L527" s="257" t="e">
        <f>#REF!+C527</f>
        <v>#REF!</v>
      </c>
      <c r="M527" s="254"/>
      <c r="N527" s="229" t="e">
        <v>#VALUE!</v>
      </c>
      <c r="O527" s="65">
        <v>0</v>
      </c>
      <c r="Q527" s="258">
        <v>68203397.510000005</v>
      </c>
      <c r="R527" s="259">
        <f t="shared" si="43"/>
        <v>5991532.5399998873</v>
      </c>
    </row>
    <row r="528" spans="1:18" outlineLevel="2">
      <c r="A528" s="272" t="s">
        <v>4840</v>
      </c>
      <c r="B528" s="196" t="s">
        <v>3455</v>
      </c>
      <c r="C528" s="230">
        <v>-74194930.049999893</v>
      </c>
      <c r="D528" s="230">
        <f t="shared" si="32"/>
        <v>74194930.049999893</v>
      </c>
      <c r="E528" s="255"/>
      <c r="F528" s="256"/>
      <c r="G528" s="256"/>
      <c r="H528" s="255"/>
      <c r="I528" s="230"/>
      <c r="J528" s="255"/>
      <c r="K528" s="230">
        <f t="shared" si="42"/>
        <v>74194930.049999893</v>
      </c>
      <c r="L528" s="257"/>
      <c r="M528" s="230"/>
      <c r="N528" s="229">
        <v>0</v>
      </c>
      <c r="O528" s="65" t="s">
        <v>3454</v>
      </c>
      <c r="P528" s="242" t="b">
        <f>EXACT($A527,O528)</f>
        <v>1</v>
      </c>
      <c r="Q528" s="258">
        <v>0</v>
      </c>
      <c r="R528" s="259">
        <f t="shared" si="43"/>
        <v>74194930.049999893</v>
      </c>
    </row>
    <row r="529" spans="1:18" outlineLevel="1">
      <c r="A529" s="400" t="s">
        <v>3456</v>
      </c>
      <c r="C529" s="254">
        <f>SUM(C530)</f>
        <v>-28478.389999999901</v>
      </c>
      <c r="D529" s="254">
        <f t="shared" si="32"/>
        <v>28478.389999999901</v>
      </c>
      <c r="E529" s="255"/>
      <c r="F529" s="256"/>
      <c r="G529" s="256"/>
      <c r="H529" s="255"/>
      <c r="I529" s="229"/>
      <c r="J529" s="255"/>
      <c r="K529" s="254">
        <f t="shared" si="42"/>
        <v>28478.389999999901</v>
      </c>
      <c r="L529" s="257"/>
      <c r="M529" s="230"/>
      <c r="N529" s="229" t="e">
        <v>#VALUE!</v>
      </c>
      <c r="O529" s="65">
        <v>0</v>
      </c>
      <c r="Q529" s="258">
        <v>28478.39</v>
      </c>
      <c r="R529" s="259">
        <f t="shared" si="43"/>
        <v>-9.822542779147625E-11</v>
      </c>
    </row>
    <row r="530" spans="1:18" outlineLevel="2">
      <c r="A530" s="272" t="s">
        <v>4841</v>
      </c>
      <c r="B530" s="196" t="s">
        <v>3457</v>
      </c>
      <c r="C530" s="230">
        <v>-28478.389999999901</v>
      </c>
      <c r="D530" s="230">
        <f t="shared" si="32"/>
        <v>28478.389999999901</v>
      </c>
      <c r="E530" s="255"/>
      <c r="F530" s="256"/>
      <c r="G530" s="256"/>
      <c r="H530" s="255"/>
      <c r="I530" s="229"/>
      <c r="J530" s="255"/>
      <c r="K530" s="230">
        <f t="shared" si="42"/>
        <v>28478.389999999901</v>
      </c>
      <c r="L530" s="257"/>
      <c r="M530" s="230"/>
      <c r="N530" s="229">
        <v>0</v>
      </c>
      <c r="O530" s="65" t="s">
        <v>3456</v>
      </c>
      <c r="P530" s="242" t="b">
        <f>EXACT($A529,O530)</f>
        <v>1</v>
      </c>
      <c r="Q530" s="258">
        <v>0</v>
      </c>
      <c r="R530" s="259">
        <f t="shared" si="43"/>
        <v>28478.389999999901</v>
      </c>
    </row>
    <row r="531" spans="1:18" outlineLevel="1">
      <c r="A531" s="400" t="s">
        <v>3458</v>
      </c>
      <c r="C531" s="254">
        <f>SUM(C532)</f>
        <v>0</v>
      </c>
      <c r="D531" s="254">
        <f t="shared" si="32"/>
        <v>0</v>
      </c>
      <c r="E531" s="255"/>
      <c r="F531" s="256"/>
      <c r="G531" s="256"/>
      <c r="H531" s="255"/>
      <c r="I531" s="229"/>
      <c r="J531" s="255"/>
      <c r="K531" s="254">
        <f t="shared" si="42"/>
        <v>0</v>
      </c>
      <c r="L531" s="257"/>
      <c r="M531" s="230"/>
      <c r="N531" s="229" t="e">
        <v>#VALUE!</v>
      </c>
      <c r="O531" s="65">
        <v>0</v>
      </c>
      <c r="Q531" s="258">
        <v>0</v>
      </c>
      <c r="R531" s="259">
        <f t="shared" si="43"/>
        <v>0</v>
      </c>
    </row>
    <row r="532" spans="1:18" outlineLevel="2">
      <c r="A532" s="272" t="s">
        <v>4842</v>
      </c>
      <c r="B532" s="196" t="s">
        <v>3459</v>
      </c>
      <c r="C532" s="230">
        <v>0</v>
      </c>
      <c r="D532" s="230">
        <f t="shared" si="32"/>
        <v>0</v>
      </c>
      <c r="E532" s="255"/>
      <c r="F532" s="256"/>
      <c r="G532" s="256"/>
      <c r="H532" s="255"/>
      <c r="I532" s="229"/>
      <c r="J532" s="255"/>
      <c r="K532" s="230">
        <f t="shared" si="42"/>
        <v>0</v>
      </c>
      <c r="L532" s="257"/>
      <c r="M532" s="230"/>
      <c r="N532" s="229">
        <v>0</v>
      </c>
      <c r="O532" s="65" t="s">
        <v>3458</v>
      </c>
      <c r="P532" s="242" t="b">
        <f>EXACT($A531,O532)</f>
        <v>1</v>
      </c>
      <c r="Q532" s="258">
        <v>0</v>
      </c>
      <c r="R532" s="259">
        <f>K532-Q532</f>
        <v>0</v>
      </c>
    </row>
    <row r="533" spans="1:18" outlineLevel="1">
      <c r="C533" s="229"/>
      <c r="D533" s="229"/>
      <c r="E533" s="255"/>
      <c r="F533" s="256"/>
      <c r="G533" s="256"/>
      <c r="H533" s="255"/>
      <c r="I533" s="229"/>
      <c r="J533" s="255"/>
      <c r="K533" s="229"/>
      <c r="L533" s="257"/>
      <c r="M533" s="229"/>
      <c r="N533" s="229"/>
      <c r="O533" s="65"/>
      <c r="Q533" s="258"/>
      <c r="R533" s="259"/>
    </row>
    <row r="534" spans="1:18">
      <c r="A534" s="400" t="s">
        <v>3460</v>
      </c>
      <c r="C534" s="229">
        <f>C514+C523+C525+C529+C531+C518+C527+C520</f>
        <v>10089538.070000097</v>
      </c>
      <c r="D534" s="229">
        <f>C534*-1</f>
        <v>-10089538.070000097</v>
      </c>
      <c r="E534" s="255"/>
      <c r="F534" s="256"/>
      <c r="G534" s="256"/>
      <c r="H534" s="255"/>
      <c r="I534" s="229">
        <f>I514+I523</f>
        <v>0</v>
      </c>
      <c r="J534" s="255"/>
      <c r="K534" s="229">
        <f>D534+I534</f>
        <v>-10089538.070000097</v>
      </c>
      <c r="L534" s="257"/>
      <c r="M534" s="229"/>
      <c r="N534" s="229" t="e">
        <v>#VALUE!</v>
      </c>
      <c r="O534" s="65"/>
      <c r="Q534" s="258"/>
      <c r="R534" s="259"/>
    </row>
    <row r="535" spans="1:18">
      <c r="C535" s="229"/>
      <c r="D535" s="229"/>
      <c r="E535" s="255"/>
      <c r="F535" s="256"/>
      <c r="G535" s="256"/>
      <c r="H535" s="255"/>
      <c r="I535" s="229"/>
      <c r="J535" s="255"/>
      <c r="K535" s="229"/>
      <c r="L535" s="257"/>
      <c r="M535" s="229"/>
      <c r="N535" s="229"/>
      <c r="O535" s="65"/>
      <c r="Q535" s="258"/>
      <c r="R535" s="259"/>
    </row>
    <row r="536" spans="1:18">
      <c r="A536" s="398" t="s">
        <v>3461</v>
      </c>
      <c r="B536" s="249"/>
      <c r="C536" s="219">
        <f>C513+C534</f>
        <v>2032739825.48</v>
      </c>
      <c r="D536" s="219">
        <f t="shared" si="32"/>
        <v>-2032739825.48</v>
      </c>
      <c r="E536" s="255"/>
      <c r="F536" s="256"/>
      <c r="G536" s="256"/>
      <c r="H536" s="255"/>
      <c r="I536" s="219">
        <f>I513+I534</f>
        <v>0</v>
      </c>
      <c r="J536" s="266"/>
      <c r="K536" s="219">
        <f>D536+I536</f>
        <v>-2032739825.48</v>
      </c>
      <c r="L536" s="257" t="e">
        <f>#REF!+C536</f>
        <v>#REF!</v>
      </c>
      <c r="M536" s="219"/>
      <c r="N536" s="229" t="e">
        <v>#VALUE!</v>
      </c>
      <c r="O536" s="65"/>
      <c r="Q536" s="258"/>
      <c r="R536" s="259"/>
    </row>
    <row r="537" spans="1:18">
      <c r="A537" s="249"/>
      <c r="B537" s="249"/>
      <c r="C537" s="219"/>
      <c r="D537" s="219"/>
      <c r="E537" s="255"/>
      <c r="F537" s="256"/>
      <c r="G537" s="256"/>
      <c r="H537" s="255"/>
      <c r="I537" s="219"/>
      <c r="J537" s="266"/>
      <c r="K537" s="219"/>
      <c r="L537" s="257"/>
      <c r="M537" s="219"/>
      <c r="N537" s="229"/>
      <c r="O537" s="65"/>
      <c r="Q537" s="258"/>
      <c r="R537" s="259"/>
    </row>
    <row r="538" spans="1:18">
      <c r="A538" s="398" t="s">
        <v>3462</v>
      </c>
      <c r="B538" s="249"/>
      <c r="C538" s="219">
        <f>C460+C536</f>
        <v>-1259508871.5699949</v>
      </c>
      <c r="D538" s="219">
        <f t="shared" si="32"/>
        <v>1259508871.5699949</v>
      </c>
      <c r="E538" s="255"/>
      <c r="F538" s="256"/>
      <c r="G538" s="256"/>
      <c r="H538" s="255"/>
      <c r="I538" s="219">
        <f>I412+I536</f>
        <v>0</v>
      </c>
      <c r="J538" s="266"/>
      <c r="K538" s="219">
        <f>D538+I538</f>
        <v>1259508871.5699949</v>
      </c>
      <c r="L538" s="257" t="e">
        <f>#REF!+C538</f>
        <v>#REF!</v>
      </c>
      <c r="M538" s="219"/>
      <c r="N538" s="229" t="e">
        <v>#VALUE!</v>
      </c>
      <c r="O538" s="65"/>
      <c r="Q538" s="258"/>
      <c r="R538" s="259"/>
    </row>
    <row r="539" spans="1:18">
      <c r="A539" s="249"/>
      <c r="B539" s="249"/>
      <c r="C539" s="219"/>
      <c r="D539" s="219"/>
      <c r="E539" s="255"/>
      <c r="F539" s="256"/>
      <c r="G539" s="256"/>
      <c r="H539" s="255"/>
      <c r="I539" s="219"/>
      <c r="J539" s="266"/>
      <c r="K539" s="219"/>
      <c r="L539" s="257"/>
      <c r="M539" s="219"/>
      <c r="N539" s="229">
        <v>0</v>
      </c>
      <c r="O539" s="65"/>
      <c r="Q539" s="258"/>
      <c r="R539" s="259"/>
    </row>
    <row r="540" spans="1:18">
      <c r="A540" s="398" t="s">
        <v>3463</v>
      </c>
      <c r="B540" s="249"/>
      <c r="C540" s="219"/>
      <c r="D540" s="219"/>
      <c r="E540" s="255"/>
      <c r="F540" s="256"/>
      <c r="G540" s="256"/>
      <c r="H540" s="255"/>
      <c r="I540" s="219"/>
      <c r="J540" s="266"/>
      <c r="K540" s="219"/>
      <c r="L540" s="257"/>
      <c r="M540" s="219"/>
      <c r="N540" s="229" t="e">
        <v>#VALUE!</v>
      </c>
      <c r="O540" s="65"/>
      <c r="Q540" s="258"/>
      <c r="R540" s="259"/>
    </row>
    <row r="541" spans="1:18">
      <c r="A541" s="249"/>
      <c r="B541" s="219"/>
      <c r="C541" s="219"/>
      <c r="D541" s="219"/>
      <c r="E541" s="255"/>
      <c r="F541" s="256"/>
      <c r="G541" s="256"/>
      <c r="H541" s="255"/>
      <c r="I541" s="219"/>
      <c r="J541" s="266"/>
      <c r="K541" s="219"/>
      <c r="L541" s="257"/>
      <c r="M541" s="219"/>
      <c r="N541" s="229">
        <v>0</v>
      </c>
      <c r="O541" s="65"/>
      <c r="Q541" s="258"/>
      <c r="R541" s="259"/>
    </row>
    <row r="542" spans="1:18" outlineLevel="1">
      <c r="A542" s="400" t="s">
        <v>3464</v>
      </c>
      <c r="C542" s="254">
        <f>C543</f>
        <v>1067.24</v>
      </c>
      <c r="D542" s="254">
        <f t="shared" ref="D542:D605" si="44">C542*-1</f>
        <v>-1067.24</v>
      </c>
      <c r="E542" s="255"/>
      <c r="F542" s="256"/>
      <c r="G542" s="256"/>
      <c r="H542" s="255"/>
      <c r="I542" s="254"/>
      <c r="J542" s="255"/>
      <c r="K542" s="254">
        <f>D542+I542</f>
        <v>-1067.24</v>
      </c>
      <c r="L542" s="257" t="e">
        <f>#REF!+C542</f>
        <v>#REF!</v>
      </c>
      <c r="M542" s="254"/>
      <c r="N542" s="229" t="e">
        <v>#VALUE!</v>
      </c>
      <c r="O542" s="65">
        <v>0</v>
      </c>
      <c r="Q542" s="258">
        <v>0</v>
      </c>
      <c r="R542" s="259">
        <f>K542-Q542</f>
        <v>-1067.24</v>
      </c>
    </row>
    <row r="543" spans="1:18" outlineLevel="2">
      <c r="A543" s="401" t="s">
        <v>5790</v>
      </c>
      <c r="B543" s="45" t="s">
        <v>3465</v>
      </c>
      <c r="C543" s="230">
        <v>1067.24</v>
      </c>
      <c r="D543" s="230">
        <f t="shared" si="44"/>
        <v>-1067.24</v>
      </c>
      <c r="E543" s="255"/>
      <c r="F543" s="256"/>
      <c r="G543" s="256"/>
      <c r="H543" s="255"/>
      <c r="I543" s="230"/>
      <c r="J543" s="255"/>
      <c r="K543" s="230">
        <f>D543+I543</f>
        <v>-1067.24</v>
      </c>
      <c r="L543" s="257"/>
      <c r="M543" s="230"/>
      <c r="N543" s="229">
        <v>0</v>
      </c>
      <c r="O543" s="65" t="s">
        <v>3464</v>
      </c>
      <c r="P543" s="242" t="b">
        <f>EXACT($A542,O543)</f>
        <v>1</v>
      </c>
      <c r="Q543" s="258">
        <v>0</v>
      </c>
      <c r="R543" s="259">
        <f>K543-Q543</f>
        <v>-1067.24</v>
      </c>
    </row>
    <row r="544" spans="1:18" outlineLevel="1">
      <c r="A544" s="400" t="s">
        <v>3466</v>
      </c>
      <c r="C544" s="254">
        <f>C545</f>
        <v>2351523.23</v>
      </c>
      <c r="D544" s="254">
        <f t="shared" si="44"/>
        <v>-2351523.23</v>
      </c>
      <c r="E544" s="255"/>
      <c r="F544" s="256"/>
      <c r="G544" s="256"/>
      <c r="H544" s="255"/>
      <c r="I544" s="254"/>
      <c r="J544" s="255"/>
      <c r="K544" s="254">
        <f>D544+I544</f>
        <v>-2351523.23</v>
      </c>
      <c r="L544" s="257" t="e">
        <f>#REF!+C544</f>
        <v>#REF!</v>
      </c>
      <c r="M544" s="254"/>
      <c r="N544" s="229" t="e">
        <v>#VALUE!</v>
      </c>
      <c r="O544" s="65">
        <v>0</v>
      </c>
      <c r="Q544" s="258">
        <v>-2145294.44</v>
      </c>
      <c r="R544" s="259">
        <f>K544-Q544</f>
        <v>-206228.79000000004</v>
      </c>
    </row>
    <row r="545" spans="1:18" outlineLevel="2">
      <c r="A545" s="401" t="s">
        <v>4843</v>
      </c>
      <c r="B545" s="45" t="s">
        <v>3467</v>
      </c>
      <c r="C545" s="230">
        <v>2351523.23</v>
      </c>
      <c r="D545" s="230">
        <f t="shared" si="44"/>
        <v>-2351523.23</v>
      </c>
      <c r="E545" s="255"/>
      <c r="F545" s="256"/>
      <c r="G545" s="256"/>
      <c r="H545" s="255"/>
      <c r="I545" s="230"/>
      <c r="J545" s="255"/>
      <c r="K545" s="230">
        <f>D545+I545</f>
        <v>-2351523.23</v>
      </c>
      <c r="L545" s="257"/>
      <c r="M545" s="230"/>
      <c r="N545" s="229">
        <v>0</v>
      </c>
      <c r="O545" s="65" t="s">
        <v>3466</v>
      </c>
      <c r="P545" s="242" t="b">
        <f>EXACT($A544,O545)</f>
        <v>1</v>
      </c>
      <c r="Q545" s="258">
        <v>0</v>
      </c>
      <c r="R545" s="259">
        <f t="shared" ref="R545:R610" si="45">K545-Q545</f>
        <v>-2351523.23</v>
      </c>
    </row>
    <row r="546" spans="1:18" outlineLevel="1">
      <c r="A546" s="400" t="s">
        <v>3468</v>
      </c>
      <c r="C546" s="254">
        <f>SUM(C547:C550)</f>
        <v>4620775.53</v>
      </c>
      <c r="D546" s="254">
        <f t="shared" si="44"/>
        <v>-4620775.53</v>
      </c>
      <c r="E546" s="255"/>
      <c r="F546" s="256"/>
      <c r="G546" s="256"/>
      <c r="H546" s="255"/>
      <c r="I546" s="254"/>
      <c r="J546" s="255"/>
      <c r="K546" s="254">
        <f t="shared" ref="K546:K575" si="46">D546+I546</f>
        <v>-4620775.53</v>
      </c>
      <c r="L546" s="257" t="e">
        <f>#REF!+C546</f>
        <v>#REF!</v>
      </c>
      <c r="M546" s="254"/>
      <c r="N546" s="229" t="e">
        <v>#VALUE!</v>
      </c>
      <c r="O546" s="65">
        <v>0</v>
      </c>
      <c r="Q546" s="258">
        <v>-4156960.8</v>
      </c>
      <c r="R546" s="259">
        <f t="shared" si="45"/>
        <v>-463814.73000000045</v>
      </c>
    </row>
    <row r="547" spans="1:18" outlineLevel="2">
      <c r="A547" s="401" t="s">
        <v>4844</v>
      </c>
      <c r="B547" s="45" t="s">
        <v>3469</v>
      </c>
      <c r="C547" s="230">
        <v>0</v>
      </c>
      <c r="D547" s="230">
        <f t="shared" si="44"/>
        <v>0</v>
      </c>
      <c r="E547" s="255"/>
      <c r="F547" s="256"/>
      <c r="G547" s="256"/>
      <c r="H547" s="255"/>
      <c r="I547" s="230"/>
      <c r="J547" s="255"/>
      <c r="K547" s="230">
        <f t="shared" si="46"/>
        <v>0</v>
      </c>
      <c r="L547" s="257"/>
      <c r="M547" s="230"/>
      <c r="N547" s="229">
        <v>0</v>
      </c>
      <c r="O547" s="65" t="s">
        <v>3468</v>
      </c>
      <c r="P547" s="242" t="b">
        <f>EXACT($A$546,O547)</f>
        <v>1</v>
      </c>
      <c r="Q547" s="258">
        <v>0</v>
      </c>
      <c r="R547" s="259">
        <f t="shared" si="45"/>
        <v>0</v>
      </c>
    </row>
    <row r="548" spans="1:18" outlineLevel="2">
      <c r="A548" s="272" t="s">
        <v>4845</v>
      </c>
      <c r="B548" s="196" t="s">
        <v>3470</v>
      </c>
      <c r="C548" s="230">
        <v>4617841.16</v>
      </c>
      <c r="D548" s="230">
        <f t="shared" si="44"/>
        <v>-4617841.16</v>
      </c>
      <c r="E548" s="255"/>
      <c r="F548" s="256"/>
      <c r="G548" s="256"/>
      <c r="H548" s="255"/>
      <c r="I548" s="230"/>
      <c r="J548" s="255"/>
      <c r="K548" s="230">
        <f t="shared" si="46"/>
        <v>-4617841.16</v>
      </c>
      <c r="L548" s="257"/>
      <c r="M548" s="230"/>
      <c r="N548" s="229">
        <v>0</v>
      </c>
      <c r="O548" s="65" t="s">
        <v>3468</v>
      </c>
      <c r="P548" s="242" t="b">
        <f>EXACT($A$546,O548)</f>
        <v>1</v>
      </c>
      <c r="Q548" s="258">
        <v>0</v>
      </c>
      <c r="R548" s="259">
        <f t="shared" si="45"/>
        <v>-4617841.16</v>
      </c>
    </row>
    <row r="549" spans="1:18" outlineLevel="2">
      <c r="A549" s="272" t="s">
        <v>4846</v>
      </c>
      <c r="B549" s="196" t="s">
        <v>3471</v>
      </c>
      <c r="C549" s="230">
        <v>2934.3699999999899</v>
      </c>
      <c r="D549" s="230">
        <f t="shared" si="44"/>
        <v>-2934.3699999999899</v>
      </c>
      <c r="E549" s="255"/>
      <c r="F549" s="256"/>
      <c r="G549" s="256"/>
      <c r="H549" s="255"/>
      <c r="I549" s="230"/>
      <c r="J549" s="255"/>
      <c r="K549" s="230">
        <f t="shared" si="46"/>
        <v>-2934.3699999999899</v>
      </c>
      <c r="L549" s="257"/>
      <c r="M549" s="230"/>
      <c r="N549" s="229">
        <v>0</v>
      </c>
      <c r="O549" s="65" t="s">
        <v>3468</v>
      </c>
      <c r="P549" s="242" t="b">
        <f>EXACT($A$546,O549)</f>
        <v>1</v>
      </c>
      <c r="Q549" s="258">
        <v>0</v>
      </c>
      <c r="R549" s="259">
        <f t="shared" si="45"/>
        <v>-2934.3699999999899</v>
      </c>
    </row>
    <row r="550" spans="1:18" outlineLevel="2">
      <c r="A550" s="272" t="s">
        <v>4847</v>
      </c>
      <c r="B550" s="196" t="s">
        <v>3472</v>
      </c>
      <c r="C550" s="230">
        <v>0</v>
      </c>
      <c r="D550" s="230">
        <f t="shared" si="44"/>
        <v>0</v>
      </c>
      <c r="E550" s="255"/>
      <c r="F550" s="256"/>
      <c r="G550" s="256"/>
      <c r="H550" s="255"/>
      <c r="I550" s="230"/>
      <c r="J550" s="255"/>
      <c r="K550" s="230">
        <f t="shared" si="46"/>
        <v>0</v>
      </c>
      <c r="L550" s="257"/>
      <c r="M550" s="230"/>
      <c r="N550" s="229">
        <v>0</v>
      </c>
      <c r="O550" s="65" t="s">
        <v>3468</v>
      </c>
      <c r="P550" s="242" t="b">
        <f>EXACT($A$546,O550)</f>
        <v>1</v>
      </c>
      <c r="Q550" s="258">
        <v>0</v>
      </c>
      <c r="R550" s="259">
        <f t="shared" si="45"/>
        <v>0</v>
      </c>
    </row>
    <row r="551" spans="1:18" outlineLevel="1">
      <c r="A551" s="400" t="s">
        <v>3473</v>
      </c>
      <c r="C551" s="254">
        <f>SUM(C552:C553)</f>
        <v>152447.359999999</v>
      </c>
      <c r="D551" s="254">
        <f t="shared" si="44"/>
        <v>-152447.359999999</v>
      </c>
      <c r="E551" s="255"/>
      <c r="F551" s="256"/>
      <c r="G551" s="256"/>
      <c r="H551" s="255"/>
      <c r="I551" s="254"/>
      <c r="J551" s="255"/>
      <c r="K551" s="254">
        <f t="shared" si="46"/>
        <v>-152447.359999999</v>
      </c>
      <c r="L551" s="257" t="e">
        <f>#REF!+C551</f>
        <v>#REF!</v>
      </c>
      <c r="M551" s="254"/>
      <c r="N551" s="229" t="e">
        <v>#VALUE!</v>
      </c>
      <c r="O551" s="65">
        <v>0</v>
      </c>
      <c r="Q551" s="258">
        <v>-123098.04</v>
      </c>
      <c r="R551" s="259">
        <f t="shared" si="45"/>
        <v>-29349.319999999003</v>
      </c>
    </row>
    <row r="552" spans="1:18" outlineLevel="2">
      <c r="A552" s="401" t="s">
        <v>4848</v>
      </c>
      <c r="B552" s="45" t="s">
        <v>3474</v>
      </c>
      <c r="C552" s="230">
        <v>0</v>
      </c>
      <c r="D552" s="230">
        <f t="shared" si="44"/>
        <v>0</v>
      </c>
      <c r="E552" s="255"/>
      <c r="F552" s="256"/>
      <c r="G552" s="256"/>
      <c r="H552" s="255"/>
      <c r="I552" s="230"/>
      <c r="J552" s="255"/>
      <c r="K552" s="230">
        <f t="shared" si="46"/>
        <v>0</v>
      </c>
      <c r="L552" s="257"/>
      <c r="M552" s="230"/>
      <c r="N552" s="229">
        <v>0</v>
      </c>
      <c r="O552" s="65" t="s">
        <v>3473</v>
      </c>
      <c r="P552" s="242" t="b">
        <f>EXACT($A$551,O552)</f>
        <v>1</v>
      </c>
      <c r="Q552" s="258">
        <v>0</v>
      </c>
      <c r="R552" s="259">
        <f t="shared" si="45"/>
        <v>0</v>
      </c>
    </row>
    <row r="553" spans="1:18" outlineLevel="2">
      <c r="A553" s="272" t="s">
        <v>4849</v>
      </c>
      <c r="B553" s="196" t="s">
        <v>3474</v>
      </c>
      <c r="C553" s="230">
        <v>152447.359999999</v>
      </c>
      <c r="D553" s="230">
        <f t="shared" si="44"/>
        <v>-152447.359999999</v>
      </c>
      <c r="E553" s="255"/>
      <c r="F553" s="256"/>
      <c r="G553" s="256"/>
      <c r="H553" s="255"/>
      <c r="I553" s="230"/>
      <c r="J553" s="255"/>
      <c r="K553" s="230">
        <f t="shared" si="46"/>
        <v>-152447.359999999</v>
      </c>
      <c r="L553" s="257"/>
      <c r="M553" s="230"/>
      <c r="N553" s="229">
        <v>0</v>
      </c>
      <c r="O553" s="65" t="s">
        <v>3473</v>
      </c>
      <c r="P553" s="242" t="b">
        <f>EXACT($A$551,O553)</f>
        <v>1</v>
      </c>
      <c r="Q553" s="258">
        <v>0</v>
      </c>
      <c r="R553" s="259">
        <f t="shared" si="45"/>
        <v>-152447.359999999</v>
      </c>
    </row>
    <row r="554" spans="1:18" outlineLevel="1">
      <c r="A554" s="400" t="s">
        <v>3475</v>
      </c>
      <c r="C554" s="254">
        <f>SUM(C555:C556)</f>
        <v>12162.83</v>
      </c>
      <c r="D554" s="254">
        <f t="shared" si="44"/>
        <v>-12162.83</v>
      </c>
      <c r="E554" s="255"/>
      <c r="F554" s="256"/>
      <c r="G554" s="256"/>
      <c r="H554" s="255"/>
      <c r="I554" s="254"/>
      <c r="J554" s="255"/>
      <c r="K554" s="254">
        <f t="shared" si="46"/>
        <v>-12162.83</v>
      </c>
      <c r="L554" s="257" t="e">
        <f>#REF!+C554</f>
        <v>#REF!</v>
      </c>
      <c r="M554" s="254"/>
      <c r="N554" s="229" t="e">
        <v>#VALUE!</v>
      </c>
      <c r="O554" s="65">
        <v>0</v>
      </c>
      <c r="Q554" s="258">
        <v>-10730.14</v>
      </c>
      <c r="R554" s="259">
        <f t="shared" si="45"/>
        <v>-1432.6900000000005</v>
      </c>
    </row>
    <row r="555" spans="1:18" outlineLevel="2">
      <c r="A555" s="401" t="s">
        <v>4850</v>
      </c>
      <c r="B555" s="45" t="s">
        <v>3476</v>
      </c>
      <c r="C555" s="230">
        <v>0</v>
      </c>
      <c r="D555" s="230">
        <f t="shared" si="44"/>
        <v>0</v>
      </c>
      <c r="E555" s="255"/>
      <c r="F555" s="256"/>
      <c r="G555" s="256"/>
      <c r="H555" s="255"/>
      <c r="I555" s="230"/>
      <c r="J555" s="255"/>
      <c r="K555" s="230">
        <f t="shared" si="46"/>
        <v>0</v>
      </c>
      <c r="L555" s="257"/>
      <c r="M555" s="230"/>
      <c r="N555" s="229">
        <v>0</v>
      </c>
      <c r="O555" s="65" t="s">
        <v>3475</v>
      </c>
      <c r="P555" s="242" t="b">
        <f>EXACT($A$554,O555)</f>
        <v>1</v>
      </c>
      <c r="Q555" s="258">
        <v>0</v>
      </c>
      <c r="R555" s="259">
        <f t="shared" si="45"/>
        <v>0</v>
      </c>
    </row>
    <row r="556" spans="1:18" outlineLevel="2">
      <c r="A556" s="272" t="s">
        <v>4851</v>
      </c>
      <c r="B556" s="196" t="s">
        <v>3476</v>
      </c>
      <c r="C556" s="230">
        <v>12162.83</v>
      </c>
      <c r="D556" s="230">
        <f t="shared" si="44"/>
        <v>-12162.83</v>
      </c>
      <c r="E556" s="255"/>
      <c r="F556" s="256"/>
      <c r="G556" s="256"/>
      <c r="H556" s="255"/>
      <c r="I556" s="230"/>
      <c r="J556" s="255"/>
      <c r="K556" s="230">
        <f t="shared" si="46"/>
        <v>-12162.83</v>
      </c>
      <c r="L556" s="257"/>
      <c r="M556" s="230"/>
      <c r="N556" s="229">
        <v>0</v>
      </c>
      <c r="O556" s="65" t="s">
        <v>3475</v>
      </c>
      <c r="P556" s="242" t="b">
        <f>EXACT($A$554,O556)</f>
        <v>1</v>
      </c>
      <c r="Q556" s="258">
        <v>0</v>
      </c>
      <c r="R556" s="259">
        <f t="shared" si="45"/>
        <v>-12162.83</v>
      </c>
    </row>
    <row r="557" spans="1:18" outlineLevel="1">
      <c r="A557" s="400" t="s">
        <v>3477</v>
      </c>
      <c r="C557" s="254">
        <f>SUM(C558:C563)</f>
        <v>280719.49</v>
      </c>
      <c r="D557" s="254">
        <f t="shared" si="44"/>
        <v>-280719.49</v>
      </c>
      <c r="E557" s="255"/>
      <c r="F557" s="256"/>
      <c r="G557" s="256"/>
      <c r="H557" s="255"/>
      <c r="I557" s="254">
        <f>I563</f>
        <v>0</v>
      </c>
      <c r="J557" s="255"/>
      <c r="K557" s="254">
        <f t="shared" si="46"/>
        <v>-280719.49</v>
      </c>
      <c r="L557" s="257" t="e">
        <f>#REF!+C557</f>
        <v>#REF!</v>
      </c>
      <c r="M557" s="254"/>
      <c r="N557" s="229" t="e">
        <v>#VALUE!</v>
      </c>
      <c r="O557" s="65">
        <v>0</v>
      </c>
      <c r="Q557" s="258">
        <v>-318734.28999999998</v>
      </c>
      <c r="R557" s="259">
        <f t="shared" si="45"/>
        <v>38014.799999999988</v>
      </c>
    </row>
    <row r="558" spans="1:18" outlineLevel="2">
      <c r="A558" s="401" t="s">
        <v>4852</v>
      </c>
      <c r="B558" s="45" t="s">
        <v>3478</v>
      </c>
      <c r="C558" s="230">
        <v>0</v>
      </c>
      <c r="D558" s="230">
        <f t="shared" si="44"/>
        <v>0</v>
      </c>
      <c r="E558" s="255"/>
      <c r="F558" s="256"/>
      <c r="G558" s="256"/>
      <c r="H558" s="255"/>
      <c r="I558" s="230"/>
      <c r="J558" s="255"/>
      <c r="K558" s="230">
        <f t="shared" si="46"/>
        <v>0</v>
      </c>
      <c r="L558" s="257"/>
      <c r="M558" s="230"/>
      <c r="N558" s="229">
        <v>0</v>
      </c>
      <c r="O558" s="65" t="s">
        <v>3477</v>
      </c>
      <c r="P558" s="242" t="b">
        <f t="shared" ref="P558:P563" si="47">EXACT($A$557,O558)</f>
        <v>1</v>
      </c>
      <c r="Q558" s="258">
        <v>0</v>
      </c>
      <c r="R558" s="259">
        <f t="shared" si="45"/>
        <v>0</v>
      </c>
    </row>
    <row r="559" spans="1:18" outlineLevel="2">
      <c r="A559" s="272" t="s">
        <v>4853</v>
      </c>
      <c r="B559" s="196" t="s">
        <v>3478</v>
      </c>
      <c r="C559" s="230">
        <v>239606.17</v>
      </c>
      <c r="D559" s="230">
        <f t="shared" si="44"/>
        <v>-239606.17</v>
      </c>
      <c r="E559" s="255"/>
      <c r="F559" s="256"/>
      <c r="G559" s="256"/>
      <c r="H559" s="255"/>
      <c r="I559" s="230"/>
      <c r="J559" s="255"/>
      <c r="K559" s="230">
        <f t="shared" si="46"/>
        <v>-239606.17</v>
      </c>
      <c r="L559" s="257"/>
      <c r="M559" s="230"/>
      <c r="N559" s="229">
        <v>0</v>
      </c>
      <c r="O559" s="65" t="s">
        <v>3477</v>
      </c>
      <c r="P559" s="242" t="b">
        <f t="shared" si="47"/>
        <v>1</v>
      </c>
      <c r="Q559" s="258">
        <v>0</v>
      </c>
      <c r="R559" s="259">
        <f t="shared" si="45"/>
        <v>-239606.17</v>
      </c>
    </row>
    <row r="560" spans="1:18" outlineLevel="2">
      <c r="A560" s="272" t="s">
        <v>4854</v>
      </c>
      <c r="B560" s="196" t="s">
        <v>3479</v>
      </c>
      <c r="C560" s="230">
        <v>41113.32</v>
      </c>
      <c r="D560" s="230">
        <f t="shared" si="44"/>
        <v>-41113.32</v>
      </c>
      <c r="E560" s="255"/>
      <c r="F560" s="256"/>
      <c r="G560" s="256"/>
      <c r="H560" s="255"/>
      <c r="I560" s="230"/>
      <c r="J560" s="255"/>
      <c r="K560" s="230">
        <f t="shared" si="46"/>
        <v>-41113.32</v>
      </c>
      <c r="L560" s="257"/>
      <c r="M560" s="230"/>
      <c r="N560" s="229">
        <v>0</v>
      </c>
      <c r="O560" s="65" t="s">
        <v>3477</v>
      </c>
      <c r="P560" s="242" t="b">
        <f t="shared" si="47"/>
        <v>1</v>
      </c>
      <c r="Q560" s="258">
        <v>0</v>
      </c>
      <c r="R560" s="259">
        <f t="shared" si="45"/>
        <v>-41113.32</v>
      </c>
    </row>
    <row r="561" spans="1:18" outlineLevel="2">
      <c r="A561" s="272" t="s">
        <v>4855</v>
      </c>
      <c r="B561" s="196" t="s">
        <v>3480</v>
      </c>
      <c r="C561" s="230">
        <v>0</v>
      </c>
      <c r="D561" s="230">
        <f t="shared" si="44"/>
        <v>0</v>
      </c>
      <c r="E561" s="255"/>
      <c r="F561" s="270"/>
      <c r="G561" s="270"/>
      <c r="H561" s="266"/>
      <c r="I561" s="230"/>
      <c r="J561" s="255"/>
      <c r="K561" s="230">
        <f t="shared" si="46"/>
        <v>0</v>
      </c>
      <c r="L561" s="257"/>
      <c r="M561" s="230"/>
      <c r="N561" s="229">
        <v>0</v>
      </c>
      <c r="O561" s="65" t="s">
        <v>3477</v>
      </c>
      <c r="P561" s="242" t="b">
        <f t="shared" si="47"/>
        <v>1</v>
      </c>
      <c r="Q561" s="258">
        <v>0</v>
      </c>
      <c r="R561" s="259">
        <f t="shared" si="45"/>
        <v>0</v>
      </c>
    </row>
    <row r="562" spans="1:18" outlineLevel="2">
      <c r="A562" s="272" t="s">
        <v>4856</v>
      </c>
      <c r="B562" s="196" t="s">
        <v>3481</v>
      </c>
      <c r="C562" s="230">
        <v>0</v>
      </c>
      <c r="D562" s="230">
        <f t="shared" si="44"/>
        <v>0</v>
      </c>
      <c r="E562" s="255"/>
      <c r="F562" s="270"/>
      <c r="G562" s="270"/>
      <c r="H562" s="266"/>
      <c r="I562" s="230"/>
      <c r="J562" s="255"/>
      <c r="K562" s="230">
        <f t="shared" si="46"/>
        <v>0</v>
      </c>
      <c r="L562" s="257"/>
      <c r="M562" s="230"/>
      <c r="N562" s="229">
        <v>0</v>
      </c>
      <c r="O562" s="65" t="s">
        <v>3477</v>
      </c>
      <c r="P562" s="242" t="b">
        <f t="shared" si="47"/>
        <v>1</v>
      </c>
      <c r="Q562" s="258">
        <v>0</v>
      </c>
      <c r="R562" s="259">
        <f t="shared" si="45"/>
        <v>0</v>
      </c>
    </row>
    <row r="563" spans="1:18" outlineLevel="2">
      <c r="A563" s="272" t="s">
        <v>4857</v>
      </c>
      <c r="B563" s="196" t="s">
        <v>3482</v>
      </c>
      <c r="C563" s="230">
        <v>0</v>
      </c>
      <c r="D563" s="230">
        <f t="shared" si="44"/>
        <v>0</v>
      </c>
      <c r="E563" s="255"/>
      <c r="F563" s="270"/>
      <c r="G563" s="270"/>
      <c r="H563" s="266"/>
      <c r="I563" s="230">
        <v>0</v>
      </c>
      <c r="J563" s="255"/>
      <c r="K563" s="230">
        <f>D563+I563</f>
        <v>0</v>
      </c>
      <c r="L563" s="257"/>
      <c r="M563" s="230"/>
      <c r="N563" s="229">
        <v>0</v>
      </c>
      <c r="O563" s="65" t="s">
        <v>3477</v>
      </c>
      <c r="P563" s="242" t="b">
        <f t="shared" si="47"/>
        <v>1</v>
      </c>
      <c r="Q563" s="258">
        <v>0</v>
      </c>
      <c r="R563" s="259">
        <f t="shared" si="45"/>
        <v>0</v>
      </c>
    </row>
    <row r="564" spans="1:18" outlineLevel="1">
      <c r="A564" s="400" t="s">
        <v>3483</v>
      </c>
      <c r="C564" s="254">
        <f>SUM(C565:C567)</f>
        <v>23181.040000000001</v>
      </c>
      <c r="D564" s="254">
        <f t="shared" si="44"/>
        <v>-23181.040000000001</v>
      </c>
      <c r="E564" s="255"/>
      <c r="F564" s="256"/>
      <c r="G564" s="256"/>
      <c r="H564" s="255"/>
      <c r="I564" s="254"/>
      <c r="J564" s="255"/>
      <c r="K564" s="254">
        <f t="shared" si="46"/>
        <v>-23181.040000000001</v>
      </c>
      <c r="L564" s="257" t="e">
        <f>#REF!+C564</f>
        <v>#REF!</v>
      </c>
      <c r="M564" s="254"/>
      <c r="N564" s="229" t="e">
        <v>#VALUE!</v>
      </c>
      <c r="O564" s="65">
        <v>0</v>
      </c>
      <c r="Q564" s="258">
        <v>-20477.47</v>
      </c>
      <c r="R564" s="259">
        <f t="shared" si="45"/>
        <v>-2703.5699999999997</v>
      </c>
    </row>
    <row r="565" spans="1:18" outlineLevel="2">
      <c r="A565" s="401" t="s">
        <v>4858</v>
      </c>
      <c r="B565" s="45" t="s">
        <v>3484</v>
      </c>
      <c r="C565" s="230">
        <v>0</v>
      </c>
      <c r="D565" s="230">
        <f t="shared" si="44"/>
        <v>0</v>
      </c>
      <c r="E565" s="255"/>
      <c r="F565" s="256"/>
      <c r="G565" s="256"/>
      <c r="H565" s="255"/>
      <c r="I565" s="230"/>
      <c r="J565" s="255"/>
      <c r="K565" s="230">
        <f t="shared" si="46"/>
        <v>0</v>
      </c>
      <c r="L565" s="257"/>
      <c r="M565" s="230"/>
      <c r="N565" s="229">
        <v>0</v>
      </c>
      <c r="O565" s="65" t="s">
        <v>3483</v>
      </c>
      <c r="P565" s="242" t="b">
        <f>EXACT($A$564,O565)</f>
        <v>1</v>
      </c>
      <c r="Q565" s="258">
        <v>0</v>
      </c>
      <c r="R565" s="259">
        <f t="shared" si="45"/>
        <v>0</v>
      </c>
    </row>
    <row r="566" spans="1:18" outlineLevel="2">
      <c r="A566" s="272" t="s">
        <v>4859</v>
      </c>
      <c r="B566" s="196" t="s">
        <v>3485</v>
      </c>
      <c r="C566" s="230">
        <v>23181.040000000001</v>
      </c>
      <c r="D566" s="230">
        <f t="shared" si="44"/>
        <v>-23181.040000000001</v>
      </c>
      <c r="E566" s="255"/>
      <c r="F566" s="256"/>
      <c r="G566" s="256"/>
      <c r="H566" s="255"/>
      <c r="I566" s="230"/>
      <c r="J566" s="255"/>
      <c r="K566" s="230">
        <f t="shared" si="46"/>
        <v>-23181.040000000001</v>
      </c>
      <c r="L566" s="257"/>
      <c r="M566" s="230"/>
      <c r="N566" s="229">
        <v>0</v>
      </c>
      <c r="O566" s="65" t="s">
        <v>3483</v>
      </c>
      <c r="P566" s="242" t="b">
        <f>EXACT($A$564,O566)</f>
        <v>1</v>
      </c>
      <c r="Q566" s="258">
        <v>0</v>
      </c>
      <c r="R566" s="259">
        <f t="shared" si="45"/>
        <v>-23181.040000000001</v>
      </c>
    </row>
    <row r="567" spans="1:18" outlineLevel="2">
      <c r="A567" s="272" t="s">
        <v>4860</v>
      </c>
      <c r="B567" s="196" t="s">
        <v>3486</v>
      </c>
      <c r="C567" s="230">
        <v>0</v>
      </c>
      <c r="D567" s="230">
        <f t="shared" si="44"/>
        <v>0</v>
      </c>
      <c r="E567" s="255"/>
      <c r="F567" s="256"/>
      <c r="G567" s="256"/>
      <c r="H567" s="255"/>
      <c r="I567" s="230"/>
      <c r="J567" s="255"/>
      <c r="K567" s="230">
        <f t="shared" si="46"/>
        <v>0</v>
      </c>
      <c r="L567" s="257"/>
      <c r="M567" s="230"/>
      <c r="N567" s="229">
        <v>0</v>
      </c>
      <c r="O567" s="65" t="s">
        <v>3483</v>
      </c>
      <c r="P567" s="242" t="b">
        <f>EXACT($A$564,O567)</f>
        <v>1</v>
      </c>
      <c r="Q567" s="258">
        <v>0</v>
      </c>
      <c r="R567" s="259">
        <f t="shared" si="45"/>
        <v>0</v>
      </c>
    </row>
    <row r="568" spans="1:18" outlineLevel="1">
      <c r="A568" s="400" t="s">
        <v>3487</v>
      </c>
      <c r="C568" s="254">
        <f>SUM(C569:C570)</f>
        <v>173797.17</v>
      </c>
      <c r="D568" s="254">
        <f t="shared" si="44"/>
        <v>-173797.17</v>
      </c>
      <c r="E568" s="255"/>
      <c r="F568" s="256"/>
      <c r="G568" s="256"/>
      <c r="H568" s="255"/>
      <c r="I568" s="254"/>
      <c r="J568" s="255"/>
      <c r="K568" s="254">
        <f t="shared" si="46"/>
        <v>-173797.17</v>
      </c>
      <c r="L568" s="257" t="e">
        <f>#REF!+C568</f>
        <v>#REF!</v>
      </c>
      <c r="M568" s="254"/>
      <c r="N568" s="229" t="e">
        <v>#VALUE!</v>
      </c>
      <c r="O568" s="65">
        <v>0</v>
      </c>
      <c r="Q568" s="258">
        <v>-161742.07</v>
      </c>
      <c r="R568" s="259">
        <f t="shared" si="45"/>
        <v>-12055.100000000006</v>
      </c>
    </row>
    <row r="569" spans="1:18" outlineLevel="2">
      <c r="A569" s="401" t="s">
        <v>4861</v>
      </c>
      <c r="B569" s="45" t="s">
        <v>3488</v>
      </c>
      <c r="C569" s="230">
        <v>0</v>
      </c>
      <c r="D569" s="230">
        <f t="shared" si="44"/>
        <v>0</v>
      </c>
      <c r="E569" s="255"/>
      <c r="F569" s="256"/>
      <c r="G569" s="256"/>
      <c r="H569" s="255"/>
      <c r="I569" s="230"/>
      <c r="J569" s="255"/>
      <c r="K569" s="230">
        <f t="shared" si="46"/>
        <v>0</v>
      </c>
      <c r="L569" s="257"/>
      <c r="M569" s="230"/>
      <c r="N569" s="229">
        <v>0</v>
      </c>
      <c r="O569" s="65" t="s">
        <v>3487</v>
      </c>
      <c r="P569" s="242" t="b">
        <f>EXACT($A$568,O569)</f>
        <v>1</v>
      </c>
      <c r="Q569" s="258">
        <v>0</v>
      </c>
      <c r="R569" s="259">
        <f t="shared" si="45"/>
        <v>0</v>
      </c>
    </row>
    <row r="570" spans="1:18" outlineLevel="2">
      <c r="A570" s="272" t="s">
        <v>4862</v>
      </c>
      <c r="B570" s="196" t="s">
        <v>3488</v>
      </c>
      <c r="C570" s="230">
        <v>173797.17</v>
      </c>
      <c r="D570" s="230">
        <f t="shared" si="44"/>
        <v>-173797.17</v>
      </c>
      <c r="E570" s="255"/>
      <c r="F570" s="256"/>
      <c r="G570" s="256"/>
      <c r="H570" s="255"/>
      <c r="I570" s="230"/>
      <c r="J570" s="255"/>
      <c r="K570" s="230">
        <f t="shared" si="46"/>
        <v>-173797.17</v>
      </c>
      <c r="L570" s="257"/>
      <c r="M570" s="230"/>
      <c r="N570" s="229">
        <v>0</v>
      </c>
      <c r="O570" s="65" t="s">
        <v>3487</v>
      </c>
      <c r="P570" s="242" t="b">
        <f>EXACT($A$568,O570)</f>
        <v>1</v>
      </c>
      <c r="Q570" s="258">
        <v>0</v>
      </c>
      <c r="R570" s="259">
        <f t="shared" si="45"/>
        <v>-173797.17</v>
      </c>
    </row>
    <row r="571" spans="1:18" outlineLevel="1">
      <c r="A571" s="400" t="s">
        <v>3489</v>
      </c>
      <c r="B571" s="196"/>
      <c r="C571" s="254">
        <f>SUM(C572:C573)</f>
        <v>292635.21000000002</v>
      </c>
      <c r="D571" s="254">
        <f t="shared" si="44"/>
        <v>-292635.21000000002</v>
      </c>
      <c r="E571" s="255"/>
      <c r="F571" s="256"/>
      <c r="G571" s="256"/>
      <c r="H571" s="255"/>
      <c r="I571" s="254">
        <f>I573</f>
        <v>265343.01</v>
      </c>
      <c r="J571" s="255"/>
      <c r="K571" s="254">
        <f>D571+I571</f>
        <v>-27292.200000000012</v>
      </c>
      <c r="L571" s="257" t="e">
        <f>#REF!+C571</f>
        <v>#REF!</v>
      </c>
      <c r="M571" s="254"/>
      <c r="N571" s="229" t="e">
        <v>#VALUE!</v>
      </c>
      <c r="O571" s="65">
        <v>0</v>
      </c>
      <c r="Q571" s="258">
        <v>-27292.21</v>
      </c>
      <c r="R571" s="259">
        <f t="shared" si="45"/>
        <v>9.9999999874853529E-3</v>
      </c>
    </row>
    <row r="572" spans="1:18" outlineLevel="2">
      <c r="A572" s="401" t="s">
        <v>4863</v>
      </c>
      <c r="B572" s="45" t="s">
        <v>3490</v>
      </c>
      <c r="C572" s="230">
        <v>0</v>
      </c>
      <c r="D572" s="230">
        <f t="shared" si="44"/>
        <v>0</v>
      </c>
      <c r="E572" s="255"/>
      <c r="F572" s="256"/>
      <c r="G572" s="256"/>
      <c r="H572" s="255"/>
      <c r="I572" s="230"/>
      <c r="J572" s="255"/>
      <c r="K572" s="230">
        <f>D572+I572</f>
        <v>0</v>
      </c>
      <c r="L572" s="257"/>
      <c r="M572" s="230"/>
      <c r="N572" s="229">
        <v>0</v>
      </c>
      <c r="O572" s="65" t="s">
        <v>3489</v>
      </c>
      <c r="P572" s="242" t="b">
        <f>EXACT($A$571,O572)</f>
        <v>1</v>
      </c>
      <c r="Q572" s="258">
        <v>0</v>
      </c>
      <c r="R572" s="259">
        <f t="shared" si="45"/>
        <v>0</v>
      </c>
    </row>
    <row r="573" spans="1:18" outlineLevel="2">
      <c r="A573" s="401" t="s">
        <v>4864</v>
      </c>
      <c r="B573" s="45" t="s">
        <v>3490</v>
      </c>
      <c r="C573" s="230">
        <v>292635.21000000002</v>
      </c>
      <c r="D573" s="230">
        <f t="shared" si="44"/>
        <v>-292635.21000000002</v>
      </c>
      <c r="E573" s="255"/>
      <c r="F573" s="256"/>
      <c r="G573" s="256"/>
      <c r="H573" s="255"/>
      <c r="I573" s="230">
        <v>265343.01</v>
      </c>
      <c r="J573" s="255"/>
      <c r="K573" s="230">
        <f>D573+I573</f>
        <v>-27292.200000000012</v>
      </c>
      <c r="L573" s="257"/>
      <c r="M573" s="230"/>
      <c r="N573" s="229">
        <v>0</v>
      </c>
      <c r="O573" s="65" t="s">
        <v>3489</v>
      </c>
      <c r="P573" s="242" t="b">
        <f>EXACT($A$571,O573)</f>
        <v>1</v>
      </c>
      <c r="Q573" s="258">
        <v>0</v>
      </c>
      <c r="R573" s="259">
        <f t="shared" si="45"/>
        <v>-27292.200000000012</v>
      </c>
    </row>
    <row r="574" spans="1:18" outlineLevel="1">
      <c r="A574" s="400" t="s">
        <v>3491</v>
      </c>
      <c r="C574" s="254">
        <f>SUM(C575)</f>
        <v>227458.859999999</v>
      </c>
      <c r="D574" s="254">
        <f t="shared" si="44"/>
        <v>-227458.859999999</v>
      </c>
      <c r="E574" s="255"/>
      <c r="F574" s="256"/>
      <c r="G574" s="256"/>
      <c r="H574" s="255"/>
      <c r="I574" s="254"/>
      <c r="J574" s="255"/>
      <c r="K574" s="254">
        <f t="shared" si="46"/>
        <v>-227458.859999999</v>
      </c>
      <c r="L574" s="257" t="e">
        <f>#REF!+C574</f>
        <v>#REF!</v>
      </c>
      <c r="M574" s="254"/>
      <c r="N574" s="229" t="e">
        <v>#VALUE!</v>
      </c>
      <c r="O574" s="65">
        <v>0</v>
      </c>
      <c r="Q574" s="258">
        <v>-206092.09</v>
      </c>
      <c r="R574" s="259">
        <f t="shared" si="45"/>
        <v>-21366.769999999</v>
      </c>
    </row>
    <row r="575" spans="1:18" outlineLevel="2">
      <c r="A575" s="272" t="s">
        <v>4865</v>
      </c>
      <c r="B575" s="196" t="s">
        <v>3492</v>
      </c>
      <c r="C575" s="230">
        <v>227458.859999999</v>
      </c>
      <c r="D575" s="230">
        <f t="shared" si="44"/>
        <v>-227458.859999999</v>
      </c>
      <c r="E575" s="255"/>
      <c r="F575" s="256"/>
      <c r="G575" s="256"/>
      <c r="H575" s="255"/>
      <c r="I575" s="230"/>
      <c r="J575" s="255"/>
      <c r="K575" s="230">
        <f t="shared" si="46"/>
        <v>-227458.859999999</v>
      </c>
      <c r="L575" s="257"/>
      <c r="M575" s="230"/>
      <c r="N575" s="229">
        <v>0</v>
      </c>
      <c r="O575" s="65" t="s">
        <v>3491</v>
      </c>
      <c r="P575" s="242" t="b">
        <f>EXACT($A574,O575)</f>
        <v>1</v>
      </c>
      <c r="Q575" s="258">
        <v>0</v>
      </c>
      <c r="R575" s="259">
        <f t="shared" si="45"/>
        <v>-227458.859999999</v>
      </c>
    </row>
    <row r="576" spans="1:18" outlineLevel="1">
      <c r="A576" s="400" t="s">
        <v>3493</v>
      </c>
      <c r="C576" s="254">
        <f>SUM(C577:C578)</f>
        <v>88497.039999999906</v>
      </c>
      <c r="D576" s="254">
        <f t="shared" si="44"/>
        <v>-88497.039999999906</v>
      </c>
      <c r="E576" s="255"/>
      <c r="F576" s="256"/>
      <c r="G576" s="256"/>
      <c r="H576" s="255"/>
      <c r="I576" s="254"/>
      <c r="J576" s="255"/>
      <c r="K576" s="254">
        <f>D576+I576</f>
        <v>-88497.039999999906</v>
      </c>
      <c r="L576" s="257" t="e">
        <f>#REF!+C576</f>
        <v>#REF!</v>
      </c>
      <c r="M576" s="254"/>
      <c r="N576" s="229" t="e">
        <v>#VALUE!</v>
      </c>
      <c r="O576" s="65">
        <v>0</v>
      </c>
      <c r="Q576" s="258">
        <v>-29618.31</v>
      </c>
      <c r="R576" s="259">
        <f t="shared" si="45"/>
        <v>-58878.729999999909</v>
      </c>
    </row>
    <row r="577" spans="1:18" outlineLevel="2">
      <c r="A577" s="401" t="s">
        <v>4866</v>
      </c>
      <c r="B577" s="45" t="s">
        <v>3494</v>
      </c>
      <c r="C577" s="230">
        <v>0</v>
      </c>
      <c r="D577" s="230">
        <f t="shared" si="44"/>
        <v>0</v>
      </c>
      <c r="E577" s="255"/>
      <c r="F577" s="256"/>
      <c r="G577" s="256"/>
      <c r="H577" s="255"/>
      <c r="I577" s="230"/>
      <c r="J577" s="255"/>
      <c r="K577" s="230">
        <f>D577+I577</f>
        <v>0</v>
      </c>
      <c r="L577" s="257"/>
      <c r="M577" s="230"/>
      <c r="N577" s="229">
        <v>0</v>
      </c>
      <c r="O577" s="65" t="s">
        <v>3493</v>
      </c>
      <c r="P577" s="242" t="b">
        <f>EXACT($A$576,O577)</f>
        <v>1</v>
      </c>
      <c r="Q577" s="258">
        <v>0</v>
      </c>
      <c r="R577" s="259">
        <f t="shared" si="45"/>
        <v>0</v>
      </c>
    </row>
    <row r="578" spans="1:18" outlineLevel="2">
      <c r="A578" s="272" t="s">
        <v>4867</v>
      </c>
      <c r="B578" s="196" t="s">
        <v>3495</v>
      </c>
      <c r="C578" s="230">
        <v>88497.039999999906</v>
      </c>
      <c r="D578" s="230">
        <f t="shared" si="44"/>
        <v>-88497.039999999906</v>
      </c>
      <c r="E578" s="255"/>
      <c r="F578" s="256"/>
      <c r="G578" s="256"/>
      <c r="H578" s="255"/>
      <c r="I578" s="230"/>
      <c r="J578" s="255"/>
      <c r="K578" s="230">
        <f t="shared" ref="K578:K641" si="48">D578+I578</f>
        <v>-88497.039999999906</v>
      </c>
      <c r="L578" s="257"/>
      <c r="M578" s="230"/>
      <c r="N578" s="229">
        <v>0</v>
      </c>
      <c r="O578" s="65" t="s">
        <v>3493</v>
      </c>
      <c r="P578" s="242" t="b">
        <f>EXACT($A$576,O578)</f>
        <v>1</v>
      </c>
      <c r="Q578" s="258">
        <v>0</v>
      </c>
      <c r="R578" s="259">
        <f t="shared" si="45"/>
        <v>-88497.039999999906</v>
      </c>
    </row>
    <row r="579" spans="1:18" outlineLevel="1">
      <c r="A579" s="400" t="s">
        <v>3496</v>
      </c>
      <c r="B579" s="45"/>
      <c r="C579" s="254">
        <f>SUM(C580:C583)</f>
        <v>6672592.0499999896</v>
      </c>
      <c r="D579" s="254">
        <f t="shared" si="44"/>
        <v>-6672592.0499999896</v>
      </c>
      <c r="E579" s="255"/>
      <c r="F579" s="256"/>
      <c r="G579" s="256"/>
      <c r="H579" s="255"/>
      <c r="I579" s="254"/>
      <c r="J579" s="255"/>
      <c r="K579" s="254">
        <f t="shared" si="48"/>
        <v>-6672592.0499999896</v>
      </c>
      <c r="L579" s="257" t="e">
        <f>#REF!+C579</f>
        <v>#REF!</v>
      </c>
      <c r="M579" s="254"/>
      <c r="N579" s="229" t="e">
        <v>#VALUE!</v>
      </c>
      <c r="O579" s="65">
        <v>0</v>
      </c>
      <c r="Q579" s="258">
        <v>-6044568.8200000003</v>
      </c>
      <c r="R579" s="259">
        <f t="shared" si="45"/>
        <v>-628023.22999998927</v>
      </c>
    </row>
    <row r="580" spans="1:18" outlineLevel="2">
      <c r="A580" s="272" t="s">
        <v>4868</v>
      </c>
      <c r="B580" s="196" t="s">
        <v>3497</v>
      </c>
      <c r="C580" s="230">
        <v>6463839.4299999904</v>
      </c>
      <c r="D580" s="230">
        <f t="shared" si="44"/>
        <v>-6463839.4299999904</v>
      </c>
      <c r="E580" s="255"/>
      <c r="F580" s="256"/>
      <c r="G580" s="256"/>
      <c r="H580" s="255"/>
      <c r="I580" s="230"/>
      <c r="J580" s="255"/>
      <c r="K580" s="230">
        <f t="shared" si="48"/>
        <v>-6463839.4299999904</v>
      </c>
      <c r="L580" s="257"/>
      <c r="M580" s="230"/>
      <c r="N580" s="229">
        <v>0</v>
      </c>
      <c r="O580" s="65" t="s">
        <v>3496</v>
      </c>
      <c r="P580" s="242" t="b">
        <f>EXACT($A$579,O580)</f>
        <v>1</v>
      </c>
      <c r="Q580" s="258">
        <v>0</v>
      </c>
      <c r="R580" s="259">
        <f t="shared" si="45"/>
        <v>-6463839.4299999904</v>
      </c>
    </row>
    <row r="581" spans="1:18" outlineLevel="2">
      <c r="A581" s="272" t="s">
        <v>4869</v>
      </c>
      <c r="B581" s="196" t="s">
        <v>3498</v>
      </c>
      <c r="C581" s="230">
        <v>152740.859999999</v>
      </c>
      <c r="D581" s="230">
        <f t="shared" si="44"/>
        <v>-152740.859999999</v>
      </c>
      <c r="E581" s="255"/>
      <c r="F581" s="256"/>
      <c r="G581" s="256"/>
      <c r="H581" s="255"/>
      <c r="I581" s="230"/>
      <c r="J581" s="255"/>
      <c r="K581" s="230">
        <f t="shared" si="48"/>
        <v>-152740.859999999</v>
      </c>
      <c r="L581" s="257"/>
      <c r="M581" s="230"/>
      <c r="N581" s="229">
        <v>0</v>
      </c>
      <c r="O581" s="65" t="s">
        <v>3496</v>
      </c>
      <c r="P581" s="242" t="b">
        <f>EXACT($A$579,O581)</f>
        <v>1</v>
      </c>
      <c r="Q581" s="258">
        <v>0</v>
      </c>
      <c r="R581" s="259">
        <f t="shared" si="45"/>
        <v>-152740.859999999</v>
      </c>
    </row>
    <row r="582" spans="1:18" outlineLevel="2">
      <c r="A582" s="272" t="s">
        <v>4870</v>
      </c>
      <c r="B582" s="196" t="s">
        <v>3499</v>
      </c>
      <c r="C582" s="230">
        <v>77.299999999999898</v>
      </c>
      <c r="D582" s="230">
        <f t="shared" si="44"/>
        <v>-77.299999999999898</v>
      </c>
      <c r="E582" s="255"/>
      <c r="F582" s="256"/>
      <c r="G582" s="256"/>
      <c r="H582" s="255"/>
      <c r="I582" s="230"/>
      <c r="J582" s="255"/>
      <c r="K582" s="230">
        <f t="shared" si="48"/>
        <v>-77.299999999999898</v>
      </c>
      <c r="L582" s="257"/>
      <c r="M582" s="230"/>
      <c r="N582" s="229">
        <v>0</v>
      </c>
      <c r="O582" s="65" t="s">
        <v>3496</v>
      </c>
      <c r="P582" s="242" t="b">
        <f>EXACT($A$579,O582)</f>
        <v>1</v>
      </c>
      <c r="Q582" s="258">
        <v>0</v>
      </c>
      <c r="R582" s="259">
        <f t="shared" si="45"/>
        <v>-77.299999999999898</v>
      </c>
    </row>
    <row r="583" spans="1:18" outlineLevel="2">
      <c r="A583" s="272" t="s">
        <v>5791</v>
      </c>
      <c r="B583" s="196" t="s">
        <v>3500</v>
      </c>
      <c r="C583" s="230">
        <v>55934.459999999897</v>
      </c>
      <c r="D583" s="230">
        <f>C583*-1</f>
        <v>-55934.459999999897</v>
      </c>
      <c r="E583" s="255"/>
      <c r="F583" s="256"/>
      <c r="G583" s="256"/>
      <c r="H583" s="255"/>
      <c r="I583" s="230"/>
      <c r="J583" s="255"/>
      <c r="K583" s="230">
        <f>D583+I583</f>
        <v>-55934.459999999897</v>
      </c>
      <c r="L583" s="257"/>
      <c r="M583" s="230"/>
      <c r="N583" s="229">
        <v>0</v>
      </c>
      <c r="O583" s="65" t="s">
        <v>3496</v>
      </c>
      <c r="P583" s="242" t="b">
        <f>EXACT($A$579,O583)</f>
        <v>1</v>
      </c>
      <c r="Q583" s="258">
        <v>0</v>
      </c>
      <c r="R583" s="259">
        <f>K583-Q583</f>
        <v>-55934.459999999897</v>
      </c>
    </row>
    <row r="584" spans="1:18" outlineLevel="1">
      <c r="A584" s="400" t="s">
        <v>3501</v>
      </c>
      <c r="B584" s="196"/>
      <c r="C584" s="254">
        <f>SUM(C585:C589)</f>
        <v>300</v>
      </c>
      <c r="D584" s="254">
        <f t="shared" si="44"/>
        <v>-300</v>
      </c>
      <c r="E584" s="255"/>
      <c r="F584" s="256"/>
      <c r="G584" s="256"/>
      <c r="H584" s="255"/>
      <c r="I584" s="254"/>
      <c r="J584" s="255"/>
      <c r="K584" s="254">
        <f t="shared" si="48"/>
        <v>-300</v>
      </c>
      <c r="L584" s="257" t="e">
        <f>#REF!+C584</f>
        <v>#REF!</v>
      </c>
      <c r="M584" s="254"/>
      <c r="N584" s="229" t="e">
        <v>#VALUE!</v>
      </c>
      <c r="O584" s="65">
        <v>0</v>
      </c>
      <c r="Q584" s="258">
        <v>-300</v>
      </c>
      <c r="R584" s="259">
        <f t="shared" si="45"/>
        <v>0</v>
      </c>
    </row>
    <row r="585" spans="1:18" outlineLevel="2">
      <c r="A585" s="401" t="s">
        <v>4871</v>
      </c>
      <c r="B585" s="45" t="s">
        <v>3502</v>
      </c>
      <c r="C585" s="230">
        <v>0</v>
      </c>
      <c r="D585" s="230">
        <f t="shared" si="44"/>
        <v>0</v>
      </c>
      <c r="E585" s="255"/>
      <c r="F585" s="256"/>
      <c r="G585" s="256"/>
      <c r="H585" s="255"/>
      <c r="I585" s="230"/>
      <c r="J585" s="255"/>
      <c r="K585" s="230">
        <f t="shared" si="48"/>
        <v>0</v>
      </c>
      <c r="L585" s="257"/>
      <c r="M585" s="230"/>
      <c r="N585" s="229">
        <v>0</v>
      </c>
      <c r="O585" s="65" t="s">
        <v>3501</v>
      </c>
      <c r="P585" s="242" t="b">
        <f>EXACT($A$584,O585)</f>
        <v>1</v>
      </c>
      <c r="Q585" s="258">
        <v>0</v>
      </c>
      <c r="R585" s="259">
        <f t="shared" si="45"/>
        <v>0</v>
      </c>
    </row>
    <row r="586" spans="1:18" outlineLevel="2">
      <c r="A586" s="272" t="s">
        <v>4872</v>
      </c>
      <c r="B586" s="196" t="s">
        <v>3503</v>
      </c>
      <c r="C586" s="230">
        <v>300</v>
      </c>
      <c r="D586" s="230">
        <f t="shared" si="44"/>
        <v>-300</v>
      </c>
      <c r="E586" s="255"/>
      <c r="F586" s="256"/>
      <c r="G586" s="256"/>
      <c r="H586" s="255"/>
      <c r="I586" s="230"/>
      <c r="J586" s="255"/>
      <c r="K586" s="230">
        <f t="shared" si="48"/>
        <v>-300</v>
      </c>
      <c r="L586" s="257"/>
      <c r="M586" s="230"/>
      <c r="N586" s="229">
        <v>0</v>
      </c>
      <c r="O586" s="65" t="s">
        <v>3501</v>
      </c>
      <c r="P586" s="242" t="b">
        <f>EXACT($A$584,O586)</f>
        <v>1</v>
      </c>
      <c r="Q586" s="258">
        <v>0</v>
      </c>
      <c r="R586" s="259">
        <f t="shared" si="45"/>
        <v>-300</v>
      </c>
    </row>
    <row r="587" spans="1:18" outlineLevel="2">
      <c r="A587" s="272" t="s">
        <v>4873</v>
      </c>
      <c r="B587" s="196" t="s">
        <v>3504</v>
      </c>
      <c r="C587" s="230">
        <v>0</v>
      </c>
      <c r="D587" s="230">
        <f t="shared" si="44"/>
        <v>0</v>
      </c>
      <c r="E587" s="255"/>
      <c r="F587" s="256"/>
      <c r="G587" s="256"/>
      <c r="H587" s="255"/>
      <c r="I587" s="230"/>
      <c r="J587" s="255"/>
      <c r="K587" s="230">
        <f t="shared" si="48"/>
        <v>0</v>
      </c>
      <c r="L587" s="257"/>
      <c r="M587" s="230"/>
      <c r="N587" s="229">
        <v>0</v>
      </c>
      <c r="O587" s="65" t="s">
        <v>3501</v>
      </c>
      <c r="P587" s="242" t="b">
        <f>EXACT($A$584,O587)</f>
        <v>1</v>
      </c>
      <c r="Q587" s="258">
        <v>0</v>
      </c>
      <c r="R587" s="259">
        <f t="shared" si="45"/>
        <v>0</v>
      </c>
    </row>
    <row r="588" spans="1:18" outlineLevel="2">
      <c r="A588" s="401" t="s">
        <v>4874</v>
      </c>
      <c r="B588" s="45" t="s">
        <v>3505</v>
      </c>
      <c r="C588" s="230">
        <v>0</v>
      </c>
      <c r="D588" s="230">
        <f t="shared" si="44"/>
        <v>0</v>
      </c>
      <c r="E588" s="255"/>
      <c r="F588" s="256"/>
      <c r="G588" s="256"/>
      <c r="H588" s="255"/>
      <c r="I588" s="230"/>
      <c r="J588" s="255"/>
      <c r="K588" s="230">
        <f t="shared" si="48"/>
        <v>0</v>
      </c>
      <c r="L588" s="257"/>
      <c r="M588" s="230"/>
      <c r="N588" s="229">
        <v>0</v>
      </c>
      <c r="O588" s="65" t="s">
        <v>3501</v>
      </c>
      <c r="P588" s="242" t="b">
        <f>EXACT($A$584,O588)</f>
        <v>1</v>
      </c>
      <c r="Q588" s="258">
        <v>0</v>
      </c>
      <c r="R588" s="259">
        <f t="shared" si="45"/>
        <v>0</v>
      </c>
    </row>
    <row r="589" spans="1:18" outlineLevel="2">
      <c r="A589" s="272" t="s">
        <v>4875</v>
      </c>
      <c r="B589" s="196" t="s">
        <v>3506</v>
      </c>
      <c r="C589" s="230">
        <v>0</v>
      </c>
      <c r="D589" s="230">
        <f t="shared" si="44"/>
        <v>0</v>
      </c>
      <c r="E589" s="255"/>
      <c r="F589" s="256"/>
      <c r="G589" s="256"/>
      <c r="H589" s="255"/>
      <c r="I589" s="230"/>
      <c r="J589" s="255"/>
      <c r="K589" s="230">
        <f t="shared" si="48"/>
        <v>0</v>
      </c>
      <c r="L589" s="257"/>
      <c r="M589" s="230"/>
      <c r="N589" s="229">
        <v>0</v>
      </c>
      <c r="O589" s="65" t="s">
        <v>3501</v>
      </c>
      <c r="P589" s="242" t="b">
        <f>EXACT($A$584,O589)</f>
        <v>1</v>
      </c>
      <c r="Q589" s="258">
        <v>0</v>
      </c>
      <c r="R589" s="259">
        <f t="shared" si="45"/>
        <v>0</v>
      </c>
    </row>
    <row r="590" spans="1:18" outlineLevel="1">
      <c r="A590" s="400" t="s">
        <v>3507</v>
      </c>
      <c r="B590" s="196"/>
      <c r="C590" s="254">
        <f>SUM(C591:C592)</f>
        <v>4558.92</v>
      </c>
      <c r="D590" s="254">
        <f t="shared" si="44"/>
        <v>-4558.92</v>
      </c>
      <c r="E590" s="255"/>
      <c r="F590" s="256"/>
      <c r="G590" s="256"/>
      <c r="H590" s="255"/>
      <c r="I590" s="254"/>
      <c r="J590" s="255"/>
      <c r="K590" s="254">
        <f t="shared" si="48"/>
        <v>-4558.92</v>
      </c>
      <c r="L590" s="257" t="e">
        <f>#REF!+C590</f>
        <v>#REF!</v>
      </c>
      <c r="M590" s="254"/>
      <c r="N590" s="229" t="e">
        <v>#VALUE!</v>
      </c>
      <c r="O590" s="65">
        <v>0</v>
      </c>
      <c r="Q590" s="258">
        <v>-3433.02</v>
      </c>
      <c r="R590" s="259">
        <f t="shared" si="45"/>
        <v>-1125.9000000000001</v>
      </c>
    </row>
    <row r="591" spans="1:18" outlineLevel="2">
      <c r="A591" s="272" t="s">
        <v>4876</v>
      </c>
      <c r="B591" s="196" t="s">
        <v>3508</v>
      </c>
      <c r="C591" s="230">
        <v>4558.92</v>
      </c>
      <c r="D591" s="230">
        <f t="shared" si="44"/>
        <v>-4558.92</v>
      </c>
      <c r="E591" s="255"/>
      <c r="F591" s="256"/>
      <c r="G591" s="256"/>
      <c r="H591" s="255"/>
      <c r="I591" s="230"/>
      <c r="J591" s="255"/>
      <c r="K591" s="230">
        <f t="shared" si="48"/>
        <v>-4558.92</v>
      </c>
      <c r="L591" s="257"/>
      <c r="M591" s="230"/>
      <c r="N591" s="229">
        <v>0</v>
      </c>
      <c r="O591" s="65" t="s">
        <v>3507</v>
      </c>
      <c r="P591" s="242" t="b">
        <f>EXACT($A$590,O591)</f>
        <v>1</v>
      </c>
      <c r="Q591" s="258">
        <v>0</v>
      </c>
      <c r="R591" s="259">
        <f t="shared" si="45"/>
        <v>-4558.92</v>
      </c>
    </row>
    <row r="592" spans="1:18" outlineLevel="2">
      <c r="A592" s="272" t="s">
        <v>4877</v>
      </c>
      <c r="B592" s="196" t="s">
        <v>3509</v>
      </c>
      <c r="C592" s="230">
        <v>0</v>
      </c>
      <c r="D592" s="230">
        <f t="shared" si="44"/>
        <v>0</v>
      </c>
      <c r="E592" s="255"/>
      <c r="F592" s="256"/>
      <c r="G592" s="256"/>
      <c r="H592" s="255"/>
      <c r="I592" s="230"/>
      <c r="J592" s="255"/>
      <c r="K592" s="230">
        <f t="shared" si="48"/>
        <v>0</v>
      </c>
      <c r="L592" s="257"/>
      <c r="M592" s="230"/>
      <c r="N592" s="229">
        <v>0</v>
      </c>
      <c r="O592" s="65" t="s">
        <v>3507</v>
      </c>
      <c r="P592" s="242" t="b">
        <f>EXACT($A$590,O592)</f>
        <v>1</v>
      </c>
      <c r="Q592" s="258">
        <v>0</v>
      </c>
      <c r="R592" s="259">
        <f t="shared" si="45"/>
        <v>0</v>
      </c>
    </row>
    <row r="593" spans="1:18" outlineLevel="1">
      <c r="A593" s="400" t="s">
        <v>3510</v>
      </c>
      <c r="B593" s="196"/>
      <c r="C593" s="254">
        <f>SUM(C594:C600)</f>
        <v>8106237.8099999903</v>
      </c>
      <c r="D593" s="254">
        <f t="shared" si="44"/>
        <v>-8106237.8099999903</v>
      </c>
      <c r="E593" s="255"/>
      <c r="F593" s="256"/>
      <c r="G593" s="256"/>
      <c r="H593" s="255"/>
      <c r="I593" s="254"/>
      <c r="J593" s="255"/>
      <c r="K593" s="254">
        <f t="shared" si="48"/>
        <v>-8106237.8099999903</v>
      </c>
      <c r="L593" s="257" t="e">
        <f>#REF!+C593</f>
        <v>#REF!</v>
      </c>
      <c r="M593" s="254"/>
      <c r="N593" s="229" t="e">
        <v>#VALUE!</v>
      </c>
      <c r="O593" s="65">
        <v>0</v>
      </c>
      <c r="Q593" s="258">
        <v>-8909101.3399999999</v>
      </c>
      <c r="R593" s="259">
        <f t="shared" si="45"/>
        <v>802863.53000000957</v>
      </c>
    </row>
    <row r="594" spans="1:18" outlineLevel="2">
      <c r="A594" s="401" t="s">
        <v>4878</v>
      </c>
      <c r="B594" s="45" t="s">
        <v>3511</v>
      </c>
      <c r="C594" s="230">
        <v>0</v>
      </c>
      <c r="D594" s="230">
        <f t="shared" si="44"/>
        <v>0</v>
      </c>
      <c r="E594" s="255"/>
      <c r="F594" s="256"/>
      <c r="G594" s="256"/>
      <c r="H594" s="255"/>
      <c r="I594" s="230"/>
      <c r="J594" s="255"/>
      <c r="K594" s="230">
        <f>D594+I594</f>
        <v>0</v>
      </c>
      <c r="L594" s="257"/>
      <c r="M594" s="230"/>
      <c r="N594" s="229">
        <v>0</v>
      </c>
      <c r="O594" s="65" t="s">
        <v>3510</v>
      </c>
      <c r="P594" s="242" t="b">
        <f t="shared" ref="P594:P600" si="49">EXACT($A$593,O594)</f>
        <v>1</v>
      </c>
      <c r="Q594" s="258">
        <v>0</v>
      </c>
      <c r="R594" s="259">
        <f t="shared" si="45"/>
        <v>0</v>
      </c>
    </row>
    <row r="595" spans="1:18" outlineLevel="2">
      <c r="A595" s="272" t="s">
        <v>4879</v>
      </c>
      <c r="B595" s="196" t="s">
        <v>3512</v>
      </c>
      <c r="C595" s="230">
        <v>0</v>
      </c>
      <c r="D595" s="230">
        <f t="shared" si="44"/>
        <v>0</v>
      </c>
      <c r="E595" s="255"/>
      <c r="F595" s="256"/>
      <c r="G595" s="256"/>
      <c r="H595" s="255"/>
      <c r="I595" s="230"/>
      <c r="J595" s="255"/>
      <c r="K595" s="230">
        <f>D595+I595</f>
        <v>0</v>
      </c>
      <c r="L595" s="257"/>
      <c r="M595" s="230"/>
      <c r="N595" s="229">
        <v>0</v>
      </c>
      <c r="O595" s="65" t="s">
        <v>3510</v>
      </c>
      <c r="P595" s="242" t="b">
        <f t="shared" si="49"/>
        <v>1</v>
      </c>
      <c r="Q595" s="258">
        <v>0</v>
      </c>
      <c r="R595" s="259">
        <f t="shared" si="45"/>
        <v>0</v>
      </c>
    </row>
    <row r="596" spans="1:18" outlineLevel="2">
      <c r="A596" s="272" t="s">
        <v>4880</v>
      </c>
      <c r="B596" s="208" t="s">
        <v>3513</v>
      </c>
      <c r="C596" s="230">
        <v>8106237.8099999903</v>
      </c>
      <c r="D596" s="230">
        <f t="shared" si="44"/>
        <v>-8106237.8099999903</v>
      </c>
      <c r="E596" s="255"/>
      <c r="F596" s="256"/>
      <c r="G596" s="256"/>
      <c r="H596" s="255"/>
      <c r="I596" s="230"/>
      <c r="J596" s="255"/>
      <c r="K596" s="230">
        <f t="shared" si="48"/>
        <v>-8106237.8099999903</v>
      </c>
      <c r="L596" s="257"/>
      <c r="M596" s="230"/>
      <c r="N596" s="229">
        <v>0</v>
      </c>
      <c r="O596" s="65" t="s">
        <v>3510</v>
      </c>
      <c r="P596" s="242" t="b">
        <f t="shared" si="49"/>
        <v>1</v>
      </c>
      <c r="Q596" s="258">
        <v>0</v>
      </c>
      <c r="R596" s="259">
        <f t="shared" si="45"/>
        <v>-8106237.8099999903</v>
      </c>
    </row>
    <row r="597" spans="1:18" outlineLevel="2">
      <c r="A597" s="272" t="s">
        <v>4881</v>
      </c>
      <c r="B597" s="196" t="s">
        <v>3514</v>
      </c>
      <c r="C597" s="230">
        <v>0</v>
      </c>
      <c r="D597" s="230">
        <f t="shared" si="44"/>
        <v>0</v>
      </c>
      <c r="E597" s="255"/>
      <c r="F597" s="256"/>
      <c r="G597" s="256"/>
      <c r="H597" s="255"/>
      <c r="I597" s="230"/>
      <c r="J597" s="255"/>
      <c r="K597" s="230">
        <f t="shared" si="48"/>
        <v>0</v>
      </c>
      <c r="L597" s="257"/>
      <c r="M597" s="230"/>
      <c r="N597" s="229">
        <v>0</v>
      </c>
      <c r="O597" s="65" t="s">
        <v>3510</v>
      </c>
      <c r="P597" s="242" t="b">
        <f t="shared" si="49"/>
        <v>1</v>
      </c>
      <c r="Q597" s="258">
        <v>0</v>
      </c>
      <c r="R597" s="259">
        <f t="shared" si="45"/>
        <v>0</v>
      </c>
    </row>
    <row r="598" spans="1:18" outlineLevel="2">
      <c r="A598" s="401" t="s">
        <v>4882</v>
      </c>
      <c r="B598" s="45" t="s">
        <v>3515</v>
      </c>
      <c r="C598" s="230">
        <v>0</v>
      </c>
      <c r="D598" s="230">
        <f t="shared" si="44"/>
        <v>0</v>
      </c>
      <c r="E598" s="255"/>
      <c r="F598" s="256"/>
      <c r="G598" s="256"/>
      <c r="H598" s="255"/>
      <c r="I598" s="230"/>
      <c r="J598" s="255"/>
      <c r="K598" s="230">
        <f t="shared" si="48"/>
        <v>0</v>
      </c>
      <c r="L598" s="257"/>
      <c r="M598" s="230"/>
      <c r="N598" s="229">
        <v>0</v>
      </c>
      <c r="O598" s="65" t="s">
        <v>3510</v>
      </c>
      <c r="P598" s="242" t="b">
        <f t="shared" si="49"/>
        <v>1</v>
      </c>
      <c r="Q598" s="258">
        <v>0</v>
      </c>
      <c r="R598" s="259">
        <f t="shared" si="45"/>
        <v>0</v>
      </c>
    </row>
    <row r="599" spans="1:18" outlineLevel="2">
      <c r="A599" s="401" t="s">
        <v>4883</v>
      </c>
      <c r="B599" s="45" t="s">
        <v>3516</v>
      </c>
      <c r="C599" s="230">
        <v>0</v>
      </c>
      <c r="D599" s="230">
        <f t="shared" si="44"/>
        <v>0</v>
      </c>
      <c r="E599" s="255"/>
      <c r="F599" s="256"/>
      <c r="G599" s="256"/>
      <c r="H599" s="255"/>
      <c r="I599" s="230"/>
      <c r="J599" s="255"/>
      <c r="K599" s="230">
        <f t="shared" si="48"/>
        <v>0</v>
      </c>
      <c r="L599" s="257"/>
      <c r="M599" s="230"/>
      <c r="N599" s="229">
        <v>0</v>
      </c>
      <c r="O599" s="65" t="s">
        <v>3510</v>
      </c>
      <c r="P599" s="242" t="b">
        <f t="shared" si="49"/>
        <v>1</v>
      </c>
      <c r="Q599" s="258">
        <v>0</v>
      </c>
      <c r="R599" s="259">
        <f t="shared" si="45"/>
        <v>0</v>
      </c>
    </row>
    <row r="600" spans="1:18" outlineLevel="2">
      <c r="A600" s="401" t="s">
        <v>4884</v>
      </c>
      <c r="B600" s="45" t="s">
        <v>3517</v>
      </c>
      <c r="C600" s="230">
        <v>0</v>
      </c>
      <c r="D600" s="230">
        <f t="shared" si="44"/>
        <v>0</v>
      </c>
      <c r="E600" s="255"/>
      <c r="F600" s="256"/>
      <c r="G600" s="256"/>
      <c r="H600" s="255"/>
      <c r="I600" s="230"/>
      <c r="J600" s="255"/>
      <c r="K600" s="230">
        <f t="shared" si="48"/>
        <v>0</v>
      </c>
      <c r="L600" s="257"/>
      <c r="M600" s="230"/>
      <c r="N600" s="229">
        <v>0</v>
      </c>
      <c r="O600" s="65" t="s">
        <v>3510</v>
      </c>
      <c r="P600" s="242" t="b">
        <f t="shared" si="49"/>
        <v>1</v>
      </c>
      <c r="Q600" s="258">
        <v>0</v>
      </c>
      <c r="R600" s="259">
        <f t="shared" si="45"/>
        <v>0</v>
      </c>
    </row>
    <row r="601" spans="1:18" outlineLevel="1">
      <c r="A601" s="400" t="s">
        <v>3518</v>
      </c>
      <c r="B601" s="271"/>
      <c r="C601" s="254">
        <f>SUM(C602)</f>
        <v>2432099.8799999901</v>
      </c>
      <c r="D601" s="254">
        <f t="shared" si="44"/>
        <v>-2432099.8799999901</v>
      </c>
      <c r="E601" s="266"/>
      <c r="F601" s="256"/>
      <c r="G601" s="256"/>
      <c r="H601" s="255"/>
      <c r="I601" s="254"/>
      <c r="J601" s="255"/>
      <c r="K601" s="254">
        <f t="shared" si="48"/>
        <v>-2432099.8799999901</v>
      </c>
      <c r="L601" s="257" t="e">
        <f>#REF!+C601</f>
        <v>#REF!</v>
      </c>
      <c r="M601" s="254"/>
      <c r="N601" s="229" t="e">
        <v>#VALUE!</v>
      </c>
      <c r="O601" s="65">
        <v>0</v>
      </c>
      <c r="Q601" s="258">
        <v>-2397922.0099999998</v>
      </c>
      <c r="R601" s="259">
        <f t="shared" si="45"/>
        <v>-34177.869999990333</v>
      </c>
    </row>
    <row r="602" spans="1:18" outlineLevel="2">
      <c r="A602" s="272" t="s">
        <v>4885</v>
      </c>
      <c r="B602" s="196" t="s">
        <v>3519</v>
      </c>
      <c r="C602" s="230">
        <v>2432099.8799999901</v>
      </c>
      <c r="D602" s="230">
        <f t="shared" si="44"/>
        <v>-2432099.8799999901</v>
      </c>
      <c r="E602" s="255"/>
      <c r="F602" s="256"/>
      <c r="G602" s="256"/>
      <c r="H602" s="255"/>
      <c r="I602" s="230"/>
      <c r="J602" s="255"/>
      <c r="K602" s="230">
        <f t="shared" si="48"/>
        <v>-2432099.8799999901</v>
      </c>
      <c r="L602" s="257"/>
      <c r="M602" s="230"/>
      <c r="N602" s="229">
        <v>0</v>
      </c>
      <c r="O602" s="65" t="s">
        <v>3518</v>
      </c>
      <c r="P602" s="242" t="b">
        <f>EXACT(A601,O602)</f>
        <v>1</v>
      </c>
      <c r="Q602" s="258">
        <v>0</v>
      </c>
      <c r="R602" s="259">
        <f t="shared" si="45"/>
        <v>-2432099.8799999901</v>
      </c>
    </row>
    <row r="603" spans="1:18" outlineLevel="1">
      <c r="A603" s="400" t="s">
        <v>3520</v>
      </c>
      <c r="C603" s="254">
        <f>SUM(C604:C605)</f>
        <v>195375.649999999</v>
      </c>
      <c r="D603" s="254">
        <f t="shared" si="44"/>
        <v>-195375.649999999</v>
      </c>
      <c r="E603" s="255"/>
      <c r="F603" s="256"/>
      <c r="G603" s="256"/>
      <c r="H603" s="255"/>
      <c r="I603" s="254"/>
      <c r="J603" s="255"/>
      <c r="K603" s="254">
        <f t="shared" si="48"/>
        <v>-195375.649999999</v>
      </c>
      <c r="L603" s="257" t="e">
        <f>#REF!+C603</f>
        <v>#REF!</v>
      </c>
      <c r="M603" s="254"/>
      <c r="N603" s="229" t="e">
        <v>#VALUE!</v>
      </c>
      <c r="O603" s="65">
        <v>0</v>
      </c>
      <c r="Q603" s="258">
        <v>-173935.64</v>
      </c>
      <c r="R603" s="259">
        <f t="shared" si="45"/>
        <v>-21440.009999998991</v>
      </c>
    </row>
    <row r="604" spans="1:18" outlineLevel="2">
      <c r="A604" s="401" t="s">
        <v>4886</v>
      </c>
      <c r="B604" s="45" t="s">
        <v>3521</v>
      </c>
      <c r="C604" s="230">
        <v>0</v>
      </c>
      <c r="D604" s="230">
        <f t="shared" si="44"/>
        <v>0</v>
      </c>
      <c r="E604" s="255"/>
      <c r="F604" s="256"/>
      <c r="G604" s="256"/>
      <c r="H604" s="255"/>
      <c r="I604" s="230"/>
      <c r="J604" s="255"/>
      <c r="K604" s="230">
        <f t="shared" si="48"/>
        <v>0</v>
      </c>
      <c r="L604" s="257"/>
      <c r="M604" s="230"/>
      <c r="N604" s="229">
        <v>0</v>
      </c>
      <c r="O604" s="65" t="s">
        <v>3520</v>
      </c>
      <c r="P604" s="242" t="b">
        <f>EXACT($A$603,O604)</f>
        <v>1</v>
      </c>
      <c r="Q604" s="258">
        <v>0</v>
      </c>
      <c r="R604" s="259">
        <f t="shared" si="45"/>
        <v>0</v>
      </c>
    </row>
    <row r="605" spans="1:18" outlineLevel="2">
      <c r="A605" s="272" t="s">
        <v>4887</v>
      </c>
      <c r="B605" s="196" t="s">
        <v>3521</v>
      </c>
      <c r="C605" s="230">
        <v>195375.649999999</v>
      </c>
      <c r="D605" s="230">
        <f t="shared" si="44"/>
        <v>-195375.649999999</v>
      </c>
      <c r="E605" s="255"/>
      <c r="F605" s="256"/>
      <c r="G605" s="256"/>
      <c r="H605" s="255"/>
      <c r="I605" s="230"/>
      <c r="J605" s="255"/>
      <c r="K605" s="230">
        <f t="shared" si="48"/>
        <v>-195375.649999999</v>
      </c>
      <c r="L605" s="257"/>
      <c r="M605" s="230"/>
      <c r="N605" s="229">
        <v>0</v>
      </c>
      <c r="O605" s="65" t="s">
        <v>3520</v>
      </c>
      <c r="P605" s="242" t="b">
        <f>EXACT($A$603,O605)</f>
        <v>1</v>
      </c>
      <c r="Q605" s="258">
        <v>0</v>
      </c>
      <c r="R605" s="259">
        <f t="shared" si="45"/>
        <v>-195375.649999999</v>
      </c>
    </row>
    <row r="606" spans="1:18" outlineLevel="1">
      <c r="A606" s="400" t="s">
        <v>3522</v>
      </c>
      <c r="C606" s="254">
        <f>SUM(C607:C612)</f>
        <v>1283386.76</v>
      </c>
      <c r="D606" s="254">
        <f t="shared" ref="D606:D693" si="50">C606*-1</f>
        <v>-1283386.76</v>
      </c>
      <c r="E606" s="255"/>
      <c r="F606" s="256"/>
      <c r="G606" s="256"/>
      <c r="H606" s="255"/>
      <c r="I606" s="254"/>
      <c r="J606" s="255"/>
      <c r="K606" s="254">
        <f t="shared" si="48"/>
        <v>-1283386.76</v>
      </c>
      <c r="L606" s="257" t="e">
        <f>#REF!+C606</f>
        <v>#REF!</v>
      </c>
      <c r="M606" s="254"/>
      <c r="N606" s="229" t="e">
        <v>#VALUE!</v>
      </c>
      <c r="O606" s="65">
        <v>0</v>
      </c>
      <c r="Q606" s="258">
        <v>-1179665.1000000001</v>
      </c>
      <c r="R606" s="259">
        <f t="shared" si="45"/>
        <v>-103721.65999999992</v>
      </c>
    </row>
    <row r="607" spans="1:18" outlineLevel="2">
      <c r="A607" s="401" t="s">
        <v>4888</v>
      </c>
      <c r="B607" s="45" t="s">
        <v>3523</v>
      </c>
      <c r="C607" s="230">
        <v>0</v>
      </c>
      <c r="D607" s="230">
        <f t="shared" si="50"/>
        <v>0</v>
      </c>
      <c r="E607" s="255"/>
      <c r="F607" s="256"/>
      <c r="G607" s="256"/>
      <c r="H607" s="255"/>
      <c r="I607" s="230"/>
      <c r="J607" s="255"/>
      <c r="K607" s="230">
        <f t="shared" si="48"/>
        <v>0</v>
      </c>
      <c r="L607" s="257"/>
      <c r="M607" s="230"/>
      <c r="N607" s="229">
        <v>0</v>
      </c>
      <c r="O607" s="65" t="s">
        <v>3522</v>
      </c>
      <c r="P607" s="242" t="b">
        <f t="shared" ref="P607:P612" si="51">EXACT($A$606,O607)</f>
        <v>1</v>
      </c>
      <c r="Q607" s="258">
        <v>0</v>
      </c>
      <c r="R607" s="259">
        <f t="shared" si="45"/>
        <v>0</v>
      </c>
    </row>
    <row r="608" spans="1:18" outlineLevel="2">
      <c r="A608" s="272" t="s">
        <v>4889</v>
      </c>
      <c r="B608" s="196" t="s">
        <v>3524</v>
      </c>
      <c r="C608" s="230">
        <v>1265030.32</v>
      </c>
      <c r="D608" s="230">
        <f t="shared" si="50"/>
        <v>-1265030.32</v>
      </c>
      <c r="E608" s="255"/>
      <c r="F608" s="256"/>
      <c r="G608" s="256"/>
      <c r="H608" s="255"/>
      <c r="I608" s="230"/>
      <c r="J608" s="255"/>
      <c r="K608" s="230">
        <f t="shared" si="48"/>
        <v>-1265030.32</v>
      </c>
      <c r="L608" s="257"/>
      <c r="M608" s="230"/>
      <c r="N608" s="229">
        <v>0</v>
      </c>
      <c r="O608" s="65" t="s">
        <v>3522</v>
      </c>
      <c r="P608" s="242" t="b">
        <f t="shared" si="51"/>
        <v>1</v>
      </c>
      <c r="Q608" s="258">
        <v>0</v>
      </c>
      <c r="R608" s="259">
        <f t="shared" si="45"/>
        <v>-1265030.32</v>
      </c>
    </row>
    <row r="609" spans="1:18" outlineLevel="2">
      <c r="A609" s="272" t="s">
        <v>4890</v>
      </c>
      <c r="B609" s="196" t="s">
        <v>3525</v>
      </c>
      <c r="C609" s="230">
        <v>0</v>
      </c>
      <c r="D609" s="230">
        <f t="shared" si="50"/>
        <v>0</v>
      </c>
      <c r="E609" s="255"/>
      <c r="F609" s="256"/>
      <c r="G609" s="256"/>
      <c r="H609" s="255"/>
      <c r="I609" s="230"/>
      <c r="J609" s="255"/>
      <c r="K609" s="230">
        <f t="shared" si="48"/>
        <v>0</v>
      </c>
      <c r="L609" s="257"/>
      <c r="M609" s="230"/>
      <c r="N609" s="229">
        <v>0</v>
      </c>
      <c r="O609" s="65" t="s">
        <v>3522</v>
      </c>
      <c r="P609" s="242" t="b">
        <f t="shared" si="51"/>
        <v>1</v>
      </c>
      <c r="Q609" s="258">
        <v>0</v>
      </c>
      <c r="R609" s="259">
        <f t="shared" si="45"/>
        <v>0</v>
      </c>
    </row>
    <row r="610" spans="1:18" outlineLevel="2">
      <c r="A610" s="272" t="s">
        <v>4891</v>
      </c>
      <c r="B610" s="196" t="s">
        <v>3526</v>
      </c>
      <c r="C610" s="230">
        <v>13049.17</v>
      </c>
      <c r="D610" s="230">
        <f t="shared" si="50"/>
        <v>-13049.17</v>
      </c>
      <c r="E610" s="255"/>
      <c r="F610" s="256"/>
      <c r="G610" s="256"/>
      <c r="H610" s="255"/>
      <c r="I610" s="230"/>
      <c r="J610" s="255"/>
      <c r="K610" s="230">
        <f t="shared" si="48"/>
        <v>-13049.17</v>
      </c>
      <c r="L610" s="257"/>
      <c r="M610" s="230"/>
      <c r="N610" s="229">
        <v>0</v>
      </c>
      <c r="O610" s="65" t="s">
        <v>3522</v>
      </c>
      <c r="P610" s="242" t="b">
        <f t="shared" si="51"/>
        <v>1</v>
      </c>
      <c r="Q610" s="258">
        <v>0</v>
      </c>
      <c r="R610" s="259">
        <f t="shared" si="45"/>
        <v>-13049.17</v>
      </c>
    </row>
    <row r="611" spans="1:18" outlineLevel="2">
      <c r="A611" s="272" t="s">
        <v>4892</v>
      </c>
      <c r="B611" s="196" t="s">
        <v>3527</v>
      </c>
      <c r="C611" s="230">
        <v>0</v>
      </c>
      <c r="D611" s="230">
        <f t="shared" si="50"/>
        <v>0</v>
      </c>
      <c r="E611" s="255"/>
      <c r="F611" s="256"/>
      <c r="G611" s="256"/>
      <c r="H611" s="255"/>
      <c r="I611" s="230"/>
      <c r="J611" s="255"/>
      <c r="K611" s="230">
        <f t="shared" si="48"/>
        <v>0</v>
      </c>
      <c r="L611" s="257"/>
      <c r="M611" s="230"/>
      <c r="N611" s="229">
        <v>0</v>
      </c>
      <c r="O611" s="65" t="s">
        <v>3522</v>
      </c>
      <c r="P611" s="242" t="b">
        <f t="shared" si="51"/>
        <v>1</v>
      </c>
      <c r="Q611" s="258">
        <v>0</v>
      </c>
      <c r="R611" s="259">
        <f t="shared" ref="R611:R678" si="52">K611-Q611</f>
        <v>0</v>
      </c>
    </row>
    <row r="612" spans="1:18" outlineLevel="2">
      <c r="A612" s="272" t="s">
        <v>4893</v>
      </c>
      <c r="B612" s="196" t="s">
        <v>3528</v>
      </c>
      <c r="C612" s="230">
        <v>5307.27</v>
      </c>
      <c r="D612" s="230">
        <f t="shared" si="50"/>
        <v>-5307.27</v>
      </c>
      <c r="E612" s="255"/>
      <c r="F612" s="256"/>
      <c r="G612" s="256"/>
      <c r="H612" s="255"/>
      <c r="I612" s="230"/>
      <c r="J612" s="255"/>
      <c r="K612" s="230">
        <f t="shared" si="48"/>
        <v>-5307.27</v>
      </c>
      <c r="L612" s="257"/>
      <c r="M612" s="230"/>
      <c r="N612" s="229">
        <v>0</v>
      </c>
      <c r="O612" s="65" t="s">
        <v>3522</v>
      </c>
      <c r="P612" s="242" t="b">
        <f t="shared" si="51"/>
        <v>1</v>
      </c>
      <c r="Q612" s="258">
        <v>0</v>
      </c>
      <c r="R612" s="259">
        <f t="shared" si="52"/>
        <v>-5307.27</v>
      </c>
    </row>
    <row r="613" spans="1:18" outlineLevel="1">
      <c r="A613" s="400" t="s">
        <v>3529</v>
      </c>
      <c r="B613" s="196"/>
      <c r="C613" s="254">
        <f>SUM(C614)</f>
        <v>2415432.02999999</v>
      </c>
      <c r="D613" s="254">
        <f>C613*-1</f>
        <v>-2415432.02999999</v>
      </c>
      <c r="E613" s="266"/>
      <c r="F613" s="256"/>
      <c r="G613" s="256"/>
      <c r="H613" s="255"/>
      <c r="I613" s="254"/>
      <c r="J613" s="255"/>
      <c r="K613" s="254">
        <f>D613+I613</f>
        <v>-2415432.02999999</v>
      </c>
      <c r="L613" s="257" t="e">
        <f>#REF!+C613</f>
        <v>#REF!</v>
      </c>
      <c r="M613" s="254"/>
      <c r="N613" s="229" t="e">
        <v>#VALUE!</v>
      </c>
      <c r="O613" s="65">
        <v>0</v>
      </c>
      <c r="Q613" s="258">
        <v>-2530576.84</v>
      </c>
      <c r="R613" s="259">
        <f t="shared" si="52"/>
        <v>115144.81000000983</v>
      </c>
    </row>
    <row r="614" spans="1:18" outlineLevel="2">
      <c r="A614" s="272" t="s">
        <v>4894</v>
      </c>
      <c r="B614" s="196" t="s">
        <v>3530</v>
      </c>
      <c r="C614" s="230">
        <v>2415432.02999999</v>
      </c>
      <c r="D614" s="230">
        <f>C614*-1</f>
        <v>-2415432.02999999</v>
      </c>
      <c r="E614" s="255"/>
      <c r="F614" s="256"/>
      <c r="G614" s="256"/>
      <c r="H614" s="255"/>
      <c r="I614" s="230"/>
      <c r="J614" s="255"/>
      <c r="K614" s="230">
        <f>D614+I614</f>
        <v>-2415432.02999999</v>
      </c>
      <c r="L614" s="257"/>
      <c r="M614" s="230"/>
      <c r="N614" s="229">
        <v>0</v>
      </c>
      <c r="O614" s="65" t="s">
        <v>3529</v>
      </c>
      <c r="P614" s="242" t="b">
        <f>EXACT(A613,O614)</f>
        <v>1</v>
      </c>
      <c r="Q614" s="258">
        <v>0</v>
      </c>
      <c r="R614" s="259">
        <f t="shared" si="52"/>
        <v>-2415432.02999999</v>
      </c>
    </row>
    <row r="615" spans="1:18" outlineLevel="1">
      <c r="A615" s="400" t="s">
        <v>3531</v>
      </c>
      <c r="B615" s="196"/>
      <c r="C615" s="254">
        <f>SUM(C616)</f>
        <v>236954.269999999</v>
      </c>
      <c r="D615" s="254">
        <f>C615*-1</f>
        <v>-236954.269999999</v>
      </c>
      <c r="E615" s="266"/>
      <c r="F615" s="256"/>
      <c r="G615" s="256"/>
      <c r="H615" s="255"/>
      <c r="I615" s="254"/>
      <c r="J615" s="255"/>
      <c r="K615" s="254">
        <f>D615+I615</f>
        <v>-236954.269999999</v>
      </c>
      <c r="L615" s="257" t="e">
        <f>#REF!+C615</f>
        <v>#REF!</v>
      </c>
      <c r="M615" s="254"/>
      <c r="N615" s="229" t="e">
        <v>#VALUE!</v>
      </c>
      <c r="O615" s="65">
        <v>0</v>
      </c>
      <c r="Q615" s="258">
        <v>-200346.77</v>
      </c>
      <c r="R615" s="259">
        <f t="shared" si="52"/>
        <v>-36607.49999999901</v>
      </c>
    </row>
    <row r="616" spans="1:18" outlineLevel="2">
      <c r="A616" s="272" t="s">
        <v>4895</v>
      </c>
      <c r="B616" s="196" t="s">
        <v>3532</v>
      </c>
      <c r="C616" s="230">
        <v>236954.269999999</v>
      </c>
      <c r="D616" s="230">
        <f>C616*-1</f>
        <v>-236954.269999999</v>
      </c>
      <c r="E616" s="255"/>
      <c r="F616" s="256"/>
      <c r="G616" s="256"/>
      <c r="H616" s="255"/>
      <c r="I616" s="230"/>
      <c r="J616" s="255"/>
      <c r="K616" s="230">
        <f>D616+I616</f>
        <v>-236954.269999999</v>
      </c>
      <c r="L616" s="257"/>
      <c r="M616" s="230"/>
      <c r="N616" s="229">
        <v>0</v>
      </c>
      <c r="O616" s="65" t="s">
        <v>3531</v>
      </c>
      <c r="P616" s="242" t="b">
        <f>EXACT(A615,O616)</f>
        <v>1</v>
      </c>
      <c r="Q616" s="258">
        <v>0</v>
      </c>
      <c r="R616" s="259">
        <f t="shared" si="52"/>
        <v>-236954.269999999</v>
      </c>
    </row>
    <row r="617" spans="1:18" outlineLevel="1">
      <c r="A617" s="400" t="s">
        <v>3533</v>
      </c>
      <c r="C617" s="254">
        <f>SUM(C618)</f>
        <v>1244893.52</v>
      </c>
      <c r="D617" s="254">
        <f t="shared" si="50"/>
        <v>-1244893.52</v>
      </c>
      <c r="E617" s="266"/>
      <c r="F617" s="256"/>
      <c r="G617" s="256"/>
      <c r="H617" s="255"/>
      <c r="I617" s="254"/>
      <c r="J617" s="255"/>
      <c r="K617" s="254">
        <f t="shared" si="48"/>
        <v>-1244893.52</v>
      </c>
      <c r="L617" s="257" t="e">
        <f>#REF!+C617</f>
        <v>#REF!</v>
      </c>
      <c r="M617" s="254"/>
      <c r="N617" s="229" t="e">
        <v>#VALUE!</v>
      </c>
      <c r="O617" s="65">
        <v>0</v>
      </c>
      <c r="Q617" s="258">
        <v>-1142169.32</v>
      </c>
      <c r="R617" s="259">
        <f t="shared" si="52"/>
        <v>-102724.19999999995</v>
      </c>
    </row>
    <row r="618" spans="1:18" outlineLevel="2">
      <c r="A618" s="401" t="s">
        <v>4896</v>
      </c>
      <c r="B618" s="45" t="s">
        <v>3534</v>
      </c>
      <c r="C618" s="230">
        <v>1244893.52</v>
      </c>
      <c r="D618" s="230">
        <f t="shared" si="50"/>
        <v>-1244893.52</v>
      </c>
      <c r="E618" s="255"/>
      <c r="F618" s="256"/>
      <c r="G618" s="256"/>
      <c r="H618" s="255"/>
      <c r="I618" s="230"/>
      <c r="J618" s="255"/>
      <c r="K618" s="230">
        <f t="shared" si="48"/>
        <v>-1244893.52</v>
      </c>
      <c r="L618" s="257"/>
      <c r="M618" s="230"/>
      <c r="N618" s="229">
        <v>0</v>
      </c>
      <c r="O618" s="65" t="s">
        <v>3533</v>
      </c>
      <c r="P618" s="242" t="b">
        <f>EXACT(A617,O618)</f>
        <v>1</v>
      </c>
      <c r="Q618" s="258">
        <v>0</v>
      </c>
      <c r="R618" s="259">
        <f t="shared" si="52"/>
        <v>-1244893.52</v>
      </c>
    </row>
    <row r="619" spans="1:18" outlineLevel="1">
      <c r="A619" s="400" t="s">
        <v>3535</v>
      </c>
      <c r="B619" s="45"/>
      <c r="C619" s="254">
        <f>SUM(C620)</f>
        <v>4644032.0899999896</v>
      </c>
      <c r="D619" s="254">
        <f t="shared" si="50"/>
        <v>-4644032.0899999896</v>
      </c>
      <c r="E619" s="266"/>
      <c r="F619" s="256"/>
      <c r="G619" s="256"/>
      <c r="H619" s="255"/>
      <c r="I619" s="254"/>
      <c r="J619" s="255"/>
      <c r="K619" s="254">
        <f t="shared" si="48"/>
        <v>-4644032.0899999896</v>
      </c>
      <c r="L619" s="257" t="e">
        <f>#REF!+C619</f>
        <v>#REF!</v>
      </c>
      <c r="M619" s="254"/>
      <c r="N619" s="229" t="e">
        <v>#VALUE!</v>
      </c>
      <c r="O619" s="65">
        <v>0</v>
      </c>
      <c r="Q619" s="258">
        <v>-4644032.09</v>
      </c>
      <c r="R619" s="259">
        <f t="shared" si="52"/>
        <v>1.0244548320770264E-8</v>
      </c>
    </row>
    <row r="620" spans="1:18" outlineLevel="2">
      <c r="A620" s="272" t="s">
        <v>4897</v>
      </c>
      <c r="B620" s="196" t="s">
        <v>3536</v>
      </c>
      <c r="C620" s="230">
        <v>4644032.0899999896</v>
      </c>
      <c r="D620" s="230">
        <f t="shared" si="50"/>
        <v>-4644032.0899999896</v>
      </c>
      <c r="E620" s="255"/>
      <c r="F620" s="256"/>
      <c r="G620" s="256"/>
      <c r="H620" s="255"/>
      <c r="I620" s="230"/>
      <c r="J620" s="255"/>
      <c r="K620" s="230">
        <f t="shared" si="48"/>
        <v>-4644032.0899999896</v>
      </c>
      <c r="L620" s="257"/>
      <c r="M620" s="230"/>
      <c r="N620" s="229">
        <v>0</v>
      </c>
      <c r="O620" s="65" t="s">
        <v>3535</v>
      </c>
      <c r="P620" s="242" t="b">
        <f>EXACT(A619,O620)</f>
        <v>1</v>
      </c>
      <c r="Q620" s="258">
        <v>0</v>
      </c>
      <c r="R620" s="259">
        <f t="shared" si="52"/>
        <v>-4644032.0899999896</v>
      </c>
    </row>
    <row r="621" spans="1:18" outlineLevel="1">
      <c r="A621" s="400" t="s">
        <v>3537</v>
      </c>
      <c r="B621" s="196"/>
      <c r="C621" s="254">
        <f>SUM(C622)</f>
        <v>0</v>
      </c>
      <c r="D621" s="254">
        <f t="shared" si="50"/>
        <v>0</v>
      </c>
      <c r="E621" s="266"/>
      <c r="F621" s="256"/>
      <c r="G621" s="256"/>
      <c r="H621" s="255"/>
      <c r="I621" s="254"/>
      <c r="J621" s="255"/>
      <c r="K621" s="254">
        <f t="shared" si="48"/>
        <v>0</v>
      </c>
      <c r="L621" s="257" t="e">
        <f>#REF!+C621</f>
        <v>#REF!</v>
      </c>
      <c r="M621" s="254"/>
      <c r="N621" s="229" t="e">
        <v>#VALUE!</v>
      </c>
      <c r="O621" s="65">
        <v>0</v>
      </c>
      <c r="Q621" s="258">
        <v>0</v>
      </c>
      <c r="R621" s="259">
        <f t="shared" si="52"/>
        <v>0</v>
      </c>
    </row>
    <row r="622" spans="1:18" outlineLevel="2">
      <c r="A622" s="272" t="s">
        <v>4898</v>
      </c>
      <c r="B622" s="196" t="s">
        <v>3538</v>
      </c>
      <c r="C622" s="230">
        <v>0</v>
      </c>
      <c r="D622" s="230">
        <f t="shared" si="50"/>
        <v>0</v>
      </c>
      <c r="E622" s="255"/>
      <c r="F622" s="256"/>
      <c r="G622" s="256"/>
      <c r="H622" s="255"/>
      <c r="I622" s="230"/>
      <c r="J622" s="255"/>
      <c r="K622" s="230">
        <f t="shared" si="48"/>
        <v>0</v>
      </c>
      <c r="L622" s="257"/>
      <c r="M622" s="230"/>
      <c r="N622" s="229">
        <v>0</v>
      </c>
      <c r="O622" s="65" t="s">
        <v>3537</v>
      </c>
      <c r="P622" s="242" t="b">
        <f>EXACT(A621,O622)</f>
        <v>1</v>
      </c>
      <c r="Q622" s="258">
        <v>0</v>
      </c>
      <c r="R622" s="259">
        <f t="shared" si="52"/>
        <v>0</v>
      </c>
    </row>
    <row r="623" spans="1:18" outlineLevel="1">
      <c r="A623" s="400" t="s">
        <v>3539</v>
      </c>
      <c r="B623" s="196"/>
      <c r="C623" s="254">
        <f>SUM(C624)</f>
        <v>3348639.98</v>
      </c>
      <c r="D623" s="254">
        <f t="shared" si="50"/>
        <v>-3348639.98</v>
      </c>
      <c r="E623" s="266"/>
      <c r="F623" s="256"/>
      <c r="G623" s="256"/>
      <c r="H623" s="255"/>
      <c r="I623" s="254"/>
      <c r="J623" s="255"/>
      <c r="K623" s="254">
        <f t="shared" si="48"/>
        <v>-3348639.98</v>
      </c>
      <c r="L623" s="257" t="e">
        <f>#REF!+C623</f>
        <v>#REF!</v>
      </c>
      <c r="M623" s="254"/>
      <c r="N623" s="229" t="e">
        <v>#VALUE!</v>
      </c>
      <c r="O623" s="65">
        <v>0</v>
      </c>
      <c r="Q623" s="258">
        <v>-3055777.88</v>
      </c>
      <c r="R623" s="259">
        <f t="shared" si="52"/>
        <v>-292862.10000000009</v>
      </c>
    </row>
    <row r="624" spans="1:18" outlineLevel="2">
      <c r="A624" s="272" t="s">
        <v>4899</v>
      </c>
      <c r="B624" s="196" t="s">
        <v>3540</v>
      </c>
      <c r="C624" s="230">
        <v>3348639.98</v>
      </c>
      <c r="D624" s="230">
        <f t="shared" si="50"/>
        <v>-3348639.98</v>
      </c>
      <c r="E624" s="255"/>
      <c r="F624" s="256"/>
      <c r="G624" s="256"/>
      <c r="H624" s="255"/>
      <c r="I624" s="230"/>
      <c r="J624" s="255"/>
      <c r="K624" s="230">
        <f t="shared" si="48"/>
        <v>-3348639.98</v>
      </c>
      <c r="L624" s="257"/>
      <c r="M624" s="230"/>
      <c r="N624" s="229">
        <v>0</v>
      </c>
      <c r="O624" s="65" t="s">
        <v>3539</v>
      </c>
      <c r="P624" s="242" t="b">
        <f>EXACT(A623,O624)</f>
        <v>1</v>
      </c>
      <c r="Q624" s="258">
        <v>0</v>
      </c>
      <c r="R624" s="259">
        <f t="shared" si="52"/>
        <v>-3348639.98</v>
      </c>
    </row>
    <row r="625" spans="1:18" outlineLevel="1">
      <c r="A625" s="400" t="s">
        <v>3541</v>
      </c>
      <c r="B625" s="196"/>
      <c r="C625" s="254">
        <f>SUM(C626)</f>
        <v>0</v>
      </c>
      <c r="D625" s="254">
        <f t="shared" si="50"/>
        <v>0</v>
      </c>
      <c r="E625" s="266"/>
      <c r="F625" s="256"/>
      <c r="G625" s="256"/>
      <c r="H625" s="255"/>
      <c r="I625" s="254"/>
      <c r="J625" s="255"/>
      <c r="K625" s="254">
        <f t="shared" si="48"/>
        <v>0</v>
      </c>
      <c r="L625" s="257" t="e">
        <f>#REF!+C625</f>
        <v>#REF!</v>
      </c>
      <c r="M625" s="254"/>
      <c r="N625" s="229" t="e">
        <v>#VALUE!</v>
      </c>
      <c r="O625" s="65">
        <v>0</v>
      </c>
      <c r="Q625" s="258">
        <v>0</v>
      </c>
      <c r="R625" s="259">
        <f t="shared" si="52"/>
        <v>0</v>
      </c>
    </row>
    <row r="626" spans="1:18" outlineLevel="2">
      <c r="A626" s="408" t="s">
        <v>3542</v>
      </c>
      <c r="B626" s="275" t="s">
        <v>3543</v>
      </c>
      <c r="C626" s="230">
        <v>0</v>
      </c>
      <c r="D626" s="230">
        <f t="shared" si="50"/>
        <v>0</v>
      </c>
      <c r="E626" s="255"/>
      <c r="F626" s="256"/>
      <c r="G626" s="256"/>
      <c r="H626" s="255"/>
      <c r="I626" s="230"/>
      <c r="J626" s="255"/>
      <c r="K626" s="230">
        <f t="shared" si="48"/>
        <v>0</v>
      </c>
      <c r="L626" s="257"/>
      <c r="M626" s="230"/>
      <c r="N626" s="229" t="e">
        <v>#VALUE!</v>
      </c>
      <c r="O626" s="65">
        <v>0</v>
      </c>
      <c r="P626" s="242" t="b">
        <f>EXACT(A625,O626)</f>
        <v>0</v>
      </c>
      <c r="Q626" s="258">
        <v>0</v>
      </c>
      <c r="R626" s="259">
        <f t="shared" si="52"/>
        <v>0</v>
      </c>
    </row>
    <row r="627" spans="1:18" outlineLevel="1">
      <c r="A627" s="409" t="s">
        <v>3544</v>
      </c>
      <c r="B627" s="196"/>
      <c r="C627" s="254">
        <f>SUM(C628)</f>
        <v>0</v>
      </c>
      <c r="D627" s="254">
        <f t="shared" si="50"/>
        <v>0</v>
      </c>
      <c r="E627" s="266"/>
      <c r="F627" s="256"/>
      <c r="G627" s="256"/>
      <c r="H627" s="255"/>
      <c r="I627" s="254"/>
      <c r="J627" s="255"/>
      <c r="K627" s="254">
        <f t="shared" si="48"/>
        <v>0</v>
      </c>
      <c r="L627" s="257" t="e">
        <f>#REF!+C627</f>
        <v>#REF!</v>
      </c>
      <c r="M627" s="254"/>
      <c r="N627" s="229" t="e">
        <v>#VALUE!</v>
      </c>
      <c r="O627" s="65">
        <v>0</v>
      </c>
      <c r="Q627" s="258">
        <v>-56651.34</v>
      </c>
      <c r="R627" s="259">
        <f t="shared" si="52"/>
        <v>56651.34</v>
      </c>
    </row>
    <row r="628" spans="1:18" outlineLevel="2">
      <c r="A628" s="272" t="s">
        <v>5792</v>
      </c>
      <c r="B628" s="196" t="s">
        <v>3545</v>
      </c>
      <c r="C628" s="230">
        <v>0</v>
      </c>
      <c r="D628" s="230">
        <f t="shared" si="50"/>
        <v>0</v>
      </c>
      <c r="E628" s="255"/>
      <c r="F628" s="256"/>
      <c r="G628" s="256"/>
      <c r="H628" s="255"/>
      <c r="I628" s="230"/>
      <c r="J628" s="255"/>
      <c r="K628" s="230">
        <f t="shared" si="48"/>
        <v>0</v>
      </c>
      <c r="L628" s="257"/>
      <c r="M628" s="230"/>
      <c r="N628" s="229">
        <v>6222305000</v>
      </c>
      <c r="O628" s="65">
        <v>0</v>
      </c>
      <c r="P628" s="242" t="b">
        <f>EXACT(A627,O628)</f>
        <v>0</v>
      </c>
      <c r="Q628" s="258">
        <v>0</v>
      </c>
      <c r="R628" s="259">
        <f t="shared" si="52"/>
        <v>0</v>
      </c>
    </row>
    <row r="629" spans="1:18" outlineLevel="1">
      <c r="A629" s="400" t="s">
        <v>3546</v>
      </c>
      <c r="B629" s="196"/>
      <c r="C629" s="254">
        <f>SUM(C630)</f>
        <v>409448.049999999</v>
      </c>
      <c r="D629" s="254">
        <f t="shared" si="50"/>
        <v>-409448.049999999</v>
      </c>
      <c r="E629" s="266"/>
      <c r="F629" s="256"/>
      <c r="G629" s="256"/>
      <c r="H629" s="255"/>
      <c r="I629" s="254"/>
      <c r="J629" s="255"/>
      <c r="K629" s="254">
        <f t="shared" si="48"/>
        <v>-409448.049999999</v>
      </c>
      <c r="L629" s="257" t="e">
        <f>#REF!+C629</f>
        <v>#REF!</v>
      </c>
      <c r="M629" s="254"/>
      <c r="N629" s="229" t="e">
        <v>#VALUE!</v>
      </c>
      <c r="O629" s="65">
        <v>0</v>
      </c>
      <c r="Q629" s="258">
        <v>-373415.66</v>
      </c>
      <c r="R629" s="259">
        <f t="shared" si="52"/>
        <v>-36032.389999999024</v>
      </c>
    </row>
    <row r="630" spans="1:18" outlineLevel="2">
      <c r="A630" s="272" t="s">
        <v>4901</v>
      </c>
      <c r="B630" s="196" t="s">
        <v>3547</v>
      </c>
      <c r="C630" s="230">
        <v>409448.049999999</v>
      </c>
      <c r="D630" s="230">
        <f t="shared" si="50"/>
        <v>-409448.049999999</v>
      </c>
      <c r="E630" s="255"/>
      <c r="F630" s="256"/>
      <c r="G630" s="256"/>
      <c r="H630" s="255"/>
      <c r="I630" s="230"/>
      <c r="J630" s="255"/>
      <c r="K630" s="230">
        <f t="shared" si="48"/>
        <v>-409448.049999999</v>
      </c>
      <c r="L630" s="257"/>
      <c r="M630" s="230"/>
      <c r="N630" s="229">
        <v>0</v>
      </c>
      <c r="O630" s="65" t="s">
        <v>3546</v>
      </c>
      <c r="P630" s="242" t="b">
        <f>EXACT(A629,O630)</f>
        <v>1</v>
      </c>
      <c r="Q630" s="258">
        <v>0</v>
      </c>
      <c r="R630" s="259">
        <f t="shared" si="52"/>
        <v>-409448.049999999</v>
      </c>
    </row>
    <row r="631" spans="1:18" outlineLevel="1">
      <c r="A631" s="400" t="s">
        <v>3548</v>
      </c>
      <c r="B631" s="196"/>
      <c r="C631" s="254">
        <f>SUM(C632)</f>
        <v>0</v>
      </c>
      <c r="D631" s="254">
        <f t="shared" si="50"/>
        <v>0</v>
      </c>
      <c r="E631" s="266"/>
      <c r="F631" s="256"/>
      <c r="G631" s="256"/>
      <c r="H631" s="255"/>
      <c r="I631" s="254"/>
      <c r="J631" s="255"/>
      <c r="K631" s="254">
        <f t="shared" si="48"/>
        <v>0</v>
      </c>
      <c r="L631" s="257" t="e">
        <f>#REF!+C631</f>
        <v>#REF!</v>
      </c>
      <c r="M631" s="254"/>
      <c r="N631" s="229" t="e">
        <v>#VALUE!</v>
      </c>
      <c r="O631" s="65">
        <v>0</v>
      </c>
      <c r="Q631" s="258">
        <v>0</v>
      </c>
      <c r="R631" s="259">
        <f t="shared" si="52"/>
        <v>0</v>
      </c>
    </row>
    <row r="632" spans="1:18" outlineLevel="2">
      <c r="A632" s="272" t="s">
        <v>4902</v>
      </c>
      <c r="B632" s="196" t="s">
        <v>3549</v>
      </c>
      <c r="C632" s="230">
        <v>0</v>
      </c>
      <c r="D632" s="230">
        <f t="shared" si="50"/>
        <v>0</v>
      </c>
      <c r="E632" s="255"/>
      <c r="F632" s="256"/>
      <c r="G632" s="256"/>
      <c r="H632" s="255"/>
      <c r="I632" s="230"/>
      <c r="J632" s="255"/>
      <c r="K632" s="230">
        <f t="shared" si="48"/>
        <v>0</v>
      </c>
      <c r="L632" s="257"/>
      <c r="M632" s="230"/>
      <c r="N632" s="229">
        <v>0</v>
      </c>
      <c r="O632" s="65" t="s">
        <v>3548</v>
      </c>
      <c r="P632" s="242" t="b">
        <f>EXACT(A631,O632)</f>
        <v>1</v>
      </c>
      <c r="Q632" s="258">
        <v>0</v>
      </c>
      <c r="R632" s="259">
        <f t="shared" si="52"/>
        <v>0</v>
      </c>
    </row>
    <row r="633" spans="1:18" outlineLevel="1">
      <c r="A633" s="400" t="s">
        <v>3550</v>
      </c>
      <c r="B633" s="196"/>
      <c r="C633" s="254">
        <f>SUM(C634)</f>
        <v>0</v>
      </c>
      <c r="D633" s="254">
        <f t="shared" si="50"/>
        <v>0</v>
      </c>
      <c r="E633" s="266"/>
      <c r="F633" s="256"/>
      <c r="G633" s="256"/>
      <c r="H633" s="255"/>
      <c r="I633" s="254"/>
      <c r="J633" s="255"/>
      <c r="K633" s="254">
        <f t="shared" si="48"/>
        <v>0</v>
      </c>
      <c r="L633" s="257" t="e">
        <f>#REF!+C633</f>
        <v>#REF!</v>
      </c>
      <c r="M633" s="254"/>
      <c r="N633" s="229" t="e">
        <v>#VALUE!</v>
      </c>
      <c r="O633" s="65">
        <v>0</v>
      </c>
      <c r="Q633" s="258">
        <v>0</v>
      </c>
      <c r="R633" s="259">
        <f t="shared" si="52"/>
        <v>0</v>
      </c>
    </row>
    <row r="634" spans="1:18" outlineLevel="2">
      <c r="A634" s="401" t="s">
        <v>4903</v>
      </c>
      <c r="B634" s="45" t="s">
        <v>3551</v>
      </c>
      <c r="C634" s="230">
        <v>0</v>
      </c>
      <c r="D634" s="230">
        <f t="shared" si="50"/>
        <v>0</v>
      </c>
      <c r="E634" s="255"/>
      <c r="F634" s="256"/>
      <c r="G634" s="256"/>
      <c r="H634" s="255"/>
      <c r="I634" s="230"/>
      <c r="J634" s="255"/>
      <c r="K634" s="230">
        <f t="shared" si="48"/>
        <v>0</v>
      </c>
      <c r="L634" s="257"/>
      <c r="M634" s="230"/>
      <c r="N634" s="229">
        <v>0</v>
      </c>
      <c r="O634" s="65" t="s">
        <v>3550</v>
      </c>
      <c r="P634" s="242" t="b">
        <f>EXACT(A633,O634)</f>
        <v>1</v>
      </c>
      <c r="Q634" s="258">
        <v>0</v>
      </c>
      <c r="R634" s="259">
        <f t="shared" si="52"/>
        <v>0</v>
      </c>
    </row>
    <row r="635" spans="1:18" outlineLevel="1">
      <c r="A635" s="400" t="s">
        <v>3552</v>
      </c>
      <c r="B635" s="45"/>
      <c r="C635" s="254">
        <f>SUM(C636)</f>
        <v>0</v>
      </c>
      <c r="D635" s="254">
        <f t="shared" si="50"/>
        <v>0</v>
      </c>
      <c r="E635" s="266"/>
      <c r="F635" s="256"/>
      <c r="G635" s="256"/>
      <c r="H635" s="255"/>
      <c r="I635" s="254"/>
      <c r="J635" s="255"/>
      <c r="K635" s="254">
        <f t="shared" si="48"/>
        <v>0</v>
      </c>
      <c r="L635" s="257" t="e">
        <f>#REF!+C635</f>
        <v>#REF!</v>
      </c>
      <c r="M635" s="254"/>
      <c r="N635" s="229" t="e">
        <v>#VALUE!</v>
      </c>
      <c r="O635" s="65">
        <v>0</v>
      </c>
      <c r="Q635" s="258">
        <v>0</v>
      </c>
      <c r="R635" s="259">
        <f t="shared" si="52"/>
        <v>0</v>
      </c>
    </row>
    <row r="636" spans="1:18" outlineLevel="2">
      <c r="A636" s="401" t="s">
        <v>4904</v>
      </c>
      <c r="B636" s="208" t="s">
        <v>3553</v>
      </c>
      <c r="C636" s="230">
        <v>0</v>
      </c>
      <c r="D636" s="230">
        <f t="shared" si="50"/>
        <v>0</v>
      </c>
      <c r="E636" s="255"/>
      <c r="F636" s="256"/>
      <c r="G636" s="256"/>
      <c r="H636" s="255"/>
      <c r="I636" s="230"/>
      <c r="J636" s="255"/>
      <c r="K636" s="230">
        <f t="shared" si="48"/>
        <v>0</v>
      </c>
      <c r="L636" s="257"/>
      <c r="M636" s="230"/>
      <c r="N636" s="229">
        <v>0</v>
      </c>
      <c r="O636" s="65" t="s">
        <v>3552</v>
      </c>
      <c r="P636" s="242" t="b">
        <f>EXACT(A635,O636)</f>
        <v>1</v>
      </c>
      <c r="Q636" s="258">
        <v>0</v>
      </c>
      <c r="R636" s="259">
        <f t="shared" si="52"/>
        <v>0</v>
      </c>
    </row>
    <row r="637" spans="1:18" outlineLevel="1">
      <c r="A637" s="400" t="s">
        <v>3554</v>
      </c>
      <c r="B637" s="208"/>
      <c r="C637" s="254">
        <f>SUM(C638)</f>
        <v>38037.599999999897</v>
      </c>
      <c r="D637" s="254">
        <f t="shared" si="50"/>
        <v>-38037.599999999897</v>
      </c>
      <c r="E637" s="266"/>
      <c r="F637" s="256"/>
      <c r="G637" s="256"/>
      <c r="H637" s="255"/>
      <c r="I637" s="254"/>
      <c r="J637" s="255"/>
      <c r="K637" s="254">
        <f t="shared" si="48"/>
        <v>-38037.599999999897</v>
      </c>
      <c r="L637" s="257" t="e">
        <f>#REF!+C637</f>
        <v>#REF!</v>
      </c>
      <c r="M637" s="254"/>
      <c r="N637" s="229" t="e">
        <v>#VALUE!</v>
      </c>
      <c r="O637" s="65">
        <v>0</v>
      </c>
      <c r="Q637" s="258">
        <v>51.5</v>
      </c>
      <c r="R637" s="259">
        <f t="shared" si="52"/>
        <v>-38089.099999999897</v>
      </c>
    </row>
    <row r="638" spans="1:18" outlineLevel="2">
      <c r="A638" s="401" t="s">
        <v>4905</v>
      </c>
      <c r="B638" s="208" t="s">
        <v>3555</v>
      </c>
      <c r="C638" s="230">
        <v>38037.599999999897</v>
      </c>
      <c r="D638" s="230">
        <f t="shared" si="50"/>
        <v>-38037.599999999897</v>
      </c>
      <c r="E638" s="255"/>
      <c r="F638" s="256"/>
      <c r="G638" s="256"/>
      <c r="H638" s="255"/>
      <c r="I638" s="230"/>
      <c r="J638" s="255"/>
      <c r="K638" s="230">
        <f t="shared" si="48"/>
        <v>-38037.599999999897</v>
      </c>
      <c r="L638" s="257"/>
      <c r="M638" s="230"/>
      <c r="N638" s="229">
        <v>0</v>
      </c>
      <c r="O638" s="65" t="s">
        <v>3554</v>
      </c>
      <c r="P638" s="242" t="b">
        <f>EXACT(A637,O638)</f>
        <v>1</v>
      </c>
      <c r="Q638" s="258">
        <v>0</v>
      </c>
      <c r="R638" s="259">
        <f t="shared" si="52"/>
        <v>-38037.599999999897</v>
      </c>
    </row>
    <row r="639" spans="1:18" outlineLevel="1">
      <c r="A639" s="409" t="s">
        <v>3556</v>
      </c>
      <c r="B639" s="276" t="s">
        <v>3557</v>
      </c>
      <c r="C639" s="254">
        <f>SUM(C640)</f>
        <v>0</v>
      </c>
      <c r="D639" s="254">
        <f t="shared" si="50"/>
        <v>0</v>
      </c>
      <c r="E639" s="266"/>
      <c r="F639" s="256"/>
      <c r="G639" s="256"/>
      <c r="H639" s="255"/>
      <c r="I639" s="254"/>
      <c r="J639" s="255"/>
      <c r="K639" s="254">
        <f t="shared" si="48"/>
        <v>0</v>
      </c>
      <c r="L639" s="257" t="e">
        <f>#REF!+C639</f>
        <v>#REF!</v>
      </c>
      <c r="M639" s="254"/>
      <c r="N639" s="229" t="e">
        <v>#VALUE!</v>
      </c>
      <c r="O639" s="65">
        <v>0</v>
      </c>
      <c r="Q639" s="258">
        <v>-126.51</v>
      </c>
      <c r="R639" s="259">
        <f t="shared" si="52"/>
        <v>126.51</v>
      </c>
    </row>
    <row r="640" spans="1:18" outlineLevel="2">
      <c r="A640" s="401" t="s">
        <v>5793</v>
      </c>
      <c r="B640" s="208" t="s">
        <v>3558</v>
      </c>
      <c r="C640" s="230">
        <v>0</v>
      </c>
      <c r="D640" s="230">
        <f t="shared" si="50"/>
        <v>0</v>
      </c>
      <c r="E640" s="255"/>
      <c r="F640" s="256"/>
      <c r="G640" s="256"/>
      <c r="H640" s="255"/>
      <c r="I640" s="230"/>
      <c r="J640" s="255"/>
      <c r="K640" s="230">
        <f t="shared" si="48"/>
        <v>0</v>
      </c>
      <c r="L640" s="257"/>
      <c r="M640" s="230"/>
      <c r="N640" s="229">
        <v>6222311000</v>
      </c>
      <c r="O640" s="65">
        <v>0</v>
      </c>
      <c r="P640" s="242" t="b">
        <f>EXACT(A639,O640)</f>
        <v>0</v>
      </c>
      <c r="Q640" s="258">
        <v>0</v>
      </c>
      <c r="R640" s="259">
        <f t="shared" si="52"/>
        <v>0</v>
      </c>
    </row>
    <row r="641" spans="1:18" outlineLevel="1">
      <c r="A641" s="409" t="s">
        <v>3559</v>
      </c>
      <c r="B641" s="208"/>
      <c r="C641" s="254">
        <f>SUM(C642)</f>
        <v>0</v>
      </c>
      <c r="D641" s="254">
        <f t="shared" si="50"/>
        <v>0</v>
      </c>
      <c r="E641" s="266"/>
      <c r="F641" s="256"/>
      <c r="G641" s="256"/>
      <c r="H641" s="255"/>
      <c r="I641" s="254"/>
      <c r="J641" s="255"/>
      <c r="K641" s="254">
        <f t="shared" si="48"/>
        <v>0</v>
      </c>
      <c r="L641" s="257" t="e">
        <f>#REF!+C641</f>
        <v>#REF!</v>
      </c>
      <c r="M641" s="254"/>
      <c r="N641" s="229" t="e">
        <v>#VALUE!</v>
      </c>
      <c r="O641" s="65">
        <v>0</v>
      </c>
      <c r="Q641" s="258">
        <v>-388.52</v>
      </c>
      <c r="R641" s="259">
        <f t="shared" si="52"/>
        <v>388.52</v>
      </c>
    </row>
    <row r="642" spans="1:18" outlineLevel="2">
      <c r="A642" s="401" t="s">
        <v>5794</v>
      </c>
      <c r="B642" s="208" t="s">
        <v>3560</v>
      </c>
      <c r="C642" s="230">
        <v>0</v>
      </c>
      <c r="D642" s="230">
        <f t="shared" si="50"/>
        <v>0</v>
      </c>
      <c r="E642" s="255"/>
      <c r="F642" s="256"/>
      <c r="G642" s="256"/>
      <c r="H642" s="255"/>
      <c r="I642" s="230"/>
      <c r="J642" s="255"/>
      <c r="K642" s="230">
        <f t="shared" ref="K642:K648" si="53">D642+I642</f>
        <v>0</v>
      </c>
      <c r="L642" s="257"/>
      <c r="M642" s="230"/>
      <c r="N642" s="229">
        <v>6222313000</v>
      </c>
      <c r="O642" s="65">
        <v>0</v>
      </c>
      <c r="P642" s="242" t="b">
        <f>EXACT(A641,O642)</f>
        <v>0</v>
      </c>
      <c r="Q642" s="258">
        <v>0</v>
      </c>
      <c r="R642" s="259">
        <f t="shared" si="52"/>
        <v>0</v>
      </c>
    </row>
    <row r="643" spans="1:18" outlineLevel="1">
      <c r="A643" s="409" t="s">
        <v>3561</v>
      </c>
      <c r="B643" s="208"/>
      <c r="C643" s="254">
        <f>SUM(C644)</f>
        <v>0</v>
      </c>
      <c r="D643" s="254">
        <f t="shared" si="50"/>
        <v>0</v>
      </c>
      <c r="E643" s="266"/>
      <c r="F643" s="256"/>
      <c r="G643" s="256"/>
      <c r="H643" s="255"/>
      <c r="I643" s="254"/>
      <c r="J643" s="255"/>
      <c r="K643" s="254">
        <f t="shared" si="53"/>
        <v>0</v>
      </c>
      <c r="L643" s="257" t="e">
        <f>#REF!+C643</f>
        <v>#REF!</v>
      </c>
      <c r="M643" s="254"/>
      <c r="N643" s="229" t="e">
        <v>#VALUE!</v>
      </c>
      <c r="O643" s="65">
        <v>0</v>
      </c>
      <c r="Q643" s="258">
        <v>0</v>
      </c>
      <c r="R643" s="259">
        <f t="shared" si="52"/>
        <v>0</v>
      </c>
    </row>
    <row r="644" spans="1:18" outlineLevel="2">
      <c r="A644" s="401" t="s">
        <v>5795</v>
      </c>
      <c r="B644" s="208" t="s">
        <v>3562</v>
      </c>
      <c r="C644" s="230">
        <v>0</v>
      </c>
      <c r="D644" s="230">
        <f t="shared" si="50"/>
        <v>0</v>
      </c>
      <c r="E644" s="255"/>
      <c r="F644" s="256"/>
      <c r="G644" s="256"/>
      <c r="H644" s="255"/>
      <c r="I644" s="230"/>
      <c r="J644" s="255"/>
      <c r="K644" s="230">
        <f t="shared" si="53"/>
        <v>0</v>
      </c>
      <c r="L644" s="257"/>
      <c r="M644" s="230"/>
      <c r="N644" s="229">
        <v>6222313500</v>
      </c>
      <c r="O644" s="65">
        <v>0</v>
      </c>
      <c r="P644" s="242" t="b">
        <f>EXACT(A643,O644)</f>
        <v>0</v>
      </c>
      <c r="Q644" s="258">
        <v>0</v>
      </c>
      <c r="R644" s="259">
        <f t="shared" si="52"/>
        <v>0</v>
      </c>
    </row>
    <row r="645" spans="1:18" outlineLevel="1">
      <c r="A645" s="409" t="s">
        <v>3563</v>
      </c>
      <c r="B645" s="208"/>
      <c r="C645" s="254">
        <f>SUM(C646)</f>
        <v>0</v>
      </c>
      <c r="D645" s="254">
        <f t="shared" si="50"/>
        <v>0</v>
      </c>
      <c r="E645" s="266"/>
      <c r="F645" s="256"/>
      <c r="G645" s="256"/>
      <c r="H645" s="255"/>
      <c r="I645" s="254"/>
      <c r="J645" s="255"/>
      <c r="K645" s="254">
        <f t="shared" si="53"/>
        <v>0</v>
      </c>
      <c r="L645" s="257" t="e">
        <f>#REF!+C645</f>
        <v>#REF!</v>
      </c>
      <c r="M645" s="254"/>
      <c r="N645" s="229" t="e">
        <v>#VALUE!</v>
      </c>
      <c r="O645" s="65">
        <v>0</v>
      </c>
      <c r="Q645" s="258">
        <v>-390.83</v>
      </c>
      <c r="R645" s="259">
        <f t="shared" si="52"/>
        <v>390.83</v>
      </c>
    </row>
    <row r="646" spans="1:18" outlineLevel="2">
      <c r="A646" s="401" t="s">
        <v>5796</v>
      </c>
      <c r="B646" s="208" t="s">
        <v>3564</v>
      </c>
      <c r="C646" s="230">
        <v>0</v>
      </c>
      <c r="D646" s="230">
        <f t="shared" si="50"/>
        <v>0</v>
      </c>
      <c r="E646" s="255"/>
      <c r="F646" s="256"/>
      <c r="G646" s="256"/>
      <c r="H646" s="255"/>
      <c r="I646" s="230"/>
      <c r="J646" s="255"/>
      <c r="K646" s="230">
        <f t="shared" si="53"/>
        <v>0</v>
      </c>
      <c r="L646" s="257"/>
      <c r="M646" s="230"/>
      <c r="N646" s="229">
        <v>6222314001</v>
      </c>
      <c r="O646" s="65">
        <v>0</v>
      </c>
      <c r="P646" s="242" t="b">
        <f>EXACT(A645,O646)</f>
        <v>0</v>
      </c>
      <c r="Q646" s="258">
        <v>0</v>
      </c>
      <c r="R646" s="259">
        <f t="shared" si="52"/>
        <v>0</v>
      </c>
    </row>
    <row r="647" spans="1:18" outlineLevel="1">
      <c r="A647" s="409" t="s">
        <v>3565</v>
      </c>
      <c r="B647" s="208"/>
      <c r="C647" s="254">
        <f>SUM(C648)</f>
        <v>0</v>
      </c>
      <c r="D647" s="254">
        <f t="shared" si="50"/>
        <v>0</v>
      </c>
      <c r="E647" s="266"/>
      <c r="F647" s="256"/>
      <c r="G647" s="256"/>
      <c r="H647" s="255"/>
      <c r="I647" s="254"/>
      <c r="J647" s="255"/>
      <c r="K647" s="254">
        <f t="shared" si="53"/>
        <v>0</v>
      </c>
      <c r="L647" s="257" t="e">
        <f>#REF!+C647</f>
        <v>#REF!</v>
      </c>
      <c r="M647" s="254"/>
      <c r="N647" s="229" t="e">
        <v>#VALUE!</v>
      </c>
      <c r="O647" s="65">
        <v>0</v>
      </c>
      <c r="Q647" s="258">
        <v>-944.9</v>
      </c>
      <c r="R647" s="259">
        <f t="shared" si="52"/>
        <v>944.9</v>
      </c>
    </row>
    <row r="648" spans="1:18" outlineLevel="2">
      <c r="A648" s="401" t="s">
        <v>5797</v>
      </c>
      <c r="B648" s="208" t="s">
        <v>3566</v>
      </c>
      <c r="C648" s="230">
        <v>0</v>
      </c>
      <c r="D648" s="230">
        <f t="shared" si="50"/>
        <v>0</v>
      </c>
      <c r="E648" s="255"/>
      <c r="F648" s="256"/>
      <c r="G648" s="256"/>
      <c r="H648" s="255"/>
      <c r="I648" s="230"/>
      <c r="J648" s="255"/>
      <c r="K648" s="230">
        <f t="shared" si="53"/>
        <v>0</v>
      </c>
      <c r="L648" s="257"/>
      <c r="M648" s="230"/>
      <c r="N648" s="229">
        <v>6222314002</v>
      </c>
      <c r="O648" s="65">
        <v>0</v>
      </c>
      <c r="P648" s="242" t="b">
        <f>EXACT(A647,O648)</f>
        <v>0</v>
      </c>
      <c r="Q648" s="258">
        <v>0</v>
      </c>
      <c r="R648" s="259">
        <f t="shared" si="52"/>
        <v>0</v>
      </c>
    </row>
    <row r="649" spans="1:18" outlineLevel="1">
      <c r="A649" s="400" t="s">
        <v>3567</v>
      </c>
      <c r="B649" s="271"/>
      <c r="C649" s="254">
        <f>SUM(C650)</f>
        <v>68297.83</v>
      </c>
      <c r="D649" s="254">
        <f>C649*-1</f>
        <v>-68297.83</v>
      </c>
      <c r="E649" s="266"/>
      <c r="F649" s="256"/>
      <c r="G649" s="256"/>
      <c r="H649" s="255"/>
      <c r="I649" s="254"/>
      <c r="J649" s="255"/>
      <c r="K649" s="254">
        <f>D649+I649</f>
        <v>-68297.83</v>
      </c>
      <c r="L649" s="257" t="e">
        <f>#REF!+C649</f>
        <v>#REF!</v>
      </c>
      <c r="M649" s="254"/>
      <c r="N649" s="229" t="e">
        <v>#VALUE!</v>
      </c>
      <c r="O649" s="65">
        <v>0</v>
      </c>
      <c r="Q649" s="258">
        <v>-62940.800000000003</v>
      </c>
      <c r="R649" s="259">
        <f>K649-Q649</f>
        <v>-5357.0299999999988</v>
      </c>
    </row>
    <row r="650" spans="1:18" outlineLevel="2">
      <c r="A650" s="272" t="s">
        <v>4912</v>
      </c>
      <c r="B650" s="196" t="s">
        <v>3568</v>
      </c>
      <c r="C650" s="230">
        <v>68297.83</v>
      </c>
      <c r="D650" s="230">
        <f>C650*-1</f>
        <v>-68297.83</v>
      </c>
      <c r="E650" s="255"/>
      <c r="F650" s="256"/>
      <c r="G650" s="256"/>
      <c r="H650" s="255"/>
      <c r="I650" s="230"/>
      <c r="J650" s="255"/>
      <c r="K650" s="230">
        <f>D650+I650</f>
        <v>-68297.83</v>
      </c>
      <c r="L650" s="257"/>
      <c r="M650" s="230"/>
      <c r="N650" s="229">
        <v>0</v>
      </c>
      <c r="O650" s="65" t="s">
        <v>3567</v>
      </c>
      <c r="P650" s="242" t="b">
        <f>EXACT(A649,O650)</f>
        <v>1</v>
      </c>
      <c r="Q650" s="258">
        <v>0</v>
      </c>
      <c r="R650" s="259">
        <f>K650-Q650</f>
        <v>-68297.83</v>
      </c>
    </row>
    <row r="651" spans="1:18" outlineLevel="1">
      <c r="A651" s="400" t="s">
        <v>3569</v>
      </c>
      <c r="B651" s="45"/>
      <c r="C651" s="254">
        <f>SUM(C652:C652)</f>
        <v>66329.600000000006</v>
      </c>
      <c r="D651" s="254">
        <f t="shared" si="50"/>
        <v>-66329.600000000006</v>
      </c>
      <c r="E651" s="266"/>
      <c r="F651" s="256"/>
      <c r="G651" s="256"/>
      <c r="H651" s="255"/>
      <c r="I651" s="254"/>
      <c r="J651" s="255"/>
      <c r="K651" s="254">
        <f t="shared" ref="K651:K708" si="54">D651+I651</f>
        <v>-66329.600000000006</v>
      </c>
      <c r="L651" s="257" t="e">
        <f>#REF!+C651</f>
        <v>#REF!</v>
      </c>
      <c r="M651" s="254"/>
      <c r="N651" s="229" t="e">
        <v>#VALUE!</v>
      </c>
      <c r="O651" s="65">
        <v>0</v>
      </c>
      <c r="Q651" s="258">
        <v>-116.4</v>
      </c>
      <c r="R651" s="259">
        <f t="shared" si="52"/>
        <v>-66213.200000000012</v>
      </c>
    </row>
    <row r="652" spans="1:18" outlineLevel="2">
      <c r="A652" s="272" t="s">
        <v>4911</v>
      </c>
      <c r="B652" s="196" t="s">
        <v>3570</v>
      </c>
      <c r="C652" s="230">
        <v>66329.600000000006</v>
      </c>
      <c r="D652" s="230">
        <f t="shared" si="50"/>
        <v>-66329.600000000006</v>
      </c>
      <c r="E652" s="255"/>
      <c r="F652" s="256"/>
      <c r="G652" s="256"/>
      <c r="H652" s="255"/>
      <c r="I652" s="230"/>
      <c r="J652" s="255"/>
      <c r="K652" s="230">
        <f t="shared" si="54"/>
        <v>-66329.600000000006</v>
      </c>
      <c r="L652" s="257"/>
      <c r="M652" s="230"/>
      <c r="N652" s="229">
        <v>0</v>
      </c>
      <c r="O652" s="65" t="s">
        <v>3569</v>
      </c>
      <c r="P652" s="242" t="b">
        <f>EXACT(A651,O652)</f>
        <v>1</v>
      </c>
      <c r="Q652" s="258">
        <v>0</v>
      </c>
      <c r="R652" s="259">
        <f t="shared" si="52"/>
        <v>-66329.600000000006</v>
      </c>
    </row>
    <row r="653" spans="1:18" outlineLevel="1">
      <c r="A653" s="400" t="s">
        <v>3571</v>
      </c>
      <c r="C653" s="254">
        <f>SUM(C654:C655)</f>
        <v>796990</v>
      </c>
      <c r="D653" s="254">
        <f t="shared" si="50"/>
        <v>-796990</v>
      </c>
      <c r="E653" s="255"/>
      <c r="F653" s="256"/>
      <c r="G653" s="256"/>
      <c r="H653" s="255"/>
      <c r="I653" s="254"/>
      <c r="J653" s="255"/>
      <c r="K653" s="254">
        <f t="shared" si="54"/>
        <v>-796990</v>
      </c>
      <c r="L653" s="257" t="e">
        <f>#REF!+C653</f>
        <v>#REF!</v>
      </c>
      <c r="M653" s="254"/>
      <c r="N653" s="229" t="e">
        <v>#VALUE!</v>
      </c>
      <c r="O653" s="65">
        <v>0</v>
      </c>
      <c r="Q653" s="258">
        <v>-698224.4</v>
      </c>
      <c r="R653" s="259">
        <f t="shared" si="52"/>
        <v>-98765.599999999977</v>
      </c>
    </row>
    <row r="654" spans="1:18" outlineLevel="2">
      <c r="A654" s="401" t="s">
        <v>4913</v>
      </c>
      <c r="B654" s="45" t="s">
        <v>3572</v>
      </c>
      <c r="C654" s="230">
        <v>0</v>
      </c>
      <c r="D654" s="230">
        <f t="shared" si="50"/>
        <v>0</v>
      </c>
      <c r="E654" s="255"/>
      <c r="F654" s="256"/>
      <c r="G654" s="256"/>
      <c r="H654" s="255"/>
      <c r="I654" s="230"/>
      <c r="J654" s="255"/>
      <c r="K654" s="230">
        <f t="shared" si="54"/>
        <v>0</v>
      </c>
      <c r="L654" s="257"/>
      <c r="M654" s="230"/>
      <c r="N654" s="229">
        <v>0</v>
      </c>
      <c r="O654" s="65" t="s">
        <v>3571</v>
      </c>
      <c r="P654" s="242" t="b">
        <f>EXACT($A$653,O654)</f>
        <v>1</v>
      </c>
      <c r="Q654" s="258">
        <v>0</v>
      </c>
      <c r="R654" s="259">
        <f t="shared" si="52"/>
        <v>0</v>
      </c>
    </row>
    <row r="655" spans="1:18" outlineLevel="2">
      <c r="A655" s="272" t="s">
        <v>4914</v>
      </c>
      <c r="B655" s="196" t="s">
        <v>3572</v>
      </c>
      <c r="C655" s="230">
        <v>796990</v>
      </c>
      <c r="D655" s="230">
        <f t="shared" si="50"/>
        <v>-796990</v>
      </c>
      <c r="E655" s="255"/>
      <c r="F655" s="256"/>
      <c r="G655" s="256"/>
      <c r="H655" s="255"/>
      <c r="I655" s="230"/>
      <c r="J655" s="255"/>
      <c r="K655" s="230">
        <f t="shared" si="54"/>
        <v>-796990</v>
      </c>
      <c r="L655" s="257"/>
      <c r="M655" s="230"/>
      <c r="N655" s="229">
        <v>0</v>
      </c>
      <c r="O655" s="65" t="s">
        <v>3571</v>
      </c>
      <c r="P655" s="242" t="b">
        <f>EXACT($A$653,O655)</f>
        <v>1</v>
      </c>
      <c r="Q655" s="258">
        <v>0</v>
      </c>
      <c r="R655" s="259">
        <f t="shared" si="52"/>
        <v>-796990</v>
      </c>
    </row>
    <row r="656" spans="1:18" outlineLevel="1">
      <c r="A656" s="400" t="s">
        <v>3573</v>
      </c>
      <c r="C656" s="254">
        <f>SUM(C657:C658)</f>
        <v>1143.76</v>
      </c>
      <c r="D656" s="254">
        <f t="shared" si="50"/>
        <v>-1143.76</v>
      </c>
      <c r="E656" s="255"/>
      <c r="F656" s="256"/>
      <c r="G656" s="256"/>
      <c r="H656" s="255"/>
      <c r="I656" s="254"/>
      <c r="J656" s="255"/>
      <c r="K656" s="254">
        <f t="shared" si="54"/>
        <v>-1143.76</v>
      </c>
      <c r="L656" s="257" t="e">
        <f>#REF!+C656</f>
        <v>#REF!</v>
      </c>
      <c r="M656" s="254"/>
      <c r="N656" s="229" t="e">
        <v>#VALUE!</v>
      </c>
      <c r="O656" s="65">
        <v>0</v>
      </c>
      <c r="Q656" s="258">
        <v>-907.91</v>
      </c>
      <c r="R656" s="259">
        <f t="shared" si="52"/>
        <v>-235.85000000000002</v>
      </c>
    </row>
    <row r="657" spans="1:18" outlineLevel="2">
      <c r="A657" s="401" t="s">
        <v>4915</v>
      </c>
      <c r="B657" s="45" t="s">
        <v>3574</v>
      </c>
      <c r="C657" s="230">
        <v>0</v>
      </c>
      <c r="D657" s="230">
        <f t="shared" si="50"/>
        <v>0</v>
      </c>
      <c r="E657" s="255"/>
      <c r="F657" s="256"/>
      <c r="G657" s="256"/>
      <c r="H657" s="255"/>
      <c r="I657" s="230"/>
      <c r="J657" s="255"/>
      <c r="K657" s="230">
        <f t="shared" si="54"/>
        <v>0</v>
      </c>
      <c r="L657" s="257"/>
      <c r="M657" s="230"/>
      <c r="N657" s="229">
        <v>0</v>
      </c>
      <c r="O657" s="65" t="s">
        <v>3573</v>
      </c>
      <c r="P657" s="242" t="b">
        <f>EXACT($A$656,O657)</f>
        <v>1</v>
      </c>
      <c r="Q657" s="258">
        <v>0</v>
      </c>
      <c r="R657" s="259">
        <f t="shared" si="52"/>
        <v>0</v>
      </c>
    </row>
    <row r="658" spans="1:18" outlineLevel="2">
      <c r="A658" s="272" t="s">
        <v>4916</v>
      </c>
      <c r="B658" s="196" t="s">
        <v>3575</v>
      </c>
      <c r="C658" s="230">
        <v>1143.76</v>
      </c>
      <c r="D658" s="230">
        <f t="shared" si="50"/>
        <v>-1143.76</v>
      </c>
      <c r="E658" s="255"/>
      <c r="F658" s="256"/>
      <c r="G658" s="256"/>
      <c r="H658" s="255"/>
      <c r="I658" s="230"/>
      <c r="J658" s="255"/>
      <c r="K658" s="230">
        <f t="shared" si="54"/>
        <v>-1143.76</v>
      </c>
      <c r="L658" s="257"/>
      <c r="M658" s="230"/>
      <c r="N658" s="229">
        <v>0</v>
      </c>
      <c r="O658" s="65" t="s">
        <v>3573</v>
      </c>
      <c r="P658" s="242" t="b">
        <f>EXACT($A$656,O658)</f>
        <v>1</v>
      </c>
      <c r="Q658" s="258">
        <v>0</v>
      </c>
      <c r="R658" s="259">
        <f t="shared" si="52"/>
        <v>-1143.76</v>
      </c>
    </row>
    <row r="659" spans="1:18" outlineLevel="1">
      <c r="A659" s="400" t="s">
        <v>3576</v>
      </c>
      <c r="C659" s="254">
        <f>SUM(C660:C669)</f>
        <v>1704895.5199999982</v>
      </c>
      <c r="D659" s="254">
        <f t="shared" si="50"/>
        <v>-1704895.5199999982</v>
      </c>
      <c r="E659" s="255"/>
      <c r="F659" s="256"/>
      <c r="G659" s="256"/>
      <c r="H659" s="255"/>
      <c r="I659" s="254"/>
      <c r="J659" s="255"/>
      <c r="K659" s="254">
        <f t="shared" si="54"/>
        <v>-1704895.5199999982</v>
      </c>
      <c r="L659" s="257" t="e">
        <f>#REF!+C659</f>
        <v>#REF!</v>
      </c>
      <c r="M659" s="254"/>
      <c r="N659" s="229" t="e">
        <v>#VALUE!</v>
      </c>
      <c r="O659" s="65">
        <v>0</v>
      </c>
      <c r="Q659" s="258">
        <v>-1542843.07</v>
      </c>
      <c r="R659" s="259">
        <f t="shared" si="52"/>
        <v>-162052.44999999809</v>
      </c>
    </row>
    <row r="660" spans="1:18" outlineLevel="2">
      <c r="A660" s="401" t="s">
        <v>4917</v>
      </c>
      <c r="B660" s="45" t="s">
        <v>3577</v>
      </c>
      <c r="C660" s="230">
        <v>0</v>
      </c>
      <c r="D660" s="230">
        <f t="shared" si="50"/>
        <v>0</v>
      </c>
      <c r="E660" s="255"/>
      <c r="F660" s="256"/>
      <c r="G660" s="256"/>
      <c r="H660" s="255"/>
      <c r="I660" s="230"/>
      <c r="J660" s="255"/>
      <c r="K660" s="230">
        <f t="shared" si="54"/>
        <v>0</v>
      </c>
      <c r="L660" s="257"/>
      <c r="M660" s="230"/>
      <c r="N660" s="229">
        <v>0</v>
      </c>
      <c r="O660" s="65" t="s">
        <v>3576</v>
      </c>
      <c r="P660" s="242" t="b">
        <f>EXACT($A$659,O660)</f>
        <v>1</v>
      </c>
      <c r="Q660" s="258">
        <v>0</v>
      </c>
      <c r="R660" s="259">
        <f t="shared" si="52"/>
        <v>0</v>
      </c>
    </row>
    <row r="661" spans="1:18" outlineLevel="2">
      <c r="A661" s="272" t="s">
        <v>4918</v>
      </c>
      <c r="B661" s="196" t="s">
        <v>3578</v>
      </c>
      <c r="C661" s="230">
        <v>376646.929999999</v>
      </c>
      <c r="D661" s="230">
        <f t="shared" si="50"/>
        <v>-376646.929999999</v>
      </c>
      <c r="E661" s="255"/>
      <c r="F661" s="256"/>
      <c r="G661" s="256"/>
      <c r="H661" s="255"/>
      <c r="I661" s="230"/>
      <c r="J661" s="255"/>
      <c r="K661" s="230">
        <f t="shared" si="54"/>
        <v>-376646.929999999</v>
      </c>
      <c r="L661" s="257"/>
      <c r="M661" s="230"/>
      <c r="N661" s="229">
        <v>0</v>
      </c>
      <c r="O661" s="65" t="s">
        <v>3576</v>
      </c>
      <c r="P661" s="242" t="b">
        <f t="shared" ref="P661:P668" si="55">EXACT($A$659,O661)</f>
        <v>1</v>
      </c>
      <c r="Q661" s="258">
        <v>0</v>
      </c>
      <c r="R661" s="259">
        <f t="shared" si="52"/>
        <v>-376646.929999999</v>
      </c>
    </row>
    <row r="662" spans="1:18" outlineLevel="2">
      <c r="A662" s="272" t="s">
        <v>4919</v>
      </c>
      <c r="B662" s="196" t="s">
        <v>3579</v>
      </c>
      <c r="C662" s="230">
        <v>117843.91</v>
      </c>
      <c r="D662" s="230">
        <f t="shared" si="50"/>
        <v>-117843.91</v>
      </c>
      <c r="E662" s="255"/>
      <c r="F662" s="256"/>
      <c r="G662" s="256"/>
      <c r="H662" s="255"/>
      <c r="I662" s="230"/>
      <c r="J662" s="255"/>
      <c r="K662" s="230">
        <f t="shared" si="54"/>
        <v>-117843.91</v>
      </c>
      <c r="L662" s="257"/>
      <c r="M662" s="230"/>
      <c r="N662" s="229">
        <v>0</v>
      </c>
      <c r="O662" s="65" t="s">
        <v>3576</v>
      </c>
      <c r="P662" s="242" t="b">
        <f t="shared" si="55"/>
        <v>1</v>
      </c>
      <c r="Q662" s="258">
        <v>0</v>
      </c>
      <c r="R662" s="259">
        <f t="shared" si="52"/>
        <v>-117843.91</v>
      </c>
    </row>
    <row r="663" spans="1:18" outlineLevel="2">
      <c r="A663" s="272" t="s">
        <v>4920</v>
      </c>
      <c r="B663" s="196" t="s">
        <v>3580</v>
      </c>
      <c r="C663" s="230">
        <v>497675.26</v>
      </c>
      <c r="D663" s="230">
        <f t="shared" si="50"/>
        <v>-497675.26</v>
      </c>
      <c r="E663" s="255"/>
      <c r="F663" s="256"/>
      <c r="G663" s="256"/>
      <c r="H663" s="255"/>
      <c r="I663" s="230"/>
      <c r="J663" s="255"/>
      <c r="K663" s="230">
        <f t="shared" si="54"/>
        <v>-497675.26</v>
      </c>
      <c r="L663" s="257"/>
      <c r="M663" s="230"/>
      <c r="N663" s="229">
        <v>0</v>
      </c>
      <c r="O663" s="65" t="s">
        <v>3576</v>
      </c>
      <c r="P663" s="242" t="b">
        <f t="shared" si="55"/>
        <v>1</v>
      </c>
      <c r="Q663" s="258">
        <v>0</v>
      </c>
      <c r="R663" s="259">
        <f t="shared" si="52"/>
        <v>-497675.26</v>
      </c>
    </row>
    <row r="664" spans="1:18" outlineLevel="2">
      <c r="A664" s="272" t="s">
        <v>4921</v>
      </c>
      <c r="B664" s="196" t="s">
        <v>3581</v>
      </c>
      <c r="C664" s="230">
        <v>9954.19</v>
      </c>
      <c r="D664" s="230">
        <f t="shared" si="50"/>
        <v>-9954.19</v>
      </c>
      <c r="E664" s="255"/>
      <c r="F664" s="256"/>
      <c r="G664" s="256"/>
      <c r="H664" s="255"/>
      <c r="I664" s="230"/>
      <c r="J664" s="255"/>
      <c r="K664" s="230">
        <f t="shared" si="54"/>
        <v>-9954.19</v>
      </c>
      <c r="L664" s="257"/>
      <c r="M664" s="230"/>
      <c r="N664" s="229">
        <v>0</v>
      </c>
      <c r="O664" s="65" t="s">
        <v>3576</v>
      </c>
      <c r="P664" s="242" t="b">
        <f t="shared" si="55"/>
        <v>1</v>
      </c>
      <c r="Q664" s="258">
        <v>0</v>
      </c>
      <c r="R664" s="259">
        <f t="shared" si="52"/>
        <v>-9954.19</v>
      </c>
    </row>
    <row r="665" spans="1:18" outlineLevel="2">
      <c r="A665" s="272" t="s">
        <v>4922</v>
      </c>
      <c r="B665" s="196" t="s">
        <v>3582</v>
      </c>
      <c r="C665" s="230">
        <v>5823.47</v>
      </c>
      <c r="D665" s="230">
        <f t="shared" si="50"/>
        <v>-5823.47</v>
      </c>
      <c r="E665" s="255"/>
      <c r="F665" s="256"/>
      <c r="G665" s="256"/>
      <c r="H665" s="255"/>
      <c r="I665" s="230"/>
      <c r="J665" s="255"/>
      <c r="K665" s="230">
        <f t="shared" si="54"/>
        <v>-5823.47</v>
      </c>
      <c r="L665" s="257"/>
      <c r="M665" s="230"/>
      <c r="N665" s="229">
        <v>0</v>
      </c>
      <c r="O665" s="65" t="s">
        <v>3576</v>
      </c>
      <c r="P665" s="242" t="b">
        <f t="shared" si="55"/>
        <v>1</v>
      </c>
      <c r="Q665" s="258">
        <v>0</v>
      </c>
      <c r="R665" s="259">
        <f t="shared" si="52"/>
        <v>-5823.47</v>
      </c>
    </row>
    <row r="666" spans="1:18" outlineLevel="2">
      <c r="A666" s="272" t="s">
        <v>4923</v>
      </c>
      <c r="B666" s="196" t="s">
        <v>3583</v>
      </c>
      <c r="C666" s="230">
        <v>151.05000000000001</v>
      </c>
      <c r="D666" s="230">
        <f t="shared" si="50"/>
        <v>-151.05000000000001</v>
      </c>
      <c r="E666" s="255"/>
      <c r="F666" s="256"/>
      <c r="G666" s="256"/>
      <c r="H666" s="255"/>
      <c r="I666" s="230"/>
      <c r="J666" s="255"/>
      <c r="K666" s="230">
        <f t="shared" si="54"/>
        <v>-151.05000000000001</v>
      </c>
      <c r="L666" s="257"/>
      <c r="M666" s="230"/>
      <c r="N666" s="229">
        <v>0</v>
      </c>
      <c r="O666" s="65" t="s">
        <v>3576</v>
      </c>
      <c r="P666" s="242" t="b">
        <f t="shared" si="55"/>
        <v>1</v>
      </c>
      <c r="Q666" s="258">
        <v>0</v>
      </c>
      <c r="R666" s="259">
        <f t="shared" si="52"/>
        <v>-151.05000000000001</v>
      </c>
    </row>
    <row r="667" spans="1:18" outlineLevel="2">
      <c r="A667" s="401" t="s">
        <v>4924</v>
      </c>
      <c r="B667" s="45" t="s">
        <v>3584</v>
      </c>
      <c r="C667" s="230">
        <v>0</v>
      </c>
      <c r="D667" s="230">
        <f t="shared" si="50"/>
        <v>0</v>
      </c>
      <c r="E667" s="255"/>
      <c r="F667" s="256"/>
      <c r="G667" s="256"/>
      <c r="H667" s="255"/>
      <c r="I667" s="230"/>
      <c r="J667" s="255"/>
      <c r="K667" s="230">
        <f t="shared" si="54"/>
        <v>0</v>
      </c>
      <c r="L667" s="257"/>
      <c r="M667" s="230"/>
      <c r="N667" s="229">
        <v>0</v>
      </c>
      <c r="O667" s="65" t="s">
        <v>3576</v>
      </c>
      <c r="P667" s="242" t="b">
        <f t="shared" si="55"/>
        <v>1</v>
      </c>
      <c r="Q667" s="258">
        <v>0</v>
      </c>
      <c r="R667" s="259">
        <f t="shared" si="52"/>
        <v>0</v>
      </c>
    </row>
    <row r="668" spans="1:18" outlineLevel="2">
      <c r="A668" s="272" t="s">
        <v>4925</v>
      </c>
      <c r="B668" s="196" t="s">
        <v>3585</v>
      </c>
      <c r="C668" s="230">
        <v>696800.70999999903</v>
      </c>
      <c r="D668" s="230">
        <f t="shared" si="50"/>
        <v>-696800.70999999903</v>
      </c>
      <c r="E668" s="255"/>
      <c r="F668" s="256"/>
      <c r="G668" s="256"/>
      <c r="H668" s="255"/>
      <c r="I668" s="230"/>
      <c r="J668" s="255"/>
      <c r="K668" s="230">
        <f t="shared" si="54"/>
        <v>-696800.70999999903</v>
      </c>
      <c r="L668" s="257"/>
      <c r="M668" s="230"/>
      <c r="N668" s="229">
        <v>0</v>
      </c>
      <c r="O668" s="65" t="s">
        <v>3576</v>
      </c>
      <c r="P668" s="242" t="b">
        <f t="shared" si="55"/>
        <v>1</v>
      </c>
      <c r="Q668" s="258">
        <v>0</v>
      </c>
      <c r="R668" s="259">
        <f t="shared" si="52"/>
        <v>-696800.70999999903</v>
      </c>
    </row>
    <row r="669" spans="1:18" outlineLevel="2">
      <c r="A669" s="272" t="s">
        <v>4926</v>
      </c>
      <c r="B669" s="196" t="s">
        <v>3586</v>
      </c>
      <c r="C669" s="230">
        <v>0</v>
      </c>
      <c r="D669" s="230">
        <f t="shared" si="50"/>
        <v>0</v>
      </c>
      <c r="E669" s="255"/>
      <c r="F669" s="256"/>
      <c r="G669" s="256"/>
      <c r="H669" s="255"/>
      <c r="I669" s="230"/>
      <c r="J669" s="255"/>
      <c r="K669" s="230">
        <f t="shared" si="54"/>
        <v>0</v>
      </c>
      <c r="L669" s="257"/>
      <c r="M669" s="230"/>
      <c r="N669" s="229">
        <v>0</v>
      </c>
      <c r="O669" s="65" t="s">
        <v>3576</v>
      </c>
      <c r="P669" s="242" t="b">
        <f>EXACT(A659,O669)</f>
        <v>1</v>
      </c>
      <c r="Q669" s="258">
        <v>0</v>
      </c>
      <c r="R669" s="259">
        <f t="shared" si="52"/>
        <v>0</v>
      </c>
    </row>
    <row r="670" spans="1:18" outlineLevel="1">
      <c r="A670" s="400" t="s">
        <v>3587</v>
      </c>
      <c r="B670" s="196"/>
      <c r="C670" s="254">
        <f>SUM(C671)</f>
        <v>63423.22</v>
      </c>
      <c r="D670" s="254">
        <f t="shared" si="50"/>
        <v>-63423.22</v>
      </c>
      <c r="E670" s="266"/>
      <c r="F670" s="256"/>
      <c r="G670" s="256"/>
      <c r="H670" s="255"/>
      <c r="I670" s="254"/>
      <c r="J670" s="255"/>
      <c r="K670" s="254">
        <f t="shared" si="54"/>
        <v>-63423.22</v>
      </c>
      <c r="L670" s="257" t="e">
        <f>#REF!+C670</f>
        <v>#REF!</v>
      </c>
      <c r="M670" s="254"/>
      <c r="N670" s="229" t="e">
        <v>#VALUE!</v>
      </c>
      <c r="O670" s="65">
        <v>0</v>
      </c>
      <c r="Q670" s="258">
        <v>-59880.01</v>
      </c>
      <c r="R670" s="259">
        <f>K670-Q670</f>
        <v>-3543.2099999999991</v>
      </c>
    </row>
    <row r="671" spans="1:18" outlineLevel="2">
      <c r="A671" s="272" t="s">
        <v>4927</v>
      </c>
      <c r="B671" s="196" t="s">
        <v>3588</v>
      </c>
      <c r="C671" s="230">
        <v>63423.22</v>
      </c>
      <c r="D671" s="230">
        <f t="shared" si="50"/>
        <v>-63423.22</v>
      </c>
      <c r="E671" s="255"/>
      <c r="F671" s="256"/>
      <c r="G671" s="256"/>
      <c r="H671" s="255"/>
      <c r="I671" s="230"/>
      <c r="J671" s="255"/>
      <c r="K671" s="230">
        <f t="shared" si="54"/>
        <v>-63423.22</v>
      </c>
      <c r="L671" s="257"/>
      <c r="M671" s="230"/>
      <c r="N671" s="229">
        <v>0</v>
      </c>
      <c r="O671" s="65" t="s">
        <v>3587</v>
      </c>
      <c r="P671" s="242" t="b">
        <f>EXACT(A670,O671)</f>
        <v>1</v>
      </c>
      <c r="Q671" s="258">
        <v>0</v>
      </c>
      <c r="R671" s="259">
        <f>K671-Q671</f>
        <v>-63423.22</v>
      </c>
    </row>
    <row r="672" spans="1:18" outlineLevel="1">
      <c r="A672" s="400" t="s">
        <v>3589</v>
      </c>
      <c r="C672" s="254">
        <f>SUM(C673:C692)</f>
        <v>0</v>
      </c>
      <c r="D672" s="254">
        <f t="shared" si="50"/>
        <v>0</v>
      </c>
      <c r="E672" s="255"/>
      <c r="F672" s="256"/>
      <c r="G672" s="256"/>
      <c r="H672" s="255"/>
      <c r="I672" s="254"/>
      <c r="J672" s="255"/>
      <c r="K672" s="254">
        <f t="shared" si="54"/>
        <v>0</v>
      </c>
      <c r="L672" s="257" t="e">
        <f>#REF!+C672</f>
        <v>#REF!</v>
      </c>
      <c r="M672" s="254"/>
      <c r="N672" s="229" t="e">
        <v>#VALUE!</v>
      </c>
      <c r="O672" s="65">
        <v>0</v>
      </c>
      <c r="Q672" s="258">
        <v>0</v>
      </c>
      <c r="R672" s="259">
        <f t="shared" si="52"/>
        <v>0</v>
      </c>
    </row>
    <row r="673" spans="1:18" outlineLevel="2">
      <c r="A673" s="272" t="s">
        <v>4928</v>
      </c>
      <c r="B673" s="196" t="s">
        <v>3590</v>
      </c>
      <c r="C673" s="230">
        <v>0</v>
      </c>
      <c r="D673" s="230">
        <f t="shared" si="50"/>
        <v>0</v>
      </c>
      <c r="E673" s="255"/>
      <c r="F673" s="256"/>
      <c r="G673" s="256"/>
      <c r="H673" s="255"/>
      <c r="I673" s="230"/>
      <c r="J673" s="255"/>
      <c r="K673" s="230">
        <f t="shared" si="54"/>
        <v>0</v>
      </c>
      <c r="L673" s="257"/>
      <c r="M673" s="230"/>
      <c r="N673" s="229">
        <v>0</v>
      </c>
      <c r="O673" s="65" t="s">
        <v>3589</v>
      </c>
      <c r="P673" s="242" t="b">
        <f t="shared" ref="P673:P692" si="56">EXACT($A$672,O673)</f>
        <v>1</v>
      </c>
      <c r="Q673" s="258">
        <v>0</v>
      </c>
      <c r="R673" s="259">
        <f t="shared" si="52"/>
        <v>0</v>
      </c>
    </row>
    <row r="674" spans="1:18" outlineLevel="2">
      <c r="A674" s="272" t="s">
        <v>4929</v>
      </c>
      <c r="B674" s="196" t="s">
        <v>3591</v>
      </c>
      <c r="C674" s="230">
        <v>0</v>
      </c>
      <c r="D674" s="230">
        <f t="shared" si="50"/>
        <v>0</v>
      </c>
      <c r="E674" s="255"/>
      <c r="F674" s="256"/>
      <c r="G674" s="256"/>
      <c r="H674" s="255"/>
      <c r="I674" s="230"/>
      <c r="J674" s="255"/>
      <c r="K674" s="230">
        <f t="shared" si="54"/>
        <v>0</v>
      </c>
      <c r="L674" s="257"/>
      <c r="M674" s="230"/>
      <c r="N674" s="229">
        <v>0</v>
      </c>
      <c r="O674" s="65" t="s">
        <v>3589</v>
      </c>
      <c r="P674" s="242" t="b">
        <f t="shared" si="56"/>
        <v>1</v>
      </c>
      <c r="Q674" s="258">
        <v>0</v>
      </c>
      <c r="R674" s="259">
        <f t="shared" si="52"/>
        <v>0</v>
      </c>
    </row>
    <row r="675" spans="1:18" outlineLevel="2">
      <c r="A675" s="272" t="s">
        <v>4930</v>
      </c>
      <c r="B675" s="196" t="s">
        <v>3592</v>
      </c>
      <c r="C675" s="230">
        <v>0</v>
      </c>
      <c r="D675" s="230">
        <f t="shared" si="50"/>
        <v>0</v>
      </c>
      <c r="E675" s="255"/>
      <c r="F675" s="256"/>
      <c r="G675" s="256"/>
      <c r="H675" s="255"/>
      <c r="I675" s="230"/>
      <c r="J675" s="255"/>
      <c r="K675" s="230">
        <f t="shared" si="54"/>
        <v>0</v>
      </c>
      <c r="L675" s="257"/>
      <c r="M675" s="230"/>
      <c r="N675" s="229">
        <v>0</v>
      </c>
      <c r="O675" s="65" t="s">
        <v>3589</v>
      </c>
      <c r="P675" s="242" t="b">
        <f t="shared" si="56"/>
        <v>1</v>
      </c>
      <c r="Q675" s="258">
        <v>0</v>
      </c>
      <c r="R675" s="259">
        <f t="shared" si="52"/>
        <v>0</v>
      </c>
    </row>
    <row r="676" spans="1:18" outlineLevel="2">
      <c r="A676" s="272" t="s">
        <v>4931</v>
      </c>
      <c r="B676" s="196" t="s">
        <v>3593</v>
      </c>
      <c r="C676" s="230">
        <v>0</v>
      </c>
      <c r="D676" s="230">
        <f t="shared" si="50"/>
        <v>0</v>
      </c>
      <c r="E676" s="255"/>
      <c r="F676" s="256"/>
      <c r="G676" s="256"/>
      <c r="H676" s="255"/>
      <c r="I676" s="230"/>
      <c r="J676" s="255"/>
      <c r="K676" s="230">
        <f t="shared" si="54"/>
        <v>0</v>
      </c>
      <c r="L676" s="257"/>
      <c r="M676" s="230"/>
      <c r="N676" s="229">
        <v>0</v>
      </c>
      <c r="O676" s="65" t="s">
        <v>3589</v>
      </c>
      <c r="P676" s="242" t="b">
        <f t="shared" si="56"/>
        <v>1</v>
      </c>
      <c r="Q676" s="258">
        <v>0</v>
      </c>
      <c r="R676" s="259">
        <f t="shared" si="52"/>
        <v>0</v>
      </c>
    </row>
    <row r="677" spans="1:18" outlineLevel="2">
      <c r="A677" s="272" t="s">
        <v>4932</v>
      </c>
      <c r="B677" s="196" t="s">
        <v>3594</v>
      </c>
      <c r="C677" s="230">
        <v>0</v>
      </c>
      <c r="D677" s="230">
        <f t="shared" si="50"/>
        <v>0</v>
      </c>
      <c r="E677" s="255"/>
      <c r="F677" s="256"/>
      <c r="G677" s="256"/>
      <c r="H677" s="255"/>
      <c r="I677" s="230"/>
      <c r="J677" s="255"/>
      <c r="K677" s="230">
        <f t="shared" si="54"/>
        <v>0</v>
      </c>
      <c r="L677" s="257"/>
      <c r="M677" s="230"/>
      <c r="N677" s="229">
        <v>0</v>
      </c>
      <c r="O677" s="65" t="s">
        <v>3589</v>
      </c>
      <c r="P677" s="242" t="b">
        <f t="shared" si="56"/>
        <v>1</v>
      </c>
      <c r="Q677" s="258">
        <v>0</v>
      </c>
      <c r="R677" s="259">
        <f t="shared" si="52"/>
        <v>0</v>
      </c>
    </row>
    <row r="678" spans="1:18" outlineLevel="2">
      <c r="A678" s="272" t="s">
        <v>4933</v>
      </c>
      <c r="B678" s="196" t="s">
        <v>3595</v>
      </c>
      <c r="C678" s="230">
        <v>0</v>
      </c>
      <c r="D678" s="230">
        <f t="shared" si="50"/>
        <v>0</v>
      </c>
      <c r="E678" s="255"/>
      <c r="F678" s="256"/>
      <c r="G678" s="256"/>
      <c r="H678" s="255"/>
      <c r="I678" s="230"/>
      <c r="J678" s="255"/>
      <c r="K678" s="230">
        <f t="shared" si="54"/>
        <v>0</v>
      </c>
      <c r="L678" s="257"/>
      <c r="M678" s="230"/>
      <c r="N678" s="229">
        <v>0</v>
      </c>
      <c r="O678" s="65" t="s">
        <v>3589</v>
      </c>
      <c r="P678" s="242" t="b">
        <f t="shared" si="56"/>
        <v>1</v>
      </c>
      <c r="Q678" s="258">
        <v>0</v>
      </c>
      <c r="R678" s="259">
        <f t="shared" si="52"/>
        <v>0</v>
      </c>
    </row>
    <row r="679" spans="1:18" outlineLevel="2">
      <c r="A679" s="272" t="s">
        <v>4934</v>
      </c>
      <c r="B679" s="196" t="s">
        <v>3596</v>
      </c>
      <c r="C679" s="230">
        <v>0</v>
      </c>
      <c r="D679" s="230">
        <f t="shared" si="50"/>
        <v>0</v>
      </c>
      <c r="E679" s="255"/>
      <c r="F679" s="256"/>
      <c r="G679" s="256"/>
      <c r="H679" s="255"/>
      <c r="I679" s="230"/>
      <c r="J679" s="255"/>
      <c r="K679" s="230">
        <f t="shared" si="54"/>
        <v>0</v>
      </c>
      <c r="L679" s="257"/>
      <c r="M679" s="230"/>
      <c r="N679" s="229">
        <v>0</v>
      </c>
      <c r="O679" s="65" t="s">
        <v>3589</v>
      </c>
      <c r="P679" s="242" t="b">
        <f t="shared" si="56"/>
        <v>1</v>
      </c>
      <c r="Q679" s="258">
        <v>0</v>
      </c>
      <c r="R679" s="259">
        <f t="shared" ref="R679:R744" si="57">K679-Q679</f>
        <v>0</v>
      </c>
    </row>
    <row r="680" spans="1:18" outlineLevel="2">
      <c r="A680" s="272" t="s">
        <v>4935</v>
      </c>
      <c r="B680" s="196" t="s">
        <v>3597</v>
      </c>
      <c r="C680" s="230">
        <v>0</v>
      </c>
      <c r="D680" s="230">
        <f t="shared" si="50"/>
        <v>0</v>
      </c>
      <c r="E680" s="255"/>
      <c r="F680" s="256"/>
      <c r="G680" s="256"/>
      <c r="H680" s="255"/>
      <c r="I680" s="230"/>
      <c r="J680" s="255"/>
      <c r="K680" s="230">
        <f t="shared" si="54"/>
        <v>0</v>
      </c>
      <c r="L680" s="257"/>
      <c r="M680" s="230"/>
      <c r="N680" s="229">
        <v>0</v>
      </c>
      <c r="O680" s="65" t="s">
        <v>3589</v>
      </c>
      <c r="P680" s="242" t="b">
        <f t="shared" si="56"/>
        <v>1</v>
      </c>
      <c r="Q680" s="258">
        <v>0</v>
      </c>
      <c r="R680" s="259">
        <f t="shared" si="57"/>
        <v>0</v>
      </c>
    </row>
    <row r="681" spans="1:18" outlineLevel="2">
      <c r="A681" s="272" t="s">
        <v>4936</v>
      </c>
      <c r="B681" s="196" t="s">
        <v>3598</v>
      </c>
      <c r="C681" s="230">
        <v>0</v>
      </c>
      <c r="D681" s="230">
        <f t="shared" si="50"/>
        <v>0</v>
      </c>
      <c r="E681" s="255"/>
      <c r="F681" s="256"/>
      <c r="G681" s="256"/>
      <c r="H681" s="255"/>
      <c r="I681" s="230"/>
      <c r="J681" s="255"/>
      <c r="K681" s="230">
        <f t="shared" si="54"/>
        <v>0</v>
      </c>
      <c r="L681" s="257"/>
      <c r="M681" s="230"/>
      <c r="N681" s="229">
        <v>0</v>
      </c>
      <c r="O681" s="65" t="s">
        <v>3589</v>
      </c>
      <c r="P681" s="242" t="b">
        <f t="shared" si="56"/>
        <v>1</v>
      </c>
      <c r="Q681" s="258">
        <v>0</v>
      </c>
      <c r="R681" s="259">
        <f t="shared" si="57"/>
        <v>0</v>
      </c>
    </row>
    <row r="682" spans="1:18" outlineLevel="2">
      <c r="A682" s="272" t="s">
        <v>4937</v>
      </c>
      <c r="B682" s="196" t="s">
        <v>3599</v>
      </c>
      <c r="C682" s="230">
        <v>0</v>
      </c>
      <c r="D682" s="230">
        <f t="shared" si="50"/>
        <v>0</v>
      </c>
      <c r="E682" s="255"/>
      <c r="F682" s="256"/>
      <c r="G682" s="256"/>
      <c r="H682" s="255"/>
      <c r="I682" s="230"/>
      <c r="J682" s="255"/>
      <c r="K682" s="230">
        <f t="shared" si="54"/>
        <v>0</v>
      </c>
      <c r="L682" s="257"/>
      <c r="M682" s="230"/>
      <c r="N682" s="229">
        <v>0</v>
      </c>
      <c r="O682" s="65" t="s">
        <v>3589</v>
      </c>
      <c r="P682" s="242" t="b">
        <f t="shared" si="56"/>
        <v>1</v>
      </c>
      <c r="Q682" s="258">
        <v>0</v>
      </c>
      <c r="R682" s="259">
        <f t="shared" si="57"/>
        <v>0</v>
      </c>
    </row>
    <row r="683" spans="1:18" outlineLevel="2">
      <c r="A683" s="272" t="s">
        <v>4938</v>
      </c>
      <c r="B683" s="196" t="s">
        <v>3600</v>
      </c>
      <c r="C683" s="230">
        <v>0</v>
      </c>
      <c r="D683" s="230">
        <f t="shared" si="50"/>
        <v>0</v>
      </c>
      <c r="E683" s="255"/>
      <c r="F683" s="256"/>
      <c r="G683" s="256"/>
      <c r="H683" s="255"/>
      <c r="I683" s="230"/>
      <c r="J683" s="255"/>
      <c r="K683" s="230">
        <f t="shared" si="54"/>
        <v>0</v>
      </c>
      <c r="L683" s="257"/>
      <c r="M683" s="230"/>
      <c r="N683" s="229">
        <v>0</v>
      </c>
      <c r="O683" s="65" t="s">
        <v>3589</v>
      </c>
      <c r="P683" s="242" t="b">
        <f t="shared" si="56"/>
        <v>1</v>
      </c>
      <c r="Q683" s="258">
        <v>0</v>
      </c>
      <c r="R683" s="259">
        <f t="shared" si="57"/>
        <v>0</v>
      </c>
    </row>
    <row r="684" spans="1:18" outlineLevel="2">
      <c r="A684" s="272" t="s">
        <v>4939</v>
      </c>
      <c r="B684" s="196" t="s">
        <v>3601</v>
      </c>
      <c r="C684" s="230">
        <v>0</v>
      </c>
      <c r="D684" s="230">
        <f t="shared" si="50"/>
        <v>0</v>
      </c>
      <c r="E684" s="255"/>
      <c r="F684" s="256"/>
      <c r="G684" s="256"/>
      <c r="H684" s="255"/>
      <c r="I684" s="230"/>
      <c r="J684" s="255"/>
      <c r="K684" s="230">
        <f t="shared" si="54"/>
        <v>0</v>
      </c>
      <c r="L684" s="257"/>
      <c r="M684" s="230"/>
      <c r="N684" s="229">
        <v>0</v>
      </c>
      <c r="O684" s="65" t="s">
        <v>3589</v>
      </c>
      <c r="P684" s="242" t="b">
        <f t="shared" si="56"/>
        <v>1</v>
      </c>
      <c r="Q684" s="258">
        <v>0</v>
      </c>
      <c r="R684" s="259">
        <f t="shared" si="57"/>
        <v>0</v>
      </c>
    </row>
    <row r="685" spans="1:18" outlineLevel="2">
      <c r="A685" s="272" t="s">
        <v>4940</v>
      </c>
      <c r="B685" s="196" t="s">
        <v>3602</v>
      </c>
      <c r="C685" s="230">
        <v>0</v>
      </c>
      <c r="D685" s="230">
        <f t="shared" si="50"/>
        <v>0</v>
      </c>
      <c r="E685" s="255"/>
      <c r="F685" s="256"/>
      <c r="G685" s="256"/>
      <c r="H685" s="255"/>
      <c r="I685" s="230"/>
      <c r="J685" s="255"/>
      <c r="K685" s="230">
        <f t="shared" si="54"/>
        <v>0</v>
      </c>
      <c r="L685" s="257"/>
      <c r="M685" s="230"/>
      <c r="N685" s="229">
        <v>0</v>
      </c>
      <c r="O685" s="65" t="s">
        <v>3589</v>
      </c>
      <c r="P685" s="242" t="b">
        <f t="shared" si="56"/>
        <v>1</v>
      </c>
      <c r="Q685" s="258">
        <v>0</v>
      </c>
      <c r="R685" s="259">
        <f t="shared" si="57"/>
        <v>0</v>
      </c>
    </row>
    <row r="686" spans="1:18" outlineLevel="2">
      <c r="A686" s="272" t="s">
        <v>4941</v>
      </c>
      <c r="B686" s="196" t="s">
        <v>3603</v>
      </c>
      <c r="C686" s="230">
        <v>0</v>
      </c>
      <c r="D686" s="230">
        <f t="shared" si="50"/>
        <v>0</v>
      </c>
      <c r="E686" s="255"/>
      <c r="F686" s="256"/>
      <c r="G686" s="256"/>
      <c r="H686" s="255"/>
      <c r="I686" s="230"/>
      <c r="J686" s="255"/>
      <c r="K686" s="230">
        <f t="shared" si="54"/>
        <v>0</v>
      </c>
      <c r="L686" s="257"/>
      <c r="M686" s="230"/>
      <c r="N686" s="229">
        <v>0</v>
      </c>
      <c r="O686" s="65" t="s">
        <v>3589</v>
      </c>
      <c r="P686" s="242" t="b">
        <f t="shared" si="56"/>
        <v>1</v>
      </c>
      <c r="Q686" s="258">
        <v>0</v>
      </c>
      <c r="R686" s="259">
        <f t="shared" si="57"/>
        <v>0</v>
      </c>
    </row>
    <row r="687" spans="1:18" outlineLevel="2">
      <c r="A687" s="272" t="s">
        <v>4942</v>
      </c>
      <c r="B687" s="196" t="s">
        <v>3604</v>
      </c>
      <c r="C687" s="230">
        <v>0</v>
      </c>
      <c r="D687" s="230">
        <f t="shared" si="50"/>
        <v>0</v>
      </c>
      <c r="E687" s="255"/>
      <c r="F687" s="256"/>
      <c r="G687" s="256"/>
      <c r="H687" s="255"/>
      <c r="I687" s="230"/>
      <c r="J687" s="255"/>
      <c r="K687" s="230">
        <f t="shared" si="54"/>
        <v>0</v>
      </c>
      <c r="L687" s="257"/>
      <c r="M687" s="230"/>
      <c r="N687" s="229">
        <v>0</v>
      </c>
      <c r="O687" s="65" t="s">
        <v>3589</v>
      </c>
      <c r="P687" s="242" t="b">
        <f t="shared" si="56"/>
        <v>1</v>
      </c>
      <c r="Q687" s="258">
        <v>0</v>
      </c>
      <c r="R687" s="259">
        <f t="shared" si="57"/>
        <v>0</v>
      </c>
    </row>
    <row r="688" spans="1:18" outlineLevel="2">
      <c r="A688" s="272" t="s">
        <v>4943</v>
      </c>
      <c r="B688" s="196" t="s">
        <v>3605</v>
      </c>
      <c r="C688" s="230">
        <v>0</v>
      </c>
      <c r="D688" s="230">
        <f t="shared" si="50"/>
        <v>0</v>
      </c>
      <c r="E688" s="255"/>
      <c r="F688" s="256"/>
      <c r="G688" s="256"/>
      <c r="H688" s="255"/>
      <c r="I688" s="230"/>
      <c r="J688" s="255"/>
      <c r="K688" s="230">
        <f t="shared" si="54"/>
        <v>0</v>
      </c>
      <c r="L688" s="257"/>
      <c r="M688" s="230"/>
      <c r="N688" s="229">
        <v>0</v>
      </c>
      <c r="O688" s="65" t="s">
        <v>3589</v>
      </c>
      <c r="P688" s="242" t="b">
        <f t="shared" si="56"/>
        <v>1</v>
      </c>
      <c r="Q688" s="258">
        <v>0</v>
      </c>
      <c r="R688" s="259">
        <f t="shared" si="57"/>
        <v>0</v>
      </c>
    </row>
    <row r="689" spans="1:18" outlineLevel="2">
      <c r="A689" s="272" t="s">
        <v>4944</v>
      </c>
      <c r="B689" s="196" t="s">
        <v>3606</v>
      </c>
      <c r="C689" s="230">
        <v>0</v>
      </c>
      <c r="D689" s="230">
        <f t="shared" si="50"/>
        <v>0</v>
      </c>
      <c r="E689" s="255"/>
      <c r="F689" s="256"/>
      <c r="G689" s="256"/>
      <c r="H689" s="255"/>
      <c r="I689" s="230"/>
      <c r="J689" s="255"/>
      <c r="K689" s="230">
        <f t="shared" si="54"/>
        <v>0</v>
      </c>
      <c r="L689" s="257"/>
      <c r="M689" s="230"/>
      <c r="N689" s="229">
        <v>0</v>
      </c>
      <c r="O689" s="65" t="s">
        <v>3589</v>
      </c>
      <c r="P689" s="242" t="b">
        <f t="shared" si="56"/>
        <v>1</v>
      </c>
      <c r="Q689" s="258">
        <v>0</v>
      </c>
      <c r="R689" s="259">
        <f t="shared" si="57"/>
        <v>0</v>
      </c>
    </row>
    <row r="690" spans="1:18" outlineLevel="2">
      <c r="A690" s="272" t="s">
        <v>4945</v>
      </c>
      <c r="B690" s="196" t="s">
        <v>3607</v>
      </c>
      <c r="C690" s="230">
        <v>0</v>
      </c>
      <c r="D690" s="230">
        <f t="shared" si="50"/>
        <v>0</v>
      </c>
      <c r="E690" s="255"/>
      <c r="F690" s="256"/>
      <c r="G690" s="256"/>
      <c r="H690" s="255"/>
      <c r="I690" s="230"/>
      <c r="J690" s="255"/>
      <c r="K690" s="230">
        <f t="shared" si="54"/>
        <v>0</v>
      </c>
      <c r="L690" s="257"/>
      <c r="M690" s="230"/>
      <c r="N690" s="229">
        <v>0</v>
      </c>
      <c r="O690" s="65" t="s">
        <v>3589</v>
      </c>
      <c r="P690" s="242" t="b">
        <f t="shared" si="56"/>
        <v>1</v>
      </c>
      <c r="Q690" s="258">
        <v>0</v>
      </c>
      <c r="R690" s="259">
        <f t="shared" si="57"/>
        <v>0</v>
      </c>
    </row>
    <row r="691" spans="1:18" outlineLevel="2">
      <c r="A691" s="272" t="s">
        <v>4946</v>
      </c>
      <c r="B691" s="196" t="s">
        <v>3608</v>
      </c>
      <c r="C691" s="230">
        <v>0</v>
      </c>
      <c r="D691" s="230">
        <f t="shared" si="50"/>
        <v>0</v>
      </c>
      <c r="E691" s="255"/>
      <c r="F691" s="256"/>
      <c r="G691" s="256"/>
      <c r="H691" s="255"/>
      <c r="I691" s="230"/>
      <c r="J691" s="255"/>
      <c r="K691" s="230">
        <f t="shared" si="54"/>
        <v>0</v>
      </c>
      <c r="L691" s="257"/>
      <c r="M691" s="230"/>
      <c r="N691" s="229">
        <v>0</v>
      </c>
      <c r="O691" s="65" t="s">
        <v>3589</v>
      </c>
      <c r="P691" s="242" t="b">
        <f t="shared" si="56"/>
        <v>1</v>
      </c>
      <c r="Q691" s="258">
        <v>0</v>
      </c>
      <c r="R691" s="259">
        <f t="shared" si="57"/>
        <v>0</v>
      </c>
    </row>
    <row r="692" spans="1:18" outlineLevel="2">
      <c r="A692" s="401" t="s">
        <v>4947</v>
      </c>
      <c r="B692" s="45" t="s">
        <v>3609</v>
      </c>
      <c r="C692" s="230">
        <v>0</v>
      </c>
      <c r="D692" s="230">
        <f t="shared" si="50"/>
        <v>0</v>
      </c>
      <c r="E692" s="255"/>
      <c r="F692" s="256"/>
      <c r="G692" s="256"/>
      <c r="H692" s="255"/>
      <c r="I692" s="230"/>
      <c r="J692" s="255"/>
      <c r="K692" s="230">
        <f t="shared" si="54"/>
        <v>0</v>
      </c>
      <c r="L692" s="257"/>
      <c r="M692" s="230"/>
      <c r="N692" s="229">
        <v>0</v>
      </c>
      <c r="O692" s="65" t="s">
        <v>3589</v>
      </c>
      <c r="P692" s="242" t="b">
        <f t="shared" si="56"/>
        <v>1</v>
      </c>
      <c r="Q692" s="258">
        <v>0</v>
      </c>
      <c r="R692" s="259">
        <f t="shared" si="57"/>
        <v>0</v>
      </c>
    </row>
    <row r="693" spans="1:18" outlineLevel="1">
      <c r="A693" s="400" t="s">
        <v>3610</v>
      </c>
      <c r="B693" s="45"/>
      <c r="C693" s="254">
        <f>SUM(C694:C697)</f>
        <v>2899.1999999999898</v>
      </c>
      <c r="D693" s="254">
        <f t="shared" si="50"/>
        <v>-2899.1999999999898</v>
      </c>
      <c r="E693" s="255"/>
      <c r="F693" s="256"/>
      <c r="G693" s="256"/>
      <c r="H693" s="255"/>
      <c r="I693" s="254"/>
      <c r="J693" s="255"/>
      <c r="K693" s="254">
        <f t="shared" si="54"/>
        <v>-2899.1999999999898</v>
      </c>
      <c r="L693" s="257" t="e">
        <f>#REF!+C693</f>
        <v>#REF!</v>
      </c>
      <c r="M693" s="254"/>
      <c r="N693" s="229" t="e">
        <v>#VALUE!</v>
      </c>
      <c r="O693" s="65">
        <v>0</v>
      </c>
      <c r="Q693" s="258">
        <v>-2899.2</v>
      </c>
      <c r="R693" s="259">
        <f t="shared" si="57"/>
        <v>1.0004441719502211E-11</v>
      </c>
    </row>
    <row r="694" spans="1:18" outlineLevel="2">
      <c r="A694" s="401" t="s">
        <v>4948</v>
      </c>
      <c r="B694" s="45" t="s">
        <v>3611</v>
      </c>
      <c r="C694" s="230">
        <v>0</v>
      </c>
      <c r="D694" s="230">
        <f t="shared" ref="D694:D785" si="58">C694*-1</f>
        <v>0</v>
      </c>
      <c r="E694" s="255"/>
      <c r="F694" s="256"/>
      <c r="G694" s="256"/>
      <c r="H694" s="255"/>
      <c r="I694" s="230"/>
      <c r="J694" s="255"/>
      <c r="K694" s="230">
        <f t="shared" si="54"/>
        <v>0</v>
      </c>
      <c r="L694" s="257"/>
      <c r="M694" s="230"/>
      <c r="N694" s="229">
        <v>0</v>
      </c>
      <c r="O694" s="65" t="s">
        <v>3610</v>
      </c>
      <c r="P694" s="242" t="b">
        <f>EXACT($A$693,O694)</f>
        <v>1</v>
      </c>
      <c r="Q694" s="258">
        <v>0</v>
      </c>
      <c r="R694" s="259">
        <f t="shared" si="57"/>
        <v>0</v>
      </c>
    </row>
    <row r="695" spans="1:18" outlineLevel="2">
      <c r="A695" s="401" t="s">
        <v>4949</v>
      </c>
      <c r="B695" s="45" t="s">
        <v>3611</v>
      </c>
      <c r="C695" s="230">
        <v>2899.1999999999898</v>
      </c>
      <c r="D695" s="230">
        <f t="shared" si="58"/>
        <v>-2899.1999999999898</v>
      </c>
      <c r="E695" s="255"/>
      <c r="F695" s="256"/>
      <c r="G695" s="256"/>
      <c r="H695" s="255"/>
      <c r="I695" s="230"/>
      <c r="J695" s="255"/>
      <c r="K695" s="230">
        <f t="shared" si="54"/>
        <v>-2899.1999999999898</v>
      </c>
      <c r="L695" s="257"/>
      <c r="M695" s="230"/>
      <c r="N695" s="229">
        <v>0</v>
      </c>
      <c r="O695" s="65" t="s">
        <v>3610</v>
      </c>
      <c r="P695" s="242" t="b">
        <f>EXACT($A$693,O695)</f>
        <v>1</v>
      </c>
      <c r="Q695" s="258">
        <v>0</v>
      </c>
      <c r="R695" s="259">
        <f t="shared" si="57"/>
        <v>-2899.1999999999898</v>
      </c>
    </row>
    <row r="696" spans="1:18" outlineLevel="2">
      <c r="A696" s="401" t="s">
        <v>4950</v>
      </c>
      <c r="B696" s="45" t="s">
        <v>3612</v>
      </c>
      <c r="C696" s="230">
        <v>0</v>
      </c>
      <c r="D696" s="230">
        <f t="shared" si="58"/>
        <v>0</v>
      </c>
      <c r="E696" s="255"/>
      <c r="F696" s="256"/>
      <c r="G696" s="256"/>
      <c r="H696" s="255"/>
      <c r="I696" s="230"/>
      <c r="J696" s="255"/>
      <c r="K696" s="230">
        <f t="shared" si="54"/>
        <v>0</v>
      </c>
      <c r="L696" s="257"/>
      <c r="M696" s="230"/>
      <c r="N696" s="229">
        <v>0</v>
      </c>
      <c r="O696" s="65" t="s">
        <v>3610</v>
      </c>
      <c r="P696" s="242" t="b">
        <f>EXACT($A$693,O696)</f>
        <v>1</v>
      </c>
      <c r="Q696" s="258">
        <v>0</v>
      </c>
      <c r="R696" s="259">
        <f t="shared" si="57"/>
        <v>0</v>
      </c>
    </row>
    <row r="697" spans="1:18" outlineLevel="2">
      <c r="A697" s="401" t="s">
        <v>4951</v>
      </c>
      <c r="B697" s="45" t="s">
        <v>3613</v>
      </c>
      <c r="C697" s="230">
        <v>0</v>
      </c>
      <c r="D697" s="230">
        <f t="shared" si="58"/>
        <v>0</v>
      </c>
      <c r="E697" s="255"/>
      <c r="F697" s="256"/>
      <c r="G697" s="256"/>
      <c r="H697" s="255"/>
      <c r="I697" s="230"/>
      <c r="J697" s="255"/>
      <c r="K697" s="230">
        <f t="shared" si="54"/>
        <v>0</v>
      </c>
      <c r="L697" s="257"/>
      <c r="M697" s="230"/>
      <c r="N697" s="229">
        <v>0</v>
      </c>
      <c r="O697" s="65" t="s">
        <v>3610</v>
      </c>
      <c r="P697" s="242" t="b">
        <f>EXACT($A$693,O697)</f>
        <v>1</v>
      </c>
      <c r="Q697" s="258">
        <v>0</v>
      </c>
      <c r="R697" s="259">
        <f t="shared" si="57"/>
        <v>0</v>
      </c>
    </row>
    <row r="698" spans="1:18" outlineLevel="1">
      <c r="A698" s="400" t="s">
        <v>3614</v>
      </c>
      <c r="B698" s="45"/>
      <c r="C698" s="254">
        <f>SUM(C699)</f>
        <v>155745.03</v>
      </c>
      <c r="D698" s="254">
        <f t="shared" si="58"/>
        <v>-155745.03</v>
      </c>
      <c r="E698" s="255"/>
      <c r="F698" s="256"/>
      <c r="G698" s="256"/>
      <c r="H698" s="255"/>
      <c r="I698" s="254"/>
      <c r="J698" s="255"/>
      <c r="K698" s="254">
        <f t="shared" si="54"/>
        <v>-155745.03</v>
      </c>
      <c r="L698" s="257" t="e">
        <f>#REF!+C698</f>
        <v>#REF!</v>
      </c>
      <c r="M698" s="254"/>
      <c r="N698" s="229" t="e">
        <v>#VALUE!</v>
      </c>
      <c r="O698" s="65">
        <v>0</v>
      </c>
      <c r="Q698" s="258">
        <v>-146927.76999999999</v>
      </c>
      <c r="R698" s="259">
        <f t="shared" si="57"/>
        <v>-8817.2600000000093</v>
      </c>
    </row>
    <row r="699" spans="1:18" outlineLevel="2">
      <c r="A699" s="272" t="s">
        <v>4952</v>
      </c>
      <c r="B699" s="196" t="s">
        <v>3615</v>
      </c>
      <c r="C699" s="230">
        <v>155745.03</v>
      </c>
      <c r="D699" s="230">
        <f>C699*-1</f>
        <v>-155745.03</v>
      </c>
      <c r="E699" s="255"/>
      <c r="F699" s="256"/>
      <c r="G699" s="256"/>
      <c r="H699" s="255"/>
      <c r="I699" s="230"/>
      <c r="J699" s="255"/>
      <c r="K699" s="230">
        <f t="shared" si="54"/>
        <v>-155745.03</v>
      </c>
      <c r="L699" s="257"/>
      <c r="M699" s="230"/>
      <c r="N699" s="229">
        <v>0</v>
      </c>
      <c r="O699" s="65" t="s">
        <v>3614</v>
      </c>
      <c r="P699" s="242" t="b">
        <f>EXACT($A$698,O699)</f>
        <v>1</v>
      </c>
      <c r="Q699" s="258">
        <v>0</v>
      </c>
      <c r="R699" s="259">
        <f t="shared" si="57"/>
        <v>-155745.03</v>
      </c>
    </row>
    <row r="700" spans="1:18" outlineLevel="1">
      <c r="A700" s="400" t="s">
        <v>3616</v>
      </c>
      <c r="C700" s="254">
        <f>SUM(C701:C702)</f>
        <v>100240.25999999901</v>
      </c>
      <c r="D700" s="254">
        <f t="shared" si="58"/>
        <v>-100240.25999999901</v>
      </c>
      <c r="E700" s="255"/>
      <c r="F700" s="256"/>
      <c r="G700" s="256"/>
      <c r="H700" s="255"/>
      <c r="I700" s="254"/>
      <c r="J700" s="255"/>
      <c r="K700" s="254">
        <f t="shared" si="54"/>
        <v>-100240.25999999901</v>
      </c>
      <c r="L700" s="257" t="e">
        <f>#REF!+C700</f>
        <v>#REF!</v>
      </c>
      <c r="M700" s="254"/>
      <c r="N700" s="229" t="e">
        <v>#VALUE!</v>
      </c>
      <c r="O700" s="65">
        <v>0</v>
      </c>
      <c r="Q700" s="258">
        <v>-76449.39</v>
      </c>
      <c r="R700" s="259">
        <f t="shared" si="57"/>
        <v>-23790.869999999006</v>
      </c>
    </row>
    <row r="701" spans="1:18" outlineLevel="2">
      <c r="A701" s="401" t="s">
        <v>4953</v>
      </c>
      <c r="B701" s="45" t="s">
        <v>3617</v>
      </c>
      <c r="C701" s="230">
        <v>0</v>
      </c>
      <c r="D701" s="230">
        <f t="shared" si="58"/>
        <v>0</v>
      </c>
      <c r="E701" s="255"/>
      <c r="F701" s="256"/>
      <c r="G701" s="256"/>
      <c r="H701" s="255"/>
      <c r="I701" s="230"/>
      <c r="J701" s="255"/>
      <c r="K701" s="230">
        <f t="shared" si="54"/>
        <v>0</v>
      </c>
      <c r="L701" s="257"/>
      <c r="M701" s="230"/>
      <c r="N701" s="229">
        <v>0</v>
      </c>
      <c r="O701" s="65" t="s">
        <v>3616</v>
      </c>
      <c r="P701" s="242" t="b">
        <f>EXACT($A$700,O701)</f>
        <v>1</v>
      </c>
      <c r="Q701" s="258">
        <v>0</v>
      </c>
      <c r="R701" s="259">
        <f t="shared" si="57"/>
        <v>0</v>
      </c>
    </row>
    <row r="702" spans="1:18" outlineLevel="2">
      <c r="A702" s="401" t="s">
        <v>4954</v>
      </c>
      <c r="B702" s="45" t="s">
        <v>3617</v>
      </c>
      <c r="C702" s="230">
        <v>100240.25999999901</v>
      </c>
      <c r="D702" s="230">
        <f t="shared" si="58"/>
        <v>-100240.25999999901</v>
      </c>
      <c r="E702" s="255"/>
      <c r="F702" s="256"/>
      <c r="G702" s="256"/>
      <c r="H702" s="255"/>
      <c r="I702" s="230"/>
      <c r="J702" s="255"/>
      <c r="K702" s="230">
        <f t="shared" si="54"/>
        <v>-100240.25999999901</v>
      </c>
      <c r="L702" s="257"/>
      <c r="M702" s="230"/>
      <c r="N702" s="229">
        <v>0</v>
      </c>
      <c r="O702" s="65" t="s">
        <v>3616</v>
      </c>
      <c r="P702" s="242" t="b">
        <f>EXACT($A$700,O702)</f>
        <v>1</v>
      </c>
      <c r="Q702" s="258">
        <v>0</v>
      </c>
      <c r="R702" s="259">
        <f t="shared" si="57"/>
        <v>-100240.25999999901</v>
      </c>
    </row>
    <row r="703" spans="1:18" outlineLevel="1">
      <c r="A703" s="400" t="s">
        <v>3618</v>
      </c>
      <c r="C703" s="254">
        <f>SUM(C704:C718)</f>
        <v>8549582.8499999996</v>
      </c>
      <c r="D703" s="254">
        <f t="shared" si="58"/>
        <v>-8549582.8499999996</v>
      </c>
      <c r="E703" s="255"/>
      <c r="F703" s="256"/>
      <c r="G703" s="256"/>
      <c r="H703" s="255"/>
      <c r="I703" s="254"/>
      <c r="J703" s="255"/>
      <c r="K703" s="254">
        <f t="shared" si="54"/>
        <v>-8549582.8499999996</v>
      </c>
      <c r="L703" s="257" t="e">
        <f>#REF!+C703</f>
        <v>#REF!</v>
      </c>
      <c r="M703" s="254"/>
      <c r="N703" s="229" t="e">
        <v>#VALUE!</v>
      </c>
      <c r="O703" s="65">
        <v>0</v>
      </c>
      <c r="Q703" s="258">
        <v>-7208237.8099999996</v>
      </c>
      <c r="R703" s="259">
        <f t="shared" si="57"/>
        <v>-1341345.04</v>
      </c>
    </row>
    <row r="704" spans="1:18" outlineLevel="2">
      <c r="A704" s="272" t="s">
        <v>4955</v>
      </c>
      <c r="B704" s="196" t="s">
        <v>3619</v>
      </c>
      <c r="C704" s="230">
        <v>0</v>
      </c>
      <c r="D704" s="230">
        <f t="shared" si="58"/>
        <v>0</v>
      </c>
      <c r="E704" s="255"/>
      <c r="F704" s="256"/>
      <c r="G704" s="256"/>
      <c r="H704" s="255"/>
      <c r="I704" s="230"/>
      <c r="J704" s="255"/>
      <c r="K704" s="230">
        <f t="shared" si="54"/>
        <v>0</v>
      </c>
      <c r="L704" s="257"/>
      <c r="M704" s="230"/>
      <c r="N704" s="229">
        <v>0</v>
      </c>
      <c r="O704" s="65" t="s">
        <v>3618</v>
      </c>
      <c r="P704" s="242" t="b">
        <f t="shared" ref="P704:P709" si="59">EXACT($A$703,O704)</f>
        <v>1</v>
      </c>
      <c r="Q704" s="258">
        <v>0</v>
      </c>
      <c r="R704" s="259">
        <f t="shared" si="57"/>
        <v>0</v>
      </c>
    </row>
    <row r="705" spans="1:18" outlineLevel="2">
      <c r="A705" s="272" t="s">
        <v>4956</v>
      </c>
      <c r="B705" s="196" t="s">
        <v>3620</v>
      </c>
      <c r="C705" s="230">
        <v>488668.679999999</v>
      </c>
      <c r="D705" s="230">
        <f t="shared" si="58"/>
        <v>-488668.679999999</v>
      </c>
      <c r="E705" s="255"/>
      <c r="F705" s="256"/>
      <c r="G705" s="256"/>
      <c r="H705" s="255"/>
      <c r="I705" s="230"/>
      <c r="J705" s="255"/>
      <c r="K705" s="230">
        <f t="shared" si="54"/>
        <v>-488668.679999999</v>
      </c>
      <c r="L705" s="257"/>
      <c r="M705" s="230"/>
      <c r="N705" s="229">
        <v>0</v>
      </c>
      <c r="O705" s="65" t="s">
        <v>3618</v>
      </c>
      <c r="P705" s="242" t="b">
        <f t="shared" si="59"/>
        <v>1</v>
      </c>
      <c r="Q705" s="258">
        <v>0</v>
      </c>
      <c r="R705" s="259">
        <f t="shared" si="57"/>
        <v>-488668.679999999</v>
      </c>
    </row>
    <row r="706" spans="1:18" outlineLevel="2">
      <c r="A706" s="272" t="s">
        <v>4957</v>
      </c>
      <c r="B706" s="196" t="s">
        <v>3621</v>
      </c>
      <c r="C706" s="230">
        <v>-258930.6</v>
      </c>
      <c r="D706" s="230">
        <f t="shared" si="58"/>
        <v>258930.6</v>
      </c>
      <c r="E706" s="255"/>
      <c r="F706" s="256"/>
      <c r="G706" s="256"/>
      <c r="H706" s="255"/>
      <c r="I706" s="230"/>
      <c r="J706" s="255"/>
      <c r="K706" s="230">
        <f t="shared" si="54"/>
        <v>258930.6</v>
      </c>
      <c r="L706" s="257"/>
      <c r="M706" s="230"/>
      <c r="N706" s="229">
        <v>0</v>
      </c>
      <c r="O706" s="65" t="s">
        <v>3618</v>
      </c>
      <c r="P706" s="242" t="b">
        <f t="shared" si="59"/>
        <v>1</v>
      </c>
      <c r="Q706" s="258">
        <v>0</v>
      </c>
      <c r="R706" s="259">
        <f t="shared" si="57"/>
        <v>258930.6</v>
      </c>
    </row>
    <row r="707" spans="1:18" outlineLevel="2">
      <c r="A707" s="272" t="s">
        <v>4958</v>
      </c>
      <c r="B707" s="196" t="s">
        <v>3622</v>
      </c>
      <c r="C707" s="230">
        <v>6617415.1900000004</v>
      </c>
      <c r="D707" s="230">
        <f t="shared" si="58"/>
        <v>-6617415.1900000004</v>
      </c>
      <c r="E707" s="255"/>
      <c r="F707" s="256"/>
      <c r="G707" s="256"/>
      <c r="H707" s="255"/>
      <c r="I707" s="230"/>
      <c r="J707" s="255"/>
      <c r="K707" s="230">
        <f t="shared" si="54"/>
        <v>-6617415.1900000004</v>
      </c>
      <c r="L707" s="257"/>
      <c r="M707" s="230"/>
      <c r="N707" s="229">
        <v>0</v>
      </c>
      <c r="O707" s="65" t="s">
        <v>3618</v>
      </c>
      <c r="P707" s="242" t="b">
        <f t="shared" si="59"/>
        <v>1</v>
      </c>
      <c r="Q707" s="258">
        <v>0</v>
      </c>
      <c r="R707" s="259">
        <f t="shared" si="57"/>
        <v>-6617415.1900000004</v>
      </c>
    </row>
    <row r="708" spans="1:18" outlineLevel="2">
      <c r="A708" s="272" t="s">
        <v>4959</v>
      </c>
      <c r="B708" s="196" t="s">
        <v>3623</v>
      </c>
      <c r="C708" s="230">
        <v>0</v>
      </c>
      <c r="D708" s="230">
        <f t="shared" si="58"/>
        <v>0</v>
      </c>
      <c r="E708" s="255"/>
      <c r="F708" s="256"/>
      <c r="G708" s="256"/>
      <c r="H708" s="255"/>
      <c r="I708" s="230"/>
      <c r="J708" s="255"/>
      <c r="K708" s="230">
        <f t="shared" si="54"/>
        <v>0</v>
      </c>
      <c r="L708" s="257"/>
      <c r="M708" s="230"/>
      <c r="N708" s="229">
        <v>0</v>
      </c>
      <c r="O708" s="65" t="s">
        <v>3618</v>
      </c>
      <c r="P708" s="242" t="b">
        <f t="shared" si="59"/>
        <v>1</v>
      </c>
      <c r="Q708" s="258">
        <v>0</v>
      </c>
      <c r="R708" s="259">
        <f t="shared" si="57"/>
        <v>0</v>
      </c>
    </row>
    <row r="709" spans="1:18" outlineLevel="2">
      <c r="A709" s="272" t="s">
        <v>5798</v>
      </c>
      <c r="B709" s="196" t="s">
        <v>3624</v>
      </c>
      <c r="C709" s="230">
        <v>218776.04</v>
      </c>
      <c r="D709" s="230">
        <f>C709*-1</f>
        <v>-218776.04</v>
      </c>
      <c r="E709" s="255"/>
      <c r="F709" s="256"/>
      <c r="G709" s="256"/>
      <c r="H709" s="255"/>
      <c r="I709" s="230"/>
      <c r="J709" s="255"/>
      <c r="K709" s="230">
        <f>D709+I709</f>
        <v>-218776.04</v>
      </c>
      <c r="L709" s="257"/>
      <c r="M709" s="230"/>
      <c r="N709" s="229">
        <v>0</v>
      </c>
      <c r="O709" s="65" t="s">
        <v>3618</v>
      </c>
      <c r="P709" s="242" t="b">
        <f t="shared" si="59"/>
        <v>1</v>
      </c>
      <c r="Q709" s="258">
        <v>0</v>
      </c>
      <c r="R709" s="259">
        <f>K709-Q709</f>
        <v>-218776.04</v>
      </c>
    </row>
    <row r="710" spans="1:18" outlineLevel="2">
      <c r="A710" s="272" t="s">
        <v>4960</v>
      </c>
      <c r="B710" s="196" t="s">
        <v>3625</v>
      </c>
      <c r="C710" s="230">
        <v>0</v>
      </c>
      <c r="D710" s="230">
        <f t="shared" si="58"/>
        <v>0</v>
      </c>
      <c r="E710" s="255"/>
      <c r="F710" s="256"/>
      <c r="G710" s="256"/>
      <c r="H710" s="255"/>
      <c r="I710" s="230"/>
      <c r="J710" s="255"/>
      <c r="K710" s="230">
        <f t="shared" ref="K710:K717" si="60">D710+I710</f>
        <v>0</v>
      </c>
      <c r="L710" s="257"/>
      <c r="M710" s="230"/>
      <c r="N710" s="229">
        <v>0</v>
      </c>
      <c r="O710" s="65" t="s">
        <v>3618</v>
      </c>
      <c r="P710" s="242" t="b">
        <f>EXACT(A703,O710)</f>
        <v>1</v>
      </c>
      <c r="Q710" s="258">
        <v>0</v>
      </c>
      <c r="R710" s="259">
        <f t="shared" si="57"/>
        <v>0</v>
      </c>
    </row>
    <row r="711" spans="1:18" outlineLevel="2">
      <c r="A711" s="272" t="s">
        <v>4961</v>
      </c>
      <c r="B711" s="196" t="s">
        <v>3626</v>
      </c>
      <c r="C711" s="230">
        <v>0</v>
      </c>
      <c r="D711" s="230">
        <f t="shared" si="58"/>
        <v>0</v>
      </c>
      <c r="E711" s="255"/>
      <c r="F711" s="256"/>
      <c r="G711" s="256"/>
      <c r="H711" s="255"/>
      <c r="I711" s="230"/>
      <c r="J711" s="255"/>
      <c r="K711" s="230">
        <f t="shared" si="60"/>
        <v>0</v>
      </c>
      <c r="L711" s="257"/>
      <c r="M711" s="230"/>
      <c r="N711" s="229">
        <v>0</v>
      </c>
      <c r="O711" s="65" t="s">
        <v>3618</v>
      </c>
      <c r="P711" s="242" t="b">
        <f>EXACT(A703,O711)</f>
        <v>1</v>
      </c>
      <c r="Q711" s="258">
        <v>0</v>
      </c>
      <c r="R711" s="259">
        <f t="shared" si="57"/>
        <v>0</v>
      </c>
    </row>
    <row r="712" spans="1:18" outlineLevel="2">
      <c r="A712" s="272" t="s">
        <v>4962</v>
      </c>
      <c r="B712" s="196" t="s">
        <v>3627</v>
      </c>
      <c r="C712" s="230">
        <v>4080.0599999999899</v>
      </c>
      <c r="D712" s="230">
        <f t="shared" si="58"/>
        <v>-4080.0599999999899</v>
      </c>
      <c r="E712" s="255"/>
      <c r="F712" s="256"/>
      <c r="G712" s="256"/>
      <c r="H712" s="255"/>
      <c r="I712" s="230"/>
      <c r="J712" s="255"/>
      <c r="K712" s="230">
        <f t="shared" si="60"/>
        <v>-4080.0599999999899</v>
      </c>
      <c r="L712" s="257"/>
      <c r="M712" s="230"/>
      <c r="N712" s="229">
        <v>0</v>
      </c>
      <c r="O712" s="65" t="s">
        <v>3618</v>
      </c>
      <c r="P712" s="242" t="b">
        <f>EXACT(A703,O712)</f>
        <v>1</v>
      </c>
      <c r="Q712" s="258">
        <v>0</v>
      </c>
      <c r="R712" s="259">
        <f t="shared" si="57"/>
        <v>-4080.0599999999899</v>
      </c>
    </row>
    <row r="713" spans="1:18" outlineLevel="2">
      <c r="A713" s="272" t="s">
        <v>4963</v>
      </c>
      <c r="B713" s="196" t="s">
        <v>3628</v>
      </c>
      <c r="C713" s="230">
        <v>0</v>
      </c>
      <c r="D713" s="230">
        <f t="shared" si="58"/>
        <v>0</v>
      </c>
      <c r="E713" s="255"/>
      <c r="F713" s="256"/>
      <c r="G713" s="256"/>
      <c r="H713" s="255"/>
      <c r="I713" s="230"/>
      <c r="J713" s="255"/>
      <c r="K713" s="230">
        <f t="shared" si="60"/>
        <v>0</v>
      </c>
      <c r="L713" s="257"/>
      <c r="M713" s="230"/>
      <c r="N713" s="229">
        <v>0</v>
      </c>
      <c r="O713" s="65" t="s">
        <v>3618</v>
      </c>
      <c r="P713" s="242" t="b">
        <f>EXACT(A703,O713)</f>
        <v>1</v>
      </c>
      <c r="Q713" s="258">
        <v>0</v>
      </c>
      <c r="R713" s="259">
        <f t="shared" si="57"/>
        <v>0</v>
      </c>
    </row>
    <row r="714" spans="1:18" outlineLevel="2">
      <c r="A714" s="272" t="s">
        <v>4964</v>
      </c>
      <c r="B714" s="196" t="s">
        <v>3629</v>
      </c>
      <c r="C714" s="230">
        <v>0</v>
      </c>
      <c r="D714" s="230">
        <f t="shared" si="58"/>
        <v>0</v>
      </c>
      <c r="E714" s="255"/>
      <c r="F714" s="256"/>
      <c r="G714" s="256"/>
      <c r="H714" s="255"/>
      <c r="I714" s="230"/>
      <c r="J714" s="255"/>
      <c r="K714" s="230">
        <f t="shared" si="60"/>
        <v>0</v>
      </c>
      <c r="L714" s="257"/>
      <c r="M714" s="230"/>
      <c r="N714" s="229">
        <v>0</v>
      </c>
      <c r="O714" s="65" t="s">
        <v>3618</v>
      </c>
      <c r="P714" s="242" t="b">
        <f>EXACT(A703,O714)</f>
        <v>1</v>
      </c>
      <c r="Q714" s="258">
        <v>0</v>
      </c>
      <c r="R714" s="259">
        <f t="shared" si="57"/>
        <v>0</v>
      </c>
    </row>
    <row r="715" spans="1:18" outlineLevel="2">
      <c r="A715" s="272" t="s">
        <v>4965</v>
      </c>
      <c r="B715" s="196" t="s">
        <v>3630</v>
      </c>
      <c r="C715" s="230">
        <v>0</v>
      </c>
      <c r="D715" s="230">
        <f t="shared" si="58"/>
        <v>0</v>
      </c>
      <c r="E715" s="255"/>
      <c r="F715" s="256"/>
      <c r="G715" s="256"/>
      <c r="H715" s="255"/>
      <c r="I715" s="230"/>
      <c r="J715" s="255"/>
      <c r="K715" s="230">
        <f t="shared" si="60"/>
        <v>0</v>
      </c>
      <c r="L715" s="257"/>
      <c r="M715" s="230"/>
      <c r="N715" s="229">
        <v>0</v>
      </c>
      <c r="O715" s="65" t="s">
        <v>3618</v>
      </c>
      <c r="P715" s="242" t="b">
        <f>EXACT(A703,O715)</f>
        <v>1</v>
      </c>
      <c r="Q715" s="258">
        <v>0</v>
      </c>
      <c r="R715" s="259">
        <f t="shared" si="57"/>
        <v>0</v>
      </c>
    </row>
    <row r="716" spans="1:18" outlineLevel="2">
      <c r="A716" s="272" t="s">
        <v>4966</v>
      </c>
      <c r="B716" s="196" t="s">
        <v>3631</v>
      </c>
      <c r="C716" s="230">
        <v>0</v>
      </c>
      <c r="D716" s="230">
        <f t="shared" si="58"/>
        <v>0</v>
      </c>
      <c r="E716" s="255"/>
      <c r="F716" s="256"/>
      <c r="G716" s="256"/>
      <c r="H716" s="255"/>
      <c r="I716" s="230"/>
      <c r="J716" s="255"/>
      <c r="K716" s="230">
        <f t="shared" si="60"/>
        <v>0</v>
      </c>
      <c r="L716" s="257"/>
      <c r="M716" s="230"/>
      <c r="N716" s="229">
        <v>0</v>
      </c>
      <c r="O716" s="65" t="s">
        <v>3618</v>
      </c>
      <c r="P716" s="242" t="b">
        <f>EXACT($A$703,O716)</f>
        <v>1</v>
      </c>
      <c r="Q716" s="258">
        <v>0</v>
      </c>
      <c r="R716" s="259">
        <f t="shared" si="57"/>
        <v>0</v>
      </c>
    </row>
    <row r="717" spans="1:18" outlineLevel="2">
      <c r="A717" s="272" t="s">
        <v>4967</v>
      </c>
      <c r="B717" s="196" t="s">
        <v>3632</v>
      </c>
      <c r="C717" s="230">
        <v>0</v>
      </c>
      <c r="D717" s="230">
        <f t="shared" si="58"/>
        <v>0</v>
      </c>
      <c r="E717" s="255"/>
      <c r="F717" s="256"/>
      <c r="G717" s="256"/>
      <c r="H717" s="255"/>
      <c r="I717" s="230"/>
      <c r="J717" s="255"/>
      <c r="K717" s="230">
        <f t="shared" si="60"/>
        <v>0</v>
      </c>
      <c r="L717" s="257"/>
      <c r="M717" s="230"/>
      <c r="N717" s="229">
        <v>0</v>
      </c>
      <c r="O717" s="65" t="s">
        <v>3618</v>
      </c>
      <c r="P717" s="242" t="b">
        <f>EXACT($A$703,O717)</f>
        <v>1</v>
      </c>
      <c r="Q717" s="258">
        <v>0</v>
      </c>
      <c r="R717" s="259">
        <f t="shared" si="57"/>
        <v>0</v>
      </c>
    </row>
    <row r="718" spans="1:18" outlineLevel="2">
      <c r="A718" s="272" t="s">
        <v>4968</v>
      </c>
      <c r="B718" s="196" t="s">
        <v>3633</v>
      </c>
      <c r="C718" s="230">
        <v>1479573.48</v>
      </c>
      <c r="D718" s="230">
        <f>C718*-1</f>
        <v>-1479573.48</v>
      </c>
      <c r="E718" s="255"/>
      <c r="F718" s="256"/>
      <c r="G718" s="256"/>
      <c r="H718" s="255"/>
      <c r="I718" s="230"/>
      <c r="J718" s="255"/>
      <c r="K718" s="230">
        <f>D718+I718</f>
        <v>-1479573.48</v>
      </c>
      <c r="L718" s="257"/>
      <c r="M718" s="230"/>
      <c r="N718" s="229">
        <v>0</v>
      </c>
      <c r="O718" s="65" t="s">
        <v>3618</v>
      </c>
      <c r="P718" s="242" t="b">
        <f>EXACT($A$703,O718)</f>
        <v>1</v>
      </c>
      <c r="Q718" s="258">
        <v>0</v>
      </c>
      <c r="R718" s="259">
        <f>K718-Q718</f>
        <v>-1479573.48</v>
      </c>
    </row>
    <row r="719" spans="1:18" outlineLevel="1">
      <c r="A719" s="400" t="s">
        <v>3634</v>
      </c>
      <c r="C719" s="254">
        <f>SUM(C720)</f>
        <v>28225.11</v>
      </c>
      <c r="D719" s="254">
        <f t="shared" si="58"/>
        <v>-28225.11</v>
      </c>
      <c r="E719" s="266"/>
      <c r="F719" s="256"/>
      <c r="G719" s="256"/>
      <c r="H719" s="255"/>
      <c r="I719" s="254"/>
      <c r="J719" s="255"/>
      <c r="K719" s="254">
        <f t="shared" ref="K719:K782" si="61">D719+I719</f>
        <v>-28225.11</v>
      </c>
      <c r="L719" s="257" t="e">
        <f>#REF!+C719</f>
        <v>#REF!</v>
      </c>
      <c r="M719" s="254"/>
      <c r="N719" s="229" t="e">
        <v>#VALUE!</v>
      </c>
      <c r="O719" s="65">
        <v>0</v>
      </c>
      <c r="Q719" s="258">
        <v>-26377.86</v>
      </c>
      <c r="R719" s="259">
        <f t="shared" si="57"/>
        <v>-1847.25</v>
      </c>
    </row>
    <row r="720" spans="1:18" outlineLevel="2">
      <c r="A720" s="272" t="s">
        <v>4969</v>
      </c>
      <c r="B720" s="196" t="s">
        <v>3635</v>
      </c>
      <c r="C720" s="230">
        <v>28225.11</v>
      </c>
      <c r="D720" s="230">
        <f t="shared" si="58"/>
        <v>-28225.11</v>
      </c>
      <c r="E720" s="255"/>
      <c r="F720" s="256"/>
      <c r="G720" s="256"/>
      <c r="H720" s="255"/>
      <c r="I720" s="230"/>
      <c r="J720" s="255"/>
      <c r="K720" s="230">
        <f t="shared" si="61"/>
        <v>-28225.11</v>
      </c>
      <c r="L720" s="257"/>
      <c r="M720" s="230"/>
      <c r="N720" s="229">
        <v>0</v>
      </c>
      <c r="O720" s="65" t="s">
        <v>3634</v>
      </c>
      <c r="P720" s="242" t="b">
        <f>EXACT($A719,O720)</f>
        <v>1</v>
      </c>
      <c r="Q720" s="258">
        <v>0</v>
      </c>
      <c r="R720" s="259">
        <f t="shared" si="57"/>
        <v>-28225.11</v>
      </c>
    </row>
    <row r="721" spans="1:18" outlineLevel="1">
      <c r="A721" s="400" t="s">
        <v>3636</v>
      </c>
      <c r="B721" s="196"/>
      <c r="C721" s="254">
        <f>SUM(C722:C724)</f>
        <v>0</v>
      </c>
      <c r="D721" s="254">
        <f t="shared" si="58"/>
        <v>0</v>
      </c>
      <c r="E721" s="266"/>
      <c r="F721" s="256"/>
      <c r="G721" s="256"/>
      <c r="H721" s="255"/>
      <c r="I721" s="254"/>
      <c r="J721" s="255"/>
      <c r="K721" s="254">
        <f t="shared" si="61"/>
        <v>0</v>
      </c>
      <c r="L721" s="257" t="e">
        <f>#REF!+C721</f>
        <v>#REF!</v>
      </c>
      <c r="M721" s="254"/>
      <c r="N721" s="229" t="e">
        <v>#VALUE!</v>
      </c>
      <c r="O721" s="65">
        <v>0</v>
      </c>
      <c r="Q721" s="258">
        <v>0</v>
      </c>
      <c r="R721" s="259">
        <f t="shared" si="57"/>
        <v>0</v>
      </c>
    </row>
    <row r="722" spans="1:18" outlineLevel="2">
      <c r="A722" s="272" t="s">
        <v>4970</v>
      </c>
      <c r="B722" s="196" t="s">
        <v>3637</v>
      </c>
      <c r="C722" s="230">
        <v>0</v>
      </c>
      <c r="D722" s="230">
        <f t="shared" si="58"/>
        <v>0</v>
      </c>
      <c r="E722" s="255"/>
      <c r="F722" s="256"/>
      <c r="G722" s="256"/>
      <c r="H722" s="255"/>
      <c r="I722" s="230"/>
      <c r="J722" s="255"/>
      <c r="K722" s="230">
        <f t="shared" si="61"/>
        <v>0</v>
      </c>
      <c r="L722" s="257"/>
      <c r="M722" s="230"/>
      <c r="N722" s="229">
        <v>0</v>
      </c>
      <c r="O722" s="65" t="s">
        <v>3636</v>
      </c>
      <c r="P722" s="242" t="b">
        <f>EXACT($A$721,O722)</f>
        <v>1</v>
      </c>
      <c r="Q722" s="258">
        <v>0</v>
      </c>
      <c r="R722" s="259">
        <f t="shared" si="57"/>
        <v>0</v>
      </c>
    </row>
    <row r="723" spans="1:18" outlineLevel="2">
      <c r="A723" s="272" t="s">
        <v>4971</v>
      </c>
      <c r="B723" s="196" t="s">
        <v>3638</v>
      </c>
      <c r="C723" s="230">
        <v>0</v>
      </c>
      <c r="D723" s="230">
        <f t="shared" si="58"/>
        <v>0</v>
      </c>
      <c r="E723" s="255"/>
      <c r="F723" s="256"/>
      <c r="G723" s="256"/>
      <c r="H723" s="255"/>
      <c r="I723" s="230"/>
      <c r="J723" s="255"/>
      <c r="K723" s="230">
        <f t="shared" si="61"/>
        <v>0</v>
      </c>
      <c r="L723" s="257"/>
      <c r="M723" s="230"/>
      <c r="N723" s="229">
        <v>0</v>
      </c>
      <c r="O723" s="65" t="s">
        <v>3636</v>
      </c>
      <c r="P723" s="242" t="b">
        <f>EXACT(A721,O723)</f>
        <v>1</v>
      </c>
      <c r="Q723" s="258">
        <v>0</v>
      </c>
      <c r="R723" s="259">
        <f t="shared" si="57"/>
        <v>0</v>
      </c>
    </row>
    <row r="724" spans="1:18" outlineLevel="2">
      <c r="A724" s="272" t="s">
        <v>4972</v>
      </c>
      <c r="B724" s="196" t="s">
        <v>3639</v>
      </c>
      <c r="C724" s="230">
        <v>0</v>
      </c>
      <c r="D724" s="230">
        <f t="shared" si="58"/>
        <v>0</v>
      </c>
      <c r="E724" s="277"/>
      <c r="F724" s="256"/>
      <c r="G724" s="256"/>
      <c r="H724" s="255"/>
      <c r="I724" s="230"/>
      <c r="J724" s="255"/>
      <c r="K724" s="230">
        <f t="shared" si="61"/>
        <v>0</v>
      </c>
      <c r="L724" s="257"/>
      <c r="M724" s="230"/>
      <c r="N724" s="229">
        <v>0</v>
      </c>
      <c r="O724" s="65" t="s">
        <v>3636</v>
      </c>
      <c r="P724" s="242" t="b">
        <f>EXACT(A721,O724)</f>
        <v>1</v>
      </c>
      <c r="Q724" s="258">
        <v>0</v>
      </c>
      <c r="R724" s="259">
        <f t="shared" si="57"/>
        <v>0</v>
      </c>
    </row>
    <row r="725" spans="1:18" outlineLevel="1">
      <c r="A725" s="400" t="s">
        <v>3640</v>
      </c>
      <c r="B725" s="196"/>
      <c r="C725" s="254">
        <f>SUM(C726:C728)</f>
        <v>24906945.189999998</v>
      </c>
      <c r="D725" s="254">
        <f t="shared" si="58"/>
        <v>-24906945.189999998</v>
      </c>
      <c r="E725" s="266"/>
      <c r="F725" s="256"/>
      <c r="G725" s="256"/>
      <c r="H725" s="255"/>
      <c r="I725" s="254"/>
      <c r="J725" s="255"/>
      <c r="K725" s="254">
        <f t="shared" si="61"/>
        <v>-24906945.189999998</v>
      </c>
      <c r="L725" s="257" t="e">
        <f>#REF!+C725</f>
        <v>#REF!</v>
      </c>
      <c r="M725" s="254"/>
      <c r="N725" s="229" t="e">
        <v>#VALUE!</v>
      </c>
      <c r="O725" s="65">
        <v>0</v>
      </c>
      <c r="Q725" s="258">
        <v>-19282328.41</v>
      </c>
      <c r="R725" s="259">
        <f t="shared" si="57"/>
        <v>-5624616.7799999975</v>
      </c>
    </row>
    <row r="726" spans="1:18" outlineLevel="2">
      <c r="A726" s="272" t="s">
        <v>4973</v>
      </c>
      <c r="B726" s="196" t="s">
        <v>3641</v>
      </c>
      <c r="C726" s="230">
        <v>685103.06</v>
      </c>
      <c r="D726" s="230">
        <f t="shared" si="58"/>
        <v>-685103.06</v>
      </c>
      <c r="E726" s="255"/>
      <c r="F726" s="256"/>
      <c r="G726" s="256"/>
      <c r="H726" s="255"/>
      <c r="I726" s="230"/>
      <c r="J726" s="255"/>
      <c r="K726" s="230">
        <f t="shared" si="61"/>
        <v>-685103.06</v>
      </c>
      <c r="L726" s="257"/>
      <c r="M726" s="230"/>
      <c r="N726" s="229">
        <v>0</v>
      </c>
      <c r="O726" s="65" t="s">
        <v>3640</v>
      </c>
      <c r="P726" s="242" t="b">
        <f>EXACT(A725,O726)</f>
        <v>1</v>
      </c>
      <c r="Q726" s="258">
        <v>0</v>
      </c>
      <c r="R726" s="259">
        <f t="shared" si="57"/>
        <v>-685103.06</v>
      </c>
    </row>
    <row r="727" spans="1:18" outlineLevel="2">
      <c r="A727" s="272" t="s">
        <v>4974</v>
      </c>
      <c r="B727" s="196" t="s">
        <v>3642</v>
      </c>
      <c r="C727" s="230">
        <v>19421768.140000001</v>
      </c>
      <c r="D727" s="230">
        <f t="shared" si="58"/>
        <v>-19421768.140000001</v>
      </c>
      <c r="E727" s="277"/>
      <c r="F727" s="256"/>
      <c r="G727" s="256"/>
      <c r="H727" s="255"/>
      <c r="I727" s="230"/>
      <c r="J727" s="255"/>
      <c r="K727" s="230">
        <f t="shared" si="61"/>
        <v>-19421768.140000001</v>
      </c>
      <c r="L727" s="257"/>
      <c r="M727" s="230"/>
      <c r="N727" s="229">
        <v>0</v>
      </c>
      <c r="O727" s="65" t="s">
        <v>3640</v>
      </c>
      <c r="P727" s="242" t="b">
        <f>EXACT(A725,O727)</f>
        <v>1</v>
      </c>
      <c r="Q727" s="258">
        <v>0</v>
      </c>
      <c r="R727" s="259">
        <f t="shared" si="57"/>
        <v>-19421768.140000001</v>
      </c>
    </row>
    <row r="728" spans="1:18" outlineLevel="2">
      <c r="A728" s="272" t="s">
        <v>4975</v>
      </c>
      <c r="B728" s="196" t="s">
        <v>3643</v>
      </c>
      <c r="C728" s="230">
        <v>4800073.99</v>
      </c>
      <c r="D728" s="230">
        <f t="shared" si="58"/>
        <v>-4800073.99</v>
      </c>
      <c r="E728" s="255"/>
      <c r="F728" s="256"/>
      <c r="G728" s="256"/>
      <c r="H728" s="255"/>
      <c r="I728" s="230"/>
      <c r="J728" s="255"/>
      <c r="K728" s="230">
        <f t="shared" si="61"/>
        <v>-4800073.99</v>
      </c>
      <c r="L728" s="257"/>
      <c r="M728" s="230"/>
      <c r="N728" s="229">
        <v>0</v>
      </c>
      <c r="O728" s="65" t="s">
        <v>3640</v>
      </c>
      <c r="P728" s="242" t="b">
        <f>EXACT(A725,O728)</f>
        <v>1</v>
      </c>
      <c r="Q728" s="258">
        <v>0</v>
      </c>
      <c r="R728" s="259">
        <f t="shared" si="57"/>
        <v>-4800073.99</v>
      </c>
    </row>
    <row r="729" spans="1:18" outlineLevel="1">
      <c r="A729" s="400" t="s">
        <v>3644</v>
      </c>
      <c r="B729" s="196"/>
      <c r="C729" s="254">
        <f>SUM(C730:C732)</f>
        <v>15166005.749999998</v>
      </c>
      <c r="D729" s="254">
        <f t="shared" si="58"/>
        <v>-15166005.749999998</v>
      </c>
      <c r="E729" s="266"/>
      <c r="F729" s="256"/>
      <c r="G729" s="256"/>
      <c r="H729" s="255"/>
      <c r="I729" s="254"/>
      <c r="J729" s="255"/>
      <c r="K729" s="254">
        <f t="shared" si="61"/>
        <v>-15166005.749999998</v>
      </c>
      <c r="L729" s="257" t="e">
        <f>#REF!+C729</f>
        <v>#REF!</v>
      </c>
      <c r="M729" s="254"/>
      <c r="N729" s="229" t="e">
        <v>#VALUE!</v>
      </c>
      <c r="O729" s="65">
        <v>0</v>
      </c>
      <c r="Q729" s="258">
        <v>-13504141.07</v>
      </c>
      <c r="R729" s="259">
        <f t="shared" si="57"/>
        <v>-1661864.6799999978</v>
      </c>
    </row>
    <row r="730" spans="1:18" outlineLevel="2">
      <c r="A730" s="272" t="s">
        <v>4976</v>
      </c>
      <c r="B730" s="196" t="s">
        <v>3645</v>
      </c>
      <c r="C730" s="230">
        <v>129206.899999999</v>
      </c>
      <c r="D730" s="230">
        <f t="shared" si="58"/>
        <v>-129206.899999999</v>
      </c>
      <c r="E730" s="255"/>
      <c r="F730" s="256"/>
      <c r="G730" s="256"/>
      <c r="H730" s="255"/>
      <c r="I730" s="230"/>
      <c r="J730" s="255"/>
      <c r="K730" s="230">
        <f t="shared" si="61"/>
        <v>-129206.899999999</v>
      </c>
      <c r="L730" s="257"/>
      <c r="M730" s="230"/>
      <c r="N730" s="229">
        <v>0</v>
      </c>
      <c r="O730" s="65" t="s">
        <v>3644</v>
      </c>
      <c r="P730" s="242" t="b">
        <f>EXACT(A729,O730)</f>
        <v>1</v>
      </c>
      <c r="Q730" s="258">
        <v>0</v>
      </c>
      <c r="R730" s="259">
        <f t="shared" si="57"/>
        <v>-129206.899999999</v>
      </c>
    </row>
    <row r="731" spans="1:18" outlineLevel="2">
      <c r="A731" s="272" t="s">
        <v>4977</v>
      </c>
      <c r="B731" s="196" t="s">
        <v>3646</v>
      </c>
      <c r="C731" s="230">
        <v>14890567.560000001</v>
      </c>
      <c r="D731" s="230">
        <f t="shared" si="58"/>
        <v>-14890567.560000001</v>
      </c>
      <c r="E731" s="255"/>
      <c r="F731" s="256"/>
      <c r="G731" s="256"/>
      <c r="H731" s="255"/>
      <c r="I731" s="230"/>
      <c r="J731" s="255"/>
      <c r="K731" s="230">
        <f t="shared" si="61"/>
        <v>-14890567.560000001</v>
      </c>
      <c r="L731" s="257"/>
      <c r="M731" s="230"/>
      <c r="N731" s="229">
        <v>0</v>
      </c>
      <c r="O731" s="65" t="s">
        <v>3644</v>
      </c>
      <c r="P731" s="242" t="b">
        <f>EXACT(A729,O731)</f>
        <v>1</v>
      </c>
      <c r="Q731" s="258">
        <v>0</v>
      </c>
      <c r="R731" s="259">
        <f t="shared" si="57"/>
        <v>-14890567.560000001</v>
      </c>
    </row>
    <row r="732" spans="1:18" outlineLevel="2">
      <c r="A732" s="272" t="s">
        <v>4978</v>
      </c>
      <c r="B732" s="196" t="s">
        <v>3647</v>
      </c>
      <c r="C732" s="230">
        <v>146231.29</v>
      </c>
      <c r="D732" s="230">
        <f t="shared" si="58"/>
        <v>-146231.29</v>
      </c>
      <c r="E732" s="255"/>
      <c r="F732" s="256"/>
      <c r="G732" s="256"/>
      <c r="H732" s="255"/>
      <c r="I732" s="230"/>
      <c r="J732" s="255"/>
      <c r="K732" s="230">
        <f t="shared" si="61"/>
        <v>-146231.29</v>
      </c>
      <c r="L732" s="257"/>
      <c r="M732" s="230"/>
      <c r="N732" s="229">
        <v>0</v>
      </c>
      <c r="O732" s="65" t="s">
        <v>3644</v>
      </c>
      <c r="P732" s="242" t="b">
        <f>EXACT(A729,O732)</f>
        <v>1</v>
      </c>
      <c r="Q732" s="258">
        <v>0</v>
      </c>
      <c r="R732" s="259">
        <f t="shared" si="57"/>
        <v>-146231.29</v>
      </c>
    </row>
    <row r="733" spans="1:18" outlineLevel="1">
      <c r="A733" s="400" t="s">
        <v>3648</v>
      </c>
      <c r="B733" s="196"/>
      <c r="C733" s="254">
        <f>SUM(C734:C735)</f>
        <v>1049299.1300000001</v>
      </c>
      <c r="D733" s="254">
        <f t="shared" si="58"/>
        <v>-1049299.1300000001</v>
      </c>
      <c r="E733" s="266"/>
      <c r="F733" s="256"/>
      <c r="G733" s="256"/>
      <c r="H733" s="255"/>
      <c r="I733" s="254"/>
      <c r="J733" s="255"/>
      <c r="K733" s="254">
        <f t="shared" si="61"/>
        <v>-1049299.1300000001</v>
      </c>
      <c r="L733" s="257" t="e">
        <f>#REF!+C733</f>
        <v>#REF!</v>
      </c>
      <c r="M733" s="254"/>
      <c r="N733" s="229" t="e">
        <v>#VALUE!</v>
      </c>
      <c r="O733" s="65">
        <v>0</v>
      </c>
      <c r="Q733" s="258">
        <v>-893518.42</v>
      </c>
      <c r="R733" s="259">
        <f t="shared" si="57"/>
        <v>-155780.71000000008</v>
      </c>
    </row>
    <row r="734" spans="1:18" outlineLevel="2">
      <c r="A734" s="272" t="s">
        <v>4979</v>
      </c>
      <c r="B734" s="196" t="s">
        <v>3649</v>
      </c>
      <c r="C734" s="230">
        <v>956556.27</v>
      </c>
      <c r="D734" s="230">
        <f t="shared" si="58"/>
        <v>-956556.27</v>
      </c>
      <c r="E734" s="255"/>
      <c r="F734" s="256"/>
      <c r="G734" s="256"/>
      <c r="H734" s="255"/>
      <c r="I734" s="230"/>
      <c r="J734" s="255"/>
      <c r="K734" s="230">
        <f t="shared" si="61"/>
        <v>-956556.27</v>
      </c>
      <c r="L734" s="257"/>
      <c r="M734" s="230"/>
      <c r="N734" s="229">
        <v>0</v>
      </c>
      <c r="O734" s="65" t="s">
        <v>3648</v>
      </c>
      <c r="P734" s="242" t="b">
        <f>EXACT(A733,O734)</f>
        <v>1</v>
      </c>
      <c r="Q734" s="258">
        <v>0</v>
      </c>
      <c r="R734" s="259">
        <f t="shared" si="57"/>
        <v>-956556.27</v>
      </c>
    </row>
    <row r="735" spans="1:18" outlineLevel="2">
      <c r="A735" s="272" t="s">
        <v>4980</v>
      </c>
      <c r="B735" s="196" t="s">
        <v>3650</v>
      </c>
      <c r="C735" s="230">
        <v>92742.86</v>
      </c>
      <c r="D735" s="230">
        <f t="shared" si="58"/>
        <v>-92742.86</v>
      </c>
      <c r="E735" s="255"/>
      <c r="F735" s="256"/>
      <c r="G735" s="256"/>
      <c r="H735" s="255"/>
      <c r="I735" s="230"/>
      <c r="J735" s="255"/>
      <c r="K735" s="230">
        <f t="shared" si="61"/>
        <v>-92742.86</v>
      </c>
      <c r="L735" s="257"/>
      <c r="M735" s="230"/>
      <c r="N735" s="229">
        <v>0</v>
      </c>
      <c r="O735" s="65" t="s">
        <v>3648</v>
      </c>
      <c r="P735" s="242" t="b">
        <f>EXACT(A733,O735)</f>
        <v>1</v>
      </c>
      <c r="Q735" s="258">
        <v>0</v>
      </c>
      <c r="R735" s="259">
        <f t="shared" si="57"/>
        <v>-92742.86</v>
      </c>
    </row>
    <row r="736" spans="1:18" outlineLevel="1">
      <c r="A736" s="400" t="s">
        <v>3651</v>
      </c>
      <c r="B736" s="196"/>
      <c r="C736" s="254">
        <f>SUM(C737:C739)</f>
        <v>1554109.33</v>
      </c>
      <c r="D736" s="254">
        <f t="shared" si="58"/>
        <v>-1554109.33</v>
      </c>
      <c r="E736" s="266"/>
      <c r="F736" s="256"/>
      <c r="G736" s="256"/>
      <c r="H736" s="255"/>
      <c r="I736" s="254"/>
      <c r="J736" s="255"/>
      <c r="K736" s="254">
        <f t="shared" si="61"/>
        <v>-1554109.33</v>
      </c>
      <c r="L736" s="257" t="e">
        <f>#REF!+C736</f>
        <v>#REF!</v>
      </c>
      <c r="M736" s="254"/>
      <c r="N736" s="229" t="e">
        <v>#VALUE!</v>
      </c>
      <c r="O736" s="65">
        <v>0</v>
      </c>
      <c r="Q736" s="258">
        <v>-1356278.79</v>
      </c>
      <c r="R736" s="259">
        <f t="shared" si="57"/>
        <v>-197830.54000000004</v>
      </c>
    </row>
    <row r="737" spans="1:18" outlineLevel="2">
      <c r="A737" s="272" t="s">
        <v>4981</v>
      </c>
      <c r="B737" s="196" t="s">
        <v>3652</v>
      </c>
      <c r="C737" s="230">
        <v>1554109.33</v>
      </c>
      <c r="D737" s="230">
        <f t="shared" si="58"/>
        <v>-1554109.33</v>
      </c>
      <c r="E737" s="255"/>
      <c r="F737" s="256"/>
      <c r="G737" s="256"/>
      <c r="H737" s="255"/>
      <c r="I737" s="230"/>
      <c r="J737" s="255"/>
      <c r="K737" s="230">
        <f t="shared" si="61"/>
        <v>-1554109.33</v>
      </c>
      <c r="L737" s="257"/>
      <c r="M737" s="230"/>
      <c r="N737" s="229">
        <v>0</v>
      </c>
      <c r="O737" s="65" t="s">
        <v>3651</v>
      </c>
      <c r="P737" s="242" t="b">
        <f>EXACT(A736,O737)</f>
        <v>1</v>
      </c>
      <c r="Q737" s="258">
        <v>0</v>
      </c>
      <c r="R737" s="259">
        <f t="shared" si="57"/>
        <v>-1554109.33</v>
      </c>
    </row>
    <row r="738" spans="1:18" outlineLevel="2">
      <c r="A738" s="272" t="s">
        <v>4982</v>
      </c>
      <c r="B738" s="196" t="s">
        <v>3653</v>
      </c>
      <c r="C738" s="230">
        <v>0</v>
      </c>
      <c r="D738" s="230">
        <f t="shared" si="58"/>
        <v>0</v>
      </c>
      <c r="E738" s="255"/>
      <c r="F738" s="256"/>
      <c r="G738" s="256"/>
      <c r="H738" s="255"/>
      <c r="I738" s="230"/>
      <c r="J738" s="255"/>
      <c r="K738" s="230">
        <f t="shared" si="61"/>
        <v>0</v>
      </c>
      <c r="L738" s="257"/>
      <c r="M738" s="230"/>
      <c r="N738" s="229">
        <v>0</v>
      </c>
      <c r="O738" s="65" t="s">
        <v>3651</v>
      </c>
      <c r="P738" s="242" t="b">
        <f>EXACT(A736,O738)</f>
        <v>1</v>
      </c>
      <c r="Q738" s="258">
        <v>0</v>
      </c>
      <c r="R738" s="259">
        <f t="shared" si="57"/>
        <v>0</v>
      </c>
    </row>
    <row r="739" spans="1:18" outlineLevel="2">
      <c r="A739" s="272" t="s">
        <v>4983</v>
      </c>
      <c r="B739" s="196" t="s">
        <v>3654</v>
      </c>
      <c r="C739" s="230">
        <v>0</v>
      </c>
      <c r="D739" s="230">
        <f t="shared" si="58"/>
        <v>0</v>
      </c>
      <c r="E739" s="255"/>
      <c r="F739" s="256"/>
      <c r="G739" s="256"/>
      <c r="H739" s="255"/>
      <c r="I739" s="230"/>
      <c r="J739" s="255"/>
      <c r="K739" s="230">
        <f t="shared" si="61"/>
        <v>0</v>
      </c>
      <c r="L739" s="257"/>
      <c r="M739" s="230"/>
      <c r="N739" s="229">
        <v>0</v>
      </c>
      <c r="O739" s="65" t="s">
        <v>3651</v>
      </c>
      <c r="P739" s="242" t="b">
        <f>EXACT(A736,O739)</f>
        <v>1</v>
      </c>
      <c r="Q739" s="258">
        <v>0</v>
      </c>
      <c r="R739" s="259">
        <f t="shared" si="57"/>
        <v>0</v>
      </c>
    </row>
    <row r="740" spans="1:18" outlineLevel="1">
      <c r="A740" s="400" t="s">
        <v>3655</v>
      </c>
      <c r="B740" s="196"/>
      <c r="C740" s="254">
        <f>SUM(C741:C743)</f>
        <v>296992.77</v>
      </c>
      <c r="D740" s="254">
        <f t="shared" si="58"/>
        <v>-296992.77</v>
      </c>
      <c r="E740" s="266"/>
      <c r="F740" s="256"/>
      <c r="G740" s="256"/>
      <c r="H740" s="255"/>
      <c r="I740" s="254"/>
      <c r="J740" s="255"/>
      <c r="K740" s="254">
        <f t="shared" si="61"/>
        <v>-296992.77</v>
      </c>
      <c r="L740" s="257" t="e">
        <f>#REF!+C740</f>
        <v>#REF!</v>
      </c>
      <c r="M740" s="254"/>
      <c r="N740" s="229" t="e">
        <v>#VALUE!</v>
      </c>
      <c r="O740" s="65">
        <v>0</v>
      </c>
      <c r="Q740" s="258">
        <v>-273737.21000000002</v>
      </c>
      <c r="R740" s="259">
        <f t="shared" si="57"/>
        <v>-23255.559999999998</v>
      </c>
    </row>
    <row r="741" spans="1:18" outlineLevel="2">
      <c r="A741" s="272" t="s">
        <v>4984</v>
      </c>
      <c r="B741" s="196" t="s">
        <v>3656</v>
      </c>
      <c r="C741" s="230">
        <v>290658.02</v>
      </c>
      <c r="D741" s="230">
        <f t="shared" si="58"/>
        <v>-290658.02</v>
      </c>
      <c r="E741" s="255"/>
      <c r="F741" s="256"/>
      <c r="G741" s="256"/>
      <c r="H741" s="255"/>
      <c r="I741" s="230"/>
      <c r="J741" s="255"/>
      <c r="K741" s="230">
        <f t="shared" si="61"/>
        <v>-290658.02</v>
      </c>
      <c r="L741" s="257"/>
      <c r="M741" s="230"/>
      <c r="N741" s="229">
        <v>0</v>
      </c>
      <c r="O741" s="65" t="s">
        <v>3655</v>
      </c>
      <c r="P741" s="242" t="b">
        <f>EXACT(A740,O741)</f>
        <v>1</v>
      </c>
      <c r="Q741" s="258">
        <v>0</v>
      </c>
      <c r="R741" s="259">
        <f t="shared" si="57"/>
        <v>-290658.02</v>
      </c>
    </row>
    <row r="742" spans="1:18" outlineLevel="2">
      <c r="A742" s="272" t="s">
        <v>4985</v>
      </c>
      <c r="B742" s="196" t="s">
        <v>3657</v>
      </c>
      <c r="C742" s="230">
        <v>6334.75</v>
      </c>
      <c r="D742" s="230">
        <f t="shared" si="58"/>
        <v>-6334.75</v>
      </c>
      <c r="E742" s="255"/>
      <c r="F742" s="256"/>
      <c r="G742" s="256"/>
      <c r="H742" s="255"/>
      <c r="I742" s="230"/>
      <c r="J742" s="255"/>
      <c r="K742" s="230">
        <f t="shared" si="61"/>
        <v>-6334.75</v>
      </c>
      <c r="L742" s="257"/>
      <c r="M742" s="230"/>
      <c r="N742" s="229">
        <v>0</v>
      </c>
      <c r="O742" s="65" t="s">
        <v>3655</v>
      </c>
      <c r="P742" s="242" t="b">
        <f>EXACT(A740,O742)</f>
        <v>1</v>
      </c>
      <c r="Q742" s="258">
        <v>0</v>
      </c>
      <c r="R742" s="259">
        <f t="shared" si="57"/>
        <v>-6334.75</v>
      </c>
    </row>
    <row r="743" spans="1:18" outlineLevel="2">
      <c r="A743" s="272" t="s">
        <v>4986</v>
      </c>
      <c r="B743" s="196" t="s">
        <v>3658</v>
      </c>
      <c r="C743" s="230">
        <v>0</v>
      </c>
      <c r="D743" s="230">
        <f t="shared" si="58"/>
        <v>0</v>
      </c>
      <c r="E743" s="255"/>
      <c r="F743" s="256"/>
      <c r="G743" s="256"/>
      <c r="H743" s="255"/>
      <c r="I743" s="230"/>
      <c r="J743" s="255"/>
      <c r="K743" s="230">
        <f t="shared" si="61"/>
        <v>0</v>
      </c>
      <c r="L743" s="257"/>
      <c r="M743" s="230"/>
      <c r="N743" s="229">
        <v>0</v>
      </c>
      <c r="O743" s="65" t="s">
        <v>3655</v>
      </c>
      <c r="P743" s="242" t="b">
        <f>EXACT(A740,O743)</f>
        <v>1</v>
      </c>
      <c r="Q743" s="258">
        <v>0</v>
      </c>
      <c r="R743" s="259">
        <f t="shared" si="57"/>
        <v>0</v>
      </c>
    </row>
    <row r="744" spans="1:18" outlineLevel="1">
      <c r="A744" s="400" t="s">
        <v>3659</v>
      </c>
      <c r="B744" s="196"/>
      <c r="C744" s="254">
        <f>SUM(C748:C749)</f>
        <v>4410685.12</v>
      </c>
      <c r="D744" s="254">
        <f t="shared" si="58"/>
        <v>-4410685.12</v>
      </c>
      <c r="E744" s="266"/>
      <c r="F744" s="256"/>
      <c r="G744" s="256"/>
      <c r="H744" s="255"/>
      <c r="I744" s="254"/>
      <c r="J744" s="255"/>
      <c r="K744" s="254">
        <f t="shared" si="61"/>
        <v>-4410685.12</v>
      </c>
      <c r="L744" s="257" t="e">
        <f>#REF!+C744</f>
        <v>#REF!</v>
      </c>
      <c r="M744" s="254"/>
      <c r="N744" s="229" t="e">
        <v>#VALUE!</v>
      </c>
      <c r="O744" s="65">
        <v>0</v>
      </c>
      <c r="Q744" s="258">
        <v>-3845113.8</v>
      </c>
      <c r="R744" s="259">
        <f t="shared" si="57"/>
        <v>-565571.3200000003</v>
      </c>
    </row>
    <row r="745" spans="1:18" outlineLevel="2">
      <c r="A745" s="272" t="s">
        <v>4987</v>
      </c>
      <c r="B745" s="196" t="s">
        <v>3660</v>
      </c>
      <c r="C745" s="230">
        <v>0</v>
      </c>
      <c r="D745" s="230">
        <f t="shared" si="58"/>
        <v>0</v>
      </c>
      <c r="E745" s="255"/>
      <c r="F745" s="256"/>
      <c r="G745" s="256"/>
      <c r="H745" s="255"/>
      <c r="I745" s="230"/>
      <c r="J745" s="255"/>
      <c r="K745" s="230">
        <f t="shared" si="61"/>
        <v>0</v>
      </c>
      <c r="L745" s="257"/>
      <c r="M745" s="230"/>
      <c r="N745" s="229">
        <v>0</v>
      </c>
      <c r="O745" s="65" t="s">
        <v>3659</v>
      </c>
      <c r="P745" s="242" t="b">
        <f>EXACT(A744,O745)</f>
        <v>1</v>
      </c>
      <c r="Q745" s="258">
        <v>0</v>
      </c>
      <c r="R745" s="259">
        <f t="shared" ref="R745:R819" si="62">K745-Q745</f>
        <v>0</v>
      </c>
    </row>
    <row r="746" spans="1:18" outlineLevel="2">
      <c r="A746" s="272" t="s">
        <v>4988</v>
      </c>
      <c r="B746" s="196" t="s">
        <v>3661</v>
      </c>
      <c r="C746" s="230">
        <v>0</v>
      </c>
      <c r="D746" s="230">
        <f t="shared" si="58"/>
        <v>0</v>
      </c>
      <c r="E746" s="255"/>
      <c r="F746" s="256"/>
      <c r="G746" s="256"/>
      <c r="H746" s="255"/>
      <c r="I746" s="230"/>
      <c r="J746" s="255"/>
      <c r="K746" s="230">
        <f t="shared" si="61"/>
        <v>0</v>
      </c>
      <c r="L746" s="257"/>
      <c r="M746" s="230"/>
      <c r="N746" s="229">
        <v>0</v>
      </c>
      <c r="O746" s="65" t="s">
        <v>3659</v>
      </c>
      <c r="P746" s="242" t="b">
        <f>EXACT(A744,O746)</f>
        <v>1</v>
      </c>
      <c r="Q746" s="258">
        <v>0</v>
      </c>
      <c r="R746" s="259">
        <f t="shared" si="62"/>
        <v>0</v>
      </c>
    </row>
    <row r="747" spans="1:18" outlineLevel="2">
      <c r="A747" s="272" t="s">
        <v>4989</v>
      </c>
      <c r="B747" s="196" t="s">
        <v>3662</v>
      </c>
      <c r="C747" s="230">
        <v>0</v>
      </c>
      <c r="D747" s="230">
        <f t="shared" si="58"/>
        <v>0</v>
      </c>
      <c r="E747" s="255"/>
      <c r="F747" s="256"/>
      <c r="G747" s="256"/>
      <c r="H747" s="255"/>
      <c r="I747" s="230"/>
      <c r="J747" s="255"/>
      <c r="K747" s="230">
        <f t="shared" si="61"/>
        <v>0</v>
      </c>
      <c r="L747" s="257"/>
      <c r="M747" s="230"/>
      <c r="N747" s="229">
        <v>0</v>
      </c>
      <c r="O747" s="65" t="s">
        <v>3659</v>
      </c>
      <c r="P747" s="242" t="b">
        <f>EXACT(A744,O747)</f>
        <v>1</v>
      </c>
      <c r="Q747" s="258">
        <v>0</v>
      </c>
      <c r="R747" s="259">
        <f t="shared" si="62"/>
        <v>0</v>
      </c>
    </row>
    <row r="748" spans="1:18" outlineLevel="2">
      <c r="A748" s="272" t="s">
        <v>4990</v>
      </c>
      <c r="B748" s="196" t="s">
        <v>3663</v>
      </c>
      <c r="C748" s="230">
        <v>10219.17</v>
      </c>
      <c r="D748" s="230">
        <f t="shared" si="58"/>
        <v>-10219.17</v>
      </c>
      <c r="E748" s="255"/>
      <c r="F748" s="256"/>
      <c r="G748" s="256"/>
      <c r="H748" s="255"/>
      <c r="I748" s="230"/>
      <c r="J748" s="255"/>
      <c r="K748" s="230">
        <f t="shared" si="61"/>
        <v>-10219.17</v>
      </c>
      <c r="L748" s="257"/>
      <c r="M748" s="230"/>
      <c r="N748" s="229">
        <v>0</v>
      </c>
      <c r="O748" s="65" t="s">
        <v>3659</v>
      </c>
      <c r="P748" s="242" t="b">
        <f>EXACT(A744,O748)</f>
        <v>1</v>
      </c>
      <c r="Q748" s="258">
        <v>0</v>
      </c>
      <c r="R748" s="259">
        <f t="shared" si="62"/>
        <v>-10219.17</v>
      </c>
    </row>
    <row r="749" spans="1:18" outlineLevel="2">
      <c r="A749" s="272" t="s">
        <v>4991</v>
      </c>
      <c r="B749" s="196" t="s">
        <v>3664</v>
      </c>
      <c r="C749" s="230">
        <v>4400465.95</v>
      </c>
      <c r="D749" s="230">
        <f t="shared" si="58"/>
        <v>-4400465.95</v>
      </c>
      <c r="E749" s="255"/>
      <c r="F749" s="256"/>
      <c r="G749" s="256"/>
      <c r="H749" s="255"/>
      <c r="I749" s="230"/>
      <c r="J749" s="255"/>
      <c r="K749" s="230">
        <f t="shared" si="61"/>
        <v>-4400465.95</v>
      </c>
      <c r="L749" s="257"/>
      <c r="M749" s="230"/>
      <c r="N749" s="229">
        <v>0</v>
      </c>
      <c r="O749" s="65" t="s">
        <v>3659</v>
      </c>
      <c r="P749" s="242" t="b">
        <f>EXACT(A744,O749)</f>
        <v>1</v>
      </c>
      <c r="Q749" s="258">
        <v>0</v>
      </c>
      <c r="R749" s="259">
        <f t="shared" si="62"/>
        <v>-4400465.95</v>
      </c>
    </row>
    <row r="750" spans="1:18" outlineLevel="1">
      <c r="A750" s="400" t="s">
        <v>3665</v>
      </c>
      <c r="C750" s="254">
        <f>SUM(C751:C753)</f>
        <v>1458447.83</v>
      </c>
      <c r="D750" s="254">
        <f t="shared" si="58"/>
        <v>-1458447.83</v>
      </c>
      <c r="E750" s="255"/>
      <c r="F750" s="256"/>
      <c r="G750" s="256"/>
      <c r="H750" s="255"/>
      <c r="I750" s="254"/>
      <c r="J750" s="255"/>
      <c r="K750" s="254">
        <f t="shared" si="61"/>
        <v>-1458447.83</v>
      </c>
      <c r="L750" s="257" t="e">
        <f>#REF!+C750</f>
        <v>#REF!</v>
      </c>
      <c r="M750" s="254"/>
      <c r="N750" s="229" t="e">
        <v>#VALUE!</v>
      </c>
      <c r="O750" s="65">
        <v>0</v>
      </c>
      <c r="Q750" s="258">
        <v>-1151515.32</v>
      </c>
      <c r="R750" s="259">
        <f t="shared" si="62"/>
        <v>-306932.51</v>
      </c>
    </row>
    <row r="751" spans="1:18" outlineLevel="2">
      <c r="A751" s="401" t="s">
        <v>4992</v>
      </c>
      <c r="B751" s="45" t="s">
        <v>3666</v>
      </c>
      <c r="C751" s="230">
        <v>0</v>
      </c>
      <c r="D751" s="230">
        <f t="shared" si="58"/>
        <v>0</v>
      </c>
      <c r="E751" s="255"/>
      <c r="F751" s="256"/>
      <c r="G751" s="256"/>
      <c r="H751" s="255"/>
      <c r="I751" s="230"/>
      <c r="J751" s="255"/>
      <c r="K751" s="230">
        <f t="shared" si="61"/>
        <v>0</v>
      </c>
      <c r="L751" s="257"/>
      <c r="M751" s="230"/>
      <c r="N751" s="229">
        <v>0</v>
      </c>
      <c r="O751" s="65" t="s">
        <v>3665</v>
      </c>
      <c r="P751" s="242" t="b">
        <f>EXACT($A$750,O751)</f>
        <v>1</v>
      </c>
      <c r="Q751" s="258">
        <v>0</v>
      </c>
      <c r="R751" s="259">
        <f t="shared" si="62"/>
        <v>0</v>
      </c>
    </row>
    <row r="752" spans="1:18" outlineLevel="2">
      <c r="A752" s="401" t="s">
        <v>4993</v>
      </c>
      <c r="B752" s="45" t="s">
        <v>3666</v>
      </c>
      <c r="C752" s="230">
        <v>1458447.83</v>
      </c>
      <c r="D752" s="230">
        <f t="shared" si="58"/>
        <v>-1458447.83</v>
      </c>
      <c r="E752" s="255"/>
      <c r="F752" s="256"/>
      <c r="G752" s="256"/>
      <c r="H752" s="255"/>
      <c r="I752" s="230"/>
      <c r="J752" s="255"/>
      <c r="K752" s="230">
        <f t="shared" si="61"/>
        <v>-1458447.83</v>
      </c>
      <c r="L752" s="257"/>
      <c r="M752" s="230"/>
      <c r="N752" s="229">
        <v>0</v>
      </c>
      <c r="O752" s="65" t="s">
        <v>3665</v>
      </c>
      <c r="P752" s="242" t="b">
        <f>EXACT($A$750,O752)</f>
        <v>1</v>
      </c>
      <c r="Q752" s="258">
        <v>0</v>
      </c>
      <c r="R752" s="259">
        <f t="shared" si="62"/>
        <v>-1458447.83</v>
      </c>
    </row>
    <row r="753" spans="1:18" outlineLevel="2">
      <c r="A753" s="401" t="s">
        <v>4994</v>
      </c>
      <c r="B753" s="45" t="s">
        <v>3667</v>
      </c>
      <c r="C753" s="230">
        <v>0</v>
      </c>
      <c r="D753" s="230">
        <f t="shared" si="58"/>
        <v>0</v>
      </c>
      <c r="E753" s="255"/>
      <c r="F753" s="256"/>
      <c r="G753" s="256"/>
      <c r="H753" s="255"/>
      <c r="I753" s="230"/>
      <c r="J753" s="255"/>
      <c r="K753" s="230">
        <f t="shared" si="61"/>
        <v>0</v>
      </c>
      <c r="L753" s="257"/>
      <c r="M753" s="230"/>
      <c r="N753" s="229">
        <v>0</v>
      </c>
      <c r="O753" s="65" t="s">
        <v>3665</v>
      </c>
      <c r="P753" s="242" t="b">
        <f>EXACT($A$750,O753)</f>
        <v>1</v>
      </c>
      <c r="Q753" s="258">
        <v>0</v>
      </c>
      <c r="R753" s="259">
        <f t="shared" si="62"/>
        <v>0</v>
      </c>
    </row>
    <row r="754" spans="1:18" outlineLevel="1">
      <c r="A754" s="400" t="s">
        <v>3668</v>
      </c>
      <c r="C754" s="254">
        <f>SUM(C755:C756)</f>
        <v>1378381.08</v>
      </c>
      <c r="D754" s="254">
        <f t="shared" si="58"/>
        <v>-1378381.08</v>
      </c>
      <c r="E754" s="255"/>
      <c r="F754" s="256"/>
      <c r="G754" s="256"/>
      <c r="H754" s="255"/>
      <c r="I754" s="254"/>
      <c r="J754" s="255"/>
      <c r="K754" s="254">
        <f t="shared" si="61"/>
        <v>-1378381.08</v>
      </c>
      <c r="L754" s="257" t="e">
        <f>#REF!+C754</f>
        <v>#REF!</v>
      </c>
      <c r="M754" s="254"/>
      <c r="N754" s="229" t="e">
        <v>#VALUE!</v>
      </c>
      <c r="O754" s="65">
        <v>0</v>
      </c>
      <c r="Q754" s="258">
        <v>-1301182.8400000001</v>
      </c>
      <c r="R754" s="259">
        <f t="shared" si="62"/>
        <v>-77198.239999999991</v>
      </c>
    </row>
    <row r="755" spans="1:18" outlineLevel="2">
      <c r="A755" s="401" t="s">
        <v>4995</v>
      </c>
      <c r="B755" s="45" t="s">
        <v>3669</v>
      </c>
      <c r="C755" s="230">
        <v>0</v>
      </c>
      <c r="D755" s="230">
        <f t="shared" si="58"/>
        <v>0</v>
      </c>
      <c r="E755" s="255"/>
      <c r="F755" s="256"/>
      <c r="G755" s="256"/>
      <c r="H755" s="255"/>
      <c r="I755" s="230"/>
      <c r="J755" s="255"/>
      <c r="K755" s="230">
        <f t="shared" si="61"/>
        <v>0</v>
      </c>
      <c r="L755" s="257"/>
      <c r="M755" s="230"/>
      <c r="N755" s="229">
        <v>0</v>
      </c>
      <c r="O755" s="65" t="s">
        <v>3668</v>
      </c>
      <c r="P755" s="242" t="b">
        <f>EXACT($A$754,O755)</f>
        <v>1</v>
      </c>
      <c r="Q755" s="258">
        <v>0</v>
      </c>
      <c r="R755" s="259">
        <f t="shared" si="62"/>
        <v>0</v>
      </c>
    </row>
    <row r="756" spans="1:18" outlineLevel="2">
      <c r="A756" s="401" t="s">
        <v>4996</v>
      </c>
      <c r="B756" s="45" t="s">
        <v>3669</v>
      </c>
      <c r="C756" s="230">
        <v>1378381.08</v>
      </c>
      <c r="D756" s="230">
        <f t="shared" si="58"/>
        <v>-1378381.08</v>
      </c>
      <c r="E756" s="255"/>
      <c r="F756" s="256"/>
      <c r="G756" s="256"/>
      <c r="H756" s="255"/>
      <c r="I756" s="230"/>
      <c r="J756" s="255"/>
      <c r="K756" s="230">
        <f t="shared" si="61"/>
        <v>-1378381.08</v>
      </c>
      <c r="L756" s="257"/>
      <c r="M756" s="230"/>
      <c r="N756" s="229">
        <v>0</v>
      </c>
      <c r="O756" s="65" t="s">
        <v>3668</v>
      </c>
      <c r="P756" s="242" t="b">
        <f>EXACT($A$754,O756)</f>
        <v>1</v>
      </c>
      <c r="Q756" s="258">
        <v>0</v>
      </c>
      <c r="R756" s="259">
        <f t="shared" si="62"/>
        <v>-1378381.08</v>
      </c>
    </row>
    <row r="757" spans="1:18" outlineLevel="1">
      <c r="A757" s="400" t="s">
        <v>3670</v>
      </c>
      <c r="C757" s="254">
        <f>SUM(C758:C759)</f>
        <v>1966318.09</v>
      </c>
      <c r="D757" s="254">
        <f t="shared" si="58"/>
        <v>-1966318.09</v>
      </c>
      <c r="E757" s="255"/>
      <c r="F757" s="256"/>
      <c r="G757" s="256"/>
      <c r="H757" s="255"/>
      <c r="I757" s="254"/>
      <c r="J757" s="255"/>
      <c r="K757" s="254">
        <f t="shared" si="61"/>
        <v>-1966318.09</v>
      </c>
      <c r="L757" s="257" t="e">
        <f>#REF!+C757</f>
        <v>#REF!</v>
      </c>
      <c r="M757" s="254"/>
      <c r="N757" s="229" t="e">
        <v>#VALUE!</v>
      </c>
      <c r="O757" s="65">
        <v>0</v>
      </c>
      <c r="Q757" s="258">
        <v>-1626541.01</v>
      </c>
      <c r="R757" s="259">
        <f t="shared" si="62"/>
        <v>-339777.08000000007</v>
      </c>
    </row>
    <row r="758" spans="1:18" outlineLevel="2">
      <c r="A758" s="401" t="s">
        <v>4997</v>
      </c>
      <c r="B758" s="45" t="s">
        <v>3671</v>
      </c>
      <c r="C758" s="230">
        <v>0</v>
      </c>
      <c r="D758" s="230">
        <f t="shared" si="58"/>
        <v>0</v>
      </c>
      <c r="E758" s="255"/>
      <c r="F758" s="256"/>
      <c r="G758" s="256"/>
      <c r="H758" s="255"/>
      <c r="I758" s="230"/>
      <c r="J758" s="255"/>
      <c r="K758" s="230">
        <f t="shared" si="61"/>
        <v>0</v>
      </c>
      <c r="L758" s="257"/>
      <c r="M758" s="230"/>
      <c r="N758" s="229">
        <v>0</v>
      </c>
      <c r="O758" s="65" t="s">
        <v>3670</v>
      </c>
      <c r="P758" s="242" t="b">
        <f>EXACT($A$757,O758)</f>
        <v>1</v>
      </c>
      <c r="Q758" s="258">
        <v>0</v>
      </c>
      <c r="R758" s="259">
        <f t="shared" si="62"/>
        <v>0</v>
      </c>
    </row>
    <row r="759" spans="1:18" outlineLevel="2">
      <c r="A759" s="401" t="s">
        <v>4998</v>
      </c>
      <c r="B759" s="45" t="s">
        <v>3671</v>
      </c>
      <c r="C759" s="230">
        <v>1966318.09</v>
      </c>
      <c r="D759" s="230">
        <f t="shared" si="58"/>
        <v>-1966318.09</v>
      </c>
      <c r="E759" s="255"/>
      <c r="F759" s="256"/>
      <c r="G759" s="256"/>
      <c r="H759" s="255"/>
      <c r="I759" s="230"/>
      <c r="J759" s="255"/>
      <c r="K759" s="230">
        <f t="shared" si="61"/>
        <v>-1966318.09</v>
      </c>
      <c r="L759" s="257"/>
      <c r="M759" s="230"/>
      <c r="N759" s="229">
        <v>0</v>
      </c>
      <c r="O759" s="65" t="s">
        <v>3670</v>
      </c>
      <c r="P759" s="242" t="b">
        <f>EXACT($A$757,O759)</f>
        <v>1</v>
      </c>
      <c r="Q759" s="258">
        <v>0</v>
      </c>
      <c r="R759" s="259">
        <f t="shared" si="62"/>
        <v>-1966318.09</v>
      </c>
    </row>
    <row r="760" spans="1:18" outlineLevel="1">
      <c r="A760" s="400" t="s">
        <v>3672</v>
      </c>
      <c r="C760" s="254">
        <f>SUM(C761:C763)</f>
        <v>3937841.95</v>
      </c>
      <c r="D760" s="254">
        <f t="shared" si="58"/>
        <v>-3937841.95</v>
      </c>
      <c r="E760" s="255"/>
      <c r="F760" s="256"/>
      <c r="G760" s="256"/>
      <c r="H760" s="255"/>
      <c r="I760" s="254"/>
      <c r="J760" s="255"/>
      <c r="K760" s="254">
        <f t="shared" si="61"/>
        <v>-3937841.95</v>
      </c>
      <c r="L760" s="257" t="e">
        <f>#REF!+C760</f>
        <v>#REF!</v>
      </c>
      <c r="M760" s="254"/>
      <c r="N760" s="229" t="e">
        <v>#VALUE!</v>
      </c>
      <c r="O760" s="65">
        <v>0</v>
      </c>
      <c r="Q760" s="258">
        <v>-3686782.7</v>
      </c>
      <c r="R760" s="259">
        <f t="shared" si="62"/>
        <v>-251059.25</v>
      </c>
    </row>
    <row r="761" spans="1:18" outlineLevel="2">
      <c r="A761" s="272" t="s">
        <v>4999</v>
      </c>
      <c r="B761" s="196" t="s">
        <v>3673</v>
      </c>
      <c r="C761" s="230">
        <v>0</v>
      </c>
      <c r="D761" s="230">
        <f t="shared" si="58"/>
        <v>0</v>
      </c>
      <c r="E761" s="255"/>
      <c r="F761" s="256"/>
      <c r="G761" s="256"/>
      <c r="H761" s="255"/>
      <c r="I761" s="230"/>
      <c r="J761" s="255"/>
      <c r="K761" s="230">
        <f t="shared" si="61"/>
        <v>0</v>
      </c>
      <c r="L761" s="257"/>
      <c r="M761" s="230"/>
      <c r="N761" s="229">
        <v>0</v>
      </c>
      <c r="O761" s="65" t="s">
        <v>3672</v>
      </c>
      <c r="P761" s="242" t="b">
        <f>EXACT($A$760,O761)</f>
        <v>1</v>
      </c>
      <c r="Q761" s="258">
        <v>0</v>
      </c>
      <c r="R761" s="259">
        <f t="shared" si="62"/>
        <v>0</v>
      </c>
    </row>
    <row r="762" spans="1:18" outlineLevel="2">
      <c r="A762" s="272" t="s">
        <v>5000</v>
      </c>
      <c r="B762" s="196" t="s">
        <v>3674</v>
      </c>
      <c r="C762" s="230">
        <v>0</v>
      </c>
      <c r="D762" s="230">
        <f t="shared" si="58"/>
        <v>0</v>
      </c>
      <c r="E762" s="255"/>
      <c r="F762" s="256"/>
      <c r="G762" s="256"/>
      <c r="H762" s="255"/>
      <c r="I762" s="230"/>
      <c r="J762" s="255"/>
      <c r="K762" s="230">
        <f t="shared" si="61"/>
        <v>0</v>
      </c>
      <c r="L762" s="257"/>
      <c r="M762" s="230"/>
      <c r="N762" s="229">
        <v>0</v>
      </c>
      <c r="O762" s="65" t="s">
        <v>3672</v>
      </c>
      <c r="P762" s="242" t="b">
        <f>EXACT($A$760,O762)</f>
        <v>1</v>
      </c>
      <c r="Q762" s="258">
        <v>0</v>
      </c>
      <c r="R762" s="259">
        <f t="shared" si="62"/>
        <v>0</v>
      </c>
    </row>
    <row r="763" spans="1:18" outlineLevel="2">
      <c r="A763" s="272" t="s">
        <v>5001</v>
      </c>
      <c r="B763" s="196" t="s">
        <v>3675</v>
      </c>
      <c r="C763" s="230">
        <v>3937841.95</v>
      </c>
      <c r="D763" s="230">
        <f t="shared" si="58"/>
        <v>-3937841.95</v>
      </c>
      <c r="E763" s="255"/>
      <c r="F763" s="256"/>
      <c r="G763" s="256"/>
      <c r="H763" s="255"/>
      <c r="I763" s="230"/>
      <c r="J763" s="255"/>
      <c r="K763" s="230">
        <f t="shared" si="61"/>
        <v>-3937841.95</v>
      </c>
      <c r="L763" s="257"/>
      <c r="M763" s="230"/>
      <c r="N763" s="229">
        <v>0</v>
      </c>
      <c r="O763" s="65" t="s">
        <v>3672</v>
      </c>
      <c r="P763" s="242" t="b">
        <f>EXACT(A760,O763)</f>
        <v>1</v>
      </c>
      <c r="Q763" s="258">
        <v>0</v>
      </c>
      <c r="R763" s="259">
        <f t="shared" si="62"/>
        <v>-3937841.95</v>
      </c>
    </row>
    <row r="764" spans="1:18" outlineLevel="1">
      <c r="A764" s="400" t="s">
        <v>3676</v>
      </c>
      <c r="C764" s="254">
        <f>SUM(C765:C769)</f>
        <v>0</v>
      </c>
      <c r="D764" s="254">
        <f t="shared" si="58"/>
        <v>0</v>
      </c>
      <c r="E764" s="255"/>
      <c r="F764" s="256"/>
      <c r="G764" s="256"/>
      <c r="H764" s="255"/>
      <c r="I764" s="254"/>
      <c r="J764" s="255"/>
      <c r="K764" s="254">
        <f t="shared" si="61"/>
        <v>0</v>
      </c>
      <c r="L764" s="257"/>
      <c r="M764" s="230"/>
      <c r="N764" s="229" t="e">
        <v>#VALUE!</v>
      </c>
      <c r="O764" s="65">
        <v>0</v>
      </c>
      <c r="Q764" s="258">
        <v>0</v>
      </c>
      <c r="R764" s="259">
        <f t="shared" si="62"/>
        <v>0</v>
      </c>
    </row>
    <row r="765" spans="1:18" outlineLevel="2">
      <c r="A765" s="272" t="s">
        <v>5002</v>
      </c>
      <c r="B765" s="196" t="s">
        <v>3677</v>
      </c>
      <c r="C765" s="230">
        <v>0</v>
      </c>
      <c r="D765" s="230">
        <f t="shared" si="58"/>
        <v>0</v>
      </c>
      <c r="E765" s="255"/>
      <c r="F765" s="256"/>
      <c r="G765" s="256"/>
      <c r="H765" s="255"/>
      <c r="I765" s="230"/>
      <c r="J765" s="255"/>
      <c r="K765" s="230">
        <f t="shared" si="61"/>
        <v>0</v>
      </c>
      <c r="L765" s="257"/>
      <c r="M765" s="230"/>
      <c r="N765" s="229">
        <v>0</v>
      </c>
      <c r="O765" s="65" t="s">
        <v>3676</v>
      </c>
      <c r="P765" s="242" t="b">
        <f>EXACT($A$764,O765)</f>
        <v>1</v>
      </c>
      <c r="Q765" s="258">
        <v>0</v>
      </c>
      <c r="R765" s="259">
        <f t="shared" si="62"/>
        <v>0</v>
      </c>
    </row>
    <row r="766" spans="1:18" outlineLevel="2">
      <c r="A766" s="272" t="s">
        <v>5003</v>
      </c>
      <c r="B766" s="196" t="s">
        <v>3678</v>
      </c>
      <c r="C766" s="230">
        <v>0</v>
      </c>
      <c r="D766" s="230">
        <f t="shared" si="58"/>
        <v>0</v>
      </c>
      <c r="E766" s="255"/>
      <c r="F766" s="256"/>
      <c r="G766" s="256"/>
      <c r="H766" s="255"/>
      <c r="I766" s="230"/>
      <c r="J766" s="255"/>
      <c r="K766" s="230">
        <f t="shared" si="61"/>
        <v>0</v>
      </c>
      <c r="L766" s="257"/>
      <c r="M766" s="230"/>
      <c r="N766" s="229">
        <v>0</v>
      </c>
      <c r="O766" s="65" t="s">
        <v>3676</v>
      </c>
      <c r="P766" s="242" t="b">
        <f>EXACT($A$764,O766)</f>
        <v>1</v>
      </c>
      <c r="Q766" s="258">
        <v>0</v>
      </c>
      <c r="R766" s="259">
        <f t="shared" si="62"/>
        <v>0</v>
      </c>
    </row>
    <row r="767" spans="1:18" outlineLevel="2">
      <c r="A767" s="272" t="s">
        <v>5004</v>
      </c>
      <c r="B767" s="196" t="s">
        <v>3679</v>
      </c>
      <c r="C767" s="230">
        <v>0</v>
      </c>
      <c r="D767" s="230">
        <f t="shared" si="58"/>
        <v>0</v>
      </c>
      <c r="E767" s="255"/>
      <c r="F767" s="256"/>
      <c r="G767" s="256"/>
      <c r="H767" s="255"/>
      <c r="I767" s="230"/>
      <c r="J767" s="255"/>
      <c r="K767" s="230">
        <f t="shared" si="61"/>
        <v>0</v>
      </c>
      <c r="L767" s="257"/>
      <c r="M767" s="230"/>
      <c r="N767" s="229">
        <v>0</v>
      </c>
      <c r="O767" s="65" t="s">
        <v>3676</v>
      </c>
      <c r="P767" s="242" t="b">
        <f>EXACT($A$764,O767)</f>
        <v>1</v>
      </c>
      <c r="Q767" s="258">
        <v>0</v>
      </c>
      <c r="R767" s="259">
        <f t="shared" si="62"/>
        <v>0</v>
      </c>
    </row>
    <row r="768" spans="1:18" outlineLevel="2">
      <c r="A768" s="272" t="s">
        <v>5005</v>
      </c>
      <c r="B768" s="196" t="s">
        <v>3680</v>
      </c>
      <c r="C768" s="230">
        <v>0</v>
      </c>
      <c r="D768" s="230">
        <f t="shared" si="58"/>
        <v>0</v>
      </c>
      <c r="E768" s="255"/>
      <c r="F768" s="256"/>
      <c r="G768" s="256"/>
      <c r="H768" s="255"/>
      <c r="I768" s="230"/>
      <c r="J768" s="255"/>
      <c r="K768" s="230">
        <f t="shared" si="61"/>
        <v>0</v>
      </c>
      <c r="L768" s="257"/>
      <c r="M768" s="230"/>
      <c r="N768" s="229">
        <v>0</v>
      </c>
      <c r="O768" s="65" t="s">
        <v>3676</v>
      </c>
      <c r="P768" s="242" t="b">
        <f>EXACT($A$764,O768)</f>
        <v>1</v>
      </c>
      <c r="Q768" s="258">
        <v>0</v>
      </c>
      <c r="R768" s="259">
        <f t="shared" si="62"/>
        <v>0</v>
      </c>
    </row>
    <row r="769" spans="1:18" outlineLevel="2">
      <c r="A769" s="272" t="s">
        <v>5006</v>
      </c>
      <c r="B769" s="196" t="s">
        <v>3681</v>
      </c>
      <c r="C769" s="230">
        <v>0</v>
      </c>
      <c r="D769" s="230">
        <f t="shared" si="58"/>
        <v>0</v>
      </c>
      <c r="E769" s="255"/>
      <c r="F769" s="256"/>
      <c r="G769" s="256"/>
      <c r="H769" s="255"/>
      <c r="I769" s="230"/>
      <c r="J769" s="255"/>
      <c r="K769" s="230">
        <f t="shared" si="61"/>
        <v>0</v>
      </c>
      <c r="L769" s="257"/>
      <c r="M769" s="230"/>
      <c r="N769" s="229">
        <v>0</v>
      </c>
      <c r="O769" s="65" t="s">
        <v>3676</v>
      </c>
      <c r="P769" s="242" t="b">
        <f>EXACT($A$764,O769)</f>
        <v>1</v>
      </c>
      <c r="Q769" s="258">
        <v>0</v>
      </c>
      <c r="R769" s="259">
        <f t="shared" si="62"/>
        <v>0</v>
      </c>
    </row>
    <row r="770" spans="1:18" outlineLevel="1">
      <c r="A770" s="400" t="s">
        <v>3682</v>
      </c>
      <c r="C770" s="254">
        <f>SUM(C771)</f>
        <v>7613871.4000000004</v>
      </c>
      <c r="D770" s="254">
        <f t="shared" si="58"/>
        <v>-7613871.4000000004</v>
      </c>
      <c r="E770" s="255"/>
      <c r="F770" s="256"/>
      <c r="G770" s="256"/>
      <c r="H770" s="255"/>
      <c r="I770" s="254"/>
      <c r="J770" s="255"/>
      <c r="K770" s="254">
        <f t="shared" si="61"/>
        <v>-7613871.4000000004</v>
      </c>
      <c r="L770" s="257" t="e">
        <f>#REF!+C770</f>
        <v>#REF!</v>
      </c>
      <c r="M770" s="254"/>
      <c r="N770" s="229" t="e">
        <v>#VALUE!</v>
      </c>
      <c r="O770" s="65">
        <v>0</v>
      </c>
      <c r="Q770" s="258">
        <v>-6914470.1500000004</v>
      </c>
      <c r="R770" s="259">
        <f t="shared" si="62"/>
        <v>-699401.25</v>
      </c>
    </row>
    <row r="771" spans="1:18" outlineLevel="2">
      <c r="A771" s="272" t="s">
        <v>5007</v>
      </c>
      <c r="B771" s="196" t="s">
        <v>3683</v>
      </c>
      <c r="C771" s="230">
        <v>7613871.4000000004</v>
      </c>
      <c r="D771" s="230">
        <f t="shared" si="58"/>
        <v>-7613871.4000000004</v>
      </c>
      <c r="E771" s="255"/>
      <c r="F771" s="256"/>
      <c r="G771" s="256"/>
      <c r="H771" s="255"/>
      <c r="I771" s="230"/>
      <c r="J771" s="255"/>
      <c r="K771" s="230">
        <f t="shared" si="61"/>
        <v>-7613871.4000000004</v>
      </c>
      <c r="L771" s="257"/>
      <c r="M771" s="230"/>
      <c r="N771" s="229">
        <v>0</v>
      </c>
      <c r="O771" s="65" t="s">
        <v>3682</v>
      </c>
      <c r="P771" s="242" t="b">
        <f>EXACT($A770,O771)</f>
        <v>1</v>
      </c>
      <c r="Q771" s="258">
        <v>0</v>
      </c>
      <c r="R771" s="259">
        <f t="shared" si="62"/>
        <v>-7613871.4000000004</v>
      </c>
    </row>
    <row r="772" spans="1:18" outlineLevel="1">
      <c r="A772" s="400" t="s">
        <v>3684</v>
      </c>
      <c r="C772" s="254">
        <f>SUM(C773:C779)</f>
        <v>7268046.169999999</v>
      </c>
      <c r="D772" s="254">
        <f t="shared" si="58"/>
        <v>-7268046.169999999</v>
      </c>
      <c r="E772" s="255"/>
      <c r="F772" s="256"/>
      <c r="G772" s="256"/>
      <c r="H772" s="255"/>
      <c r="I772" s="254"/>
      <c r="J772" s="255"/>
      <c r="K772" s="254">
        <f t="shared" si="61"/>
        <v>-7268046.169999999</v>
      </c>
      <c r="L772" s="257" t="e">
        <f>#REF!+C772</f>
        <v>#REF!</v>
      </c>
      <c r="M772" s="254"/>
      <c r="N772" s="229" t="e">
        <v>#VALUE!</v>
      </c>
      <c r="O772" s="65">
        <v>0</v>
      </c>
      <c r="Q772" s="258">
        <v>-8342246.4199999999</v>
      </c>
      <c r="R772" s="259">
        <f t="shared" si="62"/>
        <v>1074200.2500000009</v>
      </c>
    </row>
    <row r="773" spans="1:18" outlineLevel="2">
      <c r="A773" s="272" t="s">
        <v>5008</v>
      </c>
      <c r="B773" s="196" t="s">
        <v>3685</v>
      </c>
      <c r="C773" s="230">
        <v>940821.35999999905</v>
      </c>
      <c r="D773" s="230">
        <f t="shared" si="58"/>
        <v>-940821.35999999905</v>
      </c>
      <c r="E773" s="255"/>
      <c r="F773" s="256"/>
      <c r="G773" s="256"/>
      <c r="H773" s="255"/>
      <c r="I773" s="230"/>
      <c r="J773" s="255"/>
      <c r="K773" s="230">
        <f t="shared" si="61"/>
        <v>-940821.35999999905</v>
      </c>
      <c r="L773" s="257"/>
      <c r="M773" s="230"/>
      <c r="N773" s="229">
        <v>0</v>
      </c>
      <c r="O773" s="65" t="s">
        <v>3684</v>
      </c>
      <c r="P773" s="242" t="b">
        <f t="shared" ref="P773:P779" si="63">EXACT($A$772,O773)</f>
        <v>1</v>
      </c>
      <c r="Q773" s="258">
        <v>0</v>
      </c>
      <c r="R773" s="259">
        <f t="shared" si="62"/>
        <v>-940821.35999999905</v>
      </c>
    </row>
    <row r="774" spans="1:18" outlineLevel="2">
      <c r="A774" s="272" t="s">
        <v>5009</v>
      </c>
      <c r="B774" s="208" t="s">
        <v>3686</v>
      </c>
      <c r="C774" s="230">
        <v>3578520.22</v>
      </c>
      <c r="D774" s="230">
        <f t="shared" si="58"/>
        <v>-3578520.22</v>
      </c>
      <c r="E774" s="255"/>
      <c r="F774" s="256"/>
      <c r="G774" s="256"/>
      <c r="H774" s="255"/>
      <c r="I774" s="230"/>
      <c r="J774" s="255"/>
      <c r="K774" s="230">
        <f t="shared" si="61"/>
        <v>-3578520.22</v>
      </c>
      <c r="L774" s="257"/>
      <c r="M774" s="230"/>
      <c r="N774" s="229">
        <v>0</v>
      </c>
      <c r="O774" s="65" t="s">
        <v>3684</v>
      </c>
      <c r="P774" s="242" t="b">
        <f t="shared" si="63"/>
        <v>1</v>
      </c>
      <c r="Q774" s="258">
        <v>0</v>
      </c>
      <c r="R774" s="259">
        <f t="shared" si="62"/>
        <v>-3578520.22</v>
      </c>
    </row>
    <row r="775" spans="1:18" outlineLevel="2">
      <c r="A775" s="272" t="s">
        <v>5010</v>
      </c>
      <c r="B775" s="208" t="s">
        <v>3687</v>
      </c>
      <c r="C775" s="230">
        <v>514324.51</v>
      </c>
      <c r="D775" s="230">
        <f t="shared" si="58"/>
        <v>-514324.51</v>
      </c>
      <c r="E775" s="255"/>
      <c r="F775" s="256"/>
      <c r="G775" s="256"/>
      <c r="H775" s="255"/>
      <c r="I775" s="230"/>
      <c r="J775" s="255"/>
      <c r="K775" s="230">
        <f t="shared" si="61"/>
        <v>-514324.51</v>
      </c>
      <c r="L775" s="257"/>
      <c r="M775" s="230"/>
      <c r="N775" s="229">
        <v>0</v>
      </c>
      <c r="O775" s="65" t="s">
        <v>3684</v>
      </c>
      <c r="P775" s="242" t="b">
        <f t="shared" si="63"/>
        <v>1</v>
      </c>
      <c r="Q775" s="258">
        <v>0</v>
      </c>
      <c r="R775" s="259">
        <f t="shared" si="62"/>
        <v>-514324.51</v>
      </c>
    </row>
    <row r="776" spans="1:18" outlineLevel="2">
      <c r="A776" s="272" t="s">
        <v>5799</v>
      </c>
      <c r="B776" s="208" t="s">
        <v>3688</v>
      </c>
      <c r="C776" s="230">
        <v>2234380.08</v>
      </c>
      <c r="D776" s="230">
        <f>C776*-1</f>
        <v>-2234380.08</v>
      </c>
      <c r="E776" s="255"/>
      <c r="F776" s="256"/>
      <c r="G776" s="256"/>
      <c r="H776" s="255"/>
      <c r="I776" s="230"/>
      <c r="J776" s="255"/>
      <c r="K776" s="230">
        <f t="shared" si="61"/>
        <v>-2234380.08</v>
      </c>
      <c r="L776" s="257"/>
      <c r="M776" s="230"/>
      <c r="N776" s="229">
        <v>0</v>
      </c>
      <c r="O776" s="65" t="s">
        <v>3684</v>
      </c>
      <c r="P776" s="242" t="b">
        <f>EXACT($A$772,O776)</f>
        <v>1</v>
      </c>
      <c r="Q776" s="258">
        <v>0</v>
      </c>
      <c r="R776" s="259">
        <f>K776-Q776</f>
        <v>-2234380.08</v>
      </c>
    </row>
    <row r="777" spans="1:18" outlineLevel="2">
      <c r="A777" s="272" t="s">
        <v>5011</v>
      </c>
      <c r="B777" s="196" t="s">
        <v>3689</v>
      </c>
      <c r="C777" s="230">
        <v>0</v>
      </c>
      <c r="D777" s="230">
        <f t="shared" si="58"/>
        <v>0</v>
      </c>
      <c r="E777" s="255"/>
      <c r="F777" s="256"/>
      <c r="G777" s="256"/>
      <c r="H777" s="255"/>
      <c r="I777" s="230"/>
      <c r="J777" s="255"/>
      <c r="K777" s="230">
        <f t="shared" si="61"/>
        <v>0</v>
      </c>
      <c r="L777" s="257"/>
      <c r="M777" s="230"/>
      <c r="N777" s="229">
        <v>0</v>
      </c>
      <c r="O777" s="65" t="s">
        <v>3684</v>
      </c>
      <c r="P777" s="242" t="b">
        <f t="shared" si="63"/>
        <v>1</v>
      </c>
      <c r="Q777" s="258">
        <v>0</v>
      </c>
      <c r="R777" s="259">
        <f t="shared" si="62"/>
        <v>0</v>
      </c>
    </row>
    <row r="778" spans="1:18" outlineLevel="2">
      <c r="A778" s="272" t="s">
        <v>5012</v>
      </c>
      <c r="B778" s="196" t="s">
        <v>3690</v>
      </c>
      <c r="C778" s="230">
        <v>0</v>
      </c>
      <c r="D778" s="230">
        <f t="shared" si="58"/>
        <v>0</v>
      </c>
      <c r="E778" s="255"/>
      <c r="F778" s="256"/>
      <c r="G778" s="256"/>
      <c r="H778" s="255"/>
      <c r="I778" s="230"/>
      <c r="J778" s="255"/>
      <c r="K778" s="230">
        <f t="shared" si="61"/>
        <v>0</v>
      </c>
      <c r="L778" s="257"/>
      <c r="M778" s="230"/>
      <c r="N778" s="229">
        <v>0</v>
      </c>
      <c r="O778" s="65" t="s">
        <v>3684</v>
      </c>
      <c r="P778" s="242" t="b">
        <f t="shared" si="63"/>
        <v>1</v>
      </c>
      <c r="Q778" s="258">
        <v>0</v>
      </c>
      <c r="R778" s="259">
        <f t="shared" si="62"/>
        <v>0</v>
      </c>
    </row>
    <row r="779" spans="1:18" outlineLevel="2">
      <c r="A779" s="401" t="s">
        <v>5013</v>
      </c>
      <c r="B779" s="45" t="s">
        <v>3691</v>
      </c>
      <c r="C779" s="230">
        <v>0</v>
      </c>
      <c r="D779" s="230">
        <f t="shared" si="58"/>
        <v>0</v>
      </c>
      <c r="E779" s="255"/>
      <c r="F779" s="256"/>
      <c r="G779" s="256"/>
      <c r="H779" s="255"/>
      <c r="I779" s="230"/>
      <c r="J779" s="255"/>
      <c r="K779" s="230">
        <f t="shared" si="61"/>
        <v>0</v>
      </c>
      <c r="L779" s="257"/>
      <c r="M779" s="230"/>
      <c r="N779" s="229">
        <v>0</v>
      </c>
      <c r="O779" s="65" t="s">
        <v>3684</v>
      </c>
      <c r="P779" s="242" t="b">
        <f t="shared" si="63"/>
        <v>1</v>
      </c>
      <c r="Q779" s="258">
        <v>0</v>
      </c>
      <c r="R779" s="259">
        <f t="shared" si="62"/>
        <v>0</v>
      </c>
    </row>
    <row r="780" spans="1:18" outlineLevel="1">
      <c r="A780" s="400" t="s">
        <v>3692</v>
      </c>
      <c r="B780" s="45"/>
      <c r="C780" s="254">
        <f>SUM(C781)</f>
        <v>742343.96999999904</v>
      </c>
      <c r="D780" s="254">
        <f t="shared" si="58"/>
        <v>-742343.96999999904</v>
      </c>
      <c r="E780" s="255"/>
      <c r="F780" s="256"/>
      <c r="G780" s="256"/>
      <c r="H780" s="255"/>
      <c r="I780" s="254"/>
      <c r="J780" s="255"/>
      <c r="K780" s="254">
        <f t="shared" si="61"/>
        <v>-742343.96999999904</v>
      </c>
      <c r="L780" s="257" t="e">
        <f>#REF!+C780</f>
        <v>#REF!</v>
      </c>
      <c r="M780" s="254"/>
      <c r="N780" s="229" t="e">
        <v>#VALUE!</v>
      </c>
      <c r="O780" s="65">
        <v>0</v>
      </c>
      <c r="Q780" s="258">
        <v>-443424.13</v>
      </c>
      <c r="R780" s="259">
        <f t="shared" si="62"/>
        <v>-298919.83999999904</v>
      </c>
    </row>
    <row r="781" spans="1:18" outlineLevel="2">
      <c r="A781" s="401" t="s">
        <v>5014</v>
      </c>
      <c r="B781" s="45" t="s">
        <v>3693</v>
      </c>
      <c r="C781" s="230">
        <v>742343.96999999904</v>
      </c>
      <c r="D781" s="230">
        <f t="shared" si="58"/>
        <v>-742343.96999999904</v>
      </c>
      <c r="E781" s="255"/>
      <c r="F781" s="256"/>
      <c r="G781" s="256"/>
      <c r="H781" s="255"/>
      <c r="I781" s="230"/>
      <c r="J781" s="255"/>
      <c r="K781" s="230">
        <f t="shared" si="61"/>
        <v>-742343.96999999904</v>
      </c>
      <c r="L781" s="257"/>
      <c r="M781" s="230"/>
      <c r="N781" s="229">
        <v>0</v>
      </c>
      <c r="O781" s="65" t="s">
        <v>3692</v>
      </c>
      <c r="P781" s="242" t="b">
        <f>EXACT($A$780,O781)</f>
        <v>1</v>
      </c>
      <c r="Q781" s="258">
        <v>0</v>
      </c>
      <c r="R781" s="259">
        <f t="shared" si="62"/>
        <v>-742343.96999999904</v>
      </c>
    </row>
    <row r="782" spans="1:18" outlineLevel="1">
      <c r="A782" s="400" t="s">
        <v>3694</v>
      </c>
      <c r="C782" s="254">
        <f>SUM(C783:C786)</f>
        <v>2336344.7799999993</v>
      </c>
      <c r="D782" s="254">
        <f t="shared" si="58"/>
        <v>-2336344.7799999993</v>
      </c>
      <c r="E782" s="255"/>
      <c r="F782" s="256"/>
      <c r="G782" s="256"/>
      <c r="H782" s="255"/>
      <c r="I782" s="254">
        <f>I786+I784</f>
        <v>156567</v>
      </c>
      <c r="J782" s="255"/>
      <c r="K782" s="254">
        <f t="shared" si="61"/>
        <v>-2179777.7799999993</v>
      </c>
      <c r="L782" s="257" t="e">
        <f>#REF!+C782</f>
        <v>#REF!</v>
      </c>
      <c r="M782" s="254"/>
      <c r="N782" s="229" t="e">
        <v>#VALUE!</v>
      </c>
      <c r="O782" s="65">
        <v>0</v>
      </c>
      <c r="Q782" s="258">
        <v>-1703154.52</v>
      </c>
      <c r="R782" s="259">
        <f t="shared" si="62"/>
        <v>-476623.25999999931</v>
      </c>
    </row>
    <row r="783" spans="1:18" outlineLevel="2">
      <c r="A783" s="272" t="s">
        <v>5015</v>
      </c>
      <c r="B783" s="196" t="s">
        <v>3695</v>
      </c>
      <c r="C783" s="230">
        <v>0</v>
      </c>
      <c r="D783" s="230">
        <f t="shared" si="58"/>
        <v>0</v>
      </c>
      <c r="E783" s="255"/>
      <c r="F783" s="256"/>
      <c r="G783" s="256"/>
      <c r="H783" s="255"/>
      <c r="I783" s="230"/>
      <c r="J783" s="255"/>
      <c r="K783" s="230">
        <f t="shared" ref="K783:K846" si="64">D783+I783</f>
        <v>0</v>
      </c>
      <c r="L783" s="257"/>
      <c r="M783" s="230"/>
      <c r="N783" s="229">
        <v>0</v>
      </c>
      <c r="O783" s="65" t="s">
        <v>3694</v>
      </c>
      <c r="P783" s="242" t="b">
        <f>EXACT($A$782,O783)</f>
        <v>1</v>
      </c>
      <c r="Q783" s="258">
        <v>0</v>
      </c>
      <c r="R783" s="259">
        <f t="shared" si="62"/>
        <v>0</v>
      </c>
    </row>
    <row r="784" spans="1:18" outlineLevel="2">
      <c r="A784" s="272" t="s">
        <v>5016</v>
      </c>
      <c r="B784" s="196" t="s">
        <v>3696</v>
      </c>
      <c r="C784" s="230">
        <v>923063.35999999905</v>
      </c>
      <c r="D784" s="230">
        <f t="shared" si="58"/>
        <v>-923063.35999999905</v>
      </c>
      <c r="E784" s="255"/>
      <c r="F784" s="256"/>
      <c r="G784" s="256"/>
      <c r="H784" s="255"/>
      <c r="I784" s="230">
        <v>0</v>
      </c>
      <c r="J784" s="255"/>
      <c r="K784" s="230">
        <f t="shared" si="64"/>
        <v>-923063.35999999905</v>
      </c>
      <c r="L784" s="257"/>
      <c r="M784" s="230"/>
      <c r="N784" s="229">
        <v>0</v>
      </c>
      <c r="O784" s="65" t="s">
        <v>3694</v>
      </c>
      <c r="P784" s="242" t="b">
        <f>EXACT($A$782,O784)</f>
        <v>1</v>
      </c>
      <c r="Q784" s="258">
        <v>0</v>
      </c>
      <c r="R784" s="259">
        <f t="shared" si="62"/>
        <v>-923063.35999999905</v>
      </c>
    </row>
    <row r="785" spans="1:18" outlineLevel="2">
      <c r="A785" s="272" t="s">
        <v>5017</v>
      </c>
      <c r="B785" s="196" t="s">
        <v>3697</v>
      </c>
      <c r="C785" s="230">
        <v>3264.5599999999899</v>
      </c>
      <c r="D785" s="230">
        <f t="shared" si="58"/>
        <v>-3264.5599999999899</v>
      </c>
      <c r="E785" s="255"/>
      <c r="F785" s="256"/>
      <c r="G785" s="256"/>
      <c r="H785" s="255"/>
      <c r="I785" s="230"/>
      <c r="J785" s="255"/>
      <c r="K785" s="230">
        <f t="shared" si="64"/>
        <v>-3264.5599999999899</v>
      </c>
      <c r="L785" s="257"/>
      <c r="M785" s="230"/>
      <c r="N785" s="229">
        <v>0</v>
      </c>
      <c r="O785" s="65" t="s">
        <v>3694</v>
      </c>
      <c r="P785" s="242" t="b">
        <f>EXACT($A$782,O785)</f>
        <v>1</v>
      </c>
      <c r="Q785" s="258">
        <v>0</v>
      </c>
      <c r="R785" s="259">
        <f t="shared" si="62"/>
        <v>-3264.5599999999899</v>
      </c>
    </row>
    <row r="786" spans="1:18" outlineLevel="2">
      <c r="A786" s="272" t="s">
        <v>5018</v>
      </c>
      <c r="B786" s="196" t="s">
        <v>3698</v>
      </c>
      <c r="C786" s="230">
        <v>1410016.86</v>
      </c>
      <c r="D786" s="230">
        <f t="shared" ref="D786:D873" si="65">C786*-1</f>
        <v>-1410016.86</v>
      </c>
      <c r="E786" s="255"/>
      <c r="F786" s="256"/>
      <c r="G786" s="256"/>
      <c r="H786" s="255"/>
      <c r="I786" s="230">
        <v>156567</v>
      </c>
      <c r="J786" s="255"/>
      <c r="K786" s="230">
        <f t="shared" si="64"/>
        <v>-1253449.8600000001</v>
      </c>
      <c r="L786" s="257"/>
      <c r="M786" s="230"/>
      <c r="N786" s="229">
        <v>0</v>
      </c>
      <c r="O786" s="65" t="s">
        <v>3694</v>
      </c>
      <c r="P786" s="242" t="b">
        <f>EXACT(A782,O786)</f>
        <v>1</v>
      </c>
      <c r="Q786" s="258">
        <v>0</v>
      </c>
      <c r="R786" s="259">
        <f t="shared" si="62"/>
        <v>-1253449.8600000001</v>
      </c>
    </row>
    <row r="787" spans="1:18" outlineLevel="1">
      <c r="A787" s="400" t="s">
        <v>3699</v>
      </c>
      <c r="B787" s="196"/>
      <c r="C787" s="254">
        <f>SUM(C788)</f>
        <v>1710</v>
      </c>
      <c r="D787" s="254">
        <f>C787*-1</f>
        <v>-1710</v>
      </c>
      <c r="E787" s="255"/>
      <c r="F787" s="256"/>
      <c r="G787" s="256"/>
      <c r="H787" s="255"/>
      <c r="I787" s="254"/>
      <c r="J787" s="255"/>
      <c r="K787" s="254">
        <f t="shared" si="64"/>
        <v>-1710</v>
      </c>
      <c r="L787" s="257" t="e">
        <f>#REF!+C787</f>
        <v>#REF!</v>
      </c>
      <c r="M787" s="254"/>
      <c r="N787" s="229" t="e">
        <v>#VALUE!</v>
      </c>
      <c r="O787" s="65">
        <v>0</v>
      </c>
      <c r="Q787" s="258">
        <v>0</v>
      </c>
      <c r="R787" s="259">
        <f>K787-Q787</f>
        <v>-1710</v>
      </c>
    </row>
    <row r="788" spans="1:18" outlineLevel="2">
      <c r="A788" s="272" t="s">
        <v>5019</v>
      </c>
      <c r="B788" s="196" t="s">
        <v>3700</v>
      </c>
      <c r="C788" s="230">
        <v>1710</v>
      </c>
      <c r="D788" s="230">
        <f>C788*-1</f>
        <v>-1710</v>
      </c>
      <c r="E788" s="255"/>
      <c r="F788" s="256"/>
      <c r="G788" s="256"/>
      <c r="H788" s="255"/>
      <c r="I788" s="230"/>
      <c r="J788" s="255"/>
      <c r="K788" s="230">
        <f t="shared" si="64"/>
        <v>-1710</v>
      </c>
      <c r="L788" s="257"/>
      <c r="M788" s="230"/>
      <c r="N788" s="229">
        <v>0</v>
      </c>
      <c r="O788" s="65" t="s">
        <v>3699</v>
      </c>
      <c r="P788" s="242" t="b">
        <f>EXACT($A787,O788)</f>
        <v>1</v>
      </c>
      <c r="Q788" s="258">
        <v>0</v>
      </c>
      <c r="R788" s="259">
        <f>K788-Q788</f>
        <v>-1710</v>
      </c>
    </row>
    <row r="789" spans="1:18" outlineLevel="1">
      <c r="A789" s="400" t="s">
        <v>3701</v>
      </c>
      <c r="C789" s="254">
        <f>SUM(C790)</f>
        <v>11905874</v>
      </c>
      <c r="D789" s="254">
        <f t="shared" si="65"/>
        <v>-11905874</v>
      </c>
      <c r="E789" s="255"/>
      <c r="F789" s="256"/>
      <c r="G789" s="256"/>
      <c r="H789" s="255"/>
      <c r="I789" s="254"/>
      <c r="J789" s="255"/>
      <c r="K789" s="254">
        <f t="shared" si="64"/>
        <v>-11905874</v>
      </c>
      <c r="L789" s="257" t="e">
        <f>#REF!+C789</f>
        <v>#REF!</v>
      </c>
      <c r="M789" s="254"/>
      <c r="N789" s="229" t="e">
        <v>#VALUE!</v>
      </c>
      <c r="O789" s="65">
        <v>0</v>
      </c>
      <c r="Q789" s="258">
        <v>-10142130.15</v>
      </c>
      <c r="R789" s="259">
        <f t="shared" si="62"/>
        <v>-1763743.8499999996</v>
      </c>
    </row>
    <row r="790" spans="1:18" outlineLevel="2">
      <c r="A790" s="272" t="s">
        <v>5020</v>
      </c>
      <c r="B790" s="196" t="s">
        <v>3702</v>
      </c>
      <c r="C790" s="230">
        <v>11905874</v>
      </c>
      <c r="D790" s="230">
        <f t="shared" si="65"/>
        <v>-11905874</v>
      </c>
      <c r="E790" s="255"/>
      <c r="F790" s="256"/>
      <c r="G790" s="256"/>
      <c r="H790" s="255"/>
      <c r="I790" s="230"/>
      <c r="J790" s="255"/>
      <c r="K790" s="230">
        <f t="shared" si="64"/>
        <v>-11905874</v>
      </c>
      <c r="L790" s="257"/>
      <c r="M790" s="230"/>
      <c r="N790" s="229">
        <v>0</v>
      </c>
      <c r="O790" s="65" t="s">
        <v>3701</v>
      </c>
      <c r="P790" s="242" t="b">
        <f>EXACT($A789,O790)</f>
        <v>1</v>
      </c>
      <c r="Q790" s="258">
        <v>0</v>
      </c>
      <c r="R790" s="259">
        <f t="shared" si="62"/>
        <v>-11905874</v>
      </c>
    </row>
    <row r="791" spans="1:18" outlineLevel="1">
      <c r="A791" s="400" t="s">
        <v>3703</v>
      </c>
      <c r="C791" s="254">
        <f>SUM(C792:C796)</f>
        <v>25742254.82</v>
      </c>
      <c r="D791" s="254">
        <f t="shared" si="65"/>
        <v>-25742254.82</v>
      </c>
      <c r="E791" s="255"/>
      <c r="F791" s="256"/>
      <c r="G791" s="256"/>
      <c r="H791" s="255"/>
      <c r="I791" s="254"/>
      <c r="J791" s="255"/>
      <c r="K791" s="254">
        <f t="shared" si="64"/>
        <v>-25742254.82</v>
      </c>
      <c r="L791" s="257" t="e">
        <f>#REF!+C791</f>
        <v>#REF!</v>
      </c>
      <c r="M791" s="254"/>
      <c r="N791" s="229" t="e">
        <v>#VALUE!</v>
      </c>
      <c r="O791" s="65">
        <v>0</v>
      </c>
      <c r="Q791" s="258">
        <v>-24297135.420000002</v>
      </c>
      <c r="R791" s="259">
        <f t="shared" si="62"/>
        <v>-1445119.3999999985</v>
      </c>
    </row>
    <row r="792" spans="1:18" outlineLevel="2">
      <c r="A792" s="272" t="s">
        <v>5800</v>
      </c>
      <c r="B792" s="196" t="s">
        <v>3704</v>
      </c>
      <c r="C792" s="230">
        <v>37345</v>
      </c>
      <c r="D792" s="230">
        <f t="shared" si="65"/>
        <v>-37345</v>
      </c>
      <c r="E792" s="255"/>
      <c r="F792" s="256"/>
      <c r="G792" s="256"/>
      <c r="H792" s="255"/>
      <c r="I792" s="230"/>
      <c r="J792" s="255"/>
      <c r="K792" s="230">
        <f t="shared" si="64"/>
        <v>-37345</v>
      </c>
      <c r="L792" s="257"/>
      <c r="M792" s="230"/>
      <c r="N792" s="229">
        <v>0</v>
      </c>
      <c r="O792" s="65" t="s">
        <v>3703</v>
      </c>
      <c r="P792" s="242" t="b">
        <f>EXACT($A$791,O792)</f>
        <v>1</v>
      </c>
      <c r="Q792" s="258">
        <v>0</v>
      </c>
      <c r="R792" s="259">
        <f t="shared" si="62"/>
        <v>-37345</v>
      </c>
    </row>
    <row r="793" spans="1:18" outlineLevel="2">
      <c r="A793" s="272" t="s">
        <v>5021</v>
      </c>
      <c r="B793" s="196" t="s">
        <v>3705</v>
      </c>
      <c r="C793" s="230">
        <v>23595429.940000001</v>
      </c>
      <c r="D793" s="230">
        <f t="shared" si="65"/>
        <v>-23595429.940000001</v>
      </c>
      <c r="E793" s="255"/>
      <c r="F793" s="256"/>
      <c r="G793" s="256"/>
      <c r="H793" s="255"/>
      <c r="I793" s="230"/>
      <c r="J793" s="255"/>
      <c r="K793" s="230">
        <f t="shared" si="64"/>
        <v>-23595429.940000001</v>
      </c>
      <c r="L793" s="257"/>
      <c r="M793" s="230"/>
      <c r="N793" s="229">
        <v>0</v>
      </c>
      <c r="O793" s="65" t="s">
        <v>3703</v>
      </c>
      <c r="P793" s="242" t="b">
        <f>EXACT($A$791,O793)</f>
        <v>1</v>
      </c>
      <c r="Q793" s="258">
        <v>0</v>
      </c>
      <c r="R793" s="259">
        <f t="shared" si="62"/>
        <v>-23595429.940000001</v>
      </c>
    </row>
    <row r="794" spans="1:18" outlineLevel="2">
      <c r="A794" s="272" t="s">
        <v>5023</v>
      </c>
      <c r="B794" s="196" t="s">
        <v>3706</v>
      </c>
      <c r="C794" s="230">
        <v>0</v>
      </c>
      <c r="D794" s="230">
        <f t="shared" si="65"/>
        <v>0</v>
      </c>
      <c r="E794" s="255"/>
      <c r="F794" s="256"/>
      <c r="G794" s="256"/>
      <c r="H794" s="255"/>
      <c r="I794" s="230"/>
      <c r="J794" s="255"/>
      <c r="K794" s="230">
        <f t="shared" si="64"/>
        <v>0</v>
      </c>
      <c r="L794" s="257"/>
      <c r="M794" s="230"/>
      <c r="N794" s="229">
        <v>0</v>
      </c>
      <c r="O794" s="65" t="s">
        <v>3703</v>
      </c>
      <c r="P794" s="242" t="b">
        <f>EXACT(A791,O794)</f>
        <v>1</v>
      </c>
      <c r="Q794" s="258">
        <v>0</v>
      </c>
      <c r="R794" s="259">
        <f t="shared" si="62"/>
        <v>0</v>
      </c>
    </row>
    <row r="795" spans="1:18" outlineLevel="2">
      <c r="A795" s="272" t="s">
        <v>5024</v>
      </c>
      <c r="B795" s="196" t="s">
        <v>3707</v>
      </c>
      <c r="C795" s="230">
        <v>1868929.7</v>
      </c>
      <c r="D795" s="230">
        <f t="shared" si="65"/>
        <v>-1868929.7</v>
      </c>
      <c r="E795" s="255"/>
      <c r="F795" s="256"/>
      <c r="G795" s="256"/>
      <c r="H795" s="255"/>
      <c r="I795" s="230"/>
      <c r="J795" s="255"/>
      <c r="K795" s="230">
        <f t="shared" si="64"/>
        <v>-1868929.7</v>
      </c>
      <c r="L795" s="257"/>
      <c r="M795" s="230"/>
      <c r="N795" s="229">
        <v>0</v>
      </c>
      <c r="O795" s="65" t="s">
        <v>3703</v>
      </c>
      <c r="P795" s="242" t="b">
        <f>EXACT($A$791,O795)</f>
        <v>1</v>
      </c>
      <c r="Q795" s="258">
        <v>0</v>
      </c>
      <c r="R795" s="259">
        <f t="shared" si="62"/>
        <v>-1868929.7</v>
      </c>
    </row>
    <row r="796" spans="1:18" outlineLevel="2">
      <c r="A796" s="272" t="s">
        <v>5025</v>
      </c>
      <c r="B796" s="196" t="s">
        <v>3708</v>
      </c>
      <c r="C796" s="230">
        <v>240550.179999999</v>
      </c>
      <c r="D796" s="230">
        <f t="shared" si="65"/>
        <v>-240550.179999999</v>
      </c>
      <c r="E796" s="255"/>
      <c r="F796" s="256"/>
      <c r="G796" s="256"/>
      <c r="H796" s="255"/>
      <c r="I796" s="230"/>
      <c r="J796" s="255"/>
      <c r="K796" s="230">
        <f t="shared" si="64"/>
        <v>-240550.179999999</v>
      </c>
      <c r="L796" s="257"/>
      <c r="M796" s="230"/>
      <c r="N796" s="229">
        <v>0</v>
      </c>
      <c r="O796" s="65" t="s">
        <v>3703</v>
      </c>
      <c r="P796" s="242" t="b">
        <f>EXACT($A$791,O796)</f>
        <v>1</v>
      </c>
      <c r="Q796" s="258">
        <v>0</v>
      </c>
      <c r="R796" s="259">
        <f t="shared" si="62"/>
        <v>-240550.179999999</v>
      </c>
    </row>
    <row r="797" spans="1:18" outlineLevel="1">
      <c r="A797" s="400" t="s">
        <v>3709</v>
      </c>
      <c r="B797" s="196"/>
      <c r="C797" s="254">
        <f>SUM(C798:C800)</f>
        <v>274445</v>
      </c>
      <c r="D797" s="254">
        <f t="shared" si="65"/>
        <v>-274445</v>
      </c>
      <c r="E797" s="255"/>
      <c r="F797" s="256"/>
      <c r="G797" s="256"/>
      <c r="H797" s="255"/>
      <c r="I797" s="254"/>
      <c r="J797" s="255"/>
      <c r="K797" s="254">
        <f t="shared" si="64"/>
        <v>-274445</v>
      </c>
      <c r="L797" s="257" t="e">
        <f>#REF!+C797</f>
        <v>#REF!</v>
      </c>
      <c r="M797" s="254"/>
      <c r="N797" s="229" t="e">
        <v>#VALUE!</v>
      </c>
      <c r="O797" s="65">
        <v>0</v>
      </c>
      <c r="Q797" s="258">
        <v>-288970.67</v>
      </c>
      <c r="R797" s="259">
        <f t="shared" si="62"/>
        <v>14525.669999999984</v>
      </c>
    </row>
    <row r="798" spans="1:18" outlineLevel="2">
      <c r="A798" s="272" t="s">
        <v>5026</v>
      </c>
      <c r="B798" s="196" t="s">
        <v>3710</v>
      </c>
      <c r="C798" s="230">
        <v>157994</v>
      </c>
      <c r="D798" s="230">
        <f t="shared" si="65"/>
        <v>-157994</v>
      </c>
      <c r="E798" s="255"/>
      <c r="F798" s="256"/>
      <c r="G798" s="256"/>
      <c r="H798" s="255"/>
      <c r="I798" s="230"/>
      <c r="J798" s="255"/>
      <c r="K798" s="230">
        <f t="shared" si="64"/>
        <v>-157994</v>
      </c>
      <c r="L798" s="257"/>
      <c r="M798" s="230"/>
      <c r="N798" s="229">
        <v>0</v>
      </c>
      <c r="O798" s="65" t="s">
        <v>3709</v>
      </c>
      <c r="P798" s="242" t="b">
        <f>EXACT(A797,O798)</f>
        <v>1</v>
      </c>
      <c r="Q798" s="258">
        <v>0</v>
      </c>
      <c r="R798" s="259">
        <f t="shared" si="62"/>
        <v>-157994</v>
      </c>
    </row>
    <row r="799" spans="1:18" outlineLevel="2">
      <c r="A799" s="272" t="s">
        <v>5027</v>
      </c>
      <c r="B799" s="196" t="s">
        <v>3711</v>
      </c>
      <c r="C799" s="230">
        <v>74150</v>
      </c>
      <c r="D799" s="230">
        <f t="shared" si="65"/>
        <v>-74150</v>
      </c>
      <c r="E799" s="255"/>
      <c r="F799" s="256"/>
      <c r="G799" s="256"/>
      <c r="H799" s="255"/>
      <c r="I799" s="230"/>
      <c r="J799" s="255"/>
      <c r="K799" s="230">
        <f t="shared" si="64"/>
        <v>-74150</v>
      </c>
      <c r="L799" s="257"/>
      <c r="M799" s="230"/>
      <c r="N799" s="229">
        <v>0</v>
      </c>
      <c r="O799" s="65" t="s">
        <v>3709</v>
      </c>
      <c r="P799" s="242" t="b">
        <f>EXACT(A797,O799)</f>
        <v>1</v>
      </c>
      <c r="Q799" s="258">
        <v>0</v>
      </c>
      <c r="R799" s="259">
        <f t="shared" si="62"/>
        <v>-74150</v>
      </c>
    </row>
    <row r="800" spans="1:18" outlineLevel="2">
      <c r="A800" s="272" t="s">
        <v>5028</v>
      </c>
      <c r="B800" s="196" t="s">
        <v>3712</v>
      </c>
      <c r="C800" s="230">
        <v>42301</v>
      </c>
      <c r="D800" s="230">
        <f t="shared" si="65"/>
        <v>-42301</v>
      </c>
      <c r="E800" s="255"/>
      <c r="F800" s="256"/>
      <c r="G800" s="256"/>
      <c r="H800" s="255"/>
      <c r="I800" s="230"/>
      <c r="J800" s="255"/>
      <c r="K800" s="230">
        <f t="shared" si="64"/>
        <v>-42301</v>
      </c>
      <c r="L800" s="257"/>
      <c r="M800" s="230"/>
      <c r="N800" s="229">
        <v>0</v>
      </c>
      <c r="O800" s="65" t="s">
        <v>3709</v>
      </c>
      <c r="P800" s="242" t="b">
        <f>EXACT(A797,O800)</f>
        <v>1</v>
      </c>
      <c r="Q800" s="258">
        <v>0</v>
      </c>
      <c r="R800" s="259">
        <f t="shared" si="62"/>
        <v>-42301</v>
      </c>
    </row>
    <row r="801" spans="1:18" outlineLevel="1">
      <c r="A801" s="400" t="s">
        <v>3713</v>
      </c>
      <c r="B801" s="196"/>
      <c r="C801" s="254">
        <f>SUM(C802:C807)</f>
        <v>299129.72999999899</v>
      </c>
      <c r="D801" s="254">
        <f t="shared" si="65"/>
        <v>-299129.72999999899</v>
      </c>
      <c r="E801" s="255"/>
      <c r="F801" s="256"/>
      <c r="G801" s="256"/>
      <c r="H801" s="255"/>
      <c r="I801" s="254"/>
      <c r="J801" s="255"/>
      <c r="K801" s="254">
        <f t="shared" si="64"/>
        <v>-299129.72999999899</v>
      </c>
      <c r="L801" s="257" t="e">
        <f>#REF!+C801</f>
        <v>#REF!</v>
      </c>
      <c r="M801" s="254"/>
      <c r="N801" s="229" t="e">
        <v>#VALUE!</v>
      </c>
      <c r="O801" s="65">
        <v>0</v>
      </c>
      <c r="Q801" s="258">
        <v>-256921.01</v>
      </c>
      <c r="R801" s="259">
        <f t="shared" si="62"/>
        <v>-42208.719999998983</v>
      </c>
    </row>
    <row r="802" spans="1:18" outlineLevel="2">
      <c r="A802" s="272" t="s">
        <v>5029</v>
      </c>
      <c r="B802" s="196" t="s">
        <v>3714</v>
      </c>
      <c r="C802" s="230">
        <v>0</v>
      </c>
      <c r="D802" s="230">
        <f t="shared" si="65"/>
        <v>0</v>
      </c>
      <c r="E802" s="255"/>
      <c r="F802" s="256"/>
      <c r="G802" s="256"/>
      <c r="H802" s="255"/>
      <c r="I802" s="230"/>
      <c r="J802" s="255"/>
      <c r="K802" s="230">
        <f t="shared" si="64"/>
        <v>0</v>
      </c>
      <c r="L802" s="257"/>
      <c r="M802" s="230"/>
      <c r="N802" s="229">
        <v>0</v>
      </c>
      <c r="O802" s="65" t="s">
        <v>3713</v>
      </c>
      <c r="P802" s="242" t="b">
        <f>EXACT(A801,O802)</f>
        <v>1</v>
      </c>
      <c r="Q802" s="258">
        <v>0</v>
      </c>
      <c r="R802" s="259">
        <f t="shared" si="62"/>
        <v>0</v>
      </c>
    </row>
    <row r="803" spans="1:18" outlineLevel="2">
      <c r="A803" s="272" t="s">
        <v>5030</v>
      </c>
      <c r="B803" s="196" t="s">
        <v>3715</v>
      </c>
      <c r="C803" s="230">
        <v>0</v>
      </c>
      <c r="D803" s="230">
        <f t="shared" si="65"/>
        <v>0</v>
      </c>
      <c r="E803" s="255"/>
      <c r="F803" s="256"/>
      <c r="G803" s="256"/>
      <c r="H803" s="255"/>
      <c r="I803" s="230"/>
      <c r="J803" s="255"/>
      <c r="K803" s="230">
        <f t="shared" si="64"/>
        <v>0</v>
      </c>
      <c r="L803" s="257"/>
      <c r="M803" s="230"/>
      <c r="N803" s="229">
        <v>0</v>
      </c>
      <c r="O803" s="65" t="s">
        <v>3713</v>
      </c>
      <c r="P803" s="242" t="b">
        <f>EXACT(A801,O803)</f>
        <v>1</v>
      </c>
      <c r="Q803" s="258">
        <v>0</v>
      </c>
      <c r="R803" s="259">
        <f t="shared" si="62"/>
        <v>0</v>
      </c>
    </row>
    <row r="804" spans="1:18" outlineLevel="2">
      <c r="A804" s="272" t="s">
        <v>5031</v>
      </c>
      <c r="B804" s="196" t="s">
        <v>3716</v>
      </c>
      <c r="C804" s="230">
        <v>298650.049999999</v>
      </c>
      <c r="D804" s="230">
        <f t="shared" si="65"/>
        <v>-298650.049999999</v>
      </c>
      <c r="E804" s="255"/>
      <c r="F804" s="256"/>
      <c r="G804" s="256"/>
      <c r="H804" s="255"/>
      <c r="I804" s="230"/>
      <c r="J804" s="255"/>
      <c r="K804" s="230">
        <f t="shared" si="64"/>
        <v>-298650.049999999</v>
      </c>
      <c r="L804" s="257"/>
      <c r="M804" s="230"/>
      <c r="N804" s="229">
        <v>0</v>
      </c>
      <c r="O804" s="65" t="s">
        <v>3713</v>
      </c>
      <c r="P804" s="242" t="b">
        <f>EXACT(A801,O804)</f>
        <v>1</v>
      </c>
      <c r="Q804" s="258">
        <v>0</v>
      </c>
      <c r="R804" s="259">
        <f t="shared" si="62"/>
        <v>-298650.049999999</v>
      </c>
    </row>
    <row r="805" spans="1:18" outlineLevel="2">
      <c r="A805" s="272" t="s">
        <v>5032</v>
      </c>
      <c r="B805" s="196" t="s">
        <v>3717</v>
      </c>
      <c r="C805" s="230">
        <v>479.68</v>
      </c>
      <c r="D805" s="230">
        <f t="shared" si="65"/>
        <v>-479.68</v>
      </c>
      <c r="E805" s="255"/>
      <c r="F805" s="256"/>
      <c r="G805" s="256"/>
      <c r="H805" s="255"/>
      <c r="I805" s="230"/>
      <c r="J805" s="255"/>
      <c r="K805" s="230">
        <f t="shared" si="64"/>
        <v>-479.68</v>
      </c>
      <c r="L805" s="257"/>
      <c r="M805" s="230"/>
      <c r="N805" s="229">
        <v>0</v>
      </c>
      <c r="O805" s="65" t="s">
        <v>3713</v>
      </c>
      <c r="P805" s="242" t="b">
        <f>EXACT(A801,O805)</f>
        <v>1</v>
      </c>
      <c r="Q805" s="258">
        <v>0</v>
      </c>
      <c r="R805" s="259">
        <f t="shared" si="62"/>
        <v>-479.68</v>
      </c>
    </row>
    <row r="806" spans="1:18" outlineLevel="2">
      <c r="A806" s="272" t="s">
        <v>5033</v>
      </c>
      <c r="B806" s="196" t="s">
        <v>3718</v>
      </c>
      <c r="C806" s="230">
        <v>0</v>
      </c>
      <c r="D806" s="230">
        <f t="shared" si="65"/>
        <v>0</v>
      </c>
      <c r="E806" s="255"/>
      <c r="F806" s="256"/>
      <c r="G806" s="256"/>
      <c r="H806" s="255"/>
      <c r="I806" s="230"/>
      <c r="J806" s="255"/>
      <c r="K806" s="230">
        <f t="shared" si="64"/>
        <v>0</v>
      </c>
      <c r="L806" s="257"/>
      <c r="M806" s="230"/>
      <c r="N806" s="229">
        <v>0</v>
      </c>
      <c r="O806" s="65" t="s">
        <v>3713</v>
      </c>
      <c r="P806" s="242" t="b">
        <f>EXACT(A801,O806)</f>
        <v>1</v>
      </c>
      <c r="Q806" s="258">
        <v>0</v>
      </c>
      <c r="R806" s="259">
        <f t="shared" si="62"/>
        <v>0</v>
      </c>
    </row>
    <row r="807" spans="1:18" outlineLevel="2">
      <c r="A807" s="272" t="s">
        <v>5034</v>
      </c>
      <c r="B807" s="196" t="s">
        <v>3719</v>
      </c>
      <c r="C807" s="230">
        <v>0</v>
      </c>
      <c r="D807" s="230">
        <f t="shared" si="65"/>
        <v>0</v>
      </c>
      <c r="E807" s="255"/>
      <c r="F807" s="256"/>
      <c r="G807" s="256"/>
      <c r="H807" s="255"/>
      <c r="I807" s="230"/>
      <c r="J807" s="255"/>
      <c r="K807" s="230">
        <f t="shared" si="64"/>
        <v>0</v>
      </c>
      <c r="L807" s="257"/>
      <c r="M807" s="230"/>
      <c r="N807" s="229">
        <v>0</v>
      </c>
      <c r="O807" s="65" t="s">
        <v>3713</v>
      </c>
      <c r="P807" s="242" t="b">
        <f>EXACT(A801,O807)</f>
        <v>1</v>
      </c>
      <c r="Q807" s="258">
        <v>0</v>
      </c>
      <c r="R807" s="259">
        <f t="shared" si="62"/>
        <v>0</v>
      </c>
    </row>
    <row r="808" spans="1:18" outlineLevel="1">
      <c r="A808" s="400" t="s">
        <v>3720</v>
      </c>
      <c r="B808" s="196"/>
      <c r="C808" s="254">
        <f>SUM(C809)</f>
        <v>404896.72999999899</v>
      </c>
      <c r="D808" s="254">
        <f t="shared" si="65"/>
        <v>-404896.72999999899</v>
      </c>
      <c r="E808" s="255"/>
      <c r="F808" s="256"/>
      <c r="G808" s="256"/>
      <c r="H808" s="255"/>
      <c r="I808" s="254"/>
      <c r="J808" s="255"/>
      <c r="K808" s="254">
        <f>D808+I808</f>
        <v>-404896.72999999899</v>
      </c>
      <c r="L808" s="257" t="e">
        <f>#REF!+C808</f>
        <v>#REF!</v>
      </c>
      <c r="M808" s="254"/>
      <c r="N808" s="229" t="e">
        <v>#VALUE!</v>
      </c>
      <c r="O808" s="65">
        <v>0</v>
      </c>
      <c r="Q808" s="258">
        <v>-185799.14</v>
      </c>
      <c r="R808" s="259">
        <f t="shared" si="62"/>
        <v>-219097.58999999898</v>
      </c>
    </row>
    <row r="809" spans="1:18" outlineLevel="2">
      <c r="A809" s="272" t="s">
        <v>5801</v>
      </c>
      <c r="B809" s="196" t="s">
        <v>3721</v>
      </c>
      <c r="C809" s="230">
        <v>404896.72999999899</v>
      </c>
      <c r="D809" s="230">
        <f t="shared" si="65"/>
        <v>-404896.72999999899</v>
      </c>
      <c r="E809" s="255"/>
      <c r="F809" s="256"/>
      <c r="G809" s="256"/>
      <c r="H809" s="255"/>
      <c r="I809" s="230"/>
      <c r="J809" s="255"/>
      <c r="K809" s="230">
        <f>D809+I809</f>
        <v>-404896.72999999899</v>
      </c>
      <c r="L809" s="257"/>
      <c r="M809" s="230"/>
      <c r="N809" s="229">
        <v>0</v>
      </c>
      <c r="O809" s="65" t="s">
        <v>3720</v>
      </c>
      <c r="P809" s="242" t="b">
        <f>EXACT($A808,O809)</f>
        <v>1</v>
      </c>
      <c r="Q809" s="258">
        <v>0</v>
      </c>
      <c r="R809" s="259">
        <f t="shared" si="62"/>
        <v>-404896.72999999899</v>
      </c>
    </row>
    <row r="810" spans="1:18" outlineLevel="1">
      <c r="A810" s="400" t="s">
        <v>3722</v>
      </c>
      <c r="B810" s="196"/>
      <c r="C810" s="254">
        <f>SUM(C811)</f>
        <v>1758728.1599999899</v>
      </c>
      <c r="D810" s="254">
        <f t="shared" ref="D810:D816" si="66">C810*-1</f>
        <v>-1758728.1599999899</v>
      </c>
      <c r="E810" s="255"/>
      <c r="F810" s="256"/>
      <c r="G810" s="256"/>
      <c r="H810" s="255"/>
      <c r="I810" s="254">
        <f>I811</f>
        <v>66489</v>
      </c>
      <c r="J810" s="255"/>
      <c r="K810" s="254">
        <f t="shared" si="64"/>
        <v>-1692239.1599999899</v>
      </c>
      <c r="L810" s="257" t="e">
        <f>#REF!+C810</f>
        <v>#REF!</v>
      </c>
      <c r="M810" s="254"/>
      <c r="N810" s="229" t="e">
        <v>#VALUE!</v>
      </c>
      <c r="O810" s="65">
        <v>0</v>
      </c>
      <c r="Q810" s="258">
        <v>-1074866.1000000001</v>
      </c>
      <c r="R810" s="259">
        <f t="shared" ref="R810:R816" si="67">K810-Q810</f>
        <v>-617373.05999998981</v>
      </c>
    </row>
    <row r="811" spans="1:18" outlineLevel="2">
      <c r="A811" s="272" t="s">
        <v>5802</v>
      </c>
      <c r="B811" s="196" t="s">
        <v>3723</v>
      </c>
      <c r="C811" s="230">
        <v>1758728.1599999899</v>
      </c>
      <c r="D811" s="230">
        <f t="shared" si="66"/>
        <v>-1758728.1599999899</v>
      </c>
      <c r="E811" s="255"/>
      <c r="F811" s="256"/>
      <c r="G811" s="256"/>
      <c r="H811" s="255"/>
      <c r="I811" s="230">
        <v>66489</v>
      </c>
      <c r="J811" s="255"/>
      <c r="K811" s="230">
        <f t="shared" si="64"/>
        <v>-1692239.1599999899</v>
      </c>
      <c r="L811" s="257"/>
      <c r="M811" s="230"/>
      <c r="N811" s="229">
        <v>0</v>
      </c>
      <c r="O811" s="65" t="s">
        <v>3722</v>
      </c>
      <c r="P811" s="242" t="b">
        <f>EXACT($A810,O811)</f>
        <v>1</v>
      </c>
      <c r="Q811" s="258">
        <v>0</v>
      </c>
      <c r="R811" s="259">
        <f t="shared" si="67"/>
        <v>-1692239.1599999899</v>
      </c>
    </row>
    <row r="812" spans="1:18" outlineLevel="1">
      <c r="A812" s="400" t="s">
        <v>3724</v>
      </c>
      <c r="B812" s="196"/>
      <c r="C812" s="254">
        <f>SUM(C813:C816)</f>
        <v>55695418.469999902</v>
      </c>
      <c r="D812" s="254">
        <f t="shared" si="66"/>
        <v>-55695418.469999902</v>
      </c>
      <c r="E812" s="255"/>
      <c r="F812" s="256"/>
      <c r="G812" s="256"/>
      <c r="H812" s="255"/>
      <c r="I812" s="254"/>
      <c r="J812" s="255"/>
      <c r="K812" s="254">
        <f t="shared" si="64"/>
        <v>-55695418.469999902</v>
      </c>
      <c r="L812" s="257" t="e">
        <f>#REF!+C812</f>
        <v>#REF!</v>
      </c>
      <c r="M812" s="254"/>
      <c r="N812" s="229" t="e">
        <v>#VALUE!</v>
      </c>
      <c r="O812" s="65">
        <v>0</v>
      </c>
      <c r="Q812" s="258">
        <v>-51054133.670000002</v>
      </c>
      <c r="R812" s="259">
        <f t="shared" si="67"/>
        <v>-4641284.7999999002</v>
      </c>
    </row>
    <row r="813" spans="1:18" outlineLevel="2">
      <c r="A813" s="272" t="s">
        <v>5037</v>
      </c>
      <c r="B813" s="196" t="s">
        <v>3725</v>
      </c>
      <c r="C813" s="230">
        <v>0</v>
      </c>
      <c r="D813" s="230">
        <f t="shared" si="66"/>
        <v>0</v>
      </c>
      <c r="E813" s="255"/>
      <c r="F813" s="256"/>
      <c r="G813" s="256"/>
      <c r="H813" s="255"/>
      <c r="I813" s="230"/>
      <c r="J813" s="255"/>
      <c r="K813" s="230">
        <f t="shared" si="64"/>
        <v>0</v>
      </c>
      <c r="L813" s="257"/>
      <c r="M813" s="230"/>
      <c r="N813" s="229">
        <v>0</v>
      </c>
      <c r="O813" s="65" t="s">
        <v>3724</v>
      </c>
      <c r="P813" s="242" t="b">
        <f>EXACT($A812,O813)</f>
        <v>1</v>
      </c>
      <c r="Q813" s="258">
        <v>0</v>
      </c>
      <c r="R813" s="259">
        <f t="shared" si="67"/>
        <v>0</v>
      </c>
    </row>
    <row r="814" spans="1:18" outlineLevel="2">
      <c r="A814" s="272" t="s">
        <v>5038</v>
      </c>
      <c r="B814" s="196" t="s">
        <v>3726</v>
      </c>
      <c r="C814" s="230">
        <v>0</v>
      </c>
      <c r="D814" s="230">
        <f t="shared" si="66"/>
        <v>0</v>
      </c>
      <c r="E814" s="255"/>
      <c r="F814" s="256"/>
      <c r="G814" s="256"/>
      <c r="H814" s="255"/>
      <c r="I814" s="230"/>
      <c r="J814" s="255"/>
      <c r="K814" s="230">
        <f t="shared" si="64"/>
        <v>0</v>
      </c>
      <c r="L814" s="257"/>
      <c r="M814" s="230"/>
      <c r="N814" s="229">
        <v>0</v>
      </c>
      <c r="O814" s="65" t="s">
        <v>3724</v>
      </c>
      <c r="P814" s="242" t="b">
        <f>EXACT($A812,O814)</f>
        <v>1</v>
      </c>
      <c r="Q814" s="258">
        <v>0</v>
      </c>
      <c r="R814" s="259">
        <f t="shared" si="67"/>
        <v>0</v>
      </c>
    </row>
    <row r="815" spans="1:18" outlineLevel="2">
      <c r="A815" s="272" t="s">
        <v>5039</v>
      </c>
      <c r="B815" s="196" t="s">
        <v>3727</v>
      </c>
      <c r="C815" s="230">
        <v>0</v>
      </c>
      <c r="D815" s="230">
        <f t="shared" si="66"/>
        <v>0</v>
      </c>
      <c r="E815" s="255"/>
      <c r="F815" s="256"/>
      <c r="G815" s="256"/>
      <c r="H815" s="255"/>
      <c r="I815" s="230"/>
      <c r="J815" s="255"/>
      <c r="K815" s="230">
        <f t="shared" si="64"/>
        <v>0</v>
      </c>
      <c r="L815" s="257"/>
      <c r="M815" s="230"/>
      <c r="N815" s="229">
        <v>0</v>
      </c>
      <c r="O815" s="65" t="s">
        <v>3724</v>
      </c>
      <c r="P815" s="242" t="b">
        <f>EXACT($A812,O815)</f>
        <v>1</v>
      </c>
      <c r="Q815" s="258">
        <v>0</v>
      </c>
      <c r="R815" s="259">
        <f t="shared" si="67"/>
        <v>0</v>
      </c>
    </row>
    <row r="816" spans="1:18" outlineLevel="2">
      <c r="A816" s="272" t="s">
        <v>5022</v>
      </c>
      <c r="B816" s="196" t="s">
        <v>3728</v>
      </c>
      <c r="C816" s="230">
        <v>55695418.469999902</v>
      </c>
      <c r="D816" s="230">
        <f t="shared" si="66"/>
        <v>-55695418.469999902</v>
      </c>
      <c r="E816" s="255"/>
      <c r="F816" s="256"/>
      <c r="G816" s="256"/>
      <c r="H816" s="255"/>
      <c r="I816" s="230"/>
      <c r="J816" s="255"/>
      <c r="K816" s="230">
        <f t="shared" si="64"/>
        <v>-55695418.469999902</v>
      </c>
      <c r="L816" s="257"/>
      <c r="M816" s="230"/>
      <c r="N816" s="229">
        <v>0</v>
      </c>
      <c r="O816" s="65" t="s">
        <v>3724</v>
      </c>
      <c r="P816" s="242" t="b">
        <f>EXACT($A812,O816)</f>
        <v>1</v>
      </c>
      <c r="Q816" s="258">
        <v>0</v>
      </c>
      <c r="R816" s="259">
        <f t="shared" si="67"/>
        <v>-55695418.469999902</v>
      </c>
    </row>
    <row r="817" spans="1:18" outlineLevel="1">
      <c r="A817" s="400" t="s">
        <v>3729</v>
      </c>
      <c r="C817" s="254">
        <f>SUM(C818:C824)</f>
        <v>1911432.6299999992</v>
      </c>
      <c r="D817" s="254">
        <f t="shared" si="65"/>
        <v>-1911432.6299999992</v>
      </c>
      <c r="E817" s="255"/>
      <c r="F817" s="256"/>
      <c r="G817" s="256"/>
      <c r="H817" s="255"/>
      <c r="I817" s="254">
        <f>I820+I824</f>
        <v>297881.7</v>
      </c>
      <c r="J817" s="255"/>
      <c r="K817" s="254">
        <f t="shared" si="64"/>
        <v>-1613550.9299999992</v>
      </c>
      <c r="L817" s="257" t="e">
        <f>#REF!+C817</f>
        <v>#REF!</v>
      </c>
      <c r="M817" s="254"/>
      <c r="N817" s="229" t="e">
        <v>#VALUE!</v>
      </c>
      <c r="O817" s="65">
        <v>0</v>
      </c>
      <c r="Q817" s="258">
        <v>-1296395.31</v>
      </c>
      <c r="R817" s="259">
        <f t="shared" si="62"/>
        <v>-317155.61999999918</v>
      </c>
    </row>
    <row r="818" spans="1:18" outlineLevel="2">
      <c r="A818" s="401" t="s">
        <v>5035</v>
      </c>
      <c r="B818" s="45" t="s">
        <v>3730</v>
      </c>
      <c r="C818" s="230">
        <v>0</v>
      </c>
      <c r="D818" s="230">
        <f t="shared" si="65"/>
        <v>0</v>
      </c>
      <c r="E818" s="255"/>
      <c r="F818" s="256"/>
      <c r="G818" s="256"/>
      <c r="H818" s="255"/>
      <c r="I818" s="230"/>
      <c r="J818" s="255"/>
      <c r="K818" s="230">
        <f t="shared" si="64"/>
        <v>0</v>
      </c>
      <c r="L818" s="257"/>
      <c r="M818" s="230"/>
      <c r="N818" s="229">
        <v>0</v>
      </c>
      <c r="O818" s="65" t="s">
        <v>3729</v>
      </c>
      <c r="P818" s="242" t="b">
        <f t="shared" ref="P818:P824" si="68">EXACT($A$817,O818)</f>
        <v>1</v>
      </c>
      <c r="Q818" s="258">
        <v>0</v>
      </c>
      <c r="R818" s="259">
        <f t="shared" si="62"/>
        <v>0</v>
      </c>
    </row>
    <row r="819" spans="1:18" outlineLevel="2">
      <c r="A819" s="272" t="s">
        <v>5036</v>
      </c>
      <c r="B819" s="196" t="s">
        <v>3731</v>
      </c>
      <c r="C819" s="230">
        <v>510839.06</v>
      </c>
      <c r="D819" s="230">
        <f t="shared" si="65"/>
        <v>-510839.06</v>
      </c>
      <c r="E819" s="255"/>
      <c r="F819" s="256"/>
      <c r="G819" s="256"/>
      <c r="H819" s="255"/>
      <c r="I819" s="230"/>
      <c r="J819" s="255"/>
      <c r="K819" s="230">
        <f t="shared" si="64"/>
        <v>-510839.06</v>
      </c>
      <c r="L819" s="257"/>
      <c r="M819" s="230"/>
      <c r="N819" s="229">
        <v>0</v>
      </c>
      <c r="O819" s="65" t="s">
        <v>3729</v>
      </c>
      <c r="P819" s="242" t="b">
        <f t="shared" si="68"/>
        <v>1</v>
      </c>
      <c r="Q819" s="258">
        <v>0</v>
      </c>
      <c r="R819" s="259">
        <f t="shared" si="62"/>
        <v>-510839.06</v>
      </c>
    </row>
    <row r="820" spans="1:18" outlineLevel="2">
      <c r="A820" s="272" t="s">
        <v>5803</v>
      </c>
      <c r="B820" s="196" t="s">
        <v>3732</v>
      </c>
      <c r="C820" s="230">
        <v>398044.25</v>
      </c>
      <c r="D820" s="230">
        <f>C820*-1</f>
        <v>-398044.25</v>
      </c>
      <c r="E820" s="255"/>
      <c r="F820" s="256"/>
      <c r="G820" s="256"/>
      <c r="H820" s="255"/>
      <c r="I820" s="230">
        <v>281718.62</v>
      </c>
      <c r="J820" s="255"/>
      <c r="K820" s="230">
        <f t="shared" si="64"/>
        <v>-116325.63</v>
      </c>
      <c r="L820" s="257"/>
      <c r="M820" s="230"/>
      <c r="N820" s="229">
        <v>0</v>
      </c>
      <c r="O820" s="65" t="s">
        <v>3729</v>
      </c>
      <c r="P820" s="242" t="b">
        <f t="shared" si="68"/>
        <v>1</v>
      </c>
      <c r="Q820" s="258">
        <v>0</v>
      </c>
      <c r="R820" s="259">
        <f>K820-Q820</f>
        <v>-116325.63</v>
      </c>
    </row>
    <row r="821" spans="1:18" outlineLevel="2">
      <c r="A821" s="272" t="s">
        <v>5040</v>
      </c>
      <c r="B821" s="196" t="s">
        <v>3733</v>
      </c>
      <c r="C821" s="230">
        <v>5150</v>
      </c>
      <c r="D821" s="230">
        <f t="shared" si="65"/>
        <v>-5150</v>
      </c>
      <c r="E821" s="255"/>
      <c r="F821" s="256"/>
      <c r="G821" s="256"/>
      <c r="H821" s="255"/>
      <c r="I821" s="230"/>
      <c r="J821" s="255"/>
      <c r="K821" s="230">
        <f t="shared" si="64"/>
        <v>-5150</v>
      </c>
      <c r="L821" s="257"/>
      <c r="M821" s="230"/>
      <c r="N821" s="229">
        <v>0</v>
      </c>
      <c r="O821" s="65" t="s">
        <v>3729</v>
      </c>
      <c r="P821" s="242" t="b">
        <f t="shared" si="68"/>
        <v>1</v>
      </c>
      <c r="Q821" s="258">
        <v>0</v>
      </c>
      <c r="R821" s="259">
        <f t="shared" ref="R821:R873" si="69">K821-Q821</f>
        <v>-5150</v>
      </c>
    </row>
    <row r="822" spans="1:18" outlineLevel="2">
      <c r="A822" s="272" t="s">
        <v>5041</v>
      </c>
      <c r="B822" s="196" t="s">
        <v>3734</v>
      </c>
      <c r="C822" s="230">
        <v>323767.59000000003</v>
      </c>
      <c r="D822" s="230">
        <f t="shared" si="65"/>
        <v>-323767.59000000003</v>
      </c>
      <c r="E822" s="255"/>
      <c r="F822" s="256"/>
      <c r="G822" s="256"/>
      <c r="H822" s="255"/>
      <c r="I822" s="230"/>
      <c r="J822" s="255"/>
      <c r="K822" s="230">
        <f t="shared" si="64"/>
        <v>-323767.59000000003</v>
      </c>
      <c r="L822" s="257"/>
      <c r="M822" s="230"/>
      <c r="N822" s="229">
        <v>0</v>
      </c>
      <c r="O822" s="65" t="s">
        <v>3729</v>
      </c>
      <c r="P822" s="242" t="b">
        <f t="shared" si="68"/>
        <v>1</v>
      </c>
      <c r="Q822" s="258">
        <v>0</v>
      </c>
      <c r="R822" s="259">
        <f t="shared" si="69"/>
        <v>-323767.59000000003</v>
      </c>
    </row>
    <row r="823" spans="1:18" outlineLevel="2">
      <c r="A823" s="272" t="s">
        <v>5042</v>
      </c>
      <c r="B823" s="196" t="s">
        <v>3735</v>
      </c>
      <c r="C823" s="230">
        <v>0</v>
      </c>
      <c r="D823" s="230">
        <f t="shared" si="65"/>
        <v>0</v>
      </c>
      <c r="E823" s="255"/>
      <c r="F823" s="256"/>
      <c r="G823" s="256"/>
      <c r="H823" s="255"/>
      <c r="I823" s="230"/>
      <c r="J823" s="255"/>
      <c r="K823" s="230">
        <f t="shared" si="64"/>
        <v>0</v>
      </c>
      <c r="L823" s="257"/>
      <c r="M823" s="230"/>
      <c r="N823" s="229">
        <v>0</v>
      </c>
      <c r="O823" s="65" t="s">
        <v>3729</v>
      </c>
      <c r="P823" s="242" t="b">
        <f t="shared" si="68"/>
        <v>1</v>
      </c>
      <c r="Q823" s="258">
        <v>0</v>
      </c>
      <c r="R823" s="259">
        <f t="shared" si="69"/>
        <v>0</v>
      </c>
    </row>
    <row r="824" spans="1:18" outlineLevel="2">
      <c r="A824" s="272" t="s">
        <v>5043</v>
      </c>
      <c r="B824" s="196" t="s">
        <v>3736</v>
      </c>
      <c r="C824" s="230">
        <v>673631.72999999905</v>
      </c>
      <c r="D824" s="230">
        <f t="shared" si="65"/>
        <v>-673631.72999999905</v>
      </c>
      <c r="E824" s="255"/>
      <c r="F824" s="256"/>
      <c r="G824" s="256"/>
      <c r="H824" s="255"/>
      <c r="I824" s="230">
        <v>16163.08</v>
      </c>
      <c r="J824" s="255"/>
      <c r="K824" s="230">
        <f t="shared" si="64"/>
        <v>-657468.64999999909</v>
      </c>
      <c r="L824" s="257"/>
      <c r="M824" s="230"/>
      <c r="N824" s="229">
        <v>0</v>
      </c>
      <c r="O824" s="65" t="s">
        <v>3729</v>
      </c>
      <c r="P824" s="242" t="b">
        <f t="shared" si="68"/>
        <v>1</v>
      </c>
      <c r="Q824" s="258">
        <v>0</v>
      </c>
      <c r="R824" s="259">
        <f t="shared" si="69"/>
        <v>-657468.64999999909</v>
      </c>
    </row>
    <row r="825" spans="1:18" outlineLevel="1">
      <c r="A825" s="400" t="s">
        <v>3737</v>
      </c>
      <c r="B825" s="196"/>
      <c r="C825" s="254">
        <f>SUM(C826:C832)</f>
        <v>105.13</v>
      </c>
      <c r="D825" s="254">
        <f t="shared" si="65"/>
        <v>-105.13</v>
      </c>
      <c r="E825" s="255"/>
      <c r="F825" s="256"/>
      <c r="G825" s="256"/>
      <c r="H825" s="255"/>
      <c r="I825" s="254">
        <f>I862</f>
        <v>0</v>
      </c>
      <c r="J825" s="255"/>
      <c r="K825" s="254">
        <f t="shared" si="64"/>
        <v>-105.13</v>
      </c>
      <c r="L825" s="257" t="e">
        <f>#REF!+C825</f>
        <v>#REF!</v>
      </c>
      <c r="M825" s="254"/>
      <c r="N825" s="229" t="e">
        <v>#VALUE!</v>
      </c>
      <c r="O825" s="65">
        <v>0</v>
      </c>
      <c r="Q825" s="258">
        <v>-97.78</v>
      </c>
      <c r="R825" s="259">
        <f t="shared" si="69"/>
        <v>-7.3499999999999943</v>
      </c>
    </row>
    <row r="826" spans="1:18" outlineLevel="2">
      <c r="A826" s="272" t="s">
        <v>5044</v>
      </c>
      <c r="B826" s="196" t="s">
        <v>3738</v>
      </c>
      <c r="C826" s="230">
        <v>0</v>
      </c>
      <c r="D826" s="230">
        <f t="shared" si="65"/>
        <v>0</v>
      </c>
      <c r="E826" s="255"/>
      <c r="F826" s="270"/>
      <c r="G826" s="270"/>
      <c r="H826" s="266"/>
      <c r="I826" s="230"/>
      <c r="J826" s="255"/>
      <c r="K826" s="230">
        <f t="shared" si="64"/>
        <v>0</v>
      </c>
      <c r="L826" s="257"/>
      <c r="M826" s="230"/>
      <c r="N826" s="229">
        <v>0</v>
      </c>
      <c r="O826" s="65" t="s">
        <v>3737</v>
      </c>
      <c r="P826" s="242" t="b">
        <f>EXACT($A$825,O826)</f>
        <v>1</v>
      </c>
      <c r="Q826" s="258">
        <v>0</v>
      </c>
      <c r="R826" s="259">
        <f t="shared" si="69"/>
        <v>0</v>
      </c>
    </row>
    <row r="827" spans="1:18" outlineLevel="2">
      <c r="A827" s="272" t="s">
        <v>5045</v>
      </c>
      <c r="B827" s="196" t="s">
        <v>3739</v>
      </c>
      <c r="C827" s="230">
        <v>0</v>
      </c>
      <c r="D827" s="230">
        <f t="shared" si="65"/>
        <v>0</v>
      </c>
      <c r="E827" s="255"/>
      <c r="F827" s="270"/>
      <c r="G827" s="270"/>
      <c r="H827" s="266"/>
      <c r="I827" s="230"/>
      <c r="J827" s="255"/>
      <c r="K827" s="230">
        <f t="shared" si="64"/>
        <v>0</v>
      </c>
      <c r="L827" s="257"/>
      <c r="M827" s="230"/>
      <c r="N827" s="229">
        <v>0</v>
      </c>
      <c r="O827" s="65" t="s">
        <v>3737</v>
      </c>
      <c r="P827" s="242" t="b">
        <f>EXACT(A825,O827)</f>
        <v>1</v>
      </c>
      <c r="Q827" s="258">
        <v>0</v>
      </c>
      <c r="R827" s="259">
        <f t="shared" si="69"/>
        <v>0</v>
      </c>
    </row>
    <row r="828" spans="1:18" outlineLevel="2">
      <c r="A828" s="272" t="s">
        <v>5046</v>
      </c>
      <c r="B828" s="196" t="s">
        <v>3740</v>
      </c>
      <c r="C828" s="230">
        <v>0</v>
      </c>
      <c r="D828" s="230">
        <f t="shared" si="65"/>
        <v>0</v>
      </c>
      <c r="E828" s="255"/>
      <c r="F828" s="270"/>
      <c r="G828" s="270"/>
      <c r="H828" s="266"/>
      <c r="I828" s="230"/>
      <c r="J828" s="255"/>
      <c r="K828" s="230">
        <f t="shared" si="64"/>
        <v>0</v>
      </c>
      <c r="L828" s="257"/>
      <c r="M828" s="230"/>
      <c r="N828" s="229">
        <v>0</v>
      </c>
      <c r="O828" s="65" t="s">
        <v>3737</v>
      </c>
      <c r="P828" s="242" t="b">
        <f>EXACT(A825,O828)</f>
        <v>1</v>
      </c>
      <c r="Q828" s="258">
        <v>0</v>
      </c>
      <c r="R828" s="259">
        <f t="shared" si="69"/>
        <v>0</v>
      </c>
    </row>
    <row r="829" spans="1:18" outlineLevel="2">
      <c r="A829" s="272" t="s">
        <v>5047</v>
      </c>
      <c r="B829" s="196" t="s">
        <v>3741</v>
      </c>
      <c r="C829" s="230">
        <v>0</v>
      </c>
      <c r="D829" s="230">
        <f t="shared" si="65"/>
        <v>0</v>
      </c>
      <c r="E829" s="255"/>
      <c r="F829" s="270"/>
      <c r="G829" s="270"/>
      <c r="H829" s="266"/>
      <c r="I829" s="230"/>
      <c r="J829" s="255"/>
      <c r="K829" s="230">
        <f t="shared" si="64"/>
        <v>0</v>
      </c>
      <c r="L829" s="257"/>
      <c r="M829" s="230"/>
      <c r="N829" s="229">
        <v>0</v>
      </c>
      <c r="O829" s="65" t="s">
        <v>3737</v>
      </c>
      <c r="P829" s="242" t="b">
        <f>EXACT(A825,O829)</f>
        <v>1</v>
      </c>
      <c r="Q829" s="258">
        <v>0</v>
      </c>
      <c r="R829" s="259">
        <f t="shared" si="69"/>
        <v>0</v>
      </c>
    </row>
    <row r="830" spans="1:18" outlineLevel="2">
      <c r="A830" s="272" t="s">
        <v>5048</v>
      </c>
      <c r="B830" s="196" t="s">
        <v>3742</v>
      </c>
      <c r="C830" s="230">
        <v>0</v>
      </c>
      <c r="D830" s="230">
        <f t="shared" si="65"/>
        <v>0</v>
      </c>
      <c r="E830" s="255"/>
      <c r="F830" s="256"/>
      <c r="G830" s="256"/>
      <c r="H830" s="255"/>
      <c r="I830" s="230"/>
      <c r="J830" s="255"/>
      <c r="K830" s="230">
        <f t="shared" si="64"/>
        <v>0</v>
      </c>
      <c r="L830" s="257"/>
      <c r="M830" s="230"/>
      <c r="N830" s="229">
        <v>0</v>
      </c>
      <c r="O830" s="65" t="s">
        <v>3737</v>
      </c>
      <c r="P830" s="242" t="b">
        <f>EXACT(A825,O830)</f>
        <v>1</v>
      </c>
      <c r="Q830" s="258">
        <v>0</v>
      </c>
      <c r="R830" s="259">
        <f t="shared" si="69"/>
        <v>0</v>
      </c>
    </row>
    <row r="831" spans="1:18" outlineLevel="2">
      <c r="A831" s="272" t="s">
        <v>5049</v>
      </c>
      <c r="B831" s="196" t="s">
        <v>3743</v>
      </c>
      <c r="C831" s="230">
        <v>0</v>
      </c>
      <c r="D831" s="230">
        <f t="shared" si="65"/>
        <v>0</v>
      </c>
      <c r="E831" s="255"/>
      <c r="F831" s="256"/>
      <c r="G831" s="256"/>
      <c r="H831" s="255"/>
      <c r="I831" s="230"/>
      <c r="J831" s="255"/>
      <c r="K831" s="230">
        <f t="shared" si="64"/>
        <v>0</v>
      </c>
      <c r="L831" s="257"/>
      <c r="M831" s="230"/>
      <c r="N831" s="229">
        <v>0</v>
      </c>
      <c r="O831" s="65" t="s">
        <v>3737</v>
      </c>
      <c r="P831" s="242" t="b">
        <f>EXACT(A825,O831)</f>
        <v>1</v>
      </c>
      <c r="Q831" s="258">
        <v>0</v>
      </c>
      <c r="R831" s="259">
        <f t="shared" si="69"/>
        <v>0</v>
      </c>
    </row>
    <row r="832" spans="1:18" outlineLevel="2">
      <c r="A832" s="272" t="s">
        <v>5050</v>
      </c>
      <c r="B832" s="196" t="s">
        <v>3744</v>
      </c>
      <c r="C832" s="230">
        <v>105.13</v>
      </c>
      <c r="D832" s="230">
        <f t="shared" si="65"/>
        <v>-105.13</v>
      </c>
      <c r="E832" s="255"/>
      <c r="F832" s="256"/>
      <c r="G832" s="256"/>
      <c r="H832" s="255"/>
      <c r="I832" s="230"/>
      <c r="J832" s="255"/>
      <c r="K832" s="230">
        <f t="shared" si="64"/>
        <v>-105.13</v>
      </c>
      <c r="L832" s="257"/>
      <c r="M832" s="230"/>
      <c r="N832" s="229">
        <v>0</v>
      </c>
      <c r="O832" s="65" t="s">
        <v>3737</v>
      </c>
      <c r="P832" s="242" t="b">
        <f>EXACT(A825,O832)</f>
        <v>1</v>
      </c>
      <c r="Q832" s="258">
        <v>0</v>
      </c>
      <c r="R832" s="259">
        <f t="shared" si="69"/>
        <v>-105.13</v>
      </c>
    </row>
    <row r="833" spans="1:18" outlineLevel="1">
      <c r="A833" s="400" t="s">
        <v>3745</v>
      </c>
      <c r="C833" s="254">
        <f>SUM(C834:C839)</f>
        <v>2011886.68</v>
      </c>
      <c r="D833" s="254">
        <f t="shared" si="65"/>
        <v>-2011886.68</v>
      </c>
      <c r="E833" s="255"/>
      <c r="F833" s="256"/>
      <c r="G833" s="256"/>
      <c r="H833" s="255"/>
      <c r="I833" s="254"/>
      <c r="J833" s="255"/>
      <c r="K833" s="254">
        <f t="shared" si="64"/>
        <v>-2011886.68</v>
      </c>
      <c r="L833" s="257" t="e">
        <f>#REF!+C833</f>
        <v>#REF!</v>
      </c>
      <c r="M833" s="254"/>
      <c r="N833" s="229" t="e">
        <v>#VALUE!</v>
      </c>
      <c r="O833" s="65">
        <v>0</v>
      </c>
      <c r="Q833" s="258">
        <v>-2101389.7999999998</v>
      </c>
      <c r="R833" s="259">
        <f t="shared" si="69"/>
        <v>89503.119999999879</v>
      </c>
    </row>
    <row r="834" spans="1:18" outlineLevel="2">
      <c r="A834" s="272" t="s">
        <v>5051</v>
      </c>
      <c r="B834" s="196" t="s">
        <v>3746</v>
      </c>
      <c r="C834" s="230">
        <v>0</v>
      </c>
      <c r="D834" s="230">
        <f t="shared" si="65"/>
        <v>0</v>
      </c>
      <c r="E834" s="255"/>
      <c r="F834" s="256"/>
      <c r="G834" s="256"/>
      <c r="H834" s="255"/>
      <c r="I834" s="230"/>
      <c r="J834" s="255"/>
      <c r="K834" s="230">
        <f t="shared" si="64"/>
        <v>0</v>
      </c>
      <c r="L834" s="257"/>
      <c r="M834" s="230"/>
      <c r="N834" s="229">
        <v>0</v>
      </c>
      <c r="O834" s="65" t="s">
        <v>3745</v>
      </c>
      <c r="P834" s="242" t="b">
        <f>EXACT(A833,O834)</f>
        <v>1</v>
      </c>
      <c r="Q834" s="258">
        <v>0</v>
      </c>
      <c r="R834" s="259">
        <f t="shared" si="69"/>
        <v>0</v>
      </c>
    </row>
    <row r="835" spans="1:18" outlineLevel="2">
      <c r="A835" s="272" t="s">
        <v>5804</v>
      </c>
      <c r="B835" s="196" t="s">
        <v>3747</v>
      </c>
      <c r="C835" s="230">
        <v>0</v>
      </c>
      <c r="D835" s="230">
        <f t="shared" si="65"/>
        <v>0</v>
      </c>
      <c r="E835" s="255"/>
      <c r="F835" s="256"/>
      <c r="G835" s="256"/>
      <c r="H835" s="255"/>
      <c r="I835" s="230"/>
      <c r="J835" s="255"/>
      <c r="K835" s="230">
        <f t="shared" si="64"/>
        <v>0</v>
      </c>
      <c r="L835" s="257"/>
      <c r="M835" s="230"/>
      <c r="N835" s="229">
        <v>0</v>
      </c>
      <c r="O835" s="65" t="s">
        <v>3745</v>
      </c>
      <c r="P835" s="242" t="b">
        <f>EXACT(A834,O835)</f>
        <v>0</v>
      </c>
      <c r="Q835" s="258">
        <v>0</v>
      </c>
      <c r="R835" s="259">
        <f t="shared" si="69"/>
        <v>0</v>
      </c>
    </row>
    <row r="836" spans="1:18" outlineLevel="2">
      <c r="A836" s="401" t="s">
        <v>5052</v>
      </c>
      <c r="B836" s="45" t="s">
        <v>3748</v>
      </c>
      <c r="C836" s="230">
        <v>0</v>
      </c>
      <c r="D836" s="230">
        <f t="shared" si="65"/>
        <v>0</v>
      </c>
      <c r="E836" s="255"/>
      <c r="F836" s="256"/>
      <c r="G836" s="256"/>
      <c r="H836" s="255"/>
      <c r="I836" s="230"/>
      <c r="J836" s="255"/>
      <c r="K836" s="230">
        <f t="shared" si="64"/>
        <v>0</v>
      </c>
      <c r="L836" s="257"/>
      <c r="M836" s="230"/>
      <c r="N836" s="229">
        <v>0</v>
      </c>
      <c r="O836" s="65" t="s">
        <v>3745</v>
      </c>
      <c r="P836" s="242" t="b">
        <f>EXACT(A833,O836)</f>
        <v>1</v>
      </c>
      <c r="Q836" s="258">
        <v>0</v>
      </c>
      <c r="R836" s="259">
        <f t="shared" si="69"/>
        <v>0</v>
      </c>
    </row>
    <row r="837" spans="1:18" outlineLevel="2">
      <c r="A837" s="272" t="s">
        <v>5053</v>
      </c>
      <c r="B837" s="196" t="s">
        <v>3749</v>
      </c>
      <c r="C837" s="230">
        <v>2011666.28</v>
      </c>
      <c r="D837" s="230">
        <f t="shared" si="65"/>
        <v>-2011666.28</v>
      </c>
      <c r="E837" s="255"/>
      <c r="F837" s="256"/>
      <c r="G837" s="256"/>
      <c r="H837" s="255"/>
      <c r="I837" s="230"/>
      <c r="J837" s="255"/>
      <c r="K837" s="230">
        <f t="shared" si="64"/>
        <v>-2011666.28</v>
      </c>
      <c r="L837" s="257"/>
      <c r="M837" s="230"/>
      <c r="N837" s="229">
        <v>0</v>
      </c>
      <c r="O837" s="65" t="s">
        <v>3745</v>
      </c>
      <c r="P837" s="242" t="b">
        <f>EXACT($A$833,O837)</f>
        <v>1</v>
      </c>
      <c r="Q837" s="258">
        <v>0</v>
      </c>
      <c r="R837" s="259">
        <f t="shared" si="69"/>
        <v>-2011666.28</v>
      </c>
    </row>
    <row r="838" spans="1:18" outlineLevel="2">
      <c r="A838" s="272" t="s">
        <v>5054</v>
      </c>
      <c r="B838" s="196" t="s">
        <v>3750</v>
      </c>
      <c r="C838" s="230">
        <v>0</v>
      </c>
      <c r="D838" s="230">
        <f t="shared" si="65"/>
        <v>0</v>
      </c>
      <c r="E838" s="255"/>
      <c r="F838" s="256"/>
      <c r="G838" s="256"/>
      <c r="H838" s="255"/>
      <c r="I838" s="230"/>
      <c r="J838" s="255"/>
      <c r="K838" s="230">
        <f t="shared" si="64"/>
        <v>0</v>
      </c>
      <c r="L838" s="257"/>
      <c r="M838" s="230"/>
      <c r="N838" s="229">
        <v>0</v>
      </c>
      <c r="O838" s="65" t="s">
        <v>3745</v>
      </c>
      <c r="P838" s="242" t="b">
        <f>EXACT($A$833,O838)</f>
        <v>1</v>
      </c>
      <c r="Q838" s="258">
        <v>0</v>
      </c>
      <c r="R838" s="259">
        <f t="shared" si="69"/>
        <v>0</v>
      </c>
    </row>
    <row r="839" spans="1:18" outlineLevel="2">
      <c r="A839" s="272" t="s">
        <v>5055</v>
      </c>
      <c r="B839" s="196" t="s">
        <v>3751</v>
      </c>
      <c r="C839" s="230">
        <v>220.4</v>
      </c>
      <c r="D839" s="230">
        <f t="shared" si="65"/>
        <v>-220.4</v>
      </c>
      <c r="E839" s="255"/>
      <c r="F839" s="256"/>
      <c r="G839" s="256"/>
      <c r="H839" s="255"/>
      <c r="I839" s="230"/>
      <c r="J839" s="255"/>
      <c r="K839" s="230">
        <f t="shared" si="64"/>
        <v>-220.4</v>
      </c>
      <c r="L839" s="257"/>
      <c r="M839" s="230"/>
      <c r="N839" s="229">
        <v>0</v>
      </c>
      <c r="O839" s="65" t="s">
        <v>3745</v>
      </c>
      <c r="P839" s="242" t="b">
        <f>EXACT($A$833,O839)</f>
        <v>1</v>
      </c>
      <c r="Q839" s="258">
        <v>0</v>
      </c>
      <c r="R839" s="259">
        <f t="shared" si="69"/>
        <v>-220.4</v>
      </c>
    </row>
    <row r="840" spans="1:18" outlineLevel="1">
      <c r="A840" s="400" t="s">
        <v>3752</v>
      </c>
      <c r="C840" s="254">
        <f>SUM(C841:C842)</f>
        <v>106087.61999999989</v>
      </c>
      <c r="D840" s="254">
        <f t="shared" si="65"/>
        <v>-106087.61999999989</v>
      </c>
      <c r="E840" s="255"/>
      <c r="F840" s="256"/>
      <c r="G840" s="256"/>
      <c r="H840" s="255"/>
      <c r="I840" s="254"/>
      <c r="J840" s="255"/>
      <c r="K840" s="254">
        <f t="shared" si="64"/>
        <v>-106087.61999999989</v>
      </c>
      <c r="L840" s="257" t="e">
        <f>#REF!+C840</f>
        <v>#REF!</v>
      </c>
      <c r="M840" s="254"/>
      <c r="N840" s="229" t="e">
        <v>#VALUE!</v>
      </c>
      <c r="O840" s="65">
        <v>0</v>
      </c>
      <c r="Q840" s="258">
        <v>-94870.66</v>
      </c>
      <c r="R840" s="259">
        <f t="shared" si="69"/>
        <v>-11216.95999999989</v>
      </c>
    </row>
    <row r="841" spans="1:18" outlineLevel="2">
      <c r="A841" s="272" t="s">
        <v>5056</v>
      </c>
      <c r="B841" s="196" t="s">
        <v>3753</v>
      </c>
      <c r="C841" s="230">
        <v>7875</v>
      </c>
      <c r="D841" s="230">
        <f t="shared" si="65"/>
        <v>-7875</v>
      </c>
      <c r="E841" s="255"/>
      <c r="F841" s="256"/>
      <c r="G841" s="256"/>
      <c r="H841" s="255"/>
      <c r="I841" s="230"/>
      <c r="J841" s="255"/>
      <c r="K841" s="230">
        <f t="shared" si="64"/>
        <v>-7875</v>
      </c>
      <c r="L841" s="257"/>
      <c r="M841" s="230"/>
      <c r="N841" s="229">
        <v>0</v>
      </c>
      <c r="O841" s="65" t="s">
        <v>3752</v>
      </c>
      <c r="P841" s="242" t="b">
        <f>EXACT(A840,O841)</f>
        <v>1</v>
      </c>
      <c r="Q841" s="258">
        <v>0</v>
      </c>
      <c r="R841" s="259">
        <f t="shared" si="69"/>
        <v>-7875</v>
      </c>
    </row>
    <row r="842" spans="1:18" outlineLevel="2">
      <c r="A842" s="272" t="s">
        <v>5057</v>
      </c>
      <c r="B842" s="196" t="s">
        <v>3754</v>
      </c>
      <c r="C842" s="230">
        <v>98212.619999999893</v>
      </c>
      <c r="D842" s="230">
        <f t="shared" si="65"/>
        <v>-98212.619999999893</v>
      </c>
      <c r="E842" s="255"/>
      <c r="F842" s="256"/>
      <c r="G842" s="256"/>
      <c r="H842" s="255"/>
      <c r="I842" s="230"/>
      <c r="J842" s="255"/>
      <c r="K842" s="230">
        <f t="shared" si="64"/>
        <v>-98212.619999999893</v>
      </c>
      <c r="L842" s="257"/>
      <c r="M842" s="230"/>
      <c r="N842" s="229">
        <v>0</v>
      </c>
      <c r="O842" s="65" t="s">
        <v>3752</v>
      </c>
      <c r="P842" s="242" t="b">
        <f>EXACT($A840,O842)</f>
        <v>1</v>
      </c>
      <c r="Q842" s="258">
        <v>0</v>
      </c>
      <c r="R842" s="259">
        <f t="shared" si="69"/>
        <v>-98212.619999999893</v>
      </c>
    </row>
    <row r="843" spans="1:18" outlineLevel="1">
      <c r="A843" s="400" t="s">
        <v>3755</v>
      </c>
      <c r="C843" s="254">
        <f>SUM(C844:C845)</f>
        <v>511.68</v>
      </c>
      <c r="D843" s="254">
        <f t="shared" si="65"/>
        <v>-511.68</v>
      </c>
      <c r="E843" s="255"/>
      <c r="F843" s="256"/>
      <c r="G843" s="256"/>
      <c r="H843" s="255"/>
      <c r="I843" s="254"/>
      <c r="J843" s="255"/>
      <c r="K843" s="254">
        <f t="shared" si="64"/>
        <v>-511.68</v>
      </c>
      <c r="L843" s="257" t="e">
        <f>#REF!+C843</f>
        <v>#REF!</v>
      </c>
      <c r="M843" s="254"/>
      <c r="N843" s="229" t="e">
        <v>#VALUE!</v>
      </c>
      <c r="O843" s="65">
        <v>0</v>
      </c>
      <c r="Q843" s="258">
        <v>-496.69</v>
      </c>
      <c r="R843" s="259">
        <f t="shared" si="69"/>
        <v>-14.990000000000009</v>
      </c>
    </row>
    <row r="844" spans="1:18" outlineLevel="2">
      <c r="A844" s="272" t="s">
        <v>5058</v>
      </c>
      <c r="B844" s="196" t="s">
        <v>3756</v>
      </c>
      <c r="C844" s="230">
        <v>511.68</v>
      </c>
      <c r="D844" s="230">
        <f t="shared" si="65"/>
        <v>-511.68</v>
      </c>
      <c r="E844" s="255"/>
      <c r="F844" s="256"/>
      <c r="G844" s="256"/>
      <c r="H844" s="255"/>
      <c r="I844" s="230"/>
      <c r="J844" s="255"/>
      <c r="K844" s="230">
        <f t="shared" si="64"/>
        <v>-511.68</v>
      </c>
      <c r="L844" s="257"/>
      <c r="M844" s="230"/>
      <c r="N844" s="229">
        <v>0</v>
      </c>
      <c r="O844" s="65" t="s">
        <v>3755</v>
      </c>
      <c r="P844" s="242" t="b">
        <f>EXACT($A$843,O844)</f>
        <v>1</v>
      </c>
      <c r="Q844" s="258">
        <v>0</v>
      </c>
      <c r="R844" s="259">
        <f t="shared" si="69"/>
        <v>-511.68</v>
      </c>
    </row>
    <row r="845" spans="1:18" outlineLevel="2">
      <c r="A845" s="272" t="s">
        <v>5059</v>
      </c>
      <c r="B845" s="196" t="s">
        <v>3757</v>
      </c>
      <c r="C845" s="230">
        <v>0</v>
      </c>
      <c r="D845" s="230">
        <f t="shared" si="65"/>
        <v>0</v>
      </c>
      <c r="E845" s="255"/>
      <c r="F845" s="256"/>
      <c r="G845" s="256"/>
      <c r="H845" s="255"/>
      <c r="I845" s="230"/>
      <c r="J845" s="255"/>
      <c r="K845" s="230">
        <f t="shared" si="64"/>
        <v>0</v>
      </c>
      <c r="L845" s="257"/>
      <c r="M845" s="230"/>
      <c r="N845" s="229">
        <v>0</v>
      </c>
      <c r="O845" s="65" t="s">
        <v>3755</v>
      </c>
      <c r="P845" s="242" t="b">
        <f>EXACT($A$843,O845)</f>
        <v>1</v>
      </c>
      <c r="Q845" s="258">
        <v>0</v>
      </c>
      <c r="R845" s="259">
        <f t="shared" si="69"/>
        <v>0</v>
      </c>
    </row>
    <row r="846" spans="1:18" outlineLevel="1">
      <c r="A846" s="400" t="s">
        <v>3758</v>
      </c>
      <c r="B846" s="196"/>
      <c r="C846" s="278">
        <f>SUM(C847:C848)</f>
        <v>5990347.77999999</v>
      </c>
      <c r="D846" s="254">
        <f t="shared" si="65"/>
        <v>-5990347.77999999</v>
      </c>
      <c r="E846" s="255"/>
      <c r="F846" s="256"/>
      <c r="G846" s="256"/>
      <c r="H846" s="255"/>
      <c r="I846" s="236">
        <v>0</v>
      </c>
      <c r="J846" s="255"/>
      <c r="K846" s="254">
        <f t="shared" si="64"/>
        <v>-5990347.77999999</v>
      </c>
      <c r="L846" s="257"/>
      <c r="M846" s="230"/>
      <c r="N846" s="229" t="e">
        <v>#VALUE!</v>
      </c>
      <c r="O846" s="65">
        <v>0</v>
      </c>
      <c r="Q846" s="258">
        <v>-5283569.6500000004</v>
      </c>
      <c r="R846" s="259">
        <f t="shared" si="69"/>
        <v>-706778.12999998964</v>
      </c>
    </row>
    <row r="847" spans="1:18" outlineLevel="2">
      <c r="A847" s="272" t="s">
        <v>5060</v>
      </c>
      <c r="B847" s="196" t="s">
        <v>3759</v>
      </c>
      <c r="C847" s="230">
        <v>708080.06</v>
      </c>
      <c r="D847" s="230">
        <f t="shared" si="65"/>
        <v>-708080.06</v>
      </c>
      <c r="E847" s="255"/>
      <c r="F847" s="256"/>
      <c r="G847" s="256"/>
      <c r="H847" s="255"/>
      <c r="I847" s="230"/>
      <c r="J847" s="255"/>
      <c r="K847" s="230">
        <f t="shared" ref="K847:K856" si="70">D847+I847</f>
        <v>-708080.06</v>
      </c>
      <c r="L847" s="257"/>
      <c r="M847" s="230"/>
      <c r="N847" s="229">
        <v>0</v>
      </c>
      <c r="O847" s="65" t="s">
        <v>3758</v>
      </c>
      <c r="P847" s="242" t="b">
        <f>EXACT($A846,O847)</f>
        <v>1</v>
      </c>
      <c r="Q847" s="258">
        <v>0</v>
      </c>
      <c r="R847" s="259">
        <f t="shared" si="69"/>
        <v>-708080.06</v>
      </c>
    </row>
    <row r="848" spans="1:18" outlineLevel="2">
      <c r="A848" s="272" t="s">
        <v>5061</v>
      </c>
      <c r="B848" s="196" t="s">
        <v>3760</v>
      </c>
      <c r="C848" s="230">
        <v>5282267.7199999904</v>
      </c>
      <c r="D848" s="230">
        <f t="shared" si="65"/>
        <v>-5282267.7199999904</v>
      </c>
      <c r="E848" s="255"/>
      <c r="F848" s="256"/>
      <c r="G848" s="256"/>
      <c r="H848" s="255"/>
      <c r="I848" s="230"/>
      <c r="J848" s="255"/>
      <c r="K848" s="230">
        <f t="shared" si="70"/>
        <v>-5282267.7199999904</v>
      </c>
      <c r="L848" s="257"/>
      <c r="M848" s="230"/>
      <c r="N848" s="229">
        <v>0</v>
      </c>
      <c r="O848" s="65" t="s">
        <v>3758</v>
      </c>
      <c r="P848" s="242" t="b">
        <f>EXACT($A846,O848)</f>
        <v>1</v>
      </c>
      <c r="Q848" s="258">
        <v>0</v>
      </c>
      <c r="R848" s="259">
        <f t="shared" si="69"/>
        <v>-5282267.7199999904</v>
      </c>
    </row>
    <row r="849" spans="1:19" outlineLevel="1">
      <c r="A849" s="400" t="s">
        <v>3761</v>
      </c>
      <c r="B849" s="196"/>
      <c r="C849" s="254">
        <f>SUM(C850)</f>
        <v>0</v>
      </c>
      <c r="D849" s="254">
        <f t="shared" si="65"/>
        <v>0</v>
      </c>
      <c r="E849" s="255"/>
      <c r="F849" s="256"/>
      <c r="G849" s="256"/>
      <c r="H849" s="255"/>
      <c r="I849" s="236">
        <v>0</v>
      </c>
      <c r="J849" s="255"/>
      <c r="K849" s="254">
        <f t="shared" si="70"/>
        <v>0</v>
      </c>
      <c r="L849" s="257"/>
      <c r="M849" s="230"/>
      <c r="N849" s="229" t="e">
        <v>#VALUE!</v>
      </c>
      <c r="O849" s="65">
        <v>0</v>
      </c>
      <c r="Q849" s="258">
        <v>0</v>
      </c>
      <c r="R849" s="259">
        <f t="shared" si="69"/>
        <v>0</v>
      </c>
    </row>
    <row r="850" spans="1:19" outlineLevel="2">
      <c r="A850" s="272" t="s">
        <v>5062</v>
      </c>
      <c r="B850" s="196" t="s">
        <v>3762</v>
      </c>
      <c r="C850" s="230">
        <v>0</v>
      </c>
      <c r="D850" s="230">
        <f t="shared" si="65"/>
        <v>0</v>
      </c>
      <c r="E850" s="255"/>
      <c r="F850" s="256"/>
      <c r="G850" s="256"/>
      <c r="H850" s="255"/>
      <c r="I850" s="230"/>
      <c r="J850" s="255"/>
      <c r="K850" s="230">
        <f t="shared" si="70"/>
        <v>0</v>
      </c>
      <c r="L850" s="257"/>
      <c r="M850" s="230"/>
      <c r="N850" s="229">
        <v>0</v>
      </c>
      <c r="O850" s="65" t="s">
        <v>3761</v>
      </c>
      <c r="P850" s="242" t="b">
        <f>EXACT($A849,O850)</f>
        <v>1</v>
      </c>
      <c r="Q850" s="258">
        <v>0</v>
      </c>
      <c r="R850" s="259">
        <f t="shared" si="69"/>
        <v>0</v>
      </c>
    </row>
    <row r="851" spans="1:19" outlineLevel="1">
      <c r="A851" s="400" t="s">
        <v>3763</v>
      </c>
      <c r="B851" s="196"/>
      <c r="C851" s="254">
        <f>SUM(C852)</f>
        <v>0</v>
      </c>
      <c r="D851" s="254">
        <f t="shared" si="65"/>
        <v>0</v>
      </c>
      <c r="E851" s="266"/>
      <c r="F851" s="256"/>
      <c r="G851" s="256"/>
      <c r="H851" s="255"/>
      <c r="I851" s="236">
        <f>I852</f>
        <v>0</v>
      </c>
      <c r="J851" s="255"/>
      <c r="K851" s="254">
        <f t="shared" si="70"/>
        <v>0</v>
      </c>
      <c r="L851" s="257"/>
      <c r="M851" s="230"/>
      <c r="N851" s="229" t="e">
        <v>#VALUE!</v>
      </c>
      <c r="O851" s="65">
        <v>0</v>
      </c>
      <c r="Q851" s="258">
        <v>0</v>
      </c>
      <c r="R851" s="259">
        <f t="shared" si="69"/>
        <v>0</v>
      </c>
    </row>
    <row r="852" spans="1:19" outlineLevel="2">
      <c r="A852" s="272" t="s">
        <v>5063</v>
      </c>
      <c r="B852" s="196" t="s">
        <v>3764</v>
      </c>
      <c r="C852" s="230">
        <v>0</v>
      </c>
      <c r="D852" s="230">
        <f t="shared" si="65"/>
        <v>0</v>
      </c>
      <c r="E852" s="255"/>
      <c r="F852" s="256"/>
      <c r="G852" s="256"/>
      <c r="H852" s="255"/>
      <c r="I852" s="230">
        <v>0</v>
      </c>
      <c r="J852" s="255"/>
      <c r="K852" s="230">
        <f t="shared" si="70"/>
        <v>0</v>
      </c>
      <c r="L852" s="257"/>
      <c r="M852" s="230"/>
      <c r="N852" s="229">
        <v>0</v>
      </c>
      <c r="O852" s="65" t="s">
        <v>3763</v>
      </c>
      <c r="P852" s="242" t="b">
        <f>EXACT($A851,O852)</f>
        <v>1</v>
      </c>
      <c r="Q852" s="258">
        <v>0</v>
      </c>
      <c r="R852" s="259">
        <f t="shared" si="69"/>
        <v>0</v>
      </c>
    </row>
    <row r="853" spans="1:19" outlineLevel="1">
      <c r="A853" s="400" t="s">
        <v>3765</v>
      </c>
      <c r="B853" s="196"/>
      <c r="C853" s="254">
        <f>C854</f>
        <v>0</v>
      </c>
      <c r="D853" s="254">
        <f t="shared" si="65"/>
        <v>0</v>
      </c>
      <c r="E853" s="255"/>
      <c r="F853" s="256"/>
      <c r="G853" s="256"/>
      <c r="H853" s="255"/>
      <c r="I853" s="236">
        <v>0</v>
      </c>
      <c r="J853" s="255"/>
      <c r="K853" s="254">
        <f t="shared" si="70"/>
        <v>0</v>
      </c>
      <c r="L853" s="257"/>
      <c r="M853" s="230"/>
      <c r="N853" s="229" t="e">
        <v>#VALUE!</v>
      </c>
      <c r="O853" s="65">
        <v>0</v>
      </c>
      <c r="Q853" s="258">
        <v>0</v>
      </c>
      <c r="R853" s="259">
        <f t="shared" si="69"/>
        <v>0</v>
      </c>
    </row>
    <row r="854" spans="1:19" outlineLevel="2">
      <c r="A854" s="272" t="s">
        <v>5064</v>
      </c>
      <c r="B854" s="196" t="s">
        <v>3766</v>
      </c>
      <c r="C854" s="230">
        <v>0</v>
      </c>
      <c r="D854" s="230">
        <f t="shared" si="65"/>
        <v>0</v>
      </c>
      <c r="E854" s="255"/>
      <c r="F854" s="256"/>
      <c r="G854" s="256"/>
      <c r="H854" s="255"/>
      <c r="I854" s="230"/>
      <c r="J854" s="255"/>
      <c r="K854" s="230">
        <f t="shared" si="70"/>
        <v>0</v>
      </c>
      <c r="L854" s="257"/>
      <c r="M854" s="230"/>
      <c r="N854" s="229">
        <v>0</v>
      </c>
      <c r="O854" s="65" t="s">
        <v>3765</v>
      </c>
      <c r="P854" s="242" t="b">
        <f>EXACT($A853,O854)</f>
        <v>1</v>
      </c>
      <c r="Q854" s="258">
        <v>0</v>
      </c>
      <c r="R854" s="259">
        <f t="shared" si="69"/>
        <v>0</v>
      </c>
    </row>
    <row r="855" spans="1:19" outlineLevel="1">
      <c r="A855" s="400" t="s">
        <v>3767</v>
      </c>
      <c r="B855" s="196"/>
      <c r="C855" s="254">
        <f>C856</f>
        <v>0</v>
      </c>
      <c r="D855" s="254">
        <f t="shared" si="65"/>
        <v>0</v>
      </c>
      <c r="E855" s="255"/>
      <c r="F855" s="256"/>
      <c r="G855" s="256"/>
      <c r="H855" s="255"/>
      <c r="I855" s="236">
        <f>I856</f>
        <v>0</v>
      </c>
      <c r="J855" s="255"/>
      <c r="K855" s="254">
        <f t="shared" si="70"/>
        <v>0</v>
      </c>
      <c r="L855" s="257"/>
      <c r="M855" s="230"/>
      <c r="N855" s="229" t="e">
        <v>#VALUE!</v>
      </c>
      <c r="O855" s="65">
        <v>0</v>
      </c>
      <c r="Q855" s="258">
        <v>0</v>
      </c>
      <c r="R855" s="259">
        <f t="shared" si="69"/>
        <v>0</v>
      </c>
    </row>
    <row r="856" spans="1:19" outlineLevel="2">
      <c r="A856" s="272" t="s">
        <v>5065</v>
      </c>
      <c r="B856" s="196" t="s">
        <v>3768</v>
      </c>
      <c r="C856" s="230">
        <v>0</v>
      </c>
      <c r="D856" s="230">
        <f t="shared" si="65"/>
        <v>0</v>
      </c>
      <c r="E856" s="255"/>
      <c r="F856" s="256"/>
      <c r="G856" s="256"/>
      <c r="H856" s="255"/>
      <c r="I856" s="230">
        <v>0</v>
      </c>
      <c r="J856" s="255"/>
      <c r="K856" s="230">
        <f t="shared" si="70"/>
        <v>0</v>
      </c>
      <c r="L856" s="257"/>
      <c r="M856" s="230"/>
      <c r="N856" s="229">
        <v>0</v>
      </c>
      <c r="O856" s="65" t="s">
        <v>3767</v>
      </c>
      <c r="P856" s="242" t="b">
        <f>EXACT($A855,O856)</f>
        <v>1</v>
      </c>
      <c r="Q856" s="258">
        <v>0</v>
      </c>
      <c r="R856" s="259">
        <f t="shared" si="69"/>
        <v>0</v>
      </c>
    </row>
    <row r="857" spans="1:19" outlineLevel="1">
      <c r="A857" s="410" t="s">
        <v>3769</v>
      </c>
      <c r="B857" s="196"/>
      <c r="C857" s="254">
        <f>SUM(C858:C859)</f>
        <v>248898.78</v>
      </c>
      <c r="D857" s="254">
        <f t="shared" si="65"/>
        <v>-248898.78</v>
      </c>
      <c r="E857" s="255"/>
      <c r="F857" s="256"/>
      <c r="G857" s="256"/>
      <c r="H857" s="255"/>
      <c r="I857" s="236">
        <v>0</v>
      </c>
      <c r="J857" s="255"/>
      <c r="K857" s="254">
        <f>D857+I857</f>
        <v>-248898.78</v>
      </c>
      <c r="L857" s="257"/>
      <c r="M857" s="230"/>
      <c r="N857" s="229" t="e">
        <v>#VALUE!</v>
      </c>
      <c r="O857" s="65">
        <v>0</v>
      </c>
      <c r="Q857" s="258">
        <v>-124341.86</v>
      </c>
      <c r="R857" s="259">
        <f t="shared" si="69"/>
        <v>-124556.92</v>
      </c>
    </row>
    <row r="858" spans="1:19" outlineLevel="2">
      <c r="A858" s="272" t="s">
        <v>5066</v>
      </c>
      <c r="B858" s="196" t="s">
        <v>3770</v>
      </c>
      <c r="C858" s="230">
        <v>10470.77</v>
      </c>
      <c r="D858" s="230">
        <f>C858*-1</f>
        <v>-10470.77</v>
      </c>
      <c r="E858" s="255"/>
      <c r="F858" s="256"/>
      <c r="G858" s="256"/>
      <c r="H858" s="255"/>
      <c r="I858" s="230"/>
      <c r="J858" s="255"/>
      <c r="K858" s="230">
        <f>D858+I858</f>
        <v>-10470.77</v>
      </c>
      <c r="L858" s="257"/>
      <c r="M858" s="230"/>
      <c r="N858" s="229">
        <v>0</v>
      </c>
      <c r="O858" s="65" t="s">
        <v>3769</v>
      </c>
      <c r="P858" s="242" t="b">
        <f>EXACT(A857,O858)</f>
        <v>1</v>
      </c>
      <c r="Q858" s="258">
        <v>0</v>
      </c>
      <c r="R858" s="259">
        <f t="shared" si="69"/>
        <v>-10470.77</v>
      </c>
    </row>
    <row r="859" spans="1:19" outlineLevel="2">
      <c r="A859" s="272" t="s">
        <v>5067</v>
      </c>
      <c r="B859" s="196" t="s">
        <v>3771</v>
      </c>
      <c r="C859" s="230">
        <v>238428.01</v>
      </c>
      <c r="D859" s="230">
        <f>C859*-1</f>
        <v>-238428.01</v>
      </c>
      <c r="E859" s="255"/>
      <c r="F859" s="256"/>
      <c r="G859" s="256"/>
      <c r="H859" s="255"/>
      <c r="I859" s="230"/>
      <c r="J859" s="255"/>
      <c r="K859" s="230">
        <f>D859+I859</f>
        <v>-238428.01</v>
      </c>
      <c r="L859" s="257"/>
      <c r="M859" s="230"/>
      <c r="N859" s="229">
        <v>0</v>
      </c>
      <c r="O859" s="65" t="s">
        <v>3769</v>
      </c>
      <c r="P859" s="242" t="b">
        <f>EXACT(A857,O859)</f>
        <v>1</v>
      </c>
      <c r="Q859" s="258">
        <v>0</v>
      </c>
      <c r="R859" s="259">
        <f t="shared" si="69"/>
        <v>-238428.01</v>
      </c>
    </row>
    <row r="860" spans="1:19" outlineLevel="1">
      <c r="A860" s="400" t="s">
        <v>3772</v>
      </c>
      <c r="C860" s="254">
        <f>SUM(C861:C865)</f>
        <v>807618.62</v>
      </c>
      <c r="D860" s="254">
        <f t="shared" si="65"/>
        <v>-807618.62</v>
      </c>
      <c r="E860" s="255"/>
      <c r="F860" s="256"/>
      <c r="G860" s="256"/>
      <c r="H860" s="255"/>
      <c r="I860" s="236">
        <f>+I861+I863+I864+I865</f>
        <v>2211141.91</v>
      </c>
      <c r="J860" s="255"/>
      <c r="K860" s="254">
        <f>D860+I860</f>
        <v>1403523.29</v>
      </c>
      <c r="L860" s="257" t="e">
        <f>#REF!+C860</f>
        <v>#REF!</v>
      </c>
      <c r="M860" s="254"/>
      <c r="N860" s="229" t="e">
        <v>#VALUE!</v>
      </c>
      <c r="O860" s="65">
        <v>0</v>
      </c>
      <c r="Q860" s="258">
        <v>1326650.05</v>
      </c>
      <c r="R860" s="259">
        <f t="shared" si="69"/>
        <v>76873.239999999991</v>
      </c>
      <c r="S860" s="229"/>
    </row>
    <row r="861" spans="1:19" outlineLevel="2">
      <c r="A861" s="401" t="s">
        <v>5068</v>
      </c>
      <c r="B861" s="45" t="s">
        <v>3773</v>
      </c>
      <c r="C861" s="230">
        <v>0</v>
      </c>
      <c r="D861" s="230">
        <f t="shared" si="65"/>
        <v>0</v>
      </c>
      <c r="E861" s="255"/>
      <c r="F861" s="256"/>
      <c r="G861" s="256"/>
      <c r="H861" s="255"/>
      <c r="I861" s="230">
        <v>0</v>
      </c>
      <c r="J861" s="255"/>
      <c r="K861" s="230">
        <f>D861+I861</f>
        <v>0</v>
      </c>
      <c r="L861" s="257"/>
      <c r="M861" s="230"/>
      <c r="N861" s="229">
        <v>0</v>
      </c>
      <c r="O861" s="65" t="s">
        <v>3772</v>
      </c>
      <c r="P861" s="242" t="b">
        <f>EXACT($A$860,O861)</f>
        <v>1</v>
      </c>
      <c r="Q861" s="258">
        <v>0</v>
      </c>
      <c r="R861" s="259">
        <f t="shared" si="69"/>
        <v>0</v>
      </c>
      <c r="S861" s="229"/>
    </row>
    <row r="862" spans="1:19" outlineLevel="2">
      <c r="A862" s="272" t="s">
        <v>5069</v>
      </c>
      <c r="B862" s="196" t="s">
        <v>3774</v>
      </c>
      <c r="C862" s="230">
        <v>0</v>
      </c>
      <c r="D862" s="230">
        <f t="shared" si="65"/>
        <v>0</v>
      </c>
      <c r="E862" s="255"/>
      <c r="F862" s="256"/>
      <c r="G862" s="256"/>
      <c r="H862" s="255"/>
      <c r="I862" s="230"/>
      <c r="J862" s="255"/>
      <c r="K862" s="230">
        <f t="shared" ref="K862:K873" si="71">D862+I862</f>
        <v>0</v>
      </c>
      <c r="L862" s="257"/>
      <c r="M862" s="230"/>
      <c r="N862" s="229">
        <v>0</v>
      </c>
      <c r="O862" s="65" t="s">
        <v>3772</v>
      </c>
      <c r="P862" s="242" t="b">
        <f>EXACT($A$860,O862)</f>
        <v>1</v>
      </c>
      <c r="Q862" s="258">
        <v>0</v>
      </c>
      <c r="R862" s="259">
        <f t="shared" si="69"/>
        <v>0</v>
      </c>
    </row>
    <row r="863" spans="1:19" outlineLevel="2">
      <c r="A863" s="272" t="s">
        <v>5070</v>
      </c>
      <c r="B863" s="196" t="s">
        <v>3775</v>
      </c>
      <c r="C863" s="230">
        <v>0</v>
      </c>
      <c r="D863" s="230">
        <f t="shared" si="65"/>
        <v>0</v>
      </c>
      <c r="E863" s="255"/>
      <c r="F863" s="256"/>
      <c r="G863" s="256"/>
      <c r="H863" s="255"/>
      <c r="I863" s="230">
        <v>2035440</v>
      </c>
      <c r="J863" s="255"/>
      <c r="K863" s="230">
        <f t="shared" si="71"/>
        <v>2035440</v>
      </c>
      <c r="L863" s="257"/>
      <c r="M863" s="230"/>
      <c r="N863" s="229">
        <v>0</v>
      </c>
      <c r="O863" s="65" t="s">
        <v>3772</v>
      </c>
      <c r="P863" s="242" t="b">
        <f>EXACT($A$860,O863)</f>
        <v>1</v>
      </c>
      <c r="Q863" s="258">
        <v>0</v>
      </c>
      <c r="R863" s="259">
        <f t="shared" si="69"/>
        <v>2035440</v>
      </c>
    </row>
    <row r="864" spans="1:19" outlineLevel="2">
      <c r="A864" s="401" t="s">
        <v>5071</v>
      </c>
      <c r="B864" s="45" t="s">
        <v>3776</v>
      </c>
      <c r="C864" s="230">
        <v>0</v>
      </c>
      <c r="D864" s="230">
        <f t="shared" si="65"/>
        <v>0</v>
      </c>
      <c r="E864" s="255"/>
      <c r="F864" s="256"/>
      <c r="G864" s="256"/>
      <c r="H864" s="255"/>
      <c r="I864" s="230">
        <v>87848.93</v>
      </c>
      <c r="J864" s="255"/>
      <c r="K864" s="230">
        <f t="shared" si="71"/>
        <v>87848.93</v>
      </c>
      <c r="L864" s="257"/>
      <c r="M864" s="230"/>
      <c r="N864" s="229">
        <v>0</v>
      </c>
      <c r="O864" s="65" t="s">
        <v>3772</v>
      </c>
      <c r="P864" s="242" t="b">
        <f>EXACT($A$860,O864)</f>
        <v>1</v>
      </c>
      <c r="Q864" s="258">
        <v>0</v>
      </c>
      <c r="R864" s="259">
        <f t="shared" si="69"/>
        <v>87848.93</v>
      </c>
    </row>
    <row r="865" spans="1:18" outlineLevel="2">
      <c r="A865" s="272" t="s">
        <v>5072</v>
      </c>
      <c r="B865" s="196" t="s">
        <v>3777</v>
      </c>
      <c r="C865" s="230">
        <v>807618.62</v>
      </c>
      <c r="D865" s="230">
        <f t="shared" si="65"/>
        <v>-807618.62</v>
      </c>
      <c r="E865" s="255"/>
      <c r="F865" s="256"/>
      <c r="G865" s="256"/>
      <c r="H865" s="255"/>
      <c r="I865" s="230">
        <v>87852.98</v>
      </c>
      <c r="J865" s="255"/>
      <c r="K865" s="230">
        <f t="shared" si="71"/>
        <v>-719765.64</v>
      </c>
      <c r="L865" s="257"/>
      <c r="M865" s="230"/>
      <c r="N865" s="229">
        <v>0</v>
      </c>
      <c r="O865" s="65" t="s">
        <v>3772</v>
      </c>
      <c r="P865" s="242" t="b">
        <f>EXACT($A$860,O865)</f>
        <v>1</v>
      </c>
      <c r="Q865" s="258">
        <v>0</v>
      </c>
      <c r="R865" s="259">
        <f t="shared" si="69"/>
        <v>-719765.64</v>
      </c>
    </row>
    <row r="866" spans="1:18" outlineLevel="1">
      <c r="A866" s="400" t="s">
        <v>3778</v>
      </c>
      <c r="C866" s="254">
        <f>SUM(C867)</f>
        <v>0</v>
      </c>
      <c r="D866" s="254">
        <f t="shared" si="65"/>
        <v>0</v>
      </c>
      <c r="E866" s="255"/>
      <c r="F866" s="256"/>
      <c r="G866" s="256"/>
      <c r="H866" s="255"/>
      <c r="I866" s="236">
        <f>I867</f>
        <v>2751164.6500000004</v>
      </c>
      <c r="J866" s="255"/>
      <c r="K866" s="254">
        <f>D866+I866</f>
        <v>2751164.6500000004</v>
      </c>
      <c r="L866" s="257"/>
      <c r="M866" s="230"/>
      <c r="N866" s="229" t="e">
        <v>#VALUE!</v>
      </c>
      <c r="O866" s="65">
        <v>0</v>
      </c>
      <c r="Q866" s="258">
        <v>2004347</v>
      </c>
      <c r="R866" s="259">
        <f t="shared" si="69"/>
        <v>746817.65000000037</v>
      </c>
    </row>
    <row r="867" spans="1:18" outlineLevel="2">
      <c r="A867" s="272" t="s">
        <v>5805</v>
      </c>
      <c r="B867" s="46"/>
      <c r="C867" s="230"/>
      <c r="D867" s="230"/>
      <c r="E867" s="255"/>
      <c r="F867" s="256"/>
      <c r="G867" s="256"/>
      <c r="H867" s="255"/>
      <c r="I867" s="230">
        <v>2751164.6500000004</v>
      </c>
      <c r="J867" s="255"/>
      <c r="K867" s="230">
        <f>D867+I867</f>
        <v>2751164.6500000004</v>
      </c>
      <c r="L867" s="257"/>
      <c r="M867" s="230"/>
      <c r="N867" s="229"/>
      <c r="O867" s="65">
        <v>0</v>
      </c>
      <c r="Q867" s="258">
        <v>0</v>
      </c>
      <c r="R867" s="259">
        <f t="shared" si="69"/>
        <v>2751164.6500000004</v>
      </c>
    </row>
    <row r="868" spans="1:18" outlineLevel="1">
      <c r="A868" s="400" t="s">
        <v>3779</v>
      </c>
      <c r="B868" s="196"/>
      <c r="C868" s="254">
        <f>SUM(C869)</f>
        <v>0</v>
      </c>
      <c r="D868" s="254">
        <f t="shared" si="65"/>
        <v>0</v>
      </c>
      <c r="E868" s="255"/>
      <c r="F868" s="256"/>
      <c r="G868" s="256"/>
      <c r="H868" s="255"/>
      <c r="I868" s="236">
        <f>I869</f>
        <v>0</v>
      </c>
      <c r="J868" s="255"/>
      <c r="K868" s="254">
        <f t="shared" si="71"/>
        <v>0</v>
      </c>
      <c r="L868" s="257"/>
      <c r="M868" s="230"/>
      <c r="N868" s="229" t="e">
        <v>#VALUE!</v>
      </c>
      <c r="O868" s="65">
        <v>0</v>
      </c>
      <c r="Q868" s="258">
        <v>0</v>
      </c>
      <c r="R868" s="259">
        <f t="shared" si="69"/>
        <v>0</v>
      </c>
    </row>
    <row r="869" spans="1:18" outlineLevel="2">
      <c r="A869" s="272" t="s">
        <v>5073</v>
      </c>
      <c r="B869" s="196" t="s">
        <v>3780</v>
      </c>
      <c r="C869" s="230">
        <v>0</v>
      </c>
      <c r="D869" s="230">
        <f t="shared" si="65"/>
        <v>0</v>
      </c>
      <c r="E869" s="255"/>
      <c r="F869" s="256"/>
      <c r="G869" s="256"/>
      <c r="H869" s="255"/>
      <c r="I869" s="230">
        <v>0</v>
      </c>
      <c r="J869" s="255"/>
      <c r="K869" s="230">
        <f>D869+I869</f>
        <v>0</v>
      </c>
      <c r="L869" s="257"/>
      <c r="M869" s="230"/>
      <c r="N869" s="229">
        <v>0</v>
      </c>
      <c r="O869" s="65" t="s">
        <v>3779</v>
      </c>
      <c r="P869" s="242" t="b">
        <f>EXACT($A868,O869)</f>
        <v>1</v>
      </c>
      <c r="Q869" s="258">
        <v>0</v>
      </c>
      <c r="R869" s="259">
        <f t="shared" si="69"/>
        <v>0</v>
      </c>
    </row>
    <row r="870" spans="1:18" outlineLevel="1">
      <c r="A870" s="400" t="s">
        <v>3781</v>
      </c>
      <c r="B870" s="196"/>
      <c r="C870" s="254">
        <f>SUM(C871)</f>
        <v>0</v>
      </c>
      <c r="D870" s="254">
        <f t="shared" si="65"/>
        <v>0</v>
      </c>
      <c r="E870" s="255"/>
      <c r="F870" s="256"/>
      <c r="G870" s="256"/>
      <c r="H870" s="255"/>
      <c r="I870" s="236">
        <f>I897</f>
        <v>0</v>
      </c>
      <c r="J870" s="255"/>
      <c r="K870" s="254">
        <f>D870+I870</f>
        <v>0</v>
      </c>
      <c r="L870" s="257"/>
      <c r="M870" s="230"/>
      <c r="N870" s="229" t="e">
        <v>#VALUE!</v>
      </c>
      <c r="O870" s="65">
        <v>0</v>
      </c>
      <c r="Q870" s="258">
        <v>0</v>
      </c>
      <c r="R870" s="259">
        <f t="shared" si="69"/>
        <v>0</v>
      </c>
    </row>
    <row r="871" spans="1:18" outlineLevel="2">
      <c r="A871" s="272" t="s">
        <v>5074</v>
      </c>
      <c r="B871" s="196" t="s">
        <v>3782</v>
      </c>
      <c r="C871" s="230">
        <v>0</v>
      </c>
      <c r="D871" s="230">
        <f t="shared" si="65"/>
        <v>0</v>
      </c>
      <c r="E871" s="266"/>
      <c r="F871" s="256"/>
      <c r="G871" s="256"/>
      <c r="H871" s="255"/>
      <c r="I871" s="230">
        <v>0</v>
      </c>
      <c r="J871" s="255"/>
      <c r="K871" s="230">
        <f>D871+I871</f>
        <v>0</v>
      </c>
      <c r="L871" s="257"/>
      <c r="M871" s="230"/>
      <c r="N871" s="229">
        <v>0</v>
      </c>
      <c r="O871" s="65" t="s">
        <v>3781</v>
      </c>
      <c r="P871" s="242" t="b">
        <f>EXACT($A870,O871)</f>
        <v>1</v>
      </c>
      <c r="Q871" s="258">
        <v>0</v>
      </c>
      <c r="R871" s="259">
        <f t="shared" si="69"/>
        <v>0</v>
      </c>
    </row>
    <row r="872" spans="1:18" outlineLevel="1">
      <c r="A872" s="400" t="s">
        <v>3783</v>
      </c>
      <c r="B872" s="196" t="s">
        <v>3784</v>
      </c>
      <c r="C872" s="229"/>
      <c r="D872" s="229">
        <f t="shared" si="65"/>
        <v>0</v>
      </c>
      <c r="E872" s="266"/>
      <c r="F872" s="256"/>
      <c r="G872" s="256"/>
      <c r="H872" s="255"/>
      <c r="I872" s="229"/>
      <c r="J872" s="255"/>
      <c r="K872" s="229">
        <f t="shared" si="71"/>
        <v>0</v>
      </c>
      <c r="L872" s="279" t="e">
        <f>#REF!+C872</f>
        <v>#REF!</v>
      </c>
      <c r="M872" s="229"/>
      <c r="N872" s="229" t="e">
        <v>#VALUE!</v>
      </c>
      <c r="O872" s="65">
        <v>0</v>
      </c>
      <c r="Q872" s="258">
        <v>0</v>
      </c>
      <c r="R872" s="259">
        <f t="shared" si="69"/>
        <v>0</v>
      </c>
    </row>
    <row r="873" spans="1:18" outlineLevel="1">
      <c r="A873" s="400" t="s">
        <v>3785</v>
      </c>
      <c r="B873" s="280"/>
      <c r="C873" s="229"/>
      <c r="D873" s="229">
        <f t="shared" si="65"/>
        <v>0</v>
      </c>
      <c r="E873" s="266"/>
      <c r="F873" s="256"/>
      <c r="G873" s="256"/>
      <c r="H873" s="255"/>
      <c r="I873" s="229"/>
      <c r="J873" s="255"/>
      <c r="K873" s="229">
        <f t="shared" si="71"/>
        <v>0</v>
      </c>
      <c r="L873" s="279" t="e">
        <f>#REF!+C873</f>
        <v>#REF!</v>
      </c>
      <c r="M873" s="229"/>
      <c r="N873" s="229" t="e">
        <v>#VALUE!</v>
      </c>
      <c r="O873" s="65">
        <v>0</v>
      </c>
      <c r="Q873" s="258">
        <v>0</v>
      </c>
      <c r="R873" s="259">
        <f t="shared" si="69"/>
        <v>0</v>
      </c>
    </row>
    <row r="874" spans="1:18" outlineLevel="1">
      <c r="B874" s="281"/>
      <c r="C874" s="229"/>
      <c r="D874" s="229"/>
      <c r="E874" s="250"/>
      <c r="F874" s="256"/>
      <c r="G874" s="256"/>
      <c r="H874" s="255"/>
      <c r="I874" s="229"/>
      <c r="J874" s="255"/>
      <c r="K874" s="229"/>
      <c r="L874" s="257"/>
      <c r="M874" s="229"/>
      <c r="N874" s="229"/>
      <c r="O874" s="65"/>
      <c r="Q874" s="258"/>
      <c r="R874" s="259"/>
    </row>
    <row r="875" spans="1:18">
      <c r="A875" s="400" t="s">
        <v>3786</v>
      </c>
      <c r="B875" s="249"/>
      <c r="C875" s="229">
        <f>C542+C544+C546+C551+C554+C557+C564+C568+C571+C574+C576+C579+C584+C590+C593+C601+C603+C606+C613+C615+C617+C619+C621+C623+C625+C627+C629+C631+C633+C635+C637+C639+C641+C643+C645+C647+C649+C651+C653+C656+C659+C670+C672+C693+C698+C700+C703+C719+C721+C725+C729+C733+C736+C740+C744+C750+C754+C757+C760+C764+C770+C772+C780+C782+C787+C789+C791+C797+C801+C808+C810+C812+C817+C825+C833+C840+C843+C846+C849+C851+C853+C855+C857+C860+C866+C868+C870</f>
        <v>232039004.37999985</v>
      </c>
      <c r="D875" s="229">
        <f>C875*-1</f>
        <v>-232039004.37999985</v>
      </c>
      <c r="E875" s="250"/>
      <c r="F875" s="256"/>
      <c r="G875" s="256"/>
      <c r="H875" s="255"/>
      <c r="I875" s="282">
        <f>I546+I551+I554+I557+I564+I568+I571+I574+I576+I603+I606+I653+I656+I659+I672+I700+I703+I719+I750+I754+I757+I760+I770+I772+I782+I789+I791+I817+I833+I840+I843+I860+I851+I855+I866+I810</f>
        <v>5748587.2700000005</v>
      </c>
      <c r="J875" s="255"/>
      <c r="K875" s="229">
        <f>D875+I875</f>
        <v>-226290417.10999984</v>
      </c>
      <c r="L875" s="257" t="e">
        <f>#REF!+C875</f>
        <v>#REF!</v>
      </c>
      <c r="M875" s="219"/>
      <c r="N875" s="229" t="e">
        <v>#VALUE!</v>
      </c>
      <c r="O875" s="65"/>
      <c r="Q875" s="258"/>
      <c r="R875" s="259"/>
    </row>
    <row r="876" spans="1:18" outlineLevel="1">
      <c r="A876" s="428" t="s">
        <v>3544</v>
      </c>
      <c r="B876" s="271" t="s">
        <v>5764</v>
      </c>
      <c r="C876" s="254">
        <f>SUM(C877)</f>
        <v>61752.139999999898</v>
      </c>
      <c r="D876" s="254">
        <f t="shared" ref="D876:D939" si="72">C876*-1</f>
        <v>-61752.139999999898</v>
      </c>
      <c r="E876" s="266"/>
      <c r="F876" s="256"/>
      <c r="G876" s="256"/>
      <c r="H876" s="255"/>
      <c r="I876" s="254"/>
      <c r="J876" s="255"/>
      <c r="K876" s="254">
        <f t="shared" ref="K876:K939" si="73">D876+I876</f>
        <v>-61752.139999999898</v>
      </c>
      <c r="L876" s="257" t="e">
        <f>#REF!+C876</f>
        <v>#REF!</v>
      </c>
      <c r="M876" s="254"/>
      <c r="N876" s="229" t="e">
        <v>#VALUE!</v>
      </c>
      <c r="O876" s="65">
        <v>0</v>
      </c>
      <c r="Q876" s="258">
        <v>-56651.34</v>
      </c>
      <c r="R876" s="259">
        <f t="shared" ref="R876:R887" si="74">K876-Q876</f>
        <v>-5100.799999999901</v>
      </c>
    </row>
    <row r="877" spans="1:18" outlineLevel="2">
      <c r="A877" s="272" t="s">
        <v>4900</v>
      </c>
      <c r="B877" s="196" t="s">
        <v>3545</v>
      </c>
      <c r="C877" s="230">
        <v>61752.139999999898</v>
      </c>
      <c r="D877" s="230">
        <f t="shared" si="72"/>
        <v>-61752.139999999898</v>
      </c>
      <c r="E877" s="255"/>
      <c r="F877" s="256"/>
      <c r="G877" s="256"/>
      <c r="H877" s="255"/>
      <c r="I877" s="230"/>
      <c r="J877" s="255"/>
      <c r="K877" s="230">
        <f t="shared" si="73"/>
        <v>-61752.139999999898</v>
      </c>
      <c r="L877" s="257"/>
      <c r="M877" s="230"/>
      <c r="N877" s="229">
        <v>0</v>
      </c>
      <c r="O877" s="65" t="s">
        <v>3544</v>
      </c>
      <c r="P877" s="242" t="b">
        <f>EXACT(A876,O877)</f>
        <v>1</v>
      </c>
      <c r="Q877" s="258">
        <v>0</v>
      </c>
      <c r="R877" s="259">
        <f t="shared" si="74"/>
        <v>-61752.139999999898</v>
      </c>
    </row>
    <row r="878" spans="1:18" outlineLevel="1">
      <c r="A878" s="428" t="s">
        <v>3556</v>
      </c>
      <c r="B878" s="271" t="s">
        <v>5765</v>
      </c>
      <c r="C878" s="254">
        <f>SUM(C879)</f>
        <v>0</v>
      </c>
      <c r="D878" s="254">
        <f t="shared" si="72"/>
        <v>0</v>
      </c>
      <c r="E878" s="266"/>
      <c r="F878" s="256"/>
      <c r="G878" s="256"/>
      <c r="H878" s="255"/>
      <c r="I878" s="254"/>
      <c r="J878" s="255"/>
      <c r="K878" s="254">
        <f t="shared" si="73"/>
        <v>0</v>
      </c>
      <c r="L878" s="257" t="e">
        <f>#REF!+C878</f>
        <v>#REF!</v>
      </c>
      <c r="M878" s="254"/>
      <c r="N878" s="229" t="e">
        <v>#VALUE!</v>
      </c>
      <c r="O878" s="65">
        <v>0</v>
      </c>
      <c r="Q878" s="258">
        <v>-126.51</v>
      </c>
      <c r="R878" s="259">
        <f t="shared" si="74"/>
        <v>126.51</v>
      </c>
    </row>
    <row r="879" spans="1:18" outlineLevel="2">
      <c r="A879" s="401" t="s">
        <v>4906</v>
      </c>
      <c r="B879" s="208" t="s">
        <v>3558</v>
      </c>
      <c r="C879" s="230">
        <v>0</v>
      </c>
      <c r="D879" s="230">
        <f t="shared" si="72"/>
        <v>0</v>
      </c>
      <c r="E879" s="255"/>
      <c r="F879" s="256"/>
      <c r="G879" s="256"/>
      <c r="H879" s="255"/>
      <c r="I879" s="230"/>
      <c r="J879" s="255"/>
      <c r="K879" s="230">
        <f t="shared" si="73"/>
        <v>0</v>
      </c>
      <c r="L879" s="257"/>
      <c r="M879" s="230"/>
      <c r="N879" s="229">
        <v>0</v>
      </c>
      <c r="O879" s="65" t="s">
        <v>3556</v>
      </c>
      <c r="P879" s="242" t="b">
        <f>EXACT(A878,O879)</f>
        <v>1</v>
      </c>
      <c r="Q879" s="258">
        <v>0</v>
      </c>
      <c r="R879" s="259">
        <f t="shared" si="74"/>
        <v>0</v>
      </c>
    </row>
    <row r="880" spans="1:18" outlineLevel="1">
      <c r="A880" s="428" t="s">
        <v>3559</v>
      </c>
      <c r="B880" s="271" t="s">
        <v>5766</v>
      </c>
      <c r="C880" s="254">
        <f>SUM(C881)</f>
        <v>0</v>
      </c>
      <c r="D880" s="254">
        <f t="shared" si="72"/>
        <v>0</v>
      </c>
      <c r="E880" s="266"/>
      <c r="F880" s="256"/>
      <c r="G880" s="256"/>
      <c r="H880" s="255"/>
      <c r="I880" s="254"/>
      <c r="J880" s="255"/>
      <c r="K880" s="254">
        <f t="shared" si="73"/>
        <v>0</v>
      </c>
      <c r="L880" s="257" t="e">
        <f>#REF!+C880</f>
        <v>#REF!</v>
      </c>
      <c r="M880" s="254"/>
      <c r="N880" s="229" t="e">
        <v>#VALUE!</v>
      </c>
      <c r="O880" s="65">
        <v>0</v>
      </c>
      <c r="Q880" s="258">
        <v>-388.52</v>
      </c>
      <c r="R880" s="259">
        <f t="shared" si="74"/>
        <v>388.52</v>
      </c>
    </row>
    <row r="881" spans="1:18" outlineLevel="2">
      <c r="A881" s="401" t="s">
        <v>4907</v>
      </c>
      <c r="B881" s="208" t="s">
        <v>3560</v>
      </c>
      <c r="C881" s="230">
        <v>0</v>
      </c>
      <c r="D881" s="230">
        <f t="shared" si="72"/>
        <v>0</v>
      </c>
      <c r="E881" s="255"/>
      <c r="F881" s="256"/>
      <c r="G881" s="256"/>
      <c r="H881" s="255"/>
      <c r="I881" s="230"/>
      <c r="J881" s="255"/>
      <c r="K881" s="230">
        <f t="shared" si="73"/>
        <v>0</v>
      </c>
      <c r="L881" s="257"/>
      <c r="M881" s="230"/>
      <c r="N881" s="229">
        <v>0</v>
      </c>
      <c r="O881" s="65" t="s">
        <v>3559</v>
      </c>
      <c r="P881" s="242" t="b">
        <f>EXACT(A880,O881)</f>
        <v>1</v>
      </c>
      <c r="Q881" s="258">
        <v>0</v>
      </c>
      <c r="R881" s="259">
        <f t="shared" si="74"/>
        <v>0</v>
      </c>
    </row>
    <row r="882" spans="1:18" outlineLevel="1">
      <c r="A882" s="428" t="s">
        <v>3561</v>
      </c>
      <c r="B882" s="271" t="s">
        <v>5767</v>
      </c>
      <c r="C882" s="254">
        <f>SUM(C883)</f>
        <v>0</v>
      </c>
      <c r="D882" s="254">
        <f t="shared" si="72"/>
        <v>0</v>
      </c>
      <c r="E882" s="266"/>
      <c r="F882" s="256"/>
      <c r="G882" s="256"/>
      <c r="H882" s="255"/>
      <c r="I882" s="254"/>
      <c r="J882" s="255"/>
      <c r="K882" s="254">
        <f t="shared" si="73"/>
        <v>0</v>
      </c>
      <c r="L882" s="257" t="e">
        <f>#REF!+C882</f>
        <v>#REF!</v>
      </c>
      <c r="M882" s="254"/>
      <c r="N882" s="229" t="e">
        <v>#VALUE!</v>
      </c>
      <c r="O882" s="65">
        <v>0</v>
      </c>
      <c r="Q882" s="258">
        <v>0</v>
      </c>
      <c r="R882" s="259">
        <f t="shared" si="74"/>
        <v>0</v>
      </c>
    </row>
    <row r="883" spans="1:18" outlineLevel="2">
      <c r="A883" s="401" t="s">
        <v>4908</v>
      </c>
      <c r="B883" s="208" t="s">
        <v>3562</v>
      </c>
      <c r="C883" s="230">
        <v>0</v>
      </c>
      <c r="D883" s="230">
        <f t="shared" si="72"/>
        <v>0</v>
      </c>
      <c r="E883" s="255"/>
      <c r="F883" s="256"/>
      <c r="G883" s="256"/>
      <c r="H883" s="255"/>
      <c r="I883" s="230"/>
      <c r="J883" s="255"/>
      <c r="K883" s="230">
        <f t="shared" si="73"/>
        <v>0</v>
      </c>
      <c r="L883" s="257"/>
      <c r="M883" s="230"/>
      <c r="N883" s="229">
        <v>0</v>
      </c>
      <c r="O883" s="65" t="s">
        <v>3561</v>
      </c>
      <c r="P883" s="242" t="b">
        <f>EXACT(A882,O883)</f>
        <v>1</v>
      </c>
      <c r="Q883" s="258">
        <v>0</v>
      </c>
      <c r="R883" s="259">
        <f t="shared" si="74"/>
        <v>0</v>
      </c>
    </row>
    <row r="884" spans="1:18" outlineLevel="1">
      <c r="A884" s="428" t="s">
        <v>3563</v>
      </c>
      <c r="B884" s="271" t="s">
        <v>5768</v>
      </c>
      <c r="C884" s="254">
        <f>SUM(C885)</f>
        <v>0</v>
      </c>
      <c r="D884" s="254">
        <f t="shared" si="72"/>
        <v>0</v>
      </c>
      <c r="E884" s="266"/>
      <c r="F884" s="256"/>
      <c r="G884" s="256"/>
      <c r="H884" s="255"/>
      <c r="I884" s="254"/>
      <c r="J884" s="255"/>
      <c r="K884" s="254">
        <f t="shared" si="73"/>
        <v>0</v>
      </c>
      <c r="L884" s="257" t="e">
        <f>#REF!+C884</f>
        <v>#REF!</v>
      </c>
      <c r="M884" s="254"/>
      <c r="N884" s="229" t="e">
        <v>#VALUE!</v>
      </c>
      <c r="O884" s="65">
        <v>0</v>
      </c>
      <c r="Q884" s="258">
        <v>-390.83</v>
      </c>
      <c r="R884" s="259">
        <f t="shared" si="74"/>
        <v>390.83</v>
      </c>
    </row>
    <row r="885" spans="1:18" outlineLevel="2">
      <c r="A885" s="401" t="s">
        <v>4909</v>
      </c>
      <c r="B885" s="208" t="s">
        <v>3564</v>
      </c>
      <c r="C885" s="230">
        <v>0</v>
      </c>
      <c r="D885" s="230">
        <f t="shared" si="72"/>
        <v>0</v>
      </c>
      <c r="E885" s="255"/>
      <c r="F885" s="256"/>
      <c r="G885" s="256"/>
      <c r="H885" s="255"/>
      <c r="I885" s="230"/>
      <c r="J885" s="255"/>
      <c r="K885" s="230">
        <f t="shared" si="73"/>
        <v>0</v>
      </c>
      <c r="L885" s="257"/>
      <c r="M885" s="230"/>
      <c r="N885" s="229">
        <v>0</v>
      </c>
      <c r="O885" s="65" t="s">
        <v>3563</v>
      </c>
      <c r="P885" s="242" t="b">
        <f>EXACT(A884,O885)</f>
        <v>1</v>
      </c>
      <c r="Q885" s="258">
        <v>0</v>
      </c>
      <c r="R885" s="259">
        <f t="shared" si="74"/>
        <v>0</v>
      </c>
    </row>
    <row r="886" spans="1:18" outlineLevel="1">
      <c r="A886" s="428" t="s">
        <v>3565</v>
      </c>
      <c r="B886" s="271" t="s">
        <v>5769</v>
      </c>
      <c r="C886" s="254">
        <f>SUM(C887)</f>
        <v>0</v>
      </c>
      <c r="D886" s="254">
        <f t="shared" si="72"/>
        <v>0</v>
      </c>
      <c r="E886" s="266"/>
      <c r="F886" s="256"/>
      <c r="G886" s="256"/>
      <c r="H886" s="255"/>
      <c r="I886" s="254"/>
      <c r="J886" s="255"/>
      <c r="K886" s="254">
        <f t="shared" si="73"/>
        <v>0</v>
      </c>
      <c r="L886" s="257" t="e">
        <f>#REF!+C886</f>
        <v>#REF!</v>
      </c>
      <c r="M886" s="254"/>
      <c r="N886" s="229" t="e">
        <v>#VALUE!</v>
      </c>
      <c r="O886" s="65">
        <v>0</v>
      </c>
      <c r="Q886" s="258">
        <v>-944.9</v>
      </c>
      <c r="R886" s="259">
        <f t="shared" si="74"/>
        <v>944.9</v>
      </c>
    </row>
    <row r="887" spans="1:18" outlineLevel="2">
      <c r="A887" s="401" t="s">
        <v>4910</v>
      </c>
      <c r="B887" s="208" t="s">
        <v>3566</v>
      </c>
      <c r="C887" s="230">
        <v>0</v>
      </c>
      <c r="D887" s="230">
        <f t="shared" si="72"/>
        <v>0</v>
      </c>
      <c r="E887" s="255"/>
      <c r="F887" s="256"/>
      <c r="G887" s="256"/>
      <c r="H887" s="255"/>
      <c r="I887" s="230"/>
      <c r="J887" s="255"/>
      <c r="K887" s="230">
        <f t="shared" si="73"/>
        <v>0</v>
      </c>
      <c r="L887" s="257"/>
      <c r="M887" s="230"/>
      <c r="N887" s="229">
        <v>0</v>
      </c>
      <c r="O887" s="65" t="s">
        <v>3565</v>
      </c>
      <c r="P887" s="242" t="b">
        <f>EXACT(A886,O887)</f>
        <v>1</v>
      </c>
      <c r="Q887" s="258">
        <v>0</v>
      </c>
      <c r="R887" s="259">
        <f t="shared" si="74"/>
        <v>0</v>
      </c>
    </row>
    <row r="888" spans="1:18" outlineLevel="1">
      <c r="A888" s="400" t="s">
        <v>3787</v>
      </c>
      <c r="C888" s="254">
        <f>SUM(C889:C893)</f>
        <v>527694.53</v>
      </c>
      <c r="D888" s="254">
        <f t="shared" si="72"/>
        <v>-527694.53</v>
      </c>
      <c r="E888" s="250"/>
      <c r="F888" s="256"/>
      <c r="G888" s="256"/>
      <c r="H888" s="255"/>
      <c r="I888" s="254"/>
      <c r="J888" s="255"/>
      <c r="K888" s="254">
        <f t="shared" si="73"/>
        <v>-527694.53</v>
      </c>
      <c r="L888" s="257" t="e">
        <f>#REF!+C888</f>
        <v>#REF!</v>
      </c>
      <c r="M888" s="254"/>
      <c r="N888" s="229" t="e">
        <v>#VALUE!</v>
      </c>
      <c r="O888" s="65">
        <v>0</v>
      </c>
      <c r="Q888" s="258">
        <v>-489210.61</v>
      </c>
      <c r="R888" s="259">
        <f>K888-Q888</f>
        <v>-38483.920000000042</v>
      </c>
    </row>
    <row r="889" spans="1:18" ht="12.75" customHeight="1" outlineLevel="2">
      <c r="A889" s="272" t="s">
        <v>5075</v>
      </c>
      <c r="B889" s="196" t="s">
        <v>3788</v>
      </c>
      <c r="C889" s="230">
        <v>541009.68000000005</v>
      </c>
      <c r="D889" s="230">
        <f t="shared" si="72"/>
        <v>-541009.68000000005</v>
      </c>
      <c r="E889" s="255"/>
      <c r="F889" s="256"/>
      <c r="G889" s="256"/>
      <c r="H889" s="255"/>
      <c r="I889" s="230"/>
      <c r="J889" s="255"/>
      <c r="K889" s="230">
        <f t="shared" si="73"/>
        <v>-541009.68000000005</v>
      </c>
      <c r="L889" s="252"/>
      <c r="M889" s="230"/>
      <c r="N889" s="229">
        <v>0</v>
      </c>
      <c r="O889" s="65" t="s">
        <v>3787</v>
      </c>
      <c r="P889" s="242" t="b">
        <f>EXACT($A$888,O889)</f>
        <v>1</v>
      </c>
      <c r="Q889" s="258">
        <v>0</v>
      </c>
      <c r="R889" s="259">
        <f t="shared" ref="R889:R956" si="75">K889-Q889</f>
        <v>-541009.68000000005</v>
      </c>
    </row>
    <row r="890" spans="1:18" ht="12.75" customHeight="1" outlineLevel="2">
      <c r="A890" s="411" t="s">
        <v>5076</v>
      </c>
      <c r="B890" s="283" t="s">
        <v>3789</v>
      </c>
      <c r="C890" s="230">
        <v>-13315.15</v>
      </c>
      <c r="D890" s="230">
        <f>C890*-1</f>
        <v>13315.15</v>
      </c>
      <c r="E890" s="255"/>
      <c r="F890" s="256"/>
      <c r="G890" s="256"/>
      <c r="H890" s="255"/>
      <c r="I890" s="230"/>
      <c r="J890" s="255"/>
      <c r="K890" s="230">
        <f>D890+I890</f>
        <v>13315.15</v>
      </c>
      <c r="L890" s="252"/>
      <c r="M890" s="230"/>
      <c r="N890" s="229">
        <v>0</v>
      </c>
      <c r="O890" s="65" t="s">
        <v>3787</v>
      </c>
      <c r="P890" s="242" t="b">
        <f>EXACT($A$888,O890)</f>
        <v>1</v>
      </c>
      <c r="Q890" s="258">
        <v>0</v>
      </c>
      <c r="R890" s="259">
        <f t="shared" si="75"/>
        <v>13315.15</v>
      </c>
    </row>
    <row r="891" spans="1:18" ht="12.75" customHeight="1" outlineLevel="2">
      <c r="A891" s="401" t="s">
        <v>5077</v>
      </c>
      <c r="B891" s="45" t="s">
        <v>3790</v>
      </c>
      <c r="C891" s="230">
        <v>0</v>
      </c>
      <c r="D891" s="230">
        <f t="shared" si="72"/>
        <v>0</v>
      </c>
      <c r="E891" s="255"/>
      <c r="F891" s="256"/>
      <c r="G891" s="256"/>
      <c r="H891" s="255"/>
      <c r="I891" s="230"/>
      <c r="J891" s="255"/>
      <c r="K891" s="230">
        <f t="shared" si="73"/>
        <v>0</v>
      </c>
      <c r="L891" s="252"/>
      <c r="M891" s="230"/>
      <c r="N891" s="229">
        <v>0</v>
      </c>
      <c r="O891" s="65" t="s">
        <v>3787</v>
      </c>
      <c r="P891" s="242" t="b">
        <f>EXACT($A$888,O891)</f>
        <v>1</v>
      </c>
      <c r="Q891" s="258">
        <v>0</v>
      </c>
      <c r="R891" s="259">
        <f t="shared" si="75"/>
        <v>0</v>
      </c>
    </row>
    <row r="892" spans="1:18" ht="12.75" customHeight="1" outlineLevel="2">
      <c r="A892" s="401" t="s">
        <v>5078</v>
      </c>
      <c r="B892" s="45" t="s">
        <v>3791</v>
      </c>
      <c r="C892" s="230">
        <v>0</v>
      </c>
      <c r="D892" s="230">
        <f t="shared" si="72"/>
        <v>0</v>
      </c>
      <c r="E892" s="255"/>
      <c r="F892" s="256"/>
      <c r="G892" s="256"/>
      <c r="H892" s="255"/>
      <c r="I892" s="230"/>
      <c r="J892" s="255"/>
      <c r="K892" s="230">
        <f t="shared" si="73"/>
        <v>0</v>
      </c>
      <c r="L892" s="252"/>
      <c r="M892" s="230"/>
      <c r="N892" s="229">
        <v>0</v>
      </c>
      <c r="O892" s="65" t="s">
        <v>3787</v>
      </c>
      <c r="P892" s="242" t="b">
        <f>EXACT($A$888,O892)</f>
        <v>1</v>
      </c>
      <c r="Q892" s="258">
        <v>0</v>
      </c>
      <c r="R892" s="259">
        <f t="shared" si="75"/>
        <v>0</v>
      </c>
    </row>
    <row r="893" spans="1:18" ht="12.75" customHeight="1" outlineLevel="2">
      <c r="A893" s="401" t="s">
        <v>5079</v>
      </c>
      <c r="B893" s="45" t="s">
        <v>3792</v>
      </c>
      <c r="C893" s="230">
        <v>0</v>
      </c>
      <c r="D893" s="230">
        <f t="shared" si="72"/>
        <v>0</v>
      </c>
      <c r="E893" s="250"/>
      <c r="F893" s="256"/>
      <c r="G893" s="256"/>
      <c r="H893" s="255"/>
      <c r="I893" s="230"/>
      <c r="J893" s="255"/>
      <c r="K893" s="230">
        <f t="shared" si="73"/>
        <v>0</v>
      </c>
      <c r="L893" s="252"/>
      <c r="M893" s="230"/>
      <c r="N893" s="229">
        <v>0</v>
      </c>
      <c r="O893" s="65" t="s">
        <v>3787</v>
      </c>
      <c r="P893" s="242" t="b">
        <f>EXACT($A$888,O893)</f>
        <v>1</v>
      </c>
      <c r="Q893" s="258">
        <v>0</v>
      </c>
      <c r="R893" s="259">
        <f t="shared" si="75"/>
        <v>0</v>
      </c>
    </row>
    <row r="894" spans="1:18" outlineLevel="1">
      <c r="A894" s="400" t="s">
        <v>3793</v>
      </c>
      <c r="C894" s="254">
        <f>SUM(C895)</f>
        <v>78162139.370000005</v>
      </c>
      <c r="D894" s="254">
        <f t="shared" si="72"/>
        <v>-78162139.370000005</v>
      </c>
      <c r="E894" s="255"/>
      <c r="F894" s="256"/>
      <c r="G894" s="256"/>
      <c r="H894" s="255"/>
      <c r="I894" s="254">
        <f>I895</f>
        <v>0</v>
      </c>
      <c r="J894" s="255"/>
      <c r="K894" s="254">
        <f t="shared" si="73"/>
        <v>-78162139.370000005</v>
      </c>
      <c r="L894" s="257" t="e">
        <f>#REF!+C894</f>
        <v>#REF!</v>
      </c>
      <c r="M894" s="254"/>
      <c r="N894" s="229" t="e">
        <v>#VALUE!</v>
      </c>
      <c r="O894" s="65">
        <v>0</v>
      </c>
      <c r="Q894" s="258">
        <v>-71741832.519999996</v>
      </c>
      <c r="R894" s="259">
        <f t="shared" si="75"/>
        <v>-6420306.8500000089</v>
      </c>
    </row>
    <row r="895" spans="1:18" ht="12.75" customHeight="1" outlineLevel="2">
      <c r="A895" s="272" t="s">
        <v>5080</v>
      </c>
      <c r="B895" s="196" t="s">
        <v>3794</v>
      </c>
      <c r="C895" s="230">
        <v>78162139.370000005</v>
      </c>
      <c r="D895" s="230">
        <f t="shared" si="72"/>
        <v>-78162139.370000005</v>
      </c>
      <c r="E895" s="255"/>
      <c r="F895" s="256"/>
      <c r="G895" s="256"/>
      <c r="H895" s="255"/>
      <c r="I895" s="230">
        <v>0</v>
      </c>
      <c r="J895" s="255"/>
      <c r="K895" s="230">
        <f t="shared" si="73"/>
        <v>-78162139.370000005</v>
      </c>
      <c r="L895" s="252"/>
      <c r="M895" s="230"/>
      <c r="N895" s="229">
        <v>0</v>
      </c>
      <c r="O895" s="65" t="s">
        <v>3793</v>
      </c>
      <c r="P895" s="242" t="b">
        <f>EXACT($A894,O895)</f>
        <v>1</v>
      </c>
      <c r="Q895" s="258">
        <v>0</v>
      </c>
      <c r="R895" s="259">
        <f t="shared" si="75"/>
        <v>-78162139.370000005</v>
      </c>
    </row>
    <row r="896" spans="1:18" outlineLevel="1">
      <c r="A896" s="400" t="s">
        <v>3795</v>
      </c>
      <c r="C896" s="254">
        <f>SUM(C897:C918)</f>
        <v>52610379.959999964</v>
      </c>
      <c r="D896" s="254">
        <f t="shared" si="72"/>
        <v>-52610379.959999964</v>
      </c>
      <c r="E896" s="255"/>
      <c r="F896" s="256"/>
      <c r="G896" s="256"/>
      <c r="H896" s="255"/>
      <c r="I896" s="254"/>
      <c r="J896" s="255"/>
      <c r="K896" s="254">
        <f t="shared" si="73"/>
        <v>-52610379.959999964</v>
      </c>
      <c r="L896" s="257" t="e">
        <f>#REF!+C896</f>
        <v>#REF!</v>
      </c>
      <c r="M896" s="254"/>
      <c r="N896" s="229" t="e">
        <v>#VALUE!</v>
      </c>
      <c r="O896" s="65">
        <v>0</v>
      </c>
      <c r="Q896" s="258">
        <v>-47970675.579999998</v>
      </c>
      <c r="R896" s="259">
        <f t="shared" si="75"/>
        <v>-4639704.3799999654</v>
      </c>
    </row>
    <row r="897" spans="1:18" ht="12.75" customHeight="1" outlineLevel="2">
      <c r="A897" s="272" t="s">
        <v>5081</v>
      </c>
      <c r="B897" s="196" t="s">
        <v>3796</v>
      </c>
      <c r="C897" s="230">
        <v>13586446.98</v>
      </c>
      <c r="D897" s="230">
        <f t="shared" si="72"/>
        <v>-13586446.98</v>
      </c>
      <c r="E897" s="255"/>
      <c r="F897" s="256"/>
      <c r="G897" s="256"/>
      <c r="H897" s="255"/>
      <c r="I897" s="230"/>
      <c r="J897" s="255"/>
      <c r="K897" s="230">
        <f t="shared" si="73"/>
        <v>-13586446.98</v>
      </c>
      <c r="L897" s="252"/>
      <c r="M897" s="230"/>
      <c r="N897" s="229">
        <v>0</v>
      </c>
      <c r="O897" s="65" t="s">
        <v>3795</v>
      </c>
      <c r="P897" s="242" t="b">
        <f>EXACT($A$896,O897)</f>
        <v>1</v>
      </c>
      <c r="Q897" s="258">
        <v>0</v>
      </c>
      <c r="R897" s="259">
        <f t="shared" si="75"/>
        <v>-13586446.98</v>
      </c>
    </row>
    <row r="898" spans="1:18" ht="12.75" customHeight="1" outlineLevel="2">
      <c r="A898" s="272" t="s">
        <v>5082</v>
      </c>
      <c r="B898" s="196" t="s">
        <v>3797</v>
      </c>
      <c r="C898" s="230">
        <v>8700731.6300000008</v>
      </c>
      <c r="D898" s="230">
        <f t="shared" si="72"/>
        <v>-8700731.6300000008</v>
      </c>
      <c r="E898" s="255"/>
      <c r="F898" s="256"/>
      <c r="G898" s="256"/>
      <c r="H898" s="255"/>
      <c r="I898" s="230"/>
      <c r="J898" s="255"/>
      <c r="K898" s="230">
        <f t="shared" si="73"/>
        <v>-8700731.6300000008</v>
      </c>
      <c r="L898" s="252"/>
      <c r="M898" s="230"/>
      <c r="N898" s="229">
        <v>0</v>
      </c>
      <c r="O898" s="65" t="s">
        <v>3795</v>
      </c>
      <c r="P898" s="242" t="b">
        <f t="shared" ref="P898:P918" si="76">EXACT($A$896,O898)</f>
        <v>1</v>
      </c>
      <c r="Q898" s="258">
        <v>0</v>
      </c>
      <c r="R898" s="259">
        <f t="shared" si="75"/>
        <v>-8700731.6300000008</v>
      </c>
    </row>
    <row r="899" spans="1:18" ht="12.75" customHeight="1" outlineLevel="2">
      <c r="A899" s="272" t="s">
        <v>5083</v>
      </c>
      <c r="B899" s="196" t="s">
        <v>3798</v>
      </c>
      <c r="C899" s="230">
        <v>8657953.8599999901</v>
      </c>
      <c r="D899" s="230">
        <f t="shared" si="72"/>
        <v>-8657953.8599999901</v>
      </c>
      <c r="E899" s="255"/>
      <c r="F899" s="256"/>
      <c r="G899" s="256"/>
      <c r="H899" s="255"/>
      <c r="I899" s="230"/>
      <c r="J899" s="255"/>
      <c r="K899" s="230">
        <f t="shared" si="73"/>
        <v>-8657953.8599999901</v>
      </c>
      <c r="L899" s="252"/>
      <c r="M899" s="230"/>
      <c r="N899" s="229">
        <v>0</v>
      </c>
      <c r="O899" s="65" t="s">
        <v>3795</v>
      </c>
      <c r="P899" s="242" t="b">
        <f t="shared" si="76"/>
        <v>1</v>
      </c>
      <c r="Q899" s="258">
        <v>0</v>
      </c>
      <c r="R899" s="259">
        <f t="shared" si="75"/>
        <v>-8657953.8599999901</v>
      </c>
    </row>
    <row r="900" spans="1:18" ht="12.75" customHeight="1" outlineLevel="2">
      <c r="A900" s="272" t="s">
        <v>5084</v>
      </c>
      <c r="B900" s="196" t="s">
        <v>3799</v>
      </c>
      <c r="C900" s="230">
        <v>3232825.74</v>
      </c>
      <c r="D900" s="230">
        <f t="shared" si="72"/>
        <v>-3232825.74</v>
      </c>
      <c r="E900" s="255"/>
      <c r="F900" s="256"/>
      <c r="G900" s="256"/>
      <c r="H900" s="255"/>
      <c r="I900" s="230"/>
      <c r="J900" s="255"/>
      <c r="K900" s="230">
        <f t="shared" si="73"/>
        <v>-3232825.74</v>
      </c>
      <c r="L900" s="252"/>
      <c r="M900" s="230"/>
      <c r="N900" s="229">
        <v>0</v>
      </c>
      <c r="O900" s="65" t="s">
        <v>3795</v>
      </c>
      <c r="P900" s="242" t="b">
        <f t="shared" si="76"/>
        <v>1</v>
      </c>
      <c r="Q900" s="258">
        <v>0</v>
      </c>
      <c r="R900" s="259">
        <f t="shared" si="75"/>
        <v>-3232825.74</v>
      </c>
    </row>
    <row r="901" spans="1:18" ht="12.75" customHeight="1" outlineLevel="2">
      <c r="A901" s="272" t="s">
        <v>5085</v>
      </c>
      <c r="B901" s="196" t="s">
        <v>3800</v>
      </c>
      <c r="C901" s="230">
        <v>4118836.71</v>
      </c>
      <c r="D901" s="230">
        <f t="shared" si="72"/>
        <v>-4118836.71</v>
      </c>
      <c r="E901" s="255"/>
      <c r="F901" s="256"/>
      <c r="G901" s="256"/>
      <c r="H901" s="255"/>
      <c r="I901" s="230"/>
      <c r="J901" s="255"/>
      <c r="K901" s="230">
        <f t="shared" si="73"/>
        <v>-4118836.71</v>
      </c>
      <c r="L901" s="252"/>
      <c r="M901" s="230"/>
      <c r="N901" s="229">
        <v>0</v>
      </c>
      <c r="O901" s="65" t="s">
        <v>3795</v>
      </c>
      <c r="P901" s="242" t="b">
        <f t="shared" si="76"/>
        <v>1</v>
      </c>
      <c r="Q901" s="258">
        <v>0</v>
      </c>
      <c r="R901" s="259">
        <f t="shared" si="75"/>
        <v>-4118836.71</v>
      </c>
    </row>
    <row r="902" spans="1:18" ht="12.75" customHeight="1" outlineLevel="2">
      <c r="A902" s="272" t="s">
        <v>5086</v>
      </c>
      <c r="B902" s="196" t="s">
        <v>3801</v>
      </c>
      <c r="C902" s="230">
        <v>1309136.4099999899</v>
      </c>
      <c r="D902" s="230">
        <f t="shared" si="72"/>
        <v>-1309136.4099999899</v>
      </c>
      <c r="E902" s="255"/>
      <c r="F902" s="256"/>
      <c r="G902" s="256"/>
      <c r="H902" s="255"/>
      <c r="I902" s="230"/>
      <c r="J902" s="255"/>
      <c r="K902" s="230">
        <f t="shared" si="73"/>
        <v>-1309136.4099999899</v>
      </c>
      <c r="L902" s="252"/>
      <c r="M902" s="230"/>
      <c r="N902" s="229">
        <v>0</v>
      </c>
      <c r="O902" s="65" t="s">
        <v>3795</v>
      </c>
      <c r="P902" s="242" t="b">
        <f t="shared" si="76"/>
        <v>1</v>
      </c>
      <c r="Q902" s="258">
        <v>0</v>
      </c>
      <c r="R902" s="259">
        <f t="shared" si="75"/>
        <v>-1309136.4099999899</v>
      </c>
    </row>
    <row r="903" spans="1:18" ht="12.75" customHeight="1" outlineLevel="2">
      <c r="A903" s="272" t="s">
        <v>5087</v>
      </c>
      <c r="B903" s="196" t="s">
        <v>3802</v>
      </c>
      <c r="C903" s="230">
        <v>34128.32</v>
      </c>
      <c r="D903" s="230">
        <f t="shared" si="72"/>
        <v>-34128.32</v>
      </c>
      <c r="E903" s="255"/>
      <c r="F903" s="256"/>
      <c r="G903" s="256"/>
      <c r="H903" s="255"/>
      <c r="I903" s="230"/>
      <c r="J903" s="255"/>
      <c r="K903" s="230">
        <f t="shared" si="73"/>
        <v>-34128.32</v>
      </c>
      <c r="L903" s="252"/>
      <c r="M903" s="230"/>
      <c r="N903" s="229">
        <v>0</v>
      </c>
      <c r="O903" s="65" t="s">
        <v>3795</v>
      </c>
      <c r="P903" s="242" t="b">
        <f t="shared" si="76"/>
        <v>1</v>
      </c>
      <c r="Q903" s="258">
        <v>0</v>
      </c>
      <c r="R903" s="259">
        <f t="shared" si="75"/>
        <v>-34128.32</v>
      </c>
    </row>
    <row r="904" spans="1:18" ht="12.75" customHeight="1" outlineLevel="2">
      <c r="A904" s="272" t="s">
        <v>5088</v>
      </c>
      <c r="B904" s="196" t="s">
        <v>3803</v>
      </c>
      <c r="C904" s="230">
        <v>2444299.8399999901</v>
      </c>
      <c r="D904" s="230">
        <f t="shared" si="72"/>
        <v>-2444299.8399999901</v>
      </c>
      <c r="E904" s="255"/>
      <c r="F904" s="256"/>
      <c r="G904" s="256"/>
      <c r="H904" s="255"/>
      <c r="I904" s="230"/>
      <c r="J904" s="255"/>
      <c r="K904" s="230">
        <f t="shared" si="73"/>
        <v>-2444299.8399999901</v>
      </c>
      <c r="L904" s="252"/>
      <c r="M904" s="230"/>
      <c r="N904" s="229">
        <v>0</v>
      </c>
      <c r="O904" s="65" t="s">
        <v>3795</v>
      </c>
      <c r="P904" s="242" t="b">
        <f t="shared" si="76"/>
        <v>1</v>
      </c>
      <c r="Q904" s="258">
        <v>0</v>
      </c>
      <c r="R904" s="259">
        <f t="shared" si="75"/>
        <v>-2444299.8399999901</v>
      </c>
    </row>
    <row r="905" spans="1:18" ht="12.75" customHeight="1" outlineLevel="2">
      <c r="A905" s="272" t="s">
        <v>5089</v>
      </c>
      <c r="B905" s="196" t="s">
        <v>3804</v>
      </c>
      <c r="C905" s="230">
        <v>6616.8</v>
      </c>
      <c r="D905" s="230">
        <f t="shared" si="72"/>
        <v>-6616.8</v>
      </c>
      <c r="E905" s="255"/>
      <c r="F905" s="256"/>
      <c r="G905" s="256"/>
      <c r="H905" s="255"/>
      <c r="I905" s="230"/>
      <c r="J905" s="255"/>
      <c r="K905" s="230">
        <f t="shared" si="73"/>
        <v>-6616.8</v>
      </c>
      <c r="L905" s="252"/>
      <c r="M905" s="230"/>
      <c r="N905" s="229">
        <v>0</v>
      </c>
      <c r="O905" s="65" t="s">
        <v>3795</v>
      </c>
      <c r="P905" s="242" t="b">
        <f t="shared" si="76"/>
        <v>1</v>
      </c>
      <c r="Q905" s="258">
        <v>0</v>
      </c>
      <c r="R905" s="259">
        <f t="shared" si="75"/>
        <v>-6616.8</v>
      </c>
    </row>
    <row r="906" spans="1:18" ht="12.75" customHeight="1" outlineLevel="2">
      <c r="A906" s="272" t="s">
        <v>5090</v>
      </c>
      <c r="B906" s="196" t="s">
        <v>3805</v>
      </c>
      <c r="C906" s="230">
        <v>2160.65</v>
      </c>
      <c r="D906" s="230">
        <f t="shared" si="72"/>
        <v>-2160.65</v>
      </c>
      <c r="E906" s="255"/>
      <c r="F906" s="256"/>
      <c r="G906" s="256"/>
      <c r="H906" s="255"/>
      <c r="I906" s="230"/>
      <c r="J906" s="255"/>
      <c r="K906" s="230">
        <f t="shared" si="73"/>
        <v>-2160.65</v>
      </c>
      <c r="L906" s="252"/>
      <c r="M906" s="230"/>
      <c r="N906" s="229">
        <v>0</v>
      </c>
      <c r="O906" s="65" t="s">
        <v>3795</v>
      </c>
      <c r="P906" s="242" t="b">
        <f t="shared" si="76"/>
        <v>1</v>
      </c>
      <c r="Q906" s="258">
        <v>0</v>
      </c>
      <c r="R906" s="259">
        <f t="shared" si="75"/>
        <v>-2160.65</v>
      </c>
    </row>
    <row r="907" spans="1:18" ht="12.75" customHeight="1" outlineLevel="2">
      <c r="A907" s="272" t="s">
        <v>5091</v>
      </c>
      <c r="B907" s="196" t="s">
        <v>3806</v>
      </c>
      <c r="C907" s="230">
        <v>477409.83</v>
      </c>
      <c r="D907" s="230">
        <f t="shared" si="72"/>
        <v>-477409.83</v>
      </c>
      <c r="E907" s="255"/>
      <c r="F907" s="256"/>
      <c r="G907" s="256"/>
      <c r="H907" s="255"/>
      <c r="I907" s="230"/>
      <c r="J907" s="255"/>
      <c r="K907" s="230">
        <f t="shared" si="73"/>
        <v>-477409.83</v>
      </c>
      <c r="L907" s="252"/>
      <c r="M907" s="230"/>
      <c r="N907" s="229">
        <v>0</v>
      </c>
      <c r="O907" s="65" t="s">
        <v>3795</v>
      </c>
      <c r="P907" s="242" t="b">
        <f t="shared" si="76"/>
        <v>1</v>
      </c>
      <c r="Q907" s="258">
        <v>0</v>
      </c>
      <c r="R907" s="259">
        <f t="shared" si="75"/>
        <v>-477409.83</v>
      </c>
    </row>
    <row r="908" spans="1:18" ht="12.75" customHeight="1" outlineLevel="2">
      <c r="A908" s="272" t="s">
        <v>5092</v>
      </c>
      <c r="B908" s="196" t="s">
        <v>3807</v>
      </c>
      <c r="C908" s="230">
        <v>1508646.47</v>
      </c>
      <c r="D908" s="230">
        <f t="shared" si="72"/>
        <v>-1508646.47</v>
      </c>
      <c r="E908" s="255"/>
      <c r="F908" s="256"/>
      <c r="G908" s="256"/>
      <c r="H908" s="255"/>
      <c r="I908" s="230"/>
      <c r="J908" s="255"/>
      <c r="K908" s="230">
        <f t="shared" si="73"/>
        <v>-1508646.47</v>
      </c>
      <c r="L908" s="252"/>
      <c r="M908" s="230"/>
      <c r="N908" s="229">
        <v>0</v>
      </c>
      <c r="O908" s="65" t="s">
        <v>3795</v>
      </c>
      <c r="P908" s="242" t="b">
        <f t="shared" si="76"/>
        <v>1</v>
      </c>
      <c r="Q908" s="258">
        <v>0</v>
      </c>
      <c r="R908" s="259">
        <f t="shared" si="75"/>
        <v>-1508646.47</v>
      </c>
    </row>
    <row r="909" spans="1:18" ht="12.75" customHeight="1" outlineLevel="2">
      <c r="A909" s="272" t="s">
        <v>5093</v>
      </c>
      <c r="B909" s="196" t="s">
        <v>3808</v>
      </c>
      <c r="C909" s="230">
        <v>1189206.54</v>
      </c>
      <c r="D909" s="230">
        <f t="shared" si="72"/>
        <v>-1189206.54</v>
      </c>
      <c r="E909" s="255"/>
      <c r="F909" s="256"/>
      <c r="G909" s="256"/>
      <c r="H909" s="255"/>
      <c r="I909" s="230"/>
      <c r="J909" s="255"/>
      <c r="K909" s="230">
        <f t="shared" si="73"/>
        <v>-1189206.54</v>
      </c>
      <c r="L909" s="252"/>
      <c r="M909" s="230"/>
      <c r="N909" s="229">
        <v>0</v>
      </c>
      <c r="O909" s="65" t="s">
        <v>3795</v>
      </c>
      <c r="P909" s="242" t="b">
        <f t="shared" si="76"/>
        <v>1</v>
      </c>
      <c r="Q909" s="258">
        <v>0</v>
      </c>
      <c r="R909" s="259">
        <f t="shared" si="75"/>
        <v>-1189206.54</v>
      </c>
    </row>
    <row r="910" spans="1:18" ht="12.75" customHeight="1" outlineLevel="2">
      <c r="A910" s="272" t="s">
        <v>5094</v>
      </c>
      <c r="B910" s="196" t="s">
        <v>3809</v>
      </c>
      <c r="C910" s="230">
        <v>30.6</v>
      </c>
      <c r="D910" s="230">
        <f t="shared" si="72"/>
        <v>-30.6</v>
      </c>
      <c r="E910" s="255"/>
      <c r="F910" s="270"/>
      <c r="G910" s="270"/>
      <c r="H910" s="266"/>
      <c r="I910" s="230"/>
      <c r="J910" s="255"/>
      <c r="K910" s="230">
        <f t="shared" si="73"/>
        <v>-30.6</v>
      </c>
      <c r="L910" s="252"/>
      <c r="M910" s="230"/>
      <c r="N910" s="229">
        <v>0</v>
      </c>
      <c r="O910" s="65" t="s">
        <v>3795</v>
      </c>
      <c r="P910" s="242" t="b">
        <f t="shared" si="76"/>
        <v>1</v>
      </c>
      <c r="Q910" s="258">
        <v>0</v>
      </c>
      <c r="R910" s="259">
        <f t="shared" si="75"/>
        <v>-30.6</v>
      </c>
    </row>
    <row r="911" spans="1:18" ht="12.75" customHeight="1" outlineLevel="2">
      <c r="A911" s="272" t="s">
        <v>5096</v>
      </c>
      <c r="B911" s="196" t="s">
        <v>3810</v>
      </c>
      <c r="C911" s="230">
        <v>6852170.6900000004</v>
      </c>
      <c r="D911" s="230">
        <f t="shared" si="72"/>
        <v>-6852170.6900000004</v>
      </c>
      <c r="E911" s="255"/>
      <c r="F911" s="256"/>
      <c r="G911" s="256"/>
      <c r="H911" s="255"/>
      <c r="I911" s="230"/>
      <c r="J911" s="255"/>
      <c r="K911" s="230">
        <f t="shared" si="73"/>
        <v>-6852170.6900000004</v>
      </c>
      <c r="L911" s="252"/>
      <c r="M911" s="230"/>
      <c r="N911" s="229">
        <v>0</v>
      </c>
      <c r="O911" s="65" t="s">
        <v>3795</v>
      </c>
      <c r="P911" s="242" t="b">
        <f t="shared" si="76"/>
        <v>1</v>
      </c>
      <c r="Q911" s="258">
        <v>0</v>
      </c>
      <c r="R911" s="259">
        <f t="shared" si="75"/>
        <v>-6852170.6900000004</v>
      </c>
    </row>
    <row r="912" spans="1:18" ht="12.75" customHeight="1" outlineLevel="2">
      <c r="A912" s="272" t="s">
        <v>5097</v>
      </c>
      <c r="B912" s="196" t="s">
        <v>3811</v>
      </c>
      <c r="C912" s="230">
        <v>344412.14</v>
      </c>
      <c r="D912" s="230">
        <f t="shared" si="72"/>
        <v>-344412.14</v>
      </c>
      <c r="E912" s="255"/>
      <c r="F912" s="256"/>
      <c r="G912" s="256"/>
      <c r="H912" s="255"/>
      <c r="I912" s="230"/>
      <c r="J912" s="255"/>
      <c r="K912" s="230">
        <f t="shared" si="73"/>
        <v>-344412.14</v>
      </c>
      <c r="L912" s="252"/>
      <c r="M912" s="230"/>
      <c r="N912" s="229">
        <v>0</v>
      </c>
      <c r="O912" s="65" t="s">
        <v>3795</v>
      </c>
      <c r="P912" s="242" t="b">
        <f t="shared" si="76"/>
        <v>1</v>
      </c>
      <c r="Q912" s="258">
        <v>0</v>
      </c>
      <c r="R912" s="259">
        <f t="shared" si="75"/>
        <v>-344412.14</v>
      </c>
    </row>
    <row r="913" spans="1:18" ht="12.75" customHeight="1" outlineLevel="2">
      <c r="A913" s="272" t="s">
        <v>5098</v>
      </c>
      <c r="B913" s="196" t="s">
        <v>3812</v>
      </c>
      <c r="C913" s="230">
        <v>0</v>
      </c>
      <c r="D913" s="230">
        <f t="shared" si="72"/>
        <v>0</v>
      </c>
      <c r="E913" s="255"/>
      <c r="F913" s="256"/>
      <c r="G913" s="256"/>
      <c r="H913" s="255"/>
      <c r="I913" s="230"/>
      <c r="J913" s="255"/>
      <c r="K913" s="230">
        <f t="shared" si="73"/>
        <v>0</v>
      </c>
      <c r="L913" s="252"/>
      <c r="M913" s="230"/>
      <c r="N913" s="229">
        <v>0</v>
      </c>
      <c r="O913" s="65" t="s">
        <v>3795</v>
      </c>
      <c r="P913" s="242" t="b">
        <f t="shared" si="76"/>
        <v>1</v>
      </c>
      <c r="Q913" s="258">
        <v>0</v>
      </c>
      <c r="R913" s="259">
        <f t="shared" si="75"/>
        <v>0</v>
      </c>
    </row>
    <row r="914" spans="1:18" ht="12.75" customHeight="1" outlineLevel="2">
      <c r="A914" s="401" t="s">
        <v>5099</v>
      </c>
      <c r="B914" s="45" t="s">
        <v>3813</v>
      </c>
      <c r="C914" s="230">
        <v>0</v>
      </c>
      <c r="D914" s="230">
        <f t="shared" si="72"/>
        <v>0</v>
      </c>
      <c r="E914" s="255"/>
      <c r="F914" s="256"/>
      <c r="G914" s="256"/>
      <c r="H914" s="255"/>
      <c r="I914" s="230"/>
      <c r="J914" s="255"/>
      <c r="K914" s="230">
        <f t="shared" si="73"/>
        <v>0</v>
      </c>
      <c r="L914" s="252"/>
      <c r="M914" s="230"/>
      <c r="N914" s="229">
        <v>0</v>
      </c>
      <c r="O914" s="65" t="s">
        <v>3795</v>
      </c>
      <c r="P914" s="242" t="b">
        <f t="shared" si="76"/>
        <v>1</v>
      </c>
      <c r="Q914" s="258">
        <v>0</v>
      </c>
      <c r="R914" s="259">
        <f t="shared" si="75"/>
        <v>0</v>
      </c>
    </row>
    <row r="915" spans="1:18" ht="12.75" customHeight="1" outlineLevel="2">
      <c r="A915" s="401" t="s">
        <v>5100</v>
      </c>
      <c r="B915" s="45" t="s">
        <v>3814</v>
      </c>
      <c r="C915" s="230">
        <v>0</v>
      </c>
      <c r="D915" s="230">
        <f t="shared" si="72"/>
        <v>0</v>
      </c>
      <c r="E915" s="255"/>
      <c r="F915" s="256"/>
      <c r="G915" s="256"/>
      <c r="H915" s="255"/>
      <c r="I915" s="230"/>
      <c r="J915" s="255"/>
      <c r="K915" s="230">
        <f t="shared" si="73"/>
        <v>0</v>
      </c>
      <c r="L915" s="252"/>
      <c r="M915" s="230"/>
      <c r="N915" s="229">
        <v>0</v>
      </c>
      <c r="O915" s="65" t="s">
        <v>3795</v>
      </c>
      <c r="P915" s="242" t="b">
        <f t="shared" si="76"/>
        <v>1</v>
      </c>
      <c r="Q915" s="258">
        <v>0</v>
      </c>
      <c r="R915" s="259">
        <f t="shared" si="75"/>
        <v>0</v>
      </c>
    </row>
    <row r="916" spans="1:18" ht="12.75" customHeight="1" outlineLevel="2">
      <c r="A916" s="272" t="s">
        <v>5101</v>
      </c>
      <c r="B916" s="196" t="s">
        <v>3815</v>
      </c>
      <c r="C916" s="230">
        <v>0</v>
      </c>
      <c r="D916" s="230">
        <f t="shared" si="72"/>
        <v>0</v>
      </c>
      <c r="E916" s="255"/>
      <c r="F916" s="256"/>
      <c r="G916" s="256"/>
      <c r="H916" s="255"/>
      <c r="I916" s="230"/>
      <c r="J916" s="255"/>
      <c r="K916" s="230">
        <f t="shared" si="73"/>
        <v>0</v>
      </c>
      <c r="L916" s="252"/>
      <c r="M916" s="230"/>
      <c r="N916" s="229">
        <v>0</v>
      </c>
      <c r="O916" s="65" t="s">
        <v>3795</v>
      </c>
      <c r="P916" s="242" t="b">
        <f t="shared" si="76"/>
        <v>1</v>
      </c>
      <c r="Q916" s="258">
        <v>0</v>
      </c>
      <c r="R916" s="259">
        <f t="shared" si="75"/>
        <v>0</v>
      </c>
    </row>
    <row r="917" spans="1:18" ht="12.75" customHeight="1" outlineLevel="2">
      <c r="A917" s="272" t="s">
        <v>5102</v>
      </c>
      <c r="B917" s="196" t="s">
        <v>3816</v>
      </c>
      <c r="C917" s="230">
        <v>10029688.710000001</v>
      </c>
      <c r="D917" s="230">
        <f t="shared" si="72"/>
        <v>-10029688.710000001</v>
      </c>
      <c r="E917" s="255"/>
      <c r="F917" s="256"/>
      <c r="G917" s="256"/>
      <c r="H917" s="255"/>
      <c r="I917" s="230"/>
      <c r="J917" s="255"/>
      <c r="K917" s="230">
        <f t="shared" si="73"/>
        <v>-10029688.710000001</v>
      </c>
      <c r="L917" s="252"/>
      <c r="M917" s="230"/>
      <c r="N917" s="229">
        <v>0</v>
      </c>
      <c r="O917" s="65" t="s">
        <v>3795</v>
      </c>
      <c r="P917" s="242" t="b">
        <f t="shared" si="76"/>
        <v>1</v>
      </c>
      <c r="Q917" s="258">
        <v>0</v>
      </c>
      <c r="R917" s="259">
        <f t="shared" si="75"/>
        <v>-10029688.710000001</v>
      </c>
    </row>
    <row r="918" spans="1:18" ht="12.75" customHeight="1" outlineLevel="2">
      <c r="A918" s="411" t="s">
        <v>5103</v>
      </c>
      <c r="B918" s="283" t="s">
        <v>3817</v>
      </c>
      <c r="C918" s="230">
        <v>-9884321.9600000009</v>
      </c>
      <c r="D918" s="230">
        <f t="shared" si="72"/>
        <v>9884321.9600000009</v>
      </c>
      <c r="E918" s="255"/>
      <c r="F918" s="256"/>
      <c r="G918" s="256"/>
      <c r="H918" s="255"/>
      <c r="I918" s="230"/>
      <c r="J918" s="255"/>
      <c r="K918" s="230">
        <f>D918+I918</f>
        <v>9884321.9600000009</v>
      </c>
      <c r="L918" s="252"/>
      <c r="M918" s="230"/>
      <c r="N918" s="229">
        <v>0</v>
      </c>
      <c r="O918" s="65" t="s">
        <v>3795</v>
      </c>
      <c r="P918" s="242" t="b">
        <f t="shared" si="76"/>
        <v>1</v>
      </c>
      <c r="Q918" s="258">
        <v>0</v>
      </c>
      <c r="R918" s="259">
        <f t="shared" si="75"/>
        <v>9884321.9600000009</v>
      </c>
    </row>
    <row r="919" spans="1:18" ht="12.75" customHeight="1" outlineLevel="1">
      <c r="A919" s="400" t="s">
        <v>3818</v>
      </c>
      <c r="B919" s="196"/>
      <c r="C919" s="254">
        <f>SUM(C920)</f>
        <v>180358.329999999</v>
      </c>
      <c r="D919" s="254">
        <f t="shared" si="72"/>
        <v>-180358.329999999</v>
      </c>
      <c r="E919" s="266"/>
      <c r="F919" s="256"/>
      <c r="G919" s="256"/>
      <c r="H919" s="255"/>
      <c r="I919" s="254"/>
      <c r="J919" s="255"/>
      <c r="K919" s="254">
        <f>D919+I919</f>
        <v>-180358.329999999</v>
      </c>
      <c r="L919" s="257" t="e">
        <f>#REF!+C919</f>
        <v>#REF!</v>
      </c>
      <c r="M919" s="254"/>
      <c r="N919" s="229" t="e">
        <v>#VALUE!</v>
      </c>
      <c r="O919" s="65">
        <v>0</v>
      </c>
      <c r="Q919" s="258">
        <v>-175355.99</v>
      </c>
      <c r="R919" s="259">
        <f t="shared" si="75"/>
        <v>-5002.339999999007</v>
      </c>
    </row>
    <row r="920" spans="1:18" ht="12.75" customHeight="1" outlineLevel="2">
      <c r="A920" s="272" t="s">
        <v>5095</v>
      </c>
      <c r="B920" s="196" t="s">
        <v>3819</v>
      </c>
      <c r="C920" s="230">
        <v>180358.329999999</v>
      </c>
      <c r="D920" s="230">
        <f t="shared" si="72"/>
        <v>-180358.329999999</v>
      </c>
      <c r="E920" s="255"/>
      <c r="F920" s="256"/>
      <c r="G920" s="256"/>
      <c r="H920" s="255"/>
      <c r="I920" s="230"/>
      <c r="J920" s="255"/>
      <c r="K920" s="230">
        <f>D920+I920</f>
        <v>-180358.329999999</v>
      </c>
      <c r="L920" s="252"/>
      <c r="M920" s="230"/>
      <c r="N920" s="229">
        <v>0</v>
      </c>
      <c r="O920" s="65" t="s">
        <v>3818</v>
      </c>
      <c r="P920" s="242" t="b">
        <f>EXACT($A$919,O920)</f>
        <v>1</v>
      </c>
      <c r="Q920" s="258">
        <v>0</v>
      </c>
      <c r="R920" s="259">
        <f t="shared" si="75"/>
        <v>-180358.329999999</v>
      </c>
    </row>
    <row r="921" spans="1:18" outlineLevel="1">
      <c r="A921" s="400" t="s">
        <v>3820</v>
      </c>
      <c r="C921" s="254">
        <f>SUM(C922:C923)</f>
        <v>31217442.519999903</v>
      </c>
      <c r="D921" s="254">
        <f t="shared" si="72"/>
        <v>-31217442.519999903</v>
      </c>
      <c r="E921" s="255"/>
      <c r="F921" s="256"/>
      <c r="G921" s="256"/>
      <c r="H921" s="255"/>
      <c r="I921" s="254">
        <f>I922</f>
        <v>0</v>
      </c>
      <c r="J921" s="255"/>
      <c r="K921" s="254">
        <f t="shared" si="73"/>
        <v>-31217442.519999903</v>
      </c>
      <c r="L921" s="257" t="e">
        <f>#REF!+C921</f>
        <v>#REF!</v>
      </c>
      <c r="M921" s="254"/>
      <c r="N921" s="229" t="e">
        <v>#VALUE!</v>
      </c>
      <c r="O921" s="65">
        <v>0</v>
      </c>
      <c r="Q921" s="258">
        <v>-28593862.16</v>
      </c>
      <c r="R921" s="259">
        <f t="shared" si="75"/>
        <v>-2623580.3599999025</v>
      </c>
    </row>
    <row r="922" spans="1:18" ht="12.75" customHeight="1" outlineLevel="2">
      <c r="A922" s="272" t="s">
        <v>5104</v>
      </c>
      <c r="B922" s="196" t="s">
        <v>3821</v>
      </c>
      <c r="C922" s="230">
        <v>33577664.039999902</v>
      </c>
      <c r="D922" s="230">
        <f t="shared" si="72"/>
        <v>-33577664.039999902</v>
      </c>
      <c r="E922" s="255"/>
      <c r="F922" s="256"/>
      <c r="G922" s="256"/>
      <c r="H922" s="255"/>
      <c r="I922" s="230">
        <v>0</v>
      </c>
      <c r="J922" s="255"/>
      <c r="K922" s="230">
        <f t="shared" si="73"/>
        <v>-33577664.039999902</v>
      </c>
      <c r="L922" s="252"/>
      <c r="M922" s="230"/>
      <c r="N922" s="229">
        <v>0</v>
      </c>
      <c r="O922" s="65" t="s">
        <v>3820</v>
      </c>
      <c r="P922" s="242" t="b">
        <f>EXACT($A921,O922)</f>
        <v>1</v>
      </c>
      <c r="Q922" s="258">
        <v>0</v>
      </c>
      <c r="R922" s="259">
        <f t="shared" si="75"/>
        <v>-33577664.039999902</v>
      </c>
    </row>
    <row r="923" spans="1:18" ht="12.75" customHeight="1" outlineLevel="2">
      <c r="A923" s="411" t="s">
        <v>5105</v>
      </c>
      <c r="B923" s="283" t="s">
        <v>3822</v>
      </c>
      <c r="C923" s="230">
        <v>-2360221.52</v>
      </c>
      <c r="D923" s="230">
        <f t="shared" si="72"/>
        <v>2360221.52</v>
      </c>
      <c r="E923" s="255"/>
      <c r="F923" s="256"/>
      <c r="G923" s="256"/>
      <c r="H923" s="255"/>
      <c r="I923" s="230">
        <v>0</v>
      </c>
      <c r="J923" s="255"/>
      <c r="K923" s="230">
        <f>D923+I923</f>
        <v>2360221.52</v>
      </c>
      <c r="L923" s="252"/>
      <c r="M923" s="230"/>
      <c r="N923" s="229">
        <v>0</v>
      </c>
      <c r="O923" s="65" t="s">
        <v>3820</v>
      </c>
      <c r="P923" s="242" t="b">
        <f>EXACT($A921,O923)</f>
        <v>1</v>
      </c>
      <c r="Q923" s="258">
        <v>0</v>
      </c>
      <c r="R923" s="259">
        <f t="shared" si="75"/>
        <v>2360221.52</v>
      </c>
    </row>
    <row r="924" spans="1:18" outlineLevel="1">
      <c r="A924" s="400" t="s">
        <v>3823</v>
      </c>
      <c r="C924" s="254">
        <f>SUM(C925:C926)</f>
        <v>1003304.5899999898</v>
      </c>
      <c r="D924" s="254">
        <f t="shared" si="72"/>
        <v>-1003304.5899999898</v>
      </c>
      <c r="E924" s="255"/>
      <c r="F924" s="256"/>
      <c r="G924" s="256"/>
      <c r="H924" s="255"/>
      <c r="I924" s="254"/>
      <c r="J924" s="255"/>
      <c r="K924" s="254">
        <f t="shared" si="73"/>
        <v>-1003304.5899999898</v>
      </c>
      <c r="L924" s="257" t="e">
        <f>#REF!+C924</f>
        <v>#REF!</v>
      </c>
      <c r="M924" s="254"/>
      <c r="N924" s="229" t="e">
        <v>#VALUE!</v>
      </c>
      <c r="O924" s="65">
        <v>0</v>
      </c>
      <c r="Q924" s="258">
        <v>-918569.47</v>
      </c>
      <c r="R924" s="259">
        <f t="shared" si="75"/>
        <v>-84735.119999989867</v>
      </c>
    </row>
    <row r="925" spans="1:18" ht="12.75" customHeight="1" outlineLevel="2">
      <c r="A925" s="272" t="s">
        <v>5106</v>
      </c>
      <c r="B925" s="196" t="s">
        <v>3543</v>
      </c>
      <c r="C925" s="230">
        <v>1084844.4099999899</v>
      </c>
      <c r="D925" s="230">
        <f t="shared" si="72"/>
        <v>-1084844.4099999899</v>
      </c>
      <c r="E925" s="255"/>
      <c r="F925" s="256"/>
      <c r="G925" s="256"/>
      <c r="H925" s="255"/>
      <c r="I925" s="230"/>
      <c r="J925" s="255"/>
      <c r="K925" s="230">
        <f t="shared" si="73"/>
        <v>-1084844.4099999899</v>
      </c>
      <c r="L925" s="252"/>
      <c r="M925" s="230"/>
      <c r="N925" s="229">
        <v>0</v>
      </c>
      <c r="O925" s="65" t="s">
        <v>3823</v>
      </c>
      <c r="P925" s="242" t="b">
        <f>EXACT($A924,O925)</f>
        <v>1</v>
      </c>
      <c r="Q925" s="258">
        <v>0</v>
      </c>
      <c r="R925" s="259">
        <f t="shared" si="75"/>
        <v>-1084844.4099999899</v>
      </c>
    </row>
    <row r="926" spans="1:18" ht="12.75" customHeight="1" outlineLevel="2">
      <c r="A926" s="411" t="s">
        <v>5107</v>
      </c>
      <c r="B926" s="283" t="s">
        <v>3824</v>
      </c>
      <c r="C926" s="230">
        <v>-81539.820000000007</v>
      </c>
      <c r="D926" s="230">
        <f t="shared" si="72"/>
        <v>81539.820000000007</v>
      </c>
      <c r="E926" s="255"/>
      <c r="F926" s="256"/>
      <c r="G926" s="256"/>
      <c r="H926" s="255"/>
      <c r="I926" s="230"/>
      <c r="J926" s="255"/>
      <c r="K926" s="230">
        <f>D926+I926</f>
        <v>81539.820000000007</v>
      </c>
      <c r="L926" s="252"/>
      <c r="M926" s="230"/>
      <c r="N926" s="229">
        <v>0</v>
      </c>
      <c r="O926" s="65" t="s">
        <v>3823</v>
      </c>
      <c r="P926" s="242" t="b">
        <f>EXACT($A924,O926)</f>
        <v>1</v>
      </c>
      <c r="Q926" s="258">
        <v>0</v>
      </c>
      <c r="R926" s="259">
        <f t="shared" si="75"/>
        <v>81539.820000000007</v>
      </c>
    </row>
    <row r="927" spans="1:18" outlineLevel="1">
      <c r="A927" s="400" t="s">
        <v>2838</v>
      </c>
      <c r="C927" s="254">
        <f>SUM(C928:C939)</f>
        <v>4134273.5300000003</v>
      </c>
      <c r="D927" s="254">
        <f t="shared" si="72"/>
        <v>-4134273.5300000003</v>
      </c>
      <c r="E927" s="255"/>
      <c r="F927" s="256"/>
      <c r="G927" s="256"/>
      <c r="H927" s="255"/>
      <c r="I927" s="254">
        <f>I932</f>
        <v>2181216.02</v>
      </c>
      <c r="J927" s="255"/>
      <c r="K927" s="254">
        <f t="shared" si="73"/>
        <v>-1953057.5100000002</v>
      </c>
      <c r="L927" s="257" t="e">
        <f>#REF!+C927</f>
        <v>#REF!</v>
      </c>
      <c r="M927" s="254"/>
      <c r="N927" s="229" t="e">
        <v>#VALUE!</v>
      </c>
      <c r="O927" s="65">
        <v>0</v>
      </c>
      <c r="Q927" s="258">
        <v>-1932896.67</v>
      </c>
      <c r="R927" s="259">
        <f t="shared" si="75"/>
        <v>-20160.840000000317</v>
      </c>
    </row>
    <row r="928" spans="1:18" ht="12.75" customHeight="1" outlineLevel="2">
      <c r="A928" s="272" t="s">
        <v>5108</v>
      </c>
      <c r="B928" s="196" t="s">
        <v>3825</v>
      </c>
      <c r="C928" s="230">
        <v>133176.19</v>
      </c>
      <c r="D928" s="230">
        <f t="shared" si="72"/>
        <v>-133176.19</v>
      </c>
      <c r="E928" s="255"/>
      <c r="F928" s="256"/>
      <c r="G928" s="256"/>
      <c r="H928" s="255"/>
      <c r="I928" s="230"/>
      <c r="J928" s="255"/>
      <c r="K928" s="230">
        <f t="shared" si="73"/>
        <v>-133176.19</v>
      </c>
      <c r="L928" s="252"/>
      <c r="M928" s="230"/>
      <c r="N928" s="229">
        <v>0</v>
      </c>
      <c r="O928" s="65" t="s">
        <v>2838</v>
      </c>
      <c r="P928" s="242" t="b">
        <f>EXACT($A$927,O928)</f>
        <v>1</v>
      </c>
      <c r="Q928" s="258">
        <v>0</v>
      </c>
      <c r="R928" s="259">
        <f t="shared" si="75"/>
        <v>-133176.19</v>
      </c>
    </row>
    <row r="929" spans="1:19" ht="12.75" customHeight="1" outlineLevel="2">
      <c r="A929" s="272" t="s">
        <v>5109</v>
      </c>
      <c r="B929" s="196" t="s">
        <v>3826</v>
      </c>
      <c r="C929" s="230">
        <v>6183.39</v>
      </c>
      <c r="D929" s="230">
        <f t="shared" si="72"/>
        <v>-6183.39</v>
      </c>
      <c r="E929" s="255"/>
      <c r="F929" s="256"/>
      <c r="G929" s="256"/>
      <c r="H929" s="255"/>
      <c r="I929" s="230"/>
      <c r="J929" s="255"/>
      <c r="K929" s="230">
        <f t="shared" si="73"/>
        <v>-6183.39</v>
      </c>
      <c r="L929" s="252"/>
      <c r="M929" s="230"/>
      <c r="N929" s="229">
        <v>0</v>
      </c>
      <c r="O929" s="65" t="s">
        <v>2838</v>
      </c>
      <c r="P929" s="242" t="b">
        <f t="shared" ref="P929:P939" si="77">EXACT($A$927,O929)</f>
        <v>1</v>
      </c>
      <c r="Q929" s="258">
        <v>0</v>
      </c>
      <c r="R929" s="259">
        <f t="shared" si="75"/>
        <v>-6183.39</v>
      </c>
    </row>
    <row r="930" spans="1:19" ht="12.75" customHeight="1" outlineLevel="2">
      <c r="A930" s="272" t="s">
        <v>5110</v>
      </c>
      <c r="B930" s="196" t="s">
        <v>3827</v>
      </c>
      <c r="C930" s="230">
        <v>122230.31</v>
      </c>
      <c r="D930" s="230">
        <f t="shared" si="72"/>
        <v>-122230.31</v>
      </c>
      <c r="E930" s="255"/>
      <c r="F930" s="256"/>
      <c r="G930" s="256"/>
      <c r="H930" s="255"/>
      <c r="I930" s="230"/>
      <c r="J930" s="255"/>
      <c r="K930" s="230">
        <f t="shared" si="73"/>
        <v>-122230.31</v>
      </c>
      <c r="L930" s="252"/>
      <c r="M930" s="230"/>
      <c r="N930" s="229">
        <v>0</v>
      </c>
      <c r="O930" s="65" t="s">
        <v>2838</v>
      </c>
      <c r="P930" s="242" t="b">
        <f t="shared" si="77"/>
        <v>1</v>
      </c>
      <c r="Q930" s="258">
        <v>0</v>
      </c>
      <c r="R930" s="259">
        <f t="shared" si="75"/>
        <v>-122230.31</v>
      </c>
    </row>
    <row r="931" spans="1:19" ht="12.75" customHeight="1" outlineLevel="2">
      <c r="A931" s="272" t="s">
        <v>5111</v>
      </c>
      <c r="B931" s="196" t="s">
        <v>3828</v>
      </c>
      <c r="C931" s="230">
        <v>0</v>
      </c>
      <c r="D931" s="230">
        <f t="shared" si="72"/>
        <v>0</v>
      </c>
      <c r="E931" s="255"/>
      <c r="F931" s="256"/>
      <c r="G931" s="256"/>
      <c r="H931" s="255"/>
      <c r="I931" s="230"/>
      <c r="J931" s="255"/>
      <c r="K931" s="230">
        <f t="shared" si="73"/>
        <v>0</v>
      </c>
      <c r="L931" s="252"/>
      <c r="M931" s="230"/>
      <c r="N931" s="229">
        <v>0</v>
      </c>
      <c r="O931" s="65" t="s">
        <v>2838</v>
      </c>
      <c r="P931" s="242" t="b">
        <f t="shared" si="77"/>
        <v>1</v>
      </c>
      <c r="Q931" s="258">
        <v>0</v>
      </c>
      <c r="R931" s="259">
        <f t="shared" si="75"/>
        <v>0</v>
      </c>
    </row>
    <row r="932" spans="1:19" ht="12.75" customHeight="1" outlineLevel="2">
      <c r="A932" s="272" t="s">
        <v>5112</v>
      </c>
      <c r="B932" s="196" t="s">
        <v>3829</v>
      </c>
      <c r="C932" s="230">
        <v>2196859.06</v>
      </c>
      <c r="D932" s="230">
        <f t="shared" si="72"/>
        <v>-2196859.06</v>
      </c>
      <c r="E932" s="255"/>
      <c r="F932" s="256"/>
      <c r="G932" s="256"/>
      <c r="H932" s="255"/>
      <c r="I932" s="230">
        <v>2181216.02</v>
      </c>
      <c r="J932" s="255"/>
      <c r="K932" s="230">
        <f t="shared" si="73"/>
        <v>-15643.040000000037</v>
      </c>
      <c r="L932" s="252"/>
      <c r="M932" s="230"/>
      <c r="N932" s="229">
        <v>0</v>
      </c>
      <c r="O932" s="65" t="s">
        <v>2838</v>
      </c>
      <c r="P932" s="242" t="b">
        <f t="shared" si="77"/>
        <v>1</v>
      </c>
      <c r="Q932" s="258">
        <v>0</v>
      </c>
      <c r="R932" s="259">
        <f t="shared" si="75"/>
        <v>-15643.040000000037</v>
      </c>
      <c r="S932" s="229"/>
    </row>
    <row r="933" spans="1:19" ht="12.75" customHeight="1" outlineLevel="2">
      <c r="A933" s="272" t="s">
        <v>5113</v>
      </c>
      <c r="B933" s="196" t="s">
        <v>3830</v>
      </c>
      <c r="C933" s="230">
        <v>73395.02</v>
      </c>
      <c r="D933" s="230">
        <f t="shared" si="72"/>
        <v>-73395.02</v>
      </c>
      <c r="E933" s="255"/>
      <c r="F933" s="256"/>
      <c r="G933" s="256"/>
      <c r="H933" s="255"/>
      <c r="I933" s="230"/>
      <c r="J933" s="255"/>
      <c r="K933" s="230">
        <f t="shared" si="73"/>
        <v>-73395.02</v>
      </c>
      <c r="L933" s="252"/>
      <c r="M933" s="230"/>
      <c r="N933" s="229">
        <v>0</v>
      </c>
      <c r="O933" s="65" t="s">
        <v>2838</v>
      </c>
      <c r="P933" s="242" t="b">
        <f t="shared" si="77"/>
        <v>1</v>
      </c>
      <c r="Q933" s="258">
        <v>0</v>
      </c>
      <c r="R933" s="259">
        <f t="shared" si="75"/>
        <v>-73395.02</v>
      </c>
    </row>
    <row r="934" spans="1:19" ht="12.75" customHeight="1" outlineLevel="2">
      <c r="A934" s="272" t="s">
        <v>5114</v>
      </c>
      <c r="B934" s="196" t="s">
        <v>3831</v>
      </c>
      <c r="C934" s="230">
        <v>1602429.56</v>
      </c>
      <c r="D934" s="230">
        <f t="shared" si="72"/>
        <v>-1602429.56</v>
      </c>
      <c r="E934" s="255"/>
      <c r="F934" s="256"/>
      <c r="G934" s="256"/>
      <c r="H934" s="255"/>
      <c r="I934" s="230"/>
      <c r="J934" s="255"/>
      <c r="K934" s="230">
        <f t="shared" si="73"/>
        <v>-1602429.56</v>
      </c>
      <c r="L934" s="252"/>
      <c r="M934" s="230"/>
      <c r="N934" s="229">
        <v>0</v>
      </c>
      <c r="O934" s="65" t="s">
        <v>2838</v>
      </c>
      <c r="P934" s="242" t="b">
        <f t="shared" si="77"/>
        <v>1</v>
      </c>
      <c r="Q934" s="258">
        <v>0</v>
      </c>
      <c r="R934" s="259">
        <f t="shared" si="75"/>
        <v>-1602429.56</v>
      </c>
    </row>
    <row r="935" spans="1:19" ht="12.75" customHeight="1" outlineLevel="2">
      <c r="A935" s="272" t="s">
        <v>5115</v>
      </c>
      <c r="B935" s="208" t="s">
        <v>3832</v>
      </c>
      <c r="C935" s="230">
        <v>0</v>
      </c>
      <c r="D935" s="230">
        <f t="shared" si="72"/>
        <v>0</v>
      </c>
      <c r="E935" s="255"/>
      <c r="F935" s="256"/>
      <c r="G935" s="256"/>
      <c r="H935" s="255"/>
      <c r="I935" s="230"/>
      <c r="J935" s="255"/>
      <c r="K935" s="230">
        <f t="shared" si="73"/>
        <v>0</v>
      </c>
      <c r="L935" s="252"/>
      <c r="M935" s="230"/>
      <c r="N935" s="229">
        <v>0</v>
      </c>
      <c r="O935" s="65" t="s">
        <v>2838</v>
      </c>
      <c r="P935" s="242" t="b">
        <f t="shared" si="77"/>
        <v>1</v>
      </c>
      <c r="Q935" s="258">
        <v>0</v>
      </c>
      <c r="R935" s="259">
        <f t="shared" si="75"/>
        <v>0</v>
      </c>
    </row>
    <row r="936" spans="1:19" ht="12.75" customHeight="1" outlineLevel="2">
      <c r="A936" s="272" t="s">
        <v>5116</v>
      </c>
      <c r="B936" s="208" t="s">
        <v>3833</v>
      </c>
      <c r="C936" s="230">
        <v>0</v>
      </c>
      <c r="D936" s="230">
        <f t="shared" si="72"/>
        <v>0</v>
      </c>
      <c r="E936" s="255"/>
      <c r="F936" s="256"/>
      <c r="G936" s="256"/>
      <c r="H936" s="255"/>
      <c r="I936" s="230"/>
      <c r="J936" s="255"/>
      <c r="K936" s="230">
        <f t="shared" si="73"/>
        <v>0</v>
      </c>
      <c r="L936" s="252"/>
      <c r="M936" s="230"/>
      <c r="N936" s="229">
        <v>0</v>
      </c>
      <c r="O936" s="65" t="s">
        <v>2838</v>
      </c>
      <c r="P936" s="242" t="b">
        <f t="shared" si="77"/>
        <v>1</v>
      </c>
      <c r="Q936" s="258">
        <v>0</v>
      </c>
      <c r="R936" s="259">
        <f t="shared" si="75"/>
        <v>0</v>
      </c>
    </row>
    <row r="937" spans="1:19" ht="12.75" customHeight="1" outlineLevel="2">
      <c r="A937" s="272" t="s">
        <v>5117</v>
      </c>
      <c r="B937" s="208" t="s">
        <v>3834</v>
      </c>
      <c r="C937" s="230">
        <v>0</v>
      </c>
      <c r="D937" s="230">
        <f t="shared" si="72"/>
        <v>0</v>
      </c>
      <c r="E937" s="255"/>
      <c r="F937" s="256"/>
      <c r="G937" s="256"/>
      <c r="H937" s="255"/>
      <c r="I937" s="230"/>
      <c r="J937" s="255"/>
      <c r="K937" s="230">
        <f t="shared" si="73"/>
        <v>0</v>
      </c>
      <c r="L937" s="252"/>
      <c r="M937" s="230"/>
      <c r="N937" s="229">
        <v>0</v>
      </c>
      <c r="O937" s="65" t="s">
        <v>2838</v>
      </c>
      <c r="P937" s="242" t="b">
        <f t="shared" si="77"/>
        <v>1</v>
      </c>
      <c r="Q937" s="258">
        <v>0</v>
      </c>
      <c r="R937" s="259">
        <f t="shared" si="75"/>
        <v>0</v>
      </c>
    </row>
    <row r="938" spans="1:19" ht="12.75" customHeight="1" outlineLevel="2">
      <c r="A938" s="272" t="s">
        <v>5118</v>
      </c>
      <c r="B938" s="196" t="s">
        <v>3835</v>
      </c>
      <c r="C938" s="230">
        <v>0</v>
      </c>
      <c r="D938" s="230">
        <f t="shared" si="72"/>
        <v>0</v>
      </c>
      <c r="E938" s="255"/>
      <c r="F938" s="256"/>
      <c r="G938" s="256"/>
      <c r="H938" s="255"/>
      <c r="J938" s="255"/>
      <c r="K938" s="230">
        <f>D938+I938</f>
        <v>0</v>
      </c>
      <c r="L938" s="252"/>
      <c r="M938" s="230"/>
      <c r="N938" s="229">
        <v>0</v>
      </c>
      <c r="O938" s="65" t="s">
        <v>2838</v>
      </c>
      <c r="P938" s="242" t="b">
        <f t="shared" si="77"/>
        <v>1</v>
      </c>
      <c r="Q938" s="258">
        <v>0</v>
      </c>
      <c r="R938" s="259">
        <f t="shared" si="75"/>
        <v>0</v>
      </c>
    </row>
    <row r="939" spans="1:19" ht="12.75" customHeight="1" outlineLevel="2">
      <c r="A939" s="401" t="s">
        <v>5119</v>
      </c>
      <c r="B939" s="45" t="s">
        <v>3836</v>
      </c>
      <c r="C939" s="230">
        <v>0</v>
      </c>
      <c r="D939" s="230">
        <f t="shared" si="72"/>
        <v>0</v>
      </c>
      <c r="E939" s="255"/>
      <c r="F939" s="256"/>
      <c r="G939" s="256"/>
      <c r="H939" s="255"/>
      <c r="I939" s="230"/>
      <c r="J939" s="255"/>
      <c r="K939" s="230">
        <f t="shared" si="73"/>
        <v>0</v>
      </c>
      <c r="L939" s="252"/>
      <c r="M939" s="230"/>
      <c r="N939" s="229">
        <v>0</v>
      </c>
      <c r="O939" s="65" t="s">
        <v>2838</v>
      </c>
      <c r="P939" s="242" t="b">
        <f t="shared" si="77"/>
        <v>1</v>
      </c>
      <c r="Q939" s="258">
        <v>0</v>
      </c>
      <c r="R939" s="259">
        <f t="shared" si="75"/>
        <v>0</v>
      </c>
    </row>
    <row r="940" spans="1:19" outlineLevel="1">
      <c r="A940" s="400" t="s">
        <v>3837</v>
      </c>
      <c r="C940" s="254">
        <f>SUM(C941)</f>
        <v>2732644.06</v>
      </c>
      <c r="D940" s="254">
        <f t="shared" ref="D940:D1003" si="78">C940*-1</f>
        <v>-2732644.06</v>
      </c>
      <c r="E940" s="255"/>
      <c r="F940" s="256"/>
      <c r="G940" s="256"/>
      <c r="H940" s="255"/>
      <c r="I940" s="254"/>
      <c r="J940" s="255"/>
      <c r="K940" s="254">
        <f t="shared" ref="K940:K974" si="79">D940+I940</f>
        <v>-2732644.06</v>
      </c>
      <c r="L940" s="257" t="e">
        <f>#REF!+C940</f>
        <v>#REF!</v>
      </c>
      <c r="M940" s="254"/>
      <c r="N940" s="229" t="e">
        <v>#VALUE!</v>
      </c>
      <c r="O940" s="65">
        <v>0</v>
      </c>
      <c r="Q940" s="258">
        <v>-2506464.85</v>
      </c>
      <c r="R940" s="259">
        <f t="shared" si="75"/>
        <v>-226179.20999999996</v>
      </c>
    </row>
    <row r="941" spans="1:19" ht="12.75" customHeight="1" outlineLevel="2">
      <c r="A941" s="272" t="s">
        <v>5120</v>
      </c>
      <c r="B941" s="196" t="s">
        <v>3838</v>
      </c>
      <c r="C941" s="230">
        <v>2732644.06</v>
      </c>
      <c r="D941" s="230">
        <f t="shared" si="78"/>
        <v>-2732644.06</v>
      </c>
      <c r="E941" s="255"/>
      <c r="F941" s="256"/>
      <c r="G941" s="256"/>
      <c r="H941" s="255"/>
      <c r="I941" s="230"/>
      <c r="J941" s="255"/>
      <c r="K941" s="230">
        <f t="shared" si="79"/>
        <v>-2732644.06</v>
      </c>
      <c r="L941" s="252"/>
      <c r="M941" s="230"/>
      <c r="N941" s="229">
        <v>0</v>
      </c>
      <c r="O941" s="65" t="s">
        <v>3837</v>
      </c>
      <c r="P941" s="242" t="b">
        <f>EXACT($A940,O941)</f>
        <v>1</v>
      </c>
      <c r="Q941" s="258">
        <v>0</v>
      </c>
      <c r="R941" s="259">
        <f t="shared" si="75"/>
        <v>-2732644.06</v>
      </c>
    </row>
    <row r="942" spans="1:19" outlineLevel="1">
      <c r="A942" s="400" t="s">
        <v>3839</v>
      </c>
      <c r="C942" s="254">
        <f>SUM(C943)</f>
        <v>148106.17000000001</v>
      </c>
      <c r="D942" s="254">
        <f t="shared" si="78"/>
        <v>-148106.17000000001</v>
      </c>
      <c r="E942" s="255"/>
      <c r="F942" s="256"/>
      <c r="G942" s="256"/>
      <c r="H942" s="255"/>
      <c r="I942" s="254"/>
      <c r="J942" s="255"/>
      <c r="K942" s="254">
        <f t="shared" si="79"/>
        <v>-148106.17000000001</v>
      </c>
      <c r="L942" s="257" t="e">
        <f>#REF!+C942</f>
        <v>#REF!</v>
      </c>
      <c r="M942" s="254"/>
      <c r="N942" s="229" t="e">
        <v>#VALUE!</v>
      </c>
      <c r="O942" s="65">
        <v>0</v>
      </c>
      <c r="Q942" s="258">
        <v>-136376.54999999999</v>
      </c>
      <c r="R942" s="259">
        <f t="shared" si="75"/>
        <v>-11729.620000000024</v>
      </c>
    </row>
    <row r="943" spans="1:19" ht="12.75" customHeight="1" outlineLevel="2">
      <c r="A943" s="272" t="s">
        <v>5121</v>
      </c>
      <c r="B943" s="196" t="s">
        <v>3840</v>
      </c>
      <c r="C943" s="230">
        <v>148106.17000000001</v>
      </c>
      <c r="D943" s="230">
        <f t="shared" si="78"/>
        <v>-148106.17000000001</v>
      </c>
      <c r="E943" s="255"/>
      <c r="F943" s="256"/>
      <c r="G943" s="256"/>
      <c r="H943" s="255"/>
      <c r="I943" s="230"/>
      <c r="J943" s="255"/>
      <c r="K943" s="230">
        <f t="shared" si="79"/>
        <v>-148106.17000000001</v>
      </c>
      <c r="L943" s="252"/>
      <c r="M943" s="230"/>
      <c r="N943" s="229">
        <v>0</v>
      </c>
      <c r="O943" s="65" t="s">
        <v>3839</v>
      </c>
      <c r="P943" s="242" t="b">
        <f>EXACT($A942,O943)</f>
        <v>1</v>
      </c>
      <c r="Q943" s="258">
        <v>0</v>
      </c>
      <c r="R943" s="259">
        <f t="shared" si="75"/>
        <v>-148106.17000000001</v>
      </c>
    </row>
    <row r="944" spans="1:19" outlineLevel="1">
      <c r="A944" s="400" t="s">
        <v>3841</v>
      </c>
      <c r="C944" s="254">
        <f>SUM(C945)</f>
        <v>370051.28999999899</v>
      </c>
      <c r="D944" s="254">
        <f t="shared" si="78"/>
        <v>-370051.28999999899</v>
      </c>
      <c r="E944" s="255"/>
      <c r="F944" s="256"/>
      <c r="G944" s="256"/>
      <c r="H944" s="255"/>
      <c r="I944" s="254"/>
      <c r="J944" s="255"/>
      <c r="K944" s="254">
        <f t="shared" si="79"/>
        <v>-370051.28999999899</v>
      </c>
      <c r="L944" s="257" t="e">
        <f>#REF!+C944</f>
        <v>#REF!</v>
      </c>
      <c r="M944" s="254"/>
      <c r="N944" s="229" t="e">
        <v>#VALUE!</v>
      </c>
      <c r="O944" s="65">
        <v>0</v>
      </c>
      <c r="Q944" s="258">
        <v>-368504.29</v>
      </c>
      <c r="R944" s="259">
        <f t="shared" si="75"/>
        <v>-1546.9999999990105</v>
      </c>
    </row>
    <row r="945" spans="1:18" ht="12.75" customHeight="1" outlineLevel="2">
      <c r="A945" s="272" t="s">
        <v>5122</v>
      </c>
      <c r="B945" s="196" t="s">
        <v>3842</v>
      </c>
      <c r="C945" s="230">
        <v>370051.28999999899</v>
      </c>
      <c r="D945" s="230">
        <f t="shared" si="78"/>
        <v>-370051.28999999899</v>
      </c>
      <c r="E945" s="255"/>
      <c r="F945" s="256"/>
      <c r="G945" s="256"/>
      <c r="H945" s="255"/>
      <c r="I945" s="230"/>
      <c r="J945" s="255"/>
      <c r="K945" s="230">
        <f t="shared" si="79"/>
        <v>-370051.28999999899</v>
      </c>
      <c r="L945" s="252"/>
      <c r="M945" s="230"/>
      <c r="N945" s="229">
        <v>0</v>
      </c>
      <c r="O945" s="65" t="s">
        <v>3841</v>
      </c>
      <c r="P945" s="242" t="b">
        <f>EXACT($A944,O945)</f>
        <v>1</v>
      </c>
      <c r="Q945" s="258">
        <v>0</v>
      </c>
      <c r="R945" s="259">
        <f t="shared" si="75"/>
        <v>-370051.28999999899</v>
      </c>
    </row>
    <row r="946" spans="1:18" outlineLevel="1">
      <c r="A946" s="400" t="s">
        <v>3843</v>
      </c>
      <c r="C946" s="254">
        <f>SUM(C947)</f>
        <v>4022549.6099999901</v>
      </c>
      <c r="D946" s="254">
        <f t="shared" si="78"/>
        <v>-4022549.6099999901</v>
      </c>
      <c r="E946" s="255"/>
      <c r="F946" s="256"/>
      <c r="G946" s="256"/>
      <c r="H946" s="255"/>
      <c r="I946" s="254"/>
      <c r="J946" s="255"/>
      <c r="K946" s="254">
        <f t="shared" si="79"/>
        <v>-4022549.6099999901</v>
      </c>
      <c r="L946" s="257" t="e">
        <f>#REF!+C946</f>
        <v>#REF!</v>
      </c>
      <c r="M946" s="254"/>
      <c r="N946" s="229" t="e">
        <v>#VALUE!</v>
      </c>
      <c r="O946" s="65">
        <v>0</v>
      </c>
      <c r="Q946" s="258">
        <v>-3686266.97</v>
      </c>
      <c r="R946" s="259">
        <f t="shared" si="75"/>
        <v>-336282.63999998989</v>
      </c>
    </row>
    <row r="947" spans="1:18" ht="12.75" customHeight="1" outlineLevel="2">
      <c r="A947" s="272" t="s">
        <v>5123</v>
      </c>
      <c r="B947" s="196" t="s">
        <v>3844</v>
      </c>
      <c r="C947" s="230">
        <v>4022549.6099999901</v>
      </c>
      <c r="D947" s="230">
        <f t="shared" si="78"/>
        <v>-4022549.6099999901</v>
      </c>
      <c r="E947" s="255"/>
      <c r="F947" s="256"/>
      <c r="G947" s="256"/>
      <c r="H947" s="255"/>
      <c r="I947" s="230"/>
      <c r="J947" s="255"/>
      <c r="K947" s="230">
        <f t="shared" si="79"/>
        <v>-4022549.6099999901</v>
      </c>
      <c r="L947" s="252"/>
      <c r="M947" s="230"/>
      <c r="N947" s="229">
        <v>0</v>
      </c>
      <c r="O947" s="65" t="s">
        <v>3843</v>
      </c>
      <c r="P947" s="242" t="b">
        <f>EXACT($A946,O947)</f>
        <v>1</v>
      </c>
      <c r="Q947" s="258">
        <v>0</v>
      </c>
      <c r="R947" s="259">
        <f t="shared" si="75"/>
        <v>-4022549.6099999901</v>
      </c>
    </row>
    <row r="948" spans="1:18" outlineLevel="1">
      <c r="A948" s="400" t="s">
        <v>3845</v>
      </c>
      <c r="C948" s="254">
        <f>SUM(C949)</f>
        <v>3876.48</v>
      </c>
      <c r="D948" s="254">
        <f t="shared" si="78"/>
        <v>-3876.48</v>
      </c>
      <c r="E948" s="255"/>
      <c r="F948" s="256"/>
      <c r="G948" s="256"/>
      <c r="H948" s="255"/>
      <c r="I948" s="254"/>
      <c r="J948" s="255"/>
      <c r="K948" s="254">
        <f t="shared" si="79"/>
        <v>-3876.48</v>
      </c>
      <c r="L948" s="257" t="e">
        <f>#REF!+C948</f>
        <v>#REF!</v>
      </c>
      <c r="M948" s="254"/>
      <c r="N948" s="229" t="e">
        <v>#VALUE!</v>
      </c>
      <c r="O948" s="65">
        <v>0</v>
      </c>
      <c r="Q948" s="258">
        <v>-3876.48</v>
      </c>
      <c r="R948" s="259">
        <f t="shared" si="75"/>
        <v>0</v>
      </c>
    </row>
    <row r="949" spans="1:18" ht="12.75" customHeight="1" outlineLevel="2">
      <c r="A949" s="272" t="s">
        <v>5124</v>
      </c>
      <c r="B949" s="196" t="s">
        <v>3846</v>
      </c>
      <c r="C949" s="230">
        <v>3876.48</v>
      </c>
      <c r="D949" s="230">
        <f t="shared" si="78"/>
        <v>-3876.48</v>
      </c>
      <c r="E949" s="255"/>
      <c r="F949" s="256"/>
      <c r="G949" s="256"/>
      <c r="H949" s="255"/>
      <c r="I949" s="230"/>
      <c r="J949" s="255"/>
      <c r="K949" s="230">
        <f t="shared" si="79"/>
        <v>-3876.48</v>
      </c>
      <c r="L949" s="252"/>
      <c r="M949" s="230"/>
      <c r="N949" s="229">
        <v>0</v>
      </c>
      <c r="O949" s="65" t="s">
        <v>3845</v>
      </c>
      <c r="P949" s="242" t="b">
        <f>EXACT($A948,O949)</f>
        <v>1</v>
      </c>
      <c r="Q949" s="258">
        <v>0</v>
      </c>
      <c r="R949" s="259">
        <f t="shared" si="75"/>
        <v>-3876.48</v>
      </c>
    </row>
    <row r="950" spans="1:18" outlineLevel="1">
      <c r="A950" s="400" t="s">
        <v>2875</v>
      </c>
      <c r="B950" s="145"/>
      <c r="C950" s="254">
        <f>SUM(C951:C952)</f>
        <v>13889555.359999901</v>
      </c>
      <c r="D950" s="254">
        <f t="shared" si="78"/>
        <v>-13889555.359999901</v>
      </c>
      <c r="E950" s="255"/>
      <c r="F950" s="256"/>
      <c r="G950" s="256"/>
      <c r="H950" s="255"/>
      <c r="I950" s="236">
        <f>I951+I952</f>
        <v>94300</v>
      </c>
      <c r="J950" s="255"/>
      <c r="K950" s="254">
        <f t="shared" si="79"/>
        <v>-13795255.359999901</v>
      </c>
      <c r="L950" s="257" t="e">
        <f>#REF!+C950</f>
        <v>#REF!</v>
      </c>
      <c r="M950" s="254"/>
      <c r="N950" s="229" t="e">
        <v>#VALUE!</v>
      </c>
      <c r="O950" s="65">
        <v>0</v>
      </c>
      <c r="Q950" s="258">
        <v>-11991311</v>
      </c>
      <c r="R950" s="259">
        <f t="shared" si="75"/>
        <v>-1803944.3599999007</v>
      </c>
    </row>
    <row r="951" spans="1:18" ht="12.75" customHeight="1" outlineLevel="2">
      <c r="A951" s="272" t="s">
        <v>5125</v>
      </c>
      <c r="B951" s="196" t="s">
        <v>3847</v>
      </c>
      <c r="C951" s="230">
        <v>0</v>
      </c>
      <c r="D951" s="230">
        <f t="shared" si="78"/>
        <v>0</v>
      </c>
      <c r="E951" s="255"/>
      <c r="F951" s="256"/>
      <c r="G951" s="256"/>
      <c r="H951" s="255"/>
      <c r="I951" s="230">
        <v>0</v>
      </c>
      <c r="J951" s="255"/>
      <c r="K951" s="230">
        <f t="shared" si="79"/>
        <v>0</v>
      </c>
      <c r="L951" s="252"/>
      <c r="M951" s="230"/>
      <c r="N951" s="229">
        <v>0</v>
      </c>
      <c r="O951" s="65" t="s">
        <v>2875</v>
      </c>
      <c r="P951" s="242" t="b">
        <f>EXACT($A950,O951)</f>
        <v>1</v>
      </c>
      <c r="Q951" s="258">
        <v>0</v>
      </c>
      <c r="R951" s="259">
        <f t="shared" si="75"/>
        <v>0</v>
      </c>
    </row>
    <row r="952" spans="1:18" ht="12.75" customHeight="1" outlineLevel="2">
      <c r="A952" s="272" t="s">
        <v>5806</v>
      </c>
      <c r="B952" s="196" t="s">
        <v>3848</v>
      </c>
      <c r="C952" s="230">
        <v>13889555.359999901</v>
      </c>
      <c r="D952" s="230">
        <f>C952*-1</f>
        <v>-13889555.359999901</v>
      </c>
      <c r="E952" s="255"/>
      <c r="F952" s="256"/>
      <c r="G952" s="256"/>
      <c r="H952" s="255"/>
      <c r="I952" s="230">
        <v>94300</v>
      </c>
      <c r="J952" s="255"/>
      <c r="K952" s="230">
        <f>D952+I952</f>
        <v>-13795255.359999901</v>
      </c>
      <c r="L952" s="252"/>
      <c r="M952" s="230"/>
      <c r="N952" s="229">
        <v>0</v>
      </c>
      <c r="O952" s="65" t="s">
        <v>2875</v>
      </c>
      <c r="P952" s="242" t="b">
        <f>EXACT($A950,O952)</f>
        <v>1</v>
      </c>
      <c r="Q952" s="258">
        <v>0</v>
      </c>
      <c r="R952" s="259">
        <f>K952-Q952</f>
        <v>-13795255.359999901</v>
      </c>
    </row>
    <row r="953" spans="1:18" ht="12.75" customHeight="1" outlineLevel="1">
      <c r="A953" s="400" t="s">
        <v>3849</v>
      </c>
      <c r="B953" s="271"/>
      <c r="C953" s="254">
        <f>SUM(C954)</f>
        <v>1140.3599999999899</v>
      </c>
      <c r="D953" s="254">
        <f>C953*-1</f>
        <v>-1140.3599999999899</v>
      </c>
      <c r="E953" s="255"/>
      <c r="F953" s="256"/>
      <c r="G953" s="256"/>
      <c r="H953" s="255"/>
      <c r="I953" s="254"/>
      <c r="J953" s="255"/>
      <c r="K953" s="254">
        <f>D953+I953</f>
        <v>-1140.3599999999899</v>
      </c>
      <c r="L953" s="257" t="e">
        <f>#REF!+C953</f>
        <v>#REF!</v>
      </c>
      <c r="M953" s="219"/>
      <c r="N953" s="229" t="e">
        <v>#VALUE!</v>
      </c>
      <c r="O953" s="65">
        <v>0</v>
      </c>
      <c r="Q953" s="258">
        <v>-1140.3599999999999</v>
      </c>
      <c r="R953" s="259">
        <f>K953-Q953</f>
        <v>1.0004441719502211E-11</v>
      </c>
    </row>
    <row r="954" spans="1:18" ht="12.75" customHeight="1" outlineLevel="2">
      <c r="A954" s="272" t="s">
        <v>5807</v>
      </c>
      <c r="B954" s="196" t="s">
        <v>3850</v>
      </c>
      <c r="C954" s="230">
        <v>1140.3599999999899</v>
      </c>
      <c r="D954" s="230">
        <f>C954*-1</f>
        <v>-1140.3599999999899</v>
      </c>
      <c r="E954" s="255"/>
      <c r="F954" s="256"/>
      <c r="G954" s="256"/>
      <c r="H954" s="255"/>
      <c r="I954" s="230"/>
      <c r="J954" s="255"/>
      <c r="K954" s="230">
        <f>D954+I954</f>
        <v>-1140.3599999999899</v>
      </c>
      <c r="L954" s="252"/>
      <c r="M954" s="219"/>
      <c r="N954" s="229">
        <v>0</v>
      </c>
      <c r="O954" s="65" t="s">
        <v>3849</v>
      </c>
      <c r="P954" s="242" t="b">
        <f>EXACT($A953,O954)</f>
        <v>1</v>
      </c>
      <c r="Q954" s="258">
        <v>0</v>
      </c>
      <c r="R954" s="259">
        <f>K954-Q954</f>
        <v>-1140.3599999999899</v>
      </c>
    </row>
    <row r="955" spans="1:18" outlineLevel="1">
      <c r="A955" s="400" t="s">
        <v>3851</v>
      </c>
      <c r="C955" s="254">
        <f>SUM(C956:C962)</f>
        <v>105257.26000000001</v>
      </c>
      <c r="D955" s="254">
        <f t="shared" si="78"/>
        <v>-105257.26000000001</v>
      </c>
      <c r="E955" s="255"/>
      <c r="F955" s="256"/>
      <c r="G955" s="256"/>
      <c r="H955" s="255"/>
      <c r="I955" s="254"/>
      <c r="J955" s="255"/>
      <c r="K955" s="254">
        <f t="shared" si="79"/>
        <v>-105257.26000000001</v>
      </c>
      <c r="L955" s="257" t="e">
        <f>#REF!+C955</f>
        <v>#REF!</v>
      </c>
      <c r="M955" s="254"/>
      <c r="N955" s="229" t="e">
        <v>#VALUE!</v>
      </c>
      <c r="O955" s="65">
        <v>0</v>
      </c>
      <c r="Q955" s="258">
        <v>-87994.55</v>
      </c>
      <c r="R955" s="259">
        <f t="shared" si="75"/>
        <v>-17262.710000000006</v>
      </c>
    </row>
    <row r="956" spans="1:18" ht="12.75" customHeight="1" outlineLevel="2">
      <c r="A956" s="272" t="s">
        <v>5126</v>
      </c>
      <c r="B956" s="196" t="s">
        <v>3852</v>
      </c>
      <c r="C956" s="230">
        <v>281.91000000000003</v>
      </c>
      <c r="D956" s="230">
        <f t="shared" si="78"/>
        <v>-281.91000000000003</v>
      </c>
      <c r="E956" s="255"/>
      <c r="F956" s="256"/>
      <c r="G956" s="256"/>
      <c r="H956" s="255"/>
      <c r="I956" s="230"/>
      <c r="J956" s="255"/>
      <c r="K956" s="230">
        <f t="shared" si="79"/>
        <v>-281.91000000000003</v>
      </c>
      <c r="L956" s="252"/>
      <c r="M956" s="230"/>
      <c r="N956" s="229">
        <v>0</v>
      </c>
      <c r="O956" s="65" t="s">
        <v>3851</v>
      </c>
      <c r="P956" s="242" t="b">
        <f>EXACT($A$955,O956)</f>
        <v>1</v>
      </c>
      <c r="Q956" s="258">
        <v>0</v>
      </c>
      <c r="R956" s="259">
        <f t="shared" si="75"/>
        <v>-281.91000000000003</v>
      </c>
    </row>
    <row r="957" spans="1:18" ht="12.75" customHeight="1" outlineLevel="2">
      <c r="A957" s="272" t="s">
        <v>5127</v>
      </c>
      <c r="B957" s="196" t="s">
        <v>3853</v>
      </c>
      <c r="C957" s="230">
        <v>0</v>
      </c>
      <c r="D957" s="230">
        <f t="shared" si="78"/>
        <v>0</v>
      </c>
      <c r="E957" s="255"/>
      <c r="F957" s="256"/>
      <c r="G957" s="256"/>
      <c r="H957" s="255"/>
      <c r="I957" s="230"/>
      <c r="J957" s="255"/>
      <c r="K957" s="230">
        <f t="shared" si="79"/>
        <v>0</v>
      </c>
      <c r="L957" s="252"/>
      <c r="M957" s="230"/>
      <c r="N957" s="229">
        <v>0</v>
      </c>
      <c r="O957" s="65" t="s">
        <v>3851</v>
      </c>
      <c r="P957" s="242" t="b">
        <f t="shared" ref="P957:P962" si="80">EXACT($A$955,O957)</f>
        <v>1</v>
      </c>
      <c r="Q957" s="258">
        <v>0</v>
      </c>
      <c r="R957" s="259">
        <f t="shared" ref="R957:R971" si="81">K957-Q957</f>
        <v>0</v>
      </c>
    </row>
    <row r="958" spans="1:18" ht="12.75" customHeight="1" outlineLevel="2">
      <c r="A958" s="401" t="s">
        <v>5128</v>
      </c>
      <c r="B958" s="45" t="s">
        <v>3854</v>
      </c>
      <c r="C958" s="230">
        <v>0</v>
      </c>
      <c r="D958" s="230">
        <f t="shared" si="78"/>
        <v>0</v>
      </c>
      <c r="E958" s="255"/>
      <c r="F958" s="256"/>
      <c r="G958" s="256"/>
      <c r="H958" s="255"/>
      <c r="I958" s="230"/>
      <c r="J958" s="255"/>
      <c r="K958" s="230">
        <f t="shared" si="79"/>
        <v>0</v>
      </c>
      <c r="L958" s="252"/>
      <c r="M958" s="230"/>
      <c r="N958" s="229">
        <v>0</v>
      </c>
      <c r="O958" s="65" t="s">
        <v>3851</v>
      </c>
      <c r="P958" s="242" t="b">
        <f t="shared" si="80"/>
        <v>1</v>
      </c>
      <c r="Q958" s="258">
        <v>0</v>
      </c>
      <c r="R958" s="259">
        <f t="shared" si="81"/>
        <v>0</v>
      </c>
    </row>
    <row r="959" spans="1:18" ht="12.75" customHeight="1" outlineLevel="2">
      <c r="A959" s="401" t="s">
        <v>5129</v>
      </c>
      <c r="B959" s="45" t="s">
        <v>3855</v>
      </c>
      <c r="C959" s="230">
        <v>0</v>
      </c>
      <c r="D959" s="230">
        <f t="shared" si="78"/>
        <v>0</v>
      </c>
      <c r="E959" s="255"/>
      <c r="F959" s="256"/>
      <c r="G959" s="256"/>
      <c r="H959" s="255"/>
      <c r="I959" s="230"/>
      <c r="J959" s="255"/>
      <c r="K959" s="230">
        <f t="shared" si="79"/>
        <v>0</v>
      </c>
      <c r="L959" s="252"/>
      <c r="M959" s="230"/>
      <c r="N959" s="229">
        <v>0</v>
      </c>
      <c r="O959" s="65" t="s">
        <v>3851</v>
      </c>
      <c r="P959" s="242" t="b">
        <f t="shared" si="80"/>
        <v>1</v>
      </c>
      <c r="Q959" s="258">
        <v>0</v>
      </c>
      <c r="R959" s="259">
        <f t="shared" si="81"/>
        <v>0</v>
      </c>
    </row>
    <row r="960" spans="1:18" ht="12.75" customHeight="1" outlineLevel="2">
      <c r="A960" s="401" t="s">
        <v>5130</v>
      </c>
      <c r="B960" s="45" t="s">
        <v>3856</v>
      </c>
      <c r="C960" s="230">
        <v>0</v>
      </c>
      <c r="D960" s="230">
        <f t="shared" si="78"/>
        <v>0</v>
      </c>
      <c r="E960" s="255"/>
      <c r="F960" s="256"/>
      <c r="G960" s="256"/>
      <c r="H960" s="255"/>
      <c r="I960" s="230"/>
      <c r="J960" s="255"/>
      <c r="K960" s="230">
        <f t="shared" si="79"/>
        <v>0</v>
      </c>
      <c r="L960" s="252"/>
      <c r="M960" s="230"/>
      <c r="N960" s="229">
        <v>0</v>
      </c>
      <c r="O960" s="65" t="s">
        <v>3851</v>
      </c>
      <c r="P960" s="242" t="b">
        <f t="shared" si="80"/>
        <v>1</v>
      </c>
      <c r="Q960" s="258">
        <v>0</v>
      </c>
      <c r="R960" s="259">
        <f t="shared" si="81"/>
        <v>0</v>
      </c>
    </row>
    <row r="961" spans="1:18" ht="12.75" customHeight="1" outlineLevel="2">
      <c r="A961" s="272" t="s">
        <v>5131</v>
      </c>
      <c r="B961" s="196" t="s">
        <v>3857</v>
      </c>
      <c r="C961" s="230">
        <v>36383.910000000003</v>
      </c>
      <c r="D961" s="230">
        <f t="shared" si="78"/>
        <v>-36383.910000000003</v>
      </c>
      <c r="E961" s="255"/>
      <c r="F961" s="256"/>
      <c r="G961" s="256"/>
      <c r="H961" s="255"/>
      <c r="I961" s="230"/>
      <c r="J961" s="255"/>
      <c r="K961" s="230">
        <f t="shared" si="79"/>
        <v>-36383.910000000003</v>
      </c>
      <c r="L961" s="252"/>
      <c r="M961" s="230"/>
      <c r="N961" s="229">
        <v>0</v>
      </c>
      <c r="O961" s="65" t="s">
        <v>3851</v>
      </c>
      <c r="P961" s="242" t="b">
        <f t="shared" si="80"/>
        <v>1</v>
      </c>
      <c r="Q961" s="258">
        <v>0</v>
      </c>
      <c r="R961" s="259">
        <f t="shared" si="81"/>
        <v>-36383.910000000003</v>
      </c>
    </row>
    <row r="962" spans="1:18" ht="12.75" customHeight="1" outlineLevel="2">
      <c r="A962" s="272" t="s">
        <v>5132</v>
      </c>
      <c r="B962" s="196" t="s">
        <v>3858</v>
      </c>
      <c r="C962" s="230">
        <v>68591.44</v>
      </c>
      <c r="D962" s="230">
        <f t="shared" si="78"/>
        <v>-68591.44</v>
      </c>
      <c r="E962" s="255"/>
      <c r="F962" s="256"/>
      <c r="G962" s="256"/>
      <c r="H962" s="255"/>
      <c r="I962" s="230"/>
      <c r="J962" s="255"/>
      <c r="K962" s="230">
        <f t="shared" si="79"/>
        <v>-68591.44</v>
      </c>
      <c r="L962" s="252"/>
      <c r="M962" s="230"/>
      <c r="N962" s="229">
        <v>0</v>
      </c>
      <c r="O962" s="65" t="s">
        <v>3851</v>
      </c>
      <c r="P962" s="242" t="b">
        <f t="shared" si="80"/>
        <v>1</v>
      </c>
      <c r="Q962" s="258">
        <v>0</v>
      </c>
      <c r="R962" s="259">
        <f t="shared" si="81"/>
        <v>-68591.44</v>
      </c>
    </row>
    <row r="963" spans="1:18" outlineLevel="1">
      <c r="A963" s="400" t="s">
        <v>2775</v>
      </c>
      <c r="C963" s="254">
        <f>SUM(C964)</f>
        <v>0</v>
      </c>
      <c r="D963" s="254">
        <f t="shared" si="78"/>
        <v>0</v>
      </c>
      <c r="E963" s="255"/>
      <c r="F963" s="256"/>
      <c r="G963" s="256"/>
      <c r="H963" s="255"/>
      <c r="I963" s="254">
        <f>I964</f>
        <v>54653979.0499999</v>
      </c>
      <c r="J963" s="255"/>
      <c r="K963" s="254">
        <f t="shared" si="79"/>
        <v>54653979.0499999</v>
      </c>
      <c r="L963" s="257" t="e">
        <f>#REF!+C963</f>
        <v>#REF!</v>
      </c>
      <c r="M963" s="254"/>
      <c r="N963" s="229" t="e">
        <v>#VALUE!</v>
      </c>
      <c r="O963" s="65">
        <v>0</v>
      </c>
      <c r="Q963" s="258">
        <v>48837637</v>
      </c>
      <c r="R963" s="259">
        <f t="shared" si="81"/>
        <v>5816342.0499999002</v>
      </c>
    </row>
    <row r="964" spans="1:18" ht="12.75" customHeight="1" outlineLevel="2">
      <c r="A964" s="412" t="s">
        <v>5133</v>
      </c>
      <c r="B964" s="46" t="s">
        <v>3859</v>
      </c>
      <c r="C964" s="284"/>
      <c r="D964" s="284"/>
      <c r="E964" s="255"/>
      <c r="F964" s="256"/>
      <c r="G964" s="256"/>
      <c r="H964" s="255"/>
      <c r="I964" s="230">
        <v>54653979.0499999</v>
      </c>
      <c r="J964" s="255"/>
      <c r="K964" s="284">
        <f>D964+I964</f>
        <v>54653979.0499999</v>
      </c>
      <c r="L964" s="257"/>
      <c r="M964" s="230"/>
      <c r="N964" s="229">
        <v>-6499000</v>
      </c>
      <c r="O964" s="65">
        <v>0</v>
      </c>
      <c r="P964" s="242" t="b">
        <f>EXACT($A$963,O964)</f>
        <v>0</v>
      </c>
      <c r="Q964" s="258">
        <v>0</v>
      </c>
      <c r="R964" s="259">
        <f t="shared" si="81"/>
        <v>54653979.0499999</v>
      </c>
    </row>
    <row r="965" spans="1:18" outlineLevel="1">
      <c r="A965" s="400" t="s">
        <v>3860</v>
      </c>
      <c r="C965" s="254">
        <f>SUM(C966)</f>
        <v>7599.54</v>
      </c>
      <c r="D965" s="254">
        <f t="shared" si="78"/>
        <v>-7599.54</v>
      </c>
      <c r="E965" s="255"/>
      <c r="F965" s="256"/>
      <c r="G965" s="256"/>
      <c r="H965" s="255"/>
      <c r="I965" s="254">
        <f>I966</f>
        <v>0</v>
      </c>
      <c r="J965" s="255"/>
      <c r="K965" s="254">
        <f t="shared" si="79"/>
        <v>-7599.54</v>
      </c>
      <c r="L965" s="257" t="e">
        <f>#REF!+C965</f>
        <v>#REF!</v>
      </c>
      <c r="M965" s="254"/>
      <c r="N965" s="229" t="e">
        <v>#VALUE!</v>
      </c>
      <c r="O965" s="65">
        <v>0</v>
      </c>
      <c r="Q965" s="258">
        <v>0</v>
      </c>
      <c r="R965" s="259">
        <f t="shared" si="81"/>
        <v>-7599.54</v>
      </c>
    </row>
    <row r="966" spans="1:18" ht="12.75" customHeight="1" outlineLevel="2">
      <c r="A966" s="272" t="s">
        <v>5134</v>
      </c>
      <c r="B966" s="196" t="s">
        <v>3861</v>
      </c>
      <c r="C966" s="230">
        <v>7599.54</v>
      </c>
      <c r="D966" s="230">
        <f t="shared" si="78"/>
        <v>-7599.54</v>
      </c>
      <c r="E966" s="255"/>
      <c r="F966" s="256"/>
      <c r="G966" s="256"/>
      <c r="H966" s="255"/>
      <c r="I966" s="230">
        <v>0</v>
      </c>
      <c r="J966" s="255"/>
      <c r="K966" s="230">
        <f t="shared" si="79"/>
        <v>-7599.54</v>
      </c>
      <c r="L966" s="252"/>
      <c r="M966" s="230"/>
      <c r="N966" s="229">
        <v>0</v>
      </c>
      <c r="O966" s="65" t="s">
        <v>3860</v>
      </c>
      <c r="P966" s="242" t="b">
        <f>EXACT($A965,O966)</f>
        <v>1</v>
      </c>
      <c r="Q966" s="258">
        <v>0</v>
      </c>
      <c r="R966" s="259">
        <f t="shared" si="81"/>
        <v>-7599.54</v>
      </c>
    </row>
    <row r="967" spans="1:18" outlineLevel="1">
      <c r="A967" s="400" t="s">
        <v>3862</v>
      </c>
      <c r="C967" s="254">
        <f>SUM(C968)</f>
        <v>716754.22999999905</v>
      </c>
      <c r="D967" s="254">
        <f t="shared" si="78"/>
        <v>-716754.22999999905</v>
      </c>
      <c r="E967" s="255"/>
      <c r="F967" s="256"/>
      <c r="G967" s="256"/>
      <c r="H967" s="255"/>
      <c r="I967" s="254"/>
      <c r="J967" s="255"/>
      <c r="K967" s="254">
        <f t="shared" si="79"/>
        <v>-716754.22999999905</v>
      </c>
      <c r="L967" s="257" t="e">
        <f>#REF!+C967</f>
        <v>#REF!</v>
      </c>
      <c r="M967" s="254"/>
      <c r="N967" s="229" t="e">
        <v>#VALUE!</v>
      </c>
      <c r="O967" s="65">
        <v>0</v>
      </c>
      <c r="Q967" s="258">
        <v>-504883.19</v>
      </c>
      <c r="R967" s="259">
        <f t="shared" si="81"/>
        <v>-211871.03999999905</v>
      </c>
    </row>
    <row r="968" spans="1:18" ht="12.75" customHeight="1" outlineLevel="2">
      <c r="A968" s="272" t="s">
        <v>5135</v>
      </c>
      <c r="B968" s="196" t="s">
        <v>3863</v>
      </c>
      <c r="C968" s="230">
        <v>716754.22999999905</v>
      </c>
      <c r="D968" s="230">
        <f t="shared" si="78"/>
        <v>-716754.22999999905</v>
      </c>
      <c r="E968" s="255"/>
      <c r="F968" s="256"/>
      <c r="G968" s="256"/>
      <c r="H968" s="255"/>
      <c r="I968" s="230"/>
      <c r="J968" s="255"/>
      <c r="K968" s="230">
        <f t="shared" si="79"/>
        <v>-716754.22999999905</v>
      </c>
      <c r="L968" s="252"/>
      <c r="M968" s="230"/>
      <c r="N968" s="229">
        <v>0</v>
      </c>
      <c r="O968" s="65" t="s">
        <v>3862</v>
      </c>
      <c r="P968" s="242" t="b">
        <f>EXACT($A967,O968)</f>
        <v>1</v>
      </c>
      <c r="Q968" s="258">
        <v>0</v>
      </c>
      <c r="R968" s="259">
        <f t="shared" si="81"/>
        <v>-716754.22999999905</v>
      </c>
    </row>
    <row r="969" spans="1:18" outlineLevel="1">
      <c r="A969" s="400" t="s">
        <v>3864</v>
      </c>
      <c r="C969" s="254">
        <f>SUM(C970)</f>
        <v>0</v>
      </c>
      <c r="D969" s="254">
        <f t="shared" si="78"/>
        <v>0</v>
      </c>
      <c r="E969" s="255"/>
      <c r="F969" s="256"/>
      <c r="G969" s="256"/>
      <c r="H969" s="255"/>
      <c r="I969" s="254">
        <f>I970</f>
        <v>0</v>
      </c>
      <c r="J969" s="255"/>
      <c r="K969" s="254">
        <f>D969+I969</f>
        <v>0</v>
      </c>
      <c r="L969" s="252"/>
      <c r="M969" s="230"/>
      <c r="N969" s="229" t="e">
        <v>#VALUE!</v>
      </c>
      <c r="O969" s="65">
        <v>0</v>
      </c>
      <c r="Q969" s="258">
        <v>0</v>
      </c>
      <c r="R969" s="259">
        <f t="shared" si="81"/>
        <v>0</v>
      </c>
    </row>
    <row r="970" spans="1:18" ht="12.75" customHeight="1" outlineLevel="2">
      <c r="A970" s="272" t="s">
        <v>5136</v>
      </c>
      <c r="B970" s="196" t="s">
        <v>3865</v>
      </c>
      <c r="C970" s="230">
        <v>0</v>
      </c>
      <c r="D970" s="230">
        <f t="shared" si="78"/>
        <v>0</v>
      </c>
      <c r="E970" s="255"/>
      <c r="F970" s="256"/>
      <c r="G970" s="256"/>
      <c r="H970" s="255"/>
      <c r="I970" s="230">
        <v>0</v>
      </c>
      <c r="J970" s="255"/>
      <c r="K970" s="230">
        <f>D970+I970</f>
        <v>0</v>
      </c>
      <c r="L970" s="252"/>
      <c r="M970" s="230"/>
      <c r="N970" s="229">
        <v>0</v>
      </c>
      <c r="O970" s="65" t="s">
        <v>3864</v>
      </c>
      <c r="P970" s="242" t="b">
        <f>EXACT($A969,O970)</f>
        <v>1</v>
      </c>
      <c r="Q970" s="258">
        <v>0</v>
      </c>
      <c r="R970" s="259">
        <f t="shared" si="81"/>
        <v>0</v>
      </c>
    </row>
    <row r="971" spans="1:18" outlineLevel="1">
      <c r="A971" s="400" t="s">
        <v>3866</v>
      </c>
      <c r="B971" s="285"/>
      <c r="C971" s="254">
        <f>SUM(C972)</f>
        <v>0</v>
      </c>
      <c r="D971" s="254">
        <f t="shared" si="78"/>
        <v>0</v>
      </c>
      <c r="E971" s="255"/>
      <c r="F971" s="256"/>
      <c r="G971" s="256"/>
      <c r="H971" s="255"/>
      <c r="I971" s="254"/>
      <c r="J971" s="255"/>
      <c r="K971" s="254">
        <f>D971+I971</f>
        <v>0</v>
      </c>
      <c r="L971" s="252"/>
      <c r="M971" s="230"/>
      <c r="N971" s="229" t="e">
        <v>#VALUE!</v>
      </c>
      <c r="O971" s="65">
        <v>0</v>
      </c>
      <c r="Q971" s="258">
        <v>0</v>
      </c>
      <c r="R971" s="259">
        <f t="shared" si="81"/>
        <v>0</v>
      </c>
    </row>
    <row r="972" spans="1:18" ht="12.75" customHeight="1" outlineLevel="2">
      <c r="A972" s="272" t="s">
        <v>5137</v>
      </c>
      <c r="B972" s="196" t="s">
        <v>3867</v>
      </c>
      <c r="C972" s="230">
        <v>0</v>
      </c>
      <c r="D972" s="230">
        <f t="shared" si="78"/>
        <v>0</v>
      </c>
      <c r="E972" s="255"/>
      <c r="F972" s="256"/>
      <c r="G972" s="256"/>
      <c r="H972" s="255"/>
      <c r="I972" s="230"/>
      <c r="J972" s="255"/>
      <c r="K972" s="230">
        <f>D972+I972</f>
        <v>0</v>
      </c>
      <c r="L972" s="252"/>
      <c r="M972" s="230"/>
      <c r="N972" s="229">
        <v>0</v>
      </c>
      <c r="O972" s="65" t="s">
        <v>3866</v>
      </c>
      <c r="P972" s="242" t="b">
        <f>EXACT($A971,O972)</f>
        <v>1</v>
      </c>
      <c r="Q972" s="258">
        <v>0</v>
      </c>
      <c r="R972" s="259">
        <f>K972-Q972</f>
        <v>0</v>
      </c>
    </row>
    <row r="973" spans="1:18" outlineLevel="1">
      <c r="A973" s="190"/>
      <c r="B973" s="285"/>
      <c r="C973" s="229"/>
      <c r="D973" s="229">
        <f t="shared" si="78"/>
        <v>0</v>
      </c>
      <c r="E973" s="255"/>
      <c r="F973" s="256"/>
      <c r="G973" s="256"/>
      <c r="H973" s="255"/>
      <c r="I973" s="229"/>
      <c r="J973" s="255"/>
      <c r="K973" s="229">
        <f t="shared" si="79"/>
        <v>0</v>
      </c>
      <c r="L973" s="252"/>
      <c r="M973" s="229"/>
      <c r="N973" s="229"/>
      <c r="O973" s="65"/>
      <c r="Q973" s="258"/>
      <c r="R973" s="259"/>
    </row>
    <row r="974" spans="1:18">
      <c r="A974" s="400" t="s">
        <v>3868</v>
      </c>
      <c r="B974" s="249"/>
      <c r="C974" s="229">
        <f>C876+C878+C880+C882+C884+C886+C888+C894+C896+C919+C921+C924+C927+C940+C942+C944+C946+C948+C950+C953+C955+C965+C967+C971+C969+C963</f>
        <v>189894879.32999972</v>
      </c>
      <c r="D974" s="229">
        <f t="shared" si="78"/>
        <v>-189894879.32999972</v>
      </c>
      <c r="E974" s="266"/>
      <c r="F974" s="256"/>
      <c r="G974" s="256"/>
      <c r="H974" s="255"/>
      <c r="I974" s="229">
        <f>I888+I894+I896+I921+I924+I927+I940+I942+I944+I946+I948+I950+I955+I965+I967+I963+I969</f>
        <v>56929495.069999903</v>
      </c>
      <c r="J974" s="255"/>
      <c r="K974" s="229">
        <f t="shared" si="79"/>
        <v>-132965384.25999981</v>
      </c>
      <c r="L974" s="257" t="e">
        <f>#REF!+C974</f>
        <v>#REF!</v>
      </c>
      <c r="M974" s="219"/>
      <c r="N974" s="229" t="e">
        <v>#VALUE!</v>
      </c>
      <c r="O974" s="65">
        <v>0</v>
      </c>
      <c r="Q974" s="258"/>
      <c r="R974" s="259"/>
    </row>
    <row r="975" spans="1:18" outlineLevel="1" collapsed="1">
      <c r="A975" s="400" t="s">
        <v>2827</v>
      </c>
      <c r="C975" s="254">
        <f>SUM(C976)</f>
        <v>81424870.689999893</v>
      </c>
      <c r="D975" s="254">
        <f t="shared" si="78"/>
        <v>-81424870.689999893</v>
      </c>
      <c r="E975" s="255"/>
      <c r="F975" s="256"/>
      <c r="G975" s="256"/>
      <c r="H975" s="255"/>
      <c r="I975" s="254">
        <f>I976</f>
        <v>81424870.689999893</v>
      </c>
      <c r="J975" s="255"/>
      <c r="K975" s="254">
        <f>D975+I975</f>
        <v>0</v>
      </c>
      <c r="L975" s="257" t="e">
        <f>#REF!+C975</f>
        <v>#REF!</v>
      </c>
      <c r="M975" s="254"/>
      <c r="N975" s="229" t="e">
        <v>#VALUE!</v>
      </c>
      <c r="O975" s="65">
        <v>0</v>
      </c>
      <c r="Q975" s="258">
        <v>-0.31000000238418601</v>
      </c>
      <c r="R975" s="259">
        <f>K975-Q975</f>
        <v>0.31000000238418601</v>
      </c>
    </row>
    <row r="976" spans="1:18" outlineLevel="2">
      <c r="A976" s="272" t="s">
        <v>5138</v>
      </c>
      <c r="B976" s="196" t="s">
        <v>2828</v>
      </c>
      <c r="C976" s="230">
        <v>81424870.689999893</v>
      </c>
      <c r="D976" s="230">
        <f t="shared" si="78"/>
        <v>-81424870.689999893</v>
      </c>
      <c r="E976" s="255"/>
      <c r="F976" s="256"/>
      <c r="G976" s="256"/>
      <c r="H976" s="255"/>
      <c r="I976" s="230">
        <v>81424870.689999893</v>
      </c>
      <c r="J976" s="255"/>
      <c r="K976" s="230">
        <f>D976+I976</f>
        <v>0</v>
      </c>
      <c r="L976" s="252"/>
      <c r="M976" s="219"/>
      <c r="N976" s="229">
        <v>0</v>
      </c>
      <c r="O976" s="65" t="s">
        <v>2827</v>
      </c>
      <c r="P976" s="242" t="b">
        <f>EXACT($A975,O976)</f>
        <v>1</v>
      </c>
      <c r="Q976" s="258">
        <v>0</v>
      </c>
      <c r="R976" s="259">
        <f t="shared" ref="R976:R1015" si="82">K976-Q976</f>
        <v>0</v>
      </c>
    </row>
    <row r="977" spans="1:18" outlineLevel="1">
      <c r="A977" s="400" t="s">
        <v>3869</v>
      </c>
      <c r="B977" s="196"/>
      <c r="C977" s="254">
        <f>C978</f>
        <v>2108086.1</v>
      </c>
      <c r="D977" s="254">
        <f t="shared" si="78"/>
        <v>-2108086.1</v>
      </c>
      <c r="E977" s="255"/>
      <c r="F977" s="256"/>
      <c r="G977" s="256"/>
      <c r="H977" s="255"/>
      <c r="I977" s="254">
        <f>I978</f>
        <v>0</v>
      </c>
      <c r="J977" s="255"/>
      <c r="K977" s="254">
        <f t="shared" ref="K977:K1015" si="83">D977+I977</f>
        <v>-2108086.1</v>
      </c>
      <c r="L977" s="252"/>
      <c r="M977" s="219"/>
      <c r="N977" s="229"/>
      <c r="O977" s="65">
        <v>0</v>
      </c>
      <c r="Q977" s="258">
        <v>-9417.7999999999993</v>
      </c>
      <c r="R977" s="259">
        <f t="shared" si="82"/>
        <v>-2098668.3000000003</v>
      </c>
    </row>
    <row r="978" spans="1:18" outlineLevel="2">
      <c r="A978" s="272" t="s">
        <v>5139</v>
      </c>
      <c r="B978" s="208" t="s">
        <v>3870</v>
      </c>
      <c r="C978" s="230">
        <v>2108086.1</v>
      </c>
      <c r="D978" s="230">
        <f t="shared" si="78"/>
        <v>-2108086.1</v>
      </c>
      <c r="E978" s="255"/>
      <c r="F978" s="256"/>
      <c r="G978" s="256"/>
      <c r="H978" s="255"/>
      <c r="I978" s="230"/>
      <c r="J978" s="255"/>
      <c r="K978" s="230">
        <f t="shared" si="83"/>
        <v>-2108086.1</v>
      </c>
      <c r="L978" s="252"/>
      <c r="M978" s="219"/>
      <c r="N978" s="229">
        <v>0</v>
      </c>
      <c r="O978" s="65" t="s">
        <v>3869</v>
      </c>
      <c r="P978" s="242" t="b">
        <f>EXACT($A977,O978)</f>
        <v>1</v>
      </c>
      <c r="Q978" s="258">
        <v>0</v>
      </c>
      <c r="R978" s="259">
        <f t="shared" si="82"/>
        <v>-2108086.1</v>
      </c>
    </row>
    <row r="979" spans="1:18" outlineLevel="1">
      <c r="A979" s="400" t="s">
        <v>2830</v>
      </c>
      <c r="B979" s="196"/>
      <c r="C979" s="254">
        <f>SUM(C980:C983)</f>
        <v>14358197.45999999</v>
      </c>
      <c r="D979" s="254">
        <f t="shared" si="78"/>
        <v>-14358197.45999999</v>
      </c>
      <c r="E979" s="255"/>
      <c r="F979" s="256"/>
      <c r="G979" s="256"/>
      <c r="H979" s="255"/>
      <c r="I979" s="254">
        <f>SUM(I980:I983)</f>
        <v>14358197.45999999</v>
      </c>
      <c r="J979" s="255"/>
      <c r="K979" s="254">
        <f t="shared" si="83"/>
        <v>0</v>
      </c>
      <c r="L979" s="257" t="e">
        <f>#REF!+C979</f>
        <v>#REF!</v>
      </c>
      <c r="M979" s="219"/>
      <c r="N979" s="229" t="e">
        <v>#VALUE!</v>
      </c>
      <c r="O979" s="65">
        <v>0</v>
      </c>
      <c r="Q979" s="258">
        <v>0.25999999977648303</v>
      </c>
      <c r="R979" s="259">
        <f t="shared" si="82"/>
        <v>-0.25999999977648303</v>
      </c>
    </row>
    <row r="980" spans="1:18" outlineLevel="2">
      <c r="A980" s="272" t="s">
        <v>5140</v>
      </c>
      <c r="B980" s="196" t="s">
        <v>2831</v>
      </c>
      <c r="C980" s="230">
        <v>7449761.8499999903</v>
      </c>
      <c r="D980" s="230">
        <f t="shared" si="78"/>
        <v>-7449761.8499999903</v>
      </c>
      <c r="E980" s="255"/>
      <c r="F980" s="256"/>
      <c r="G980" s="256"/>
      <c r="H980" s="255"/>
      <c r="I980" s="273">
        <v>7449761.8499999903</v>
      </c>
      <c r="J980" s="255"/>
      <c r="K980" s="230">
        <f t="shared" si="83"/>
        <v>0</v>
      </c>
      <c r="L980" s="252"/>
      <c r="M980" s="219"/>
      <c r="N980" s="229">
        <v>0</v>
      </c>
      <c r="O980" s="65" t="s">
        <v>2830</v>
      </c>
      <c r="P980" s="242" t="b">
        <f>EXACT($A979,O980)</f>
        <v>1</v>
      </c>
      <c r="Q980" s="258">
        <v>0</v>
      </c>
      <c r="R980" s="259">
        <f t="shared" si="82"/>
        <v>0</v>
      </c>
    </row>
    <row r="981" spans="1:18" outlineLevel="2">
      <c r="A981" s="272" t="s">
        <v>5141</v>
      </c>
      <c r="B981" s="196" t="s">
        <v>2832</v>
      </c>
      <c r="C981" s="230">
        <v>6925659.2000000002</v>
      </c>
      <c r="D981" s="230">
        <f t="shared" si="78"/>
        <v>-6925659.2000000002</v>
      </c>
      <c r="E981" s="255"/>
      <c r="F981" s="256"/>
      <c r="G981" s="256"/>
      <c r="H981" s="255"/>
      <c r="I981" s="273">
        <v>6925659.2000000002</v>
      </c>
      <c r="J981" s="255"/>
      <c r="K981" s="230">
        <f t="shared" si="83"/>
        <v>0</v>
      </c>
      <c r="L981" s="252"/>
      <c r="M981" s="219"/>
      <c r="N981" s="229">
        <v>0</v>
      </c>
      <c r="O981" s="65" t="s">
        <v>2830</v>
      </c>
      <c r="P981" s="242" t="b">
        <f>EXACT($A979,O981)</f>
        <v>1</v>
      </c>
      <c r="Q981" s="258">
        <v>0</v>
      </c>
      <c r="R981" s="259">
        <f t="shared" si="82"/>
        <v>0</v>
      </c>
    </row>
    <row r="982" spans="1:18" outlineLevel="2">
      <c r="A982" s="411" t="s">
        <v>5142</v>
      </c>
      <c r="B982" s="283" t="s">
        <v>2833</v>
      </c>
      <c r="C982" s="230">
        <v>-6840851.2800000003</v>
      </c>
      <c r="D982" s="230">
        <f t="shared" si="78"/>
        <v>6840851.2800000003</v>
      </c>
      <c r="E982" s="255"/>
      <c r="F982" s="256"/>
      <c r="G982" s="256"/>
      <c r="H982" s="255"/>
      <c r="I982" s="273">
        <v>-6840851.2800000003</v>
      </c>
      <c r="J982" s="255"/>
      <c r="K982" s="230">
        <f t="shared" si="83"/>
        <v>0</v>
      </c>
      <c r="L982" s="252"/>
      <c r="M982" s="219"/>
      <c r="N982" s="229">
        <v>0</v>
      </c>
      <c r="O982" s="65" t="s">
        <v>2830</v>
      </c>
      <c r="P982" s="242" t="b">
        <f>EXACT($A979,O982)</f>
        <v>1</v>
      </c>
      <c r="Q982" s="258">
        <v>0</v>
      </c>
      <c r="R982" s="259">
        <f t="shared" si="82"/>
        <v>0</v>
      </c>
    </row>
    <row r="983" spans="1:18" outlineLevel="2">
      <c r="A983" s="272" t="s">
        <v>5143</v>
      </c>
      <c r="B983" s="196" t="s">
        <v>2834</v>
      </c>
      <c r="C983" s="230">
        <v>6823627.6900000004</v>
      </c>
      <c r="D983" s="230">
        <f t="shared" si="78"/>
        <v>-6823627.6900000004</v>
      </c>
      <c r="E983" s="255"/>
      <c r="F983" s="256"/>
      <c r="G983" s="256"/>
      <c r="H983" s="255"/>
      <c r="I983" s="273">
        <v>6823627.6900000004</v>
      </c>
      <c r="J983" s="255"/>
      <c r="K983" s="230">
        <f t="shared" si="83"/>
        <v>0</v>
      </c>
      <c r="L983" s="252"/>
      <c r="M983" s="219"/>
      <c r="N983" s="229">
        <v>0</v>
      </c>
      <c r="O983" s="65" t="s">
        <v>2830</v>
      </c>
      <c r="P983" s="242" t="b">
        <f>EXACT($A979,O983)</f>
        <v>1</v>
      </c>
      <c r="Q983" s="258">
        <v>0</v>
      </c>
      <c r="R983" s="259">
        <f t="shared" si="82"/>
        <v>0</v>
      </c>
    </row>
    <row r="984" spans="1:18" outlineLevel="1">
      <c r="A984" s="400" t="s">
        <v>2848</v>
      </c>
      <c r="C984" s="254">
        <f>SUM(C985)</f>
        <v>3327228.81</v>
      </c>
      <c r="D984" s="254">
        <f t="shared" si="78"/>
        <v>-3327228.81</v>
      </c>
      <c r="E984" s="255"/>
      <c r="F984" s="256"/>
      <c r="G984" s="256"/>
      <c r="H984" s="255"/>
      <c r="I984" s="254">
        <f>I985</f>
        <v>3327228.81</v>
      </c>
      <c r="J984" s="255"/>
      <c r="K984" s="254">
        <f t="shared" si="83"/>
        <v>0</v>
      </c>
      <c r="L984" s="257" t="e">
        <f>#REF!+C984</f>
        <v>#REF!</v>
      </c>
      <c r="M984" s="219"/>
      <c r="N984" s="229" t="e">
        <v>#VALUE!</v>
      </c>
      <c r="O984" s="65">
        <v>0</v>
      </c>
      <c r="Q984" s="258">
        <v>0.27999999979510898</v>
      </c>
      <c r="R984" s="259">
        <f t="shared" si="82"/>
        <v>-0.27999999979510898</v>
      </c>
    </row>
    <row r="985" spans="1:18" outlineLevel="2">
      <c r="A985" s="272" t="s">
        <v>5144</v>
      </c>
      <c r="B985" s="196" t="s">
        <v>2849</v>
      </c>
      <c r="C985" s="230">
        <v>3327228.81</v>
      </c>
      <c r="D985" s="230">
        <f t="shared" si="78"/>
        <v>-3327228.81</v>
      </c>
      <c r="E985" s="255"/>
      <c r="F985" s="256"/>
      <c r="G985" s="256"/>
      <c r="H985" s="255"/>
      <c r="I985" s="230">
        <v>3327228.81</v>
      </c>
      <c r="J985" s="255"/>
      <c r="K985" s="230">
        <f t="shared" si="83"/>
        <v>0</v>
      </c>
      <c r="L985" s="252"/>
      <c r="M985" s="219"/>
      <c r="N985" s="229">
        <v>0</v>
      </c>
      <c r="O985" s="65" t="s">
        <v>2848</v>
      </c>
      <c r="P985" s="242" t="b">
        <f>EXACT($A984,O985)</f>
        <v>1</v>
      </c>
      <c r="Q985" s="258">
        <v>0</v>
      </c>
      <c r="R985" s="259">
        <f t="shared" si="82"/>
        <v>0</v>
      </c>
    </row>
    <row r="986" spans="1:18" outlineLevel="1">
      <c r="A986" s="400" t="s">
        <v>3871</v>
      </c>
      <c r="B986" s="196"/>
      <c r="C986" s="254">
        <f>SUM(C987:C987)</f>
        <v>25759531.100000001</v>
      </c>
      <c r="D986" s="254">
        <f t="shared" si="78"/>
        <v>-25759531.100000001</v>
      </c>
      <c r="E986" s="255"/>
      <c r="F986" s="256"/>
      <c r="G986" s="256"/>
      <c r="H986" s="255"/>
      <c r="I986" s="254">
        <f>I987</f>
        <v>0</v>
      </c>
      <c r="J986" s="255"/>
      <c r="K986" s="254">
        <f t="shared" si="83"/>
        <v>-25759531.100000001</v>
      </c>
      <c r="L986" s="257" t="e">
        <f>#REF!+C986</f>
        <v>#REF!</v>
      </c>
      <c r="M986" s="219"/>
      <c r="N986" s="229" t="e">
        <v>#VALUE!</v>
      </c>
      <c r="O986" s="65">
        <v>0</v>
      </c>
      <c r="Q986" s="258">
        <v>-35293654</v>
      </c>
      <c r="R986" s="259">
        <f t="shared" si="82"/>
        <v>9534122.8999999985</v>
      </c>
    </row>
    <row r="987" spans="1:18" outlineLevel="2">
      <c r="A987" s="272" t="s">
        <v>5145</v>
      </c>
      <c r="B987" s="196" t="s">
        <v>3872</v>
      </c>
      <c r="C987" s="230">
        <v>25759531.100000001</v>
      </c>
      <c r="D987" s="230">
        <f t="shared" si="78"/>
        <v>-25759531.100000001</v>
      </c>
      <c r="E987" s="255"/>
      <c r="F987" s="256"/>
      <c r="G987" s="256"/>
      <c r="H987" s="255"/>
      <c r="I987" s="230"/>
      <c r="J987" s="255"/>
      <c r="K987" s="230">
        <f t="shared" si="83"/>
        <v>-25759531.100000001</v>
      </c>
      <c r="L987" s="252"/>
      <c r="M987" s="219"/>
      <c r="N987" s="229">
        <v>0</v>
      </c>
      <c r="O987" s="65" t="s">
        <v>3871</v>
      </c>
      <c r="P987" s="242" t="b">
        <f>EXACT($A$986,O987)</f>
        <v>1</v>
      </c>
      <c r="Q987" s="258">
        <v>0</v>
      </c>
      <c r="R987" s="259">
        <f t="shared" si="82"/>
        <v>-25759531.100000001</v>
      </c>
    </row>
    <row r="988" spans="1:18" outlineLevel="1">
      <c r="A988" s="400" t="s">
        <v>2824</v>
      </c>
      <c r="B988" s="196"/>
      <c r="C988" s="254">
        <f>C989+C990</f>
        <v>0</v>
      </c>
      <c r="D988" s="254">
        <f t="shared" si="78"/>
        <v>0</v>
      </c>
      <c r="E988" s="255"/>
      <c r="F988" s="256"/>
      <c r="G988" s="256"/>
      <c r="H988" s="255"/>
      <c r="I988" s="254">
        <f>I989</f>
        <v>0</v>
      </c>
      <c r="J988" s="255"/>
      <c r="K988" s="254">
        <f t="shared" si="83"/>
        <v>0</v>
      </c>
      <c r="L988" s="252"/>
      <c r="M988" s="219"/>
      <c r="N988" s="229" t="e">
        <v>#VALUE!</v>
      </c>
      <c r="O988" s="65">
        <v>0</v>
      </c>
      <c r="Q988" s="258">
        <v>0</v>
      </c>
      <c r="R988" s="259">
        <f t="shared" si="82"/>
        <v>0</v>
      </c>
    </row>
    <row r="989" spans="1:18" outlineLevel="2">
      <c r="A989" s="272" t="s">
        <v>5146</v>
      </c>
      <c r="B989" s="196" t="s">
        <v>3873</v>
      </c>
      <c r="C989" s="230">
        <v>25281288</v>
      </c>
      <c r="D989" s="230">
        <f t="shared" si="78"/>
        <v>-25281288</v>
      </c>
      <c r="E989" s="255"/>
      <c r="F989" s="256"/>
      <c r="G989" s="256"/>
      <c r="H989" s="255"/>
      <c r="I989" s="230">
        <v>0</v>
      </c>
      <c r="J989" s="255"/>
      <c r="K989" s="230">
        <f t="shared" si="83"/>
        <v>-25281288</v>
      </c>
      <c r="L989" s="252"/>
      <c r="M989" s="219"/>
      <c r="N989" s="229">
        <v>0</v>
      </c>
      <c r="O989" s="65" t="s">
        <v>2824</v>
      </c>
      <c r="P989" s="242" t="b">
        <f>EXACT($A988,O989)</f>
        <v>1</v>
      </c>
      <c r="Q989" s="258">
        <v>0</v>
      </c>
      <c r="R989" s="259">
        <f t="shared" si="82"/>
        <v>-25281288</v>
      </c>
    </row>
    <row r="990" spans="1:18" outlineLevel="2">
      <c r="A990" s="272" t="s">
        <v>5808</v>
      </c>
      <c r="B990" s="196" t="s">
        <v>3874</v>
      </c>
      <c r="C990" s="230">
        <v>-25281288</v>
      </c>
      <c r="D990" s="230">
        <f t="shared" si="78"/>
        <v>25281288</v>
      </c>
      <c r="E990" s="255"/>
      <c r="F990" s="256"/>
      <c r="G990" s="256"/>
      <c r="H990" s="255"/>
      <c r="I990" s="230">
        <v>0</v>
      </c>
      <c r="J990" s="255"/>
      <c r="K990" s="230">
        <f t="shared" si="83"/>
        <v>25281288</v>
      </c>
      <c r="L990" s="252"/>
      <c r="M990" s="219"/>
      <c r="N990" s="229">
        <v>0</v>
      </c>
      <c r="O990" s="65" t="s">
        <v>2824</v>
      </c>
      <c r="P990" s="242" t="b">
        <f>EXACT($A989,O990)</f>
        <v>0</v>
      </c>
      <c r="Q990" s="258">
        <v>0</v>
      </c>
      <c r="R990" s="259">
        <f t="shared" si="82"/>
        <v>25281288</v>
      </c>
    </row>
    <row r="991" spans="1:18" outlineLevel="1">
      <c r="A991" s="400" t="s">
        <v>2835</v>
      </c>
      <c r="C991" s="254">
        <f>SUM(C992:C993)</f>
        <v>13201436.390000001</v>
      </c>
      <c r="D991" s="254">
        <f>C991*-1</f>
        <v>-13201436.390000001</v>
      </c>
      <c r="E991" s="255"/>
      <c r="F991" s="256"/>
      <c r="G991" s="256"/>
      <c r="H991" s="255"/>
      <c r="I991" s="254">
        <f>I992+I993</f>
        <v>13201436.390000001</v>
      </c>
      <c r="J991" s="255"/>
      <c r="K991" s="254">
        <f t="shared" si="83"/>
        <v>0</v>
      </c>
      <c r="L991" s="257" t="e">
        <f>#REF!+C991</f>
        <v>#REF!</v>
      </c>
      <c r="M991" s="254"/>
      <c r="N991" s="229" t="e">
        <v>#VALUE!</v>
      </c>
      <c r="O991" s="65">
        <v>0</v>
      </c>
      <c r="Q991" s="258">
        <v>-0.169999999925494</v>
      </c>
      <c r="R991" s="259">
        <f t="shared" si="82"/>
        <v>0.169999999925494</v>
      </c>
    </row>
    <row r="992" spans="1:18" outlineLevel="2">
      <c r="A992" s="272" t="s">
        <v>5147</v>
      </c>
      <c r="B992" s="208" t="s">
        <v>3875</v>
      </c>
      <c r="C992" s="230">
        <v>14183844.23</v>
      </c>
      <c r="D992" s="230">
        <f>C992*-1</f>
        <v>-14183844.23</v>
      </c>
      <c r="E992" s="255"/>
      <c r="F992" s="256"/>
      <c r="G992" s="256"/>
      <c r="H992" s="255"/>
      <c r="I992" s="273">
        <v>14183844.23</v>
      </c>
      <c r="J992" s="255"/>
      <c r="K992" s="230">
        <f t="shared" si="83"/>
        <v>0</v>
      </c>
      <c r="L992" s="252"/>
      <c r="M992" s="230"/>
      <c r="N992" s="229">
        <v>0</v>
      </c>
      <c r="O992" s="65" t="s">
        <v>2835</v>
      </c>
      <c r="P992" s="242" t="b">
        <f>EXACT($A991,O992)</f>
        <v>1</v>
      </c>
      <c r="Q992" s="258">
        <v>0</v>
      </c>
      <c r="R992" s="259">
        <f t="shared" si="82"/>
        <v>0</v>
      </c>
    </row>
    <row r="993" spans="1:20" outlineLevel="2">
      <c r="A993" s="411" t="s">
        <v>5148</v>
      </c>
      <c r="B993" s="283" t="s">
        <v>2837</v>
      </c>
      <c r="C993" s="230">
        <v>-982407.83999999904</v>
      </c>
      <c r="D993" s="230">
        <f>C993*-1</f>
        <v>982407.83999999904</v>
      </c>
      <c r="E993" s="255"/>
      <c r="F993" s="256"/>
      <c r="G993" s="256"/>
      <c r="H993" s="255"/>
      <c r="I993" s="273">
        <v>-982407.83999999904</v>
      </c>
      <c r="J993" s="255"/>
      <c r="K993" s="230">
        <f t="shared" si="83"/>
        <v>0</v>
      </c>
      <c r="L993" s="252"/>
      <c r="M993" s="230"/>
      <c r="N993" s="229">
        <v>0</v>
      </c>
      <c r="O993" s="65" t="s">
        <v>2835</v>
      </c>
      <c r="P993" s="242" t="b">
        <f>EXACT($A991,O993)</f>
        <v>1</v>
      </c>
      <c r="Q993" s="258">
        <v>0</v>
      </c>
      <c r="R993" s="259">
        <f t="shared" si="82"/>
        <v>0</v>
      </c>
    </row>
    <row r="994" spans="1:20" outlineLevel="1">
      <c r="A994" s="400" t="s">
        <v>3876</v>
      </c>
      <c r="C994" s="254">
        <f>SUM(C995)</f>
        <v>24568469.100000001</v>
      </c>
      <c r="D994" s="254">
        <f t="shared" si="78"/>
        <v>-24568469.100000001</v>
      </c>
      <c r="E994" s="255"/>
      <c r="F994" s="256"/>
      <c r="G994" s="256"/>
      <c r="H994" s="255"/>
      <c r="I994" s="254"/>
      <c r="J994" s="255"/>
      <c r="K994" s="254">
        <f t="shared" si="83"/>
        <v>-24568469.100000001</v>
      </c>
      <c r="L994" s="257" t="e">
        <f>#REF!+C994</f>
        <v>#REF!</v>
      </c>
      <c r="M994" s="219"/>
      <c r="N994" s="229" t="e">
        <v>#VALUE!</v>
      </c>
      <c r="O994" s="65">
        <v>0</v>
      </c>
      <c r="Q994" s="258">
        <v>-22552799.390000001</v>
      </c>
      <c r="R994" s="259">
        <f t="shared" si="82"/>
        <v>-2015669.7100000009</v>
      </c>
    </row>
    <row r="995" spans="1:20" outlineLevel="2">
      <c r="A995" s="272" t="s">
        <v>5149</v>
      </c>
      <c r="B995" s="196" t="s">
        <v>3877</v>
      </c>
      <c r="C995" s="230">
        <v>24568469.100000001</v>
      </c>
      <c r="D995" s="230">
        <f t="shared" si="78"/>
        <v>-24568469.100000001</v>
      </c>
      <c r="E995" s="255"/>
      <c r="F995" s="256"/>
      <c r="G995" s="256"/>
      <c r="H995" s="255"/>
      <c r="I995" s="230"/>
      <c r="J995" s="255"/>
      <c r="K995" s="230">
        <f t="shared" si="83"/>
        <v>-24568469.100000001</v>
      </c>
      <c r="L995" s="252"/>
      <c r="M995" s="219"/>
      <c r="N995" s="229">
        <v>0</v>
      </c>
      <c r="O995" s="65" t="s">
        <v>3876</v>
      </c>
      <c r="P995" s="242" t="b">
        <f>EXACT($A994,O995)</f>
        <v>1</v>
      </c>
      <c r="Q995" s="258">
        <v>0</v>
      </c>
      <c r="R995" s="259">
        <f t="shared" si="82"/>
        <v>-24568469.100000001</v>
      </c>
    </row>
    <row r="996" spans="1:20" outlineLevel="1">
      <c r="A996" s="400" t="s">
        <v>3878</v>
      </c>
      <c r="C996" s="254">
        <f>SUM(C997)</f>
        <v>662025</v>
      </c>
      <c r="D996" s="254">
        <f t="shared" si="78"/>
        <v>-662025</v>
      </c>
      <c r="E996" s="255"/>
      <c r="F996" s="256"/>
      <c r="G996" s="256"/>
      <c r="H996" s="255"/>
      <c r="I996" s="254"/>
      <c r="J996" s="255"/>
      <c r="K996" s="254">
        <f t="shared" si="83"/>
        <v>-662025</v>
      </c>
      <c r="L996" s="257" t="e">
        <f>#REF!+C996</f>
        <v>#REF!</v>
      </c>
      <c r="M996" s="219"/>
      <c r="N996" s="229" t="e">
        <v>#VALUE!</v>
      </c>
      <c r="O996" s="65">
        <v>0</v>
      </c>
      <c r="Q996" s="258">
        <v>-434899.5</v>
      </c>
      <c r="R996" s="259">
        <f t="shared" si="82"/>
        <v>-227125.5</v>
      </c>
    </row>
    <row r="997" spans="1:20" outlineLevel="2">
      <c r="A997" s="272" t="s">
        <v>5150</v>
      </c>
      <c r="B997" s="196" t="s">
        <v>3879</v>
      </c>
      <c r="C997" s="230">
        <v>662025</v>
      </c>
      <c r="D997" s="230">
        <f t="shared" si="78"/>
        <v>-662025</v>
      </c>
      <c r="E997" s="255"/>
      <c r="F997" s="256"/>
      <c r="G997" s="256"/>
      <c r="H997" s="255"/>
      <c r="I997" s="230"/>
      <c r="J997" s="255"/>
      <c r="K997" s="230">
        <f t="shared" si="83"/>
        <v>-662025</v>
      </c>
      <c r="L997" s="252"/>
      <c r="M997" s="219"/>
      <c r="N997" s="229">
        <v>0</v>
      </c>
      <c r="O997" s="65" t="s">
        <v>3878</v>
      </c>
      <c r="P997" s="242" t="b">
        <f>EXACT($A996,O997)</f>
        <v>1</v>
      </c>
      <c r="Q997" s="258">
        <v>0</v>
      </c>
      <c r="R997" s="259">
        <f t="shared" si="82"/>
        <v>-662025</v>
      </c>
    </row>
    <row r="998" spans="1:20" outlineLevel="1">
      <c r="A998" s="400" t="s">
        <v>3880</v>
      </c>
      <c r="B998" s="286" t="s">
        <v>3881</v>
      </c>
      <c r="C998" s="254">
        <f>SUM(C999:C1000)</f>
        <v>29448593</v>
      </c>
      <c r="D998" s="254">
        <f>C998*-1</f>
        <v>-29448593</v>
      </c>
      <c r="E998" s="255"/>
      <c r="F998" s="256"/>
      <c r="G998" s="256"/>
      <c r="H998" s="255"/>
      <c r="I998" s="254">
        <f>I1000+I999</f>
        <v>0</v>
      </c>
      <c r="J998" s="255"/>
      <c r="K998" s="254">
        <f t="shared" si="83"/>
        <v>-29448593</v>
      </c>
      <c r="L998" s="252"/>
      <c r="M998" s="219"/>
      <c r="N998" s="229" t="e">
        <v>#VALUE!</v>
      </c>
      <c r="O998" s="65">
        <v>0</v>
      </c>
      <c r="Q998" s="258">
        <v>0</v>
      </c>
      <c r="R998" s="259">
        <f t="shared" si="82"/>
        <v>-29448593</v>
      </c>
    </row>
    <row r="999" spans="1:20" outlineLevel="2">
      <c r="A999" s="413" t="s">
        <v>5151</v>
      </c>
      <c r="B999" s="287" t="s">
        <v>3882</v>
      </c>
      <c r="C999" s="230">
        <v>27722242</v>
      </c>
      <c r="D999" s="230">
        <f>C999*-1</f>
        <v>-27722242</v>
      </c>
      <c r="E999" s="255"/>
      <c r="F999" s="256"/>
      <c r="G999" s="256"/>
      <c r="H999" s="255"/>
      <c r="I999" s="230">
        <v>0</v>
      </c>
      <c r="J999" s="255"/>
      <c r="K999" s="230">
        <f t="shared" si="83"/>
        <v>-27722242</v>
      </c>
      <c r="L999" s="252"/>
      <c r="M999" s="219"/>
      <c r="N999" s="229">
        <v>0</v>
      </c>
      <c r="O999" s="65" t="s">
        <v>5763</v>
      </c>
      <c r="P999" s="242" t="b">
        <f>EXACT($A998,O999)</f>
        <v>0</v>
      </c>
      <c r="Q999" s="258">
        <v>0</v>
      </c>
      <c r="R999" s="259">
        <f t="shared" si="82"/>
        <v>-27722242</v>
      </c>
    </row>
    <row r="1000" spans="1:20" outlineLevel="2">
      <c r="A1000" s="413" t="s">
        <v>5152</v>
      </c>
      <c r="B1000" s="287" t="s">
        <v>3883</v>
      </c>
      <c r="C1000" s="230">
        <v>1726351</v>
      </c>
      <c r="D1000" s="230">
        <f>C1000*-1</f>
        <v>-1726351</v>
      </c>
      <c r="E1000" s="255"/>
      <c r="F1000" s="256"/>
      <c r="G1000" s="256"/>
      <c r="H1000" s="255"/>
      <c r="I1000" s="230"/>
      <c r="J1000" s="255"/>
      <c r="K1000" s="230">
        <f t="shared" si="83"/>
        <v>-1726351</v>
      </c>
      <c r="L1000" s="252"/>
      <c r="M1000" s="219"/>
      <c r="N1000" s="229">
        <v>0</v>
      </c>
      <c r="O1000" s="65" t="s">
        <v>3880</v>
      </c>
      <c r="P1000" s="242" t="b">
        <f>EXACT($A998,O1000)</f>
        <v>1</v>
      </c>
      <c r="Q1000" s="258">
        <v>0</v>
      </c>
      <c r="R1000" s="259">
        <f t="shared" si="82"/>
        <v>-1726351</v>
      </c>
    </row>
    <row r="1001" spans="1:20" outlineLevel="1">
      <c r="A1001" s="400" t="s">
        <v>2845</v>
      </c>
      <c r="C1001" s="254">
        <f>SUM(C1002)</f>
        <v>12742637</v>
      </c>
      <c r="D1001" s="254">
        <f t="shared" si="78"/>
        <v>-12742637</v>
      </c>
      <c r="E1001" s="255"/>
      <c r="F1001" s="256"/>
      <c r="G1001" s="256"/>
      <c r="H1001" s="255"/>
      <c r="I1001" s="254">
        <f>I1002</f>
        <v>-592711</v>
      </c>
      <c r="J1001" s="255"/>
      <c r="K1001" s="254">
        <f t="shared" si="83"/>
        <v>-13335348</v>
      </c>
      <c r="L1001" s="252"/>
      <c r="M1001" s="219"/>
      <c r="N1001" s="229" t="e">
        <v>#VALUE!</v>
      </c>
      <c r="O1001" s="65">
        <v>0</v>
      </c>
      <c r="Q1001" s="258">
        <v>-592711</v>
      </c>
      <c r="R1001" s="259">
        <f t="shared" si="82"/>
        <v>-12742637</v>
      </c>
    </row>
    <row r="1002" spans="1:20" ht="12.75" customHeight="1" outlineLevel="2">
      <c r="A1002" s="272" t="s">
        <v>5153</v>
      </c>
      <c r="B1002" s="196" t="s">
        <v>2846</v>
      </c>
      <c r="C1002" s="230">
        <v>12742637</v>
      </c>
      <c r="D1002" s="230">
        <f t="shared" si="78"/>
        <v>-12742637</v>
      </c>
      <c r="E1002" s="255"/>
      <c r="F1002" s="256"/>
      <c r="G1002" s="256"/>
      <c r="H1002" s="255"/>
      <c r="I1002" s="230">
        <v>-592711</v>
      </c>
      <c r="J1002" s="255"/>
      <c r="K1002" s="230">
        <f t="shared" si="83"/>
        <v>-13335348</v>
      </c>
      <c r="L1002" s="252"/>
      <c r="M1002" s="219"/>
      <c r="N1002" s="229">
        <v>0</v>
      </c>
      <c r="O1002" s="65" t="s">
        <v>2845</v>
      </c>
      <c r="P1002" s="242" t="b">
        <f>EXACT($A1001,O1002)</f>
        <v>1</v>
      </c>
      <c r="Q1002" s="258">
        <v>0</v>
      </c>
      <c r="R1002" s="259">
        <f t="shared" si="82"/>
        <v>-13335348</v>
      </c>
    </row>
    <row r="1003" spans="1:20" outlineLevel="1">
      <c r="A1003" s="400" t="s">
        <v>3884</v>
      </c>
      <c r="C1003" s="254">
        <f>SUM(C1004)</f>
        <v>35317252</v>
      </c>
      <c r="D1003" s="254">
        <f t="shared" si="78"/>
        <v>-35317252</v>
      </c>
      <c r="E1003" s="255"/>
      <c r="F1003" s="256"/>
      <c r="G1003" s="256"/>
      <c r="H1003" s="255"/>
      <c r="I1003" s="254">
        <f>I1004</f>
        <v>0</v>
      </c>
      <c r="J1003" s="255"/>
      <c r="K1003" s="254">
        <f t="shared" si="83"/>
        <v>-35317252</v>
      </c>
      <c r="L1003" s="257" t="e">
        <f>#REF!+C1003</f>
        <v>#REF!</v>
      </c>
      <c r="M1003" s="219"/>
      <c r="N1003" s="229" t="e">
        <v>#VALUE!</v>
      </c>
      <c r="O1003" s="65">
        <v>0</v>
      </c>
      <c r="Q1003" s="258">
        <v>-31202233</v>
      </c>
      <c r="R1003" s="259">
        <f t="shared" si="82"/>
        <v>-4115019</v>
      </c>
      <c r="T1003" s="229"/>
    </row>
    <row r="1004" spans="1:20" ht="12.75" customHeight="1" outlineLevel="2">
      <c r="A1004" s="272" t="s">
        <v>5154</v>
      </c>
      <c r="B1004" s="196" t="s">
        <v>3885</v>
      </c>
      <c r="C1004" s="230">
        <v>35317252</v>
      </c>
      <c r="D1004" s="230">
        <f t="shared" ref="D1004:D1015" si="84">C1004*-1</f>
        <v>-35317252</v>
      </c>
      <c r="E1004" s="255"/>
      <c r="F1004" s="256"/>
      <c r="G1004" s="256"/>
      <c r="H1004" s="255"/>
      <c r="I1004" s="230">
        <v>0</v>
      </c>
      <c r="J1004" s="255"/>
      <c r="K1004" s="230">
        <f t="shared" si="83"/>
        <v>-35317252</v>
      </c>
      <c r="L1004" s="252"/>
      <c r="M1004" s="219"/>
      <c r="N1004" s="229">
        <v>0</v>
      </c>
      <c r="O1004" s="65" t="s">
        <v>3884</v>
      </c>
      <c r="P1004" s="242" t="b">
        <f>EXACT($A1003,O1004)</f>
        <v>1</v>
      </c>
      <c r="Q1004" s="258">
        <v>0</v>
      </c>
      <c r="R1004" s="259">
        <f t="shared" si="82"/>
        <v>-35317252</v>
      </c>
    </row>
    <row r="1005" spans="1:20" outlineLevel="1">
      <c r="A1005" s="400" t="s">
        <v>2857</v>
      </c>
      <c r="C1005" s="254">
        <f>C1006+C1007</f>
        <v>0</v>
      </c>
      <c r="D1005" s="254">
        <f t="shared" si="84"/>
        <v>0</v>
      </c>
      <c r="E1005" s="255"/>
      <c r="F1005" s="256"/>
      <c r="G1005" s="256"/>
      <c r="H1005" s="255"/>
      <c r="I1005" s="254">
        <f>I1006</f>
        <v>0</v>
      </c>
      <c r="J1005" s="255"/>
      <c r="K1005" s="254">
        <f t="shared" si="83"/>
        <v>0</v>
      </c>
      <c r="L1005" s="252"/>
      <c r="M1005" s="219"/>
      <c r="N1005" s="229" t="e">
        <v>#VALUE!</v>
      </c>
      <c r="O1005" s="65">
        <v>0</v>
      </c>
      <c r="Q1005" s="258">
        <v>0</v>
      </c>
      <c r="R1005" s="259">
        <f t="shared" si="82"/>
        <v>0</v>
      </c>
    </row>
    <row r="1006" spans="1:20" outlineLevel="2">
      <c r="A1006" s="272" t="s">
        <v>5155</v>
      </c>
      <c r="B1006" s="196" t="s">
        <v>3886</v>
      </c>
      <c r="C1006" s="230">
        <v>6398424</v>
      </c>
      <c r="D1006" s="230">
        <f t="shared" si="84"/>
        <v>-6398424</v>
      </c>
      <c r="E1006" s="255"/>
      <c r="F1006" s="256"/>
      <c r="G1006" s="256"/>
      <c r="H1006" s="255"/>
      <c r="I1006" s="230">
        <v>0</v>
      </c>
      <c r="J1006" s="255"/>
      <c r="K1006" s="230">
        <f t="shared" si="83"/>
        <v>-6398424</v>
      </c>
      <c r="L1006" s="252"/>
      <c r="M1006" s="219"/>
      <c r="N1006" s="229">
        <v>0</v>
      </c>
      <c r="O1006" s="65" t="s">
        <v>2857</v>
      </c>
      <c r="P1006" s="242" t="b">
        <f>EXACT($A1005,O1006)</f>
        <v>1</v>
      </c>
      <c r="Q1006" s="258">
        <v>0</v>
      </c>
      <c r="R1006" s="259">
        <f t="shared" si="82"/>
        <v>-6398424</v>
      </c>
    </row>
    <row r="1007" spans="1:20" outlineLevel="2">
      <c r="A1007" s="272" t="s">
        <v>5809</v>
      </c>
      <c r="B1007" s="196" t="s">
        <v>3887</v>
      </c>
      <c r="C1007" s="230">
        <v>-6398424</v>
      </c>
      <c r="D1007" s="230">
        <f t="shared" si="84"/>
        <v>6398424</v>
      </c>
      <c r="E1007" s="255"/>
      <c r="F1007" s="256"/>
      <c r="G1007" s="256"/>
      <c r="H1007" s="255"/>
      <c r="I1007" s="230">
        <v>0</v>
      </c>
      <c r="J1007" s="255"/>
      <c r="K1007" s="230">
        <f t="shared" si="83"/>
        <v>6398424</v>
      </c>
      <c r="L1007" s="252"/>
      <c r="M1007" s="219"/>
      <c r="N1007" s="229">
        <v>0</v>
      </c>
      <c r="O1007" s="65" t="s">
        <v>2857</v>
      </c>
      <c r="P1007" s="242" t="b">
        <f>EXACT($A1006,O1007)</f>
        <v>0</v>
      </c>
      <c r="Q1007" s="258">
        <v>0</v>
      </c>
      <c r="R1007" s="259">
        <f t="shared" si="82"/>
        <v>6398424</v>
      </c>
    </row>
    <row r="1008" spans="1:20" outlineLevel="1">
      <c r="A1008" s="414" t="s">
        <v>3888</v>
      </c>
      <c r="B1008" s="196"/>
      <c r="C1008" s="254">
        <f>C1009</f>
        <v>0</v>
      </c>
      <c r="D1008" s="254">
        <f t="shared" si="84"/>
        <v>0</v>
      </c>
      <c r="E1008" s="255"/>
      <c r="F1008" s="256"/>
      <c r="G1008" s="256"/>
      <c r="H1008" s="255"/>
      <c r="I1008" s="254">
        <f>I1009</f>
        <v>0</v>
      </c>
      <c r="J1008" s="255"/>
      <c r="K1008" s="254">
        <f t="shared" si="83"/>
        <v>0</v>
      </c>
      <c r="L1008" s="252"/>
      <c r="M1008" s="219"/>
      <c r="N1008" s="229" t="e">
        <v>#VALUE!</v>
      </c>
      <c r="O1008" s="65">
        <v>0</v>
      </c>
      <c r="Q1008" s="258">
        <v>0</v>
      </c>
      <c r="R1008" s="259">
        <f t="shared" si="82"/>
        <v>0</v>
      </c>
    </row>
    <row r="1009" spans="1:20" outlineLevel="2">
      <c r="A1009" s="272" t="s">
        <v>5156</v>
      </c>
      <c r="B1009" s="196" t="s">
        <v>3889</v>
      </c>
      <c r="C1009" s="230">
        <v>0</v>
      </c>
      <c r="D1009" s="230">
        <f t="shared" si="84"/>
        <v>0</v>
      </c>
      <c r="E1009" s="255"/>
      <c r="F1009" s="256"/>
      <c r="G1009" s="256"/>
      <c r="H1009" s="255"/>
      <c r="I1009" s="230">
        <v>0</v>
      </c>
      <c r="J1009" s="255"/>
      <c r="K1009" s="230">
        <f t="shared" si="83"/>
        <v>0</v>
      </c>
      <c r="L1009" s="252"/>
      <c r="M1009" s="219"/>
      <c r="N1009" s="229">
        <v>0</v>
      </c>
      <c r="O1009" s="65" t="s">
        <v>3888</v>
      </c>
      <c r="P1009" s="242" t="b">
        <f>EXACT($A1008,O1009)</f>
        <v>1</v>
      </c>
      <c r="Q1009" s="258">
        <v>0</v>
      </c>
      <c r="R1009" s="259">
        <f t="shared" si="82"/>
        <v>0</v>
      </c>
    </row>
    <row r="1010" spans="1:20" outlineLevel="1">
      <c r="A1010" s="400" t="s">
        <v>3890</v>
      </c>
      <c r="C1010" s="254">
        <f>SUM(C1011)</f>
        <v>-30489511.050000001</v>
      </c>
      <c r="D1010" s="254">
        <f t="shared" si="84"/>
        <v>30489511.050000001</v>
      </c>
      <c r="E1010" s="255"/>
      <c r="F1010" s="256"/>
      <c r="G1010" s="256"/>
      <c r="H1010" s="255"/>
      <c r="I1010" s="254">
        <f>I1011</f>
        <v>-2181216.02</v>
      </c>
      <c r="J1010" s="255"/>
      <c r="K1010" s="254">
        <f t="shared" si="83"/>
        <v>28308295.030000001</v>
      </c>
      <c r="L1010" s="257" t="e">
        <f>#REF!+C1010</f>
        <v>#REF!</v>
      </c>
      <c r="M1010" s="219"/>
      <c r="N1010" s="229" t="e">
        <v>#VALUE!</v>
      </c>
      <c r="O1010" s="65">
        <v>0</v>
      </c>
      <c r="Q1010" s="258">
        <v>24719069.82</v>
      </c>
      <c r="R1010" s="259">
        <f t="shared" si="82"/>
        <v>3589225.2100000009</v>
      </c>
    </row>
    <row r="1011" spans="1:20" outlineLevel="2">
      <c r="A1011" s="272" t="s">
        <v>5157</v>
      </c>
      <c r="B1011" s="196" t="s">
        <v>3891</v>
      </c>
      <c r="C1011" s="230">
        <v>-30489511.050000001</v>
      </c>
      <c r="D1011" s="230">
        <f t="shared" si="84"/>
        <v>30489511.050000001</v>
      </c>
      <c r="E1011" s="255"/>
      <c r="F1011" s="256"/>
      <c r="G1011" s="256"/>
      <c r="H1011" s="255"/>
      <c r="I1011" s="230">
        <v>-2181216.02</v>
      </c>
      <c r="J1011" s="255"/>
      <c r="K1011" s="230">
        <f t="shared" si="83"/>
        <v>28308295.030000001</v>
      </c>
      <c r="L1011" s="252"/>
      <c r="M1011" s="219"/>
      <c r="N1011" s="229">
        <v>0</v>
      </c>
      <c r="O1011" s="65" t="s">
        <v>3890</v>
      </c>
      <c r="P1011" s="242" t="b">
        <f>EXACT($A1010,O1011)</f>
        <v>1</v>
      </c>
      <c r="Q1011" s="258">
        <v>0</v>
      </c>
      <c r="R1011" s="259">
        <f t="shared" si="82"/>
        <v>28308295.030000001</v>
      </c>
    </row>
    <row r="1012" spans="1:20" outlineLevel="1">
      <c r="A1012" s="400" t="s">
        <v>2841</v>
      </c>
      <c r="C1012" s="254">
        <f>SUM(C1013:C1015)</f>
        <v>-114057552.2299998</v>
      </c>
      <c r="D1012" s="254">
        <f t="shared" si="84"/>
        <v>114057552.2299998</v>
      </c>
      <c r="E1012" s="255"/>
      <c r="F1012" s="270"/>
      <c r="G1012" s="270"/>
      <c r="H1012" s="266"/>
      <c r="I1012" s="254">
        <f>I1013+I1014+I1015</f>
        <v>-114057552.2299998</v>
      </c>
      <c r="J1012" s="255"/>
      <c r="K1012" s="254">
        <f t="shared" si="83"/>
        <v>0</v>
      </c>
      <c r="L1012" s="257" t="e">
        <f>#REF!+C1012</f>
        <v>#REF!</v>
      </c>
      <c r="M1012" s="219"/>
      <c r="N1012" s="229" t="e">
        <v>#VALUE!</v>
      </c>
      <c r="O1012" s="65">
        <v>0</v>
      </c>
      <c r="Q1012" s="258">
        <v>0.46999999880790699</v>
      </c>
      <c r="R1012" s="259">
        <f t="shared" si="82"/>
        <v>-0.46999999880790699</v>
      </c>
      <c r="S1012" s="229"/>
    </row>
    <row r="1013" spans="1:20" outlineLevel="2">
      <c r="A1013" s="272" t="s">
        <v>5158</v>
      </c>
      <c r="B1013" s="196" t="s">
        <v>3892</v>
      </c>
      <c r="C1013" s="230">
        <v>-77162544.109999895</v>
      </c>
      <c r="D1013" s="230">
        <f t="shared" si="84"/>
        <v>77162544.109999895</v>
      </c>
      <c r="E1013" s="255"/>
      <c r="F1013" s="256"/>
      <c r="G1013" s="256"/>
      <c r="H1013" s="255"/>
      <c r="I1013" s="230">
        <v>-77162544.109999895</v>
      </c>
      <c r="J1013" s="255"/>
      <c r="K1013" s="230">
        <f t="shared" si="83"/>
        <v>0</v>
      </c>
      <c r="L1013" s="252"/>
      <c r="M1013" s="219"/>
      <c r="N1013" s="229">
        <v>0</v>
      </c>
      <c r="O1013" s="65" t="s">
        <v>2841</v>
      </c>
      <c r="P1013" s="242" t="b">
        <f>EXACT($A$1012,O1013)</f>
        <v>1</v>
      </c>
      <c r="Q1013" s="258">
        <v>0</v>
      </c>
      <c r="R1013" s="259">
        <f t="shared" si="82"/>
        <v>0</v>
      </c>
    </row>
    <row r="1014" spans="1:20" outlineLevel="2">
      <c r="A1014" s="272" t="s">
        <v>5159</v>
      </c>
      <c r="B1014" s="196" t="s">
        <v>2851</v>
      </c>
      <c r="C1014" s="230">
        <v>-34859568.1199999</v>
      </c>
      <c r="D1014" s="230">
        <f t="shared" si="84"/>
        <v>34859568.1199999</v>
      </c>
      <c r="E1014" s="255"/>
      <c r="F1014" s="256"/>
      <c r="G1014" s="256"/>
      <c r="H1014" s="255"/>
      <c r="I1014" s="230">
        <v>-34859568.1199999</v>
      </c>
      <c r="J1014" s="255"/>
      <c r="K1014" s="230">
        <f t="shared" si="83"/>
        <v>0</v>
      </c>
      <c r="L1014" s="252"/>
      <c r="M1014" s="219"/>
      <c r="N1014" s="229">
        <v>0</v>
      </c>
      <c r="O1014" s="65" t="s">
        <v>2841</v>
      </c>
      <c r="P1014" s="242" t="b">
        <f>EXACT($A$1012,O1014)</f>
        <v>1</v>
      </c>
      <c r="Q1014" s="258">
        <v>0</v>
      </c>
      <c r="R1014" s="259">
        <f t="shared" si="82"/>
        <v>0</v>
      </c>
    </row>
    <row r="1015" spans="1:20" outlineLevel="2">
      <c r="A1015" s="401" t="s">
        <v>5160</v>
      </c>
      <c r="B1015" s="45" t="s">
        <v>2839</v>
      </c>
      <c r="C1015" s="230">
        <v>-2035440</v>
      </c>
      <c r="D1015" s="230">
        <f t="shared" si="84"/>
        <v>2035440</v>
      </c>
      <c r="E1015" s="255"/>
      <c r="F1015" s="256"/>
      <c r="G1015" s="256"/>
      <c r="H1015" s="255"/>
      <c r="I1015" s="230">
        <v>-2035440</v>
      </c>
      <c r="J1015" s="255"/>
      <c r="K1015" s="230">
        <f t="shared" si="83"/>
        <v>0</v>
      </c>
      <c r="L1015" s="252"/>
      <c r="M1015" s="219"/>
      <c r="N1015" s="229">
        <v>0</v>
      </c>
      <c r="O1015" s="65" t="s">
        <v>2841</v>
      </c>
      <c r="P1015" s="242" t="b">
        <f>EXACT($A$1012,O1015)</f>
        <v>1</v>
      </c>
      <c r="Q1015" s="258">
        <v>0</v>
      </c>
      <c r="R1015" s="259">
        <f t="shared" si="82"/>
        <v>0</v>
      </c>
    </row>
    <row r="1016" spans="1:20" outlineLevel="1">
      <c r="E1016" s="255"/>
      <c r="F1016" s="256"/>
      <c r="G1016" s="256"/>
      <c r="H1016" s="255"/>
      <c r="I1016" s="254"/>
      <c r="J1016" s="255"/>
      <c r="O1016" s="65"/>
      <c r="Q1016" s="258"/>
      <c r="R1016" s="259"/>
    </row>
    <row r="1017" spans="1:20">
      <c r="A1017" s="400" t="s">
        <v>3893</v>
      </c>
      <c r="B1017" s="249"/>
      <c r="C1017" s="229">
        <f>C975+C977+C979+C984+C986+C988+C991+C994+C996+C998+C1001+C1003+C1005+C1008+C1010+C1012</f>
        <v>98371263.370000079</v>
      </c>
      <c r="D1017" s="229">
        <f>C1017*-1</f>
        <v>-98371263.370000079</v>
      </c>
      <c r="E1017" s="255"/>
      <c r="F1017" s="256"/>
      <c r="G1017" s="256"/>
      <c r="H1017" s="255"/>
      <c r="I1017" s="229">
        <f>I975+I984+I986+I994+I996+I991+I1003+I1008+I1010+I1012+I998+I1001+I988+I1005+I979</f>
        <v>-4519745.8999999054</v>
      </c>
      <c r="J1017" s="255"/>
      <c r="K1017" s="229">
        <f>D1017+I1017</f>
        <v>-102891009.26999998</v>
      </c>
      <c r="L1017" s="257" t="e">
        <f>#REF!+C1017</f>
        <v>#REF!</v>
      </c>
      <c r="M1017" s="219"/>
      <c r="N1017" s="229" t="e">
        <v>#VALUE!</v>
      </c>
      <c r="O1017" s="65"/>
      <c r="Q1017" s="258"/>
      <c r="R1017" s="259"/>
      <c r="S1017" s="229"/>
      <c r="T1017" s="229"/>
    </row>
    <row r="1018" spans="1:20">
      <c r="A1018" s="249"/>
      <c r="B1018" s="219"/>
      <c r="C1018" s="219"/>
      <c r="D1018" s="219"/>
      <c r="E1018" s="255"/>
      <c r="F1018" s="256"/>
      <c r="G1018" s="256"/>
      <c r="H1018" s="255"/>
      <c r="I1018" s="219"/>
      <c r="J1018" s="266"/>
      <c r="K1018" s="198"/>
      <c r="L1018" s="252"/>
      <c r="M1018" s="219"/>
      <c r="N1018" s="229"/>
      <c r="O1018" s="65"/>
      <c r="Q1018" s="258"/>
      <c r="R1018" s="259"/>
    </row>
    <row r="1019" spans="1:20">
      <c r="A1019" s="398" t="s">
        <v>3461</v>
      </c>
      <c r="B1019" s="249"/>
      <c r="C1019" s="219">
        <f>C875+C974+C1017</f>
        <v>520305147.07999963</v>
      </c>
      <c r="D1019" s="219">
        <f>C1019*-1</f>
        <v>-520305147.07999963</v>
      </c>
      <c r="E1019" s="255"/>
      <c r="F1019" s="256"/>
      <c r="G1019" s="256"/>
      <c r="H1019" s="255"/>
      <c r="I1019" s="219">
        <f>I875+I974+I1017</f>
        <v>58158336.439999998</v>
      </c>
      <c r="J1019" s="266"/>
      <c r="K1019" s="219">
        <f>D1019+I1019</f>
        <v>-462146810.63999963</v>
      </c>
      <c r="L1019" s="257"/>
      <c r="M1019" s="219"/>
      <c r="N1019" s="229" t="e">
        <v>#VALUE!</v>
      </c>
      <c r="O1019" s="65"/>
      <c r="Q1019" s="258"/>
      <c r="R1019" s="259"/>
    </row>
    <row r="1020" spans="1:20">
      <c r="E1020" s="255"/>
      <c r="F1020" s="256"/>
      <c r="G1020" s="256"/>
      <c r="H1020" s="255"/>
      <c r="J1020" s="250"/>
      <c r="N1020" s="229"/>
      <c r="O1020" s="65"/>
      <c r="Q1020" s="258"/>
      <c r="R1020" s="259"/>
    </row>
    <row r="1021" spans="1:20">
      <c r="A1021" s="398" t="s">
        <v>3894</v>
      </c>
      <c r="E1021" s="255"/>
      <c r="F1021" s="256"/>
      <c r="G1021" s="256"/>
      <c r="H1021" s="255"/>
      <c r="J1021" s="250"/>
      <c r="N1021" s="229" t="e">
        <v>#VALUE!</v>
      </c>
      <c r="O1021" s="65"/>
      <c r="Q1021" s="258"/>
      <c r="R1021" s="259"/>
    </row>
    <row r="1022" spans="1:20">
      <c r="A1022" s="249"/>
      <c r="E1022" s="255"/>
      <c r="F1022" s="256"/>
      <c r="G1022" s="256"/>
      <c r="H1022" s="255"/>
      <c r="J1022" s="250"/>
      <c r="N1022" s="229"/>
      <c r="O1022" s="65"/>
      <c r="Q1022" s="258"/>
      <c r="R1022" s="259"/>
    </row>
    <row r="1023" spans="1:20" outlineLevel="1" collapsed="1">
      <c r="A1023" s="400" t="s">
        <v>3895</v>
      </c>
      <c r="C1023" s="254">
        <f>SUM(C1024)</f>
        <v>238363098.52000001</v>
      </c>
      <c r="D1023" s="254">
        <f>C1023*-1</f>
        <v>-238363098.52000001</v>
      </c>
      <c r="E1023" s="255"/>
      <c r="F1023" s="256"/>
      <c r="G1023" s="256"/>
      <c r="H1023" s="255"/>
      <c r="I1023" s="254">
        <f>H1023*-1</f>
        <v>0</v>
      </c>
      <c r="J1023" s="255"/>
      <c r="K1023" s="254">
        <f>D1023+I1023</f>
        <v>-238363098.52000001</v>
      </c>
      <c r="L1023" s="257" t="e">
        <f>#REF!+C1023</f>
        <v>#REF!</v>
      </c>
      <c r="M1023" s="254"/>
      <c r="N1023" s="229" t="e">
        <v>#VALUE!</v>
      </c>
      <c r="O1023" s="65">
        <v>0</v>
      </c>
      <c r="Q1023" s="258">
        <v>-218499506.97</v>
      </c>
      <c r="R1023" s="259">
        <f>K1023-Q1023</f>
        <v>-19863591.550000012</v>
      </c>
    </row>
    <row r="1024" spans="1:20" outlineLevel="2">
      <c r="A1024" s="272" t="s">
        <v>5161</v>
      </c>
      <c r="B1024" s="196" t="s">
        <v>3896</v>
      </c>
      <c r="C1024" s="230">
        <v>238363098.52000001</v>
      </c>
      <c r="D1024" s="230">
        <f>C1024*-1</f>
        <v>-238363098.52000001</v>
      </c>
      <c r="E1024" s="255"/>
      <c r="F1024" s="256"/>
      <c r="G1024" s="256"/>
      <c r="H1024" s="255"/>
      <c r="I1024" s="230">
        <v>0</v>
      </c>
      <c r="J1024" s="255"/>
      <c r="K1024" s="230">
        <f>D1024+I1024</f>
        <v>-238363098.52000001</v>
      </c>
      <c r="L1024" s="252"/>
      <c r="M1024" s="230"/>
      <c r="N1024" s="229">
        <v>0</v>
      </c>
      <c r="O1024" s="65" t="s">
        <v>3895</v>
      </c>
      <c r="P1024" s="242" t="b">
        <f>EXACT($A1023,O1024)</f>
        <v>1</v>
      </c>
      <c r="Q1024" s="258">
        <v>0</v>
      </c>
      <c r="R1024" s="259">
        <f>K1024-Q1024</f>
        <v>-238363098.52000001</v>
      </c>
    </row>
    <row r="1025" spans="1:18" outlineLevel="1">
      <c r="A1025" s="400" t="s">
        <v>3897</v>
      </c>
      <c r="B1025" s="196"/>
      <c r="C1025" s="254">
        <f>SUM(C1026)</f>
        <v>0</v>
      </c>
      <c r="D1025" s="254">
        <f>C1025*-1</f>
        <v>0</v>
      </c>
      <c r="E1025" s="255"/>
      <c r="F1025" s="256"/>
      <c r="G1025" s="256"/>
      <c r="H1025" s="255"/>
      <c r="I1025" s="254"/>
      <c r="J1025" s="255"/>
      <c r="K1025" s="254">
        <f>D1025+I1025</f>
        <v>0</v>
      </c>
      <c r="L1025" s="257" t="e">
        <f>#REF!+C1025</f>
        <v>#REF!</v>
      </c>
      <c r="M1025" s="254"/>
      <c r="N1025" s="229" t="e">
        <v>#VALUE!</v>
      </c>
      <c r="O1025" s="65">
        <v>0</v>
      </c>
      <c r="Q1025" s="258">
        <v>0</v>
      </c>
      <c r="R1025" s="259">
        <f>K1025-Q1025</f>
        <v>0</v>
      </c>
    </row>
    <row r="1026" spans="1:18" outlineLevel="2">
      <c r="A1026" s="272" t="s">
        <v>5162</v>
      </c>
      <c r="B1026" s="196" t="s">
        <v>3898</v>
      </c>
      <c r="C1026" s="230">
        <v>0</v>
      </c>
      <c r="D1026" s="230">
        <f>C1026*-1</f>
        <v>0</v>
      </c>
      <c r="E1026" s="255"/>
      <c r="F1026" s="256"/>
      <c r="G1026" s="256"/>
      <c r="H1026" s="255"/>
      <c r="I1026" s="230"/>
      <c r="J1026" s="255"/>
      <c r="K1026" s="230">
        <f>D1026+I1026</f>
        <v>0</v>
      </c>
      <c r="L1026" s="252"/>
      <c r="M1026" s="230"/>
      <c r="N1026" s="229">
        <v>0</v>
      </c>
      <c r="O1026" s="65" t="s">
        <v>3897</v>
      </c>
      <c r="P1026" s="242" t="b">
        <f>EXACT($A1025,O1026)</f>
        <v>1</v>
      </c>
      <c r="Q1026" s="258">
        <v>0</v>
      </c>
      <c r="R1026" s="259">
        <f>K1026+Q1026</f>
        <v>0</v>
      </c>
    </row>
    <row r="1027" spans="1:18" outlineLevel="1">
      <c r="A1027" s="190"/>
      <c r="B1027" s="196"/>
      <c r="C1027" s="230"/>
      <c r="D1027" s="230"/>
      <c r="E1027" s="255"/>
      <c r="F1027" s="256"/>
      <c r="G1027" s="256"/>
      <c r="H1027" s="255"/>
      <c r="I1027" s="230"/>
      <c r="J1027" s="255"/>
      <c r="K1027" s="230"/>
      <c r="L1027" s="251"/>
      <c r="M1027" s="230"/>
      <c r="N1027" s="229"/>
      <c r="O1027" s="65"/>
      <c r="Q1027" s="258"/>
      <c r="R1027" s="259"/>
    </row>
    <row r="1028" spans="1:18">
      <c r="A1028" s="400" t="s">
        <v>3899</v>
      </c>
      <c r="C1028" s="288">
        <f>C1023+C1025</f>
        <v>238363098.52000001</v>
      </c>
      <c r="D1028" s="288">
        <f>C1028*-1</f>
        <v>-238363098.52000001</v>
      </c>
      <c r="E1028" s="255"/>
      <c r="F1028" s="256"/>
      <c r="G1028" s="256"/>
      <c r="H1028" s="255"/>
      <c r="I1028" s="229">
        <f>I1023</f>
        <v>0</v>
      </c>
      <c r="J1028" s="250"/>
      <c r="K1028" s="288">
        <f>D1028+I1028</f>
        <v>-238363098.52000001</v>
      </c>
      <c r="N1028" s="229" t="e">
        <v>#VALUE!</v>
      </c>
      <c r="O1028" s="65">
        <v>0</v>
      </c>
      <c r="Q1028" s="258"/>
      <c r="R1028" s="259"/>
    </row>
    <row r="1029" spans="1:18" outlineLevel="1">
      <c r="A1029" s="400" t="s">
        <v>3900</v>
      </c>
      <c r="C1029" s="254">
        <f>SUM(C1030)</f>
        <v>0</v>
      </c>
      <c r="D1029" s="254">
        <f t="shared" ref="D1029:D1099" si="85">C1029*-1</f>
        <v>0</v>
      </c>
      <c r="E1029" s="255"/>
      <c r="F1029" s="256"/>
      <c r="G1029" s="256"/>
      <c r="H1029" s="255"/>
      <c r="I1029" s="254"/>
      <c r="J1029" s="255"/>
      <c r="K1029" s="254">
        <f t="shared" ref="K1029:K1099" si="86">D1029+I1029</f>
        <v>0</v>
      </c>
      <c r="L1029" s="257" t="e">
        <f>#REF!+C1029</f>
        <v>#REF!</v>
      </c>
      <c r="M1029" s="229"/>
      <c r="N1029" s="229" t="e">
        <v>#VALUE!</v>
      </c>
      <c r="O1029" s="65">
        <v>0</v>
      </c>
      <c r="Q1029" s="258">
        <v>0</v>
      </c>
      <c r="R1029" s="259">
        <f>K1029+Q1029</f>
        <v>0</v>
      </c>
    </row>
    <row r="1030" spans="1:18" outlineLevel="2">
      <c r="A1030" s="401" t="s">
        <v>5163</v>
      </c>
      <c r="B1030" s="45" t="s">
        <v>3901</v>
      </c>
      <c r="C1030" s="230">
        <v>0</v>
      </c>
      <c r="D1030" s="230">
        <f t="shared" si="85"/>
        <v>0</v>
      </c>
      <c r="E1030" s="255"/>
      <c r="F1030" s="256"/>
      <c r="G1030" s="256"/>
      <c r="H1030" s="255"/>
      <c r="I1030" s="230"/>
      <c r="J1030" s="255"/>
      <c r="K1030" s="230">
        <f t="shared" si="86"/>
        <v>0</v>
      </c>
      <c r="L1030" s="257"/>
      <c r="M1030" s="230"/>
      <c r="N1030" s="229">
        <v>0</v>
      </c>
      <c r="O1030" s="65" t="s">
        <v>3900</v>
      </c>
      <c r="P1030" s="242" t="b">
        <f>EXACT($A1029,O1030)</f>
        <v>1</v>
      </c>
      <c r="Q1030" s="258">
        <v>0</v>
      </c>
      <c r="R1030" s="259">
        <f t="shared" ref="R1030:R1093" si="87">K1030-Q1030</f>
        <v>0</v>
      </c>
    </row>
    <row r="1031" spans="1:18" outlineLevel="1">
      <c r="A1031" s="400" t="s">
        <v>3902</v>
      </c>
      <c r="B1031" s="196"/>
      <c r="C1031" s="254">
        <f>SUM(C1032)</f>
        <v>0</v>
      </c>
      <c r="D1031" s="254">
        <f t="shared" si="85"/>
        <v>0</v>
      </c>
      <c r="E1031" s="255"/>
      <c r="F1031" s="256"/>
      <c r="G1031" s="256"/>
      <c r="H1031" s="255"/>
      <c r="I1031" s="254"/>
      <c r="J1031" s="255"/>
      <c r="K1031" s="254">
        <f t="shared" si="86"/>
        <v>0</v>
      </c>
      <c r="L1031" s="257"/>
      <c r="M1031" s="230"/>
      <c r="N1031" s="229" t="e">
        <v>#VALUE!</v>
      </c>
      <c r="O1031" s="65">
        <v>0</v>
      </c>
      <c r="Q1031" s="258">
        <v>0</v>
      </c>
      <c r="R1031" s="259">
        <f>K1031+Q1031</f>
        <v>0</v>
      </c>
    </row>
    <row r="1032" spans="1:18" outlineLevel="2">
      <c r="A1032" s="272" t="s">
        <v>5164</v>
      </c>
      <c r="B1032" s="196" t="s">
        <v>3903</v>
      </c>
      <c r="C1032" s="230">
        <v>0</v>
      </c>
      <c r="D1032" s="230">
        <f t="shared" si="85"/>
        <v>0</v>
      </c>
      <c r="E1032" s="255"/>
      <c r="F1032" s="256"/>
      <c r="G1032" s="256"/>
      <c r="H1032" s="255"/>
      <c r="I1032" s="230"/>
      <c r="J1032" s="255"/>
      <c r="K1032" s="230">
        <f t="shared" si="86"/>
        <v>0</v>
      </c>
      <c r="L1032" s="257"/>
      <c r="M1032" s="230"/>
      <c r="N1032" s="229">
        <v>0</v>
      </c>
      <c r="O1032" s="65" t="s">
        <v>3902</v>
      </c>
      <c r="P1032" s="242" t="b">
        <f>EXACT($A1031,O1032)</f>
        <v>1</v>
      </c>
      <c r="Q1032" s="258">
        <v>0</v>
      </c>
      <c r="R1032" s="259">
        <f t="shared" si="87"/>
        <v>0</v>
      </c>
    </row>
    <row r="1033" spans="1:18" outlineLevel="1">
      <c r="A1033" s="400" t="s">
        <v>3904</v>
      </c>
      <c r="C1033" s="254">
        <f>SUM(C1034)</f>
        <v>0</v>
      </c>
      <c r="D1033" s="254">
        <f t="shared" si="85"/>
        <v>0</v>
      </c>
      <c r="E1033" s="255"/>
      <c r="F1033" s="256"/>
      <c r="G1033" s="256"/>
      <c r="H1033" s="255"/>
      <c r="I1033" s="254"/>
      <c r="J1033" s="255"/>
      <c r="K1033" s="254">
        <f t="shared" si="86"/>
        <v>0</v>
      </c>
      <c r="L1033" s="257"/>
      <c r="M1033" s="230"/>
      <c r="N1033" s="229" t="e">
        <v>#VALUE!</v>
      </c>
      <c r="O1033" s="65">
        <v>0</v>
      </c>
      <c r="Q1033" s="258">
        <v>0</v>
      </c>
      <c r="R1033" s="259">
        <f t="shared" si="87"/>
        <v>0</v>
      </c>
    </row>
    <row r="1034" spans="1:18" outlineLevel="2">
      <c r="A1034" s="272" t="s">
        <v>5165</v>
      </c>
      <c r="B1034" s="196" t="s">
        <v>3905</v>
      </c>
      <c r="C1034" s="230">
        <v>0</v>
      </c>
      <c r="D1034" s="230">
        <f t="shared" si="85"/>
        <v>0</v>
      </c>
      <c r="E1034" s="255"/>
      <c r="F1034" s="256"/>
      <c r="G1034" s="256"/>
      <c r="H1034" s="255"/>
      <c r="I1034" s="230"/>
      <c r="J1034" s="255"/>
      <c r="K1034" s="230">
        <f t="shared" si="86"/>
        <v>0</v>
      </c>
      <c r="L1034" s="257"/>
      <c r="M1034" s="230"/>
      <c r="N1034" s="229">
        <v>0</v>
      </c>
      <c r="O1034" s="65" t="s">
        <v>3904</v>
      </c>
      <c r="P1034" s="242" t="b">
        <f>EXACT($A1033,O1034)</f>
        <v>1</v>
      </c>
      <c r="Q1034" s="258">
        <v>0</v>
      </c>
      <c r="R1034" s="259">
        <f t="shared" si="87"/>
        <v>0</v>
      </c>
    </row>
    <row r="1035" spans="1:18" outlineLevel="1">
      <c r="A1035" s="400" t="s">
        <v>3906</v>
      </c>
      <c r="B1035" s="45"/>
      <c r="C1035" s="254">
        <f>C1036</f>
        <v>2838.8</v>
      </c>
      <c r="D1035" s="254">
        <f t="shared" si="85"/>
        <v>-2838.8</v>
      </c>
      <c r="E1035" s="255"/>
      <c r="F1035" s="256"/>
      <c r="G1035" s="256"/>
      <c r="H1035" s="255"/>
      <c r="I1035" s="254"/>
      <c r="J1035" s="255"/>
      <c r="K1035" s="254">
        <f t="shared" si="86"/>
        <v>-2838.8</v>
      </c>
      <c r="L1035" s="257"/>
      <c r="M1035" s="230"/>
      <c r="N1035" s="229" t="e">
        <v>#VALUE!</v>
      </c>
      <c r="O1035" s="65">
        <v>0</v>
      </c>
      <c r="Q1035" s="258">
        <v>-1255.0899999999999</v>
      </c>
      <c r="R1035" s="259">
        <f>K1035-Q1035</f>
        <v>-1583.7100000000003</v>
      </c>
    </row>
    <row r="1036" spans="1:18" outlineLevel="2">
      <c r="A1036" s="401" t="s">
        <v>5166</v>
      </c>
      <c r="B1036" s="45" t="s">
        <v>3907</v>
      </c>
      <c r="C1036" s="230">
        <v>2838.8</v>
      </c>
      <c r="D1036" s="230">
        <f t="shared" si="85"/>
        <v>-2838.8</v>
      </c>
      <c r="E1036" s="255"/>
      <c r="F1036" s="256"/>
      <c r="G1036" s="256"/>
      <c r="H1036" s="255"/>
      <c r="I1036" s="230"/>
      <c r="J1036" s="255"/>
      <c r="K1036" s="230">
        <f t="shared" si="86"/>
        <v>-2838.8</v>
      </c>
      <c r="L1036" s="257"/>
      <c r="M1036" s="230"/>
      <c r="N1036" s="229">
        <v>0</v>
      </c>
      <c r="O1036" s="65" t="s">
        <v>3906</v>
      </c>
      <c r="P1036" s="242" t="b">
        <f>EXACT($A1035,O1036)</f>
        <v>1</v>
      </c>
      <c r="Q1036" s="258">
        <v>0</v>
      </c>
      <c r="R1036" s="259">
        <f t="shared" si="87"/>
        <v>-2838.8</v>
      </c>
    </row>
    <row r="1037" spans="1:18" outlineLevel="1">
      <c r="A1037" s="400" t="s">
        <v>3908</v>
      </c>
      <c r="C1037" s="254">
        <f>SUM(C1038)</f>
        <v>-3264419.6499999901</v>
      </c>
      <c r="D1037" s="254">
        <f t="shared" si="85"/>
        <v>3264419.6499999901</v>
      </c>
      <c r="E1037" s="255"/>
      <c r="F1037" s="256"/>
      <c r="G1037" s="256"/>
      <c r="H1037" s="255"/>
      <c r="I1037" s="254"/>
      <c r="J1037" s="255"/>
      <c r="K1037" s="254">
        <f t="shared" si="86"/>
        <v>3264419.6499999901</v>
      </c>
      <c r="L1037" s="257" t="e">
        <f>#REF!+C1037</f>
        <v>#REF!</v>
      </c>
      <c r="M1037" s="229"/>
      <c r="N1037" s="229" t="e">
        <v>#VALUE!</v>
      </c>
      <c r="O1037" s="65">
        <v>0</v>
      </c>
      <c r="Q1037" s="258">
        <v>3032270.89</v>
      </c>
      <c r="R1037" s="259">
        <f t="shared" si="87"/>
        <v>232148.75999999</v>
      </c>
    </row>
    <row r="1038" spans="1:18" outlineLevel="2">
      <c r="A1038" s="272" t="s">
        <v>5167</v>
      </c>
      <c r="B1038" s="196" t="s">
        <v>3909</v>
      </c>
      <c r="C1038" s="230">
        <v>-3264419.6499999901</v>
      </c>
      <c r="D1038" s="230">
        <f t="shared" si="85"/>
        <v>3264419.6499999901</v>
      </c>
      <c r="E1038" s="255"/>
      <c r="F1038" s="256"/>
      <c r="G1038" s="256"/>
      <c r="H1038" s="255"/>
      <c r="I1038" s="230"/>
      <c r="J1038" s="255"/>
      <c r="K1038" s="230">
        <f t="shared" si="86"/>
        <v>3264419.6499999901</v>
      </c>
      <c r="L1038" s="257"/>
      <c r="M1038" s="230"/>
      <c r="N1038" s="229">
        <v>0</v>
      </c>
      <c r="O1038" s="65">
        <v>0</v>
      </c>
      <c r="P1038" s="242" t="b">
        <f>EXACT($A1037,O1038)</f>
        <v>0</v>
      </c>
      <c r="Q1038" s="258">
        <v>0</v>
      </c>
      <c r="R1038" s="259">
        <f t="shared" si="87"/>
        <v>3264419.6499999901</v>
      </c>
    </row>
    <row r="1039" spans="1:18" outlineLevel="1">
      <c r="A1039" s="400" t="s">
        <v>3910</v>
      </c>
      <c r="C1039" s="254">
        <f>SUM(C1040)</f>
        <v>-3898039.29999999</v>
      </c>
      <c r="D1039" s="254">
        <f t="shared" si="85"/>
        <v>3898039.29999999</v>
      </c>
      <c r="E1039" s="255"/>
      <c r="F1039" s="256"/>
      <c r="G1039" s="256"/>
      <c r="H1039" s="255"/>
      <c r="I1039" s="254"/>
      <c r="J1039" s="255"/>
      <c r="K1039" s="254">
        <f t="shared" si="86"/>
        <v>3898039.29999999</v>
      </c>
      <c r="L1039" s="257" t="e">
        <f>#REF!+C1039</f>
        <v>#REF!</v>
      </c>
      <c r="M1039" s="229"/>
      <c r="N1039" s="229" t="e">
        <v>#VALUE!</v>
      </c>
      <c r="O1039" s="65">
        <v>0</v>
      </c>
      <c r="Q1039" s="258">
        <v>3609666.25</v>
      </c>
      <c r="R1039" s="259">
        <f t="shared" si="87"/>
        <v>288373.04999999003</v>
      </c>
    </row>
    <row r="1040" spans="1:18" outlineLevel="2">
      <c r="A1040" s="272" t="s">
        <v>5168</v>
      </c>
      <c r="B1040" s="196" t="s">
        <v>3911</v>
      </c>
      <c r="C1040" s="230">
        <v>-3898039.29999999</v>
      </c>
      <c r="D1040" s="230">
        <f t="shared" si="85"/>
        <v>3898039.29999999</v>
      </c>
      <c r="E1040" s="255"/>
      <c r="F1040" s="256"/>
      <c r="G1040" s="256"/>
      <c r="H1040" s="255"/>
      <c r="I1040" s="230"/>
      <c r="J1040" s="255"/>
      <c r="K1040" s="230">
        <f t="shared" si="86"/>
        <v>3898039.29999999</v>
      </c>
      <c r="L1040" s="257"/>
      <c r="M1040" s="230"/>
      <c r="N1040" s="229">
        <v>0</v>
      </c>
      <c r="O1040" s="65" t="s">
        <v>3910</v>
      </c>
      <c r="P1040" s="242" t="b">
        <f>EXACT($A1039,O1040)</f>
        <v>1</v>
      </c>
      <c r="Q1040" s="258">
        <v>0</v>
      </c>
      <c r="R1040" s="259">
        <f t="shared" si="87"/>
        <v>3898039.29999999</v>
      </c>
    </row>
    <row r="1041" spans="1:18" outlineLevel="1">
      <c r="A1041" s="400" t="s">
        <v>3912</v>
      </c>
      <c r="B1041" s="196"/>
      <c r="C1041" s="254">
        <f>SUM(C1042)</f>
        <v>-24332.61</v>
      </c>
      <c r="D1041" s="254">
        <f>C1041*-1</f>
        <v>24332.61</v>
      </c>
      <c r="E1041" s="255"/>
      <c r="F1041" s="256"/>
      <c r="G1041" s="256"/>
      <c r="H1041" s="255"/>
      <c r="I1041" s="254"/>
      <c r="J1041" s="255"/>
      <c r="K1041" s="254">
        <f>D1041+I1041</f>
        <v>24332.61</v>
      </c>
      <c r="L1041" s="257" t="e">
        <f>#REF!+C1041</f>
        <v>#REF!</v>
      </c>
      <c r="M1041" s="229"/>
      <c r="N1041" s="229" t="e">
        <v>#VALUE!</v>
      </c>
      <c r="O1041" s="65">
        <v>0</v>
      </c>
      <c r="Q1041" s="258">
        <v>24332.61</v>
      </c>
      <c r="R1041" s="259">
        <f>K1041-Q1041</f>
        <v>0</v>
      </c>
    </row>
    <row r="1042" spans="1:18" outlineLevel="2">
      <c r="A1042" s="272" t="s">
        <v>5169</v>
      </c>
      <c r="B1042" s="196" t="s">
        <v>3913</v>
      </c>
      <c r="C1042" s="230">
        <v>-24332.61</v>
      </c>
      <c r="D1042" s="230">
        <f>C1042*-1</f>
        <v>24332.61</v>
      </c>
      <c r="E1042" s="255"/>
      <c r="F1042" s="256"/>
      <c r="G1042" s="256"/>
      <c r="H1042" s="255"/>
      <c r="I1042" s="230"/>
      <c r="J1042" s="255"/>
      <c r="K1042" s="230">
        <f>D1042+I1042</f>
        <v>24332.61</v>
      </c>
      <c r="L1042" s="257"/>
      <c r="M1042" s="230"/>
      <c r="N1042" s="229">
        <v>0</v>
      </c>
      <c r="O1042" s="65" t="s">
        <v>3912</v>
      </c>
      <c r="P1042" s="242" t="b">
        <f>EXACT($A1041,O1042)</f>
        <v>1</v>
      </c>
      <c r="Q1042" s="258">
        <v>0</v>
      </c>
      <c r="R1042" s="259">
        <f>K1042-Q1042</f>
        <v>24332.61</v>
      </c>
    </row>
    <row r="1043" spans="1:18" outlineLevel="1">
      <c r="A1043" s="400" t="s">
        <v>3914</v>
      </c>
      <c r="C1043" s="254">
        <f>SUM(C1044)</f>
        <v>-1578989.59</v>
      </c>
      <c r="D1043" s="254">
        <f t="shared" si="85"/>
        <v>1578989.59</v>
      </c>
      <c r="E1043" s="255"/>
      <c r="F1043" s="270"/>
      <c r="G1043" s="270"/>
      <c r="H1043" s="266"/>
      <c r="I1043" s="254"/>
      <c r="J1043" s="255"/>
      <c r="K1043" s="254">
        <f t="shared" si="86"/>
        <v>1578989.59</v>
      </c>
      <c r="L1043" s="257" t="e">
        <f>#REF!+C1043</f>
        <v>#REF!</v>
      </c>
      <c r="M1043" s="229"/>
      <c r="N1043" s="229" t="e">
        <v>#VALUE!</v>
      </c>
      <c r="O1043" s="65">
        <v>0</v>
      </c>
      <c r="Q1043" s="258">
        <v>2262976.4900000002</v>
      </c>
      <c r="R1043" s="259">
        <f t="shared" si="87"/>
        <v>-683986.90000000014</v>
      </c>
    </row>
    <row r="1044" spans="1:18" outlineLevel="2">
      <c r="A1044" s="272" t="s">
        <v>5170</v>
      </c>
      <c r="B1044" s="196" t="s">
        <v>3915</v>
      </c>
      <c r="C1044" s="230">
        <v>-1578989.59</v>
      </c>
      <c r="D1044" s="230">
        <f t="shared" si="85"/>
        <v>1578989.59</v>
      </c>
      <c r="E1044" s="255"/>
      <c r="F1044" s="270"/>
      <c r="G1044" s="270"/>
      <c r="H1044" s="266"/>
      <c r="I1044" s="230"/>
      <c r="J1044" s="255"/>
      <c r="K1044" s="230">
        <f t="shared" si="86"/>
        <v>1578989.59</v>
      </c>
      <c r="L1044" s="257"/>
      <c r="M1044" s="230"/>
      <c r="N1044" s="229">
        <v>0</v>
      </c>
      <c r="O1044" s="65" t="s">
        <v>3914</v>
      </c>
      <c r="P1044" s="242" t="b">
        <f>EXACT($A1043,O1044)</f>
        <v>1</v>
      </c>
      <c r="Q1044" s="258">
        <v>0</v>
      </c>
      <c r="R1044" s="259">
        <f t="shared" si="87"/>
        <v>1578989.59</v>
      </c>
    </row>
    <row r="1045" spans="1:18" outlineLevel="1">
      <c r="A1045" s="400" t="s">
        <v>3916</v>
      </c>
      <c r="C1045" s="254">
        <f>SUM(C1046)</f>
        <v>-1689749.81</v>
      </c>
      <c r="D1045" s="254">
        <f t="shared" si="85"/>
        <v>1689749.81</v>
      </c>
      <c r="E1045" s="255"/>
      <c r="F1045" s="270"/>
      <c r="G1045" s="270"/>
      <c r="H1045" s="266"/>
      <c r="I1045" s="254">
        <f>I1046</f>
        <v>-912401.81</v>
      </c>
      <c r="J1045" s="255"/>
      <c r="K1045" s="254">
        <f t="shared" si="86"/>
        <v>777348</v>
      </c>
      <c r="L1045" s="257" t="e">
        <f>#REF!+C1045</f>
        <v>#REF!</v>
      </c>
      <c r="M1045" s="229"/>
      <c r="N1045" s="229" t="e">
        <v>#VALUE!</v>
      </c>
      <c r="O1045" s="65">
        <v>0</v>
      </c>
      <c r="Q1045" s="258">
        <v>662728.04</v>
      </c>
      <c r="R1045" s="259">
        <f t="shared" si="87"/>
        <v>114619.95999999996</v>
      </c>
    </row>
    <row r="1046" spans="1:18" outlineLevel="2">
      <c r="A1046" s="272" t="s">
        <v>5171</v>
      </c>
      <c r="B1046" s="196" t="s">
        <v>3917</v>
      </c>
      <c r="C1046" s="230">
        <v>-1689749.81</v>
      </c>
      <c r="D1046" s="230">
        <f t="shared" si="85"/>
        <v>1689749.81</v>
      </c>
      <c r="E1046" s="255"/>
      <c r="F1046" s="251"/>
      <c r="G1046" s="251"/>
      <c r="H1046" s="250"/>
      <c r="I1046" s="230">
        <v>-912401.81</v>
      </c>
      <c r="J1046" s="255"/>
      <c r="K1046" s="230">
        <f t="shared" si="86"/>
        <v>777348</v>
      </c>
      <c r="L1046" s="257"/>
      <c r="M1046" s="230"/>
      <c r="N1046" s="229">
        <v>0</v>
      </c>
      <c r="O1046" s="65" t="s">
        <v>3916</v>
      </c>
      <c r="P1046" s="242" t="b">
        <f>EXACT($A1045,O1046)</f>
        <v>1</v>
      </c>
      <c r="Q1046" s="258">
        <v>0</v>
      </c>
      <c r="R1046" s="259">
        <f t="shared" si="87"/>
        <v>777348</v>
      </c>
    </row>
    <row r="1047" spans="1:18" outlineLevel="1">
      <c r="A1047" s="400" t="s">
        <v>3918</v>
      </c>
      <c r="B1047" s="196"/>
      <c r="C1047" s="254">
        <f>SUM(C1048)</f>
        <v>0</v>
      </c>
      <c r="D1047" s="254">
        <f t="shared" si="85"/>
        <v>0</v>
      </c>
      <c r="E1047" s="255"/>
      <c r="F1047" s="270"/>
      <c r="G1047" s="270"/>
      <c r="H1047" s="266"/>
      <c r="I1047" s="254">
        <f>I1048</f>
        <v>0</v>
      </c>
      <c r="J1047" s="255"/>
      <c r="K1047" s="254">
        <f>D1047+I1047</f>
        <v>0</v>
      </c>
      <c r="L1047" s="257" t="e">
        <f>#REF!+C1047</f>
        <v>#REF!</v>
      </c>
      <c r="M1047" s="229"/>
      <c r="N1047" s="229" t="e">
        <v>#VALUE!</v>
      </c>
      <c r="O1047" s="65">
        <v>0</v>
      </c>
      <c r="Q1047" s="258">
        <v>0</v>
      </c>
      <c r="R1047" s="259">
        <f>K1047-Q1047</f>
        <v>0</v>
      </c>
    </row>
    <row r="1048" spans="1:18" outlineLevel="2">
      <c r="A1048" s="272" t="s">
        <v>5172</v>
      </c>
      <c r="B1048" s="196" t="s">
        <v>3919</v>
      </c>
      <c r="C1048" s="230">
        <v>0</v>
      </c>
      <c r="D1048" s="230">
        <f t="shared" si="85"/>
        <v>0</v>
      </c>
      <c r="E1048" s="255"/>
      <c r="F1048" s="251"/>
      <c r="G1048" s="251"/>
      <c r="H1048" s="250"/>
      <c r="I1048" s="230">
        <v>0</v>
      </c>
      <c r="J1048" s="255"/>
      <c r="K1048" s="230">
        <f>D1048+I1048</f>
        <v>0</v>
      </c>
      <c r="L1048" s="257"/>
      <c r="M1048" s="230"/>
      <c r="N1048" s="229">
        <v>0</v>
      </c>
      <c r="O1048" s="65" t="s">
        <v>3918</v>
      </c>
      <c r="P1048" s="242" t="b">
        <f>EXACT($A1047,O1048)</f>
        <v>1</v>
      </c>
      <c r="Q1048" s="258">
        <v>0</v>
      </c>
      <c r="R1048" s="259">
        <f>K1048-Q1048</f>
        <v>0</v>
      </c>
    </row>
    <row r="1049" spans="1:18" outlineLevel="1">
      <c r="A1049" s="400" t="s">
        <v>3920</v>
      </c>
      <c r="C1049" s="254">
        <f>SUM(C1050:C1058)</f>
        <v>-63410870.119999886</v>
      </c>
      <c r="D1049" s="254">
        <f t="shared" si="85"/>
        <v>63410870.119999886</v>
      </c>
      <c r="E1049" s="255"/>
      <c r="F1049" s="251"/>
      <c r="G1049" s="251"/>
      <c r="H1049" s="250"/>
      <c r="I1049" s="254">
        <f>SUM(I1050:I1058)</f>
        <v>-63410870.119999886</v>
      </c>
      <c r="J1049" s="255"/>
      <c r="K1049" s="254">
        <f t="shared" si="86"/>
        <v>0</v>
      </c>
      <c r="L1049" s="257" t="e">
        <f>#REF!+C1049</f>
        <v>#REF!</v>
      </c>
      <c r="M1049" s="229"/>
      <c r="N1049" s="229" t="e">
        <v>#VALUE!</v>
      </c>
      <c r="O1049" s="65">
        <v>0</v>
      </c>
      <c r="Q1049" s="258">
        <v>-0.31000000238418601</v>
      </c>
      <c r="R1049" s="259">
        <f t="shared" si="87"/>
        <v>0.31000000238418601</v>
      </c>
    </row>
    <row r="1050" spans="1:18" outlineLevel="2">
      <c r="A1050" s="272" t="s">
        <v>5173</v>
      </c>
      <c r="B1050" s="290" t="s">
        <v>3921</v>
      </c>
      <c r="C1050" s="230">
        <v>-5959678.8399999896</v>
      </c>
      <c r="D1050" s="230">
        <f t="shared" si="85"/>
        <v>5959678.8399999896</v>
      </c>
      <c r="E1050" s="255"/>
      <c r="F1050" s="251"/>
      <c r="G1050" s="251"/>
      <c r="H1050" s="250"/>
      <c r="I1050" s="284">
        <v>-5959678.8399999896</v>
      </c>
      <c r="J1050" s="255"/>
      <c r="K1050" s="230">
        <f t="shared" si="86"/>
        <v>0</v>
      </c>
      <c r="L1050" s="257"/>
      <c r="M1050" s="230"/>
      <c r="N1050" s="229">
        <v>0</v>
      </c>
      <c r="O1050" s="65" t="s">
        <v>3920</v>
      </c>
      <c r="P1050" s="242" t="b">
        <f>EXACT($A$1049,O1050)</f>
        <v>1</v>
      </c>
      <c r="Q1050" s="258">
        <v>0</v>
      </c>
      <c r="R1050" s="259">
        <f t="shared" si="87"/>
        <v>0</v>
      </c>
    </row>
    <row r="1051" spans="1:18" outlineLevel="2">
      <c r="A1051" s="401" t="s">
        <v>3922</v>
      </c>
      <c r="B1051" s="45" t="s">
        <v>3921</v>
      </c>
      <c r="C1051" s="230">
        <v>0</v>
      </c>
      <c r="D1051" s="230">
        <f t="shared" si="85"/>
        <v>0</v>
      </c>
      <c r="E1051" s="255"/>
      <c r="F1051" s="256"/>
      <c r="G1051" s="256"/>
      <c r="H1051" s="255"/>
      <c r="I1051" s="230"/>
      <c r="J1051" s="255"/>
      <c r="K1051" s="230">
        <f t="shared" si="86"/>
        <v>0</v>
      </c>
      <c r="L1051" s="257" t="e">
        <f>#REF!+C1051</f>
        <v>#REF!</v>
      </c>
      <c r="M1051" s="230"/>
      <c r="N1051" s="229" t="e">
        <v>#VALUE!</v>
      </c>
      <c r="O1051" s="65" t="s">
        <v>3920</v>
      </c>
      <c r="P1051" s="242" t="b">
        <f>EXACT($A$1049,O1051)</f>
        <v>1</v>
      </c>
      <c r="Q1051" s="258">
        <v>0</v>
      </c>
      <c r="R1051" s="259">
        <f t="shared" si="87"/>
        <v>0</v>
      </c>
    </row>
    <row r="1052" spans="1:18" outlineLevel="2">
      <c r="A1052" s="429" t="s">
        <v>5810</v>
      </c>
      <c r="B1052" s="290" t="s">
        <v>3923</v>
      </c>
      <c r="C1052" s="230">
        <v>-2014787.61</v>
      </c>
      <c r="D1052" s="230">
        <f t="shared" si="85"/>
        <v>2014787.61</v>
      </c>
      <c r="E1052" s="255"/>
      <c r="F1052" s="256"/>
      <c r="G1052" s="256"/>
      <c r="H1052" s="255"/>
      <c r="I1052" s="284">
        <v>-2014787.61</v>
      </c>
      <c r="J1052" s="255"/>
      <c r="K1052" s="230">
        <f t="shared" si="86"/>
        <v>0</v>
      </c>
      <c r="L1052" s="257" t="e">
        <f>#REF!+C1052</f>
        <v>#REF!</v>
      </c>
      <c r="M1052" s="230"/>
      <c r="N1052" s="229">
        <v>0</v>
      </c>
      <c r="O1052" s="65" t="s">
        <v>3920</v>
      </c>
      <c r="P1052" s="242" t="b">
        <f>EXACT($A$1049,O1052)</f>
        <v>1</v>
      </c>
      <c r="Q1052" s="258">
        <v>0</v>
      </c>
      <c r="R1052" s="259">
        <f>K1052-Q1052</f>
        <v>0</v>
      </c>
    </row>
    <row r="1053" spans="1:18" outlineLevel="2">
      <c r="A1053" s="412" t="s">
        <v>5174</v>
      </c>
      <c r="B1053" s="290" t="s">
        <v>3924</v>
      </c>
      <c r="C1053" s="230">
        <v>-736377.04</v>
      </c>
      <c r="D1053" s="230">
        <f t="shared" si="85"/>
        <v>736377.04</v>
      </c>
      <c r="E1053" s="255"/>
      <c r="F1053" s="256"/>
      <c r="G1053" s="256"/>
      <c r="H1053" s="255"/>
      <c r="I1053" s="284">
        <v>-736377.04</v>
      </c>
      <c r="J1053" s="255"/>
      <c r="K1053" s="230">
        <f t="shared" si="86"/>
        <v>0</v>
      </c>
      <c r="L1053" s="257" t="e">
        <f>#REF!+C1053</f>
        <v>#REF!</v>
      </c>
      <c r="M1053" s="230"/>
      <c r="N1053" s="229">
        <v>0</v>
      </c>
      <c r="O1053" s="65" t="s">
        <v>3920</v>
      </c>
      <c r="P1053" s="242" t="b">
        <f>EXACT($A$1049,O1053)</f>
        <v>1</v>
      </c>
      <c r="Q1053" s="258">
        <v>0</v>
      </c>
      <c r="R1053" s="259">
        <f>K1053-Q1053</f>
        <v>0</v>
      </c>
    </row>
    <row r="1054" spans="1:18" outlineLevel="2">
      <c r="A1054" s="429" t="s">
        <v>5811</v>
      </c>
      <c r="B1054" s="289" t="s">
        <v>3925</v>
      </c>
      <c r="C1054" s="230">
        <v>-35305.959999999897</v>
      </c>
      <c r="D1054" s="230">
        <f t="shared" si="85"/>
        <v>35305.959999999897</v>
      </c>
      <c r="E1054" s="255"/>
      <c r="F1054" s="256"/>
      <c r="G1054" s="256"/>
      <c r="H1054" s="255"/>
      <c r="I1054" s="284">
        <v>-35305.959999999897</v>
      </c>
      <c r="J1054" s="255"/>
      <c r="K1054" s="230">
        <f t="shared" si="86"/>
        <v>0</v>
      </c>
      <c r="L1054" s="257" t="e">
        <f>#REF!+C1054</f>
        <v>#REF!</v>
      </c>
      <c r="M1054" s="230"/>
      <c r="N1054" s="229">
        <v>0</v>
      </c>
      <c r="O1054" s="65" t="s">
        <v>3920</v>
      </c>
      <c r="P1054" s="242" t="b">
        <f>EXACT($A$1049,O1054)</f>
        <v>1</v>
      </c>
      <c r="Q1054" s="258">
        <v>0</v>
      </c>
      <c r="R1054" s="259">
        <f>K1054-Q1054</f>
        <v>0</v>
      </c>
    </row>
    <row r="1055" spans="1:18" outlineLevel="2">
      <c r="A1055" s="412" t="s">
        <v>5175</v>
      </c>
      <c r="B1055" s="289" t="s">
        <v>3926</v>
      </c>
      <c r="C1055" s="230">
        <v>-10741.62</v>
      </c>
      <c r="D1055" s="230">
        <f t="shared" si="85"/>
        <v>10741.62</v>
      </c>
      <c r="E1055" s="255"/>
      <c r="F1055" s="256"/>
      <c r="G1055" s="256"/>
      <c r="H1055" s="255"/>
      <c r="I1055" s="284">
        <v>-10741.62</v>
      </c>
      <c r="J1055" s="255"/>
      <c r="K1055" s="230">
        <f t="shared" si="86"/>
        <v>0</v>
      </c>
      <c r="L1055" s="252"/>
      <c r="M1055" s="230"/>
      <c r="N1055" s="229">
        <v>0</v>
      </c>
      <c r="O1055" s="65" t="s">
        <v>3920</v>
      </c>
      <c r="P1055" s="242" t="b">
        <f>EXACT($A1049,O1055)</f>
        <v>1</v>
      </c>
      <c r="Q1055" s="258">
        <v>0</v>
      </c>
      <c r="R1055" s="259">
        <f t="shared" si="87"/>
        <v>0</v>
      </c>
    </row>
    <row r="1056" spans="1:18" outlineLevel="2">
      <c r="A1056" s="429" t="s">
        <v>5812</v>
      </c>
      <c r="B1056" s="291" t="s">
        <v>3927</v>
      </c>
      <c r="C1056" s="230">
        <v>-36150404.1599999</v>
      </c>
      <c r="D1056" s="230">
        <f t="shared" si="85"/>
        <v>36150404.1599999</v>
      </c>
      <c r="E1056" s="255"/>
      <c r="F1056" s="256"/>
      <c r="G1056" s="256"/>
      <c r="H1056" s="255"/>
      <c r="I1056" s="284">
        <v>-36150404.1599999</v>
      </c>
      <c r="J1056" s="255"/>
      <c r="K1056" s="230">
        <f t="shared" si="86"/>
        <v>0</v>
      </c>
      <c r="L1056" s="252"/>
      <c r="M1056" s="230"/>
      <c r="N1056" s="229">
        <v>0</v>
      </c>
      <c r="O1056" s="65" t="s">
        <v>3920</v>
      </c>
      <c r="P1056" s="242" t="b">
        <f>EXACT($A1049,O1056)</f>
        <v>1</v>
      </c>
      <c r="Q1056" s="258">
        <v>0</v>
      </c>
      <c r="R1056" s="259">
        <f>K1056-Q1056</f>
        <v>0</v>
      </c>
    </row>
    <row r="1057" spans="1:19" outlineLevel="2">
      <c r="A1057" s="412" t="s">
        <v>5176</v>
      </c>
      <c r="B1057" s="291" t="s">
        <v>3928</v>
      </c>
      <c r="C1057" s="230">
        <v>-18503574.890000001</v>
      </c>
      <c r="D1057" s="230">
        <f t="shared" si="85"/>
        <v>18503574.890000001</v>
      </c>
      <c r="E1057" s="255"/>
      <c r="F1057" s="256"/>
      <c r="G1057" s="256"/>
      <c r="H1057" s="255"/>
      <c r="I1057" s="284">
        <v>-18503574.890000001</v>
      </c>
      <c r="J1057" s="255"/>
      <c r="K1057" s="230">
        <f t="shared" si="86"/>
        <v>0</v>
      </c>
      <c r="L1057" s="257"/>
      <c r="M1057" s="230"/>
      <c r="N1057" s="229"/>
      <c r="O1057" s="65" t="s">
        <v>3920</v>
      </c>
      <c r="P1057" s="242" t="b">
        <f>EXACT($A1049,O1057)</f>
        <v>1</v>
      </c>
      <c r="Q1057" s="258">
        <v>0</v>
      </c>
      <c r="R1057" s="259">
        <f t="shared" si="87"/>
        <v>0</v>
      </c>
    </row>
    <row r="1058" spans="1:19" outlineLevel="2">
      <c r="A1058" s="412" t="s">
        <v>5177</v>
      </c>
      <c r="B1058" s="289" t="s">
        <v>3929</v>
      </c>
      <c r="C1058" s="230">
        <v>0</v>
      </c>
      <c r="D1058" s="230">
        <f t="shared" si="85"/>
        <v>0</v>
      </c>
      <c r="E1058" s="255"/>
      <c r="F1058" s="251"/>
      <c r="G1058" s="251"/>
      <c r="H1058" s="250"/>
      <c r="I1058" s="230"/>
      <c r="J1058" s="255"/>
      <c r="K1058" s="230">
        <f t="shared" si="86"/>
        <v>0</v>
      </c>
      <c r="L1058" s="257"/>
      <c r="M1058" s="230"/>
      <c r="N1058" s="229">
        <v>0</v>
      </c>
      <c r="O1058" s="65" t="s">
        <v>3920</v>
      </c>
      <c r="P1058" s="242" t="b">
        <f>EXACT($A$1049,O1058)</f>
        <v>1</v>
      </c>
      <c r="Q1058" s="258">
        <v>0</v>
      </c>
      <c r="R1058" s="259">
        <f t="shared" si="87"/>
        <v>0</v>
      </c>
    </row>
    <row r="1059" spans="1:19" outlineLevel="1">
      <c r="A1059" s="400" t="s">
        <v>3930</v>
      </c>
      <c r="C1059" s="254">
        <f>SUM(C1060:C1061)</f>
        <v>-18014541.079999901</v>
      </c>
      <c r="D1059" s="254">
        <f t="shared" si="85"/>
        <v>18014541.079999901</v>
      </c>
      <c r="E1059" s="255"/>
      <c r="F1059" s="256"/>
      <c r="G1059" s="256"/>
      <c r="H1059" s="255"/>
      <c r="I1059" s="254">
        <f>I1060</f>
        <v>-18014541.079999901</v>
      </c>
      <c r="J1059" s="255"/>
      <c r="K1059" s="254">
        <f t="shared" si="86"/>
        <v>0</v>
      </c>
      <c r="L1059" s="257" t="e">
        <f>#REF!+C1059</f>
        <v>#REF!</v>
      </c>
      <c r="M1059" s="229"/>
      <c r="N1059" s="229" t="e">
        <v>#VALUE!</v>
      </c>
      <c r="O1059" s="65">
        <v>0</v>
      </c>
      <c r="Q1059" s="258">
        <v>-0.37999999895691899</v>
      </c>
      <c r="R1059" s="259">
        <f t="shared" si="87"/>
        <v>0.37999999895691899</v>
      </c>
    </row>
    <row r="1060" spans="1:19" outlineLevel="2">
      <c r="A1060" s="272" t="s">
        <v>5178</v>
      </c>
      <c r="B1060" s="290" t="s">
        <v>3931</v>
      </c>
      <c r="C1060" s="230">
        <v>-18014541.079999901</v>
      </c>
      <c r="D1060" s="230">
        <f t="shared" si="85"/>
        <v>18014541.079999901</v>
      </c>
      <c r="E1060" s="255"/>
      <c r="F1060" s="256"/>
      <c r="G1060" s="256"/>
      <c r="H1060" s="255"/>
      <c r="I1060" s="284">
        <v>-18014541.079999901</v>
      </c>
      <c r="J1060" s="255"/>
      <c r="K1060" s="230">
        <f t="shared" si="86"/>
        <v>0</v>
      </c>
      <c r="L1060" s="257"/>
      <c r="M1060" s="230"/>
      <c r="N1060" s="229">
        <v>0</v>
      </c>
      <c r="O1060" s="65" t="s">
        <v>3930</v>
      </c>
      <c r="P1060" s="242" t="b">
        <f>EXACT($A$1059,O1060)</f>
        <v>1</v>
      </c>
      <c r="Q1060" s="258">
        <v>0</v>
      </c>
      <c r="R1060" s="259">
        <f t="shared" si="87"/>
        <v>0</v>
      </c>
    </row>
    <row r="1061" spans="1:19" outlineLevel="2">
      <c r="A1061" s="401" t="s">
        <v>3932</v>
      </c>
      <c r="B1061" s="45" t="s">
        <v>3931</v>
      </c>
      <c r="C1061" s="230">
        <v>0</v>
      </c>
      <c r="D1061" s="230">
        <f t="shared" si="85"/>
        <v>0</v>
      </c>
      <c r="E1061" s="255"/>
      <c r="F1061" s="256"/>
      <c r="G1061" s="256"/>
      <c r="H1061" s="255"/>
      <c r="I1061" s="230"/>
      <c r="J1061" s="255"/>
      <c r="K1061" s="230">
        <f t="shared" si="86"/>
        <v>0</v>
      </c>
      <c r="L1061" s="257"/>
      <c r="M1061" s="230"/>
      <c r="N1061" s="229" t="e">
        <v>#VALUE!</v>
      </c>
      <c r="O1061" s="65" t="s">
        <v>3930</v>
      </c>
      <c r="P1061" s="242" t="b">
        <f>EXACT($A$1059,O1061)</f>
        <v>1</v>
      </c>
      <c r="Q1061" s="258">
        <v>0</v>
      </c>
      <c r="R1061" s="259">
        <f t="shared" si="87"/>
        <v>0</v>
      </c>
    </row>
    <row r="1062" spans="1:19" outlineLevel="1">
      <c r="A1062" s="400" t="s">
        <v>3933</v>
      </c>
      <c r="C1062" s="254">
        <f>C1063+C1064</f>
        <v>-1923048</v>
      </c>
      <c r="D1062" s="254">
        <f t="shared" si="85"/>
        <v>1923048</v>
      </c>
      <c r="E1062" s="255"/>
      <c r="F1062" s="256"/>
      <c r="G1062" s="256"/>
      <c r="H1062" s="255"/>
      <c r="I1062" s="254">
        <f>I1063</f>
        <v>0</v>
      </c>
      <c r="J1062" s="255"/>
      <c r="K1062" s="254">
        <f>D1062+I1062</f>
        <v>1923048</v>
      </c>
      <c r="L1062" s="257"/>
      <c r="M1062" s="230"/>
      <c r="N1062" s="229" t="e">
        <v>#VALUE!</v>
      </c>
      <c r="O1062" s="65">
        <v>0</v>
      </c>
      <c r="Q1062" s="258">
        <v>2687344.76</v>
      </c>
      <c r="R1062" s="292">
        <f t="shared" si="87"/>
        <v>-764296.75999999978</v>
      </c>
    </row>
    <row r="1063" spans="1:19" outlineLevel="2">
      <c r="A1063" s="272" t="s">
        <v>5179</v>
      </c>
      <c r="B1063" s="196" t="s">
        <v>3934</v>
      </c>
      <c r="C1063" s="230">
        <v>-1923048</v>
      </c>
      <c r="D1063" s="230">
        <f t="shared" si="85"/>
        <v>1923048</v>
      </c>
      <c r="E1063" s="255"/>
      <c r="F1063" s="256"/>
      <c r="G1063" s="256"/>
      <c r="H1063" s="255"/>
      <c r="I1063" s="230">
        <v>0</v>
      </c>
      <c r="J1063" s="255"/>
      <c r="K1063" s="230">
        <f>D1063+I1063</f>
        <v>1923048</v>
      </c>
      <c r="L1063" s="257"/>
      <c r="M1063" s="230"/>
      <c r="N1063" s="229">
        <v>0</v>
      </c>
      <c r="O1063" s="65" t="s">
        <v>3933</v>
      </c>
      <c r="P1063" s="242" t="b">
        <f>EXACT($A1062,O1063)</f>
        <v>1</v>
      </c>
      <c r="Q1063" s="258">
        <v>0</v>
      </c>
      <c r="R1063" s="259">
        <f t="shared" si="87"/>
        <v>1923048</v>
      </c>
    </row>
    <row r="1064" spans="1:19" outlineLevel="2">
      <c r="A1064" s="272" t="s">
        <v>5180</v>
      </c>
      <c r="B1064" s="196" t="s">
        <v>3935</v>
      </c>
      <c r="C1064" s="230">
        <v>0</v>
      </c>
      <c r="D1064" s="230">
        <f t="shared" si="85"/>
        <v>0</v>
      </c>
      <c r="E1064" s="255"/>
      <c r="F1064" s="256"/>
      <c r="G1064" s="256"/>
      <c r="H1064" s="255"/>
      <c r="I1064" s="230"/>
      <c r="J1064" s="255"/>
      <c r="K1064" s="230">
        <f>D1064+I1064</f>
        <v>0</v>
      </c>
      <c r="L1064" s="257"/>
      <c r="M1064" s="230"/>
      <c r="N1064" s="229">
        <v>0</v>
      </c>
      <c r="O1064" s="65" t="s">
        <v>3933</v>
      </c>
      <c r="P1064" s="242" t="b">
        <f>EXACT($A1062,O1064)</f>
        <v>1</v>
      </c>
      <c r="Q1064" s="258">
        <v>0</v>
      </c>
      <c r="R1064" s="259">
        <f>K1064-Q1064</f>
        <v>0</v>
      </c>
    </row>
    <row r="1065" spans="1:19" outlineLevel="1">
      <c r="A1065" s="400" t="s">
        <v>3936</v>
      </c>
      <c r="C1065" s="254">
        <f>SUM(C1066)</f>
        <v>-9874027.5999999903</v>
      </c>
      <c r="D1065" s="254">
        <f t="shared" si="85"/>
        <v>9874027.5999999903</v>
      </c>
      <c r="E1065" s="255"/>
      <c r="F1065" s="256"/>
      <c r="G1065" s="256"/>
      <c r="H1065" s="255"/>
      <c r="I1065" s="254"/>
      <c r="J1065" s="255"/>
      <c r="K1065" s="254">
        <f t="shared" si="86"/>
        <v>9874027.5999999903</v>
      </c>
      <c r="L1065" s="257" t="e">
        <f>#REF!+C1065</f>
        <v>#REF!</v>
      </c>
      <c r="M1065" s="229"/>
      <c r="N1065" s="229" t="e">
        <v>#VALUE!</v>
      </c>
      <c r="O1065" s="65">
        <v>0</v>
      </c>
      <c r="Q1065" s="258">
        <v>7998862.8799999999</v>
      </c>
      <c r="R1065" s="259">
        <f t="shared" si="87"/>
        <v>1875164.7199999904</v>
      </c>
    </row>
    <row r="1066" spans="1:19" outlineLevel="2">
      <c r="A1066" s="272" t="s">
        <v>5181</v>
      </c>
      <c r="B1066" s="196" t="s">
        <v>3937</v>
      </c>
      <c r="C1066" s="230">
        <v>-9874027.5999999903</v>
      </c>
      <c r="D1066" s="230">
        <f t="shared" si="85"/>
        <v>9874027.5999999903</v>
      </c>
      <c r="E1066" s="255"/>
      <c r="F1066" s="256"/>
      <c r="G1066" s="256"/>
      <c r="H1066" s="255"/>
      <c r="I1066" s="230"/>
      <c r="J1066" s="255"/>
      <c r="K1066" s="230">
        <f t="shared" si="86"/>
        <v>9874027.5999999903</v>
      </c>
      <c r="L1066" s="257"/>
      <c r="M1066" s="230"/>
      <c r="N1066" s="229">
        <v>0</v>
      </c>
      <c r="O1066" s="65" t="s">
        <v>3936</v>
      </c>
      <c r="P1066" s="242" t="b">
        <f>EXACT($A1065,O1066)</f>
        <v>1</v>
      </c>
      <c r="Q1066" s="258">
        <v>0</v>
      </c>
      <c r="R1066" s="259">
        <f t="shared" si="87"/>
        <v>9874027.5999999903</v>
      </c>
    </row>
    <row r="1067" spans="1:19" outlineLevel="1">
      <c r="A1067" s="400" t="s">
        <v>3938</v>
      </c>
      <c r="C1067" s="254">
        <f>SUM(C1068:C1069)</f>
        <v>-153551.37999999899</v>
      </c>
      <c r="D1067" s="254">
        <f t="shared" si="85"/>
        <v>153551.37999999899</v>
      </c>
      <c r="E1067" s="255"/>
      <c r="F1067" s="256"/>
      <c r="G1067" s="256"/>
      <c r="H1067" s="255"/>
      <c r="I1067" s="254"/>
      <c r="J1067" s="255"/>
      <c r="K1067" s="254">
        <f t="shared" si="86"/>
        <v>153551.37999999899</v>
      </c>
      <c r="L1067" s="257" t="e">
        <f>#REF!+C1067</f>
        <v>#REF!</v>
      </c>
      <c r="M1067" s="229"/>
      <c r="N1067" s="229" t="e">
        <v>#VALUE!</v>
      </c>
      <c r="O1067" s="65">
        <v>0</v>
      </c>
      <c r="Q1067" s="258">
        <v>28596.97</v>
      </c>
      <c r="R1067" s="259">
        <f t="shared" si="87"/>
        <v>124954.40999999898</v>
      </c>
      <c r="S1067" s="292"/>
    </row>
    <row r="1068" spans="1:19" outlineLevel="2">
      <c r="A1068" s="272" t="s">
        <v>5182</v>
      </c>
      <c r="B1068" s="196" t="s">
        <v>3939</v>
      </c>
      <c r="C1068" s="230">
        <v>-147761.429999999</v>
      </c>
      <c r="D1068" s="230">
        <f t="shared" si="85"/>
        <v>147761.429999999</v>
      </c>
      <c r="E1068" s="255"/>
      <c r="F1068" s="256"/>
      <c r="G1068" s="256"/>
      <c r="H1068" s="255"/>
      <c r="I1068" s="230"/>
      <c r="J1068" s="255"/>
      <c r="K1068" s="230">
        <f t="shared" si="86"/>
        <v>147761.429999999</v>
      </c>
      <c r="L1068" s="257"/>
      <c r="M1068" s="230"/>
      <c r="N1068" s="229">
        <v>0</v>
      </c>
      <c r="O1068" s="65" t="s">
        <v>3938</v>
      </c>
      <c r="P1068" s="242" t="b">
        <f>EXACT($A$1067,O1068)</f>
        <v>1</v>
      </c>
      <c r="Q1068" s="258">
        <v>0</v>
      </c>
      <c r="R1068" s="259">
        <f t="shared" si="87"/>
        <v>147761.429999999</v>
      </c>
    </row>
    <row r="1069" spans="1:19" outlineLevel="2">
      <c r="A1069" s="272" t="s">
        <v>5183</v>
      </c>
      <c r="B1069" s="196" t="s">
        <v>3939</v>
      </c>
      <c r="C1069" s="293">
        <v>-5789.9499999999898</v>
      </c>
      <c r="D1069" s="230">
        <f t="shared" si="85"/>
        <v>5789.9499999999898</v>
      </c>
      <c r="E1069" s="255"/>
      <c r="F1069" s="256"/>
      <c r="G1069" s="256"/>
      <c r="H1069" s="255"/>
      <c r="I1069" s="230"/>
      <c r="J1069" s="255"/>
      <c r="K1069" s="230">
        <f t="shared" si="86"/>
        <v>5789.9499999999898</v>
      </c>
      <c r="L1069" s="257"/>
      <c r="M1069" s="230"/>
      <c r="N1069" s="229">
        <v>0</v>
      </c>
      <c r="O1069" s="65" t="s">
        <v>3938</v>
      </c>
      <c r="P1069" s="242" t="b">
        <f>EXACT($A$1067,O1069)</f>
        <v>1</v>
      </c>
      <c r="Q1069" s="258">
        <v>0</v>
      </c>
      <c r="R1069" s="259">
        <f t="shared" si="87"/>
        <v>5789.9499999999898</v>
      </c>
    </row>
    <row r="1070" spans="1:19" outlineLevel="1">
      <c r="A1070" s="400" t="s">
        <v>3940</v>
      </c>
      <c r="C1070" s="254">
        <f>SUM(C1071:C1075)</f>
        <v>-2849472.3999999901</v>
      </c>
      <c r="D1070" s="254">
        <f t="shared" si="85"/>
        <v>2849472.3999999901</v>
      </c>
      <c r="E1070" s="255"/>
      <c r="F1070" s="256"/>
      <c r="G1070" s="256"/>
      <c r="H1070" s="255"/>
      <c r="I1070" s="254">
        <v>0</v>
      </c>
      <c r="J1070" s="255"/>
      <c r="K1070" s="254">
        <f t="shared" si="86"/>
        <v>2849472.3999999901</v>
      </c>
      <c r="L1070" s="257" t="e">
        <f>#REF!+C1070</f>
        <v>#REF!</v>
      </c>
      <c r="M1070" s="229"/>
      <c r="N1070" s="229" t="e">
        <v>#VALUE!</v>
      </c>
      <c r="O1070" s="65">
        <v>0</v>
      </c>
      <c r="Q1070" s="258">
        <v>2551523.09</v>
      </c>
      <c r="R1070" s="259">
        <f t="shared" si="87"/>
        <v>297949.30999999028</v>
      </c>
      <c r="S1070" s="229"/>
    </row>
    <row r="1071" spans="1:19" outlineLevel="2">
      <c r="A1071" s="401" t="s">
        <v>5184</v>
      </c>
      <c r="B1071" s="45" t="s">
        <v>3941</v>
      </c>
      <c r="C1071" s="230">
        <v>0</v>
      </c>
      <c r="D1071" s="230">
        <f t="shared" si="85"/>
        <v>0</v>
      </c>
      <c r="E1071" s="255"/>
      <c r="F1071" s="256"/>
      <c r="G1071" s="256"/>
      <c r="H1071" s="255"/>
      <c r="I1071" s="230"/>
      <c r="J1071" s="255"/>
      <c r="K1071" s="230">
        <f t="shared" si="86"/>
        <v>0</v>
      </c>
      <c r="L1071" s="257"/>
      <c r="M1071" s="230"/>
      <c r="N1071" s="229">
        <v>0</v>
      </c>
      <c r="O1071" s="65" t="s">
        <v>3940</v>
      </c>
      <c r="P1071" s="242" t="b">
        <f>EXACT($A$1070,O1071)</f>
        <v>1</v>
      </c>
      <c r="Q1071" s="258">
        <v>0</v>
      </c>
      <c r="R1071" s="259">
        <f t="shared" si="87"/>
        <v>0</v>
      </c>
    </row>
    <row r="1072" spans="1:19" outlineLevel="2">
      <c r="A1072" s="415" t="s">
        <v>5185</v>
      </c>
      <c r="B1072" s="45" t="s">
        <v>3942</v>
      </c>
      <c r="C1072" s="230">
        <v>0</v>
      </c>
      <c r="D1072" s="230">
        <f t="shared" si="85"/>
        <v>0</v>
      </c>
      <c r="E1072" s="255"/>
      <c r="F1072" s="256"/>
      <c r="G1072" s="256"/>
      <c r="H1072" s="255"/>
      <c r="I1072" s="230"/>
      <c r="J1072" s="255"/>
      <c r="K1072" s="230">
        <f t="shared" si="86"/>
        <v>0</v>
      </c>
      <c r="L1072" s="257"/>
      <c r="M1072" s="230"/>
      <c r="N1072" s="229">
        <v>0</v>
      </c>
      <c r="O1072" s="65" t="s">
        <v>3940</v>
      </c>
      <c r="P1072" s="242" t="b">
        <f>EXACT($A$1070,O1072)</f>
        <v>1</v>
      </c>
      <c r="Q1072" s="258">
        <v>0</v>
      </c>
      <c r="R1072" s="259">
        <f t="shared" si="87"/>
        <v>0</v>
      </c>
    </row>
    <row r="1073" spans="1:18" outlineLevel="2">
      <c r="A1073" s="401" t="s">
        <v>5186</v>
      </c>
      <c r="B1073" s="196" t="s">
        <v>3943</v>
      </c>
      <c r="C1073" s="230">
        <v>-55</v>
      </c>
      <c r="D1073" s="230">
        <f t="shared" si="85"/>
        <v>55</v>
      </c>
      <c r="E1073" s="255"/>
      <c r="F1073" s="256"/>
      <c r="G1073" s="256"/>
      <c r="H1073" s="255"/>
      <c r="I1073" s="230"/>
      <c r="J1073" s="255"/>
      <c r="K1073" s="230">
        <f>D1073+I1073</f>
        <v>55</v>
      </c>
      <c r="L1073" s="257"/>
      <c r="M1073" s="230"/>
      <c r="N1073" s="229">
        <v>0</v>
      </c>
      <c r="O1073" s="65" t="s">
        <v>3940</v>
      </c>
      <c r="P1073" s="242" t="b">
        <f>EXACT($A$1070,O1073)</f>
        <v>1</v>
      </c>
      <c r="Q1073" s="258">
        <v>0</v>
      </c>
      <c r="R1073" s="259">
        <f>K1073-Q1073</f>
        <v>55</v>
      </c>
    </row>
    <row r="1074" spans="1:18" outlineLevel="2">
      <c r="A1074" s="401" t="s">
        <v>5187</v>
      </c>
      <c r="B1074" s="196" t="s">
        <v>3944</v>
      </c>
      <c r="C1074" s="230">
        <v>-2465307.02999999</v>
      </c>
      <c r="D1074" s="230">
        <f t="shared" si="85"/>
        <v>2465307.02999999</v>
      </c>
      <c r="E1074" s="255"/>
      <c r="F1074" s="256"/>
      <c r="G1074" s="256"/>
      <c r="H1074" s="255"/>
      <c r="I1074" s="230"/>
      <c r="J1074" s="255"/>
      <c r="K1074" s="230">
        <f>D1074+I1074</f>
        <v>2465307.02999999</v>
      </c>
      <c r="L1074" s="257"/>
      <c r="M1074" s="230"/>
      <c r="N1074" s="229">
        <v>0</v>
      </c>
      <c r="O1074" s="65" t="s">
        <v>3940</v>
      </c>
      <c r="P1074" s="242" t="b">
        <f>EXACT($A$1070,O1074)</f>
        <v>1</v>
      </c>
      <c r="Q1074" s="258">
        <v>0</v>
      </c>
      <c r="R1074" s="259">
        <f>K1074-Q1074</f>
        <v>2465307.02999999</v>
      </c>
    </row>
    <row r="1075" spans="1:18" outlineLevel="2">
      <c r="A1075" s="401" t="s">
        <v>5188</v>
      </c>
      <c r="B1075" s="196" t="s">
        <v>3945</v>
      </c>
      <c r="C1075" s="230">
        <v>-384110.37</v>
      </c>
      <c r="D1075" s="230">
        <f t="shared" si="85"/>
        <v>384110.37</v>
      </c>
      <c r="E1075" s="255"/>
      <c r="F1075" s="256"/>
      <c r="G1075" s="256"/>
      <c r="H1075" s="255"/>
      <c r="I1075" s="230"/>
      <c r="J1075" s="255"/>
      <c r="K1075" s="230">
        <f>D1075+I1075</f>
        <v>384110.37</v>
      </c>
      <c r="L1075" s="257"/>
      <c r="M1075" s="230"/>
      <c r="N1075" s="229">
        <v>0</v>
      </c>
      <c r="O1075" s="65" t="s">
        <v>3940</v>
      </c>
      <c r="P1075" s="242" t="b">
        <f>EXACT($A$1070,O1075)</f>
        <v>1</v>
      </c>
      <c r="Q1075" s="258">
        <v>0</v>
      </c>
      <c r="R1075" s="259">
        <f>K1075-Q1075</f>
        <v>384110.37</v>
      </c>
    </row>
    <row r="1076" spans="1:18" outlineLevel="1">
      <c r="A1076" s="400" t="s">
        <v>3946</v>
      </c>
      <c r="C1076" s="254">
        <f>SUM(C1077)</f>
        <v>-61.729999999999897</v>
      </c>
      <c r="D1076" s="254">
        <f t="shared" si="85"/>
        <v>61.729999999999897</v>
      </c>
      <c r="E1076" s="255"/>
      <c r="F1076" s="256"/>
      <c r="G1076" s="256"/>
      <c r="H1076" s="255"/>
      <c r="I1076" s="254"/>
      <c r="J1076" s="255"/>
      <c r="K1076" s="254">
        <f t="shared" si="86"/>
        <v>61.729999999999897</v>
      </c>
      <c r="L1076" s="257" t="e">
        <f>#REF!+C1076</f>
        <v>#REF!</v>
      </c>
      <c r="M1076" s="229"/>
      <c r="N1076" s="229" t="e">
        <v>#VALUE!</v>
      </c>
      <c r="O1076" s="65">
        <v>0</v>
      </c>
      <c r="Q1076" s="258">
        <v>61.73</v>
      </c>
      <c r="R1076" s="259">
        <f t="shared" si="87"/>
        <v>-9.9475983006414026E-14</v>
      </c>
    </row>
    <row r="1077" spans="1:18" outlineLevel="2">
      <c r="A1077" s="272" t="s">
        <v>5189</v>
      </c>
      <c r="B1077" s="196" t="s">
        <v>3947</v>
      </c>
      <c r="C1077" s="230">
        <v>-61.729999999999897</v>
      </c>
      <c r="D1077" s="230">
        <f t="shared" si="85"/>
        <v>61.729999999999897</v>
      </c>
      <c r="E1077" s="255"/>
      <c r="F1077" s="256"/>
      <c r="G1077" s="256"/>
      <c r="H1077" s="255"/>
      <c r="I1077" s="230"/>
      <c r="J1077" s="255"/>
      <c r="K1077" s="230">
        <f t="shared" si="86"/>
        <v>61.729999999999897</v>
      </c>
      <c r="L1077" s="257"/>
      <c r="M1077" s="230"/>
      <c r="N1077" s="229">
        <v>0</v>
      </c>
      <c r="O1077" s="65" t="s">
        <v>3946</v>
      </c>
      <c r="P1077" s="242" t="b">
        <f>EXACT($A1076,O1077)</f>
        <v>1</v>
      </c>
      <c r="Q1077" s="258">
        <v>0</v>
      </c>
      <c r="R1077" s="259">
        <f t="shared" si="87"/>
        <v>61.729999999999897</v>
      </c>
    </row>
    <row r="1078" spans="1:18" outlineLevel="1">
      <c r="A1078" s="400" t="s">
        <v>3948</v>
      </c>
      <c r="C1078" s="254">
        <f>SUM(C1079)</f>
        <v>5648070.04</v>
      </c>
      <c r="D1078" s="254">
        <f t="shared" si="85"/>
        <v>-5648070.04</v>
      </c>
      <c r="E1078" s="255"/>
      <c r="F1078" s="256"/>
      <c r="G1078" s="256"/>
      <c r="H1078" s="255"/>
      <c r="I1078" s="254"/>
      <c r="J1078" s="255"/>
      <c r="K1078" s="254">
        <f t="shared" si="86"/>
        <v>-5648070.04</v>
      </c>
      <c r="L1078" s="257" t="e">
        <f>#REF!+C1078</f>
        <v>#REF!</v>
      </c>
      <c r="M1078" s="229"/>
      <c r="N1078" s="229" t="e">
        <v>#VALUE!</v>
      </c>
      <c r="O1078" s="65">
        <v>0</v>
      </c>
      <c r="Q1078" s="258">
        <v>-5495672.3700000001</v>
      </c>
      <c r="R1078" s="259">
        <f t="shared" si="87"/>
        <v>-152397.66999999993</v>
      </c>
    </row>
    <row r="1079" spans="1:18" outlineLevel="2">
      <c r="A1079" s="272" t="s">
        <v>5190</v>
      </c>
      <c r="B1079" s="196" t="s">
        <v>3949</v>
      </c>
      <c r="C1079" s="230">
        <v>5648070.04</v>
      </c>
      <c r="D1079" s="230">
        <f t="shared" si="85"/>
        <v>-5648070.04</v>
      </c>
      <c r="E1079" s="255"/>
      <c r="F1079" s="256"/>
      <c r="G1079" s="256"/>
      <c r="H1079" s="255"/>
      <c r="I1079" s="230"/>
      <c r="J1079" s="255"/>
      <c r="K1079" s="230">
        <f t="shared" si="86"/>
        <v>-5648070.04</v>
      </c>
      <c r="L1079" s="257"/>
      <c r="M1079" s="230"/>
      <c r="N1079" s="229">
        <v>0</v>
      </c>
      <c r="O1079" s="65" t="s">
        <v>3948</v>
      </c>
      <c r="P1079" s="242" t="b">
        <f>EXACT($A1078,O1079)</f>
        <v>1</v>
      </c>
      <c r="Q1079" s="258">
        <v>0</v>
      </c>
      <c r="R1079" s="259">
        <f t="shared" si="87"/>
        <v>-5648070.04</v>
      </c>
    </row>
    <row r="1080" spans="1:18" outlineLevel="1">
      <c r="A1080" s="400" t="s">
        <v>3950</v>
      </c>
      <c r="C1080" s="254">
        <f>SUM(C1081)</f>
        <v>-4844377.99</v>
      </c>
      <c r="D1080" s="254">
        <f t="shared" si="85"/>
        <v>4844377.99</v>
      </c>
      <c r="E1080" s="255"/>
      <c r="F1080" s="256"/>
      <c r="G1080" s="256"/>
      <c r="H1080" s="255"/>
      <c r="I1080" s="254"/>
      <c r="J1080" s="255"/>
      <c r="K1080" s="254">
        <f t="shared" si="86"/>
        <v>4844377.99</v>
      </c>
      <c r="L1080" s="257" t="e">
        <f>#REF!+C1080</f>
        <v>#REF!</v>
      </c>
      <c r="M1080" s="229"/>
      <c r="N1080" s="229" t="e">
        <v>#VALUE!</v>
      </c>
      <c r="O1080" s="65">
        <v>0</v>
      </c>
      <c r="Q1080" s="258">
        <v>4695355.62</v>
      </c>
      <c r="R1080" s="259">
        <f t="shared" si="87"/>
        <v>149022.37000000011</v>
      </c>
    </row>
    <row r="1081" spans="1:18" outlineLevel="2">
      <c r="A1081" s="272" t="s">
        <v>5191</v>
      </c>
      <c r="B1081" s="196" t="s">
        <v>3951</v>
      </c>
      <c r="C1081" s="230">
        <v>-4844377.99</v>
      </c>
      <c r="D1081" s="230">
        <f t="shared" si="85"/>
        <v>4844377.99</v>
      </c>
      <c r="E1081" s="255"/>
      <c r="F1081" s="256"/>
      <c r="G1081" s="256"/>
      <c r="H1081" s="255"/>
      <c r="I1081" s="230"/>
      <c r="J1081" s="255"/>
      <c r="K1081" s="230">
        <f t="shared" si="86"/>
        <v>4844377.99</v>
      </c>
      <c r="L1081" s="257"/>
      <c r="M1081" s="230"/>
      <c r="N1081" s="229">
        <v>0</v>
      </c>
      <c r="O1081" s="65" t="s">
        <v>3950</v>
      </c>
      <c r="P1081" s="242" t="b">
        <f>EXACT($A1080,O1081)</f>
        <v>1</v>
      </c>
      <c r="Q1081" s="258">
        <v>0</v>
      </c>
      <c r="R1081" s="259">
        <f t="shared" si="87"/>
        <v>4844377.99</v>
      </c>
    </row>
    <row r="1082" spans="1:18" outlineLevel="1">
      <c r="A1082" s="400" t="s">
        <v>3952</v>
      </c>
      <c r="C1082" s="254">
        <f>SUM(C1083)</f>
        <v>-2053984.86</v>
      </c>
      <c r="D1082" s="254">
        <f t="shared" si="85"/>
        <v>2053984.86</v>
      </c>
      <c r="E1082" s="255"/>
      <c r="F1082" s="256"/>
      <c r="G1082" s="256"/>
      <c r="H1082" s="255"/>
      <c r="I1082" s="254"/>
      <c r="J1082" s="255"/>
      <c r="K1082" s="254">
        <f t="shared" si="86"/>
        <v>2053984.86</v>
      </c>
      <c r="L1082" s="257" t="e">
        <f>#REF!+C1082</f>
        <v>#REF!</v>
      </c>
      <c r="M1082" s="229"/>
      <c r="N1082" s="229" t="e">
        <v>#VALUE!</v>
      </c>
      <c r="O1082" s="65">
        <v>0</v>
      </c>
      <c r="Q1082" s="258">
        <v>2014461.73</v>
      </c>
      <c r="R1082" s="259">
        <f t="shared" si="87"/>
        <v>39523.130000000121</v>
      </c>
    </row>
    <row r="1083" spans="1:18" outlineLevel="2">
      <c r="A1083" s="272" t="s">
        <v>5192</v>
      </c>
      <c r="B1083" s="196" t="s">
        <v>3953</v>
      </c>
      <c r="C1083" s="230">
        <v>-2053984.86</v>
      </c>
      <c r="D1083" s="230">
        <f t="shared" si="85"/>
        <v>2053984.86</v>
      </c>
      <c r="E1083" s="255"/>
      <c r="F1083" s="256"/>
      <c r="G1083" s="256"/>
      <c r="H1083" s="255"/>
      <c r="I1083" s="230"/>
      <c r="J1083" s="255"/>
      <c r="K1083" s="230">
        <f t="shared" si="86"/>
        <v>2053984.86</v>
      </c>
      <c r="L1083" s="257"/>
      <c r="M1083" s="230"/>
      <c r="N1083" s="229">
        <v>0</v>
      </c>
      <c r="O1083" s="65" t="s">
        <v>3952</v>
      </c>
      <c r="P1083" s="242" t="b">
        <f>EXACT($A1082,O1083)</f>
        <v>1</v>
      </c>
      <c r="Q1083" s="258">
        <v>0</v>
      </c>
      <c r="R1083" s="259">
        <f t="shared" si="87"/>
        <v>2053984.86</v>
      </c>
    </row>
    <row r="1084" spans="1:18" outlineLevel="1">
      <c r="A1084" s="400" t="s">
        <v>3954</v>
      </c>
      <c r="B1084" s="196"/>
      <c r="C1084" s="254">
        <f>SUM(C1085)</f>
        <v>0</v>
      </c>
      <c r="D1084" s="254">
        <f t="shared" si="85"/>
        <v>0</v>
      </c>
      <c r="E1084" s="255"/>
      <c r="F1084" s="256"/>
      <c r="G1084" s="256"/>
      <c r="H1084" s="255"/>
      <c r="I1084" s="254"/>
      <c r="J1084" s="255"/>
      <c r="K1084" s="254">
        <f>D1084+I1084</f>
        <v>0</v>
      </c>
      <c r="L1084" s="257" t="e">
        <f>#REF!+C1084</f>
        <v>#REF!</v>
      </c>
      <c r="M1084" s="229"/>
      <c r="N1084" s="229" t="e">
        <v>#VALUE!</v>
      </c>
      <c r="O1084" s="65">
        <v>0</v>
      </c>
      <c r="Q1084" s="258">
        <v>0</v>
      </c>
      <c r="R1084" s="259">
        <f>K1084-Q1084</f>
        <v>0</v>
      </c>
    </row>
    <row r="1085" spans="1:18" outlineLevel="2">
      <c r="A1085" s="272" t="s">
        <v>5193</v>
      </c>
      <c r="B1085" s="196" t="s">
        <v>3955</v>
      </c>
      <c r="C1085" s="230">
        <v>0</v>
      </c>
      <c r="D1085" s="230">
        <f t="shared" si="85"/>
        <v>0</v>
      </c>
      <c r="E1085" s="255"/>
      <c r="F1085" s="256"/>
      <c r="G1085" s="256"/>
      <c r="H1085" s="255"/>
      <c r="I1085" s="230"/>
      <c r="J1085" s="255"/>
      <c r="K1085" s="230">
        <f>D1085+I1085</f>
        <v>0</v>
      </c>
      <c r="L1085" s="257"/>
      <c r="M1085" s="230"/>
      <c r="N1085" s="229">
        <v>0</v>
      </c>
      <c r="O1085" s="65" t="s">
        <v>3954</v>
      </c>
      <c r="P1085" s="242" t="b">
        <f>EXACT($A1084,O1085)</f>
        <v>1</v>
      </c>
      <c r="Q1085" s="258">
        <v>0</v>
      </c>
      <c r="R1085" s="259">
        <f>K1085-Q1085</f>
        <v>0</v>
      </c>
    </row>
    <row r="1086" spans="1:18" outlineLevel="1">
      <c r="A1086" s="400" t="s">
        <v>3956</v>
      </c>
      <c r="C1086" s="254">
        <f>SUM(C1087)</f>
        <v>9074.4500000000007</v>
      </c>
      <c r="D1086" s="254">
        <f t="shared" si="85"/>
        <v>-9074.4500000000007</v>
      </c>
      <c r="E1086" s="255"/>
      <c r="F1086" s="256"/>
      <c r="G1086" s="256"/>
      <c r="H1086" s="255"/>
      <c r="I1086" s="254"/>
      <c r="J1086" s="255"/>
      <c r="K1086" s="254">
        <f t="shared" si="86"/>
        <v>-9074.4500000000007</v>
      </c>
      <c r="L1086" s="257" t="e">
        <f>#REF!+C1086</f>
        <v>#REF!</v>
      </c>
      <c r="M1086" s="229"/>
      <c r="N1086" s="229" t="e">
        <v>#VALUE!</v>
      </c>
      <c r="O1086" s="65">
        <v>0</v>
      </c>
      <c r="Q1086" s="258">
        <v>-9074.4500000000007</v>
      </c>
      <c r="R1086" s="259">
        <f t="shared" si="87"/>
        <v>0</v>
      </c>
    </row>
    <row r="1087" spans="1:18" outlineLevel="2">
      <c r="A1087" s="272" t="s">
        <v>5194</v>
      </c>
      <c r="B1087" s="196" t="s">
        <v>3957</v>
      </c>
      <c r="C1087" s="230">
        <v>9074.4500000000007</v>
      </c>
      <c r="D1087" s="230">
        <f t="shared" si="85"/>
        <v>-9074.4500000000007</v>
      </c>
      <c r="E1087" s="255"/>
      <c r="F1087" s="256"/>
      <c r="G1087" s="256"/>
      <c r="H1087" s="255"/>
      <c r="I1087" s="230"/>
      <c r="J1087" s="255"/>
      <c r="K1087" s="230">
        <f t="shared" si="86"/>
        <v>-9074.4500000000007</v>
      </c>
      <c r="L1087" s="257"/>
      <c r="M1087" s="230"/>
      <c r="N1087" s="229">
        <v>0</v>
      </c>
      <c r="O1087" s="65" t="s">
        <v>3956</v>
      </c>
      <c r="P1087" s="242" t="b">
        <f>EXACT($A1086,O1087)</f>
        <v>1</v>
      </c>
      <c r="Q1087" s="258">
        <v>0</v>
      </c>
      <c r="R1087" s="259">
        <f t="shared" si="87"/>
        <v>-9074.4500000000007</v>
      </c>
    </row>
    <row r="1088" spans="1:18" outlineLevel="1">
      <c r="A1088" s="400" t="s">
        <v>3958</v>
      </c>
      <c r="C1088" s="254">
        <f>SUM(C1089)</f>
        <v>-907.45</v>
      </c>
      <c r="D1088" s="254">
        <f t="shared" si="85"/>
        <v>907.45</v>
      </c>
      <c r="E1088" s="255"/>
      <c r="F1088" s="256"/>
      <c r="G1088" s="256"/>
      <c r="H1088" s="255"/>
      <c r="I1088" s="254"/>
      <c r="J1088" s="255"/>
      <c r="K1088" s="254">
        <f t="shared" si="86"/>
        <v>907.45</v>
      </c>
      <c r="L1088" s="257" t="e">
        <f>#REF!+C1088</f>
        <v>#REF!</v>
      </c>
      <c r="M1088" s="229"/>
      <c r="N1088" s="229" t="e">
        <v>#VALUE!</v>
      </c>
      <c r="O1088" s="65">
        <v>0</v>
      </c>
      <c r="Q1088" s="258">
        <v>907.45</v>
      </c>
      <c r="R1088" s="259">
        <f t="shared" si="87"/>
        <v>0</v>
      </c>
    </row>
    <row r="1089" spans="1:19" outlineLevel="2">
      <c r="A1089" s="272" t="s">
        <v>5195</v>
      </c>
      <c r="B1089" s="196" t="s">
        <v>3959</v>
      </c>
      <c r="C1089" s="230">
        <v>-907.45</v>
      </c>
      <c r="D1089" s="230">
        <f t="shared" si="85"/>
        <v>907.45</v>
      </c>
      <c r="E1089" s="255"/>
      <c r="F1089" s="256"/>
      <c r="G1089" s="256"/>
      <c r="H1089" s="255"/>
      <c r="I1089" s="230"/>
      <c r="J1089" s="255"/>
      <c r="K1089" s="230">
        <f t="shared" si="86"/>
        <v>907.45</v>
      </c>
      <c r="L1089" s="257"/>
      <c r="M1089" s="230"/>
      <c r="N1089" s="229">
        <v>0</v>
      </c>
      <c r="O1089" s="65" t="s">
        <v>3958</v>
      </c>
      <c r="P1089" s="242" t="b">
        <f>EXACT($A1088,O1089)</f>
        <v>1</v>
      </c>
      <c r="Q1089" s="258">
        <v>0</v>
      </c>
      <c r="R1089" s="259">
        <f t="shared" si="87"/>
        <v>907.45</v>
      </c>
    </row>
    <row r="1090" spans="1:19" outlineLevel="1">
      <c r="A1090" s="400" t="s">
        <v>3960</v>
      </c>
      <c r="C1090" s="254">
        <f>SUM(C1091)</f>
        <v>-9890</v>
      </c>
      <c r="D1090" s="254">
        <f t="shared" si="85"/>
        <v>9890</v>
      </c>
      <c r="E1090" s="255"/>
      <c r="F1090" s="256"/>
      <c r="G1090" s="256"/>
      <c r="H1090" s="255"/>
      <c r="I1090" s="254"/>
      <c r="J1090" s="255"/>
      <c r="K1090" s="254">
        <f t="shared" si="86"/>
        <v>9890</v>
      </c>
      <c r="L1090" s="257" t="e">
        <f>#REF!+C1090</f>
        <v>#REF!</v>
      </c>
      <c r="M1090" s="229"/>
      <c r="N1090" s="229" t="e">
        <v>#VALUE!</v>
      </c>
      <c r="O1090" s="65">
        <v>0</v>
      </c>
      <c r="Q1090" s="258">
        <v>9890</v>
      </c>
      <c r="R1090" s="259">
        <f t="shared" si="87"/>
        <v>0</v>
      </c>
    </row>
    <row r="1091" spans="1:19" outlineLevel="2">
      <c r="A1091" s="272" t="s">
        <v>5196</v>
      </c>
      <c r="B1091" s="196" t="s">
        <v>3961</v>
      </c>
      <c r="C1091" s="230">
        <v>-9890</v>
      </c>
      <c r="D1091" s="230">
        <f t="shared" si="85"/>
        <v>9890</v>
      </c>
      <c r="E1091" s="255"/>
      <c r="F1091" s="256"/>
      <c r="G1091" s="256"/>
      <c r="H1091" s="255"/>
      <c r="I1091" s="230"/>
      <c r="J1091" s="255"/>
      <c r="K1091" s="230">
        <f t="shared" si="86"/>
        <v>9890</v>
      </c>
      <c r="L1091" s="257"/>
      <c r="M1091" s="230"/>
      <c r="N1091" s="229">
        <v>0</v>
      </c>
      <c r="O1091" s="65" t="s">
        <v>3960</v>
      </c>
      <c r="P1091" s="242" t="b">
        <f>EXACT($A1090,O1091)</f>
        <v>1</v>
      </c>
      <c r="Q1091" s="258">
        <v>0</v>
      </c>
      <c r="R1091" s="259">
        <f t="shared" si="87"/>
        <v>9890</v>
      </c>
    </row>
    <row r="1092" spans="1:19" outlineLevel="1">
      <c r="A1092" s="400" t="s">
        <v>3962</v>
      </c>
      <c r="C1092" s="254">
        <f>SUM(C1093)</f>
        <v>0</v>
      </c>
      <c r="D1092" s="254">
        <f t="shared" si="85"/>
        <v>0</v>
      </c>
      <c r="E1092" s="255"/>
      <c r="F1092" s="256"/>
      <c r="G1092" s="256"/>
      <c r="H1092" s="255"/>
      <c r="I1092" s="254"/>
      <c r="J1092" s="255"/>
      <c r="K1092" s="254">
        <f t="shared" si="86"/>
        <v>0</v>
      </c>
      <c r="L1092" s="257" t="e">
        <f>#REF!+C1092</f>
        <v>#REF!</v>
      </c>
      <c r="M1092" s="229"/>
      <c r="N1092" s="229" t="e">
        <v>#VALUE!</v>
      </c>
      <c r="O1092" s="65">
        <v>0</v>
      </c>
      <c r="Q1092" s="258">
        <v>0</v>
      </c>
      <c r="R1092" s="259">
        <f t="shared" si="87"/>
        <v>0</v>
      </c>
    </row>
    <row r="1093" spans="1:19" outlineLevel="2">
      <c r="A1093" s="272" t="s">
        <v>5197</v>
      </c>
      <c r="B1093" s="196" t="s">
        <v>3963</v>
      </c>
      <c r="C1093" s="230">
        <v>0</v>
      </c>
      <c r="D1093" s="230">
        <f t="shared" si="85"/>
        <v>0</v>
      </c>
      <c r="E1093" s="255"/>
      <c r="F1093" s="256"/>
      <c r="G1093" s="256"/>
      <c r="H1093" s="255"/>
      <c r="I1093" s="230"/>
      <c r="J1093" s="255"/>
      <c r="K1093" s="230">
        <f t="shared" si="86"/>
        <v>0</v>
      </c>
      <c r="L1093" s="257"/>
      <c r="M1093" s="230"/>
      <c r="N1093" s="229">
        <v>0</v>
      </c>
      <c r="O1093" s="65" t="s">
        <v>3962</v>
      </c>
      <c r="P1093" s="242" t="b">
        <f>EXACT($A1092,O1093)</f>
        <v>1</v>
      </c>
      <c r="Q1093" s="258">
        <v>0</v>
      </c>
      <c r="R1093" s="259">
        <f t="shared" si="87"/>
        <v>0</v>
      </c>
    </row>
    <row r="1094" spans="1:19" outlineLevel="1">
      <c r="A1094" s="400" t="s">
        <v>3964</v>
      </c>
      <c r="C1094" s="254">
        <f>SUM(C1095)</f>
        <v>0</v>
      </c>
      <c r="D1094" s="254">
        <f t="shared" si="85"/>
        <v>0</v>
      </c>
      <c r="E1094" s="255"/>
      <c r="F1094" s="256"/>
      <c r="G1094" s="256"/>
      <c r="H1094" s="255"/>
      <c r="I1094" s="254"/>
      <c r="J1094" s="255"/>
      <c r="K1094" s="254">
        <f>D1094+I1094</f>
        <v>0</v>
      </c>
      <c r="L1094" s="257"/>
      <c r="M1094" s="230"/>
      <c r="N1094" s="229" t="e">
        <v>#VALUE!</v>
      </c>
      <c r="O1094" s="65">
        <v>0</v>
      </c>
      <c r="Q1094" s="258">
        <v>0</v>
      </c>
      <c r="R1094" s="259">
        <f t="shared" ref="R1094:R1131" si="88">K1094-Q1094</f>
        <v>0</v>
      </c>
    </row>
    <row r="1095" spans="1:19" outlineLevel="2">
      <c r="A1095" s="272" t="s">
        <v>5198</v>
      </c>
      <c r="B1095" s="196" t="s">
        <v>3965</v>
      </c>
      <c r="C1095" s="230">
        <v>0</v>
      </c>
      <c r="D1095" s="230">
        <f t="shared" si="85"/>
        <v>0</v>
      </c>
      <c r="E1095" s="255"/>
      <c r="F1095" s="256"/>
      <c r="G1095" s="256"/>
      <c r="H1095" s="255"/>
      <c r="I1095" s="230"/>
      <c r="J1095" s="255"/>
      <c r="K1095" s="230">
        <f>D1095+I1095</f>
        <v>0</v>
      </c>
      <c r="L1095" s="257"/>
      <c r="M1095" s="230"/>
      <c r="N1095" s="229">
        <v>0</v>
      </c>
      <c r="O1095" s="65" t="s">
        <v>3964</v>
      </c>
      <c r="P1095" s="242" t="b">
        <f>EXACT($A1094,O1095)</f>
        <v>1</v>
      </c>
      <c r="Q1095" s="258">
        <v>0</v>
      </c>
      <c r="R1095" s="259">
        <f t="shared" si="88"/>
        <v>0</v>
      </c>
    </row>
    <row r="1096" spans="1:19" outlineLevel="1">
      <c r="A1096" s="400" t="s">
        <v>3966</v>
      </c>
      <c r="C1096" s="254">
        <f>SUM(C1097:C1098)</f>
        <v>0</v>
      </c>
      <c r="D1096" s="254">
        <f t="shared" si="85"/>
        <v>0</v>
      </c>
      <c r="E1096" s="255"/>
      <c r="F1096" s="256"/>
      <c r="G1096" s="256"/>
      <c r="H1096" s="255"/>
      <c r="I1096" s="254"/>
      <c r="J1096" s="255"/>
      <c r="K1096" s="254">
        <f t="shared" si="86"/>
        <v>0</v>
      </c>
      <c r="L1096" s="257" t="e">
        <f>#REF!+C1096</f>
        <v>#REF!</v>
      </c>
      <c r="M1096" s="229"/>
      <c r="N1096" s="229" t="e">
        <v>#VALUE!</v>
      </c>
      <c r="O1096" s="65">
        <v>0</v>
      </c>
      <c r="Q1096" s="258">
        <v>0</v>
      </c>
      <c r="R1096" s="259">
        <f t="shared" si="88"/>
        <v>0</v>
      </c>
    </row>
    <row r="1097" spans="1:19" outlineLevel="2">
      <c r="A1097" s="416" t="s">
        <v>5199</v>
      </c>
      <c r="B1097" s="294" t="s">
        <v>3967</v>
      </c>
      <c r="C1097" s="230">
        <v>0</v>
      </c>
      <c r="D1097" s="230">
        <f t="shared" si="85"/>
        <v>0</v>
      </c>
      <c r="E1097" s="255"/>
      <c r="F1097" s="256"/>
      <c r="G1097" s="256"/>
      <c r="H1097" s="255"/>
      <c r="I1097" s="230"/>
      <c r="J1097" s="255"/>
      <c r="K1097" s="230">
        <f t="shared" si="86"/>
        <v>0</v>
      </c>
      <c r="L1097" s="257"/>
      <c r="M1097" s="230"/>
      <c r="N1097" s="229">
        <v>0</v>
      </c>
      <c r="O1097" s="65" t="s">
        <v>3966</v>
      </c>
      <c r="P1097" s="242" t="b">
        <f>EXACT($A$1096,O1097)</f>
        <v>1</v>
      </c>
      <c r="Q1097" s="258">
        <v>0</v>
      </c>
      <c r="R1097" s="259">
        <f t="shared" si="88"/>
        <v>0</v>
      </c>
    </row>
    <row r="1098" spans="1:19" outlineLevel="2">
      <c r="A1098" s="407" t="s">
        <v>5200</v>
      </c>
      <c r="B1098" s="274" t="s">
        <v>3968</v>
      </c>
      <c r="C1098" s="230">
        <v>0</v>
      </c>
      <c r="D1098" s="230">
        <f t="shared" si="85"/>
        <v>0</v>
      </c>
      <c r="E1098" s="255"/>
      <c r="F1098" s="256"/>
      <c r="G1098" s="256"/>
      <c r="H1098" s="255"/>
      <c r="I1098" s="230"/>
      <c r="J1098" s="255"/>
      <c r="K1098" s="230">
        <f t="shared" si="86"/>
        <v>0</v>
      </c>
      <c r="L1098" s="257"/>
      <c r="M1098" s="230"/>
      <c r="N1098" s="229">
        <v>0</v>
      </c>
      <c r="O1098" s="65" t="s">
        <v>3966</v>
      </c>
      <c r="P1098" s="242" t="b">
        <f>EXACT($A$1096,O1098)</f>
        <v>1</v>
      </c>
      <c r="Q1098" s="258">
        <v>0</v>
      </c>
      <c r="R1098" s="259">
        <f t="shared" si="88"/>
        <v>0</v>
      </c>
    </row>
    <row r="1099" spans="1:19" outlineLevel="1">
      <c r="A1099" s="400" t="s">
        <v>3969</v>
      </c>
      <c r="C1099" s="254">
        <f>SUM(C1100:C1101)</f>
        <v>-5187156.2599999905</v>
      </c>
      <c r="D1099" s="254">
        <f t="shared" si="85"/>
        <v>5187156.2599999905</v>
      </c>
      <c r="E1099" s="255"/>
      <c r="F1099" s="256"/>
      <c r="G1099" s="256"/>
      <c r="H1099" s="255"/>
      <c r="I1099" s="254"/>
      <c r="J1099" s="255"/>
      <c r="K1099" s="254">
        <f t="shared" si="86"/>
        <v>5187156.2599999905</v>
      </c>
      <c r="L1099" s="257" t="e">
        <f>#REF!+C1099</f>
        <v>#REF!</v>
      </c>
      <c r="M1099" s="229"/>
      <c r="N1099" s="229" t="e">
        <v>#VALUE!</v>
      </c>
      <c r="O1099" s="65">
        <v>0</v>
      </c>
      <c r="Q1099" s="258">
        <v>3896445.54</v>
      </c>
      <c r="R1099" s="259">
        <f t="shared" si="88"/>
        <v>1290710.7199999904</v>
      </c>
      <c r="S1099" s="295"/>
    </row>
    <row r="1100" spans="1:19" outlineLevel="2">
      <c r="A1100" s="416" t="s">
        <v>5201</v>
      </c>
      <c r="B1100" s="294" t="s">
        <v>3970</v>
      </c>
      <c r="C1100" s="230">
        <v>-5187156.2599999905</v>
      </c>
      <c r="D1100" s="230">
        <f t="shared" ref="D1100:D1152" si="89">C1100*-1</f>
        <v>5187156.2599999905</v>
      </c>
      <c r="E1100" s="255"/>
      <c r="F1100" s="256"/>
      <c r="G1100" s="256"/>
      <c r="H1100" s="255"/>
      <c r="I1100" s="230"/>
      <c r="J1100" s="255"/>
      <c r="K1100" s="230">
        <f t="shared" ref="K1100:K1151" si="90">D1100+I1100</f>
        <v>5187156.2599999905</v>
      </c>
      <c r="L1100" s="257"/>
      <c r="M1100" s="230"/>
      <c r="N1100" s="229">
        <v>0</v>
      </c>
      <c r="O1100" s="65" t="s">
        <v>3969</v>
      </c>
      <c r="P1100" s="242" t="b">
        <f>EXACT($A$1099,O1100)</f>
        <v>1</v>
      </c>
      <c r="Q1100" s="258">
        <v>0</v>
      </c>
      <c r="R1100" s="259">
        <f t="shared" si="88"/>
        <v>5187156.2599999905</v>
      </c>
    </row>
    <row r="1101" spans="1:19" outlineLevel="2">
      <c r="A1101" s="407" t="s">
        <v>5202</v>
      </c>
      <c r="B1101" s="274" t="s">
        <v>3971</v>
      </c>
      <c r="C1101" s="230">
        <v>0</v>
      </c>
      <c r="D1101" s="230">
        <f t="shared" si="89"/>
        <v>0</v>
      </c>
      <c r="E1101" s="255"/>
      <c r="F1101" s="256"/>
      <c r="G1101" s="256"/>
      <c r="H1101" s="255"/>
      <c r="I1101" s="230"/>
      <c r="J1101" s="255"/>
      <c r="K1101" s="230">
        <f t="shared" si="90"/>
        <v>0</v>
      </c>
      <c r="L1101" s="257" t="e">
        <f>#REF!+C1101</f>
        <v>#REF!</v>
      </c>
      <c r="M1101" s="230"/>
      <c r="N1101" s="229">
        <v>0</v>
      </c>
      <c r="O1101" s="65" t="s">
        <v>3969</v>
      </c>
      <c r="P1101" s="242" t="b">
        <f>EXACT($A$1099,O1101)</f>
        <v>1</v>
      </c>
      <c r="Q1101" s="258">
        <v>0</v>
      </c>
      <c r="R1101" s="259">
        <f t="shared" si="88"/>
        <v>0</v>
      </c>
    </row>
    <row r="1102" spans="1:19" outlineLevel="1">
      <c r="A1102" s="400" t="s">
        <v>3972</v>
      </c>
      <c r="C1102" s="254">
        <f>SUM(C1103)</f>
        <v>-70503.039999999906</v>
      </c>
      <c r="D1102" s="254">
        <f t="shared" si="89"/>
        <v>70503.039999999906</v>
      </c>
      <c r="E1102" s="266"/>
      <c r="F1102" s="256"/>
      <c r="G1102" s="256"/>
      <c r="H1102" s="255"/>
      <c r="I1102" s="254"/>
      <c r="J1102" s="255"/>
      <c r="K1102" s="254">
        <f>D1102+I1102</f>
        <v>70503.039999999906</v>
      </c>
      <c r="L1102" s="257"/>
      <c r="M1102" s="230"/>
      <c r="N1102" s="229" t="e">
        <v>#VALUE!</v>
      </c>
      <c r="O1102" s="65">
        <v>0</v>
      </c>
      <c r="Q1102" s="258">
        <v>3610169.29</v>
      </c>
      <c r="R1102" s="259">
        <f t="shared" si="88"/>
        <v>-3539666.25</v>
      </c>
    </row>
    <row r="1103" spans="1:19" outlineLevel="2">
      <c r="A1103" s="416" t="s">
        <v>5203</v>
      </c>
      <c r="B1103" s="294" t="s">
        <v>3973</v>
      </c>
      <c r="C1103" s="230">
        <v>-70503.039999999906</v>
      </c>
      <c r="D1103" s="230">
        <f t="shared" si="89"/>
        <v>70503.039999999906</v>
      </c>
      <c r="E1103" s="266"/>
      <c r="F1103" s="256"/>
      <c r="G1103" s="256"/>
      <c r="H1103" s="255"/>
      <c r="I1103" s="230"/>
      <c r="J1103" s="255"/>
      <c r="K1103" s="230">
        <f>D1103+I1103</f>
        <v>70503.039999999906</v>
      </c>
      <c r="L1103" s="257"/>
      <c r="M1103" s="230"/>
      <c r="N1103" s="229">
        <v>0</v>
      </c>
      <c r="O1103" s="65" t="s">
        <v>3972</v>
      </c>
      <c r="P1103" s="242" t="b">
        <f>EXACT($A1102,O1103)</f>
        <v>1</v>
      </c>
      <c r="Q1103" s="258">
        <v>0</v>
      </c>
      <c r="R1103" s="259">
        <f t="shared" si="88"/>
        <v>70503.039999999906</v>
      </c>
    </row>
    <row r="1104" spans="1:19" outlineLevel="1">
      <c r="A1104" s="400" t="s">
        <v>3974</v>
      </c>
      <c r="C1104" s="254">
        <f>SUM(C1105:C1106)</f>
        <v>-49709.989999999903</v>
      </c>
      <c r="D1104" s="254">
        <f t="shared" si="89"/>
        <v>49709.989999999903</v>
      </c>
      <c r="E1104" s="255"/>
      <c r="F1104" s="256"/>
      <c r="G1104" s="256"/>
      <c r="H1104" s="255"/>
      <c r="I1104" s="254"/>
      <c r="J1104" s="255"/>
      <c r="K1104" s="254">
        <f t="shared" si="90"/>
        <v>49709.989999999903</v>
      </c>
      <c r="L1104" s="257" t="e">
        <f>#REF!+C1104</f>
        <v>#REF!</v>
      </c>
      <c r="M1104" s="229"/>
      <c r="N1104" s="229" t="e">
        <v>#VALUE!</v>
      </c>
      <c r="O1104" s="65">
        <v>0</v>
      </c>
      <c r="Q1104" s="258">
        <v>384695.96</v>
      </c>
      <c r="R1104" s="259">
        <f t="shared" si="88"/>
        <v>-334985.97000000009</v>
      </c>
    </row>
    <row r="1105" spans="1:18" outlineLevel="2">
      <c r="A1105" s="416" t="s">
        <v>5204</v>
      </c>
      <c r="B1105" s="294" t="s">
        <v>3975</v>
      </c>
      <c r="C1105" s="230">
        <v>-49709.989999999903</v>
      </c>
      <c r="D1105" s="230">
        <f t="shared" si="89"/>
        <v>49709.989999999903</v>
      </c>
      <c r="E1105" s="255"/>
      <c r="F1105" s="256"/>
      <c r="G1105" s="256"/>
      <c r="H1105" s="255"/>
      <c r="I1105" s="230"/>
      <c r="J1105" s="255"/>
      <c r="K1105" s="230">
        <f t="shared" si="90"/>
        <v>49709.989999999903</v>
      </c>
      <c r="L1105" s="257"/>
      <c r="M1105" s="230"/>
      <c r="N1105" s="229">
        <v>0</v>
      </c>
      <c r="O1105" s="65" t="s">
        <v>3974</v>
      </c>
      <c r="P1105" s="242" t="b">
        <f>EXACT($A$1104,O1105)</f>
        <v>1</v>
      </c>
      <c r="Q1105" s="258">
        <v>0</v>
      </c>
      <c r="R1105" s="259">
        <f t="shared" si="88"/>
        <v>49709.989999999903</v>
      </c>
    </row>
    <row r="1106" spans="1:18" outlineLevel="2">
      <c r="A1106" s="407" t="s">
        <v>5205</v>
      </c>
      <c r="B1106" s="274" t="s">
        <v>3976</v>
      </c>
      <c r="C1106" s="230">
        <v>0</v>
      </c>
      <c r="D1106" s="230">
        <f t="shared" si="89"/>
        <v>0</v>
      </c>
      <c r="E1106" s="255"/>
      <c r="F1106" s="256"/>
      <c r="G1106" s="256"/>
      <c r="H1106" s="255"/>
      <c r="I1106" s="230"/>
      <c r="J1106" s="255"/>
      <c r="K1106" s="230">
        <f t="shared" si="90"/>
        <v>0</v>
      </c>
      <c r="L1106" s="257"/>
      <c r="M1106" s="230"/>
      <c r="N1106" s="229">
        <v>0</v>
      </c>
      <c r="O1106" s="65" t="s">
        <v>3974</v>
      </c>
      <c r="P1106" s="242" t="b">
        <f>EXACT($A$1104,O1106)</f>
        <v>1</v>
      </c>
      <c r="Q1106" s="258">
        <v>0</v>
      </c>
      <c r="R1106" s="259">
        <f t="shared" si="88"/>
        <v>0</v>
      </c>
    </row>
    <row r="1107" spans="1:18" outlineLevel="1">
      <c r="A1107" s="400" t="s">
        <v>3977</v>
      </c>
      <c r="C1107" s="254">
        <f>SUM(C1108:C1109)</f>
        <v>-116494.56</v>
      </c>
      <c r="D1107" s="254">
        <f t="shared" si="89"/>
        <v>116494.56</v>
      </c>
      <c r="E1107" s="255"/>
      <c r="F1107" s="256"/>
      <c r="G1107" s="256"/>
      <c r="H1107" s="255"/>
      <c r="I1107" s="254"/>
      <c r="J1107" s="255"/>
      <c r="K1107" s="254">
        <f t="shared" si="90"/>
        <v>116494.56</v>
      </c>
      <c r="L1107" s="257" t="e">
        <f>#REF!+C1107</f>
        <v>#REF!</v>
      </c>
      <c r="M1107" s="229"/>
      <c r="N1107" s="229" t="e">
        <v>#VALUE!</v>
      </c>
      <c r="O1107" s="65">
        <v>0</v>
      </c>
      <c r="Q1107" s="258">
        <v>540385.72</v>
      </c>
      <c r="R1107" s="259">
        <f t="shared" si="88"/>
        <v>-423891.16</v>
      </c>
    </row>
    <row r="1108" spans="1:18" outlineLevel="2">
      <c r="A1108" s="416" t="s">
        <v>5206</v>
      </c>
      <c r="B1108" s="294" t="s">
        <v>3978</v>
      </c>
      <c r="C1108" s="230">
        <v>-116494.56</v>
      </c>
      <c r="D1108" s="230">
        <f t="shared" si="89"/>
        <v>116494.56</v>
      </c>
      <c r="E1108" s="255"/>
      <c r="F1108" s="256"/>
      <c r="G1108" s="256"/>
      <c r="H1108" s="255"/>
      <c r="I1108" s="230"/>
      <c r="J1108" s="255"/>
      <c r="K1108" s="230">
        <f t="shared" si="90"/>
        <v>116494.56</v>
      </c>
      <c r="L1108" s="257"/>
      <c r="M1108" s="230"/>
      <c r="N1108" s="229">
        <v>0</v>
      </c>
      <c r="O1108" s="65" t="s">
        <v>3977</v>
      </c>
      <c r="P1108" s="242" t="b">
        <f>EXACT($A$1107,O1108)</f>
        <v>1</v>
      </c>
      <c r="Q1108" s="258">
        <v>0</v>
      </c>
      <c r="R1108" s="259">
        <f t="shared" si="88"/>
        <v>116494.56</v>
      </c>
    </row>
    <row r="1109" spans="1:18" outlineLevel="2">
      <c r="A1109" s="407" t="s">
        <v>5207</v>
      </c>
      <c r="B1109" s="274" t="s">
        <v>3979</v>
      </c>
      <c r="C1109" s="230">
        <v>0</v>
      </c>
      <c r="D1109" s="230">
        <f t="shared" si="89"/>
        <v>0</v>
      </c>
      <c r="E1109" s="255"/>
      <c r="F1109" s="256"/>
      <c r="G1109" s="256"/>
      <c r="H1109" s="255"/>
      <c r="I1109" s="230"/>
      <c r="J1109" s="255"/>
      <c r="K1109" s="230">
        <f t="shared" si="90"/>
        <v>0</v>
      </c>
      <c r="L1109" s="257"/>
      <c r="M1109" s="230"/>
      <c r="N1109" s="229">
        <v>0</v>
      </c>
      <c r="O1109" s="65" t="s">
        <v>3977</v>
      </c>
      <c r="P1109" s="242" t="b">
        <f>EXACT($A$1107,O1109)</f>
        <v>1</v>
      </c>
      <c r="Q1109" s="258">
        <v>0</v>
      </c>
      <c r="R1109" s="259">
        <f t="shared" si="88"/>
        <v>0</v>
      </c>
    </row>
    <row r="1110" spans="1:18" outlineLevel="1">
      <c r="A1110" s="406" t="s">
        <v>3980</v>
      </c>
      <c r="C1110" s="254">
        <f>SUM(C1111)</f>
        <v>0</v>
      </c>
      <c r="D1110" s="254">
        <f t="shared" si="89"/>
        <v>0</v>
      </c>
      <c r="E1110" s="266"/>
      <c r="F1110" s="256"/>
      <c r="G1110" s="256"/>
      <c r="H1110" s="255"/>
      <c r="I1110" s="254"/>
      <c r="J1110" s="255"/>
      <c r="K1110" s="254">
        <f>D1110+I1110</f>
        <v>0</v>
      </c>
      <c r="L1110" s="257"/>
      <c r="M1110" s="230"/>
      <c r="N1110" s="229" t="e">
        <v>#VALUE!</v>
      </c>
      <c r="O1110" s="65">
        <v>0</v>
      </c>
      <c r="Q1110" s="258">
        <v>0</v>
      </c>
      <c r="R1110" s="259">
        <f t="shared" si="88"/>
        <v>0</v>
      </c>
    </row>
    <row r="1111" spans="1:18" outlineLevel="2">
      <c r="A1111" s="416" t="s">
        <v>5208</v>
      </c>
      <c r="B1111" s="294" t="s">
        <v>3981</v>
      </c>
      <c r="C1111" s="230">
        <v>0</v>
      </c>
      <c r="D1111" s="230">
        <f t="shared" si="89"/>
        <v>0</v>
      </c>
      <c r="E1111" s="266"/>
      <c r="F1111" s="256"/>
      <c r="G1111" s="256"/>
      <c r="H1111" s="255"/>
      <c r="I1111" s="230"/>
      <c r="J1111" s="255"/>
      <c r="K1111" s="230">
        <f>D1111+I1111</f>
        <v>0</v>
      </c>
      <c r="L1111" s="257"/>
      <c r="M1111" s="230"/>
      <c r="N1111" s="229">
        <v>0</v>
      </c>
      <c r="O1111" s="65" t="s">
        <v>3980</v>
      </c>
      <c r="P1111" s="242" t="b">
        <f>EXACT($A1110,O1111)</f>
        <v>1</v>
      </c>
      <c r="Q1111" s="258">
        <v>0</v>
      </c>
      <c r="R1111" s="259">
        <f t="shared" si="88"/>
        <v>0</v>
      </c>
    </row>
    <row r="1112" spans="1:18" outlineLevel="1">
      <c r="A1112" s="400" t="s">
        <v>3982</v>
      </c>
      <c r="C1112" s="254">
        <f>SUM(C1113:C1116)</f>
        <v>0</v>
      </c>
      <c r="D1112" s="254">
        <f t="shared" si="89"/>
        <v>0</v>
      </c>
      <c r="E1112" s="266"/>
      <c r="F1112" s="256"/>
      <c r="G1112" s="256"/>
      <c r="H1112" s="255"/>
      <c r="I1112" s="254"/>
      <c r="J1112" s="255"/>
      <c r="K1112" s="254">
        <f t="shared" si="90"/>
        <v>0</v>
      </c>
      <c r="L1112" s="257" t="e">
        <f>#REF!+C1112</f>
        <v>#REF!</v>
      </c>
      <c r="M1112" s="229"/>
      <c r="N1112" s="229" t="e">
        <v>#VALUE!</v>
      </c>
      <c r="O1112" s="65">
        <v>0</v>
      </c>
      <c r="Q1112" s="258">
        <v>0</v>
      </c>
      <c r="R1112" s="259">
        <f t="shared" si="88"/>
        <v>0</v>
      </c>
    </row>
    <row r="1113" spans="1:18" outlineLevel="2">
      <c r="A1113" s="416" t="s">
        <v>5209</v>
      </c>
      <c r="B1113" s="294" t="s">
        <v>3983</v>
      </c>
      <c r="C1113" s="230">
        <v>0</v>
      </c>
      <c r="D1113" s="230">
        <f t="shared" si="89"/>
        <v>0</v>
      </c>
      <c r="E1113" s="266"/>
      <c r="F1113" s="256"/>
      <c r="G1113" s="256"/>
      <c r="H1113" s="255"/>
      <c r="I1113" s="230"/>
      <c r="J1113" s="255"/>
      <c r="K1113" s="230">
        <f t="shared" si="90"/>
        <v>0</v>
      </c>
      <c r="L1113" s="257"/>
      <c r="M1113" s="230"/>
      <c r="N1113" s="229">
        <v>0</v>
      </c>
      <c r="O1113" s="65" t="s">
        <v>3982</v>
      </c>
      <c r="P1113" s="242" t="b">
        <f>EXACT($A$1112,O1113)</f>
        <v>1</v>
      </c>
      <c r="Q1113" s="258">
        <v>0</v>
      </c>
      <c r="R1113" s="259">
        <f t="shared" si="88"/>
        <v>0</v>
      </c>
    </row>
    <row r="1114" spans="1:18" outlineLevel="2">
      <c r="A1114" s="416" t="s">
        <v>5210</v>
      </c>
      <c r="B1114" s="294" t="s">
        <v>3984</v>
      </c>
      <c r="C1114" s="230">
        <v>0</v>
      </c>
      <c r="D1114" s="230">
        <f t="shared" si="89"/>
        <v>0</v>
      </c>
      <c r="E1114" s="255"/>
      <c r="F1114" s="256"/>
      <c r="G1114" s="256"/>
      <c r="H1114" s="255"/>
      <c r="I1114" s="230"/>
      <c r="J1114" s="255"/>
      <c r="K1114" s="230">
        <f t="shared" si="90"/>
        <v>0</v>
      </c>
      <c r="L1114" s="257"/>
      <c r="M1114" s="230"/>
      <c r="N1114" s="229">
        <v>0</v>
      </c>
      <c r="O1114" s="65" t="s">
        <v>3982</v>
      </c>
      <c r="P1114" s="242" t="b">
        <f>EXACT($A$1112,O1114)</f>
        <v>1</v>
      </c>
      <c r="Q1114" s="258">
        <v>0</v>
      </c>
      <c r="R1114" s="259">
        <f t="shared" si="88"/>
        <v>0</v>
      </c>
    </row>
    <row r="1115" spans="1:18" outlineLevel="2">
      <c r="A1115" s="417" t="s">
        <v>5211</v>
      </c>
      <c r="B1115" s="296" t="s">
        <v>3985</v>
      </c>
      <c r="C1115" s="230">
        <v>0</v>
      </c>
      <c r="D1115" s="230">
        <f t="shared" si="89"/>
        <v>0</v>
      </c>
      <c r="E1115" s="255"/>
      <c r="F1115" s="256"/>
      <c r="G1115" s="256"/>
      <c r="H1115" s="255"/>
      <c r="I1115" s="230"/>
      <c r="J1115" s="255"/>
      <c r="K1115" s="230">
        <f t="shared" si="90"/>
        <v>0</v>
      </c>
      <c r="L1115" s="257"/>
      <c r="M1115" s="230"/>
      <c r="N1115" s="229">
        <v>0</v>
      </c>
      <c r="O1115" s="65" t="s">
        <v>3982</v>
      </c>
      <c r="P1115" s="242" t="b">
        <f>EXACT($A$1112,O1115)</f>
        <v>1</v>
      </c>
      <c r="Q1115" s="258">
        <v>0</v>
      </c>
      <c r="R1115" s="259">
        <f t="shared" si="88"/>
        <v>0</v>
      </c>
    </row>
    <row r="1116" spans="1:18" outlineLevel="2">
      <c r="A1116" s="407" t="s">
        <v>5212</v>
      </c>
      <c r="B1116" s="274" t="s">
        <v>3986</v>
      </c>
      <c r="C1116" s="230">
        <v>0</v>
      </c>
      <c r="D1116" s="230">
        <f t="shared" si="89"/>
        <v>0</v>
      </c>
      <c r="E1116" s="297"/>
      <c r="F1116" s="256"/>
      <c r="G1116" s="256"/>
      <c r="H1116" s="255"/>
      <c r="I1116" s="230"/>
      <c r="J1116" s="255"/>
      <c r="K1116" s="230">
        <f t="shared" si="90"/>
        <v>0</v>
      </c>
      <c r="L1116" s="257"/>
      <c r="M1116" s="230"/>
      <c r="N1116" s="229">
        <v>0</v>
      </c>
      <c r="O1116" s="65" t="s">
        <v>3982</v>
      </c>
      <c r="P1116" s="242" t="b">
        <f>EXACT($A$1112,O1116)</f>
        <v>1</v>
      </c>
      <c r="Q1116" s="258">
        <v>0</v>
      </c>
      <c r="R1116" s="259">
        <f t="shared" si="88"/>
        <v>0</v>
      </c>
    </row>
    <row r="1117" spans="1:18" outlineLevel="1">
      <c r="A1117" s="400" t="s">
        <v>3987</v>
      </c>
      <c r="C1117" s="254">
        <f>SUM(C1118:C1119)</f>
        <v>-2500015.3799999901</v>
      </c>
      <c r="D1117" s="254">
        <f t="shared" si="89"/>
        <v>2500015.3799999901</v>
      </c>
      <c r="E1117" s="297"/>
      <c r="F1117" s="256"/>
      <c r="G1117" s="256"/>
      <c r="H1117" s="255"/>
      <c r="I1117" s="254"/>
      <c r="J1117" s="255"/>
      <c r="K1117" s="254">
        <f t="shared" si="90"/>
        <v>2500015.3799999901</v>
      </c>
      <c r="L1117" s="257" t="e">
        <f>#REF!+C1117</f>
        <v>#REF!</v>
      </c>
      <c r="M1117" s="229"/>
      <c r="N1117" s="229" t="e">
        <v>#VALUE!</v>
      </c>
      <c r="O1117" s="65">
        <v>0</v>
      </c>
      <c r="Q1117" s="258">
        <v>2500015.38</v>
      </c>
      <c r="R1117" s="259">
        <f t="shared" si="88"/>
        <v>-9.7788870334625244E-9</v>
      </c>
    </row>
    <row r="1118" spans="1:18" outlineLevel="2">
      <c r="A1118" s="416" t="s">
        <v>5213</v>
      </c>
      <c r="B1118" s="294" t="s">
        <v>3988</v>
      </c>
      <c r="C1118" s="230">
        <v>-2500015.3799999901</v>
      </c>
      <c r="D1118" s="230">
        <f t="shared" si="89"/>
        <v>2500015.3799999901</v>
      </c>
      <c r="E1118" s="255"/>
      <c r="F1118" s="256"/>
      <c r="G1118" s="256"/>
      <c r="H1118" s="255"/>
      <c r="I1118" s="230"/>
      <c r="J1118" s="255"/>
      <c r="K1118" s="230">
        <f t="shared" si="90"/>
        <v>2500015.3799999901</v>
      </c>
      <c r="L1118" s="257"/>
      <c r="M1118" s="230"/>
      <c r="N1118" s="229">
        <v>0</v>
      </c>
      <c r="O1118" s="65" t="s">
        <v>3987</v>
      </c>
      <c r="P1118" s="242" t="b">
        <f>EXACT($A$1117,O1118)</f>
        <v>1</v>
      </c>
      <c r="Q1118" s="258">
        <v>0</v>
      </c>
      <c r="R1118" s="259">
        <f t="shared" si="88"/>
        <v>2500015.3799999901</v>
      </c>
    </row>
    <row r="1119" spans="1:18" outlineLevel="2">
      <c r="A1119" s="407" t="s">
        <v>5214</v>
      </c>
      <c r="B1119" s="274" t="s">
        <v>3989</v>
      </c>
      <c r="C1119" s="230">
        <v>0</v>
      </c>
      <c r="D1119" s="230">
        <f t="shared" si="89"/>
        <v>0</v>
      </c>
      <c r="E1119" s="255"/>
      <c r="F1119" s="256"/>
      <c r="G1119" s="256"/>
      <c r="H1119" s="255"/>
      <c r="I1119" s="230"/>
      <c r="J1119" s="255"/>
      <c r="K1119" s="230">
        <f t="shared" si="90"/>
        <v>0</v>
      </c>
      <c r="L1119" s="257"/>
      <c r="M1119" s="230"/>
      <c r="N1119" s="229">
        <v>0</v>
      </c>
      <c r="O1119" s="65" t="s">
        <v>3987</v>
      </c>
      <c r="P1119" s="242" t="b">
        <f>EXACT($A$1117,O1119)</f>
        <v>1</v>
      </c>
      <c r="Q1119" s="258">
        <v>0</v>
      </c>
      <c r="R1119" s="259">
        <f t="shared" si="88"/>
        <v>0</v>
      </c>
    </row>
    <row r="1120" spans="1:18" outlineLevel="1">
      <c r="A1120" s="400" t="s">
        <v>3990</v>
      </c>
      <c r="C1120" s="254">
        <f>C1121</f>
        <v>0</v>
      </c>
      <c r="D1120" s="254">
        <f t="shared" si="89"/>
        <v>0</v>
      </c>
      <c r="E1120" s="255"/>
      <c r="F1120" s="256"/>
      <c r="G1120" s="256"/>
      <c r="H1120" s="255"/>
      <c r="I1120" s="254"/>
      <c r="J1120" s="255"/>
      <c r="K1120" s="254">
        <f t="shared" si="90"/>
        <v>0</v>
      </c>
      <c r="L1120" s="257" t="e">
        <f>#REF!+C1120</f>
        <v>#REF!</v>
      </c>
      <c r="M1120" s="229"/>
      <c r="N1120" s="229" t="e">
        <v>#VALUE!</v>
      </c>
      <c r="O1120" s="65">
        <v>0</v>
      </c>
      <c r="Q1120" s="258">
        <v>0</v>
      </c>
      <c r="R1120" s="259">
        <f t="shared" si="88"/>
        <v>0</v>
      </c>
    </row>
    <row r="1121" spans="1:18" outlineLevel="2">
      <c r="A1121" s="272" t="s">
        <v>5215</v>
      </c>
      <c r="B1121" s="196" t="s">
        <v>3991</v>
      </c>
      <c r="C1121" s="230">
        <v>0</v>
      </c>
      <c r="D1121" s="230">
        <f>C1121*-1</f>
        <v>0</v>
      </c>
      <c r="E1121" s="255"/>
      <c r="F1121" s="229"/>
      <c r="G1121" s="229"/>
      <c r="H1121" s="255"/>
      <c r="I1121" s="230"/>
      <c r="J1121" s="255"/>
      <c r="K1121" s="230">
        <f t="shared" si="90"/>
        <v>0</v>
      </c>
      <c r="L1121" s="252"/>
      <c r="M1121" s="230"/>
      <c r="N1121" s="229">
        <v>0</v>
      </c>
      <c r="O1121" s="65" t="s">
        <v>3990</v>
      </c>
      <c r="P1121" s="242" t="b">
        <f>EXACT($A$1120,O1121)</f>
        <v>1</v>
      </c>
      <c r="Q1121" s="258">
        <v>0</v>
      </c>
      <c r="R1121" s="259">
        <f t="shared" si="88"/>
        <v>0</v>
      </c>
    </row>
    <row r="1122" spans="1:18" outlineLevel="1">
      <c r="A1122" s="400" t="s">
        <v>3992</v>
      </c>
      <c r="B1122" s="196"/>
      <c r="C1122" s="254">
        <f>C1123</f>
        <v>-294895.28999999899</v>
      </c>
      <c r="D1122" s="254">
        <f t="shared" si="89"/>
        <v>294895.28999999899</v>
      </c>
      <c r="E1122" s="255"/>
      <c r="F1122" s="256"/>
      <c r="G1122" s="256"/>
      <c r="H1122" s="255"/>
      <c r="I1122" s="254"/>
      <c r="J1122" s="255"/>
      <c r="K1122" s="254">
        <f t="shared" si="90"/>
        <v>294895.28999999899</v>
      </c>
      <c r="L1122" s="257" t="e">
        <f>#REF!+C1122</f>
        <v>#REF!</v>
      </c>
      <c r="M1122" s="229"/>
      <c r="N1122" s="229" t="e">
        <v>#VALUE!</v>
      </c>
      <c r="O1122" s="65">
        <v>0</v>
      </c>
      <c r="Q1122" s="258">
        <v>0</v>
      </c>
      <c r="R1122" s="259">
        <f>K1122-Q1122</f>
        <v>294895.28999999899</v>
      </c>
    </row>
    <row r="1123" spans="1:18" outlineLevel="2">
      <c r="A1123" s="418" t="s">
        <v>5216</v>
      </c>
      <c r="B1123" s="298" t="s">
        <v>3993</v>
      </c>
      <c r="C1123" s="230">
        <v>-294895.28999999899</v>
      </c>
      <c r="D1123" s="230">
        <f>C1123*-1</f>
        <v>294895.28999999899</v>
      </c>
      <c r="E1123" s="255"/>
      <c r="F1123" s="229"/>
      <c r="G1123" s="229"/>
      <c r="H1123" s="255"/>
      <c r="I1123" s="230"/>
      <c r="J1123" s="255"/>
      <c r="K1123" s="230">
        <f t="shared" si="90"/>
        <v>294895.28999999899</v>
      </c>
      <c r="L1123" s="252"/>
      <c r="M1123" s="230"/>
      <c r="N1123" s="229">
        <v>-7970073000</v>
      </c>
      <c r="O1123" s="65" t="s">
        <v>3992</v>
      </c>
      <c r="P1123" s="242" t="b">
        <f>EXACT($A$1122,O1123)</f>
        <v>1</v>
      </c>
      <c r="Q1123" s="258">
        <v>0</v>
      </c>
      <c r="R1123" s="259">
        <f>K1123-Q1123</f>
        <v>294895.28999999899</v>
      </c>
    </row>
    <row r="1124" spans="1:18" outlineLevel="1">
      <c r="A1124" s="400" t="s">
        <v>3994</v>
      </c>
      <c r="B1124" s="196"/>
      <c r="C1124" s="254">
        <f>C1125</f>
        <v>0</v>
      </c>
      <c r="D1124" s="254">
        <f>C1124*-1</f>
        <v>0</v>
      </c>
      <c r="E1124" s="255"/>
      <c r="F1124" s="256"/>
      <c r="G1124" s="256"/>
      <c r="H1124" s="255"/>
      <c r="I1124" s="254">
        <f>I1125</f>
        <v>0</v>
      </c>
      <c r="J1124" s="255"/>
      <c r="K1124" s="254">
        <f t="shared" si="90"/>
        <v>0</v>
      </c>
      <c r="L1124" s="257" t="e">
        <f>#REF!+C1124</f>
        <v>#REF!</v>
      </c>
      <c r="M1124" s="229"/>
      <c r="N1124" s="229" t="e">
        <v>#VALUE!</v>
      </c>
      <c r="O1124" s="65">
        <v>0</v>
      </c>
      <c r="Q1124" s="258">
        <v>237.7</v>
      </c>
      <c r="R1124" s="259">
        <f>K1124-Q1124</f>
        <v>-237.7</v>
      </c>
    </row>
    <row r="1125" spans="1:18" outlineLevel="2">
      <c r="A1125" s="272" t="s">
        <v>5813</v>
      </c>
      <c r="B1125" s="196" t="s">
        <v>3995</v>
      </c>
      <c r="C1125" s="230">
        <v>0</v>
      </c>
      <c r="D1125" s="230">
        <f>C1125*-1</f>
        <v>0</v>
      </c>
      <c r="E1125" s="255"/>
      <c r="F1125" s="256"/>
      <c r="G1125" s="256"/>
      <c r="H1125" s="255"/>
      <c r="I1125" s="284">
        <v>0</v>
      </c>
      <c r="J1125" s="255"/>
      <c r="K1125" s="230">
        <f t="shared" si="90"/>
        <v>0</v>
      </c>
      <c r="L1125" s="257"/>
      <c r="M1125" s="230"/>
      <c r="N1125" s="229">
        <v>0</v>
      </c>
      <c r="O1125" s="65" t="s">
        <v>3994</v>
      </c>
      <c r="P1125" s="242" t="b">
        <f>EXACT($A$1124,O1125)</f>
        <v>1</v>
      </c>
      <c r="Q1125" s="258">
        <v>0</v>
      </c>
      <c r="R1125" s="259">
        <f>K1125-Q1125</f>
        <v>0</v>
      </c>
    </row>
    <row r="1126" spans="1:18" outlineLevel="1">
      <c r="A1126" s="400" t="s">
        <v>3996</v>
      </c>
      <c r="C1126" s="254">
        <f>C1127</f>
        <v>-6732242.3899999904</v>
      </c>
      <c r="D1126" s="254">
        <f t="shared" si="89"/>
        <v>6732242.3899999904</v>
      </c>
      <c r="E1126" s="255"/>
      <c r="F1126" s="256"/>
      <c r="G1126" s="256"/>
      <c r="H1126" s="255"/>
      <c r="I1126" s="254">
        <f>I1127</f>
        <v>0</v>
      </c>
      <c r="J1126" s="255"/>
      <c r="K1126" s="254">
        <f t="shared" si="90"/>
        <v>6732242.3899999904</v>
      </c>
      <c r="L1126" s="257" t="e">
        <f>#REF!+C1126</f>
        <v>#REF!</v>
      </c>
      <c r="M1126" s="229"/>
      <c r="N1126" s="229" t="e">
        <v>#VALUE!</v>
      </c>
      <c r="O1126" s="65">
        <v>0</v>
      </c>
      <c r="Q1126" s="258">
        <v>6296578.1699999999</v>
      </c>
      <c r="R1126" s="259">
        <f t="shared" si="88"/>
        <v>435664.21999999043</v>
      </c>
    </row>
    <row r="1127" spans="1:18" outlineLevel="2">
      <c r="A1127" s="272" t="s">
        <v>5217</v>
      </c>
      <c r="B1127" s="196" t="s">
        <v>3997</v>
      </c>
      <c r="C1127" s="230">
        <v>-6732242.3899999904</v>
      </c>
      <c r="D1127" s="230">
        <f t="shared" si="89"/>
        <v>6732242.3899999904</v>
      </c>
      <c r="E1127" s="255"/>
      <c r="F1127" s="256"/>
      <c r="G1127" s="256"/>
      <c r="H1127" s="255"/>
      <c r="I1127" s="284">
        <v>0</v>
      </c>
      <c r="J1127" s="255"/>
      <c r="K1127" s="230">
        <f t="shared" si="90"/>
        <v>6732242.3899999904</v>
      </c>
      <c r="L1127" s="257"/>
      <c r="M1127" s="230"/>
      <c r="N1127" s="229">
        <v>0</v>
      </c>
      <c r="O1127" s="65" t="s">
        <v>3996</v>
      </c>
      <c r="P1127" s="242" t="b">
        <f>EXACT($A$1126,O1127)</f>
        <v>1</v>
      </c>
      <c r="Q1127" s="258">
        <v>0</v>
      </c>
      <c r="R1127" s="259">
        <f t="shared" si="88"/>
        <v>6732242.3899999904</v>
      </c>
    </row>
    <row r="1128" spans="1:18" outlineLevel="1">
      <c r="A1128" s="400" t="s">
        <v>3998</v>
      </c>
      <c r="C1128" s="254">
        <f>SUM(C1129:C1130)</f>
        <v>-3901158.5</v>
      </c>
      <c r="D1128" s="254">
        <f t="shared" si="89"/>
        <v>3901158.5</v>
      </c>
      <c r="E1128" s="255"/>
      <c r="F1128" s="256"/>
      <c r="G1128" s="256"/>
      <c r="H1128" s="255"/>
      <c r="I1128" s="254">
        <f>I1130</f>
        <v>0</v>
      </c>
      <c r="J1128" s="255"/>
      <c r="K1128" s="254">
        <f t="shared" si="90"/>
        <v>3901158.5</v>
      </c>
      <c r="L1128" s="257" t="e">
        <f>#REF!+C1128</f>
        <v>#REF!</v>
      </c>
      <c r="M1128" s="229"/>
      <c r="N1128" s="229" t="e">
        <v>#VALUE!</v>
      </c>
      <c r="O1128" s="65">
        <v>0</v>
      </c>
      <c r="Q1128" s="258">
        <v>1822558.76</v>
      </c>
      <c r="R1128" s="259">
        <f t="shared" si="88"/>
        <v>2078599.74</v>
      </c>
    </row>
    <row r="1129" spans="1:18" ht="12.75" customHeight="1" outlineLevel="2">
      <c r="A1129" s="272" t="s">
        <v>5218</v>
      </c>
      <c r="B1129" s="196" t="s">
        <v>3999</v>
      </c>
      <c r="C1129" s="284">
        <v>-9.1099999999999905</v>
      </c>
      <c r="D1129" s="284">
        <f t="shared" si="89"/>
        <v>9.1099999999999905</v>
      </c>
      <c r="E1129" s="255"/>
      <c r="F1129" s="256"/>
      <c r="G1129" s="256"/>
      <c r="H1129" s="255"/>
      <c r="I1129" s="230"/>
      <c r="J1129" s="255"/>
      <c r="K1129" s="284">
        <f t="shared" si="90"/>
        <v>9.1099999999999905</v>
      </c>
      <c r="L1129" s="257"/>
      <c r="M1129" s="230"/>
      <c r="N1129" s="229">
        <v>0</v>
      </c>
      <c r="O1129" s="65" t="s">
        <v>3998</v>
      </c>
      <c r="P1129" s="242" t="b">
        <f>EXACT($A$1128,O1129)</f>
        <v>1</v>
      </c>
      <c r="Q1129" s="258">
        <v>0</v>
      </c>
      <c r="R1129" s="259">
        <f t="shared" si="88"/>
        <v>9.1099999999999905</v>
      </c>
    </row>
    <row r="1130" spans="1:18" ht="12.75" customHeight="1" outlineLevel="2">
      <c r="A1130" s="272" t="s">
        <v>5219</v>
      </c>
      <c r="B1130" s="196" t="s">
        <v>4000</v>
      </c>
      <c r="C1130" s="284">
        <v>-3901149.39</v>
      </c>
      <c r="D1130" s="284">
        <f t="shared" si="89"/>
        <v>3901149.39</v>
      </c>
      <c r="E1130" s="255"/>
      <c r="F1130" s="256"/>
      <c r="G1130" s="256"/>
      <c r="H1130" s="255"/>
      <c r="I1130" s="230">
        <v>0</v>
      </c>
      <c r="J1130" s="255"/>
      <c r="K1130" s="284">
        <f t="shared" si="90"/>
        <v>3901149.39</v>
      </c>
      <c r="L1130" s="257"/>
      <c r="M1130" s="230"/>
      <c r="N1130" s="229">
        <v>0</v>
      </c>
      <c r="O1130" s="65" t="s">
        <v>3998</v>
      </c>
      <c r="P1130" s="242" t="b">
        <f>EXACT($A$1128,O1130)</f>
        <v>1</v>
      </c>
      <c r="Q1130" s="258">
        <v>0</v>
      </c>
      <c r="R1130" s="259">
        <f t="shared" si="88"/>
        <v>3901149.39</v>
      </c>
    </row>
    <row r="1131" spans="1:18" outlineLevel="1">
      <c r="B1131" s="229"/>
      <c r="C1131" s="299"/>
      <c r="D1131" s="299"/>
      <c r="E1131" s="255"/>
      <c r="F1131" s="256"/>
      <c r="G1131" s="256"/>
      <c r="H1131" s="255"/>
      <c r="I1131" s="219"/>
      <c r="J1131" s="255"/>
      <c r="K1131" s="299"/>
      <c r="L1131" s="257"/>
      <c r="M1131" s="219"/>
      <c r="N1131" s="229"/>
      <c r="O1131" s="65"/>
      <c r="Q1131" s="258">
        <v>0</v>
      </c>
      <c r="R1131" s="259">
        <f t="shared" si="88"/>
        <v>0</v>
      </c>
    </row>
    <row r="1132" spans="1:18">
      <c r="A1132" s="419" t="s">
        <v>4001</v>
      </c>
      <c r="B1132" s="249"/>
      <c r="C1132" s="288">
        <f>C1029+C1031+C1033+C1035+C1037+C1039+C1041+C1043+C1045+C1047+C1049+C1059+C1062+C1065+C1067+C1070+C1076+C1078+C1080+C1082+C1084+C1086+C1088+C1090+C1092+C1094+C1096+C1099+C1102+C1104+C1107+C1110+C1112+C1117+C1120+C1122+C1124+C1126+C1128</f>
        <v>-126782455.68999971</v>
      </c>
      <c r="D1132" s="288">
        <f t="shared" si="89"/>
        <v>126782455.68999971</v>
      </c>
      <c r="E1132" s="255"/>
      <c r="F1132" s="256"/>
      <c r="G1132" s="256"/>
      <c r="H1132" s="255"/>
      <c r="I1132" s="288">
        <f>I1045+I1047+I1049+I1059+I1126+I1062+I1128</f>
        <v>-82337813.009999782</v>
      </c>
      <c r="J1132" s="266"/>
      <c r="K1132" s="288">
        <f t="shared" si="90"/>
        <v>44444642.679999933</v>
      </c>
      <c r="L1132" s="257" t="e">
        <f>#REF!+C1132</f>
        <v>#REF!</v>
      </c>
      <c r="M1132" s="219"/>
      <c r="N1132" s="229" t="e">
        <v>#VALUE!</v>
      </c>
      <c r="O1132" s="65">
        <v>0</v>
      </c>
      <c r="Q1132" s="258"/>
      <c r="R1132" s="259"/>
    </row>
    <row r="1133" spans="1:18" outlineLevel="1">
      <c r="A1133" s="400" t="s">
        <v>4002</v>
      </c>
      <c r="C1133" s="254">
        <f>SUM(C1134:C1135)</f>
        <v>155375.66</v>
      </c>
      <c r="D1133" s="254">
        <f t="shared" si="89"/>
        <v>-155375.66</v>
      </c>
      <c r="E1133" s="255"/>
      <c r="F1133" s="256"/>
      <c r="G1133" s="256"/>
      <c r="H1133" s="255"/>
      <c r="I1133" s="254"/>
      <c r="J1133" s="255"/>
      <c r="K1133" s="254">
        <f t="shared" si="90"/>
        <v>-155375.66</v>
      </c>
      <c r="L1133" s="257" t="e">
        <f>#REF!+C1133</f>
        <v>#REF!</v>
      </c>
      <c r="M1133" s="254"/>
      <c r="N1133" s="229" t="e">
        <v>#VALUE!</v>
      </c>
      <c r="O1133" s="65">
        <v>0</v>
      </c>
      <c r="Q1133" s="258">
        <v>-140531.99</v>
      </c>
      <c r="R1133" s="259">
        <f>K1133-Q1133</f>
        <v>-14843.670000000013</v>
      </c>
    </row>
    <row r="1134" spans="1:18" outlineLevel="2">
      <c r="A1134" s="272" t="s">
        <v>5220</v>
      </c>
      <c r="B1134" s="196" t="s">
        <v>4003</v>
      </c>
      <c r="C1134" s="230">
        <v>0</v>
      </c>
      <c r="D1134" s="230">
        <f t="shared" si="89"/>
        <v>0</v>
      </c>
      <c r="E1134" s="255"/>
      <c r="F1134" s="256"/>
      <c r="G1134" s="256"/>
      <c r="H1134" s="255"/>
      <c r="I1134" s="230"/>
      <c r="J1134" s="255"/>
      <c r="K1134" s="230">
        <f t="shared" si="90"/>
        <v>0</v>
      </c>
      <c r="L1134" s="252"/>
      <c r="M1134" s="230"/>
      <c r="N1134" s="229">
        <v>0</v>
      </c>
      <c r="O1134" s="65" t="s">
        <v>4002</v>
      </c>
      <c r="P1134" s="242" t="b">
        <f>EXACT($A$1133,O1134)</f>
        <v>1</v>
      </c>
      <c r="Q1134" s="258">
        <v>0</v>
      </c>
      <c r="R1134" s="259">
        <f t="shared" ref="R1134:R1200" si="91">K1134-Q1134</f>
        <v>0</v>
      </c>
    </row>
    <row r="1135" spans="1:18" outlineLevel="2">
      <c r="A1135" s="272" t="s">
        <v>5221</v>
      </c>
      <c r="B1135" s="196" t="s">
        <v>4004</v>
      </c>
      <c r="C1135" s="230">
        <v>155375.66</v>
      </c>
      <c r="D1135" s="230">
        <f t="shared" si="89"/>
        <v>-155375.66</v>
      </c>
      <c r="E1135" s="255"/>
      <c r="F1135" s="256"/>
      <c r="G1135" s="256"/>
      <c r="H1135" s="255"/>
      <c r="I1135" s="230"/>
      <c r="J1135" s="255"/>
      <c r="K1135" s="230">
        <f t="shared" si="90"/>
        <v>-155375.66</v>
      </c>
      <c r="L1135" s="252"/>
      <c r="M1135" s="230"/>
      <c r="N1135" s="229">
        <v>0</v>
      </c>
      <c r="O1135" s="65" t="s">
        <v>4002</v>
      </c>
      <c r="P1135" s="242" t="b">
        <f>EXACT($A$1133,O1135)</f>
        <v>1</v>
      </c>
      <c r="Q1135" s="258">
        <v>0</v>
      </c>
      <c r="R1135" s="259">
        <f t="shared" si="91"/>
        <v>-155375.66</v>
      </c>
    </row>
    <row r="1136" spans="1:18" outlineLevel="1">
      <c r="A1136" s="400" t="s">
        <v>4005</v>
      </c>
      <c r="C1136" s="254">
        <f>SUM(C1137:C1139)</f>
        <v>2742.57</v>
      </c>
      <c r="D1136" s="254">
        <f t="shared" si="89"/>
        <v>-2742.57</v>
      </c>
      <c r="E1136" s="255"/>
      <c r="F1136" s="256"/>
      <c r="G1136" s="256"/>
      <c r="H1136" s="255"/>
      <c r="I1136" s="254"/>
      <c r="J1136" s="255"/>
      <c r="K1136" s="254">
        <f t="shared" si="90"/>
        <v>-2742.57</v>
      </c>
      <c r="L1136" s="257" t="e">
        <f>#REF!+C1136</f>
        <v>#REF!</v>
      </c>
      <c r="M1136" s="254"/>
      <c r="N1136" s="229" t="e">
        <v>#VALUE!</v>
      </c>
      <c r="O1136" s="65">
        <v>0</v>
      </c>
      <c r="Q1136" s="258">
        <v>-2727.94</v>
      </c>
      <c r="R1136" s="259">
        <f t="shared" si="91"/>
        <v>-14.630000000000109</v>
      </c>
    </row>
    <row r="1137" spans="1:19" outlineLevel="2">
      <c r="A1137" s="272" t="s">
        <v>5222</v>
      </c>
      <c r="B1137" s="196" t="s">
        <v>4006</v>
      </c>
      <c r="C1137" s="230">
        <v>2742.57</v>
      </c>
      <c r="D1137" s="230">
        <f t="shared" si="89"/>
        <v>-2742.57</v>
      </c>
      <c r="E1137" s="255"/>
      <c r="F1137" s="256"/>
      <c r="G1137" s="256"/>
      <c r="H1137" s="255"/>
      <c r="I1137" s="230"/>
      <c r="J1137" s="255"/>
      <c r="K1137" s="230">
        <f t="shared" si="90"/>
        <v>-2742.57</v>
      </c>
      <c r="L1137" s="252"/>
      <c r="M1137" s="230"/>
      <c r="N1137" s="229">
        <v>0</v>
      </c>
      <c r="O1137" s="65" t="s">
        <v>4005</v>
      </c>
      <c r="P1137" s="242" t="b">
        <f>EXACT($A$1136,O1137)</f>
        <v>1</v>
      </c>
      <c r="Q1137" s="258">
        <v>0</v>
      </c>
      <c r="R1137" s="259">
        <f t="shared" si="91"/>
        <v>-2742.57</v>
      </c>
    </row>
    <row r="1138" spans="1:19" outlineLevel="2">
      <c r="A1138" s="272" t="s">
        <v>5223</v>
      </c>
      <c r="B1138" s="196" t="s">
        <v>4007</v>
      </c>
      <c r="C1138" s="230">
        <v>0</v>
      </c>
      <c r="D1138" s="230">
        <f t="shared" si="89"/>
        <v>0</v>
      </c>
      <c r="E1138" s="255"/>
      <c r="F1138" s="256"/>
      <c r="G1138" s="256"/>
      <c r="H1138" s="255"/>
      <c r="I1138" s="230"/>
      <c r="J1138" s="255"/>
      <c r="K1138" s="230">
        <f t="shared" si="90"/>
        <v>0</v>
      </c>
      <c r="L1138" s="252"/>
      <c r="M1138" s="230"/>
      <c r="N1138" s="229">
        <v>0</v>
      </c>
      <c r="O1138" s="65" t="s">
        <v>4005</v>
      </c>
      <c r="P1138" s="242" t="b">
        <f>EXACT($A$1136,O1138)</f>
        <v>1</v>
      </c>
      <c r="Q1138" s="258">
        <v>0</v>
      </c>
      <c r="R1138" s="259">
        <f t="shared" si="91"/>
        <v>0</v>
      </c>
    </row>
    <row r="1139" spans="1:19" outlineLevel="2">
      <c r="A1139" s="272" t="s">
        <v>5224</v>
      </c>
      <c r="B1139" s="196" t="s">
        <v>4008</v>
      </c>
      <c r="C1139" s="230">
        <v>0</v>
      </c>
      <c r="D1139" s="230">
        <f t="shared" si="89"/>
        <v>0</v>
      </c>
      <c r="E1139" s="255"/>
      <c r="F1139" s="256"/>
      <c r="G1139" s="256"/>
      <c r="H1139" s="255"/>
      <c r="I1139" s="230"/>
      <c r="J1139" s="255"/>
      <c r="K1139" s="230">
        <f t="shared" si="90"/>
        <v>0</v>
      </c>
      <c r="L1139" s="252"/>
      <c r="M1139" s="230"/>
      <c r="N1139" s="229">
        <v>0</v>
      </c>
      <c r="O1139" s="65" t="s">
        <v>4005</v>
      </c>
      <c r="P1139" s="242" t="b">
        <f>EXACT($A$1136,O1139)</f>
        <v>1</v>
      </c>
      <c r="Q1139" s="258">
        <v>0</v>
      </c>
      <c r="R1139" s="259">
        <f t="shared" si="91"/>
        <v>0</v>
      </c>
    </row>
    <row r="1140" spans="1:19" outlineLevel="1">
      <c r="A1140" s="400" t="s">
        <v>4009</v>
      </c>
      <c r="C1140" s="254">
        <f>SUM(C1141)</f>
        <v>133929.78</v>
      </c>
      <c r="D1140" s="254">
        <f t="shared" si="89"/>
        <v>-133929.78</v>
      </c>
      <c r="E1140" s="255"/>
      <c r="F1140" s="256"/>
      <c r="G1140" s="256"/>
      <c r="H1140" s="255"/>
      <c r="I1140" s="230"/>
      <c r="J1140" s="255"/>
      <c r="K1140" s="254">
        <f t="shared" si="90"/>
        <v>-133929.78</v>
      </c>
      <c r="L1140" s="252"/>
      <c r="M1140" s="230"/>
      <c r="N1140" s="229" t="e">
        <v>#VALUE!</v>
      </c>
      <c r="O1140" s="65">
        <v>0</v>
      </c>
      <c r="Q1140" s="258">
        <v>-99817.26</v>
      </c>
      <c r="R1140" s="259">
        <f t="shared" si="91"/>
        <v>-34112.520000000004</v>
      </c>
    </row>
    <row r="1141" spans="1:19" outlineLevel="2">
      <c r="A1141" s="272" t="s">
        <v>5225</v>
      </c>
      <c r="B1141" s="196" t="s">
        <v>4010</v>
      </c>
      <c r="C1141" s="230">
        <v>133929.78</v>
      </c>
      <c r="D1141" s="230">
        <f t="shared" si="89"/>
        <v>-133929.78</v>
      </c>
      <c r="E1141" s="255"/>
      <c r="F1141" s="256"/>
      <c r="G1141" s="256"/>
      <c r="H1141" s="255"/>
      <c r="I1141" s="230"/>
      <c r="J1141" s="255"/>
      <c r="K1141" s="230">
        <f t="shared" si="90"/>
        <v>-133929.78</v>
      </c>
      <c r="L1141" s="252"/>
      <c r="M1141" s="230"/>
      <c r="N1141" s="229">
        <v>0</v>
      </c>
      <c r="O1141" s="65" t="s">
        <v>4009</v>
      </c>
      <c r="P1141" s="242" t="b">
        <f>EXACT($A1140,O1141)</f>
        <v>1</v>
      </c>
      <c r="Q1141" s="258">
        <v>0</v>
      </c>
      <c r="R1141" s="259">
        <f t="shared" si="91"/>
        <v>-133929.78</v>
      </c>
    </row>
    <row r="1142" spans="1:19" outlineLevel="1">
      <c r="A1142" s="400" t="s">
        <v>4011</v>
      </c>
      <c r="C1142" s="254">
        <f>SUM(C1143:C1146)</f>
        <v>1048355.9599999979</v>
      </c>
      <c r="D1142" s="254">
        <f t="shared" si="89"/>
        <v>-1048355.9599999979</v>
      </c>
      <c r="E1142" s="255"/>
      <c r="F1142" s="256"/>
      <c r="G1142" s="256"/>
      <c r="H1142" s="255"/>
      <c r="I1142" s="254">
        <f>I1145</f>
        <v>38272.17</v>
      </c>
      <c r="J1142" s="255"/>
      <c r="K1142" s="254">
        <f t="shared" si="90"/>
        <v>-1010083.7899999978</v>
      </c>
      <c r="L1142" s="257" t="e">
        <f>#REF!+C1142</f>
        <v>#REF!</v>
      </c>
      <c r="M1142" s="254"/>
      <c r="N1142" s="229" t="e">
        <v>#VALUE!</v>
      </c>
      <c r="O1142" s="65">
        <v>0</v>
      </c>
      <c r="Q1142" s="258">
        <v>-957412.46</v>
      </c>
      <c r="R1142" s="259">
        <f t="shared" si="91"/>
        <v>-52671.329999997863</v>
      </c>
    </row>
    <row r="1143" spans="1:19" outlineLevel="2">
      <c r="A1143" s="272" t="s">
        <v>5226</v>
      </c>
      <c r="B1143" s="196" t="s">
        <v>4012</v>
      </c>
      <c r="C1143" s="230">
        <v>793885.48999999894</v>
      </c>
      <c r="D1143" s="230">
        <f t="shared" si="89"/>
        <v>-793885.48999999894</v>
      </c>
      <c r="E1143" s="255"/>
      <c r="F1143" s="256"/>
      <c r="G1143" s="256"/>
      <c r="H1143" s="255"/>
      <c r="I1143" s="230"/>
      <c r="J1143" s="255"/>
      <c r="K1143" s="230">
        <f t="shared" si="90"/>
        <v>-793885.48999999894</v>
      </c>
      <c r="L1143" s="252"/>
      <c r="M1143" s="230"/>
      <c r="N1143" s="229">
        <v>0</v>
      </c>
      <c r="O1143" s="65" t="s">
        <v>4011</v>
      </c>
      <c r="P1143" s="242" t="b">
        <f>EXACT($A$1142,O1143)</f>
        <v>1</v>
      </c>
      <c r="Q1143" s="258">
        <v>0</v>
      </c>
      <c r="R1143" s="259">
        <f t="shared" si="91"/>
        <v>-793885.48999999894</v>
      </c>
    </row>
    <row r="1144" spans="1:19" outlineLevel="2">
      <c r="A1144" s="272" t="s">
        <v>5227</v>
      </c>
      <c r="B1144" s="196" t="s">
        <v>4013</v>
      </c>
      <c r="C1144" s="230">
        <v>154.099999999999</v>
      </c>
      <c r="D1144" s="230">
        <f t="shared" si="89"/>
        <v>-154.099999999999</v>
      </c>
      <c r="E1144" s="255"/>
      <c r="F1144" s="256"/>
      <c r="G1144" s="256"/>
      <c r="H1144" s="255"/>
      <c r="I1144" s="230"/>
      <c r="J1144" s="255"/>
      <c r="K1144" s="230">
        <f t="shared" si="90"/>
        <v>-154.099999999999</v>
      </c>
      <c r="L1144" s="252"/>
      <c r="M1144" s="230"/>
      <c r="N1144" s="229">
        <v>0</v>
      </c>
      <c r="O1144" s="65" t="s">
        <v>4011</v>
      </c>
      <c r="P1144" s="242" t="b">
        <f>EXACT($A$1142,O1144)</f>
        <v>1</v>
      </c>
      <c r="Q1144" s="258">
        <v>0</v>
      </c>
      <c r="R1144" s="259">
        <f t="shared" si="91"/>
        <v>-154.099999999999</v>
      </c>
    </row>
    <row r="1145" spans="1:19" outlineLevel="2">
      <c r="A1145" s="272" t="s">
        <v>5228</v>
      </c>
      <c r="B1145" s="196" t="s">
        <v>4014</v>
      </c>
      <c r="C1145" s="230">
        <v>170503.769999999</v>
      </c>
      <c r="D1145" s="230">
        <f t="shared" si="89"/>
        <v>-170503.769999999</v>
      </c>
      <c r="E1145" s="255"/>
      <c r="F1145" s="256"/>
      <c r="G1145" s="256"/>
      <c r="H1145" s="255"/>
      <c r="I1145" s="230">
        <v>38272.17</v>
      </c>
      <c r="J1145" s="255"/>
      <c r="K1145" s="230">
        <f t="shared" si="90"/>
        <v>-132231.59999999899</v>
      </c>
      <c r="L1145" s="252"/>
      <c r="M1145" s="230"/>
      <c r="N1145" s="229">
        <v>0</v>
      </c>
      <c r="O1145" s="65" t="s">
        <v>4011</v>
      </c>
      <c r="P1145" s="242" t="b">
        <f>EXACT($A$1142,O1145)</f>
        <v>1</v>
      </c>
      <c r="Q1145" s="258">
        <v>0</v>
      </c>
      <c r="R1145" s="259">
        <f t="shared" si="91"/>
        <v>-132231.59999999899</v>
      </c>
    </row>
    <row r="1146" spans="1:19" outlineLevel="2">
      <c r="A1146" s="272" t="s">
        <v>5229</v>
      </c>
      <c r="B1146" s="196" t="s">
        <v>4015</v>
      </c>
      <c r="C1146" s="230">
        <v>83812.600000000006</v>
      </c>
      <c r="D1146" s="230">
        <f t="shared" si="89"/>
        <v>-83812.600000000006</v>
      </c>
      <c r="E1146" s="255"/>
      <c r="F1146" s="256"/>
      <c r="G1146" s="256"/>
      <c r="H1146" s="255"/>
      <c r="I1146" s="230"/>
      <c r="J1146" s="255"/>
      <c r="K1146" s="230">
        <f>D1146+I1146</f>
        <v>-83812.600000000006</v>
      </c>
      <c r="L1146" s="252"/>
      <c r="M1146" s="230"/>
      <c r="N1146" s="229">
        <v>0</v>
      </c>
      <c r="O1146" s="65" t="s">
        <v>4011</v>
      </c>
      <c r="P1146" s="242" t="b">
        <f>EXACT($A$1142,O1146)</f>
        <v>1</v>
      </c>
      <c r="Q1146" s="258">
        <v>0</v>
      </c>
      <c r="R1146" s="259">
        <f t="shared" si="91"/>
        <v>-83812.600000000006</v>
      </c>
    </row>
    <row r="1147" spans="1:19" outlineLevel="1">
      <c r="A1147" s="400" t="s">
        <v>4016</v>
      </c>
      <c r="B1147" s="196"/>
      <c r="C1147" s="254">
        <f>SUM(C1148)</f>
        <v>0</v>
      </c>
      <c r="D1147" s="254">
        <f t="shared" si="89"/>
        <v>0</v>
      </c>
      <c r="E1147" s="255"/>
      <c r="F1147" s="256"/>
      <c r="G1147" s="256"/>
      <c r="H1147" s="255"/>
      <c r="I1147" s="230"/>
      <c r="J1147" s="255"/>
      <c r="K1147" s="254">
        <f>D1147+I1147</f>
        <v>0</v>
      </c>
      <c r="L1147" s="252"/>
      <c r="M1147" s="230"/>
      <c r="N1147" s="229" t="e">
        <v>#VALUE!</v>
      </c>
      <c r="O1147" s="65">
        <v>0</v>
      </c>
      <c r="Q1147" s="258">
        <v>0</v>
      </c>
      <c r="R1147" s="259">
        <f t="shared" si="91"/>
        <v>0</v>
      </c>
    </row>
    <row r="1148" spans="1:19" outlineLevel="2">
      <c r="A1148" s="272" t="s">
        <v>5230</v>
      </c>
      <c r="B1148" s="196" t="s">
        <v>4017</v>
      </c>
      <c r="C1148" s="230">
        <v>0</v>
      </c>
      <c r="D1148" s="230">
        <f t="shared" si="89"/>
        <v>0</v>
      </c>
      <c r="E1148" s="255"/>
      <c r="F1148" s="256"/>
      <c r="G1148" s="256"/>
      <c r="H1148" s="255"/>
      <c r="I1148" s="230"/>
      <c r="J1148" s="255"/>
      <c r="K1148" s="230">
        <f>D1148+I1148</f>
        <v>0</v>
      </c>
      <c r="L1148" s="252"/>
      <c r="M1148" s="230"/>
      <c r="N1148" s="229">
        <v>0</v>
      </c>
      <c r="O1148" s="65" t="s">
        <v>4016</v>
      </c>
      <c r="P1148" s="242" t="b">
        <f>EXACT($A1147,O1148)</f>
        <v>1</v>
      </c>
      <c r="Q1148" s="258">
        <v>0</v>
      </c>
      <c r="R1148" s="259">
        <f t="shared" si="91"/>
        <v>0</v>
      </c>
    </row>
    <row r="1149" spans="1:19" outlineLevel="1">
      <c r="A1149" s="400" t="s">
        <v>4018</v>
      </c>
      <c r="C1149" s="254">
        <f>SUM(C1150:C1151)</f>
        <v>243655.9</v>
      </c>
      <c r="D1149" s="254">
        <f t="shared" si="89"/>
        <v>-243655.9</v>
      </c>
      <c r="E1149" s="255"/>
      <c r="F1149" s="256"/>
      <c r="G1149" s="256"/>
      <c r="H1149" s="255"/>
      <c r="I1149" s="254">
        <f>SUM(I1150:I1151)</f>
        <v>0</v>
      </c>
      <c r="J1149" s="255"/>
      <c r="K1149" s="254">
        <f t="shared" si="90"/>
        <v>-243655.9</v>
      </c>
      <c r="L1149" s="257" t="e">
        <f>#REF!+C1149</f>
        <v>#REF!</v>
      </c>
      <c r="M1149" s="254"/>
      <c r="N1149" s="229" t="e">
        <v>#VALUE!</v>
      </c>
      <c r="O1149" s="65">
        <v>0</v>
      </c>
      <c r="Q1149" s="258">
        <v>-243125.02</v>
      </c>
      <c r="R1149" s="259">
        <f t="shared" si="91"/>
        <v>-530.88000000000466</v>
      </c>
      <c r="S1149" s="229"/>
    </row>
    <row r="1150" spans="1:19" outlineLevel="2">
      <c r="A1150" s="272" t="s">
        <v>5231</v>
      </c>
      <c r="B1150" s="196" t="s">
        <v>4019</v>
      </c>
      <c r="C1150" s="230">
        <v>231821.57</v>
      </c>
      <c r="D1150" s="230">
        <f t="shared" si="89"/>
        <v>-231821.57</v>
      </c>
      <c r="E1150" s="255"/>
      <c r="F1150" s="256"/>
      <c r="G1150" s="256"/>
      <c r="H1150" s="255"/>
      <c r="I1150" s="230"/>
      <c r="J1150" s="255"/>
      <c r="K1150" s="230">
        <f t="shared" si="90"/>
        <v>-231821.57</v>
      </c>
      <c r="L1150" s="252"/>
      <c r="M1150" s="230"/>
      <c r="N1150" s="229">
        <v>0</v>
      </c>
      <c r="O1150" s="65" t="s">
        <v>4018</v>
      </c>
      <c r="P1150" s="242" t="b">
        <f>EXACT($A$1149,O1150)</f>
        <v>1</v>
      </c>
      <c r="Q1150" s="258">
        <v>0</v>
      </c>
      <c r="R1150" s="259">
        <f t="shared" si="91"/>
        <v>-231821.57</v>
      </c>
    </row>
    <row r="1151" spans="1:19" outlineLevel="2">
      <c r="A1151" s="272" t="s">
        <v>5232</v>
      </c>
      <c r="B1151" s="196" t="s">
        <v>4020</v>
      </c>
      <c r="C1151" s="230">
        <v>11834.33</v>
      </c>
      <c r="D1151" s="230">
        <f t="shared" si="89"/>
        <v>-11834.33</v>
      </c>
      <c r="E1151" s="255"/>
      <c r="F1151" s="256"/>
      <c r="G1151" s="256"/>
      <c r="H1151" s="255"/>
      <c r="I1151" s="230">
        <v>0</v>
      </c>
      <c r="J1151" s="255"/>
      <c r="K1151" s="230">
        <f t="shared" si="90"/>
        <v>-11834.33</v>
      </c>
      <c r="L1151" s="252"/>
      <c r="M1151" s="230"/>
      <c r="N1151" s="229">
        <v>0</v>
      </c>
      <c r="O1151" s="65" t="s">
        <v>4018</v>
      </c>
      <c r="P1151" s="242" t="b">
        <f>EXACT($A$1149,O1151)</f>
        <v>1</v>
      </c>
      <c r="Q1151" s="258">
        <v>0</v>
      </c>
      <c r="R1151" s="259">
        <f t="shared" si="91"/>
        <v>-11834.33</v>
      </c>
    </row>
    <row r="1152" spans="1:19" outlineLevel="1">
      <c r="A1152" s="400" t="s">
        <v>4021</v>
      </c>
      <c r="B1152" s="301"/>
      <c r="C1152" s="254">
        <f>SUM(C1153)</f>
        <v>0</v>
      </c>
      <c r="D1152" s="254">
        <f t="shared" si="89"/>
        <v>0</v>
      </c>
      <c r="E1152" s="255"/>
      <c r="F1152" s="256"/>
      <c r="G1152" s="256"/>
      <c r="H1152" s="255"/>
      <c r="I1152" s="254"/>
      <c r="J1152" s="255"/>
      <c r="K1152" s="254">
        <f>D1152+I1152</f>
        <v>0</v>
      </c>
      <c r="L1152" s="252"/>
      <c r="M1152" s="230"/>
      <c r="N1152" s="229" t="e">
        <v>#VALUE!</v>
      </c>
      <c r="O1152" s="65">
        <v>0</v>
      </c>
      <c r="Q1152" s="258">
        <v>0</v>
      </c>
      <c r="R1152" s="259">
        <f t="shared" si="91"/>
        <v>0</v>
      </c>
    </row>
    <row r="1153" spans="1:18" outlineLevel="2">
      <c r="A1153" s="33"/>
      <c r="B1153" s="46"/>
      <c r="C1153" s="230"/>
      <c r="D1153" s="230"/>
      <c r="E1153" s="255"/>
      <c r="F1153" s="256"/>
      <c r="G1153" s="256"/>
      <c r="H1153" s="255"/>
      <c r="I1153" s="230"/>
      <c r="J1153" s="255"/>
      <c r="K1153" s="230"/>
      <c r="L1153" s="252"/>
      <c r="M1153" s="230"/>
      <c r="N1153" s="229"/>
      <c r="O1153" s="65">
        <v>0</v>
      </c>
      <c r="Q1153" s="258">
        <v>0</v>
      </c>
      <c r="R1153" s="259">
        <f t="shared" si="91"/>
        <v>0</v>
      </c>
    </row>
    <row r="1154" spans="1:18" outlineLevel="1">
      <c r="A1154" s="400" t="s">
        <v>4022</v>
      </c>
      <c r="B1154" s="301"/>
      <c r="C1154" s="254">
        <f>SUM(C1155)</f>
        <v>49285.839999999902</v>
      </c>
      <c r="D1154" s="254">
        <f t="shared" ref="D1154:D1242" si="92">C1154*-1</f>
        <v>-49285.839999999902</v>
      </c>
      <c r="E1154" s="255"/>
      <c r="F1154" s="256"/>
      <c r="G1154" s="256"/>
      <c r="H1154" s="255"/>
      <c r="I1154" s="254"/>
      <c r="J1154" s="255"/>
      <c r="K1154" s="254">
        <f t="shared" ref="K1154:K1242" si="93">D1154+I1154</f>
        <v>-49285.839999999902</v>
      </c>
      <c r="L1154" s="257" t="e">
        <f>#REF!+C1154</f>
        <v>#REF!</v>
      </c>
      <c r="M1154" s="254"/>
      <c r="N1154" s="229" t="e">
        <v>#VALUE!</v>
      </c>
      <c r="O1154" s="65">
        <v>0</v>
      </c>
      <c r="Q1154" s="258">
        <v>-43254.29</v>
      </c>
      <c r="R1154" s="259">
        <f t="shared" si="91"/>
        <v>-6031.549999999901</v>
      </c>
    </row>
    <row r="1155" spans="1:18" outlineLevel="2">
      <c r="A1155" s="272" t="s">
        <v>5233</v>
      </c>
      <c r="B1155" s="196" t="s">
        <v>4023</v>
      </c>
      <c r="C1155" s="230">
        <v>49285.839999999902</v>
      </c>
      <c r="D1155" s="230">
        <f t="shared" si="92"/>
        <v>-49285.839999999902</v>
      </c>
      <c r="E1155" s="255"/>
      <c r="F1155" s="256"/>
      <c r="G1155" s="256"/>
      <c r="H1155" s="255"/>
      <c r="I1155" s="230"/>
      <c r="J1155" s="255"/>
      <c r="K1155" s="230">
        <f t="shared" si="93"/>
        <v>-49285.839999999902</v>
      </c>
      <c r="L1155" s="252"/>
      <c r="M1155" s="230"/>
      <c r="N1155" s="229">
        <v>0</v>
      </c>
      <c r="O1155" s="65" t="s">
        <v>4022</v>
      </c>
      <c r="P1155" s="242" t="b">
        <f>EXACT($A1154,O1155)</f>
        <v>1</v>
      </c>
      <c r="Q1155" s="258">
        <v>0</v>
      </c>
      <c r="R1155" s="259">
        <f t="shared" si="91"/>
        <v>-49285.839999999902</v>
      </c>
    </row>
    <row r="1156" spans="1:18" outlineLevel="1">
      <c r="A1156" s="400" t="s">
        <v>4024</v>
      </c>
      <c r="B1156" s="301"/>
      <c r="C1156" s="254">
        <f>SUM(C1157)</f>
        <v>689396.17</v>
      </c>
      <c r="D1156" s="254">
        <f>C1156*-1</f>
        <v>-689396.17</v>
      </c>
      <c r="E1156" s="255"/>
      <c r="F1156" s="256"/>
      <c r="G1156" s="256"/>
      <c r="H1156" s="255"/>
      <c r="I1156" s="254"/>
      <c r="J1156" s="255"/>
      <c r="K1156" s="254">
        <f>D1156+I1156</f>
        <v>-689396.17</v>
      </c>
      <c r="L1156" s="257" t="e">
        <f>#REF!+C1156</f>
        <v>#REF!</v>
      </c>
      <c r="M1156" s="254"/>
      <c r="N1156" s="229" t="e">
        <v>#VALUE!</v>
      </c>
      <c r="O1156" s="65">
        <v>0</v>
      </c>
      <c r="Q1156" s="258">
        <v>-517047.12</v>
      </c>
      <c r="R1156" s="259">
        <f t="shared" si="91"/>
        <v>-172349.05000000005</v>
      </c>
    </row>
    <row r="1157" spans="1:18" outlineLevel="2">
      <c r="A1157" s="272" t="s">
        <v>5234</v>
      </c>
      <c r="B1157" s="196" t="s">
        <v>4025</v>
      </c>
      <c r="C1157" s="230">
        <v>689396.17</v>
      </c>
      <c r="D1157" s="230">
        <f>C1157*-1</f>
        <v>-689396.17</v>
      </c>
      <c r="E1157" s="255"/>
      <c r="F1157" s="256"/>
      <c r="G1157" s="256"/>
      <c r="H1157" s="255"/>
      <c r="I1157" s="230"/>
      <c r="J1157" s="255"/>
      <c r="K1157" s="230">
        <f>D1157+I1157</f>
        <v>-689396.17</v>
      </c>
      <c r="L1157" s="252"/>
      <c r="M1157" s="230"/>
      <c r="N1157" s="229">
        <v>0</v>
      </c>
      <c r="O1157" s="65" t="s">
        <v>4024</v>
      </c>
      <c r="P1157" s="242" t="b">
        <f>EXACT($A1156,O1157)</f>
        <v>1</v>
      </c>
      <c r="Q1157" s="258">
        <v>0</v>
      </c>
      <c r="R1157" s="259">
        <f t="shared" si="91"/>
        <v>-689396.17</v>
      </c>
    </row>
    <row r="1158" spans="1:18" outlineLevel="1">
      <c r="A1158" s="400" t="s">
        <v>4026</v>
      </c>
      <c r="B1158" s="301"/>
      <c r="C1158" s="254">
        <f>SUM(C1159)</f>
        <v>354612.799999999</v>
      </c>
      <c r="D1158" s="254">
        <f t="shared" si="92"/>
        <v>-354612.799999999</v>
      </c>
      <c r="E1158" s="255"/>
      <c r="F1158" s="256"/>
      <c r="G1158" s="256"/>
      <c r="H1158" s="255"/>
      <c r="I1158" s="254"/>
      <c r="J1158" s="255"/>
      <c r="K1158" s="254">
        <f t="shared" si="93"/>
        <v>-354612.799999999</v>
      </c>
      <c r="L1158" s="257" t="e">
        <f>#REF!+C1158</f>
        <v>#REF!</v>
      </c>
      <c r="M1158" s="254"/>
      <c r="N1158" s="229" t="e">
        <v>#VALUE!</v>
      </c>
      <c r="O1158" s="65">
        <v>0</v>
      </c>
      <c r="Q1158" s="258">
        <v>-381306.63</v>
      </c>
      <c r="R1158" s="259">
        <f t="shared" si="91"/>
        <v>26693.830000001006</v>
      </c>
    </row>
    <row r="1159" spans="1:18" outlineLevel="2">
      <c r="A1159" s="272" t="s">
        <v>5235</v>
      </c>
      <c r="B1159" s="196" t="s">
        <v>4027</v>
      </c>
      <c r="C1159" s="230">
        <v>354612.799999999</v>
      </c>
      <c r="D1159" s="230">
        <f t="shared" si="92"/>
        <v>-354612.799999999</v>
      </c>
      <c r="E1159" s="255"/>
      <c r="F1159" s="256"/>
      <c r="G1159" s="256"/>
      <c r="H1159" s="255"/>
      <c r="I1159" s="230"/>
      <c r="J1159" s="255"/>
      <c r="K1159" s="230">
        <f t="shared" si="93"/>
        <v>-354612.799999999</v>
      </c>
      <c r="L1159" s="252"/>
      <c r="M1159" s="230"/>
      <c r="N1159" s="229">
        <v>0</v>
      </c>
      <c r="O1159" s="65" t="s">
        <v>4026</v>
      </c>
      <c r="P1159" s="242" t="b">
        <f>EXACT($A1158,O1159)</f>
        <v>1</v>
      </c>
      <c r="Q1159" s="258">
        <v>0</v>
      </c>
      <c r="R1159" s="259">
        <f t="shared" si="91"/>
        <v>-354612.799999999</v>
      </c>
    </row>
    <row r="1160" spans="1:18" outlineLevel="1">
      <c r="A1160" s="400" t="s">
        <v>4028</v>
      </c>
      <c r="B1160" s="301"/>
      <c r="C1160" s="254">
        <f>C1161</f>
        <v>0</v>
      </c>
      <c r="D1160" s="254">
        <f t="shared" si="92"/>
        <v>0</v>
      </c>
      <c r="E1160" s="255"/>
      <c r="F1160" s="256"/>
      <c r="G1160" s="256"/>
      <c r="H1160" s="255"/>
      <c r="I1160" s="230"/>
      <c r="J1160" s="255"/>
      <c r="K1160" s="254">
        <f t="shared" si="93"/>
        <v>0</v>
      </c>
      <c r="L1160" s="252"/>
      <c r="M1160" s="230"/>
      <c r="N1160" s="229" t="e">
        <v>#VALUE!</v>
      </c>
      <c r="O1160" s="65">
        <v>0</v>
      </c>
      <c r="Q1160" s="258">
        <v>0</v>
      </c>
      <c r="R1160" s="259">
        <f t="shared" si="91"/>
        <v>0</v>
      </c>
    </row>
    <row r="1161" spans="1:18" outlineLevel="2">
      <c r="A1161" s="272" t="s">
        <v>5236</v>
      </c>
      <c r="B1161" s="196" t="s">
        <v>4029</v>
      </c>
      <c r="C1161" s="230">
        <v>0</v>
      </c>
      <c r="D1161" s="230">
        <f t="shared" si="92"/>
        <v>0</v>
      </c>
      <c r="E1161" s="255"/>
      <c r="F1161" s="270"/>
      <c r="G1161" s="270"/>
      <c r="H1161" s="266"/>
      <c r="I1161" s="230"/>
      <c r="J1161" s="255"/>
      <c r="K1161" s="230">
        <f>D1161+I1161</f>
        <v>0</v>
      </c>
      <c r="L1161" s="252"/>
      <c r="M1161" s="230"/>
      <c r="N1161" s="229">
        <v>0</v>
      </c>
      <c r="O1161" s="65" t="s">
        <v>4028</v>
      </c>
      <c r="P1161" s="242" t="b">
        <f>EXACT($A1160,O1161)</f>
        <v>1</v>
      </c>
      <c r="Q1161" s="258">
        <v>0</v>
      </c>
      <c r="R1161" s="259">
        <f t="shared" si="91"/>
        <v>0</v>
      </c>
    </row>
    <row r="1162" spans="1:18" outlineLevel="1">
      <c r="A1162" s="400" t="s">
        <v>4030</v>
      </c>
      <c r="B1162" s="301"/>
      <c r="C1162" s="254">
        <f>SUM(C1163)</f>
        <v>1152271.4399999899</v>
      </c>
      <c r="D1162" s="254">
        <f t="shared" si="92"/>
        <v>-1152271.4399999899</v>
      </c>
      <c r="E1162" s="255"/>
      <c r="F1162" s="256"/>
      <c r="G1162" s="256"/>
      <c r="H1162" s="255"/>
      <c r="I1162" s="254"/>
      <c r="J1162" s="255"/>
      <c r="K1162" s="254">
        <f t="shared" si="93"/>
        <v>-1152271.4399999899</v>
      </c>
      <c r="L1162" s="257" t="e">
        <f>#REF!+C1162</f>
        <v>#REF!</v>
      </c>
      <c r="M1162" s="254"/>
      <c r="N1162" s="229" t="e">
        <v>#VALUE!</v>
      </c>
      <c r="O1162" s="65">
        <v>0</v>
      </c>
      <c r="Q1162" s="258">
        <v>-1056248.82</v>
      </c>
      <c r="R1162" s="259">
        <f t="shared" si="91"/>
        <v>-96022.619999989867</v>
      </c>
    </row>
    <row r="1163" spans="1:18" outlineLevel="2">
      <c r="A1163" s="272" t="s">
        <v>5237</v>
      </c>
      <c r="B1163" s="196" t="s">
        <v>4031</v>
      </c>
      <c r="C1163" s="230">
        <v>1152271.4399999899</v>
      </c>
      <c r="D1163" s="230">
        <f t="shared" si="92"/>
        <v>-1152271.4399999899</v>
      </c>
      <c r="E1163" s="255"/>
      <c r="F1163" s="256"/>
      <c r="G1163" s="256"/>
      <c r="H1163" s="255"/>
      <c r="I1163" s="230"/>
      <c r="J1163" s="255"/>
      <c r="K1163" s="230">
        <f t="shared" si="93"/>
        <v>-1152271.4399999899</v>
      </c>
      <c r="L1163" s="252"/>
      <c r="M1163" s="230"/>
      <c r="N1163" s="229">
        <v>0</v>
      </c>
      <c r="O1163" s="65" t="s">
        <v>4030</v>
      </c>
      <c r="P1163" s="242" t="b">
        <f>EXACT($A1162,O1163)</f>
        <v>1</v>
      </c>
      <c r="Q1163" s="258">
        <v>0</v>
      </c>
      <c r="R1163" s="259">
        <f t="shared" si="91"/>
        <v>-1152271.4399999899</v>
      </c>
    </row>
    <row r="1164" spans="1:18" outlineLevel="1">
      <c r="A1164" s="400" t="s">
        <v>4032</v>
      </c>
      <c r="B1164" s="301"/>
      <c r="C1164" s="254">
        <f>SUM(C1165:C1175)</f>
        <v>746936</v>
      </c>
      <c r="D1164" s="254">
        <f t="shared" si="92"/>
        <v>-746936</v>
      </c>
      <c r="E1164" s="255"/>
      <c r="F1164" s="256"/>
      <c r="G1164" s="256"/>
      <c r="H1164" s="255"/>
      <c r="I1164" s="254"/>
      <c r="J1164" s="255"/>
      <c r="K1164" s="254">
        <f t="shared" si="93"/>
        <v>-746936</v>
      </c>
      <c r="L1164" s="257" t="e">
        <f>#REF!+C1164</f>
        <v>#REF!</v>
      </c>
      <c r="M1164" s="254"/>
      <c r="N1164" s="229" t="e">
        <v>#VALUE!</v>
      </c>
      <c r="O1164" s="65">
        <v>0</v>
      </c>
      <c r="Q1164" s="258">
        <v>-540396</v>
      </c>
      <c r="R1164" s="259">
        <f t="shared" si="91"/>
        <v>-206540</v>
      </c>
    </row>
    <row r="1165" spans="1:18" outlineLevel="2">
      <c r="A1165" s="272" t="s">
        <v>5238</v>
      </c>
      <c r="B1165" s="196" t="s">
        <v>4033</v>
      </c>
      <c r="C1165" s="230">
        <v>7998</v>
      </c>
      <c r="D1165" s="230">
        <f t="shared" si="92"/>
        <v>-7998</v>
      </c>
      <c r="E1165" s="255"/>
      <c r="F1165" s="256"/>
      <c r="G1165" s="256"/>
      <c r="H1165" s="255"/>
      <c r="I1165" s="230"/>
      <c r="J1165" s="255"/>
      <c r="K1165" s="230">
        <f t="shared" si="93"/>
        <v>-7998</v>
      </c>
      <c r="L1165" s="252"/>
      <c r="M1165" s="230"/>
      <c r="N1165" s="229">
        <v>0</v>
      </c>
      <c r="O1165" s="65" t="s">
        <v>4032</v>
      </c>
      <c r="P1165" s="242" t="b">
        <f>EXACT($A$1164,O1165)</f>
        <v>1</v>
      </c>
      <c r="Q1165" s="258">
        <v>0</v>
      </c>
      <c r="R1165" s="259">
        <f t="shared" si="91"/>
        <v>-7998</v>
      </c>
    </row>
    <row r="1166" spans="1:18" outlineLevel="2">
      <c r="A1166" s="272" t="s">
        <v>5239</v>
      </c>
      <c r="B1166" s="196" t="s">
        <v>4034</v>
      </c>
      <c r="C1166" s="230">
        <v>79968</v>
      </c>
      <c r="D1166" s="230">
        <f t="shared" si="92"/>
        <v>-79968</v>
      </c>
      <c r="E1166" s="255"/>
      <c r="F1166" s="256"/>
      <c r="G1166" s="256"/>
      <c r="H1166" s="255"/>
      <c r="I1166" s="230"/>
      <c r="J1166" s="255"/>
      <c r="K1166" s="230">
        <f t="shared" si="93"/>
        <v>-79968</v>
      </c>
      <c r="L1166" s="252"/>
      <c r="M1166" s="230"/>
      <c r="N1166" s="229">
        <v>0</v>
      </c>
      <c r="O1166" s="65" t="s">
        <v>4032</v>
      </c>
      <c r="P1166" s="242" t="b">
        <f t="shared" ref="P1166:P1175" si="94">EXACT($A$1164,O1166)</f>
        <v>1</v>
      </c>
      <c r="Q1166" s="258">
        <v>0</v>
      </c>
      <c r="R1166" s="259">
        <f t="shared" si="91"/>
        <v>-79968</v>
      </c>
    </row>
    <row r="1167" spans="1:18" outlineLevel="2">
      <c r="A1167" s="272" t="s">
        <v>5240</v>
      </c>
      <c r="B1167" s="196" t="s">
        <v>4035</v>
      </c>
      <c r="C1167" s="230">
        <v>32682</v>
      </c>
      <c r="D1167" s="230">
        <f t="shared" si="92"/>
        <v>-32682</v>
      </c>
      <c r="E1167" s="255"/>
      <c r="F1167" s="256"/>
      <c r="G1167" s="256"/>
      <c r="H1167" s="255"/>
      <c r="I1167" s="230"/>
      <c r="J1167" s="255"/>
      <c r="K1167" s="230">
        <f t="shared" si="93"/>
        <v>-32682</v>
      </c>
      <c r="L1167" s="252"/>
      <c r="M1167" s="230"/>
      <c r="N1167" s="229">
        <v>0</v>
      </c>
      <c r="O1167" s="65" t="s">
        <v>4032</v>
      </c>
      <c r="P1167" s="242" t="b">
        <f t="shared" si="94"/>
        <v>1</v>
      </c>
      <c r="Q1167" s="258">
        <v>0</v>
      </c>
      <c r="R1167" s="259">
        <f t="shared" si="91"/>
        <v>-32682</v>
      </c>
    </row>
    <row r="1168" spans="1:18" outlineLevel="2">
      <c r="A1168" s="272" t="s">
        <v>5241</v>
      </c>
      <c r="B1168" s="196" t="s">
        <v>4036</v>
      </c>
      <c r="C1168" s="230">
        <v>0</v>
      </c>
      <c r="D1168" s="230">
        <f t="shared" si="92"/>
        <v>0</v>
      </c>
      <c r="E1168" s="255"/>
      <c r="F1168" s="256"/>
      <c r="G1168" s="256"/>
      <c r="H1168" s="255"/>
      <c r="I1168" s="230"/>
      <c r="J1168" s="255"/>
      <c r="K1168" s="230">
        <f t="shared" si="93"/>
        <v>0</v>
      </c>
      <c r="L1168" s="252"/>
      <c r="M1168" s="230"/>
      <c r="N1168" s="229">
        <v>0</v>
      </c>
      <c r="O1168" s="65" t="s">
        <v>4032</v>
      </c>
      <c r="P1168" s="242" t="b">
        <f t="shared" si="94"/>
        <v>1</v>
      </c>
      <c r="Q1168" s="258">
        <v>0</v>
      </c>
      <c r="R1168" s="259">
        <f t="shared" si="91"/>
        <v>0</v>
      </c>
    </row>
    <row r="1169" spans="1:18" outlineLevel="2">
      <c r="A1169" s="272" t="s">
        <v>5242</v>
      </c>
      <c r="B1169" s="196" t="s">
        <v>4037</v>
      </c>
      <c r="C1169" s="230">
        <v>4432</v>
      </c>
      <c r="D1169" s="230">
        <f t="shared" si="92"/>
        <v>-4432</v>
      </c>
      <c r="E1169" s="255"/>
      <c r="F1169" s="256"/>
      <c r="G1169" s="256"/>
      <c r="H1169" s="255"/>
      <c r="I1169" s="230"/>
      <c r="J1169" s="255"/>
      <c r="K1169" s="230">
        <f t="shared" si="93"/>
        <v>-4432</v>
      </c>
      <c r="L1169" s="252"/>
      <c r="M1169" s="230"/>
      <c r="N1169" s="229">
        <v>0</v>
      </c>
      <c r="O1169" s="65" t="s">
        <v>4032</v>
      </c>
      <c r="P1169" s="242" t="b">
        <f t="shared" si="94"/>
        <v>1</v>
      </c>
      <c r="Q1169" s="258">
        <v>0</v>
      </c>
      <c r="R1169" s="259">
        <f t="shared" si="91"/>
        <v>-4432</v>
      </c>
    </row>
    <row r="1170" spans="1:18" outlineLevel="2">
      <c r="A1170" s="272" t="s">
        <v>5814</v>
      </c>
      <c r="B1170" s="196" t="s">
        <v>4038</v>
      </c>
      <c r="C1170" s="230">
        <v>518</v>
      </c>
      <c r="D1170" s="230">
        <f>C1170*-1</f>
        <v>-518</v>
      </c>
      <c r="E1170" s="255"/>
      <c r="F1170" s="256"/>
      <c r="G1170" s="256"/>
      <c r="H1170" s="255"/>
      <c r="I1170" s="230"/>
      <c r="J1170" s="255"/>
      <c r="K1170" s="230">
        <f>D1170+I1170</f>
        <v>-518</v>
      </c>
      <c r="L1170" s="252"/>
      <c r="M1170" s="230"/>
      <c r="N1170" s="229">
        <v>0</v>
      </c>
      <c r="O1170" s="65" t="s">
        <v>4032</v>
      </c>
      <c r="P1170" s="242" t="b">
        <f>EXACT($A$1164,O1170)</f>
        <v>1</v>
      </c>
      <c r="Q1170" s="258">
        <v>0</v>
      </c>
      <c r="R1170" s="259">
        <f>K1170-Q1170</f>
        <v>-518</v>
      </c>
    </row>
    <row r="1171" spans="1:18" outlineLevel="2">
      <c r="A1171" s="272" t="s">
        <v>5815</v>
      </c>
      <c r="B1171" s="196" t="s">
        <v>4039</v>
      </c>
      <c r="C1171" s="230">
        <v>560</v>
      </c>
      <c r="D1171" s="230">
        <f>C1171*-1</f>
        <v>-560</v>
      </c>
      <c r="E1171" s="255"/>
      <c r="F1171" s="256"/>
      <c r="G1171" s="256"/>
      <c r="H1171" s="255"/>
      <c r="I1171" s="230"/>
      <c r="J1171" s="255"/>
      <c r="K1171" s="230">
        <f>D1171+I1171</f>
        <v>-560</v>
      </c>
      <c r="L1171" s="252"/>
      <c r="M1171" s="230"/>
      <c r="N1171" s="229">
        <v>0</v>
      </c>
      <c r="O1171" s="65" t="s">
        <v>4032</v>
      </c>
      <c r="P1171" s="242" t="b">
        <f>EXACT($A$1164,O1171)</f>
        <v>1</v>
      </c>
      <c r="Q1171" s="258">
        <v>0</v>
      </c>
      <c r="R1171" s="259">
        <f>K1171-Q1171</f>
        <v>-560</v>
      </c>
    </row>
    <row r="1172" spans="1:18" outlineLevel="2">
      <c r="A1172" s="272" t="s">
        <v>5243</v>
      </c>
      <c r="B1172" s="196" t="s">
        <v>4040</v>
      </c>
      <c r="C1172" s="230">
        <v>20394</v>
      </c>
      <c r="D1172" s="230">
        <f t="shared" si="92"/>
        <v>-20394</v>
      </c>
      <c r="E1172" s="255"/>
      <c r="F1172" s="256"/>
      <c r="G1172" s="256"/>
      <c r="H1172" s="255"/>
      <c r="I1172" s="230"/>
      <c r="J1172" s="255"/>
      <c r="K1172" s="230">
        <f>D1172+I1172</f>
        <v>-20394</v>
      </c>
      <c r="L1172" s="252"/>
      <c r="M1172" s="230"/>
      <c r="N1172" s="229">
        <v>0</v>
      </c>
      <c r="O1172" s="65" t="s">
        <v>4032</v>
      </c>
      <c r="P1172" s="242" t="b">
        <f t="shared" si="94"/>
        <v>1</v>
      </c>
      <c r="Q1172" s="258">
        <v>0</v>
      </c>
      <c r="R1172" s="259">
        <f t="shared" si="91"/>
        <v>-20394</v>
      </c>
    </row>
    <row r="1173" spans="1:18" outlineLevel="2">
      <c r="A1173" s="401" t="s">
        <v>5244</v>
      </c>
      <c r="B1173" s="45" t="s">
        <v>4041</v>
      </c>
      <c r="C1173" s="230">
        <v>384</v>
      </c>
      <c r="D1173" s="230">
        <f t="shared" si="92"/>
        <v>-384</v>
      </c>
      <c r="E1173" s="255"/>
      <c r="F1173" s="256"/>
      <c r="G1173" s="256"/>
      <c r="H1173" s="255"/>
      <c r="I1173" s="230"/>
      <c r="J1173" s="255"/>
      <c r="K1173" s="230">
        <f t="shared" si="93"/>
        <v>-384</v>
      </c>
      <c r="L1173" s="252"/>
      <c r="M1173" s="230"/>
      <c r="N1173" s="229">
        <v>0</v>
      </c>
      <c r="O1173" s="65" t="s">
        <v>4032</v>
      </c>
      <c r="P1173" s="242" t="b">
        <f t="shared" si="94"/>
        <v>1</v>
      </c>
      <c r="Q1173" s="258">
        <v>0</v>
      </c>
      <c r="R1173" s="259">
        <f t="shared" si="91"/>
        <v>-384</v>
      </c>
    </row>
    <row r="1174" spans="1:18" outlineLevel="2">
      <c r="A1174" s="272" t="s">
        <v>5245</v>
      </c>
      <c r="B1174" s="196" t="s">
        <v>4042</v>
      </c>
      <c r="C1174" s="230">
        <v>0</v>
      </c>
      <c r="D1174" s="230">
        <f t="shared" si="92"/>
        <v>0</v>
      </c>
      <c r="E1174" s="255"/>
      <c r="F1174" s="256"/>
      <c r="G1174" s="256"/>
      <c r="H1174" s="255"/>
      <c r="I1174" s="230"/>
      <c r="J1174" s="255"/>
      <c r="K1174" s="230">
        <f t="shared" si="93"/>
        <v>0</v>
      </c>
      <c r="L1174" s="252"/>
      <c r="M1174" s="230"/>
      <c r="N1174" s="229">
        <v>0</v>
      </c>
      <c r="O1174" s="65" t="s">
        <v>4032</v>
      </c>
      <c r="P1174" s="242" t="b">
        <f t="shared" si="94"/>
        <v>1</v>
      </c>
      <c r="Q1174" s="258">
        <v>0</v>
      </c>
      <c r="R1174" s="259">
        <f t="shared" si="91"/>
        <v>0</v>
      </c>
    </row>
    <row r="1175" spans="1:18" outlineLevel="2">
      <c r="A1175" s="272" t="s">
        <v>5246</v>
      </c>
      <c r="B1175" s="196" t="s">
        <v>4043</v>
      </c>
      <c r="C1175" s="230">
        <v>600000</v>
      </c>
      <c r="D1175" s="230">
        <f t="shared" si="92"/>
        <v>-600000</v>
      </c>
      <c r="E1175" s="255"/>
      <c r="F1175" s="256"/>
      <c r="G1175" s="256"/>
      <c r="H1175" s="255"/>
      <c r="I1175" s="230"/>
      <c r="J1175" s="255"/>
      <c r="K1175" s="230">
        <f t="shared" si="93"/>
        <v>-600000</v>
      </c>
      <c r="L1175" s="252"/>
      <c r="M1175" s="230"/>
      <c r="N1175" s="229">
        <v>0</v>
      </c>
      <c r="O1175" s="65" t="s">
        <v>4032</v>
      </c>
      <c r="P1175" s="242" t="b">
        <f t="shared" si="94"/>
        <v>1</v>
      </c>
      <c r="Q1175" s="258">
        <v>0</v>
      </c>
      <c r="R1175" s="259">
        <f t="shared" si="91"/>
        <v>-600000</v>
      </c>
    </row>
    <row r="1176" spans="1:18" outlineLevel="1">
      <c r="A1176" s="400" t="s">
        <v>4044</v>
      </c>
      <c r="B1176" s="301"/>
      <c r="C1176" s="254">
        <f>C1177+C1178</f>
        <v>0</v>
      </c>
      <c r="D1176" s="254">
        <f t="shared" si="92"/>
        <v>0</v>
      </c>
      <c r="E1176" s="255"/>
      <c r="F1176" s="256"/>
      <c r="G1176" s="256"/>
      <c r="H1176" s="255"/>
      <c r="I1176" s="230"/>
      <c r="J1176" s="255"/>
      <c r="K1176" s="254">
        <f t="shared" si="93"/>
        <v>0</v>
      </c>
      <c r="L1176" s="252"/>
      <c r="M1176" s="230"/>
      <c r="N1176" s="229" t="e">
        <v>#VALUE!</v>
      </c>
      <c r="O1176" s="65">
        <v>0</v>
      </c>
      <c r="Q1176" s="258">
        <v>0</v>
      </c>
      <c r="R1176" s="259">
        <f t="shared" si="91"/>
        <v>0</v>
      </c>
    </row>
    <row r="1177" spans="1:18" outlineLevel="2">
      <c r="A1177" s="272" t="s">
        <v>5247</v>
      </c>
      <c r="B1177" s="196" t="s">
        <v>4045</v>
      </c>
      <c r="C1177" s="230">
        <v>0</v>
      </c>
      <c r="D1177" s="230">
        <f t="shared" si="92"/>
        <v>0</v>
      </c>
      <c r="E1177" s="255"/>
      <c r="F1177" s="256"/>
      <c r="G1177" s="256"/>
      <c r="H1177" s="255"/>
      <c r="I1177" s="230"/>
      <c r="J1177" s="255"/>
      <c r="K1177" s="230">
        <f>D1177+I1177</f>
        <v>0</v>
      </c>
      <c r="L1177" s="252"/>
      <c r="M1177" s="230"/>
      <c r="N1177" s="229">
        <v>0</v>
      </c>
      <c r="O1177" s="65" t="s">
        <v>4044</v>
      </c>
      <c r="P1177" s="242" t="b">
        <f>EXACT($A$1176,O1177)</f>
        <v>1</v>
      </c>
      <c r="Q1177" s="258">
        <v>0</v>
      </c>
      <c r="R1177" s="259">
        <f t="shared" si="91"/>
        <v>0</v>
      </c>
    </row>
    <row r="1178" spans="1:18" outlineLevel="2">
      <c r="A1178" s="420" t="s">
        <v>5248</v>
      </c>
      <c r="B1178" s="196" t="s">
        <v>4046</v>
      </c>
      <c r="C1178" s="230">
        <v>0</v>
      </c>
      <c r="D1178" s="230">
        <f t="shared" si="92"/>
        <v>0</v>
      </c>
      <c r="E1178" s="255"/>
      <c r="F1178" s="256"/>
      <c r="G1178" s="256"/>
      <c r="H1178" s="255"/>
      <c r="I1178" s="230"/>
      <c r="J1178" s="255"/>
      <c r="K1178" s="230">
        <f>D1178+I1178</f>
        <v>0</v>
      </c>
      <c r="L1178" s="252"/>
      <c r="M1178" s="230"/>
      <c r="N1178" s="229">
        <v>0</v>
      </c>
      <c r="O1178" s="65" t="s">
        <v>4044</v>
      </c>
      <c r="P1178" s="242" t="b">
        <f>EXACT($A$1176,O1178)</f>
        <v>1</v>
      </c>
      <c r="Q1178" s="258">
        <v>0</v>
      </c>
      <c r="R1178" s="259">
        <f t="shared" si="91"/>
        <v>0</v>
      </c>
    </row>
    <row r="1179" spans="1:18" outlineLevel="1">
      <c r="A1179" s="400" t="s">
        <v>4047</v>
      </c>
      <c r="C1179" s="254">
        <f>SUM(C1180:C1184)</f>
        <v>64465.75</v>
      </c>
      <c r="D1179" s="254">
        <f t="shared" si="92"/>
        <v>-64465.75</v>
      </c>
      <c r="E1179" s="255"/>
      <c r="F1179" s="256"/>
      <c r="G1179" s="256"/>
      <c r="H1179" s="255"/>
      <c r="I1179" s="254">
        <f>SUM(I1180:I1184)</f>
        <v>0</v>
      </c>
      <c r="J1179" s="255"/>
      <c r="K1179" s="254">
        <f t="shared" si="93"/>
        <v>-64465.75</v>
      </c>
      <c r="L1179" s="257" t="e">
        <f>#REF!+C1179</f>
        <v>#REF!</v>
      </c>
      <c r="M1179" s="254"/>
      <c r="N1179" s="229" t="e">
        <v>#VALUE!</v>
      </c>
      <c r="O1179" s="65">
        <v>0</v>
      </c>
      <c r="Q1179" s="258">
        <v>-80969.27</v>
      </c>
      <c r="R1179" s="259">
        <f t="shared" si="91"/>
        <v>16503.520000000004</v>
      </c>
    </row>
    <row r="1180" spans="1:18" outlineLevel="2">
      <c r="A1180" s="401" t="s">
        <v>5249</v>
      </c>
      <c r="B1180" s="45" t="s">
        <v>4048</v>
      </c>
      <c r="C1180" s="230">
        <v>0</v>
      </c>
      <c r="D1180" s="230">
        <f t="shared" si="92"/>
        <v>0</v>
      </c>
      <c r="E1180" s="255"/>
      <c r="F1180" s="256"/>
      <c r="G1180" s="256"/>
      <c r="H1180" s="255"/>
      <c r="I1180" s="230"/>
      <c r="J1180" s="255"/>
      <c r="K1180" s="230">
        <f t="shared" si="93"/>
        <v>0</v>
      </c>
      <c r="L1180" s="252"/>
      <c r="M1180" s="230"/>
      <c r="N1180" s="229">
        <v>0</v>
      </c>
      <c r="O1180" s="65" t="s">
        <v>4047</v>
      </c>
      <c r="P1180" s="242" t="b">
        <f>EXACT($A$1179,O1180)</f>
        <v>1</v>
      </c>
      <c r="Q1180" s="258">
        <v>0</v>
      </c>
      <c r="R1180" s="259">
        <f t="shared" si="91"/>
        <v>0</v>
      </c>
    </row>
    <row r="1181" spans="1:18" outlineLevel="2">
      <c r="A1181" s="401" t="s">
        <v>5250</v>
      </c>
      <c r="B1181" s="45" t="s">
        <v>4049</v>
      </c>
      <c r="C1181" s="230">
        <v>0</v>
      </c>
      <c r="D1181" s="230">
        <f t="shared" si="92"/>
        <v>0</v>
      </c>
      <c r="E1181" s="255"/>
      <c r="F1181" s="256"/>
      <c r="G1181" s="256"/>
      <c r="H1181" s="255"/>
      <c r="I1181" s="230"/>
      <c r="J1181" s="255"/>
      <c r="K1181" s="230">
        <f t="shared" si="93"/>
        <v>0</v>
      </c>
      <c r="L1181" s="252"/>
      <c r="M1181" s="230"/>
      <c r="N1181" s="229">
        <v>0</v>
      </c>
      <c r="O1181" s="65" t="s">
        <v>4047</v>
      </c>
      <c r="P1181" s="242" t="b">
        <f>EXACT($A$1179,O1181)</f>
        <v>1</v>
      </c>
      <c r="Q1181" s="258">
        <v>0</v>
      </c>
      <c r="R1181" s="259">
        <f t="shared" si="91"/>
        <v>0</v>
      </c>
    </row>
    <row r="1182" spans="1:18" outlineLevel="2">
      <c r="A1182" s="401" t="s">
        <v>5251</v>
      </c>
      <c r="B1182" s="45" t="s">
        <v>4050</v>
      </c>
      <c r="C1182" s="230">
        <v>23778999.960000001</v>
      </c>
      <c r="D1182" s="230">
        <f t="shared" si="92"/>
        <v>-23778999.960000001</v>
      </c>
      <c r="E1182" s="255"/>
      <c r="F1182" s="256"/>
      <c r="G1182" s="256"/>
      <c r="H1182" s="255"/>
      <c r="I1182" s="230">
        <v>0</v>
      </c>
      <c r="J1182" s="255"/>
      <c r="K1182" s="230">
        <f t="shared" si="93"/>
        <v>-23778999.960000001</v>
      </c>
      <c r="L1182" s="252"/>
      <c r="M1182" s="230"/>
      <c r="N1182" s="229">
        <v>0</v>
      </c>
      <c r="O1182" s="65" t="s">
        <v>4047</v>
      </c>
      <c r="P1182" s="242" t="b">
        <f>EXACT($A$1179,O1182)</f>
        <v>1</v>
      </c>
      <c r="Q1182" s="258">
        <v>0</v>
      </c>
      <c r="R1182" s="259">
        <f t="shared" si="91"/>
        <v>-23778999.960000001</v>
      </c>
    </row>
    <row r="1183" spans="1:18" outlineLevel="2">
      <c r="A1183" s="401" t="s">
        <v>5816</v>
      </c>
      <c r="B1183" s="45" t="s">
        <v>4051</v>
      </c>
      <c r="C1183" s="230">
        <v>-23778999.960000001</v>
      </c>
      <c r="D1183" s="230">
        <f t="shared" si="92"/>
        <v>23778999.960000001</v>
      </c>
      <c r="E1183" s="255"/>
      <c r="F1183" s="256"/>
      <c r="G1183" s="256"/>
      <c r="H1183" s="255"/>
      <c r="I1183" s="230"/>
      <c r="J1183" s="255"/>
      <c r="K1183" s="230">
        <f t="shared" si="93"/>
        <v>23778999.960000001</v>
      </c>
      <c r="L1183" s="252"/>
      <c r="M1183" s="230"/>
      <c r="N1183" s="229">
        <v>0</v>
      </c>
      <c r="O1183" s="65" t="s">
        <v>4047</v>
      </c>
      <c r="P1183" s="242" t="b">
        <f>EXACT($A$1179,O1183)</f>
        <v>1</v>
      </c>
      <c r="Q1183" s="258">
        <v>0</v>
      </c>
      <c r="R1183" s="259">
        <f t="shared" si="91"/>
        <v>23778999.960000001</v>
      </c>
    </row>
    <row r="1184" spans="1:18" outlineLevel="2">
      <c r="A1184" s="272" t="s">
        <v>5252</v>
      </c>
      <c r="B1184" s="196" t="s">
        <v>4052</v>
      </c>
      <c r="C1184" s="230">
        <v>64465.75</v>
      </c>
      <c r="D1184" s="230">
        <f t="shared" si="92"/>
        <v>-64465.75</v>
      </c>
      <c r="E1184" s="255"/>
      <c r="F1184" s="256"/>
      <c r="G1184" s="256"/>
      <c r="H1184" s="255"/>
      <c r="I1184" s="230">
        <v>0</v>
      </c>
      <c r="J1184" s="255"/>
      <c r="K1184" s="230">
        <f t="shared" si="93"/>
        <v>-64465.75</v>
      </c>
      <c r="L1184" s="252"/>
      <c r="M1184" s="230"/>
      <c r="N1184" s="229">
        <v>0</v>
      </c>
      <c r="O1184" s="65" t="s">
        <v>4047</v>
      </c>
      <c r="P1184" s="242" t="b">
        <f>EXACT($A$1179,O1184)</f>
        <v>1</v>
      </c>
      <c r="Q1184" s="258">
        <v>0</v>
      </c>
      <c r="R1184" s="259">
        <f t="shared" si="91"/>
        <v>-64465.75</v>
      </c>
    </row>
    <row r="1185" spans="1:18" outlineLevel="1">
      <c r="A1185" s="400" t="s">
        <v>4053</v>
      </c>
      <c r="C1185" s="254">
        <f>SUM(C1186:C1200)</f>
        <v>3987804.6199999969</v>
      </c>
      <c r="D1185" s="254">
        <f t="shared" si="92"/>
        <v>-3987804.6199999969</v>
      </c>
      <c r="E1185" s="255"/>
      <c r="F1185" s="256"/>
      <c r="G1185" s="256"/>
      <c r="H1185" s="255"/>
      <c r="I1185" s="254"/>
      <c r="J1185" s="255"/>
      <c r="K1185" s="254">
        <f t="shared" si="93"/>
        <v>-3987804.6199999969</v>
      </c>
      <c r="L1185" s="257" t="e">
        <f>#REF!+C1185</f>
        <v>#REF!</v>
      </c>
      <c r="M1185" s="254"/>
      <c r="N1185" s="229" t="e">
        <v>#VALUE!</v>
      </c>
      <c r="O1185" s="65">
        <v>0</v>
      </c>
      <c r="Q1185" s="258">
        <v>-9045112.7300000004</v>
      </c>
      <c r="R1185" s="259">
        <f t="shared" si="91"/>
        <v>5057308.1100000031</v>
      </c>
    </row>
    <row r="1186" spans="1:18" outlineLevel="2">
      <c r="A1186" s="421" t="s">
        <v>5253</v>
      </c>
      <c r="B1186" s="294" t="s">
        <v>4054</v>
      </c>
      <c r="C1186" s="230">
        <v>45086.169999999896</v>
      </c>
      <c r="D1186" s="230">
        <f t="shared" si="92"/>
        <v>-45086.169999999896</v>
      </c>
      <c r="E1186" s="255"/>
      <c r="F1186" s="256"/>
      <c r="G1186" s="256"/>
      <c r="H1186" s="255"/>
      <c r="I1186" s="230"/>
      <c r="J1186" s="255"/>
      <c r="K1186" s="230">
        <f t="shared" si="93"/>
        <v>-45086.169999999896</v>
      </c>
      <c r="L1186" s="252"/>
      <c r="M1186" s="230"/>
      <c r="N1186" s="229">
        <v>0</v>
      </c>
      <c r="O1186" s="65" t="s">
        <v>4053</v>
      </c>
      <c r="P1186" s="242" t="b">
        <f>EXACT($A$1185,O1186)</f>
        <v>1</v>
      </c>
      <c r="Q1186" s="258">
        <v>0</v>
      </c>
      <c r="R1186" s="259">
        <f t="shared" si="91"/>
        <v>-45086.169999999896</v>
      </c>
    </row>
    <row r="1187" spans="1:18" outlineLevel="2">
      <c r="A1187" s="421" t="s">
        <v>5254</v>
      </c>
      <c r="B1187" s="294" t="s">
        <v>4055</v>
      </c>
      <c r="C1187" s="230">
        <v>427660.859999999</v>
      </c>
      <c r="D1187" s="230">
        <f t="shared" si="92"/>
        <v>-427660.859999999</v>
      </c>
      <c r="E1187" s="255"/>
      <c r="F1187" s="256"/>
      <c r="G1187" s="256"/>
      <c r="H1187" s="255"/>
      <c r="I1187" s="230"/>
      <c r="J1187" s="255"/>
      <c r="K1187" s="230">
        <f t="shared" si="93"/>
        <v>-427660.859999999</v>
      </c>
      <c r="L1187" s="252"/>
      <c r="M1187" s="230"/>
      <c r="N1187" s="229">
        <v>0</v>
      </c>
      <c r="O1187" s="65" t="s">
        <v>4053</v>
      </c>
      <c r="P1187" s="242" t="b">
        <f t="shared" ref="P1187:P1200" si="95">EXACT($A$1185,O1187)</f>
        <v>1</v>
      </c>
      <c r="Q1187" s="258">
        <v>0</v>
      </c>
      <c r="R1187" s="259">
        <f t="shared" si="91"/>
        <v>-427660.859999999</v>
      </c>
    </row>
    <row r="1188" spans="1:18" outlineLevel="2">
      <c r="A1188" s="421" t="s">
        <v>5255</v>
      </c>
      <c r="B1188" s="294" t="s">
        <v>4056</v>
      </c>
      <c r="C1188" s="230">
        <v>2395214.48</v>
      </c>
      <c r="D1188" s="230">
        <f t="shared" si="92"/>
        <v>-2395214.48</v>
      </c>
      <c r="E1188" s="255"/>
      <c r="F1188" s="256"/>
      <c r="G1188" s="256"/>
      <c r="H1188" s="255"/>
      <c r="I1188" s="230"/>
      <c r="J1188" s="255"/>
      <c r="K1188" s="230">
        <f t="shared" si="93"/>
        <v>-2395214.48</v>
      </c>
      <c r="L1188" s="252"/>
      <c r="M1188" s="230"/>
      <c r="N1188" s="229">
        <v>0</v>
      </c>
      <c r="O1188" s="65" t="s">
        <v>4053</v>
      </c>
      <c r="P1188" s="242" t="b">
        <f t="shared" si="95"/>
        <v>1</v>
      </c>
      <c r="Q1188" s="258">
        <v>0</v>
      </c>
      <c r="R1188" s="259">
        <f t="shared" si="91"/>
        <v>-2395214.48</v>
      </c>
    </row>
    <row r="1189" spans="1:18" outlineLevel="2">
      <c r="A1189" s="421" t="s">
        <v>5256</v>
      </c>
      <c r="B1189" s="294" t="s">
        <v>4057</v>
      </c>
      <c r="C1189" s="230">
        <v>29669.68</v>
      </c>
      <c r="D1189" s="230">
        <f t="shared" si="92"/>
        <v>-29669.68</v>
      </c>
      <c r="E1189" s="255"/>
      <c r="F1189" s="256"/>
      <c r="G1189" s="256"/>
      <c r="H1189" s="255"/>
      <c r="I1189" s="230"/>
      <c r="J1189" s="255"/>
      <c r="K1189" s="230">
        <f t="shared" si="93"/>
        <v>-29669.68</v>
      </c>
      <c r="L1189" s="252"/>
      <c r="M1189" s="230"/>
      <c r="N1189" s="229">
        <v>0</v>
      </c>
      <c r="O1189" s="65" t="s">
        <v>4053</v>
      </c>
      <c r="P1189" s="242" t="b">
        <f t="shared" si="95"/>
        <v>1</v>
      </c>
      <c r="Q1189" s="258">
        <v>0</v>
      </c>
      <c r="R1189" s="259">
        <f t="shared" si="91"/>
        <v>-29669.68</v>
      </c>
    </row>
    <row r="1190" spans="1:18" outlineLevel="2">
      <c r="A1190" s="421" t="s">
        <v>5257</v>
      </c>
      <c r="B1190" s="294" t="s">
        <v>4058</v>
      </c>
      <c r="C1190" s="230">
        <v>401630.609999999</v>
      </c>
      <c r="D1190" s="230">
        <f t="shared" si="92"/>
        <v>-401630.609999999</v>
      </c>
      <c r="E1190" s="266"/>
      <c r="F1190" s="256"/>
      <c r="G1190" s="256"/>
      <c r="H1190" s="255"/>
      <c r="I1190" s="230"/>
      <c r="J1190" s="255"/>
      <c r="K1190" s="230">
        <f t="shared" si="93"/>
        <v>-401630.609999999</v>
      </c>
      <c r="L1190" s="252"/>
      <c r="M1190" s="230"/>
      <c r="N1190" s="229">
        <v>0</v>
      </c>
      <c r="O1190" s="65" t="s">
        <v>4053</v>
      </c>
      <c r="P1190" s="242" t="b">
        <f t="shared" si="95"/>
        <v>1</v>
      </c>
      <c r="Q1190" s="258">
        <v>0</v>
      </c>
      <c r="R1190" s="259">
        <f t="shared" si="91"/>
        <v>-401630.609999999</v>
      </c>
    </row>
    <row r="1191" spans="1:18" outlineLevel="2">
      <c r="A1191" s="421" t="s">
        <v>5258</v>
      </c>
      <c r="B1191" s="294" t="s">
        <v>4059</v>
      </c>
      <c r="C1191" s="230">
        <v>0</v>
      </c>
      <c r="D1191" s="230">
        <f t="shared" si="92"/>
        <v>0</v>
      </c>
      <c r="E1191" s="255"/>
      <c r="F1191" s="256"/>
      <c r="G1191" s="256"/>
      <c r="H1191" s="255"/>
      <c r="I1191" s="230"/>
      <c r="J1191" s="255"/>
      <c r="K1191" s="230">
        <f t="shared" si="93"/>
        <v>0</v>
      </c>
      <c r="L1191" s="252"/>
      <c r="M1191" s="230"/>
      <c r="N1191" s="229">
        <v>0</v>
      </c>
      <c r="O1191" s="65" t="s">
        <v>4053</v>
      </c>
      <c r="P1191" s="242" t="b">
        <f t="shared" si="95"/>
        <v>1</v>
      </c>
      <c r="Q1191" s="258">
        <v>0</v>
      </c>
      <c r="R1191" s="259">
        <f t="shared" si="91"/>
        <v>0</v>
      </c>
    </row>
    <row r="1192" spans="1:18" outlineLevel="2">
      <c r="A1192" s="421" t="s">
        <v>5259</v>
      </c>
      <c r="B1192" s="294" t="s">
        <v>4060</v>
      </c>
      <c r="C1192" s="230">
        <v>0</v>
      </c>
      <c r="D1192" s="230">
        <f t="shared" si="92"/>
        <v>0</v>
      </c>
      <c r="E1192" s="255"/>
      <c r="F1192" s="256"/>
      <c r="G1192" s="256"/>
      <c r="H1192" s="255"/>
      <c r="I1192" s="230"/>
      <c r="J1192" s="255"/>
      <c r="K1192" s="230">
        <f t="shared" si="93"/>
        <v>0</v>
      </c>
      <c r="L1192" s="252"/>
      <c r="M1192" s="230"/>
      <c r="N1192" s="229">
        <v>0</v>
      </c>
      <c r="O1192" s="65" t="s">
        <v>4053</v>
      </c>
      <c r="P1192" s="242" t="b">
        <f t="shared" si="95"/>
        <v>1</v>
      </c>
      <c r="Q1192" s="258">
        <v>0</v>
      </c>
      <c r="R1192" s="259">
        <f t="shared" si="91"/>
        <v>0</v>
      </c>
    </row>
    <row r="1193" spans="1:18" outlineLevel="2">
      <c r="A1193" s="421" t="s">
        <v>5260</v>
      </c>
      <c r="B1193" s="294" t="s">
        <v>4061</v>
      </c>
      <c r="C1193" s="230">
        <v>688542.81999999902</v>
      </c>
      <c r="D1193" s="230">
        <f t="shared" si="92"/>
        <v>-688542.81999999902</v>
      </c>
      <c r="E1193" s="255"/>
      <c r="F1193" s="256"/>
      <c r="G1193" s="256"/>
      <c r="H1193" s="255"/>
      <c r="I1193" s="230"/>
      <c r="J1193" s="255"/>
      <c r="K1193" s="230">
        <f t="shared" si="93"/>
        <v>-688542.81999999902</v>
      </c>
      <c r="L1193" s="252"/>
      <c r="M1193" s="230"/>
      <c r="N1193" s="229">
        <v>0</v>
      </c>
      <c r="O1193" s="65" t="s">
        <v>4053</v>
      </c>
      <c r="P1193" s="242" t="b">
        <f t="shared" si="95"/>
        <v>1</v>
      </c>
      <c r="Q1193" s="258">
        <v>0</v>
      </c>
      <c r="R1193" s="259">
        <f t="shared" si="91"/>
        <v>-688542.81999999902</v>
      </c>
    </row>
    <row r="1194" spans="1:18" outlineLevel="2">
      <c r="A1194" s="407" t="s">
        <v>5261</v>
      </c>
      <c r="B1194" s="274" t="s">
        <v>4062</v>
      </c>
      <c r="C1194" s="230">
        <v>0</v>
      </c>
      <c r="D1194" s="230">
        <f t="shared" si="92"/>
        <v>0</v>
      </c>
      <c r="E1194" s="255"/>
      <c r="F1194" s="256"/>
      <c r="G1194" s="256"/>
      <c r="H1194" s="255"/>
      <c r="I1194" s="230"/>
      <c r="J1194" s="255"/>
      <c r="K1194" s="230">
        <f t="shared" si="93"/>
        <v>0</v>
      </c>
      <c r="L1194" s="252"/>
      <c r="M1194" s="230"/>
      <c r="N1194" s="229">
        <v>0</v>
      </c>
      <c r="O1194" s="65" t="s">
        <v>4053</v>
      </c>
      <c r="P1194" s="242" t="b">
        <f t="shared" si="95"/>
        <v>1</v>
      </c>
      <c r="Q1194" s="258">
        <v>0</v>
      </c>
      <c r="R1194" s="259">
        <f t="shared" si="91"/>
        <v>0</v>
      </c>
    </row>
    <row r="1195" spans="1:18" outlineLevel="2">
      <c r="A1195" s="407" t="s">
        <v>5262</v>
      </c>
      <c r="B1195" s="274" t="s">
        <v>4063</v>
      </c>
      <c r="C1195" s="230">
        <v>0</v>
      </c>
      <c r="D1195" s="230">
        <f t="shared" si="92"/>
        <v>0</v>
      </c>
      <c r="E1195" s="255"/>
      <c r="F1195" s="256"/>
      <c r="G1195" s="256"/>
      <c r="H1195" s="255"/>
      <c r="I1195" s="230"/>
      <c r="J1195" s="255"/>
      <c r="K1195" s="230">
        <f t="shared" si="93"/>
        <v>0</v>
      </c>
      <c r="L1195" s="252"/>
      <c r="M1195" s="230"/>
      <c r="N1195" s="229">
        <v>0</v>
      </c>
      <c r="O1195" s="65" t="s">
        <v>4053</v>
      </c>
      <c r="P1195" s="242" t="b">
        <f t="shared" si="95"/>
        <v>1</v>
      </c>
      <c r="Q1195" s="258">
        <v>0</v>
      </c>
      <c r="R1195" s="259">
        <f t="shared" si="91"/>
        <v>0</v>
      </c>
    </row>
    <row r="1196" spans="1:18" outlineLevel="2">
      <c r="A1196" s="407" t="s">
        <v>5263</v>
      </c>
      <c r="B1196" s="274" t="s">
        <v>4064</v>
      </c>
      <c r="C1196" s="230">
        <v>0</v>
      </c>
      <c r="D1196" s="230">
        <f t="shared" si="92"/>
        <v>0</v>
      </c>
      <c r="E1196" s="255"/>
      <c r="F1196" s="256"/>
      <c r="G1196" s="256"/>
      <c r="H1196" s="255"/>
      <c r="I1196" s="230"/>
      <c r="J1196" s="255"/>
      <c r="K1196" s="230">
        <f t="shared" si="93"/>
        <v>0</v>
      </c>
      <c r="L1196" s="252"/>
      <c r="M1196" s="230"/>
      <c r="N1196" s="229">
        <v>0</v>
      </c>
      <c r="O1196" s="65" t="s">
        <v>4053</v>
      </c>
      <c r="P1196" s="242" t="b">
        <f t="shared" si="95"/>
        <v>1</v>
      </c>
      <c r="Q1196" s="258">
        <v>0</v>
      </c>
      <c r="R1196" s="259">
        <f t="shared" si="91"/>
        <v>0</v>
      </c>
    </row>
    <row r="1197" spans="1:18" outlineLevel="2">
      <c r="A1197" s="407" t="s">
        <v>5264</v>
      </c>
      <c r="B1197" s="274" t="s">
        <v>4065</v>
      </c>
      <c r="C1197" s="230">
        <v>0</v>
      </c>
      <c r="D1197" s="230">
        <f t="shared" si="92"/>
        <v>0</v>
      </c>
      <c r="E1197" s="255"/>
      <c r="F1197" s="256"/>
      <c r="G1197" s="256"/>
      <c r="H1197" s="255"/>
      <c r="I1197" s="230"/>
      <c r="J1197" s="255"/>
      <c r="K1197" s="230">
        <f t="shared" si="93"/>
        <v>0</v>
      </c>
      <c r="L1197" s="252"/>
      <c r="M1197" s="230"/>
      <c r="N1197" s="229">
        <v>0</v>
      </c>
      <c r="O1197" s="65" t="s">
        <v>4053</v>
      </c>
      <c r="P1197" s="242" t="b">
        <f t="shared" si="95"/>
        <v>1</v>
      </c>
      <c r="Q1197" s="258">
        <v>0</v>
      </c>
      <c r="R1197" s="259">
        <f t="shared" si="91"/>
        <v>0</v>
      </c>
    </row>
    <row r="1198" spans="1:18" outlineLevel="2">
      <c r="A1198" s="407" t="s">
        <v>5265</v>
      </c>
      <c r="B1198" s="274" t="s">
        <v>4066</v>
      </c>
      <c r="C1198" s="230">
        <v>0</v>
      </c>
      <c r="D1198" s="230">
        <f t="shared" si="92"/>
        <v>0</v>
      </c>
      <c r="E1198" s="255"/>
      <c r="F1198" s="256"/>
      <c r="G1198" s="256"/>
      <c r="H1198" s="255"/>
      <c r="I1198" s="230"/>
      <c r="J1198" s="255"/>
      <c r="K1198" s="230">
        <f t="shared" si="93"/>
        <v>0</v>
      </c>
      <c r="L1198" s="252"/>
      <c r="M1198" s="230"/>
      <c r="N1198" s="229">
        <v>0</v>
      </c>
      <c r="O1198" s="65" t="s">
        <v>4053</v>
      </c>
      <c r="P1198" s="242" t="b">
        <f t="shared" si="95"/>
        <v>1</v>
      </c>
      <c r="Q1198" s="258">
        <v>0</v>
      </c>
      <c r="R1198" s="259">
        <f t="shared" si="91"/>
        <v>0</v>
      </c>
    </row>
    <row r="1199" spans="1:18" outlineLevel="2">
      <c r="A1199" s="407" t="s">
        <v>5266</v>
      </c>
      <c r="B1199" s="274" t="s">
        <v>4067</v>
      </c>
      <c r="C1199" s="230">
        <v>0</v>
      </c>
      <c r="D1199" s="230">
        <f t="shared" si="92"/>
        <v>0</v>
      </c>
      <c r="E1199" s="266"/>
      <c r="F1199" s="256"/>
      <c r="G1199" s="256"/>
      <c r="H1199" s="255"/>
      <c r="I1199" s="230"/>
      <c r="J1199" s="255"/>
      <c r="K1199" s="230">
        <f t="shared" si="93"/>
        <v>0</v>
      </c>
      <c r="L1199" s="252"/>
      <c r="M1199" s="230"/>
      <c r="N1199" s="229">
        <v>0</v>
      </c>
      <c r="O1199" s="65" t="s">
        <v>4053</v>
      </c>
      <c r="P1199" s="242" t="b">
        <f t="shared" si="95"/>
        <v>1</v>
      </c>
      <c r="Q1199" s="258">
        <v>0</v>
      </c>
      <c r="R1199" s="259">
        <f t="shared" si="91"/>
        <v>0</v>
      </c>
    </row>
    <row r="1200" spans="1:18" outlineLevel="2">
      <c r="A1200" s="407" t="s">
        <v>5267</v>
      </c>
      <c r="B1200" s="274" t="s">
        <v>4068</v>
      </c>
      <c r="C1200" s="230">
        <v>0</v>
      </c>
      <c r="D1200" s="230">
        <f t="shared" si="92"/>
        <v>0</v>
      </c>
      <c r="E1200" s="255"/>
      <c r="F1200" s="256"/>
      <c r="G1200" s="256"/>
      <c r="H1200" s="255"/>
      <c r="I1200" s="230"/>
      <c r="J1200" s="255"/>
      <c r="K1200" s="230">
        <f t="shared" si="93"/>
        <v>0</v>
      </c>
      <c r="L1200" s="252"/>
      <c r="M1200" s="230"/>
      <c r="N1200" s="229">
        <v>0</v>
      </c>
      <c r="O1200" s="65" t="s">
        <v>4053</v>
      </c>
      <c r="P1200" s="242" t="b">
        <f t="shared" si="95"/>
        <v>1</v>
      </c>
      <c r="Q1200" s="258">
        <v>0</v>
      </c>
      <c r="R1200" s="259">
        <f t="shared" si="91"/>
        <v>0</v>
      </c>
    </row>
    <row r="1201" spans="1:18" outlineLevel="1">
      <c r="A1201" s="400" t="s">
        <v>4069</v>
      </c>
      <c r="C1201" s="254">
        <f>SUM(C1202:C1203)</f>
        <v>1791738.81</v>
      </c>
      <c r="D1201" s="254">
        <f t="shared" si="92"/>
        <v>-1791738.81</v>
      </c>
      <c r="E1201" s="297"/>
      <c r="F1201" s="256"/>
      <c r="G1201" s="256"/>
      <c r="H1201" s="255"/>
      <c r="I1201" s="254"/>
      <c r="J1201" s="255"/>
      <c r="K1201" s="254">
        <f t="shared" si="93"/>
        <v>-1791738.81</v>
      </c>
      <c r="L1201" s="257" t="e">
        <f>#REF!+C1201</f>
        <v>#REF!</v>
      </c>
      <c r="M1201" s="254"/>
      <c r="N1201" s="229" t="e">
        <v>#VALUE!</v>
      </c>
      <c r="O1201" s="65">
        <v>0</v>
      </c>
      <c r="Q1201" s="258">
        <v>-2103679.6</v>
      </c>
      <c r="R1201" s="259">
        <f t="shared" ref="R1201:R1257" si="96">K1201-Q1201</f>
        <v>311940.79000000004</v>
      </c>
    </row>
    <row r="1202" spans="1:18" outlineLevel="2">
      <c r="A1202" s="421" t="s">
        <v>5268</v>
      </c>
      <c r="B1202" s="294" t="s">
        <v>4070</v>
      </c>
      <c r="C1202" s="230">
        <v>1791738.81</v>
      </c>
      <c r="D1202" s="230">
        <f t="shared" si="92"/>
        <v>-1791738.81</v>
      </c>
      <c r="E1202" s="255"/>
      <c r="F1202" s="256"/>
      <c r="G1202" s="256"/>
      <c r="H1202" s="255"/>
      <c r="I1202" s="230"/>
      <c r="J1202" s="255"/>
      <c r="K1202" s="230">
        <f t="shared" si="93"/>
        <v>-1791738.81</v>
      </c>
      <c r="L1202" s="252"/>
      <c r="M1202" s="230"/>
      <c r="N1202" s="229">
        <v>0</v>
      </c>
      <c r="O1202" s="65" t="s">
        <v>4069</v>
      </c>
      <c r="P1202" s="242" t="b">
        <f>EXACT($A$1201,O1202)</f>
        <v>1</v>
      </c>
      <c r="Q1202" s="258">
        <v>0</v>
      </c>
      <c r="R1202" s="259">
        <f t="shared" si="96"/>
        <v>-1791738.81</v>
      </c>
    </row>
    <row r="1203" spans="1:18" outlineLevel="2">
      <c r="A1203" s="407" t="s">
        <v>5269</v>
      </c>
      <c r="B1203" s="274" t="s">
        <v>4071</v>
      </c>
      <c r="C1203" s="230">
        <v>0</v>
      </c>
      <c r="D1203" s="230">
        <f t="shared" si="92"/>
        <v>0</v>
      </c>
      <c r="E1203" s="255"/>
      <c r="F1203" s="256"/>
      <c r="G1203" s="256"/>
      <c r="H1203" s="255"/>
      <c r="I1203" s="230"/>
      <c r="J1203" s="255"/>
      <c r="K1203" s="230">
        <f t="shared" si="93"/>
        <v>0</v>
      </c>
      <c r="L1203" s="252"/>
      <c r="M1203" s="230"/>
      <c r="N1203" s="229">
        <v>0</v>
      </c>
      <c r="O1203" s="65" t="s">
        <v>4069</v>
      </c>
      <c r="P1203" s="242" t="b">
        <f>EXACT($A$1201,O1203)</f>
        <v>1</v>
      </c>
      <c r="Q1203" s="258">
        <v>0</v>
      </c>
      <c r="R1203" s="259">
        <f t="shared" si="96"/>
        <v>0</v>
      </c>
    </row>
    <row r="1204" spans="1:18" outlineLevel="1">
      <c r="A1204" s="400" t="s">
        <v>4072</v>
      </c>
      <c r="C1204" s="254">
        <f>SUM(C1205:C1210)</f>
        <v>2164743.6999999899</v>
      </c>
      <c r="D1204" s="254">
        <f t="shared" si="92"/>
        <v>-2164743.6999999899</v>
      </c>
      <c r="E1204" s="255"/>
      <c r="F1204" s="256"/>
      <c r="G1204" s="256"/>
      <c r="H1204" s="255"/>
      <c r="I1204" s="254"/>
      <c r="J1204" s="255"/>
      <c r="K1204" s="254">
        <f t="shared" si="93"/>
        <v>-2164743.6999999899</v>
      </c>
      <c r="L1204" s="257" t="e">
        <f>#REF!+C1204</f>
        <v>#REF!</v>
      </c>
      <c r="M1204" s="254"/>
      <c r="N1204" s="229" t="e">
        <v>#VALUE!</v>
      </c>
      <c r="O1204" s="65">
        <v>0</v>
      </c>
      <c r="Q1204" s="258">
        <v>-1982606.05</v>
      </c>
      <c r="R1204" s="259">
        <f t="shared" si="96"/>
        <v>-182137.6499999899</v>
      </c>
    </row>
    <row r="1205" spans="1:18" outlineLevel="2">
      <c r="A1205" s="272" t="s">
        <v>5270</v>
      </c>
      <c r="B1205" s="196" t="s">
        <v>4073</v>
      </c>
      <c r="C1205" s="230">
        <v>0</v>
      </c>
      <c r="D1205" s="230">
        <f t="shared" si="92"/>
        <v>0</v>
      </c>
      <c r="E1205" s="255"/>
      <c r="F1205" s="256"/>
      <c r="G1205" s="256"/>
      <c r="H1205" s="255"/>
      <c r="I1205" s="230"/>
      <c r="J1205" s="255"/>
      <c r="K1205" s="230">
        <f t="shared" si="93"/>
        <v>0</v>
      </c>
      <c r="L1205" s="252"/>
      <c r="M1205" s="230"/>
      <c r="N1205" s="229">
        <v>0</v>
      </c>
      <c r="O1205" s="65" t="s">
        <v>4072</v>
      </c>
      <c r="P1205" s="242" t="b">
        <f t="shared" ref="P1205:P1210" si="97">EXACT($A$1204,O1205)</f>
        <v>1</v>
      </c>
      <c r="Q1205" s="258">
        <v>0</v>
      </c>
      <c r="R1205" s="259">
        <f t="shared" si="96"/>
        <v>0</v>
      </c>
    </row>
    <row r="1206" spans="1:18" outlineLevel="2">
      <c r="A1206" s="272" t="s">
        <v>5271</v>
      </c>
      <c r="B1206" s="196" t="s">
        <v>4074</v>
      </c>
      <c r="C1206" s="230">
        <v>0</v>
      </c>
      <c r="D1206" s="230">
        <f t="shared" si="92"/>
        <v>0</v>
      </c>
      <c r="E1206" s="255"/>
      <c r="F1206" s="256"/>
      <c r="G1206" s="256"/>
      <c r="H1206" s="255"/>
      <c r="I1206" s="230"/>
      <c r="J1206" s="255"/>
      <c r="K1206" s="230">
        <f t="shared" si="93"/>
        <v>0</v>
      </c>
      <c r="L1206" s="252"/>
      <c r="M1206" s="230"/>
      <c r="N1206" s="229">
        <v>0</v>
      </c>
      <c r="O1206" s="65" t="s">
        <v>4072</v>
      </c>
      <c r="P1206" s="242" t="b">
        <f t="shared" si="97"/>
        <v>1</v>
      </c>
      <c r="Q1206" s="258">
        <v>0</v>
      </c>
      <c r="R1206" s="259">
        <f t="shared" si="96"/>
        <v>0</v>
      </c>
    </row>
    <row r="1207" spans="1:18" outlineLevel="2">
      <c r="A1207" s="272" t="s">
        <v>5272</v>
      </c>
      <c r="B1207" s="196" t="s">
        <v>4075</v>
      </c>
      <c r="C1207" s="230">
        <v>2155651.79999999</v>
      </c>
      <c r="D1207" s="230">
        <f t="shared" si="92"/>
        <v>-2155651.79999999</v>
      </c>
      <c r="E1207" s="255"/>
      <c r="F1207" s="256"/>
      <c r="G1207" s="256"/>
      <c r="H1207" s="255"/>
      <c r="I1207" s="230"/>
      <c r="J1207" s="255"/>
      <c r="K1207" s="230">
        <f t="shared" si="93"/>
        <v>-2155651.79999999</v>
      </c>
      <c r="L1207" s="252"/>
      <c r="M1207" s="230"/>
      <c r="N1207" s="229">
        <v>0</v>
      </c>
      <c r="O1207" s="65" t="s">
        <v>4072</v>
      </c>
      <c r="P1207" s="242" t="b">
        <f t="shared" si="97"/>
        <v>1</v>
      </c>
      <c r="Q1207" s="258">
        <v>0</v>
      </c>
      <c r="R1207" s="259">
        <f t="shared" si="96"/>
        <v>-2155651.79999999</v>
      </c>
    </row>
    <row r="1208" spans="1:18" outlineLevel="2">
      <c r="A1208" s="272" t="s">
        <v>5273</v>
      </c>
      <c r="B1208" s="196" t="s">
        <v>4076</v>
      </c>
      <c r="C1208" s="230">
        <v>6591.8999999999896</v>
      </c>
      <c r="D1208" s="230">
        <f t="shared" si="92"/>
        <v>-6591.8999999999896</v>
      </c>
      <c r="E1208" s="255"/>
      <c r="F1208" s="256"/>
      <c r="G1208" s="256"/>
      <c r="H1208" s="255"/>
      <c r="I1208" s="230"/>
      <c r="J1208" s="255"/>
      <c r="K1208" s="230">
        <f t="shared" si="93"/>
        <v>-6591.8999999999896</v>
      </c>
      <c r="L1208" s="252"/>
      <c r="M1208" s="230"/>
      <c r="N1208" s="229">
        <v>0</v>
      </c>
      <c r="O1208" s="65" t="s">
        <v>4072</v>
      </c>
      <c r="P1208" s="242" t="b">
        <f t="shared" si="97"/>
        <v>1</v>
      </c>
      <c r="Q1208" s="258">
        <v>0</v>
      </c>
      <c r="R1208" s="259">
        <f t="shared" si="96"/>
        <v>-6591.8999999999896</v>
      </c>
    </row>
    <row r="1209" spans="1:18" outlineLevel="2">
      <c r="A1209" s="272" t="s">
        <v>5274</v>
      </c>
      <c r="B1209" s="196" t="s">
        <v>4077</v>
      </c>
      <c r="C1209" s="230">
        <v>2500</v>
      </c>
      <c r="D1209" s="230">
        <f t="shared" si="92"/>
        <v>-2500</v>
      </c>
      <c r="E1209" s="255"/>
      <c r="F1209" s="256"/>
      <c r="G1209" s="256"/>
      <c r="H1209" s="255"/>
      <c r="I1209" s="230"/>
      <c r="J1209" s="255"/>
      <c r="K1209" s="230">
        <f t="shared" si="93"/>
        <v>-2500</v>
      </c>
      <c r="L1209" s="252"/>
      <c r="M1209" s="230"/>
      <c r="N1209" s="229">
        <v>0</v>
      </c>
      <c r="O1209" s="65" t="s">
        <v>4072</v>
      </c>
      <c r="P1209" s="242" t="b">
        <f t="shared" si="97"/>
        <v>1</v>
      </c>
      <c r="Q1209" s="258">
        <v>0</v>
      </c>
      <c r="R1209" s="259">
        <f t="shared" si="96"/>
        <v>-2500</v>
      </c>
    </row>
    <row r="1210" spans="1:18" outlineLevel="2">
      <c r="A1210" s="272" t="s">
        <v>5275</v>
      </c>
      <c r="B1210" s="196" t="s">
        <v>4078</v>
      </c>
      <c r="C1210" s="230">
        <v>0</v>
      </c>
      <c r="D1210" s="230">
        <f t="shared" si="92"/>
        <v>0</v>
      </c>
      <c r="E1210" s="255"/>
      <c r="F1210" s="256"/>
      <c r="G1210" s="256"/>
      <c r="H1210" s="255"/>
      <c r="I1210" s="230"/>
      <c r="J1210" s="255"/>
      <c r="K1210" s="230">
        <f t="shared" si="93"/>
        <v>0</v>
      </c>
      <c r="L1210" s="252"/>
      <c r="M1210" s="230"/>
      <c r="N1210" s="229">
        <v>0</v>
      </c>
      <c r="O1210" s="65" t="s">
        <v>4072</v>
      </c>
      <c r="P1210" s="242" t="b">
        <f t="shared" si="97"/>
        <v>1</v>
      </c>
      <c r="Q1210" s="258">
        <v>0</v>
      </c>
      <c r="R1210" s="259">
        <f t="shared" si="96"/>
        <v>0</v>
      </c>
    </row>
    <row r="1211" spans="1:18" outlineLevel="1">
      <c r="A1211" s="400" t="s">
        <v>4079</v>
      </c>
      <c r="C1211" s="254">
        <f>SUM(C1212)</f>
        <v>41084.160000000003</v>
      </c>
      <c r="D1211" s="254">
        <f t="shared" si="92"/>
        <v>-41084.160000000003</v>
      </c>
      <c r="E1211" s="255"/>
      <c r="F1211" s="256"/>
      <c r="G1211" s="256"/>
      <c r="H1211" s="255"/>
      <c r="I1211" s="254"/>
      <c r="J1211" s="255"/>
      <c r="K1211" s="254">
        <f t="shared" si="93"/>
        <v>-41084.160000000003</v>
      </c>
      <c r="L1211" s="257" t="e">
        <f>#REF!+C1211</f>
        <v>#REF!</v>
      </c>
      <c r="M1211" s="254"/>
      <c r="N1211" s="229" t="e">
        <v>#VALUE!</v>
      </c>
      <c r="O1211" s="65">
        <v>0</v>
      </c>
      <c r="Q1211" s="258">
        <v>-25991.759999999998</v>
      </c>
      <c r="R1211" s="259">
        <f t="shared" si="96"/>
        <v>-15092.400000000005</v>
      </c>
    </row>
    <row r="1212" spans="1:18" outlineLevel="2">
      <c r="A1212" s="272" t="s">
        <v>5276</v>
      </c>
      <c r="B1212" s="196" t="s">
        <v>4080</v>
      </c>
      <c r="C1212" s="230">
        <v>41084.160000000003</v>
      </c>
      <c r="D1212" s="230">
        <f t="shared" si="92"/>
        <v>-41084.160000000003</v>
      </c>
      <c r="E1212" s="255"/>
      <c r="F1212" s="256"/>
      <c r="G1212" s="256"/>
      <c r="H1212" s="255"/>
      <c r="I1212" s="230"/>
      <c r="J1212" s="255"/>
      <c r="K1212" s="230">
        <f t="shared" si="93"/>
        <v>-41084.160000000003</v>
      </c>
      <c r="L1212" s="252"/>
      <c r="M1212" s="230"/>
      <c r="N1212" s="229">
        <v>0</v>
      </c>
      <c r="O1212" s="65" t="s">
        <v>4079</v>
      </c>
      <c r="P1212" s="242" t="b">
        <f>EXACT($A1211,O1212)</f>
        <v>1</v>
      </c>
      <c r="Q1212" s="258">
        <v>0</v>
      </c>
      <c r="R1212" s="259">
        <f t="shared" si="96"/>
        <v>-41084.160000000003</v>
      </c>
    </row>
    <row r="1213" spans="1:18" outlineLevel="1">
      <c r="A1213" s="400" t="s">
        <v>4081</v>
      </c>
      <c r="C1213" s="254">
        <f>SUM(C1214)</f>
        <v>94307.809999999896</v>
      </c>
      <c r="D1213" s="254">
        <f t="shared" si="92"/>
        <v>-94307.809999999896</v>
      </c>
      <c r="E1213" s="255"/>
      <c r="F1213" s="256"/>
      <c r="G1213" s="256"/>
      <c r="H1213" s="255"/>
      <c r="I1213" s="254"/>
      <c r="J1213" s="255"/>
      <c r="K1213" s="254">
        <f t="shared" si="93"/>
        <v>-94307.809999999896</v>
      </c>
      <c r="L1213" s="257" t="e">
        <f>#REF!+C1213</f>
        <v>#REF!</v>
      </c>
      <c r="M1213" s="254"/>
      <c r="N1213" s="229" t="e">
        <v>#VALUE!</v>
      </c>
      <c r="O1213" s="65">
        <v>0</v>
      </c>
      <c r="Q1213" s="258">
        <v>-94307.81</v>
      </c>
      <c r="R1213" s="259">
        <f t="shared" si="96"/>
        <v>0</v>
      </c>
    </row>
    <row r="1214" spans="1:18" outlineLevel="2">
      <c r="A1214" s="272" t="s">
        <v>5277</v>
      </c>
      <c r="B1214" s="196" t="s">
        <v>4082</v>
      </c>
      <c r="C1214" s="230">
        <v>94307.809999999896</v>
      </c>
      <c r="D1214" s="230">
        <f t="shared" si="92"/>
        <v>-94307.809999999896</v>
      </c>
      <c r="E1214" s="255"/>
      <c r="F1214" s="256"/>
      <c r="G1214" s="256"/>
      <c r="H1214" s="255"/>
      <c r="I1214" s="230"/>
      <c r="J1214" s="255"/>
      <c r="K1214" s="230">
        <f t="shared" si="93"/>
        <v>-94307.809999999896</v>
      </c>
      <c r="L1214" s="252"/>
      <c r="M1214" s="230"/>
      <c r="N1214" s="229">
        <v>0</v>
      </c>
      <c r="O1214" s="65" t="s">
        <v>4081</v>
      </c>
      <c r="P1214" s="242" t="b">
        <f>EXACT($A1213,O1214)</f>
        <v>1</v>
      </c>
      <c r="Q1214" s="258">
        <v>0</v>
      </c>
      <c r="R1214" s="259">
        <f t="shared" si="96"/>
        <v>-94307.809999999896</v>
      </c>
    </row>
    <row r="1215" spans="1:18" outlineLevel="1">
      <c r="A1215" s="400" t="s">
        <v>4083</v>
      </c>
      <c r="C1215" s="254">
        <f>SUM(C1216)</f>
        <v>-65184.889999999898</v>
      </c>
      <c r="D1215" s="254">
        <f t="shared" si="92"/>
        <v>65184.889999999898</v>
      </c>
      <c r="E1215" s="255"/>
      <c r="F1215" s="256"/>
      <c r="G1215" s="256"/>
      <c r="H1215" s="255"/>
      <c r="I1215" s="254"/>
      <c r="J1215" s="255"/>
      <c r="K1215" s="254">
        <f t="shared" si="93"/>
        <v>65184.889999999898</v>
      </c>
      <c r="L1215" s="257" t="e">
        <f>#REF!+C1215</f>
        <v>#REF!</v>
      </c>
      <c r="M1215" s="254"/>
      <c r="N1215" s="229" t="e">
        <v>#VALUE!</v>
      </c>
      <c r="O1215" s="65">
        <v>0</v>
      </c>
      <c r="Q1215" s="258">
        <v>65184.89</v>
      </c>
      <c r="R1215" s="259">
        <f t="shared" si="96"/>
        <v>-1.0186340659856796E-10</v>
      </c>
    </row>
    <row r="1216" spans="1:18" outlineLevel="2">
      <c r="A1216" s="272" t="s">
        <v>5278</v>
      </c>
      <c r="B1216" s="196" t="s">
        <v>4084</v>
      </c>
      <c r="C1216" s="230">
        <v>-65184.889999999898</v>
      </c>
      <c r="D1216" s="230">
        <f t="shared" si="92"/>
        <v>65184.889999999898</v>
      </c>
      <c r="E1216" s="255"/>
      <c r="F1216" s="256"/>
      <c r="G1216" s="256"/>
      <c r="H1216" s="255"/>
      <c r="I1216" s="230"/>
      <c r="J1216" s="255"/>
      <c r="K1216" s="230">
        <f t="shared" si="93"/>
        <v>65184.889999999898</v>
      </c>
      <c r="L1216" s="252"/>
      <c r="M1216" s="230"/>
      <c r="N1216" s="229">
        <v>0</v>
      </c>
      <c r="O1216" s="65" t="s">
        <v>4083</v>
      </c>
      <c r="P1216" s="242" t="b">
        <f>EXACT($A1215,O1216)</f>
        <v>1</v>
      </c>
      <c r="Q1216" s="258">
        <v>0</v>
      </c>
      <c r="R1216" s="259">
        <f t="shared" si="96"/>
        <v>65184.889999999898</v>
      </c>
    </row>
    <row r="1217" spans="1:19" outlineLevel="1">
      <c r="A1217" s="400" t="s">
        <v>4085</v>
      </c>
      <c r="C1217" s="254">
        <f>SUM(C1218)</f>
        <v>-16726.650000000001</v>
      </c>
      <c r="D1217" s="254">
        <f t="shared" si="92"/>
        <v>16726.650000000001</v>
      </c>
      <c r="E1217" s="255"/>
      <c r="F1217" s="256"/>
      <c r="G1217" s="256"/>
      <c r="H1217" s="255"/>
      <c r="I1217" s="254"/>
      <c r="J1217" s="255"/>
      <c r="K1217" s="254">
        <f t="shared" si="93"/>
        <v>16726.650000000001</v>
      </c>
      <c r="L1217" s="257" t="e">
        <f>#REF!+C1217</f>
        <v>#REF!</v>
      </c>
      <c r="M1217" s="254"/>
      <c r="N1217" s="229" t="e">
        <v>#VALUE!</v>
      </c>
      <c r="O1217" s="65">
        <v>0</v>
      </c>
      <c r="Q1217" s="258">
        <v>16726.650000000001</v>
      </c>
      <c r="R1217" s="259">
        <f t="shared" si="96"/>
        <v>0</v>
      </c>
    </row>
    <row r="1218" spans="1:19" outlineLevel="2">
      <c r="A1218" s="272" t="s">
        <v>5279</v>
      </c>
      <c r="B1218" s="196" t="s">
        <v>4086</v>
      </c>
      <c r="C1218" s="230">
        <v>-16726.650000000001</v>
      </c>
      <c r="D1218" s="230">
        <f t="shared" si="92"/>
        <v>16726.650000000001</v>
      </c>
      <c r="E1218" s="255"/>
      <c r="F1218" s="256"/>
      <c r="G1218" s="256"/>
      <c r="H1218" s="255"/>
      <c r="I1218" s="230"/>
      <c r="J1218" s="255"/>
      <c r="K1218" s="230">
        <f t="shared" si="93"/>
        <v>16726.650000000001</v>
      </c>
      <c r="L1218" s="252"/>
      <c r="M1218" s="230"/>
      <c r="N1218" s="229">
        <v>0</v>
      </c>
      <c r="O1218" s="65" t="s">
        <v>4085</v>
      </c>
      <c r="P1218" s="242" t="b">
        <f>EXACT($A1217,O1218)</f>
        <v>1</v>
      </c>
      <c r="Q1218" s="258">
        <v>0</v>
      </c>
      <c r="R1218" s="259">
        <f t="shared" si="96"/>
        <v>16726.650000000001</v>
      </c>
    </row>
    <row r="1219" spans="1:19" outlineLevel="1">
      <c r="A1219" s="400" t="s">
        <v>4087</v>
      </c>
      <c r="B1219" s="196"/>
      <c r="C1219" s="254">
        <f>SUM(C1220)</f>
        <v>0</v>
      </c>
      <c r="D1219" s="254">
        <f>C1219*-1</f>
        <v>0</v>
      </c>
      <c r="E1219" s="255"/>
      <c r="F1219" s="256"/>
      <c r="G1219" s="256"/>
      <c r="H1219" s="255"/>
      <c r="I1219" s="254"/>
      <c r="J1219" s="255"/>
      <c r="K1219" s="254">
        <f>D1219+I1219</f>
        <v>0</v>
      </c>
      <c r="L1219" s="257" t="e">
        <f>#REF!+C1219</f>
        <v>#REF!</v>
      </c>
      <c r="M1219" s="254"/>
      <c r="N1219" s="229" t="e">
        <v>#VALUE!</v>
      </c>
      <c r="O1219" s="65">
        <v>0</v>
      </c>
      <c r="Q1219" s="258">
        <v>0</v>
      </c>
      <c r="R1219" s="259">
        <f>K1219-Q1219</f>
        <v>0</v>
      </c>
      <c r="S1219" s="295"/>
    </row>
    <row r="1220" spans="1:19" outlineLevel="2">
      <c r="A1220" s="272" t="s">
        <v>5280</v>
      </c>
      <c r="B1220" s="196" t="s">
        <v>4088</v>
      </c>
      <c r="C1220" s="230">
        <v>0</v>
      </c>
      <c r="D1220" s="230">
        <f>C1220*-1</f>
        <v>0</v>
      </c>
      <c r="E1220" s="255"/>
      <c r="F1220" s="256"/>
      <c r="G1220" s="256"/>
      <c r="H1220" s="255"/>
      <c r="I1220" s="230"/>
      <c r="J1220" s="255"/>
      <c r="K1220" s="230">
        <f>D1220+I1220</f>
        <v>0</v>
      </c>
      <c r="L1220" s="252"/>
      <c r="M1220" s="230"/>
      <c r="N1220" s="229">
        <v>0</v>
      </c>
      <c r="O1220" s="65" t="s">
        <v>4087</v>
      </c>
      <c r="P1220" s="242" t="b">
        <f>EXACT($A1219,O1220)</f>
        <v>1</v>
      </c>
      <c r="Q1220" s="258">
        <v>0</v>
      </c>
      <c r="R1220" s="259">
        <f>K1220-Q1220</f>
        <v>0</v>
      </c>
    </row>
    <row r="1221" spans="1:19" outlineLevel="1">
      <c r="A1221" s="410" t="s">
        <v>4089</v>
      </c>
      <c r="B1221" s="196"/>
      <c r="C1221" s="254">
        <f>SUM(C1222)</f>
        <v>1331123.9099999899</v>
      </c>
      <c r="D1221" s="254">
        <f t="shared" si="92"/>
        <v>-1331123.9099999899</v>
      </c>
      <c r="E1221" s="255"/>
      <c r="F1221" s="256"/>
      <c r="G1221" s="256"/>
      <c r="H1221" s="255"/>
      <c r="I1221" s="254"/>
      <c r="J1221" s="255"/>
      <c r="K1221" s="254">
        <f t="shared" ref="K1221:K1232" si="98">D1221+I1221</f>
        <v>-1331123.9099999899</v>
      </c>
      <c r="L1221" s="252"/>
      <c r="M1221" s="230"/>
      <c r="N1221" s="229" t="e">
        <v>#VALUE!</v>
      </c>
      <c r="O1221" s="65">
        <v>0</v>
      </c>
      <c r="Q1221" s="258">
        <v>-505741.08</v>
      </c>
      <c r="R1221" s="259">
        <f t="shared" si="96"/>
        <v>-825382.82999998983</v>
      </c>
    </row>
    <row r="1222" spans="1:19" outlineLevel="2">
      <c r="A1222" s="272" t="s">
        <v>5281</v>
      </c>
      <c r="B1222" s="196" t="s">
        <v>4090</v>
      </c>
      <c r="C1222" s="230">
        <v>1331123.9099999899</v>
      </c>
      <c r="D1222" s="230">
        <f t="shared" si="92"/>
        <v>-1331123.9099999899</v>
      </c>
      <c r="E1222" s="255"/>
      <c r="F1222" s="256"/>
      <c r="G1222" s="256"/>
      <c r="H1222" s="255"/>
      <c r="I1222" s="230"/>
      <c r="J1222" s="255"/>
      <c r="K1222" s="230">
        <f t="shared" si="98"/>
        <v>-1331123.9099999899</v>
      </c>
      <c r="L1222" s="252"/>
      <c r="M1222" s="230"/>
      <c r="N1222" s="229">
        <v>0</v>
      </c>
      <c r="O1222" s="65" t="s">
        <v>4089</v>
      </c>
      <c r="P1222" s="242" t="b">
        <f>EXACT($A1221,O1222)</f>
        <v>1</v>
      </c>
      <c r="Q1222" s="258">
        <v>0</v>
      </c>
      <c r="R1222" s="259">
        <f t="shared" si="96"/>
        <v>-1331123.9099999899</v>
      </c>
    </row>
    <row r="1223" spans="1:19" outlineLevel="1">
      <c r="A1223" s="410" t="s">
        <v>4091</v>
      </c>
      <c r="B1223" s="196"/>
      <c r="C1223" s="254">
        <f>SUM(C1224)</f>
        <v>-1113244.45</v>
      </c>
      <c r="D1223" s="254">
        <f t="shared" si="92"/>
        <v>1113244.45</v>
      </c>
      <c r="E1223" s="255"/>
      <c r="F1223" s="256"/>
      <c r="G1223" s="256"/>
      <c r="H1223" s="255"/>
      <c r="I1223" s="254"/>
      <c r="J1223" s="255"/>
      <c r="K1223" s="254">
        <f t="shared" si="98"/>
        <v>1113244.45</v>
      </c>
      <c r="L1223" s="252"/>
      <c r="M1223" s="230"/>
      <c r="N1223" s="229" t="e">
        <v>#VALUE!</v>
      </c>
      <c r="O1223" s="65">
        <v>0</v>
      </c>
      <c r="Q1223" s="258">
        <v>479525.77</v>
      </c>
      <c r="R1223" s="259">
        <f t="shared" si="96"/>
        <v>633718.67999999993</v>
      </c>
    </row>
    <row r="1224" spans="1:19" outlineLevel="2">
      <c r="A1224" s="272" t="s">
        <v>5282</v>
      </c>
      <c r="B1224" s="196" t="s">
        <v>4092</v>
      </c>
      <c r="C1224" s="230">
        <v>-1113244.45</v>
      </c>
      <c r="D1224" s="230">
        <f t="shared" si="92"/>
        <v>1113244.45</v>
      </c>
      <c r="E1224" s="255"/>
      <c r="F1224" s="256"/>
      <c r="G1224" s="256"/>
      <c r="H1224" s="255"/>
      <c r="I1224" s="230"/>
      <c r="J1224" s="255"/>
      <c r="K1224" s="230">
        <f t="shared" si="98"/>
        <v>1113244.45</v>
      </c>
      <c r="L1224" s="252"/>
      <c r="M1224" s="230"/>
      <c r="N1224" s="229">
        <v>0</v>
      </c>
      <c r="O1224" s="65" t="s">
        <v>4091</v>
      </c>
      <c r="P1224" s="242" t="b">
        <f>EXACT($A1223,O1224)</f>
        <v>1</v>
      </c>
      <c r="Q1224" s="258">
        <v>0</v>
      </c>
      <c r="R1224" s="259">
        <f t="shared" si="96"/>
        <v>1113244.45</v>
      </c>
    </row>
    <row r="1225" spans="1:19" outlineLevel="1">
      <c r="A1225" s="410" t="s">
        <v>4093</v>
      </c>
      <c r="B1225" s="196"/>
      <c r="C1225" s="254">
        <f>SUM(C1226)</f>
        <v>1117400.51</v>
      </c>
      <c r="D1225" s="254">
        <f t="shared" si="92"/>
        <v>-1117400.51</v>
      </c>
      <c r="E1225" s="255"/>
      <c r="F1225" s="256"/>
      <c r="G1225" s="256"/>
      <c r="H1225" s="255"/>
      <c r="I1225" s="254"/>
      <c r="J1225" s="255"/>
      <c r="K1225" s="254">
        <f t="shared" si="98"/>
        <v>-1117400.51</v>
      </c>
      <c r="L1225" s="252"/>
      <c r="M1225" s="230"/>
      <c r="N1225" s="229" t="e">
        <v>#VALUE!</v>
      </c>
      <c r="O1225" s="65">
        <v>0</v>
      </c>
      <c r="Q1225" s="258">
        <v>-987235.23</v>
      </c>
      <c r="R1225" s="259">
        <f t="shared" si="96"/>
        <v>-130165.28000000003</v>
      </c>
    </row>
    <row r="1226" spans="1:19" outlineLevel="2">
      <c r="A1226" s="272" t="s">
        <v>5283</v>
      </c>
      <c r="B1226" s="196" t="s">
        <v>4094</v>
      </c>
      <c r="C1226" s="230">
        <v>1117400.51</v>
      </c>
      <c r="D1226" s="230">
        <f t="shared" si="92"/>
        <v>-1117400.51</v>
      </c>
      <c r="E1226" s="255"/>
      <c r="F1226" s="256"/>
      <c r="G1226" s="256"/>
      <c r="H1226" s="255"/>
      <c r="I1226" s="230"/>
      <c r="J1226" s="255"/>
      <c r="K1226" s="230">
        <f t="shared" si="98"/>
        <v>-1117400.51</v>
      </c>
      <c r="L1226" s="252"/>
      <c r="M1226" s="230"/>
      <c r="N1226" s="229">
        <v>0</v>
      </c>
      <c r="O1226" s="65" t="s">
        <v>4093</v>
      </c>
      <c r="P1226" s="242" t="b">
        <f>EXACT($A1225,O1226)</f>
        <v>1</v>
      </c>
      <c r="Q1226" s="258">
        <v>0</v>
      </c>
      <c r="R1226" s="259">
        <f t="shared" si="96"/>
        <v>-1117400.51</v>
      </c>
    </row>
    <row r="1227" spans="1:19" outlineLevel="1">
      <c r="A1227" s="410" t="s">
        <v>4095</v>
      </c>
      <c r="B1227" s="196"/>
      <c r="C1227" s="254">
        <f>SUM(C1228)</f>
        <v>-862757.45999999903</v>
      </c>
      <c r="D1227" s="254">
        <f t="shared" si="92"/>
        <v>862757.45999999903</v>
      </c>
      <c r="E1227" s="255"/>
      <c r="F1227" s="256"/>
      <c r="G1227" s="256"/>
      <c r="H1227" s="255"/>
      <c r="I1227" s="254"/>
      <c r="J1227" s="255"/>
      <c r="K1227" s="254">
        <f t="shared" si="98"/>
        <v>862757.45999999903</v>
      </c>
      <c r="L1227" s="252"/>
      <c r="M1227" s="230"/>
      <c r="N1227" s="229" t="e">
        <v>#VALUE!</v>
      </c>
      <c r="O1227" s="65">
        <v>0</v>
      </c>
      <c r="Q1227" s="258">
        <v>759554.94</v>
      </c>
      <c r="R1227" s="259">
        <f t="shared" si="96"/>
        <v>103202.51999999909</v>
      </c>
    </row>
    <row r="1228" spans="1:19" outlineLevel="2">
      <c r="A1228" s="272" t="s">
        <v>5284</v>
      </c>
      <c r="B1228" s="196" t="s">
        <v>4096</v>
      </c>
      <c r="C1228" s="230">
        <v>-862757.45999999903</v>
      </c>
      <c r="D1228" s="230">
        <f t="shared" si="92"/>
        <v>862757.45999999903</v>
      </c>
      <c r="E1228" s="255"/>
      <c r="F1228" s="256"/>
      <c r="G1228" s="256"/>
      <c r="H1228" s="255"/>
      <c r="I1228" s="230"/>
      <c r="J1228" s="255"/>
      <c r="K1228" s="230">
        <f t="shared" si="98"/>
        <v>862757.45999999903</v>
      </c>
      <c r="L1228" s="252"/>
      <c r="M1228" s="230"/>
      <c r="N1228" s="229">
        <v>0</v>
      </c>
      <c r="O1228" s="65" t="s">
        <v>4095</v>
      </c>
      <c r="P1228" s="242" t="b">
        <f>EXACT($A1227,O1228)</f>
        <v>1</v>
      </c>
      <c r="Q1228" s="258">
        <v>0</v>
      </c>
      <c r="R1228" s="259">
        <f t="shared" si="96"/>
        <v>862757.45999999903</v>
      </c>
    </row>
    <row r="1229" spans="1:19" outlineLevel="1">
      <c r="A1229" s="410" t="s">
        <v>4097</v>
      </c>
      <c r="B1229" s="196"/>
      <c r="C1229" s="254">
        <f>SUM(C1230)</f>
        <v>-142312.66</v>
      </c>
      <c r="D1229" s="254">
        <f t="shared" si="92"/>
        <v>142312.66</v>
      </c>
      <c r="E1229" s="255"/>
      <c r="F1229" s="256"/>
      <c r="G1229" s="256"/>
      <c r="H1229" s="255"/>
      <c r="I1229" s="254"/>
      <c r="J1229" s="255"/>
      <c r="K1229" s="254">
        <f t="shared" si="98"/>
        <v>142312.66</v>
      </c>
      <c r="L1229" s="252"/>
      <c r="M1229" s="230"/>
      <c r="N1229" s="229" t="e">
        <v>#VALUE!</v>
      </c>
      <c r="O1229" s="65">
        <v>0</v>
      </c>
      <c r="Q1229" s="258">
        <v>134523.88</v>
      </c>
      <c r="R1229" s="259">
        <f t="shared" si="96"/>
        <v>7788.7799999999988</v>
      </c>
    </row>
    <row r="1230" spans="1:19" outlineLevel="2">
      <c r="A1230" s="272" t="s">
        <v>5285</v>
      </c>
      <c r="B1230" s="196" t="s">
        <v>4098</v>
      </c>
      <c r="C1230" s="230">
        <v>-142312.66</v>
      </c>
      <c r="D1230" s="230">
        <f t="shared" si="92"/>
        <v>142312.66</v>
      </c>
      <c r="E1230" s="255"/>
      <c r="F1230" s="256"/>
      <c r="G1230" s="256"/>
      <c r="H1230" s="255"/>
      <c r="I1230" s="230"/>
      <c r="J1230" s="255"/>
      <c r="K1230" s="230">
        <f t="shared" si="98"/>
        <v>142312.66</v>
      </c>
      <c r="L1230" s="252"/>
      <c r="M1230" s="230"/>
      <c r="N1230" s="229">
        <v>0</v>
      </c>
      <c r="O1230" s="65" t="s">
        <v>4097</v>
      </c>
      <c r="P1230" s="242" t="b">
        <f>EXACT($A1229,O1230)</f>
        <v>1</v>
      </c>
      <c r="Q1230" s="258">
        <v>0</v>
      </c>
      <c r="R1230" s="259">
        <f t="shared" si="96"/>
        <v>142312.66</v>
      </c>
    </row>
    <row r="1231" spans="1:19" outlineLevel="1">
      <c r="A1231" s="400" t="s">
        <v>4099</v>
      </c>
      <c r="B1231" s="271"/>
      <c r="C1231" s="254">
        <f>SUM(C1232)</f>
        <v>0</v>
      </c>
      <c r="D1231" s="254">
        <f t="shared" si="92"/>
        <v>0</v>
      </c>
      <c r="E1231" s="255"/>
      <c r="F1231" s="256"/>
      <c r="G1231" s="256"/>
      <c r="H1231" s="255"/>
      <c r="I1231" s="254"/>
      <c r="J1231" s="255"/>
      <c r="K1231" s="254">
        <f t="shared" si="98"/>
        <v>0</v>
      </c>
      <c r="L1231" s="252"/>
      <c r="M1231" s="230"/>
      <c r="N1231" s="229" t="e">
        <v>#VALUE!</v>
      </c>
      <c r="O1231" s="65">
        <v>0</v>
      </c>
      <c r="Q1231" s="258">
        <v>0</v>
      </c>
      <c r="R1231" s="259">
        <f t="shared" si="96"/>
        <v>0</v>
      </c>
    </row>
    <row r="1232" spans="1:19" outlineLevel="2">
      <c r="A1232" s="272" t="s">
        <v>5817</v>
      </c>
      <c r="B1232" s="196" t="s">
        <v>4100</v>
      </c>
      <c r="C1232" s="230">
        <v>0</v>
      </c>
      <c r="D1232" s="230">
        <f t="shared" si="92"/>
        <v>0</v>
      </c>
      <c r="E1232" s="255"/>
      <c r="F1232" s="256"/>
      <c r="G1232" s="256"/>
      <c r="H1232" s="255"/>
      <c r="I1232" s="230"/>
      <c r="J1232" s="255"/>
      <c r="K1232" s="230">
        <f t="shared" si="98"/>
        <v>0</v>
      </c>
      <c r="L1232" s="252"/>
      <c r="M1232" s="230"/>
      <c r="N1232" s="229">
        <v>0</v>
      </c>
      <c r="O1232" s="65" t="s">
        <v>4099</v>
      </c>
      <c r="P1232" s="242" t="b">
        <f>EXACT($A1231,O1232)</f>
        <v>1</v>
      </c>
      <c r="Q1232" s="258">
        <v>0</v>
      </c>
      <c r="R1232" s="259">
        <f t="shared" si="96"/>
        <v>0</v>
      </c>
    </row>
    <row r="1233" spans="1:19" outlineLevel="1">
      <c r="A1233" s="400" t="s">
        <v>4101</v>
      </c>
      <c r="B1233" s="229"/>
      <c r="C1233" s="254">
        <f>SUM(C1234:C1238)</f>
        <v>55430.540000000008</v>
      </c>
      <c r="D1233" s="254">
        <f t="shared" si="92"/>
        <v>-55430.540000000008</v>
      </c>
      <c r="E1233" s="255"/>
      <c r="F1233" s="256"/>
      <c r="G1233" s="256"/>
      <c r="H1233" s="255"/>
      <c r="I1233" s="254"/>
      <c r="J1233" s="255"/>
      <c r="K1233" s="254">
        <f t="shared" si="93"/>
        <v>-55430.540000000008</v>
      </c>
      <c r="L1233" s="257" t="e">
        <f>#REF!+C1233</f>
        <v>#REF!</v>
      </c>
      <c r="M1233" s="254"/>
      <c r="N1233" s="229" t="e">
        <v>#VALUE!</v>
      </c>
      <c r="O1233" s="65">
        <v>0</v>
      </c>
      <c r="Q1233" s="258">
        <v>-55168.04</v>
      </c>
      <c r="R1233" s="259">
        <f t="shared" si="96"/>
        <v>-262.50000000000728</v>
      </c>
    </row>
    <row r="1234" spans="1:19" outlineLevel="2">
      <c r="A1234" s="272" t="s">
        <v>5286</v>
      </c>
      <c r="B1234" s="196" t="s">
        <v>4102</v>
      </c>
      <c r="C1234" s="230">
        <v>2433.73</v>
      </c>
      <c r="D1234" s="230">
        <f t="shared" si="92"/>
        <v>-2433.73</v>
      </c>
      <c r="E1234" s="255"/>
      <c r="F1234" s="256"/>
      <c r="G1234" s="256"/>
      <c r="H1234" s="255"/>
      <c r="I1234" s="230"/>
      <c r="J1234" s="255"/>
      <c r="K1234" s="230">
        <f t="shared" si="93"/>
        <v>-2433.73</v>
      </c>
      <c r="L1234" s="252"/>
      <c r="M1234" s="230"/>
      <c r="N1234" s="229">
        <v>0</v>
      </c>
      <c r="O1234" s="65" t="s">
        <v>4101</v>
      </c>
      <c r="P1234" s="242" t="b">
        <f>EXACT($A$1233,O1234)</f>
        <v>1</v>
      </c>
      <c r="Q1234" s="258">
        <v>0</v>
      </c>
      <c r="R1234" s="259">
        <f t="shared" si="96"/>
        <v>-2433.73</v>
      </c>
    </row>
    <row r="1235" spans="1:19" outlineLevel="2">
      <c r="A1235" s="272" t="s">
        <v>5287</v>
      </c>
      <c r="B1235" s="196" t="s">
        <v>4103</v>
      </c>
      <c r="C1235" s="230">
        <v>16161.44</v>
      </c>
      <c r="D1235" s="230">
        <f t="shared" si="92"/>
        <v>-16161.44</v>
      </c>
      <c r="E1235" s="255"/>
      <c r="F1235" s="256"/>
      <c r="G1235" s="256"/>
      <c r="H1235" s="255"/>
      <c r="I1235" s="230"/>
      <c r="J1235" s="255"/>
      <c r="K1235" s="230">
        <f t="shared" si="93"/>
        <v>-16161.44</v>
      </c>
      <c r="L1235" s="252"/>
      <c r="M1235" s="230"/>
      <c r="N1235" s="229">
        <v>0</v>
      </c>
      <c r="O1235" s="65" t="s">
        <v>4101</v>
      </c>
      <c r="P1235" s="242" t="b">
        <f>EXACT($A$1233,O1235)</f>
        <v>1</v>
      </c>
      <c r="Q1235" s="258">
        <v>0</v>
      </c>
      <c r="R1235" s="259">
        <f t="shared" si="96"/>
        <v>-16161.44</v>
      </c>
    </row>
    <row r="1236" spans="1:19" outlineLevel="2">
      <c r="A1236" s="272" t="s">
        <v>5288</v>
      </c>
      <c r="B1236" s="196" t="s">
        <v>4104</v>
      </c>
      <c r="C1236" s="230">
        <v>0</v>
      </c>
      <c r="D1236" s="230">
        <f t="shared" si="92"/>
        <v>0</v>
      </c>
      <c r="E1236" s="255"/>
      <c r="F1236" s="256"/>
      <c r="G1236" s="256"/>
      <c r="H1236" s="255"/>
      <c r="I1236" s="230"/>
      <c r="J1236" s="255"/>
      <c r="K1236" s="230">
        <f t="shared" si="93"/>
        <v>0</v>
      </c>
      <c r="L1236" s="252"/>
      <c r="M1236" s="230"/>
      <c r="N1236" s="229">
        <v>0</v>
      </c>
      <c r="O1236" s="65" t="s">
        <v>4101</v>
      </c>
      <c r="P1236" s="242" t="b">
        <f>EXACT($A$1233,O1236)</f>
        <v>1</v>
      </c>
      <c r="Q1236" s="258">
        <v>0</v>
      </c>
      <c r="R1236" s="259">
        <f t="shared" si="96"/>
        <v>0</v>
      </c>
    </row>
    <row r="1237" spans="1:19" outlineLevel="2">
      <c r="A1237" s="401" t="s">
        <v>5289</v>
      </c>
      <c r="B1237" s="45" t="s">
        <v>4105</v>
      </c>
      <c r="C1237" s="230">
        <v>36835.370000000003</v>
      </c>
      <c r="D1237" s="230">
        <f t="shared" si="92"/>
        <v>-36835.370000000003</v>
      </c>
      <c r="E1237" s="255"/>
      <c r="F1237" s="256"/>
      <c r="G1237" s="256"/>
      <c r="H1237" s="255"/>
      <c r="I1237" s="230"/>
      <c r="J1237" s="255"/>
      <c r="K1237" s="230">
        <f t="shared" si="93"/>
        <v>-36835.370000000003</v>
      </c>
      <c r="L1237" s="252"/>
      <c r="M1237" s="230"/>
      <c r="N1237" s="229">
        <v>0</v>
      </c>
      <c r="O1237" s="65" t="s">
        <v>4101</v>
      </c>
      <c r="P1237" s="242" t="b">
        <f>EXACT($A$1233,O1237)</f>
        <v>1</v>
      </c>
      <c r="Q1237" s="258">
        <v>0</v>
      </c>
      <c r="R1237" s="259">
        <f t="shared" si="96"/>
        <v>-36835.370000000003</v>
      </c>
    </row>
    <row r="1238" spans="1:19" outlineLevel="2">
      <c r="A1238" s="401" t="s">
        <v>5290</v>
      </c>
      <c r="B1238" s="45" t="s">
        <v>4106</v>
      </c>
      <c r="C1238" s="230">
        <v>0</v>
      </c>
      <c r="D1238" s="230">
        <f t="shared" si="92"/>
        <v>0</v>
      </c>
      <c r="E1238" s="255"/>
      <c r="F1238" s="256"/>
      <c r="G1238" s="256"/>
      <c r="H1238" s="255"/>
      <c r="I1238" s="230"/>
      <c r="J1238" s="255"/>
      <c r="K1238" s="230">
        <f t="shared" si="93"/>
        <v>0</v>
      </c>
      <c r="L1238" s="252"/>
      <c r="M1238" s="230"/>
      <c r="N1238" s="229">
        <v>0</v>
      </c>
      <c r="O1238" s="65" t="s">
        <v>4101</v>
      </c>
      <c r="P1238" s="242" t="b">
        <f>EXACT($A$1233,O1238)</f>
        <v>1</v>
      </c>
      <c r="Q1238" s="258">
        <v>0</v>
      </c>
      <c r="R1238" s="259">
        <f t="shared" si="96"/>
        <v>0</v>
      </c>
    </row>
    <row r="1239" spans="1:19" outlineLevel="1">
      <c r="A1239" s="400" t="s">
        <v>4107</v>
      </c>
      <c r="B1239" s="198"/>
      <c r="C1239" s="254">
        <f>SUM(C1240)</f>
        <v>2865481.46</v>
      </c>
      <c r="D1239" s="254">
        <f>C1239*-1</f>
        <v>-2865481.46</v>
      </c>
      <c r="E1239" s="255"/>
      <c r="F1239" s="229"/>
      <c r="G1239" s="229"/>
      <c r="H1239" s="255"/>
      <c r="I1239" s="254">
        <f>I1240</f>
        <v>2865481.46</v>
      </c>
      <c r="J1239" s="255"/>
      <c r="K1239" s="254">
        <f>D1239+I1239</f>
        <v>0</v>
      </c>
      <c r="L1239" s="257"/>
      <c r="M1239" s="218"/>
      <c r="N1239" s="229" t="e">
        <v>#VALUE!</v>
      </c>
      <c r="O1239" s="65">
        <v>0</v>
      </c>
      <c r="P1239" s="218"/>
      <c r="Q1239" s="258">
        <v>-2.00000000186265E-2</v>
      </c>
      <c r="R1239" s="259">
        <f t="shared" si="96"/>
        <v>2.00000000186265E-2</v>
      </c>
    </row>
    <row r="1240" spans="1:19" outlineLevel="2">
      <c r="A1240" s="272" t="s">
        <v>5291</v>
      </c>
      <c r="B1240" s="196" t="s">
        <v>4108</v>
      </c>
      <c r="C1240" s="230">
        <v>2865481.46</v>
      </c>
      <c r="D1240" s="230">
        <f>C1240*-1</f>
        <v>-2865481.46</v>
      </c>
      <c r="E1240" s="255"/>
      <c r="F1240" s="229"/>
      <c r="G1240" s="229"/>
      <c r="H1240" s="255"/>
      <c r="I1240" s="230">
        <v>2865481.46</v>
      </c>
      <c r="J1240" s="255"/>
      <c r="K1240" s="230">
        <f>D1240+I1240</f>
        <v>0</v>
      </c>
      <c r="L1240" s="252"/>
      <c r="M1240" s="236"/>
      <c r="N1240" s="229">
        <v>0</v>
      </c>
      <c r="O1240" s="65" t="s">
        <v>4107</v>
      </c>
      <c r="P1240" s="242" t="b">
        <f>EXACT($A1239,O1240)</f>
        <v>1</v>
      </c>
      <c r="Q1240" s="258">
        <v>0</v>
      </c>
      <c r="R1240" s="259">
        <f t="shared" si="96"/>
        <v>0</v>
      </c>
    </row>
    <row r="1241" spans="1:19" outlineLevel="1">
      <c r="A1241" s="400" t="s">
        <v>4109</v>
      </c>
      <c r="C1241" s="254">
        <f>SUM(C1242)</f>
        <v>770.39999999999895</v>
      </c>
      <c r="D1241" s="254">
        <f t="shared" si="92"/>
        <v>-770.39999999999895</v>
      </c>
      <c r="E1241" s="255"/>
      <c r="F1241" s="256"/>
      <c r="G1241" s="256"/>
      <c r="H1241" s="255"/>
      <c r="I1241" s="254"/>
      <c r="J1241" s="255"/>
      <c r="K1241" s="254">
        <f t="shared" si="93"/>
        <v>-770.39999999999895</v>
      </c>
      <c r="L1241" s="257" t="e">
        <f>#REF!+C1241</f>
        <v>#REF!</v>
      </c>
      <c r="M1241" s="254"/>
      <c r="N1241" s="229" t="e">
        <v>#VALUE!</v>
      </c>
      <c r="O1241" s="65">
        <v>0</v>
      </c>
      <c r="Q1241" s="258">
        <v>-770.4</v>
      </c>
      <c r="R1241" s="259">
        <f t="shared" si="96"/>
        <v>1.0231815394945443E-12</v>
      </c>
    </row>
    <row r="1242" spans="1:19" outlineLevel="2">
      <c r="A1242" s="272" t="s">
        <v>5292</v>
      </c>
      <c r="B1242" s="196" t="s">
        <v>4110</v>
      </c>
      <c r="C1242" s="230">
        <v>770.39999999999895</v>
      </c>
      <c r="D1242" s="230">
        <f t="shared" si="92"/>
        <v>-770.39999999999895</v>
      </c>
      <c r="E1242" s="255"/>
      <c r="F1242" s="256"/>
      <c r="G1242" s="256"/>
      <c r="H1242" s="255"/>
      <c r="I1242" s="230"/>
      <c r="J1242" s="255"/>
      <c r="K1242" s="230">
        <f t="shared" si="93"/>
        <v>-770.39999999999895</v>
      </c>
      <c r="L1242" s="252"/>
      <c r="M1242" s="230"/>
      <c r="N1242" s="229">
        <v>0</v>
      </c>
      <c r="O1242" s="65" t="s">
        <v>4109</v>
      </c>
      <c r="P1242" s="242" t="b">
        <f>EXACT($A1241,O1242)</f>
        <v>1</v>
      </c>
      <c r="Q1242" s="258">
        <v>0</v>
      </c>
      <c r="R1242" s="259">
        <f t="shared" si="96"/>
        <v>-770.39999999999895</v>
      </c>
    </row>
    <row r="1243" spans="1:19" outlineLevel="1">
      <c r="A1243" s="400" t="s">
        <v>4111</v>
      </c>
      <c r="C1243" s="254">
        <f>SUM(C1244:C1252)</f>
        <v>3893186.86</v>
      </c>
      <c r="D1243" s="254">
        <f t="shared" ref="D1243:D1323" si="99">C1243*-1</f>
        <v>-3893186.86</v>
      </c>
      <c r="E1243" s="255"/>
      <c r="F1243" s="256"/>
      <c r="G1243" s="256"/>
      <c r="H1243" s="255"/>
      <c r="I1243" s="254">
        <f>I1252</f>
        <v>0</v>
      </c>
      <c r="J1243" s="255"/>
      <c r="K1243" s="254">
        <f t="shared" ref="K1243:K1323" si="100">D1243+I1243</f>
        <v>-3893186.86</v>
      </c>
      <c r="L1243" s="257" t="e">
        <f>#REF!+C1243</f>
        <v>#REF!</v>
      </c>
      <c r="M1243" s="254"/>
      <c r="N1243" s="229" t="e">
        <v>#VALUE!</v>
      </c>
      <c r="O1243" s="65">
        <v>0</v>
      </c>
      <c r="Q1243" s="258">
        <v>-1700861.58</v>
      </c>
      <c r="R1243" s="259">
        <f t="shared" si="96"/>
        <v>-2192325.2799999998</v>
      </c>
      <c r="S1243" s="295"/>
    </row>
    <row r="1244" spans="1:19" outlineLevel="2">
      <c r="A1244" s="272" t="s">
        <v>5293</v>
      </c>
      <c r="B1244" s="196" t="s">
        <v>4112</v>
      </c>
      <c r="C1244" s="230">
        <v>0</v>
      </c>
      <c r="D1244" s="230">
        <f t="shared" si="99"/>
        <v>0</v>
      </c>
      <c r="E1244" s="255"/>
      <c r="F1244" s="256"/>
      <c r="G1244" s="256"/>
      <c r="H1244" s="255"/>
      <c r="I1244" s="230"/>
      <c r="J1244" s="255"/>
      <c r="K1244" s="230">
        <f t="shared" si="100"/>
        <v>0</v>
      </c>
      <c r="L1244" s="252"/>
      <c r="M1244" s="230"/>
      <c r="N1244" s="229">
        <v>0</v>
      </c>
      <c r="O1244" s="65" t="s">
        <v>4111</v>
      </c>
      <c r="P1244" s="242" t="b">
        <f>EXACT($A$1243,O1244)</f>
        <v>1</v>
      </c>
      <c r="Q1244" s="258">
        <v>0</v>
      </c>
      <c r="R1244" s="259">
        <f t="shared" si="96"/>
        <v>0</v>
      </c>
    </row>
    <row r="1245" spans="1:19" outlineLevel="2">
      <c r="A1245" s="272" t="s">
        <v>5294</v>
      </c>
      <c r="B1245" s="45" t="s">
        <v>4113</v>
      </c>
      <c r="C1245" s="230">
        <v>0</v>
      </c>
      <c r="D1245" s="230">
        <f t="shared" si="99"/>
        <v>0</v>
      </c>
      <c r="E1245" s="255"/>
      <c r="F1245" s="256"/>
      <c r="G1245" s="256"/>
      <c r="H1245" s="255"/>
      <c r="I1245" s="230"/>
      <c r="J1245" s="255"/>
      <c r="K1245" s="230">
        <f t="shared" si="100"/>
        <v>0</v>
      </c>
      <c r="L1245" s="252"/>
      <c r="M1245" s="230"/>
      <c r="N1245" s="229">
        <v>0</v>
      </c>
      <c r="O1245" s="65" t="s">
        <v>4111</v>
      </c>
      <c r="P1245" s="242" t="b">
        <f t="shared" ref="P1245:P1252" si="101">EXACT($A$1243,O1245)</f>
        <v>1</v>
      </c>
      <c r="Q1245" s="258">
        <v>0</v>
      </c>
      <c r="R1245" s="259">
        <f t="shared" si="96"/>
        <v>0</v>
      </c>
    </row>
    <row r="1246" spans="1:19" outlineLevel="2">
      <c r="A1246" s="272" t="s">
        <v>5295</v>
      </c>
      <c r="B1246" s="196" t="s">
        <v>4114</v>
      </c>
      <c r="C1246" s="230">
        <v>0</v>
      </c>
      <c r="D1246" s="230">
        <f t="shared" si="99"/>
        <v>0</v>
      </c>
      <c r="E1246" s="255"/>
      <c r="F1246" s="256"/>
      <c r="G1246" s="256"/>
      <c r="H1246" s="255"/>
      <c r="I1246" s="230"/>
      <c r="J1246" s="255"/>
      <c r="K1246" s="230">
        <f t="shared" si="100"/>
        <v>0</v>
      </c>
      <c r="L1246" s="252"/>
      <c r="M1246" s="230"/>
      <c r="N1246" s="229">
        <v>0</v>
      </c>
      <c r="O1246" s="65" t="s">
        <v>4111</v>
      </c>
      <c r="P1246" s="242" t="b">
        <f t="shared" si="101"/>
        <v>1</v>
      </c>
      <c r="Q1246" s="258">
        <v>0</v>
      </c>
      <c r="R1246" s="259">
        <f t="shared" si="96"/>
        <v>0</v>
      </c>
    </row>
    <row r="1247" spans="1:19" outlineLevel="2">
      <c r="A1247" s="272" t="s">
        <v>5296</v>
      </c>
      <c r="B1247" s="45" t="s">
        <v>4115</v>
      </c>
      <c r="C1247" s="230">
        <v>0</v>
      </c>
      <c r="D1247" s="230">
        <f t="shared" si="99"/>
        <v>0</v>
      </c>
      <c r="E1247" s="255"/>
      <c r="F1247" s="256"/>
      <c r="G1247" s="256"/>
      <c r="H1247" s="255"/>
      <c r="I1247" s="230"/>
      <c r="J1247" s="255"/>
      <c r="K1247" s="230">
        <f t="shared" si="100"/>
        <v>0</v>
      </c>
      <c r="L1247" s="252"/>
      <c r="M1247" s="230"/>
      <c r="N1247" s="229">
        <v>0</v>
      </c>
      <c r="O1247" s="65" t="s">
        <v>4111</v>
      </c>
      <c r="P1247" s="242" t="b">
        <f t="shared" si="101"/>
        <v>1</v>
      </c>
      <c r="Q1247" s="258">
        <v>0</v>
      </c>
      <c r="R1247" s="259">
        <f t="shared" si="96"/>
        <v>0</v>
      </c>
    </row>
    <row r="1248" spans="1:19" outlineLevel="2">
      <c r="A1248" s="272" t="s">
        <v>5297</v>
      </c>
      <c r="B1248" s="45" t="s">
        <v>4116</v>
      </c>
      <c r="C1248" s="230">
        <v>0</v>
      </c>
      <c r="D1248" s="230">
        <f t="shared" si="99"/>
        <v>0</v>
      </c>
      <c r="E1248" s="255"/>
      <c r="F1248" s="256"/>
      <c r="G1248" s="256"/>
      <c r="H1248" s="255"/>
      <c r="I1248" s="230"/>
      <c r="J1248" s="255"/>
      <c r="K1248" s="230">
        <f t="shared" si="100"/>
        <v>0</v>
      </c>
      <c r="L1248" s="252"/>
      <c r="M1248" s="230"/>
      <c r="N1248" s="229">
        <v>0</v>
      </c>
      <c r="O1248" s="65" t="s">
        <v>4111</v>
      </c>
      <c r="P1248" s="242" t="b">
        <f t="shared" si="101"/>
        <v>1</v>
      </c>
      <c r="Q1248" s="258">
        <v>0</v>
      </c>
      <c r="R1248" s="259">
        <f t="shared" si="96"/>
        <v>0</v>
      </c>
    </row>
    <row r="1249" spans="1:18" outlineLevel="2">
      <c r="A1249" s="272" t="s">
        <v>5298</v>
      </c>
      <c r="B1249" s="196" t="s">
        <v>4117</v>
      </c>
      <c r="C1249" s="230">
        <v>0</v>
      </c>
      <c r="D1249" s="230">
        <f t="shared" si="99"/>
        <v>0</v>
      </c>
      <c r="E1249" s="255"/>
      <c r="F1249" s="256"/>
      <c r="G1249" s="256"/>
      <c r="H1249" s="255"/>
      <c r="I1249" s="230"/>
      <c r="J1249" s="255"/>
      <c r="K1249" s="230">
        <f t="shared" si="100"/>
        <v>0</v>
      </c>
      <c r="L1249" s="252"/>
      <c r="M1249" s="230"/>
      <c r="N1249" s="229">
        <v>0</v>
      </c>
      <c r="O1249" s="65" t="s">
        <v>4111</v>
      </c>
      <c r="P1249" s="242" t="b">
        <f t="shared" si="101"/>
        <v>1</v>
      </c>
      <c r="Q1249" s="258">
        <v>0</v>
      </c>
      <c r="R1249" s="259">
        <f t="shared" si="96"/>
        <v>0</v>
      </c>
    </row>
    <row r="1250" spans="1:18" outlineLevel="2">
      <c r="A1250" s="272" t="s">
        <v>5299</v>
      </c>
      <c r="B1250" s="45" t="s">
        <v>4118</v>
      </c>
      <c r="C1250" s="230">
        <v>0</v>
      </c>
      <c r="D1250" s="230">
        <f t="shared" si="99"/>
        <v>0</v>
      </c>
      <c r="E1250" s="255"/>
      <c r="F1250" s="256"/>
      <c r="G1250" s="256"/>
      <c r="H1250" s="255"/>
      <c r="I1250" s="230"/>
      <c r="J1250" s="255"/>
      <c r="K1250" s="230">
        <f t="shared" si="100"/>
        <v>0</v>
      </c>
      <c r="L1250" s="252"/>
      <c r="M1250" s="230"/>
      <c r="N1250" s="229">
        <v>0</v>
      </c>
      <c r="O1250" s="65" t="s">
        <v>4111</v>
      </c>
      <c r="P1250" s="242" t="b">
        <f t="shared" si="101"/>
        <v>1</v>
      </c>
      <c r="Q1250" s="258">
        <v>0</v>
      </c>
      <c r="R1250" s="259">
        <f t="shared" si="96"/>
        <v>0</v>
      </c>
    </row>
    <row r="1251" spans="1:18" outlineLevel="2">
      <c r="A1251" s="272" t="s">
        <v>5300</v>
      </c>
      <c r="B1251" s="196" t="s">
        <v>4119</v>
      </c>
      <c r="C1251" s="230">
        <v>5.53</v>
      </c>
      <c r="D1251" s="230">
        <f t="shared" si="99"/>
        <v>-5.53</v>
      </c>
      <c r="E1251" s="255"/>
      <c r="F1251" s="256"/>
      <c r="G1251" s="256"/>
      <c r="H1251" s="255"/>
      <c r="I1251" s="230"/>
      <c r="J1251" s="255"/>
      <c r="K1251" s="230">
        <f t="shared" si="100"/>
        <v>-5.53</v>
      </c>
      <c r="L1251" s="252"/>
      <c r="M1251" s="230"/>
      <c r="N1251" s="229">
        <v>0</v>
      </c>
      <c r="O1251" s="65" t="s">
        <v>4111</v>
      </c>
      <c r="P1251" s="242" t="b">
        <f t="shared" si="101"/>
        <v>1</v>
      </c>
      <c r="Q1251" s="258">
        <v>0</v>
      </c>
      <c r="R1251" s="259">
        <f t="shared" si="96"/>
        <v>-5.53</v>
      </c>
    </row>
    <row r="1252" spans="1:18" outlineLevel="2">
      <c r="A1252" s="272" t="s">
        <v>5301</v>
      </c>
      <c r="B1252" s="196" t="s">
        <v>4120</v>
      </c>
      <c r="C1252" s="230">
        <v>3893181.33</v>
      </c>
      <c r="D1252" s="230">
        <f t="shared" si="99"/>
        <v>-3893181.33</v>
      </c>
      <c r="E1252" s="255"/>
      <c r="F1252" s="256"/>
      <c r="G1252" s="256"/>
      <c r="H1252" s="255"/>
      <c r="I1252" s="230">
        <v>0</v>
      </c>
      <c r="J1252" s="255"/>
      <c r="K1252" s="230">
        <f t="shared" si="100"/>
        <v>-3893181.33</v>
      </c>
      <c r="L1252" s="252"/>
      <c r="M1252" s="230"/>
      <c r="N1252" s="229">
        <v>0</v>
      </c>
      <c r="O1252" s="65" t="s">
        <v>4111</v>
      </c>
      <c r="P1252" s="242" t="b">
        <f t="shared" si="101"/>
        <v>1</v>
      </c>
      <c r="Q1252" s="258">
        <v>0</v>
      </c>
      <c r="R1252" s="259">
        <f t="shared" si="96"/>
        <v>-3893181.33</v>
      </c>
    </row>
    <row r="1253" spans="1:18" outlineLevel="1">
      <c r="A1253" s="400" t="s">
        <v>4121</v>
      </c>
      <c r="B1253" s="196"/>
      <c r="C1253" s="254">
        <f>C1254</f>
        <v>0</v>
      </c>
      <c r="D1253" s="254">
        <f t="shared" si="99"/>
        <v>0</v>
      </c>
      <c r="E1253" s="255"/>
      <c r="F1253" s="256"/>
      <c r="G1253" s="256"/>
      <c r="H1253" s="255"/>
      <c r="I1253" s="254"/>
      <c r="J1253" s="255"/>
      <c r="K1253" s="254">
        <f t="shared" si="100"/>
        <v>0</v>
      </c>
      <c r="L1253" s="252"/>
      <c r="M1253" s="229"/>
      <c r="N1253" s="229" t="e">
        <v>#VALUE!</v>
      </c>
      <c r="O1253" s="65">
        <v>0</v>
      </c>
      <c r="Q1253" s="258">
        <v>0</v>
      </c>
      <c r="R1253" s="259">
        <f t="shared" si="96"/>
        <v>0</v>
      </c>
    </row>
    <row r="1254" spans="1:18" outlineLevel="2">
      <c r="A1254" s="272" t="s">
        <v>5302</v>
      </c>
      <c r="B1254" s="196" t="s">
        <v>4122</v>
      </c>
      <c r="C1254" s="284">
        <v>0</v>
      </c>
      <c r="D1254" s="230">
        <f t="shared" si="99"/>
        <v>0</v>
      </c>
      <c r="E1254" s="255"/>
      <c r="F1254" s="256"/>
      <c r="G1254" s="256"/>
      <c r="H1254" s="255"/>
      <c r="I1254" s="230"/>
      <c r="J1254" s="255"/>
      <c r="K1254" s="230">
        <f t="shared" si="100"/>
        <v>0</v>
      </c>
      <c r="L1254" s="252"/>
      <c r="M1254" s="229"/>
      <c r="N1254" s="229">
        <v>0</v>
      </c>
      <c r="O1254" s="65" t="s">
        <v>4121</v>
      </c>
      <c r="P1254" s="242" t="b">
        <f>EXACT($A1253,O1254)</f>
        <v>1</v>
      </c>
      <c r="Q1254" s="258">
        <v>0</v>
      </c>
      <c r="R1254" s="259">
        <f t="shared" si="96"/>
        <v>0</v>
      </c>
    </row>
    <row r="1255" spans="1:18" outlineLevel="1">
      <c r="A1255" s="400" t="s">
        <v>4123</v>
      </c>
      <c r="B1255" s="138"/>
      <c r="C1255" s="302">
        <f>C1256</f>
        <v>0</v>
      </c>
      <c r="D1255" s="254">
        <f t="shared" si="99"/>
        <v>0</v>
      </c>
      <c r="E1255" s="255"/>
      <c r="F1255" s="256"/>
      <c r="G1255" s="256"/>
      <c r="H1255" s="255"/>
      <c r="I1255" s="254"/>
      <c r="J1255" s="255"/>
      <c r="K1255" s="254">
        <f t="shared" si="100"/>
        <v>0</v>
      </c>
      <c r="L1255" s="252"/>
      <c r="M1255" s="229"/>
      <c r="N1255" s="229" t="e">
        <v>#VALUE!</v>
      </c>
      <c r="O1255" s="65">
        <v>0</v>
      </c>
      <c r="Q1255" s="258">
        <v>0</v>
      </c>
      <c r="R1255" s="259">
        <f t="shared" si="96"/>
        <v>0</v>
      </c>
    </row>
    <row r="1256" spans="1:18" outlineLevel="2">
      <c r="A1256" s="272" t="s">
        <v>5303</v>
      </c>
      <c r="B1256" s="196" t="s">
        <v>4124</v>
      </c>
      <c r="C1256" s="284">
        <v>0</v>
      </c>
      <c r="D1256" s="284">
        <f t="shared" si="99"/>
        <v>0</v>
      </c>
      <c r="E1256" s="255"/>
      <c r="F1256" s="256"/>
      <c r="G1256" s="256"/>
      <c r="H1256" s="255"/>
      <c r="I1256" s="284"/>
      <c r="J1256" s="255"/>
      <c r="K1256" s="230">
        <f t="shared" si="100"/>
        <v>0</v>
      </c>
      <c r="L1256" s="252"/>
      <c r="M1256" s="229"/>
      <c r="N1256" s="229">
        <v>0</v>
      </c>
      <c r="O1256" s="65" t="s">
        <v>4123</v>
      </c>
      <c r="P1256" s="242" t="b">
        <f>EXACT($A1255,O1256)</f>
        <v>1</v>
      </c>
      <c r="Q1256" s="258">
        <v>0</v>
      </c>
      <c r="R1256" s="259">
        <f t="shared" si="96"/>
        <v>0</v>
      </c>
    </row>
    <row r="1257" spans="1:18" outlineLevel="1">
      <c r="A1257" s="400" t="s">
        <v>4125</v>
      </c>
      <c r="B1257" s="196"/>
      <c r="C1257" s="302">
        <f>C1258</f>
        <v>0</v>
      </c>
      <c r="D1257" s="302">
        <f t="shared" si="99"/>
        <v>0</v>
      </c>
      <c r="E1257" s="255"/>
      <c r="F1257" s="256"/>
      <c r="G1257" s="256"/>
      <c r="H1257" s="255"/>
      <c r="I1257" s="302"/>
      <c r="J1257" s="255"/>
      <c r="K1257" s="254">
        <f t="shared" si="100"/>
        <v>0</v>
      </c>
      <c r="L1257" s="252"/>
      <c r="M1257" s="229"/>
      <c r="N1257" s="229" t="e">
        <v>#VALUE!</v>
      </c>
      <c r="O1257" s="65">
        <v>0</v>
      </c>
      <c r="Q1257" s="258">
        <v>0</v>
      </c>
      <c r="R1257" s="259">
        <f t="shared" si="96"/>
        <v>0</v>
      </c>
    </row>
    <row r="1258" spans="1:18" outlineLevel="2">
      <c r="A1258" s="272" t="s">
        <v>5304</v>
      </c>
      <c r="B1258" s="196" t="s">
        <v>4126</v>
      </c>
      <c r="C1258" s="284">
        <v>0</v>
      </c>
      <c r="D1258" s="284">
        <f t="shared" si="99"/>
        <v>0</v>
      </c>
      <c r="E1258" s="255"/>
      <c r="F1258" s="256"/>
      <c r="G1258" s="256"/>
      <c r="H1258" s="255"/>
      <c r="I1258" s="284"/>
      <c r="J1258" s="255"/>
      <c r="K1258" s="284">
        <f t="shared" si="100"/>
        <v>0</v>
      </c>
      <c r="L1258" s="252"/>
      <c r="M1258" s="229"/>
      <c r="N1258" s="229">
        <v>0</v>
      </c>
      <c r="O1258" s="65" t="s">
        <v>4125</v>
      </c>
      <c r="P1258" s="242" t="b">
        <f>EXACT($A$1257,O1258)</f>
        <v>1</v>
      </c>
      <c r="Q1258" s="258">
        <v>0</v>
      </c>
      <c r="R1258" s="259">
        <f>K1258-Q1258</f>
        <v>0</v>
      </c>
    </row>
    <row r="1259" spans="1:18" outlineLevel="1">
      <c r="A1259" s="300"/>
      <c r="B1259" s="198"/>
      <c r="C1259" s="288"/>
      <c r="D1259" s="288"/>
      <c r="E1259" s="255"/>
      <c r="F1259" s="256"/>
      <c r="G1259" s="256"/>
      <c r="H1259" s="255"/>
      <c r="I1259" s="288"/>
      <c r="J1259" s="255"/>
      <c r="K1259" s="288"/>
      <c r="L1259" s="252"/>
      <c r="M1259" s="229"/>
      <c r="N1259" s="229"/>
      <c r="O1259" s="65"/>
      <c r="Q1259" s="258"/>
      <c r="R1259" s="259"/>
    </row>
    <row r="1260" spans="1:18">
      <c r="A1260" s="419" t="s">
        <v>4127</v>
      </c>
      <c r="B1260" s="249"/>
      <c r="C1260" s="288">
        <f>C1133+C1136+C1140+C1142+C1147+C1149+C1152+C1154+C1156+C1158+C1160+C1162+C1164+C1176+C1179+C1185+C1201+C1204+C1211+C1213+C1215+C1217+C1219+C1221+C1223+C1225+C1227+C1229+C1231+C1233+C1239+C1241+C1243+C1253+C1255+C1257</f>
        <v>19783874.539999966</v>
      </c>
      <c r="D1260" s="288">
        <f t="shared" si="99"/>
        <v>-19783874.539999966</v>
      </c>
      <c r="E1260" s="255"/>
      <c r="F1260" s="256"/>
      <c r="G1260" s="256"/>
      <c r="H1260" s="255"/>
      <c r="I1260" s="288">
        <f>I1142+I1179+I1149++I1239+I1243</f>
        <v>2903753.63</v>
      </c>
      <c r="J1260" s="266"/>
      <c r="K1260" s="288">
        <f t="shared" si="100"/>
        <v>-16880120.909999967</v>
      </c>
      <c r="L1260" s="257" t="e">
        <f>#REF!+C1260</f>
        <v>#REF!</v>
      </c>
      <c r="M1260" s="219"/>
      <c r="N1260" s="229"/>
      <c r="O1260" s="65"/>
      <c r="Q1260" s="258"/>
      <c r="R1260" s="259"/>
    </row>
    <row r="1261" spans="1:18">
      <c r="A1261" s="249"/>
      <c r="B1261" s="249"/>
      <c r="C1261" s="219"/>
      <c r="D1261" s="219"/>
      <c r="E1261" s="255"/>
      <c r="F1261" s="256"/>
      <c r="G1261" s="256"/>
      <c r="H1261" s="255"/>
      <c r="I1261" s="219"/>
      <c r="J1261" s="266"/>
      <c r="K1261" s="219"/>
      <c r="L1261" s="257"/>
      <c r="M1261" s="219"/>
      <c r="N1261" s="229"/>
      <c r="O1261" s="65"/>
      <c r="Q1261" s="258"/>
      <c r="R1261" s="259"/>
    </row>
    <row r="1262" spans="1:18">
      <c r="A1262" s="400" t="s">
        <v>4128</v>
      </c>
      <c r="B1262" s="249"/>
      <c r="C1262" s="299">
        <f>C1132+C1260</f>
        <v>-106998581.14999975</v>
      </c>
      <c r="D1262" s="299">
        <f t="shared" si="99"/>
        <v>106998581.14999975</v>
      </c>
      <c r="E1262" s="255"/>
      <c r="F1262" s="256"/>
      <c r="G1262" s="256"/>
      <c r="H1262" s="255"/>
      <c r="I1262" s="299">
        <f>I1132+I1260</f>
        <v>-79434059.379999787</v>
      </c>
      <c r="J1262" s="266"/>
      <c r="K1262" s="299">
        <f t="shared" si="100"/>
        <v>27564521.769999966</v>
      </c>
      <c r="L1262" s="252"/>
      <c r="M1262" s="219"/>
      <c r="N1262" s="229"/>
      <c r="O1262" s="65"/>
      <c r="Q1262" s="258"/>
      <c r="R1262" s="259"/>
    </row>
    <row r="1263" spans="1:18">
      <c r="B1263" s="219"/>
      <c r="C1263" s="219"/>
      <c r="D1263" s="219"/>
      <c r="E1263" s="255"/>
      <c r="F1263" s="256"/>
      <c r="G1263" s="256"/>
      <c r="H1263" s="255"/>
      <c r="I1263" s="219"/>
      <c r="J1263" s="266"/>
      <c r="K1263" s="219"/>
      <c r="L1263" s="252"/>
      <c r="M1263" s="219"/>
      <c r="N1263" s="229"/>
      <c r="O1263" s="65"/>
      <c r="Q1263" s="258"/>
      <c r="R1263" s="259"/>
    </row>
    <row r="1264" spans="1:18">
      <c r="A1264" s="398" t="s">
        <v>3461</v>
      </c>
      <c r="B1264" s="249"/>
      <c r="C1264" s="219">
        <f>C1028+C1262</f>
        <v>131364517.37000026</v>
      </c>
      <c r="D1264" s="219">
        <f t="shared" si="99"/>
        <v>-131364517.37000026</v>
      </c>
      <c r="E1264" s="255"/>
      <c r="F1264" s="256"/>
      <c r="G1264" s="256"/>
      <c r="H1264" s="255"/>
      <c r="I1264" s="219">
        <f>I1262</f>
        <v>-79434059.379999787</v>
      </c>
      <c r="J1264" s="255"/>
      <c r="K1264" s="219">
        <f t="shared" si="100"/>
        <v>-210798576.75000006</v>
      </c>
      <c r="L1264" s="303" t="e">
        <f>#REF!+C1264</f>
        <v>#REF!</v>
      </c>
      <c r="M1264" s="219"/>
      <c r="N1264" s="229"/>
      <c r="O1264" s="65"/>
      <c r="Q1264" s="258"/>
      <c r="R1264" s="259"/>
    </row>
    <row r="1265" spans="1:19">
      <c r="A1265" s="249"/>
      <c r="B1265" s="249"/>
      <c r="C1265" s="219"/>
      <c r="D1265" s="219"/>
      <c r="E1265" s="255"/>
      <c r="F1265" s="256"/>
      <c r="G1265" s="256"/>
      <c r="H1265" s="255"/>
      <c r="I1265" s="219"/>
      <c r="J1265" s="255"/>
      <c r="K1265" s="219"/>
      <c r="L1265" s="252"/>
      <c r="M1265" s="219"/>
      <c r="N1265" s="229"/>
      <c r="O1265" s="65"/>
      <c r="Q1265" s="258">
        <f>I1272-Q1270</f>
        <v>-1089110.76</v>
      </c>
      <c r="R1265" s="259"/>
    </row>
    <row r="1266" spans="1:19">
      <c r="A1266" s="422" t="s">
        <v>4129</v>
      </c>
      <c r="B1266" s="249"/>
      <c r="C1266" s="276">
        <f>C538+C1019+C1264</f>
        <v>-607839207.119995</v>
      </c>
      <c r="D1266" s="276">
        <f t="shared" si="99"/>
        <v>607839207.119995</v>
      </c>
      <c r="E1266" s="255"/>
      <c r="F1266" s="256"/>
      <c r="G1266" s="256"/>
      <c r="H1266" s="255"/>
      <c r="I1266" s="276">
        <f>I538+I1019+I1262</f>
        <v>-21275722.939999789</v>
      </c>
      <c r="J1266" s="297"/>
      <c r="K1266" s="276">
        <f t="shared" si="100"/>
        <v>586563484.17999518</v>
      </c>
      <c r="L1266" s="303" t="e">
        <f>#REF!+C1266</f>
        <v>#REF!</v>
      </c>
      <c r="M1266" s="276"/>
      <c r="N1266" s="229"/>
      <c r="O1266" s="65"/>
      <c r="Q1266" s="258"/>
      <c r="R1266" s="259"/>
    </row>
    <row r="1267" spans="1:19">
      <c r="B1267" s="304"/>
      <c r="C1267" s="276"/>
      <c r="D1267" s="276"/>
      <c r="E1267" s="255"/>
      <c r="F1267" s="256"/>
      <c r="G1267" s="256"/>
      <c r="H1267" s="255"/>
      <c r="I1267" s="276"/>
      <c r="J1267" s="297"/>
      <c r="K1267" s="305"/>
      <c r="L1267" s="270"/>
      <c r="M1267" s="276"/>
      <c r="N1267" s="229"/>
      <c r="O1267" s="65"/>
      <c r="Q1267" s="258"/>
      <c r="R1267" s="259"/>
    </row>
    <row r="1268" spans="1:19" outlineLevel="1">
      <c r="A1268" s="400" t="s">
        <v>4130</v>
      </c>
      <c r="C1268" s="302">
        <f>SUM(C1269)</f>
        <v>1220900.74</v>
      </c>
      <c r="D1268" s="302">
        <f t="shared" ref="D1268:D1281" si="102">C1268*-1</f>
        <v>-1220900.74</v>
      </c>
      <c r="E1268" s="255"/>
      <c r="F1268" s="256"/>
      <c r="G1268" s="256"/>
      <c r="H1268" s="255"/>
      <c r="I1268" s="254"/>
      <c r="J1268" s="255"/>
      <c r="K1268" s="302">
        <f t="shared" ref="K1268:K1281" si="103">D1268+I1268</f>
        <v>-1220900.74</v>
      </c>
      <c r="L1268" s="257" t="e">
        <f>#REF!+C1268</f>
        <v>#REF!</v>
      </c>
      <c r="M1268" s="254"/>
      <c r="N1268" s="229" t="e">
        <v>#VALUE!</v>
      </c>
      <c r="O1268" s="65">
        <v>0</v>
      </c>
      <c r="Q1268" s="258">
        <v>-1140578.1399999999</v>
      </c>
      <c r="R1268" s="259">
        <f>K1268-Q1268</f>
        <v>-80322.600000000093</v>
      </c>
    </row>
    <row r="1269" spans="1:19" outlineLevel="2">
      <c r="A1269" s="272" t="s">
        <v>5305</v>
      </c>
      <c r="B1269" s="196" t="s">
        <v>4131</v>
      </c>
      <c r="C1269" s="284">
        <v>1220900.74</v>
      </c>
      <c r="D1269" s="284">
        <f t="shared" si="102"/>
        <v>-1220900.74</v>
      </c>
      <c r="E1269" s="255"/>
      <c r="F1269" s="256"/>
      <c r="G1269" s="256"/>
      <c r="H1269" s="255"/>
      <c r="I1269" s="230"/>
      <c r="J1269" s="255"/>
      <c r="K1269" s="284">
        <f t="shared" si="103"/>
        <v>-1220900.74</v>
      </c>
      <c r="L1269" s="252"/>
      <c r="M1269" s="230"/>
      <c r="N1269" s="229">
        <v>0</v>
      </c>
      <c r="O1269" s="65" t="s">
        <v>4130</v>
      </c>
      <c r="P1269" s="242" t="b">
        <f>EXACT($A1268,O1269)</f>
        <v>1</v>
      </c>
      <c r="Q1269" s="258">
        <v>0</v>
      </c>
      <c r="R1269" s="259">
        <f t="shared" ref="R1269:R1280" si="104">K1269-Q1269</f>
        <v>-1220900.74</v>
      </c>
    </row>
    <row r="1270" spans="1:19" outlineLevel="1">
      <c r="A1270" s="400" t="s">
        <v>2787</v>
      </c>
      <c r="C1270" s="302">
        <f>SUM(C1271:C1276)</f>
        <v>106893.65000000037</v>
      </c>
      <c r="D1270" s="302">
        <f t="shared" si="102"/>
        <v>-106893.65000000037</v>
      </c>
      <c r="E1270" s="255"/>
      <c r="F1270" s="256"/>
      <c r="G1270" s="256"/>
      <c r="H1270" s="255"/>
      <c r="I1270" s="254">
        <f>I1273+I1272+I1276</f>
        <v>-2509202.98</v>
      </c>
      <c r="J1270" s="255"/>
      <c r="K1270" s="302">
        <f t="shared" si="103"/>
        <v>-2616096.6300000004</v>
      </c>
      <c r="L1270" s="257" t="e">
        <f>#REF!+C1270</f>
        <v>#REF!</v>
      </c>
      <c r="M1270" s="254"/>
      <c r="N1270" s="229" t="e">
        <v>#VALUE!</v>
      </c>
      <c r="O1270" s="65">
        <v>0</v>
      </c>
      <c r="Q1270" s="258">
        <v>-1420092.22</v>
      </c>
      <c r="R1270" s="259">
        <f t="shared" si="104"/>
        <v>-1196004.4100000004</v>
      </c>
      <c r="S1270" s="259"/>
    </row>
    <row r="1271" spans="1:19" outlineLevel="2">
      <c r="A1271" s="401" t="s">
        <v>5306</v>
      </c>
      <c r="B1271" s="45" t="s">
        <v>4132</v>
      </c>
      <c r="C1271" s="284">
        <v>0</v>
      </c>
      <c r="D1271" s="284">
        <f t="shared" si="102"/>
        <v>0</v>
      </c>
      <c r="E1271" s="255"/>
      <c r="F1271" s="256"/>
      <c r="G1271" s="256"/>
      <c r="H1271" s="255"/>
      <c r="I1271" s="230"/>
      <c r="J1271" s="255"/>
      <c r="K1271" s="284">
        <f t="shared" si="103"/>
        <v>0</v>
      </c>
      <c r="L1271" s="252"/>
      <c r="M1271" s="230"/>
      <c r="N1271" s="229">
        <v>0</v>
      </c>
      <c r="O1271" s="65" t="s">
        <v>2787</v>
      </c>
      <c r="P1271" s="242" t="b">
        <f t="shared" ref="P1271:P1276" si="105">EXACT($A$1270,O1271)</f>
        <v>1</v>
      </c>
      <c r="Q1271" s="258">
        <v>0</v>
      </c>
      <c r="R1271" s="259">
        <f t="shared" si="104"/>
        <v>0</v>
      </c>
    </row>
    <row r="1272" spans="1:19" outlineLevel="2">
      <c r="A1272" s="401" t="s">
        <v>5307</v>
      </c>
      <c r="B1272" s="45" t="s">
        <v>2792</v>
      </c>
      <c r="C1272" s="284">
        <v>4940775.6500000004</v>
      </c>
      <c r="D1272" s="284">
        <f t="shared" si="102"/>
        <v>-4940775.6500000004</v>
      </c>
      <c r="E1272" s="255"/>
      <c r="F1272" s="256"/>
      <c r="G1272" s="256"/>
      <c r="H1272" s="255"/>
      <c r="I1272" s="230">
        <v>-2509202.98</v>
      </c>
      <c r="J1272" s="255"/>
      <c r="K1272" s="284">
        <f t="shared" si="103"/>
        <v>-7449978.6300000008</v>
      </c>
      <c r="L1272" s="252"/>
      <c r="M1272" s="230"/>
      <c r="N1272" s="229">
        <v>0</v>
      </c>
      <c r="O1272" s="65" t="s">
        <v>2787</v>
      </c>
      <c r="P1272" s="242" t="b">
        <f t="shared" si="105"/>
        <v>1</v>
      </c>
      <c r="Q1272" s="258">
        <v>0</v>
      </c>
      <c r="R1272" s="259">
        <f t="shared" si="104"/>
        <v>-7449978.6300000008</v>
      </c>
    </row>
    <row r="1273" spans="1:19" outlineLevel="2">
      <c r="A1273" s="415" t="s">
        <v>5308</v>
      </c>
      <c r="B1273" s="45" t="s">
        <v>4133</v>
      </c>
      <c r="C1273" s="284">
        <v>0</v>
      </c>
      <c r="D1273" s="284">
        <f t="shared" si="102"/>
        <v>0</v>
      </c>
      <c r="E1273" s="255"/>
      <c r="F1273" s="256"/>
      <c r="G1273" s="256"/>
      <c r="H1273" s="255"/>
      <c r="I1273" s="230"/>
      <c r="J1273" s="255"/>
      <c r="K1273" s="284">
        <f t="shared" si="103"/>
        <v>0</v>
      </c>
      <c r="L1273" s="252"/>
      <c r="M1273" s="230"/>
      <c r="N1273" s="229">
        <v>0</v>
      </c>
      <c r="O1273" s="65" t="s">
        <v>2787</v>
      </c>
      <c r="P1273" s="242" t="b">
        <f t="shared" si="105"/>
        <v>1</v>
      </c>
      <c r="Q1273" s="258">
        <v>0</v>
      </c>
      <c r="R1273" s="259">
        <f t="shared" si="104"/>
        <v>0</v>
      </c>
    </row>
    <row r="1274" spans="1:19" outlineLevel="2">
      <c r="A1274" s="423" t="s">
        <v>5309</v>
      </c>
      <c r="B1274" s="306" t="s">
        <v>3449</v>
      </c>
      <c r="C1274" s="284">
        <v>0</v>
      </c>
      <c r="D1274" s="284">
        <f>C1274*-1</f>
        <v>0</v>
      </c>
      <c r="E1274" s="255"/>
      <c r="F1274" s="256"/>
      <c r="G1274" s="256"/>
      <c r="H1274" s="255"/>
      <c r="I1274" s="230"/>
      <c r="J1274" s="255"/>
      <c r="K1274" s="284">
        <f t="shared" si="103"/>
        <v>0</v>
      </c>
      <c r="L1274" s="252"/>
      <c r="M1274" s="230"/>
      <c r="N1274" s="229">
        <v>0</v>
      </c>
      <c r="O1274" s="65">
        <v>0</v>
      </c>
      <c r="P1274" s="242" t="b">
        <f t="shared" si="105"/>
        <v>0</v>
      </c>
      <c r="Q1274" s="258">
        <v>0</v>
      </c>
      <c r="R1274" s="259">
        <f t="shared" si="104"/>
        <v>0</v>
      </c>
    </row>
    <row r="1275" spans="1:19" outlineLevel="2">
      <c r="A1275" s="415" t="s">
        <v>5310</v>
      </c>
      <c r="B1275" s="45" t="s">
        <v>4134</v>
      </c>
      <c r="C1275" s="284">
        <v>0</v>
      </c>
      <c r="D1275" s="284">
        <f>C1275*-1</f>
        <v>0</v>
      </c>
      <c r="E1275" s="255"/>
      <c r="F1275" s="256"/>
      <c r="G1275" s="256"/>
      <c r="H1275" s="255"/>
      <c r="I1275" s="230"/>
      <c r="J1275" s="255"/>
      <c r="K1275" s="284">
        <f t="shared" si="103"/>
        <v>0</v>
      </c>
      <c r="L1275" s="252"/>
      <c r="M1275" s="230"/>
      <c r="N1275" s="229">
        <v>0</v>
      </c>
      <c r="O1275" s="65" t="s">
        <v>2787</v>
      </c>
      <c r="P1275" s="242" t="b">
        <f t="shared" si="105"/>
        <v>1</v>
      </c>
      <c r="Q1275" s="258">
        <v>0</v>
      </c>
      <c r="R1275" s="259">
        <f t="shared" si="104"/>
        <v>0</v>
      </c>
    </row>
    <row r="1276" spans="1:19" outlineLevel="2">
      <c r="A1276" s="424" t="s">
        <v>5311</v>
      </c>
      <c r="B1276" s="307" t="s">
        <v>2866</v>
      </c>
      <c r="C1276" s="284">
        <v>-4833882</v>
      </c>
      <c r="D1276" s="284">
        <f>C1276*-1</f>
        <v>4833882</v>
      </c>
      <c r="E1276" s="255"/>
      <c r="F1276" s="256"/>
      <c r="G1276" s="256"/>
      <c r="H1276" s="255"/>
      <c r="I1276" s="230">
        <v>0</v>
      </c>
      <c r="J1276" s="255"/>
      <c r="K1276" s="284">
        <f t="shared" si="103"/>
        <v>4833882</v>
      </c>
      <c r="L1276" s="252"/>
      <c r="M1276" s="230"/>
      <c r="N1276" s="229">
        <v>0</v>
      </c>
      <c r="O1276" s="65" t="s">
        <v>2787</v>
      </c>
      <c r="P1276" s="242" t="b">
        <f t="shared" si="105"/>
        <v>1</v>
      </c>
      <c r="Q1276" s="258">
        <v>0</v>
      </c>
      <c r="R1276" s="259">
        <f t="shared" si="104"/>
        <v>4833882</v>
      </c>
    </row>
    <row r="1277" spans="1:19" outlineLevel="1">
      <c r="A1277" s="400" t="s">
        <v>4135</v>
      </c>
      <c r="C1277" s="302">
        <f>SUM(C1278)</f>
        <v>-1584070.95</v>
      </c>
      <c r="D1277" s="302">
        <f>C1277*-1</f>
        <v>1584070.95</v>
      </c>
      <c r="E1277" s="255"/>
      <c r="F1277" s="256"/>
      <c r="G1277" s="256"/>
      <c r="H1277" s="255"/>
      <c r="I1277" s="254"/>
      <c r="J1277" s="255"/>
      <c r="K1277" s="302">
        <f t="shared" si="103"/>
        <v>1584070.95</v>
      </c>
      <c r="L1277" s="257" t="e">
        <f>#REF!+C1277</f>
        <v>#REF!</v>
      </c>
      <c r="M1277" s="254"/>
      <c r="N1277" s="229" t="e">
        <v>#VALUE!</v>
      </c>
      <c r="O1277" s="65">
        <v>0</v>
      </c>
      <c r="Q1277" s="258">
        <v>1216503.6299999999</v>
      </c>
      <c r="R1277" s="259">
        <f t="shared" si="104"/>
        <v>367567.32000000007</v>
      </c>
    </row>
    <row r="1278" spans="1:19" outlineLevel="2">
      <c r="A1278" s="401" t="s">
        <v>5312</v>
      </c>
      <c r="B1278" s="45" t="s">
        <v>4136</v>
      </c>
      <c r="C1278" s="284">
        <v>-1584070.95</v>
      </c>
      <c r="D1278" s="284">
        <f>C1278*-1</f>
        <v>1584070.95</v>
      </c>
      <c r="E1278" s="255"/>
      <c r="F1278" s="256"/>
      <c r="G1278" s="256"/>
      <c r="H1278" s="255"/>
      <c r="I1278" s="230"/>
      <c r="J1278" s="255"/>
      <c r="K1278" s="284">
        <f t="shared" si="103"/>
        <v>1584070.95</v>
      </c>
      <c r="L1278" s="252"/>
      <c r="M1278" s="230"/>
      <c r="N1278" s="229">
        <v>0</v>
      </c>
      <c r="O1278" s="65" t="s">
        <v>4135</v>
      </c>
      <c r="P1278" s="242" t="b">
        <f>EXACT($A1277,O1278)</f>
        <v>1</v>
      </c>
      <c r="Q1278" s="258">
        <v>0</v>
      </c>
      <c r="R1278" s="259">
        <f t="shared" si="104"/>
        <v>1584070.95</v>
      </c>
    </row>
    <row r="1279" spans="1:19" outlineLevel="1">
      <c r="A1279" s="400" t="s">
        <v>2865</v>
      </c>
      <c r="C1279" s="302">
        <v>0</v>
      </c>
      <c r="D1279" s="302">
        <f t="shared" si="102"/>
        <v>0</v>
      </c>
      <c r="E1279" s="255"/>
      <c r="F1279" s="256"/>
      <c r="G1279" s="256"/>
      <c r="H1279" s="255"/>
      <c r="I1279" s="254">
        <v>0</v>
      </c>
      <c r="J1279" s="255"/>
      <c r="K1279" s="302">
        <f t="shared" si="103"/>
        <v>0</v>
      </c>
      <c r="L1279" s="252"/>
      <c r="M1279" s="230"/>
      <c r="N1279" s="229" t="e">
        <v>#VALUE!</v>
      </c>
      <c r="O1279" s="65">
        <v>0</v>
      </c>
      <c r="Q1279" s="258">
        <v>0</v>
      </c>
      <c r="R1279" s="259">
        <f t="shared" si="104"/>
        <v>0</v>
      </c>
      <c r="S1279" s="295"/>
    </row>
    <row r="1280" spans="1:19" outlineLevel="1">
      <c r="A1280" s="400" t="s">
        <v>4137</v>
      </c>
      <c r="C1280" s="302">
        <f>SUM(C1281)</f>
        <v>0</v>
      </c>
      <c r="D1280" s="302">
        <f t="shared" si="102"/>
        <v>0</v>
      </c>
      <c r="E1280" s="255"/>
      <c r="F1280" s="256"/>
      <c r="G1280" s="256"/>
      <c r="H1280" s="255"/>
      <c r="I1280" s="254">
        <f>I1281</f>
        <v>0</v>
      </c>
      <c r="J1280" s="255"/>
      <c r="K1280" s="302">
        <f t="shared" si="103"/>
        <v>0</v>
      </c>
      <c r="L1280" s="252"/>
      <c r="M1280" s="230"/>
      <c r="N1280" s="229" t="e">
        <v>#VALUE!</v>
      </c>
      <c r="O1280" s="65">
        <v>0</v>
      </c>
      <c r="Q1280" s="258">
        <v>0</v>
      </c>
      <c r="R1280" s="259">
        <f t="shared" si="104"/>
        <v>0</v>
      </c>
    </row>
    <row r="1281" spans="1:19" outlineLevel="2">
      <c r="A1281" s="425" t="s">
        <v>5313</v>
      </c>
      <c r="B1281" s="308" t="s">
        <v>2918</v>
      </c>
      <c r="C1281" s="284">
        <v>0</v>
      </c>
      <c r="D1281" s="284">
        <f t="shared" si="102"/>
        <v>0</v>
      </c>
      <c r="E1281" s="255"/>
      <c r="F1281" s="256"/>
      <c r="G1281" s="256"/>
      <c r="H1281" s="255"/>
      <c r="I1281" s="230"/>
      <c r="J1281" s="255"/>
      <c r="K1281" s="284">
        <f t="shared" si="103"/>
        <v>0</v>
      </c>
      <c r="L1281" s="252"/>
      <c r="M1281" s="230"/>
      <c r="N1281" s="229">
        <v>0</v>
      </c>
      <c r="O1281" s="65" t="s">
        <v>4137</v>
      </c>
      <c r="P1281" s="242" t="b">
        <f>EXACT($A$1280,O1281)</f>
        <v>1</v>
      </c>
      <c r="Q1281" s="258">
        <v>0</v>
      </c>
      <c r="R1281" s="259">
        <f>K1281+Q1281</f>
        <v>0</v>
      </c>
    </row>
    <row r="1282" spans="1:19" outlineLevel="1">
      <c r="A1282" s="210"/>
      <c r="C1282" s="284"/>
      <c r="D1282" s="284"/>
      <c r="E1282" s="255"/>
      <c r="F1282" s="256"/>
      <c r="G1282" s="256"/>
      <c r="H1282" s="255"/>
      <c r="I1282" s="230"/>
      <c r="J1282" s="255"/>
      <c r="K1282" s="284"/>
      <c r="L1282" s="252"/>
      <c r="M1282" s="230"/>
      <c r="N1282" s="229"/>
      <c r="O1282" s="65">
        <v>0</v>
      </c>
      <c r="Q1282" s="258"/>
      <c r="R1282" s="259"/>
    </row>
    <row r="1283" spans="1:19">
      <c r="A1283" s="419" t="s">
        <v>4138</v>
      </c>
      <c r="C1283" s="288">
        <f>C1270+C1277+C1268+C1279+C1280</f>
        <v>-256276.55999999959</v>
      </c>
      <c r="D1283" s="288">
        <f>C1283*-1</f>
        <v>256276.55999999959</v>
      </c>
      <c r="E1283" s="255"/>
      <c r="F1283" s="256"/>
      <c r="G1283" s="256"/>
      <c r="H1283" s="255"/>
      <c r="I1283" s="288">
        <f>I1270+I1279+I1280</f>
        <v>-2509202.98</v>
      </c>
      <c r="J1283" s="255"/>
      <c r="K1283" s="288">
        <f>D1283+I1283</f>
        <v>-2252926.4200000004</v>
      </c>
      <c r="L1283" s="252"/>
      <c r="M1283" s="229"/>
      <c r="N1283" s="229" t="e">
        <v>#VALUE!</v>
      </c>
      <c r="O1283" s="65">
        <v>0</v>
      </c>
      <c r="Q1283" s="258"/>
      <c r="R1283" s="259"/>
    </row>
    <row r="1284" spans="1:19" outlineLevel="1">
      <c r="A1284" s="400" t="s">
        <v>4139</v>
      </c>
      <c r="C1284" s="254">
        <f>SUM(C1285)</f>
        <v>157781.03</v>
      </c>
      <c r="D1284" s="254">
        <f t="shared" si="99"/>
        <v>-157781.03</v>
      </c>
      <c r="E1284" s="255"/>
      <c r="F1284" s="256"/>
      <c r="G1284" s="256"/>
      <c r="H1284" s="255"/>
      <c r="I1284" s="254">
        <f>I1285</f>
        <v>157781.03</v>
      </c>
      <c r="J1284" s="255"/>
      <c r="K1284" s="254">
        <f t="shared" si="100"/>
        <v>0</v>
      </c>
      <c r="L1284" s="257" t="e">
        <f>#REF!+C1284</f>
        <v>#REF!</v>
      </c>
      <c r="M1284" s="254"/>
      <c r="N1284" s="229" t="e">
        <v>#VALUE!</v>
      </c>
      <c r="O1284" s="65">
        <v>0</v>
      </c>
      <c r="Q1284" s="258">
        <v>-0.29000000000814902</v>
      </c>
      <c r="R1284" s="259">
        <f>K1284-Q1284</f>
        <v>0.29000000000814902</v>
      </c>
      <c r="S1284" s="229"/>
    </row>
    <row r="1285" spans="1:19" outlineLevel="2">
      <c r="A1285" s="272" t="s">
        <v>5314</v>
      </c>
      <c r="B1285" s="196" t="s">
        <v>4140</v>
      </c>
      <c r="C1285" s="230">
        <v>157781.03</v>
      </c>
      <c r="D1285" s="230">
        <f t="shared" si="99"/>
        <v>-157781.03</v>
      </c>
      <c r="E1285" s="255"/>
      <c r="F1285" s="256"/>
      <c r="G1285" s="256"/>
      <c r="H1285" s="255"/>
      <c r="I1285" s="230">
        <v>157781.03</v>
      </c>
      <c r="J1285" s="255"/>
      <c r="K1285" s="230">
        <f t="shared" si="100"/>
        <v>0</v>
      </c>
      <c r="L1285" s="252"/>
      <c r="M1285" s="230"/>
      <c r="N1285" s="229">
        <v>0</v>
      </c>
      <c r="O1285" s="65" t="s">
        <v>4139</v>
      </c>
      <c r="P1285" s="242" t="b">
        <f>EXACT($A1284,O1285)</f>
        <v>1</v>
      </c>
      <c r="Q1285" s="258">
        <v>0</v>
      </c>
      <c r="R1285" s="259">
        <f t="shared" ref="R1285:R1329" si="106">K1285-Q1285</f>
        <v>0</v>
      </c>
    </row>
    <row r="1286" spans="1:19" outlineLevel="1">
      <c r="A1286" s="400" t="s">
        <v>4141</v>
      </c>
      <c r="C1286" s="254">
        <f>SUM(C1287)</f>
        <v>19054.150000000001</v>
      </c>
      <c r="D1286" s="254">
        <f t="shared" si="99"/>
        <v>-19054.150000000001</v>
      </c>
      <c r="E1286" s="255"/>
      <c r="F1286" s="256"/>
      <c r="G1286" s="256"/>
      <c r="H1286" s="255"/>
      <c r="I1286" s="254">
        <f>I1287</f>
        <v>19054.150000000001</v>
      </c>
      <c r="J1286" s="255"/>
      <c r="K1286" s="254">
        <f t="shared" si="100"/>
        <v>0</v>
      </c>
      <c r="L1286" s="257" t="e">
        <f>#REF!+C1286</f>
        <v>#REF!</v>
      </c>
      <c r="M1286" s="254"/>
      <c r="N1286" s="229" t="e">
        <v>#VALUE!</v>
      </c>
      <c r="O1286" s="65">
        <v>0</v>
      </c>
      <c r="Q1286" s="258">
        <v>-0.150000000001455</v>
      </c>
      <c r="R1286" s="259">
        <f t="shared" si="106"/>
        <v>0.150000000001455</v>
      </c>
      <c r="S1286" s="229"/>
    </row>
    <row r="1287" spans="1:19" outlineLevel="2">
      <c r="A1287" s="272" t="s">
        <v>5315</v>
      </c>
      <c r="B1287" s="196" t="s">
        <v>4142</v>
      </c>
      <c r="C1287" s="230">
        <v>19054.150000000001</v>
      </c>
      <c r="D1287" s="230">
        <f t="shared" si="99"/>
        <v>-19054.150000000001</v>
      </c>
      <c r="E1287" s="255"/>
      <c r="F1287" s="256"/>
      <c r="G1287" s="256"/>
      <c r="H1287" s="255"/>
      <c r="I1287" s="230">
        <v>19054.150000000001</v>
      </c>
      <c r="J1287" s="255"/>
      <c r="K1287" s="230">
        <f t="shared" si="100"/>
        <v>0</v>
      </c>
      <c r="L1287" s="252"/>
      <c r="M1287" s="230"/>
      <c r="N1287" s="229">
        <v>0</v>
      </c>
      <c r="O1287" s="65" t="s">
        <v>4141</v>
      </c>
      <c r="P1287" s="242" t="b">
        <f>EXACT($A1286,O1287)</f>
        <v>1</v>
      </c>
      <c r="Q1287" s="258">
        <v>0</v>
      </c>
      <c r="R1287" s="259">
        <f t="shared" si="106"/>
        <v>0</v>
      </c>
    </row>
    <row r="1288" spans="1:19" outlineLevel="1">
      <c r="A1288" s="400" t="s">
        <v>4143</v>
      </c>
      <c r="C1288" s="254">
        <f>SUM(C1289)</f>
        <v>2885055.79999999</v>
      </c>
      <c r="D1288" s="254">
        <f t="shared" si="99"/>
        <v>-2885055.79999999</v>
      </c>
      <c r="E1288" s="255"/>
      <c r="F1288" s="256"/>
      <c r="G1288" s="256"/>
      <c r="H1288" s="255"/>
      <c r="I1288" s="254">
        <f>I1289</f>
        <v>1168594</v>
      </c>
      <c r="J1288" s="255"/>
      <c r="K1288" s="254">
        <f t="shared" si="100"/>
        <v>-1716461.79999999</v>
      </c>
      <c r="L1288" s="257" t="e">
        <f>#REF!+C1288</f>
        <v>#REF!</v>
      </c>
      <c r="M1288" s="254"/>
      <c r="N1288" s="229" t="e">
        <v>#VALUE!</v>
      </c>
      <c r="O1288" s="65">
        <v>0</v>
      </c>
      <c r="Q1288" s="258">
        <v>-1475938.65</v>
      </c>
      <c r="R1288" s="259">
        <f t="shared" si="106"/>
        <v>-240523.14999999013</v>
      </c>
    </row>
    <row r="1289" spans="1:19" outlineLevel="2">
      <c r="A1289" s="272" t="s">
        <v>5316</v>
      </c>
      <c r="B1289" s="196" t="s">
        <v>4144</v>
      </c>
      <c r="C1289" s="230">
        <v>2885055.79999999</v>
      </c>
      <c r="D1289" s="230">
        <f t="shared" si="99"/>
        <v>-2885055.79999999</v>
      </c>
      <c r="E1289" s="255"/>
      <c r="F1289" s="270"/>
      <c r="G1289" s="270"/>
      <c r="H1289" s="266"/>
      <c r="I1289" s="230">
        <v>1168594</v>
      </c>
      <c r="J1289" s="255"/>
      <c r="K1289" s="230">
        <f t="shared" si="100"/>
        <v>-1716461.79999999</v>
      </c>
      <c r="L1289" s="252"/>
      <c r="M1289" s="230"/>
      <c r="N1289" s="229">
        <v>0</v>
      </c>
      <c r="O1289" s="65" t="s">
        <v>4143</v>
      </c>
      <c r="P1289" s="242" t="b">
        <f>EXACT($A1288,O1289)</f>
        <v>1</v>
      </c>
      <c r="Q1289" s="258">
        <v>0</v>
      </c>
      <c r="R1289" s="259">
        <f t="shared" si="106"/>
        <v>-1716461.79999999</v>
      </c>
    </row>
    <row r="1290" spans="1:19" outlineLevel="1">
      <c r="A1290" s="400" t="s">
        <v>4145</v>
      </c>
      <c r="C1290" s="254">
        <f>SUM(C1291:C1296)</f>
        <v>348791585.90999901</v>
      </c>
      <c r="D1290" s="254">
        <f t="shared" si="99"/>
        <v>-348791585.90999901</v>
      </c>
      <c r="E1290" s="255"/>
      <c r="F1290" s="270"/>
      <c r="G1290" s="270"/>
      <c r="H1290" s="266"/>
      <c r="I1290" s="254">
        <f>SUM(I1291:I1296)</f>
        <v>348791585.90999901</v>
      </c>
      <c r="J1290" s="255"/>
      <c r="K1290" s="254">
        <f t="shared" si="100"/>
        <v>0</v>
      </c>
      <c r="L1290" s="257" t="e">
        <f>#REF!+C1290</f>
        <v>#REF!</v>
      </c>
      <c r="M1290" s="254"/>
      <c r="N1290" s="229" t="e">
        <v>#VALUE!</v>
      </c>
      <c r="O1290" s="65">
        <v>0</v>
      </c>
      <c r="Q1290" s="258">
        <v>-0.129999995231628</v>
      </c>
      <c r="R1290" s="259">
        <f t="shared" si="106"/>
        <v>0.129999995231628</v>
      </c>
    </row>
    <row r="1291" spans="1:19" ht="12.75" customHeight="1" outlineLevel="2">
      <c r="A1291" s="272" t="s">
        <v>5317</v>
      </c>
      <c r="B1291" s="196" t="s">
        <v>4146</v>
      </c>
      <c r="C1291" s="230">
        <v>58526542.340000004</v>
      </c>
      <c r="D1291" s="230">
        <f t="shared" si="99"/>
        <v>-58526542.340000004</v>
      </c>
      <c r="E1291" s="255"/>
      <c r="F1291" s="270"/>
      <c r="G1291" s="270"/>
      <c r="H1291" s="266"/>
      <c r="I1291" s="230">
        <v>58526542.340000004</v>
      </c>
      <c r="J1291" s="255"/>
      <c r="K1291" s="230">
        <f t="shared" si="100"/>
        <v>0</v>
      </c>
      <c r="L1291" s="252"/>
      <c r="M1291" s="230"/>
      <c r="N1291" s="229">
        <v>0</v>
      </c>
      <c r="O1291" s="65" t="s">
        <v>4145</v>
      </c>
      <c r="P1291" s="242" t="b">
        <f t="shared" ref="P1291:P1296" si="107">EXACT($A$1290,O1291)</f>
        <v>1</v>
      </c>
      <c r="Q1291" s="258">
        <v>0</v>
      </c>
      <c r="R1291" s="259">
        <f t="shared" si="106"/>
        <v>0</v>
      </c>
    </row>
    <row r="1292" spans="1:19" ht="12.75" customHeight="1" outlineLevel="2">
      <c r="A1292" s="272" t="s">
        <v>5318</v>
      </c>
      <c r="B1292" s="196" t="s">
        <v>4147</v>
      </c>
      <c r="C1292" s="230">
        <v>80676143.530000001</v>
      </c>
      <c r="D1292" s="230">
        <f t="shared" si="99"/>
        <v>-80676143.530000001</v>
      </c>
      <c r="E1292" s="255"/>
      <c r="F1292" s="270"/>
      <c r="G1292" s="270"/>
      <c r="H1292" s="266"/>
      <c r="I1292" s="230">
        <v>80676143.530000001</v>
      </c>
      <c r="J1292" s="255"/>
      <c r="K1292" s="230">
        <f t="shared" si="100"/>
        <v>0</v>
      </c>
      <c r="L1292" s="252"/>
      <c r="M1292" s="230"/>
      <c r="N1292" s="229">
        <v>0</v>
      </c>
      <c r="O1292" s="65" t="s">
        <v>4145</v>
      </c>
      <c r="P1292" s="242" t="b">
        <f t="shared" si="107"/>
        <v>1</v>
      </c>
      <c r="Q1292" s="258">
        <v>0</v>
      </c>
      <c r="R1292" s="259">
        <f t="shared" si="106"/>
        <v>0</v>
      </c>
    </row>
    <row r="1293" spans="1:19" ht="12.75" customHeight="1" outlineLevel="2">
      <c r="A1293" s="272" t="s">
        <v>5319</v>
      </c>
      <c r="B1293" s="196" t="s">
        <v>4148</v>
      </c>
      <c r="C1293" s="230">
        <v>165703249.78999901</v>
      </c>
      <c r="D1293" s="230">
        <f t="shared" si="99"/>
        <v>-165703249.78999901</v>
      </c>
      <c r="E1293" s="255"/>
      <c r="F1293" s="256"/>
      <c r="G1293" s="256"/>
      <c r="H1293" s="255"/>
      <c r="I1293" s="230">
        <v>165703249.78999901</v>
      </c>
      <c r="J1293" s="255"/>
      <c r="K1293" s="230">
        <f t="shared" si="100"/>
        <v>0</v>
      </c>
      <c r="L1293" s="252"/>
      <c r="M1293" s="230"/>
      <c r="N1293" s="229">
        <v>0</v>
      </c>
      <c r="O1293" s="65" t="s">
        <v>4145</v>
      </c>
      <c r="P1293" s="242" t="b">
        <f t="shared" si="107"/>
        <v>1</v>
      </c>
      <c r="Q1293" s="258">
        <v>0</v>
      </c>
      <c r="R1293" s="259">
        <f t="shared" si="106"/>
        <v>0</v>
      </c>
    </row>
    <row r="1294" spans="1:19" ht="12.75" customHeight="1" outlineLevel="2">
      <c r="A1294" s="272" t="s">
        <v>5320</v>
      </c>
      <c r="B1294" s="196" t="s">
        <v>4149</v>
      </c>
      <c r="C1294" s="230">
        <v>23000291.300000001</v>
      </c>
      <c r="D1294" s="230">
        <f t="shared" si="99"/>
        <v>-23000291.300000001</v>
      </c>
      <c r="E1294" s="255"/>
      <c r="F1294" s="256"/>
      <c r="G1294" s="256"/>
      <c r="H1294" s="255"/>
      <c r="I1294" s="230">
        <v>23000291.300000001</v>
      </c>
      <c r="J1294" s="255"/>
      <c r="K1294" s="230">
        <f t="shared" si="100"/>
        <v>0</v>
      </c>
      <c r="L1294" s="252"/>
      <c r="M1294" s="230"/>
      <c r="N1294" s="229">
        <v>0</v>
      </c>
      <c r="O1294" s="65" t="s">
        <v>4145</v>
      </c>
      <c r="P1294" s="242" t="b">
        <f t="shared" si="107"/>
        <v>1</v>
      </c>
      <c r="Q1294" s="258">
        <v>0</v>
      </c>
      <c r="R1294" s="259">
        <f t="shared" si="106"/>
        <v>0</v>
      </c>
    </row>
    <row r="1295" spans="1:19" ht="12.75" customHeight="1" outlineLevel="2">
      <c r="A1295" s="272" t="s">
        <v>5321</v>
      </c>
      <c r="B1295" s="196" t="s">
        <v>4150</v>
      </c>
      <c r="C1295" s="230">
        <v>20850751.52</v>
      </c>
      <c r="D1295" s="230">
        <f t="shared" si="99"/>
        <v>-20850751.52</v>
      </c>
      <c r="E1295" s="255"/>
      <c r="F1295" s="309"/>
      <c r="G1295" s="309"/>
      <c r="H1295" s="297"/>
      <c r="I1295" s="230">
        <v>20850751.52</v>
      </c>
      <c r="J1295" s="255"/>
      <c r="K1295" s="230">
        <f t="shared" si="100"/>
        <v>0</v>
      </c>
      <c r="L1295" s="252"/>
      <c r="M1295" s="230"/>
      <c r="N1295" s="229">
        <v>0</v>
      </c>
      <c r="O1295" s="65" t="s">
        <v>4145</v>
      </c>
      <c r="P1295" s="242" t="b">
        <f t="shared" si="107"/>
        <v>1</v>
      </c>
      <c r="Q1295" s="258">
        <v>0</v>
      </c>
      <c r="R1295" s="259">
        <f t="shared" si="106"/>
        <v>0</v>
      </c>
    </row>
    <row r="1296" spans="1:19" ht="12.75" customHeight="1" outlineLevel="2">
      <c r="A1296" s="272" t="s">
        <v>5322</v>
      </c>
      <c r="B1296" s="196" t="s">
        <v>4151</v>
      </c>
      <c r="C1296" s="230">
        <v>34607.43</v>
      </c>
      <c r="D1296" s="230">
        <f t="shared" si="99"/>
        <v>-34607.43</v>
      </c>
      <c r="E1296" s="255"/>
      <c r="F1296" s="309"/>
      <c r="G1296" s="309"/>
      <c r="H1296" s="297"/>
      <c r="I1296" s="230">
        <v>34607.43</v>
      </c>
      <c r="J1296" s="255"/>
      <c r="K1296" s="230">
        <f t="shared" si="100"/>
        <v>0</v>
      </c>
      <c r="L1296" s="252"/>
      <c r="M1296" s="230"/>
      <c r="N1296" s="229">
        <v>0</v>
      </c>
      <c r="O1296" s="65" t="s">
        <v>4145</v>
      </c>
      <c r="P1296" s="242" t="b">
        <f t="shared" si="107"/>
        <v>1</v>
      </c>
      <c r="Q1296" s="258">
        <v>0</v>
      </c>
      <c r="R1296" s="259">
        <f t="shared" si="106"/>
        <v>0</v>
      </c>
    </row>
    <row r="1297" spans="1:18" outlineLevel="1">
      <c r="A1297" s="400" t="s">
        <v>4152</v>
      </c>
      <c r="C1297" s="254">
        <f>SUM(C1298:C1299)</f>
        <v>266096.07</v>
      </c>
      <c r="D1297" s="254">
        <f t="shared" si="99"/>
        <v>-266096.07</v>
      </c>
      <c r="E1297" s="255"/>
      <c r="F1297" s="256"/>
      <c r="G1297" s="256"/>
      <c r="H1297" s="255"/>
      <c r="I1297" s="254">
        <f>SUM(I1298:I1299)</f>
        <v>266096.07</v>
      </c>
      <c r="J1297" s="255"/>
      <c r="K1297" s="254">
        <f t="shared" si="100"/>
        <v>0</v>
      </c>
      <c r="L1297" s="257" t="e">
        <f>#REF!+C1297</f>
        <v>#REF!</v>
      </c>
      <c r="M1297" s="254"/>
      <c r="N1297" s="229" t="e">
        <v>#VALUE!</v>
      </c>
      <c r="O1297" s="65">
        <v>0</v>
      </c>
      <c r="Q1297" s="258">
        <v>0.39000000001397001</v>
      </c>
      <c r="R1297" s="259">
        <f t="shared" si="106"/>
        <v>-0.39000000001397001</v>
      </c>
    </row>
    <row r="1298" spans="1:18" outlineLevel="2">
      <c r="A1298" s="272" t="s">
        <v>5323</v>
      </c>
      <c r="B1298" s="196" t="s">
        <v>4153</v>
      </c>
      <c r="C1298" s="230">
        <v>0</v>
      </c>
      <c r="D1298" s="230">
        <f t="shared" si="99"/>
        <v>0</v>
      </c>
      <c r="E1298" s="255"/>
      <c r="F1298" s="256"/>
      <c r="G1298" s="256"/>
      <c r="H1298" s="255"/>
      <c r="I1298" s="230"/>
      <c r="J1298" s="255"/>
      <c r="K1298" s="230">
        <f t="shared" si="100"/>
        <v>0</v>
      </c>
      <c r="L1298" s="252"/>
      <c r="M1298" s="230"/>
      <c r="N1298" s="229">
        <v>0</v>
      </c>
      <c r="O1298" s="65" t="s">
        <v>4152</v>
      </c>
      <c r="P1298" s="242" t="b">
        <f>EXACT($A$1297,O1298)</f>
        <v>1</v>
      </c>
      <c r="Q1298" s="258">
        <v>0</v>
      </c>
      <c r="R1298" s="259">
        <f t="shared" si="106"/>
        <v>0</v>
      </c>
    </row>
    <row r="1299" spans="1:18" outlineLevel="2">
      <c r="A1299" s="272" t="s">
        <v>5324</v>
      </c>
      <c r="B1299" s="196" t="s">
        <v>4154</v>
      </c>
      <c r="C1299" s="230">
        <v>266096.07</v>
      </c>
      <c r="D1299" s="230">
        <f t="shared" si="99"/>
        <v>-266096.07</v>
      </c>
      <c r="E1299" s="255"/>
      <c r="F1299" s="256"/>
      <c r="G1299" s="256"/>
      <c r="H1299" s="255"/>
      <c r="I1299" s="230">
        <v>266096.07</v>
      </c>
      <c r="J1299" s="255"/>
      <c r="K1299" s="230">
        <f t="shared" si="100"/>
        <v>0</v>
      </c>
      <c r="L1299" s="252"/>
      <c r="M1299" s="230"/>
      <c r="N1299" s="229">
        <v>0</v>
      </c>
      <c r="O1299" s="65" t="s">
        <v>4152</v>
      </c>
      <c r="P1299" s="242" t="b">
        <f>EXACT($A$1297,O1299)</f>
        <v>1</v>
      </c>
      <c r="Q1299" s="258">
        <v>0</v>
      </c>
      <c r="R1299" s="259">
        <f t="shared" si="106"/>
        <v>0</v>
      </c>
    </row>
    <row r="1300" spans="1:18" outlineLevel="1">
      <c r="A1300" s="400" t="s">
        <v>4155</v>
      </c>
      <c r="C1300" s="254">
        <f>SUM(C1301:C1305)</f>
        <v>4748227.68</v>
      </c>
      <c r="D1300" s="254">
        <f t="shared" si="99"/>
        <v>-4748227.68</v>
      </c>
      <c r="E1300" s="255"/>
      <c r="F1300" s="256"/>
      <c r="G1300" s="256"/>
      <c r="H1300" s="255"/>
      <c r="I1300" s="254"/>
      <c r="J1300" s="255"/>
      <c r="K1300" s="254">
        <f t="shared" si="100"/>
        <v>-4748227.68</v>
      </c>
      <c r="L1300" s="257" t="e">
        <f>#REF!+C1300</f>
        <v>#REF!</v>
      </c>
      <c r="M1300" s="254"/>
      <c r="N1300" s="229" t="e">
        <v>#VALUE!</v>
      </c>
      <c r="O1300" s="65">
        <v>0</v>
      </c>
      <c r="Q1300" s="258">
        <v>-4331885.01</v>
      </c>
      <c r="R1300" s="259">
        <f t="shared" si="106"/>
        <v>-416342.66999999993</v>
      </c>
    </row>
    <row r="1301" spans="1:18" outlineLevel="2">
      <c r="A1301" s="272" t="s">
        <v>5325</v>
      </c>
      <c r="B1301" s="196" t="s">
        <v>4156</v>
      </c>
      <c r="C1301" s="230">
        <v>3978288.66</v>
      </c>
      <c r="D1301" s="230">
        <f t="shared" si="99"/>
        <v>-3978288.66</v>
      </c>
      <c r="E1301" s="255"/>
      <c r="F1301" s="256"/>
      <c r="G1301" s="256"/>
      <c r="H1301" s="255"/>
      <c r="I1301" s="230"/>
      <c r="J1301" s="255"/>
      <c r="K1301" s="230">
        <f t="shared" si="100"/>
        <v>-3978288.66</v>
      </c>
      <c r="L1301" s="252"/>
      <c r="M1301" s="230"/>
      <c r="N1301" s="229">
        <v>0</v>
      </c>
      <c r="O1301" s="65" t="s">
        <v>4155</v>
      </c>
      <c r="P1301" s="242" t="b">
        <f>EXACT($A$1300,O1301)</f>
        <v>1</v>
      </c>
      <c r="Q1301" s="258">
        <v>0</v>
      </c>
      <c r="R1301" s="259">
        <f t="shared" si="106"/>
        <v>-3978288.66</v>
      </c>
    </row>
    <row r="1302" spans="1:18" outlineLevel="2">
      <c r="A1302" s="272" t="s">
        <v>5326</v>
      </c>
      <c r="B1302" s="196" t="s">
        <v>4157</v>
      </c>
      <c r="C1302" s="230">
        <v>150071.70000000001</v>
      </c>
      <c r="D1302" s="230">
        <f t="shared" si="99"/>
        <v>-150071.70000000001</v>
      </c>
      <c r="E1302" s="255"/>
      <c r="F1302" s="256"/>
      <c r="G1302" s="256"/>
      <c r="H1302" s="255"/>
      <c r="I1302" s="230"/>
      <c r="J1302" s="255"/>
      <c r="K1302" s="230">
        <f t="shared" si="100"/>
        <v>-150071.70000000001</v>
      </c>
      <c r="L1302" s="252"/>
      <c r="M1302" s="230"/>
      <c r="N1302" s="229">
        <v>0</v>
      </c>
      <c r="O1302" s="65" t="s">
        <v>4155</v>
      </c>
      <c r="P1302" s="242" t="b">
        <f>EXACT($A$1300,O1302)</f>
        <v>1</v>
      </c>
      <c r="Q1302" s="258">
        <v>0</v>
      </c>
      <c r="R1302" s="259">
        <f t="shared" si="106"/>
        <v>-150071.70000000001</v>
      </c>
    </row>
    <row r="1303" spans="1:18" outlineLevel="2">
      <c r="A1303" s="272" t="s">
        <v>5327</v>
      </c>
      <c r="B1303" s="196" t="s">
        <v>4158</v>
      </c>
      <c r="C1303" s="230">
        <v>11497.129999999899</v>
      </c>
      <c r="D1303" s="230">
        <f t="shared" si="99"/>
        <v>-11497.129999999899</v>
      </c>
      <c r="E1303" s="255"/>
      <c r="F1303" s="256"/>
      <c r="G1303" s="256"/>
      <c r="H1303" s="255"/>
      <c r="I1303" s="230"/>
      <c r="J1303" s="255"/>
      <c r="K1303" s="230">
        <f t="shared" si="100"/>
        <v>-11497.129999999899</v>
      </c>
      <c r="L1303" s="252"/>
      <c r="M1303" s="230"/>
      <c r="N1303" s="229">
        <v>0</v>
      </c>
      <c r="O1303" s="65" t="s">
        <v>4155</v>
      </c>
      <c r="P1303" s="242" t="b">
        <f>EXACT($A$1300,O1303)</f>
        <v>1</v>
      </c>
      <c r="Q1303" s="258">
        <v>0</v>
      </c>
      <c r="R1303" s="259">
        <f t="shared" si="106"/>
        <v>-11497.129999999899</v>
      </c>
    </row>
    <row r="1304" spans="1:18" outlineLevel="2">
      <c r="A1304" s="272" t="s">
        <v>5328</v>
      </c>
      <c r="B1304" s="196" t="s">
        <v>4159</v>
      </c>
      <c r="C1304" s="230">
        <v>608370.18999999901</v>
      </c>
      <c r="D1304" s="230">
        <f t="shared" si="99"/>
        <v>-608370.18999999901</v>
      </c>
      <c r="E1304" s="255"/>
      <c r="F1304" s="256"/>
      <c r="G1304" s="256"/>
      <c r="H1304" s="255"/>
      <c r="I1304" s="230"/>
      <c r="J1304" s="255"/>
      <c r="K1304" s="230">
        <f t="shared" si="100"/>
        <v>-608370.18999999901</v>
      </c>
      <c r="L1304" s="252"/>
      <c r="M1304" s="230"/>
      <c r="N1304" s="229">
        <v>0</v>
      </c>
      <c r="O1304" s="65" t="s">
        <v>4155</v>
      </c>
      <c r="P1304" s="242" t="b">
        <f>EXACT($A$1300,O1304)</f>
        <v>1</v>
      </c>
      <c r="Q1304" s="258">
        <v>0</v>
      </c>
      <c r="R1304" s="259">
        <f t="shared" si="106"/>
        <v>-608370.18999999901</v>
      </c>
    </row>
    <row r="1305" spans="1:18" outlineLevel="2">
      <c r="A1305" s="401" t="s">
        <v>5329</v>
      </c>
      <c r="B1305" s="45" t="s">
        <v>4160</v>
      </c>
      <c r="C1305" s="230">
        <v>0</v>
      </c>
      <c r="D1305" s="230">
        <f t="shared" si="99"/>
        <v>0</v>
      </c>
      <c r="E1305" s="255"/>
      <c r="F1305" s="256"/>
      <c r="G1305" s="256"/>
      <c r="H1305" s="255"/>
      <c r="I1305" s="230"/>
      <c r="J1305" s="255"/>
      <c r="K1305" s="230">
        <f t="shared" si="100"/>
        <v>0</v>
      </c>
      <c r="L1305" s="252"/>
      <c r="M1305" s="230"/>
      <c r="N1305" s="229">
        <v>0</v>
      </c>
      <c r="O1305" s="65" t="s">
        <v>4155</v>
      </c>
      <c r="P1305" s="242" t="b">
        <f>EXACT($A$1300,O1305)</f>
        <v>1</v>
      </c>
      <c r="Q1305" s="258">
        <v>0</v>
      </c>
      <c r="R1305" s="259">
        <f t="shared" si="106"/>
        <v>0</v>
      </c>
    </row>
    <row r="1306" spans="1:18" outlineLevel="1">
      <c r="A1306" s="400" t="s">
        <v>4161</v>
      </c>
      <c r="C1306" s="254">
        <f>SUM(C1307)</f>
        <v>277666.15000000002</v>
      </c>
      <c r="D1306" s="254">
        <f t="shared" si="99"/>
        <v>-277666.15000000002</v>
      </c>
      <c r="E1306" s="266"/>
      <c r="F1306" s="256"/>
      <c r="G1306" s="256"/>
      <c r="H1306" s="255"/>
      <c r="I1306" s="254"/>
      <c r="J1306" s="255"/>
      <c r="K1306" s="254">
        <f t="shared" si="100"/>
        <v>-277666.15000000002</v>
      </c>
      <c r="L1306" s="257" t="e">
        <f>#REF!+C1306</f>
        <v>#REF!</v>
      </c>
      <c r="M1306" s="254"/>
      <c r="N1306" s="229" t="e">
        <v>#VALUE!</v>
      </c>
      <c r="O1306" s="65">
        <v>0</v>
      </c>
      <c r="Q1306" s="258">
        <v>-256905.69</v>
      </c>
      <c r="R1306" s="259">
        <f t="shared" si="106"/>
        <v>-20760.460000000021</v>
      </c>
    </row>
    <row r="1307" spans="1:18" outlineLevel="2">
      <c r="A1307" s="272" t="s">
        <v>5330</v>
      </c>
      <c r="B1307" s="196" t="s">
        <v>4162</v>
      </c>
      <c r="C1307" s="230">
        <v>277666.15000000002</v>
      </c>
      <c r="D1307" s="230">
        <f t="shared" si="99"/>
        <v>-277666.15000000002</v>
      </c>
      <c r="E1307" s="255"/>
      <c r="F1307" s="256"/>
      <c r="G1307" s="256"/>
      <c r="H1307" s="255"/>
      <c r="I1307" s="230"/>
      <c r="J1307" s="255"/>
      <c r="K1307" s="230">
        <f t="shared" si="100"/>
        <v>-277666.15000000002</v>
      </c>
      <c r="L1307" s="252"/>
      <c r="M1307" s="230"/>
      <c r="N1307" s="229">
        <v>0</v>
      </c>
      <c r="O1307" s="65" t="s">
        <v>4161</v>
      </c>
      <c r="P1307" s="242" t="b">
        <f>EXACT($A1306,O1307)</f>
        <v>1</v>
      </c>
      <c r="Q1307" s="258">
        <v>0</v>
      </c>
      <c r="R1307" s="259">
        <f t="shared" si="106"/>
        <v>-277666.15000000002</v>
      </c>
    </row>
    <row r="1308" spans="1:18" outlineLevel="1">
      <c r="A1308" s="400" t="s">
        <v>4163</v>
      </c>
      <c r="C1308" s="254">
        <f>SUM(C1309)</f>
        <v>9665647.2300000004</v>
      </c>
      <c r="D1308" s="254">
        <f t="shared" si="99"/>
        <v>-9665647.2300000004</v>
      </c>
      <c r="E1308" s="297"/>
      <c r="F1308" s="256"/>
      <c r="G1308" s="256"/>
      <c r="H1308" s="255"/>
      <c r="I1308" s="254"/>
      <c r="J1308" s="255"/>
      <c r="K1308" s="254">
        <f t="shared" si="100"/>
        <v>-9665647.2300000004</v>
      </c>
      <c r="L1308" s="257" t="e">
        <f>#REF!+C1308</f>
        <v>#REF!</v>
      </c>
      <c r="M1308" s="254"/>
      <c r="N1308" s="229" t="e">
        <v>#VALUE!</v>
      </c>
      <c r="O1308" s="65">
        <v>0</v>
      </c>
      <c r="Q1308" s="258">
        <v>-8810733.8000000007</v>
      </c>
      <c r="R1308" s="259">
        <f t="shared" si="106"/>
        <v>-854913.4299999997</v>
      </c>
    </row>
    <row r="1309" spans="1:18" outlineLevel="2">
      <c r="A1309" s="272" t="s">
        <v>5331</v>
      </c>
      <c r="B1309" s="196" t="s">
        <v>4164</v>
      </c>
      <c r="C1309" s="230">
        <v>9665647.2300000004</v>
      </c>
      <c r="D1309" s="230">
        <f t="shared" si="99"/>
        <v>-9665647.2300000004</v>
      </c>
      <c r="E1309" s="297"/>
      <c r="F1309" s="256"/>
      <c r="G1309" s="256"/>
      <c r="H1309" s="255"/>
      <c r="I1309" s="230"/>
      <c r="J1309" s="255"/>
      <c r="K1309" s="230">
        <f t="shared" si="100"/>
        <v>-9665647.2300000004</v>
      </c>
      <c r="L1309" s="252"/>
      <c r="M1309" s="230"/>
      <c r="N1309" s="229">
        <v>0</v>
      </c>
      <c r="O1309" s="65" t="s">
        <v>4163</v>
      </c>
      <c r="P1309" s="242" t="b">
        <f>EXACT($A1308,O1309)</f>
        <v>1</v>
      </c>
      <c r="Q1309" s="258">
        <v>0</v>
      </c>
      <c r="R1309" s="259">
        <f t="shared" si="106"/>
        <v>-9665647.2300000004</v>
      </c>
    </row>
    <row r="1310" spans="1:18" outlineLevel="1">
      <c r="A1310" s="400" t="s">
        <v>4165</v>
      </c>
      <c r="C1310" s="254">
        <f>SUM(C1311:C1312)</f>
        <v>168940.63</v>
      </c>
      <c r="D1310" s="254">
        <f t="shared" si="99"/>
        <v>-168940.63</v>
      </c>
      <c r="E1310" s="255"/>
      <c r="F1310" s="256"/>
      <c r="G1310" s="256"/>
      <c r="H1310" s="255"/>
      <c r="I1310" s="254"/>
      <c r="J1310" s="255"/>
      <c r="K1310" s="254">
        <f t="shared" si="100"/>
        <v>-168940.63</v>
      </c>
      <c r="L1310" s="257" t="e">
        <f>#REF!+C1310</f>
        <v>#REF!</v>
      </c>
      <c r="M1310" s="254"/>
      <c r="N1310" s="229" t="e">
        <v>#VALUE!</v>
      </c>
      <c r="O1310" s="65">
        <v>0</v>
      </c>
      <c r="Q1310" s="258">
        <v>-156020.95000000001</v>
      </c>
      <c r="R1310" s="259">
        <f t="shared" si="106"/>
        <v>-12919.679999999993</v>
      </c>
    </row>
    <row r="1311" spans="1:18" outlineLevel="2">
      <c r="A1311" s="272" t="s">
        <v>5332</v>
      </c>
      <c r="B1311" s="196" t="s">
        <v>4166</v>
      </c>
      <c r="C1311" s="230">
        <v>168940.63</v>
      </c>
      <c r="D1311" s="230">
        <f t="shared" si="99"/>
        <v>-168940.63</v>
      </c>
      <c r="E1311" s="255"/>
      <c r="F1311" s="256"/>
      <c r="G1311" s="256"/>
      <c r="H1311" s="255"/>
      <c r="I1311" s="230"/>
      <c r="J1311" s="255"/>
      <c r="K1311" s="230">
        <f t="shared" si="100"/>
        <v>-168940.63</v>
      </c>
      <c r="L1311" s="252"/>
      <c r="M1311" s="230"/>
      <c r="N1311" s="229">
        <v>0</v>
      </c>
      <c r="O1311" s="65" t="s">
        <v>4165</v>
      </c>
      <c r="P1311" s="242" t="b">
        <f>EXACT($A$1310,O1311)</f>
        <v>1</v>
      </c>
      <c r="Q1311" s="258">
        <v>0</v>
      </c>
      <c r="R1311" s="259">
        <f t="shared" si="106"/>
        <v>-168940.63</v>
      </c>
    </row>
    <row r="1312" spans="1:18" outlineLevel="2">
      <c r="A1312" s="401" t="s">
        <v>5333</v>
      </c>
      <c r="B1312" s="45" t="s">
        <v>4167</v>
      </c>
      <c r="C1312" s="230">
        <v>0</v>
      </c>
      <c r="D1312" s="230">
        <f t="shared" si="99"/>
        <v>0</v>
      </c>
      <c r="E1312" s="255"/>
      <c r="F1312" s="256"/>
      <c r="G1312" s="256"/>
      <c r="H1312" s="255"/>
      <c r="I1312" s="230"/>
      <c r="J1312" s="255"/>
      <c r="K1312" s="230">
        <f t="shared" si="100"/>
        <v>0</v>
      </c>
      <c r="L1312" s="252"/>
      <c r="M1312" s="230"/>
      <c r="N1312" s="229">
        <v>0</v>
      </c>
      <c r="O1312" s="65" t="s">
        <v>4165</v>
      </c>
      <c r="P1312" s="242" t="b">
        <f>EXACT($A$1310,O1312)</f>
        <v>1</v>
      </c>
      <c r="Q1312" s="258">
        <v>0</v>
      </c>
      <c r="R1312" s="259">
        <f t="shared" si="106"/>
        <v>0</v>
      </c>
    </row>
    <row r="1313" spans="1:18" outlineLevel="1">
      <c r="A1313" s="400" t="s">
        <v>4168</v>
      </c>
      <c r="C1313" s="254">
        <f>SUM(C1314)</f>
        <v>433018.88</v>
      </c>
      <c r="D1313" s="254">
        <f t="shared" si="99"/>
        <v>-433018.88</v>
      </c>
      <c r="E1313" s="255"/>
      <c r="F1313" s="256"/>
      <c r="G1313" s="256"/>
      <c r="H1313" s="255"/>
      <c r="I1313" s="254"/>
      <c r="J1313" s="255"/>
      <c r="K1313" s="254">
        <f t="shared" si="100"/>
        <v>-433018.88</v>
      </c>
      <c r="L1313" s="257" t="e">
        <f>#REF!+C1313</f>
        <v>#REF!</v>
      </c>
      <c r="M1313" s="254"/>
      <c r="N1313" s="229" t="e">
        <v>#VALUE!</v>
      </c>
      <c r="O1313" s="65">
        <v>0</v>
      </c>
      <c r="Q1313" s="258">
        <v>-391103.34</v>
      </c>
      <c r="R1313" s="259">
        <f t="shared" si="106"/>
        <v>-41915.539999999979</v>
      </c>
    </row>
    <row r="1314" spans="1:18" outlineLevel="2">
      <c r="A1314" s="272" t="s">
        <v>5334</v>
      </c>
      <c r="B1314" s="196" t="s">
        <v>4169</v>
      </c>
      <c r="C1314" s="230">
        <v>433018.88</v>
      </c>
      <c r="D1314" s="230">
        <f t="shared" si="99"/>
        <v>-433018.88</v>
      </c>
      <c r="E1314" s="255"/>
      <c r="F1314" s="256"/>
      <c r="G1314" s="256"/>
      <c r="H1314" s="255"/>
      <c r="I1314" s="230"/>
      <c r="J1314" s="255"/>
      <c r="K1314" s="230">
        <f t="shared" si="100"/>
        <v>-433018.88</v>
      </c>
      <c r="L1314" s="252"/>
      <c r="M1314" s="230"/>
      <c r="N1314" s="229">
        <v>0</v>
      </c>
      <c r="O1314" s="65" t="s">
        <v>4168</v>
      </c>
      <c r="P1314" s="242" t="b">
        <f>EXACT($A1313,O1314)</f>
        <v>1</v>
      </c>
      <c r="Q1314" s="258">
        <v>0</v>
      </c>
      <c r="R1314" s="259">
        <f t="shared" si="106"/>
        <v>-433018.88</v>
      </c>
    </row>
    <row r="1315" spans="1:18" outlineLevel="1">
      <c r="A1315" s="400" t="s">
        <v>4170</v>
      </c>
      <c r="C1315" s="254">
        <f>SUM(C1316)</f>
        <v>13895.559999999899</v>
      </c>
      <c r="D1315" s="254">
        <f t="shared" si="99"/>
        <v>-13895.559999999899</v>
      </c>
      <c r="E1315" s="255"/>
      <c r="F1315" s="256"/>
      <c r="G1315" s="256"/>
      <c r="H1315" s="255"/>
      <c r="I1315" s="254"/>
      <c r="J1315" s="255"/>
      <c r="K1315" s="254">
        <f t="shared" si="100"/>
        <v>-13895.559999999899</v>
      </c>
      <c r="L1315" s="257" t="e">
        <f>#REF!+C1315</f>
        <v>#REF!</v>
      </c>
      <c r="M1315" s="254"/>
      <c r="N1315" s="229" t="e">
        <v>#VALUE!</v>
      </c>
      <c r="O1315" s="65">
        <v>0</v>
      </c>
      <c r="Q1315" s="258">
        <v>-12552.64</v>
      </c>
      <c r="R1315" s="259">
        <f t="shared" si="106"/>
        <v>-1342.9199999999</v>
      </c>
    </row>
    <row r="1316" spans="1:18" outlineLevel="2">
      <c r="A1316" s="272" t="s">
        <v>5335</v>
      </c>
      <c r="B1316" s="196" t="s">
        <v>4171</v>
      </c>
      <c r="C1316" s="230">
        <v>13895.559999999899</v>
      </c>
      <c r="D1316" s="230">
        <f t="shared" si="99"/>
        <v>-13895.559999999899</v>
      </c>
      <c r="E1316" s="255"/>
      <c r="F1316" s="256"/>
      <c r="G1316" s="256"/>
      <c r="H1316" s="255"/>
      <c r="I1316" s="230"/>
      <c r="J1316" s="255"/>
      <c r="K1316" s="230">
        <f t="shared" si="100"/>
        <v>-13895.559999999899</v>
      </c>
      <c r="L1316" s="252"/>
      <c r="M1316" s="230"/>
      <c r="N1316" s="229">
        <v>0</v>
      </c>
      <c r="O1316" s="65" t="s">
        <v>4170</v>
      </c>
      <c r="P1316" s="242" t="b">
        <f>EXACT($A1315,O1316)</f>
        <v>1</v>
      </c>
      <c r="Q1316" s="258">
        <v>0</v>
      </c>
      <c r="R1316" s="259">
        <f t="shared" si="106"/>
        <v>-13895.559999999899</v>
      </c>
    </row>
    <row r="1317" spans="1:18" outlineLevel="1">
      <c r="A1317" s="400" t="s">
        <v>4172</v>
      </c>
      <c r="C1317" s="254">
        <f>SUM(C1318)</f>
        <v>413578.47999999899</v>
      </c>
      <c r="D1317" s="254">
        <f t="shared" si="99"/>
        <v>-413578.47999999899</v>
      </c>
      <c r="E1317" s="255"/>
      <c r="F1317" s="256"/>
      <c r="G1317" s="256"/>
      <c r="H1317" s="255"/>
      <c r="I1317" s="254"/>
      <c r="J1317" s="255"/>
      <c r="K1317" s="254">
        <f t="shared" si="100"/>
        <v>-413578.47999999899</v>
      </c>
      <c r="L1317" s="257" t="e">
        <f>#REF!+C1317</f>
        <v>#REF!</v>
      </c>
      <c r="M1317" s="254"/>
      <c r="N1317" s="229" t="e">
        <v>#VALUE!</v>
      </c>
      <c r="O1317" s="65">
        <v>0</v>
      </c>
      <c r="Q1317" s="258">
        <v>-379216.12</v>
      </c>
      <c r="R1317" s="259">
        <f t="shared" si="106"/>
        <v>-34362.359999998996</v>
      </c>
    </row>
    <row r="1318" spans="1:18" outlineLevel="2">
      <c r="A1318" s="272" t="s">
        <v>5336</v>
      </c>
      <c r="B1318" s="196" t="s">
        <v>4173</v>
      </c>
      <c r="C1318" s="230">
        <v>413578.47999999899</v>
      </c>
      <c r="D1318" s="230">
        <f t="shared" si="99"/>
        <v>-413578.47999999899</v>
      </c>
      <c r="E1318" s="255"/>
      <c r="F1318" s="256"/>
      <c r="G1318" s="256"/>
      <c r="H1318" s="255"/>
      <c r="I1318" s="230"/>
      <c r="J1318" s="255"/>
      <c r="K1318" s="230">
        <f t="shared" si="100"/>
        <v>-413578.47999999899</v>
      </c>
      <c r="L1318" s="252"/>
      <c r="M1318" s="230"/>
      <c r="N1318" s="229">
        <v>0</v>
      </c>
      <c r="O1318" s="65" t="s">
        <v>4172</v>
      </c>
      <c r="P1318" s="242" t="b">
        <f>EXACT($A1317,O1318)</f>
        <v>1</v>
      </c>
      <c r="Q1318" s="258">
        <v>0</v>
      </c>
      <c r="R1318" s="259">
        <f t="shared" si="106"/>
        <v>-413578.47999999899</v>
      </c>
    </row>
    <row r="1319" spans="1:18" outlineLevel="1">
      <c r="A1319" s="400" t="s">
        <v>4174</v>
      </c>
      <c r="C1319" s="254">
        <f>SUM(C1320)</f>
        <v>2980.9699999999898</v>
      </c>
      <c r="D1319" s="254">
        <f t="shared" si="99"/>
        <v>-2980.9699999999898</v>
      </c>
      <c r="E1319" s="266"/>
      <c r="F1319" s="256"/>
      <c r="G1319" s="256"/>
      <c r="H1319" s="255"/>
      <c r="I1319" s="254">
        <f>I1320</f>
        <v>2980.9699999999898</v>
      </c>
      <c r="J1319" s="255"/>
      <c r="K1319" s="254">
        <f t="shared" si="100"/>
        <v>0</v>
      </c>
      <c r="L1319" s="257" t="e">
        <f>#REF!+C1319</f>
        <v>#REF!</v>
      </c>
      <c r="M1319" s="254"/>
      <c r="N1319" s="229" t="e">
        <v>#VALUE!</v>
      </c>
      <c r="O1319" s="65">
        <v>0</v>
      </c>
      <c r="Q1319" s="258">
        <v>0.46999999999980002</v>
      </c>
      <c r="R1319" s="259">
        <f t="shared" si="106"/>
        <v>-0.46999999999980002</v>
      </c>
    </row>
    <row r="1320" spans="1:18" outlineLevel="2">
      <c r="A1320" s="272" t="s">
        <v>5337</v>
      </c>
      <c r="B1320" s="196" t="s">
        <v>4175</v>
      </c>
      <c r="C1320" s="230">
        <v>2980.9699999999898</v>
      </c>
      <c r="D1320" s="230">
        <f t="shared" si="99"/>
        <v>-2980.9699999999898</v>
      </c>
      <c r="E1320" s="255"/>
      <c r="F1320" s="256"/>
      <c r="G1320" s="256"/>
      <c r="H1320" s="255"/>
      <c r="I1320" s="230">
        <v>2980.9699999999898</v>
      </c>
      <c r="J1320" s="255"/>
      <c r="K1320" s="230">
        <f t="shared" si="100"/>
        <v>0</v>
      </c>
      <c r="L1320" s="252"/>
      <c r="M1320" s="230"/>
      <c r="N1320" s="229">
        <v>0</v>
      </c>
      <c r="O1320" s="65" t="s">
        <v>4174</v>
      </c>
      <c r="P1320" s="242" t="b">
        <f>EXACT($A1319,O1320)</f>
        <v>1</v>
      </c>
      <c r="Q1320" s="258">
        <v>0</v>
      </c>
      <c r="R1320" s="259">
        <f t="shared" si="106"/>
        <v>0</v>
      </c>
    </row>
    <row r="1321" spans="1:18" outlineLevel="1">
      <c r="A1321" s="400" t="s">
        <v>4176</v>
      </c>
      <c r="C1321" s="254">
        <f>SUM(C1322)</f>
        <v>341212.66999999899</v>
      </c>
      <c r="D1321" s="254">
        <f t="shared" si="99"/>
        <v>-341212.66999999899</v>
      </c>
      <c r="E1321" s="255"/>
      <c r="F1321" s="256"/>
      <c r="G1321" s="256"/>
      <c r="H1321" s="255"/>
      <c r="I1321" s="254">
        <f>I1322</f>
        <v>341212.66999999899</v>
      </c>
      <c r="J1321" s="255"/>
      <c r="K1321" s="254">
        <f t="shared" si="100"/>
        <v>0</v>
      </c>
      <c r="L1321" s="257" t="e">
        <f>#REF!+C1321</f>
        <v>#REF!</v>
      </c>
      <c r="M1321" s="254"/>
      <c r="N1321" s="229" t="e">
        <v>#VALUE!</v>
      </c>
      <c r="O1321" s="65">
        <v>0</v>
      </c>
      <c r="Q1321" s="258">
        <v>-3.0000000027939702E-2</v>
      </c>
      <c r="R1321" s="259">
        <f t="shared" si="106"/>
        <v>3.0000000027939702E-2</v>
      </c>
    </row>
    <row r="1322" spans="1:18" outlineLevel="2">
      <c r="A1322" s="272" t="s">
        <v>5338</v>
      </c>
      <c r="B1322" s="196" t="s">
        <v>4177</v>
      </c>
      <c r="C1322" s="230">
        <v>341212.66999999899</v>
      </c>
      <c r="D1322" s="230">
        <f t="shared" si="99"/>
        <v>-341212.66999999899</v>
      </c>
      <c r="E1322" s="255"/>
      <c r="F1322" s="256"/>
      <c r="G1322" s="256"/>
      <c r="H1322" s="255"/>
      <c r="I1322" s="230">
        <v>341212.66999999899</v>
      </c>
      <c r="J1322" s="255"/>
      <c r="K1322" s="230">
        <f t="shared" si="100"/>
        <v>0</v>
      </c>
      <c r="L1322" s="252"/>
      <c r="M1322" s="230"/>
      <c r="N1322" s="229">
        <v>0</v>
      </c>
      <c r="O1322" s="65" t="s">
        <v>4176</v>
      </c>
      <c r="P1322" s="242" t="b">
        <f>EXACT($A1321,O1322)</f>
        <v>1</v>
      </c>
      <c r="Q1322" s="258">
        <v>0</v>
      </c>
      <c r="R1322" s="259">
        <f t="shared" si="106"/>
        <v>0</v>
      </c>
    </row>
    <row r="1323" spans="1:18" outlineLevel="1">
      <c r="A1323" s="400" t="s">
        <v>4178</v>
      </c>
      <c r="C1323" s="254">
        <f>SUM(C1324)</f>
        <v>6931298.25</v>
      </c>
      <c r="D1323" s="254">
        <f t="shared" si="99"/>
        <v>-6931298.25</v>
      </c>
      <c r="E1323" s="255"/>
      <c r="F1323" s="256"/>
      <c r="G1323" s="256"/>
      <c r="H1323" s="255"/>
      <c r="I1323" s="254">
        <f>I1324</f>
        <v>0</v>
      </c>
      <c r="J1323" s="255"/>
      <c r="K1323" s="254">
        <f t="shared" si="100"/>
        <v>-6931298.25</v>
      </c>
      <c r="L1323" s="257" t="e">
        <f>#REF!+C1323</f>
        <v>#REF!</v>
      </c>
      <c r="M1323" s="254"/>
      <c r="N1323" s="229" t="e">
        <v>#VALUE!</v>
      </c>
      <c r="O1323" s="65">
        <v>0</v>
      </c>
      <c r="Q1323" s="258">
        <v>-1114138.6399999999</v>
      </c>
      <c r="R1323" s="259">
        <f t="shared" si="106"/>
        <v>-5817159.6100000003</v>
      </c>
    </row>
    <row r="1324" spans="1:18" outlineLevel="2">
      <c r="A1324" s="272" t="s">
        <v>5339</v>
      </c>
      <c r="B1324" s="196" t="s">
        <v>4179</v>
      </c>
      <c r="C1324" s="230">
        <v>6931298.25</v>
      </c>
      <c r="D1324" s="230">
        <f t="shared" ref="D1324:D1411" si="108">C1324*-1</f>
        <v>-6931298.25</v>
      </c>
      <c r="E1324" s="255"/>
      <c r="F1324" s="256"/>
      <c r="G1324" s="256"/>
      <c r="H1324" s="255"/>
      <c r="I1324" s="230">
        <v>0</v>
      </c>
      <c r="J1324" s="255"/>
      <c r="K1324" s="230">
        <f t="shared" ref="K1324:K1411" si="109">D1324+I1324</f>
        <v>-6931298.25</v>
      </c>
      <c r="L1324" s="252"/>
      <c r="M1324" s="230"/>
      <c r="N1324" s="229">
        <v>0</v>
      </c>
      <c r="O1324" s="65" t="s">
        <v>4178</v>
      </c>
      <c r="P1324" s="242" t="b">
        <f>EXACT($A1323,O1324)</f>
        <v>1</v>
      </c>
      <c r="Q1324" s="258">
        <v>0</v>
      </c>
      <c r="R1324" s="259">
        <f t="shared" si="106"/>
        <v>-6931298.25</v>
      </c>
    </row>
    <row r="1325" spans="1:18" outlineLevel="1">
      <c r="A1325" s="400" t="s">
        <v>4180</v>
      </c>
      <c r="C1325" s="254">
        <f>SUM(C1326)</f>
        <v>0</v>
      </c>
      <c r="D1325" s="254">
        <f t="shared" si="108"/>
        <v>0</v>
      </c>
      <c r="E1325" s="266"/>
      <c r="F1325" s="256"/>
      <c r="G1325" s="256"/>
      <c r="H1325" s="255"/>
      <c r="I1325" s="254">
        <f>I1326</f>
        <v>0</v>
      </c>
      <c r="J1325" s="255"/>
      <c r="K1325" s="254">
        <f t="shared" si="109"/>
        <v>0</v>
      </c>
      <c r="L1325" s="257" t="e">
        <f>#REF!+C1325</f>
        <v>#REF!</v>
      </c>
      <c r="M1325" s="254"/>
      <c r="N1325" s="229" t="e">
        <v>#VALUE!</v>
      </c>
      <c r="O1325" s="65">
        <v>0</v>
      </c>
      <c r="Q1325" s="258">
        <v>0</v>
      </c>
      <c r="R1325" s="259">
        <f t="shared" si="106"/>
        <v>0</v>
      </c>
    </row>
    <row r="1326" spans="1:18" outlineLevel="2">
      <c r="A1326" s="272" t="s">
        <v>5340</v>
      </c>
      <c r="B1326" s="196" t="s">
        <v>4181</v>
      </c>
      <c r="C1326" s="230">
        <v>0</v>
      </c>
      <c r="D1326" s="230">
        <f t="shared" si="108"/>
        <v>0</v>
      </c>
      <c r="E1326" s="255"/>
      <c r="F1326" s="256"/>
      <c r="G1326" s="256"/>
      <c r="H1326" s="255"/>
      <c r="I1326" s="230">
        <v>0</v>
      </c>
      <c r="J1326" s="255"/>
      <c r="K1326" s="230">
        <f t="shared" si="109"/>
        <v>0</v>
      </c>
      <c r="L1326" s="252"/>
      <c r="M1326" s="230"/>
      <c r="N1326" s="229">
        <v>0</v>
      </c>
      <c r="O1326" s="65" t="s">
        <v>4180</v>
      </c>
      <c r="P1326" s="242" t="b">
        <f>EXACT($A1325,O1326)</f>
        <v>1</v>
      </c>
      <c r="Q1326" s="258">
        <v>0</v>
      </c>
      <c r="R1326" s="259">
        <f t="shared" si="106"/>
        <v>0</v>
      </c>
    </row>
    <row r="1327" spans="1:18" outlineLevel="1">
      <c r="A1327" s="400" t="s">
        <v>4182</v>
      </c>
      <c r="C1327" s="254">
        <f>SUM(C1328)</f>
        <v>162306.26</v>
      </c>
      <c r="D1327" s="254">
        <f t="shared" si="108"/>
        <v>-162306.26</v>
      </c>
      <c r="E1327" s="297"/>
      <c r="F1327" s="256"/>
      <c r="G1327" s="256"/>
      <c r="H1327" s="255"/>
      <c r="I1327" s="254">
        <f>I1328</f>
        <v>162306.26</v>
      </c>
      <c r="J1327" s="255"/>
      <c r="K1327" s="254">
        <f t="shared" si="109"/>
        <v>0</v>
      </c>
      <c r="L1327" s="257" t="e">
        <f>#REF!+C1327</f>
        <v>#REF!</v>
      </c>
      <c r="M1327" s="254"/>
      <c r="N1327" s="229" t="e">
        <v>#VALUE!</v>
      </c>
      <c r="O1327" s="65">
        <v>0</v>
      </c>
      <c r="Q1327" s="258">
        <v>0.239999999990687</v>
      </c>
      <c r="R1327" s="259">
        <f t="shared" si="106"/>
        <v>-0.239999999990687</v>
      </c>
    </row>
    <row r="1328" spans="1:18" outlineLevel="2">
      <c r="A1328" s="272" t="s">
        <v>5341</v>
      </c>
      <c r="B1328" s="196" t="s">
        <v>4183</v>
      </c>
      <c r="C1328" s="230">
        <v>162306.26</v>
      </c>
      <c r="D1328" s="230">
        <f t="shared" si="108"/>
        <v>-162306.26</v>
      </c>
      <c r="E1328" s="255"/>
      <c r="F1328" s="256"/>
      <c r="G1328" s="256"/>
      <c r="H1328" s="255"/>
      <c r="I1328" s="230">
        <v>162306.26</v>
      </c>
      <c r="J1328" s="255"/>
      <c r="K1328" s="230">
        <f t="shared" si="109"/>
        <v>0</v>
      </c>
      <c r="L1328" s="252"/>
      <c r="M1328" s="230"/>
      <c r="N1328" s="229">
        <v>0</v>
      </c>
      <c r="O1328" s="65" t="s">
        <v>4182</v>
      </c>
      <c r="P1328" s="242" t="b">
        <f>EXACT($A1327,O1328)</f>
        <v>1</v>
      </c>
      <c r="Q1328" s="258">
        <v>0</v>
      </c>
      <c r="R1328" s="259">
        <f t="shared" si="106"/>
        <v>0</v>
      </c>
    </row>
    <row r="1329" spans="1:18" outlineLevel="1">
      <c r="A1329" s="400" t="s">
        <v>4184</v>
      </c>
      <c r="C1329" s="254">
        <f>SUM(C1330)</f>
        <v>0</v>
      </c>
      <c r="D1329" s="254">
        <f t="shared" si="108"/>
        <v>0</v>
      </c>
      <c r="E1329" s="255"/>
      <c r="F1329" s="256"/>
      <c r="G1329" s="256"/>
      <c r="H1329" s="255"/>
      <c r="I1329" s="254">
        <f>I1330</f>
        <v>-220582999.29535568</v>
      </c>
      <c r="J1329" s="255"/>
      <c r="K1329" s="254">
        <f>D1329+I1329</f>
        <v>-220582999.29535568</v>
      </c>
      <c r="L1329" s="252"/>
      <c r="M1329" s="230"/>
      <c r="N1329" s="229" t="e">
        <v>#VALUE!</v>
      </c>
      <c r="O1329" s="65">
        <v>0</v>
      </c>
      <c r="Q1329" s="258">
        <v>-202004799</v>
      </c>
      <c r="R1329" s="259">
        <f t="shared" si="106"/>
        <v>-18578200.295355678</v>
      </c>
    </row>
    <row r="1330" spans="1:18" outlineLevel="2">
      <c r="A1330" s="33"/>
      <c r="B1330" s="46" t="s">
        <v>4185</v>
      </c>
      <c r="C1330" s="284"/>
      <c r="D1330" s="284"/>
      <c r="E1330" s="255"/>
      <c r="F1330" s="251"/>
      <c r="G1330" s="251"/>
      <c r="H1330" s="250"/>
      <c r="I1330" s="230">
        <v>-220582999.29535568</v>
      </c>
      <c r="J1330" s="255"/>
      <c r="K1330" s="284"/>
      <c r="L1330" s="257"/>
      <c r="M1330" s="230"/>
      <c r="N1330" s="229"/>
      <c r="O1330" s="65">
        <v>0</v>
      </c>
      <c r="Q1330" s="258">
        <v>0</v>
      </c>
      <c r="R1330" s="259">
        <f>K1330+Q1330</f>
        <v>0</v>
      </c>
    </row>
    <row r="1331" spans="1:18" outlineLevel="1">
      <c r="C1331" s="229"/>
      <c r="D1331" s="229"/>
      <c r="E1331" s="266"/>
      <c r="F1331" s="256"/>
      <c r="G1331" s="256"/>
      <c r="H1331" s="255"/>
      <c r="I1331" s="229"/>
      <c r="J1331" s="255"/>
      <c r="K1331" s="229"/>
      <c r="L1331" s="252"/>
      <c r="M1331" s="229"/>
      <c r="N1331" s="229"/>
      <c r="O1331" s="65"/>
      <c r="Q1331" s="258"/>
      <c r="R1331" s="259"/>
    </row>
    <row r="1332" spans="1:18">
      <c r="A1332" s="400" t="s">
        <v>4186</v>
      </c>
      <c r="B1332" s="249"/>
      <c r="C1332" s="229">
        <f>C1284+C1286+C1288+C1290+C1297+C1300+C1306+C1308+C1310+C1313+C1315+C1317+C1319+C1321+C1323+C1325+C1327+C1329</f>
        <v>375278345.71999907</v>
      </c>
      <c r="D1332" s="229">
        <f t="shared" si="108"/>
        <v>-375278345.71999907</v>
      </c>
      <c r="E1332" s="255"/>
      <c r="F1332" s="256"/>
      <c r="G1332" s="256"/>
      <c r="H1332" s="255"/>
      <c r="I1332" s="282">
        <f>I1284+I1286+I1288+I1290+I1297+I1300+I1306+I1308+I1310+I1313+I1315+I1317+I1319+I1321+I1323+I1325+I1327+I1329</f>
        <v>130326611.76464337</v>
      </c>
      <c r="J1332" s="255"/>
      <c r="K1332" s="229">
        <f t="shared" si="109"/>
        <v>-244951733.9553557</v>
      </c>
      <c r="L1332" s="257" t="e">
        <f>#REF!+C1332</f>
        <v>#REF!</v>
      </c>
      <c r="M1332" s="219"/>
      <c r="N1332" s="229" t="e">
        <v>#VALUE!</v>
      </c>
      <c r="O1332" s="65"/>
      <c r="Q1332" s="258"/>
      <c r="R1332" s="259"/>
    </row>
    <row r="1333" spans="1:18" outlineLevel="1">
      <c r="A1333" s="400" t="s">
        <v>2885</v>
      </c>
      <c r="C1333" s="254">
        <f>SUM(C1334)</f>
        <v>-93262702.120000005</v>
      </c>
      <c r="D1333" s="254">
        <f t="shared" si="108"/>
        <v>93262702.120000005</v>
      </c>
      <c r="E1333" s="255"/>
      <c r="F1333" s="256"/>
      <c r="G1333" s="256"/>
      <c r="H1333" s="255"/>
      <c r="I1333" s="254">
        <f>I1334</f>
        <v>-93262702.120000005</v>
      </c>
      <c r="J1333" s="255"/>
      <c r="K1333" s="254">
        <f t="shared" si="109"/>
        <v>0</v>
      </c>
      <c r="L1333" s="257" t="e">
        <f>#REF!+C1333</f>
        <v>#REF!</v>
      </c>
      <c r="M1333" s="229"/>
      <c r="N1333" s="229" t="e">
        <v>#VALUE!</v>
      </c>
      <c r="O1333" s="65">
        <v>0</v>
      </c>
      <c r="Q1333" s="258">
        <v>0.109999999403954</v>
      </c>
      <c r="R1333" s="259">
        <f t="shared" ref="R1333:R1339" si="110">K1333-Q1333</f>
        <v>-0.109999999403954</v>
      </c>
    </row>
    <row r="1334" spans="1:18" outlineLevel="2">
      <c r="A1334" s="401" t="s">
        <v>5342</v>
      </c>
      <c r="B1334" s="196" t="s">
        <v>2886</v>
      </c>
      <c r="C1334" s="230">
        <v>-93262702.120000005</v>
      </c>
      <c r="D1334" s="230">
        <f t="shared" si="108"/>
        <v>93262702.120000005</v>
      </c>
      <c r="E1334" s="255"/>
      <c r="F1334" s="256"/>
      <c r="G1334" s="256"/>
      <c r="H1334" s="255"/>
      <c r="I1334" s="230">
        <v>-93262702.120000005</v>
      </c>
      <c r="J1334" s="255"/>
      <c r="K1334" s="230">
        <f t="shared" si="109"/>
        <v>0</v>
      </c>
      <c r="L1334" s="252"/>
      <c r="M1334" s="230"/>
      <c r="N1334" s="229">
        <v>0</v>
      </c>
      <c r="O1334" s="65" t="s">
        <v>2885</v>
      </c>
      <c r="P1334" s="242" t="b">
        <f>EXACT($A1333,O1334)</f>
        <v>1</v>
      </c>
      <c r="Q1334" s="258">
        <v>0</v>
      </c>
      <c r="R1334" s="259">
        <f t="shared" si="110"/>
        <v>0</v>
      </c>
    </row>
    <row r="1335" spans="1:18" outlineLevel="1">
      <c r="A1335" s="400" t="s">
        <v>4187</v>
      </c>
      <c r="C1335" s="254">
        <f>SUM(C1336:C1337)</f>
        <v>-299.27999999999901</v>
      </c>
      <c r="D1335" s="254">
        <f t="shared" si="108"/>
        <v>299.27999999999901</v>
      </c>
      <c r="E1335" s="255"/>
      <c r="F1335" s="256"/>
      <c r="G1335" s="256"/>
      <c r="H1335" s="255"/>
      <c r="I1335" s="230"/>
      <c r="J1335" s="255"/>
      <c r="K1335" s="254">
        <f t="shared" si="109"/>
        <v>299.27999999999901</v>
      </c>
      <c r="L1335" s="252"/>
      <c r="M1335" s="230"/>
      <c r="N1335" s="229" t="e">
        <v>#VALUE!</v>
      </c>
      <c r="O1335" s="65">
        <v>0</v>
      </c>
      <c r="Q1335" s="258">
        <v>274.33999999999997</v>
      </c>
      <c r="R1335" s="259">
        <f t="shared" si="110"/>
        <v>24.939999999999031</v>
      </c>
    </row>
    <row r="1336" spans="1:18" outlineLevel="2">
      <c r="A1336" s="401" t="s">
        <v>5343</v>
      </c>
      <c r="B1336" s="196" t="s">
        <v>4188</v>
      </c>
      <c r="C1336" s="273">
        <v>-299.27999999999901</v>
      </c>
      <c r="D1336" s="230">
        <f t="shared" si="108"/>
        <v>299.27999999999901</v>
      </c>
      <c r="E1336" s="255"/>
      <c r="F1336" s="256"/>
      <c r="G1336" s="256"/>
      <c r="H1336" s="255"/>
      <c r="I1336" s="230"/>
      <c r="J1336" s="255"/>
      <c r="K1336" s="230">
        <f t="shared" si="109"/>
        <v>299.27999999999901</v>
      </c>
      <c r="L1336" s="252"/>
      <c r="M1336" s="230"/>
      <c r="N1336" s="229">
        <v>0</v>
      </c>
      <c r="O1336" s="65" t="s">
        <v>4187</v>
      </c>
      <c r="P1336" s="242" t="b">
        <f>EXACT($A$1335,O1336)</f>
        <v>1</v>
      </c>
      <c r="Q1336" s="258">
        <v>0</v>
      </c>
      <c r="R1336" s="259">
        <f t="shared" si="110"/>
        <v>299.27999999999901</v>
      </c>
    </row>
    <row r="1337" spans="1:18" outlineLevel="2">
      <c r="A1337" s="401" t="s">
        <v>5344</v>
      </c>
      <c r="B1337" s="196" t="s">
        <v>2665</v>
      </c>
      <c r="C1337" s="273">
        <v>0</v>
      </c>
      <c r="D1337" s="230">
        <f t="shared" si="108"/>
        <v>0</v>
      </c>
      <c r="E1337" s="255"/>
      <c r="F1337" s="256"/>
      <c r="G1337" s="256"/>
      <c r="H1337" s="255"/>
      <c r="I1337" s="230"/>
      <c r="J1337" s="255"/>
      <c r="K1337" s="230">
        <f t="shared" si="109"/>
        <v>0</v>
      </c>
      <c r="L1337" s="252"/>
      <c r="M1337" s="230"/>
      <c r="N1337" s="229">
        <v>0</v>
      </c>
      <c r="O1337" s="65" t="s">
        <v>4187</v>
      </c>
      <c r="P1337" s="242" t="b">
        <f>EXACT($A$1335,O1337)</f>
        <v>1</v>
      </c>
      <c r="Q1337" s="258">
        <v>0</v>
      </c>
      <c r="R1337" s="259">
        <f t="shared" si="110"/>
        <v>0</v>
      </c>
    </row>
    <row r="1338" spans="1:18" outlineLevel="1">
      <c r="A1338" s="400" t="s">
        <v>4189</v>
      </c>
      <c r="C1338" s="254">
        <f>SUM(C1339)</f>
        <v>-176835.179999999</v>
      </c>
      <c r="D1338" s="254">
        <f t="shared" si="108"/>
        <v>176835.179999999</v>
      </c>
      <c r="E1338" s="255"/>
      <c r="F1338" s="256"/>
      <c r="G1338" s="256"/>
      <c r="H1338" s="255"/>
      <c r="I1338" s="254">
        <f>I1339</f>
        <v>-176835.179999999</v>
      </c>
      <c r="J1338" s="255"/>
      <c r="K1338" s="254">
        <f t="shared" si="109"/>
        <v>0</v>
      </c>
      <c r="L1338" s="257" t="e">
        <f>#REF!+C1338</f>
        <v>#REF!</v>
      </c>
      <c r="M1338" s="229"/>
      <c r="N1338" s="229" t="e">
        <v>#VALUE!</v>
      </c>
      <c r="O1338" s="65">
        <v>0</v>
      </c>
      <c r="Q1338" s="258">
        <v>0.44000000000232797</v>
      </c>
      <c r="R1338" s="259">
        <f t="shared" si="110"/>
        <v>-0.44000000000232797</v>
      </c>
    </row>
    <row r="1339" spans="1:18" ht="12.75" customHeight="1" outlineLevel="2">
      <c r="A1339" s="401" t="s">
        <v>5345</v>
      </c>
      <c r="B1339" s="196" t="s">
        <v>4190</v>
      </c>
      <c r="C1339" s="230">
        <v>-176835.179999999</v>
      </c>
      <c r="D1339" s="230">
        <f t="shared" si="108"/>
        <v>176835.179999999</v>
      </c>
      <c r="E1339" s="255"/>
      <c r="F1339" s="256"/>
      <c r="G1339" s="256"/>
      <c r="H1339" s="255"/>
      <c r="I1339" s="230">
        <v>-176835.179999999</v>
      </c>
      <c r="J1339" s="255"/>
      <c r="K1339" s="230">
        <f t="shared" si="109"/>
        <v>0</v>
      </c>
      <c r="L1339" s="252"/>
      <c r="M1339" s="230"/>
      <c r="N1339" s="229">
        <v>0</v>
      </c>
      <c r="O1339" s="65" t="s">
        <v>4189</v>
      </c>
      <c r="P1339" s="242" t="b">
        <f>EXACT($A1338,O1339)</f>
        <v>1</v>
      </c>
      <c r="Q1339" s="258">
        <v>0</v>
      </c>
      <c r="R1339" s="259">
        <f t="shared" si="110"/>
        <v>0</v>
      </c>
    </row>
    <row r="1340" spans="1:18" outlineLevel="1">
      <c r="C1340" s="229"/>
      <c r="D1340" s="229"/>
      <c r="E1340" s="255"/>
      <c r="F1340" s="256"/>
      <c r="G1340" s="256"/>
      <c r="H1340" s="255"/>
      <c r="I1340" s="229"/>
      <c r="J1340" s="255"/>
      <c r="K1340" s="229"/>
      <c r="L1340" s="252"/>
      <c r="M1340" s="229"/>
      <c r="N1340" s="229"/>
      <c r="O1340" s="65"/>
      <c r="Q1340" s="258"/>
      <c r="R1340" s="259"/>
    </row>
    <row r="1341" spans="1:18">
      <c r="A1341" s="400" t="s">
        <v>4191</v>
      </c>
      <c r="B1341" s="249"/>
      <c r="C1341" s="229">
        <f>C1333+C1338+C1335</f>
        <v>-93439836.579999998</v>
      </c>
      <c r="D1341" s="229">
        <f t="shared" si="108"/>
        <v>93439836.579999998</v>
      </c>
      <c r="E1341" s="255"/>
      <c r="F1341" s="256"/>
      <c r="G1341" s="256"/>
      <c r="H1341" s="255"/>
      <c r="I1341" s="229">
        <f>I1333+I1335+I1338</f>
        <v>-93439537.299999997</v>
      </c>
      <c r="J1341" s="255"/>
      <c r="K1341" s="229">
        <f t="shared" si="109"/>
        <v>299.28000000119209</v>
      </c>
      <c r="L1341" s="257" t="e">
        <f>#REF!+C1341</f>
        <v>#REF!</v>
      </c>
      <c r="M1341" s="219"/>
      <c r="N1341" s="229" t="e">
        <v>#VALUE!</v>
      </c>
      <c r="O1341" s="65"/>
      <c r="Q1341" s="258"/>
      <c r="R1341" s="259"/>
    </row>
    <row r="1342" spans="1:18">
      <c r="A1342" s="249"/>
      <c r="B1342" s="249"/>
      <c r="C1342" s="219"/>
      <c r="D1342" s="219"/>
      <c r="E1342" s="255"/>
      <c r="F1342" s="256"/>
      <c r="G1342" s="256"/>
      <c r="H1342" s="255"/>
      <c r="I1342" s="219"/>
      <c r="J1342" s="255"/>
      <c r="K1342" s="219"/>
      <c r="L1342" s="252"/>
      <c r="M1342" s="219"/>
      <c r="N1342" s="229"/>
      <c r="O1342" s="65"/>
      <c r="Q1342" s="258"/>
      <c r="R1342" s="259"/>
    </row>
    <row r="1343" spans="1:18">
      <c r="A1343" s="422" t="s">
        <v>4192</v>
      </c>
      <c r="B1343" s="249"/>
      <c r="C1343" s="276">
        <f>C1266+C1332+C1341+C1283</f>
        <v>-326256974.53999591</v>
      </c>
      <c r="D1343" s="276">
        <f t="shared" si="108"/>
        <v>326256974.53999591</v>
      </c>
      <c r="E1343" s="255"/>
      <c r="F1343" s="256"/>
      <c r="G1343" s="256"/>
      <c r="H1343" s="255"/>
      <c r="I1343" s="276">
        <f>I1266+I1332+I1341+I1283</f>
        <v>13102148.544643585</v>
      </c>
      <c r="J1343" s="297"/>
      <c r="K1343" s="276">
        <f t="shared" si="109"/>
        <v>339359123.08463949</v>
      </c>
      <c r="L1343" s="303" t="e">
        <f>#REF!+C1343</f>
        <v>#REF!</v>
      </c>
      <c r="M1343" s="276"/>
      <c r="N1343" s="229" t="e">
        <v>#VALUE!</v>
      </c>
      <c r="O1343" s="65"/>
      <c r="Q1343" s="258"/>
      <c r="R1343" s="259"/>
    </row>
    <row r="1344" spans="1:18">
      <c r="C1344" s="229"/>
      <c r="D1344" s="229"/>
      <c r="E1344" s="255"/>
      <c r="F1344" s="256"/>
      <c r="G1344" s="256"/>
      <c r="H1344" s="255"/>
      <c r="I1344" s="229"/>
      <c r="J1344" s="255"/>
      <c r="K1344" s="229"/>
      <c r="L1344" s="252"/>
      <c r="M1344" s="229"/>
      <c r="N1344" s="229"/>
      <c r="O1344" s="65"/>
      <c r="Q1344" s="258"/>
      <c r="R1344" s="259"/>
    </row>
    <row r="1345" spans="1:18" outlineLevel="1">
      <c r="A1345" s="400" t="s">
        <v>4193</v>
      </c>
      <c r="C1345" s="254">
        <f>SUM(C1346)</f>
        <v>39860898.539999902</v>
      </c>
      <c r="D1345" s="254">
        <f t="shared" si="108"/>
        <v>-39860898.539999902</v>
      </c>
      <c r="E1345" s="255"/>
      <c r="F1345" s="229"/>
      <c r="G1345" s="229"/>
      <c r="H1345" s="255"/>
      <c r="I1345" s="254"/>
      <c r="J1345" s="255"/>
      <c r="K1345" s="254">
        <f t="shared" si="109"/>
        <v>-39860898.539999902</v>
      </c>
      <c r="L1345" s="257" t="e">
        <f>#REF!+C1345</f>
        <v>#REF!</v>
      </c>
      <c r="M1345" s="254"/>
      <c r="N1345" s="229" t="e">
        <v>#VALUE!</v>
      </c>
      <c r="O1345" s="65">
        <v>0</v>
      </c>
      <c r="Q1345" s="258">
        <v>-35986462.939999998</v>
      </c>
      <c r="R1345" s="259">
        <f>K1345-Q1345</f>
        <v>-3874435.5999999046</v>
      </c>
    </row>
    <row r="1346" spans="1:18" outlineLevel="2">
      <c r="A1346" s="272" t="s">
        <v>5346</v>
      </c>
      <c r="B1346" s="196" t="s">
        <v>4194</v>
      </c>
      <c r="C1346" s="230">
        <v>39860898.539999902</v>
      </c>
      <c r="D1346" s="230">
        <f t="shared" si="108"/>
        <v>-39860898.539999902</v>
      </c>
      <c r="E1346" s="255"/>
      <c r="F1346" s="229"/>
      <c r="G1346" s="229"/>
      <c r="H1346" s="255"/>
      <c r="I1346" s="230"/>
      <c r="J1346" s="255"/>
      <c r="K1346" s="230">
        <f t="shared" si="109"/>
        <v>-39860898.539999902</v>
      </c>
      <c r="L1346" s="252"/>
      <c r="M1346" s="230"/>
      <c r="N1346" s="229">
        <v>0</v>
      </c>
      <c r="O1346" s="65" t="s">
        <v>4193</v>
      </c>
      <c r="P1346" s="242" t="b">
        <f>EXACT($A1345,O1346)</f>
        <v>1</v>
      </c>
      <c r="Q1346" s="258">
        <v>0</v>
      </c>
      <c r="R1346" s="259">
        <f t="shared" ref="R1346:R1409" si="111">K1346-Q1346</f>
        <v>-39860898.539999902</v>
      </c>
    </row>
    <row r="1347" spans="1:18" outlineLevel="1">
      <c r="A1347" s="400" t="s">
        <v>4195</v>
      </c>
      <c r="C1347" s="254">
        <f>SUM(C1348)</f>
        <v>8194437.3700000001</v>
      </c>
      <c r="D1347" s="254">
        <f t="shared" si="108"/>
        <v>-8194437.3700000001</v>
      </c>
      <c r="E1347" s="255"/>
      <c r="F1347" s="229"/>
      <c r="G1347" s="229"/>
      <c r="H1347" s="255"/>
      <c r="I1347" s="254"/>
      <c r="J1347" s="255"/>
      <c r="K1347" s="254">
        <f t="shared" si="109"/>
        <v>-8194437.3700000001</v>
      </c>
      <c r="L1347" s="257" t="e">
        <f>#REF!+C1347</f>
        <v>#REF!</v>
      </c>
      <c r="M1347" s="254"/>
      <c r="N1347" s="229" t="e">
        <v>#VALUE!</v>
      </c>
      <c r="O1347" s="65">
        <v>0</v>
      </c>
      <c r="Q1347" s="258">
        <v>-7251380.96</v>
      </c>
      <c r="R1347" s="259">
        <f t="shared" si="111"/>
        <v>-943056.41000000015</v>
      </c>
    </row>
    <row r="1348" spans="1:18" outlineLevel="2">
      <c r="A1348" s="272" t="s">
        <v>5347</v>
      </c>
      <c r="B1348" s="196" t="s">
        <v>4196</v>
      </c>
      <c r="C1348" s="230">
        <v>8194437.3700000001</v>
      </c>
      <c r="D1348" s="230">
        <f t="shared" si="108"/>
        <v>-8194437.3700000001</v>
      </c>
      <c r="E1348" s="255"/>
      <c r="F1348" s="229"/>
      <c r="G1348" s="229"/>
      <c r="H1348" s="255"/>
      <c r="I1348" s="230"/>
      <c r="J1348" s="255"/>
      <c r="K1348" s="230">
        <f t="shared" si="109"/>
        <v>-8194437.3700000001</v>
      </c>
      <c r="L1348" s="252"/>
      <c r="M1348" s="230"/>
      <c r="N1348" s="229">
        <v>0</v>
      </c>
      <c r="O1348" s="65" t="s">
        <v>4195</v>
      </c>
      <c r="P1348" s="242" t="b">
        <f>EXACT($A1347,O1348)</f>
        <v>1</v>
      </c>
      <c r="Q1348" s="258">
        <v>0</v>
      </c>
      <c r="R1348" s="259">
        <f t="shared" si="111"/>
        <v>-8194437.3700000001</v>
      </c>
    </row>
    <row r="1349" spans="1:18" outlineLevel="1">
      <c r="A1349" s="400" t="s">
        <v>4197</v>
      </c>
      <c r="C1349" s="254">
        <f>SUM(C1350:C1352)</f>
        <v>430882.46999999898</v>
      </c>
      <c r="D1349" s="254">
        <f t="shared" si="108"/>
        <v>-430882.46999999898</v>
      </c>
      <c r="E1349" s="255"/>
      <c r="F1349" s="229"/>
      <c r="G1349" s="229"/>
      <c r="H1349" s="255"/>
      <c r="I1349" s="254">
        <f>I1352</f>
        <v>430572.17</v>
      </c>
      <c r="J1349" s="255"/>
      <c r="K1349" s="254">
        <f t="shared" si="109"/>
        <v>-310.29999999899883</v>
      </c>
      <c r="L1349" s="257" t="e">
        <f>#REF!+C1349</f>
        <v>#REF!</v>
      </c>
      <c r="M1349" s="254"/>
      <c r="N1349" s="229" t="e">
        <v>#VALUE!</v>
      </c>
      <c r="O1349" s="65">
        <v>0</v>
      </c>
      <c r="Q1349" s="258">
        <v>-204.59000000002601</v>
      </c>
      <c r="R1349" s="259">
        <f t="shared" si="111"/>
        <v>-105.70999999897282</v>
      </c>
    </row>
    <row r="1350" spans="1:18" outlineLevel="2">
      <c r="A1350" s="401" t="s">
        <v>5348</v>
      </c>
      <c r="B1350" s="45" t="s">
        <v>4198</v>
      </c>
      <c r="C1350" s="230">
        <v>0</v>
      </c>
      <c r="D1350" s="230">
        <f t="shared" si="108"/>
        <v>0</v>
      </c>
      <c r="E1350" s="255"/>
      <c r="F1350" s="229"/>
      <c r="G1350" s="229"/>
      <c r="H1350" s="255"/>
      <c r="I1350" s="230"/>
      <c r="J1350" s="255"/>
      <c r="K1350" s="230">
        <f t="shared" si="109"/>
        <v>0</v>
      </c>
      <c r="L1350" s="252"/>
      <c r="M1350" s="230"/>
      <c r="N1350" s="229">
        <v>0</v>
      </c>
      <c r="O1350" s="65" t="s">
        <v>4197</v>
      </c>
      <c r="P1350" s="242" t="b">
        <f>EXACT($A$1349,O1350)</f>
        <v>1</v>
      </c>
      <c r="Q1350" s="258">
        <v>0</v>
      </c>
      <c r="R1350" s="259">
        <f t="shared" si="111"/>
        <v>0</v>
      </c>
    </row>
    <row r="1351" spans="1:18" outlineLevel="2">
      <c r="A1351" s="272" t="s">
        <v>5349</v>
      </c>
      <c r="B1351" s="196" t="s">
        <v>4199</v>
      </c>
      <c r="C1351" s="230">
        <v>15.43</v>
      </c>
      <c r="D1351" s="230">
        <f t="shared" si="108"/>
        <v>-15.43</v>
      </c>
      <c r="E1351" s="255"/>
      <c r="F1351" s="229"/>
      <c r="G1351" s="229"/>
      <c r="H1351" s="255"/>
      <c r="I1351" s="230"/>
      <c r="J1351" s="255"/>
      <c r="K1351" s="230">
        <f t="shared" si="109"/>
        <v>-15.43</v>
      </c>
      <c r="L1351" s="252"/>
      <c r="M1351" s="230"/>
      <c r="N1351" s="229">
        <v>0</v>
      </c>
      <c r="O1351" s="65" t="s">
        <v>4197</v>
      </c>
      <c r="P1351" s="242" t="b">
        <f>EXACT($A$1349,O1351)</f>
        <v>1</v>
      </c>
      <c r="Q1351" s="258">
        <v>0</v>
      </c>
      <c r="R1351" s="259">
        <f t="shared" si="111"/>
        <v>-15.43</v>
      </c>
    </row>
    <row r="1352" spans="1:18" outlineLevel="2">
      <c r="A1352" s="272" t="s">
        <v>5350</v>
      </c>
      <c r="B1352" s="196" t="s">
        <v>4200</v>
      </c>
      <c r="C1352" s="230">
        <v>430867.03999999899</v>
      </c>
      <c r="D1352" s="230">
        <f t="shared" si="108"/>
        <v>-430867.03999999899</v>
      </c>
      <c r="E1352" s="255"/>
      <c r="F1352" s="229"/>
      <c r="G1352" s="229"/>
      <c r="H1352" s="255"/>
      <c r="I1352" s="230">
        <v>430572.17</v>
      </c>
      <c r="J1352" s="255"/>
      <c r="K1352" s="230">
        <f t="shared" si="109"/>
        <v>-294.86999999900581</v>
      </c>
      <c r="L1352" s="252"/>
      <c r="M1352" s="230"/>
      <c r="N1352" s="229">
        <v>0</v>
      </c>
      <c r="O1352" s="65" t="s">
        <v>4197</v>
      </c>
      <c r="P1352" s="242" t="b">
        <f>EXACT($A$1349,O1352)</f>
        <v>1</v>
      </c>
      <c r="Q1352" s="258">
        <v>0</v>
      </c>
      <c r="R1352" s="259">
        <f t="shared" si="111"/>
        <v>-294.86999999900581</v>
      </c>
    </row>
    <row r="1353" spans="1:18" outlineLevel="1">
      <c r="A1353" s="400" t="s">
        <v>4201</v>
      </c>
      <c r="C1353" s="254">
        <f>SUM(C1354)</f>
        <v>3.50999999999999</v>
      </c>
      <c r="D1353" s="254">
        <f t="shared" si="108"/>
        <v>-3.50999999999999</v>
      </c>
      <c r="E1353" s="255"/>
      <c r="F1353" s="229"/>
      <c r="G1353" s="229"/>
      <c r="H1353" s="255"/>
      <c r="I1353" s="254"/>
      <c r="J1353" s="255"/>
      <c r="K1353" s="254">
        <f t="shared" si="109"/>
        <v>-3.50999999999999</v>
      </c>
      <c r="L1353" s="257" t="e">
        <f>#REF!+C1353</f>
        <v>#REF!</v>
      </c>
      <c r="M1353" s="254"/>
      <c r="N1353" s="229" t="e">
        <v>#VALUE!</v>
      </c>
      <c r="O1353" s="65">
        <v>0</v>
      </c>
      <c r="Q1353" s="258">
        <v>-3.51</v>
      </c>
      <c r="R1353" s="259">
        <f t="shared" si="111"/>
        <v>9.7699626167013776E-15</v>
      </c>
    </row>
    <row r="1354" spans="1:18" outlineLevel="2">
      <c r="A1354" s="272" t="s">
        <v>5351</v>
      </c>
      <c r="B1354" s="196" t="s">
        <v>4202</v>
      </c>
      <c r="C1354" s="230">
        <v>3.50999999999999</v>
      </c>
      <c r="D1354" s="230">
        <f t="shared" si="108"/>
        <v>-3.50999999999999</v>
      </c>
      <c r="E1354" s="255"/>
      <c r="F1354" s="229"/>
      <c r="G1354" s="229"/>
      <c r="H1354" s="255"/>
      <c r="I1354" s="230"/>
      <c r="J1354" s="255"/>
      <c r="K1354" s="230">
        <f t="shared" si="109"/>
        <v>-3.50999999999999</v>
      </c>
      <c r="L1354" s="252"/>
      <c r="M1354" s="230"/>
      <c r="N1354" s="229">
        <v>0</v>
      </c>
      <c r="O1354" s="65" t="s">
        <v>4201</v>
      </c>
      <c r="P1354" s="242" t="b">
        <f>EXACT($A1353,O1354)</f>
        <v>1</v>
      </c>
      <c r="Q1354" s="258">
        <v>0</v>
      </c>
      <c r="R1354" s="259">
        <f t="shared" si="111"/>
        <v>-3.50999999999999</v>
      </c>
    </row>
    <row r="1355" spans="1:18" outlineLevel="1">
      <c r="A1355" s="400" t="s">
        <v>4203</v>
      </c>
      <c r="C1355" s="254">
        <f>SUM(C1356)</f>
        <v>0</v>
      </c>
      <c r="D1355" s="254">
        <f t="shared" si="108"/>
        <v>0</v>
      </c>
      <c r="E1355" s="255"/>
      <c r="F1355" s="229"/>
      <c r="G1355" s="229"/>
      <c r="H1355" s="255"/>
      <c r="I1355" s="254"/>
      <c r="J1355" s="255"/>
      <c r="K1355" s="254">
        <f t="shared" si="109"/>
        <v>0</v>
      </c>
      <c r="L1355" s="257" t="e">
        <f>#REF!+C1355</f>
        <v>#REF!</v>
      </c>
      <c r="M1355" s="254"/>
      <c r="N1355" s="229" t="e">
        <v>#VALUE!</v>
      </c>
      <c r="O1355" s="65">
        <v>0</v>
      </c>
      <c r="Q1355" s="258">
        <v>0</v>
      </c>
      <c r="R1355" s="259">
        <f t="shared" si="111"/>
        <v>0</v>
      </c>
    </row>
    <row r="1356" spans="1:18" outlineLevel="2">
      <c r="A1356" s="272" t="s">
        <v>5352</v>
      </c>
      <c r="B1356" s="196" t="s">
        <v>4204</v>
      </c>
      <c r="C1356" s="230">
        <v>0</v>
      </c>
      <c r="D1356" s="230">
        <f t="shared" si="108"/>
        <v>0</v>
      </c>
      <c r="E1356" s="255"/>
      <c r="F1356" s="229"/>
      <c r="G1356" s="229"/>
      <c r="H1356" s="255"/>
      <c r="I1356" s="230"/>
      <c r="J1356" s="255"/>
      <c r="K1356" s="230">
        <f t="shared" si="109"/>
        <v>0</v>
      </c>
      <c r="L1356" s="252"/>
      <c r="M1356" s="230"/>
      <c r="N1356" s="229">
        <v>0</v>
      </c>
      <c r="O1356" s="65" t="s">
        <v>4203</v>
      </c>
      <c r="P1356" s="242" t="b">
        <f>EXACT($A1355,O1356)</f>
        <v>1</v>
      </c>
      <c r="Q1356" s="258">
        <v>0</v>
      </c>
      <c r="R1356" s="259">
        <f t="shared" si="111"/>
        <v>0</v>
      </c>
    </row>
    <row r="1357" spans="1:18" outlineLevel="1">
      <c r="A1357" s="400" t="s">
        <v>4205</v>
      </c>
      <c r="C1357" s="254">
        <f>SUM(C1358:C1360)</f>
        <v>24016.49</v>
      </c>
      <c r="D1357" s="254">
        <f t="shared" si="108"/>
        <v>-24016.49</v>
      </c>
      <c r="E1357" s="255"/>
      <c r="F1357" s="229"/>
      <c r="G1357" s="229"/>
      <c r="H1357" s="255"/>
      <c r="I1357" s="254"/>
      <c r="J1357" s="255"/>
      <c r="K1357" s="254">
        <f t="shared" si="109"/>
        <v>-24016.49</v>
      </c>
      <c r="L1357" s="257" t="e">
        <f>#REF!+C1357</f>
        <v>#REF!</v>
      </c>
      <c r="M1357" s="254"/>
      <c r="N1357" s="229" t="e">
        <v>#VALUE!</v>
      </c>
      <c r="O1357" s="65">
        <v>0</v>
      </c>
      <c r="Q1357" s="258">
        <v>-21940.33</v>
      </c>
      <c r="R1357" s="259">
        <f t="shared" si="111"/>
        <v>-2076.16</v>
      </c>
    </row>
    <row r="1358" spans="1:18" ht="12.75" customHeight="1" outlineLevel="2">
      <c r="A1358" s="272" t="s">
        <v>5353</v>
      </c>
      <c r="B1358" s="196" t="s">
        <v>4206</v>
      </c>
      <c r="C1358" s="230">
        <v>24016.49</v>
      </c>
      <c r="D1358" s="230">
        <f t="shared" si="108"/>
        <v>-24016.49</v>
      </c>
      <c r="E1358" s="255"/>
      <c r="F1358" s="229"/>
      <c r="G1358" s="229"/>
      <c r="H1358" s="255"/>
      <c r="I1358" s="230"/>
      <c r="J1358" s="255"/>
      <c r="K1358" s="230">
        <f t="shared" si="109"/>
        <v>-24016.49</v>
      </c>
      <c r="L1358" s="252"/>
      <c r="M1358" s="230"/>
      <c r="N1358" s="229">
        <v>0</v>
      </c>
      <c r="O1358" s="65" t="s">
        <v>4205</v>
      </c>
      <c r="P1358" s="242" t="b">
        <f>EXACT($A$1357,O1358)</f>
        <v>1</v>
      </c>
      <c r="Q1358" s="258">
        <v>0</v>
      </c>
      <c r="R1358" s="259">
        <f t="shared" si="111"/>
        <v>-24016.49</v>
      </c>
    </row>
    <row r="1359" spans="1:18" ht="12.75" customHeight="1" outlineLevel="2">
      <c r="A1359" s="272" t="s">
        <v>5354</v>
      </c>
      <c r="B1359" s="196" t="s">
        <v>4207</v>
      </c>
      <c r="C1359" s="230">
        <v>0</v>
      </c>
      <c r="D1359" s="230">
        <f t="shared" si="108"/>
        <v>0</v>
      </c>
      <c r="E1359" s="255"/>
      <c r="F1359" s="229"/>
      <c r="G1359" s="229"/>
      <c r="H1359" s="255"/>
      <c r="I1359" s="230"/>
      <c r="J1359" s="255"/>
      <c r="K1359" s="230">
        <f t="shared" si="109"/>
        <v>0</v>
      </c>
      <c r="L1359" s="252"/>
      <c r="M1359" s="230"/>
      <c r="N1359" s="229">
        <v>0</v>
      </c>
      <c r="O1359" s="65" t="s">
        <v>4205</v>
      </c>
      <c r="P1359" s="242" t="b">
        <f>EXACT($A$1357,O1359)</f>
        <v>1</v>
      </c>
      <c r="Q1359" s="258">
        <v>0</v>
      </c>
      <c r="R1359" s="259">
        <f t="shared" si="111"/>
        <v>0</v>
      </c>
    </row>
    <row r="1360" spans="1:18" ht="12.75" customHeight="1" outlineLevel="2">
      <c r="A1360" s="272" t="s">
        <v>5355</v>
      </c>
      <c r="B1360" s="196" t="s">
        <v>4208</v>
      </c>
      <c r="C1360" s="230">
        <v>0</v>
      </c>
      <c r="D1360" s="230">
        <f t="shared" si="108"/>
        <v>0</v>
      </c>
      <c r="E1360" s="255"/>
      <c r="F1360" s="229"/>
      <c r="G1360" s="229"/>
      <c r="H1360" s="255"/>
      <c r="I1360" s="230"/>
      <c r="J1360" s="255"/>
      <c r="K1360" s="230">
        <f t="shared" si="109"/>
        <v>0</v>
      </c>
      <c r="L1360" s="252"/>
      <c r="M1360" s="230"/>
      <c r="N1360" s="229">
        <v>0</v>
      </c>
      <c r="O1360" s="65" t="s">
        <v>4205</v>
      </c>
      <c r="P1360" s="242" t="b">
        <f>EXACT($A$1357,O1360)</f>
        <v>1</v>
      </c>
      <c r="Q1360" s="258">
        <v>0</v>
      </c>
      <c r="R1360" s="259">
        <f t="shared" si="111"/>
        <v>0</v>
      </c>
    </row>
    <row r="1361" spans="1:18" ht="12.75" customHeight="1" outlineLevel="1">
      <c r="A1361" s="400" t="s">
        <v>4209</v>
      </c>
      <c r="B1361" s="271"/>
      <c r="C1361" s="254">
        <f>SUM(C1362)</f>
        <v>802543.62</v>
      </c>
      <c r="D1361" s="254">
        <f>C1361*-1</f>
        <v>-802543.62</v>
      </c>
      <c r="E1361" s="255"/>
      <c r="F1361" s="229"/>
      <c r="G1361" s="229"/>
      <c r="H1361" s="255"/>
      <c r="I1361" s="254"/>
      <c r="J1361" s="255"/>
      <c r="K1361" s="254">
        <f>D1361+I1361</f>
        <v>-802543.62</v>
      </c>
      <c r="L1361" s="257" t="e">
        <f>#REF!+C1361</f>
        <v>#REF!</v>
      </c>
      <c r="M1361" s="254"/>
      <c r="N1361" s="229" t="e">
        <v>#VALUE!</v>
      </c>
      <c r="O1361" s="65">
        <v>0</v>
      </c>
      <c r="Q1361" s="258">
        <v>-802543.62</v>
      </c>
      <c r="R1361" s="259">
        <f>K1361-Q1361</f>
        <v>0</v>
      </c>
    </row>
    <row r="1362" spans="1:18" ht="12.75" customHeight="1" outlineLevel="2">
      <c r="A1362" s="272" t="s">
        <v>5356</v>
      </c>
      <c r="B1362" s="196" t="s">
        <v>4210</v>
      </c>
      <c r="C1362" s="230">
        <v>802543.62</v>
      </c>
      <c r="D1362" s="230">
        <f>C1362*-1</f>
        <v>-802543.62</v>
      </c>
      <c r="E1362" s="255"/>
      <c r="F1362" s="229"/>
      <c r="G1362" s="229"/>
      <c r="H1362" s="255"/>
      <c r="I1362" s="230"/>
      <c r="J1362" s="255"/>
      <c r="K1362" s="230">
        <f>D1362+I1362</f>
        <v>-802543.62</v>
      </c>
      <c r="L1362" s="252"/>
      <c r="M1362" s="230"/>
      <c r="N1362" s="229">
        <v>0</v>
      </c>
      <c r="O1362" s="65" t="s">
        <v>4209</v>
      </c>
      <c r="P1362" s="242" t="b">
        <f>EXACT($A1361,O1362)</f>
        <v>1</v>
      </c>
      <c r="Q1362" s="258">
        <v>0</v>
      </c>
      <c r="R1362" s="259">
        <f>K1362-Q1362</f>
        <v>-802543.62</v>
      </c>
    </row>
    <row r="1363" spans="1:18" outlineLevel="1">
      <c r="A1363" s="400" t="s">
        <v>4211</v>
      </c>
      <c r="C1363" s="254">
        <f>SUM(C1364)</f>
        <v>988.62</v>
      </c>
      <c r="D1363" s="254">
        <f t="shared" si="108"/>
        <v>-988.62</v>
      </c>
      <c r="E1363" s="255"/>
      <c r="F1363" s="229"/>
      <c r="G1363" s="229"/>
      <c r="H1363" s="255"/>
      <c r="I1363" s="254"/>
      <c r="J1363" s="255"/>
      <c r="K1363" s="254">
        <f t="shared" si="109"/>
        <v>-988.62</v>
      </c>
      <c r="L1363" s="257" t="e">
        <f>#REF!+C1363</f>
        <v>#REF!</v>
      </c>
      <c r="M1363" s="254"/>
      <c r="N1363" s="229" t="e">
        <v>#VALUE!</v>
      </c>
      <c r="O1363" s="65">
        <v>0</v>
      </c>
      <c r="Q1363" s="258">
        <v>-906.23</v>
      </c>
      <c r="R1363" s="259">
        <f t="shared" si="111"/>
        <v>-82.389999999999986</v>
      </c>
    </row>
    <row r="1364" spans="1:18" outlineLevel="2">
      <c r="A1364" s="272" t="s">
        <v>5357</v>
      </c>
      <c r="B1364" s="196" t="s">
        <v>4212</v>
      </c>
      <c r="C1364" s="230">
        <v>988.62</v>
      </c>
      <c r="D1364" s="230">
        <f t="shared" si="108"/>
        <v>-988.62</v>
      </c>
      <c r="E1364" s="255"/>
      <c r="F1364" s="229"/>
      <c r="G1364" s="229"/>
      <c r="H1364" s="255"/>
      <c r="I1364" s="230"/>
      <c r="J1364" s="255"/>
      <c r="K1364" s="230">
        <f t="shared" si="109"/>
        <v>-988.62</v>
      </c>
      <c r="L1364" s="252"/>
      <c r="M1364" s="230"/>
      <c r="N1364" s="229">
        <v>0</v>
      </c>
      <c r="O1364" s="65" t="s">
        <v>4211</v>
      </c>
      <c r="P1364" s="242" t="b">
        <f>EXACT($A1363,O1364)</f>
        <v>1</v>
      </c>
      <c r="Q1364" s="258">
        <v>0</v>
      </c>
      <c r="R1364" s="259">
        <f t="shared" si="111"/>
        <v>-988.62</v>
      </c>
    </row>
    <row r="1365" spans="1:18" outlineLevel="1">
      <c r="A1365" s="400" t="s">
        <v>4213</v>
      </c>
      <c r="C1365" s="254">
        <f>SUM(C1366)</f>
        <v>6033.9799999999896</v>
      </c>
      <c r="D1365" s="254">
        <f t="shared" si="108"/>
        <v>-6033.9799999999896</v>
      </c>
      <c r="E1365" s="255"/>
      <c r="F1365" s="229"/>
      <c r="G1365" s="229"/>
      <c r="H1365" s="255"/>
      <c r="I1365" s="254"/>
      <c r="J1365" s="255"/>
      <c r="K1365" s="254">
        <f t="shared" si="109"/>
        <v>-6033.9799999999896</v>
      </c>
      <c r="L1365" s="257" t="e">
        <f>#REF!+C1365</f>
        <v>#REF!</v>
      </c>
      <c r="M1365" s="254"/>
      <c r="N1365" s="229" t="e">
        <v>#VALUE!</v>
      </c>
      <c r="O1365" s="65">
        <v>0</v>
      </c>
      <c r="Q1365" s="258">
        <v>-29.55</v>
      </c>
      <c r="R1365" s="259">
        <f t="shared" si="111"/>
        <v>-6004.4299999999894</v>
      </c>
    </row>
    <row r="1366" spans="1:18" outlineLevel="2">
      <c r="A1366" s="272" t="s">
        <v>5358</v>
      </c>
      <c r="B1366" s="196" t="s">
        <v>4214</v>
      </c>
      <c r="C1366" s="230">
        <v>6033.9799999999896</v>
      </c>
      <c r="D1366" s="230">
        <f t="shared" si="108"/>
        <v>-6033.9799999999896</v>
      </c>
      <c r="E1366" s="255"/>
      <c r="F1366" s="229"/>
      <c r="G1366" s="229"/>
      <c r="H1366" s="255"/>
      <c r="I1366" s="230"/>
      <c r="J1366" s="255"/>
      <c r="K1366" s="230">
        <f t="shared" si="109"/>
        <v>-6033.9799999999896</v>
      </c>
      <c r="L1366" s="252"/>
      <c r="M1366" s="230"/>
      <c r="N1366" s="229">
        <v>0</v>
      </c>
      <c r="O1366" s="65" t="s">
        <v>4213</v>
      </c>
      <c r="P1366" s="242" t="b">
        <f>EXACT($A1365,O1366)</f>
        <v>1</v>
      </c>
      <c r="Q1366" s="258">
        <v>0</v>
      </c>
      <c r="R1366" s="259">
        <f t="shared" si="111"/>
        <v>-6033.9799999999896</v>
      </c>
    </row>
    <row r="1367" spans="1:18" outlineLevel="1">
      <c r="A1367" s="400" t="s">
        <v>4215</v>
      </c>
      <c r="B1367" s="196"/>
      <c r="C1367" s="254">
        <f>SUM(C1368)</f>
        <v>0</v>
      </c>
      <c r="D1367" s="254">
        <f t="shared" si="108"/>
        <v>0</v>
      </c>
      <c r="E1367" s="255"/>
      <c r="F1367" s="229"/>
      <c r="G1367" s="229"/>
      <c r="H1367" s="255"/>
      <c r="I1367" s="254"/>
      <c r="J1367" s="255"/>
      <c r="K1367" s="254">
        <f>D1367+I1367</f>
        <v>0</v>
      </c>
      <c r="L1367" s="257" t="e">
        <f>#REF!+C1367</f>
        <v>#REF!</v>
      </c>
      <c r="M1367" s="254"/>
      <c r="N1367" s="229" t="e">
        <v>#VALUE!</v>
      </c>
      <c r="O1367" s="65">
        <v>0</v>
      </c>
      <c r="Q1367" s="258">
        <v>0</v>
      </c>
      <c r="R1367" s="259">
        <f t="shared" si="111"/>
        <v>0</v>
      </c>
    </row>
    <row r="1368" spans="1:18" outlineLevel="2">
      <c r="A1368" s="272" t="s">
        <v>5359</v>
      </c>
      <c r="B1368" s="196" t="s">
        <v>4216</v>
      </c>
      <c r="C1368" s="230">
        <v>0</v>
      </c>
      <c r="D1368" s="230">
        <f t="shared" si="108"/>
        <v>0</v>
      </c>
      <c r="E1368" s="255"/>
      <c r="F1368" s="229"/>
      <c r="G1368" s="229"/>
      <c r="H1368" s="255"/>
      <c r="I1368" s="230"/>
      <c r="J1368" s="255"/>
      <c r="K1368" s="230">
        <f>D1368+I1368</f>
        <v>0</v>
      </c>
      <c r="L1368" s="252"/>
      <c r="M1368" s="230"/>
      <c r="N1368" s="229">
        <v>0</v>
      </c>
      <c r="O1368" s="65" t="s">
        <v>4215</v>
      </c>
      <c r="P1368" s="242" t="b">
        <f>EXACT($A1367,O1368)</f>
        <v>1</v>
      </c>
      <c r="Q1368" s="258">
        <v>0</v>
      </c>
      <c r="R1368" s="259">
        <f t="shared" si="111"/>
        <v>0</v>
      </c>
    </row>
    <row r="1369" spans="1:18" outlineLevel="1">
      <c r="A1369" s="400" t="s">
        <v>4217</v>
      </c>
      <c r="C1369" s="254">
        <f>SUM(C1370)</f>
        <v>2143.3699999999899</v>
      </c>
      <c r="D1369" s="254">
        <f t="shared" si="108"/>
        <v>-2143.3699999999899</v>
      </c>
      <c r="E1369" s="255"/>
      <c r="F1369" s="229"/>
      <c r="G1369" s="229"/>
      <c r="H1369" s="255"/>
      <c r="I1369" s="254"/>
      <c r="J1369" s="255"/>
      <c r="K1369" s="254">
        <f t="shared" si="109"/>
        <v>-2143.3699999999899</v>
      </c>
      <c r="L1369" s="257" t="e">
        <f>#REF!+C1369</f>
        <v>#REF!</v>
      </c>
      <c r="M1369" s="254"/>
      <c r="N1369" s="229" t="e">
        <v>#VALUE!</v>
      </c>
      <c r="O1369" s="65">
        <v>0</v>
      </c>
      <c r="Q1369" s="258">
        <v>-1888.53</v>
      </c>
      <c r="R1369" s="259">
        <f t="shared" si="111"/>
        <v>-254.83999999998991</v>
      </c>
    </row>
    <row r="1370" spans="1:18" outlineLevel="2">
      <c r="A1370" s="272" t="s">
        <v>5360</v>
      </c>
      <c r="B1370" s="196" t="s">
        <v>4218</v>
      </c>
      <c r="C1370" s="230">
        <v>2143.3699999999899</v>
      </c>
      <c r="D1370" s="230">
        <f t="shared" si="108"/>
        <v>-2143.3699999999899</v>
      </c>
      <c r="E1370" s="255"/>
      <c r="F1370" s="229"/>
      <c r="G1370" s="229"/>
      <c r="H1370" s="255"/>
      <c r="I1370" s="230"/>
      <c r="J1370" s="255"/>
      <c r="K1370" s="230">
        <f t="shared" si="109"/>
        <v>-2143.3699999999899</v>
      </c>
      <c r="L1370" s="252"/>
      <c r="M1370" s="230"/>
      <c r="N1370" s="229">
        <v>0</v>
      </c>
      <c r="O1370" s="65" t="s">
        <v>4217</v>
      </c>
      <c r="P1370" s="242" t="b">
        <f>EXACT($A1369,O1370)</f>
        <v>1</v>
      </c>
      <c r="Q1370" s="258">
        <v>0</v>
      </c>
      <c r="R1370" s="259">
        <f t="shared" si="111"/>
        <v>-2143.3699999999899</v>
      </c>
    </row>
    <row r="1371" spans="1:18" outlineLevel="1">
      <c r="A1371" s="400" t="s">
        <v>4219</v>
      </c>
      <c r="C1371" s="254">
        <f>SUM(C1372:C1373)</f>
        <v>10653.57</v>
      </c>
      <c r="D1371" s="254">
        <f t="shared" si="108"/>
        <v>-10653.57</v>
      </c>
      <c r="E1371" s="255"/>
      <c r="F1371" s="229"/>
      <c r="G1371" s="229"/>
      <c r="H1371" s="255"/>
      <c r="I1371" s="254"/>
      <c r="J1371" s="255"/>
      <c r="K1371" s="254">
        <f t="shared" si="109"/>
        <v>-10653.57</v>
      </c>
      <c r="L1371" s="257" t="e">
        <f>#REF!+C1371</f>
        <v>#REF!</v>
      </c>
      <c r="M1371" s="254"/>
      <c r="N1371" s="229" t="e">
        <v>#VALUE!</v>
      </c>
      <c r="O1371" s="65">
        <v>0</v>
      </c>
      <c r="Q1371" s="258">
        <v>-10127.32</v>
      </c>
      <c r="R1371" s="259">
        <f t="shared" si="111"/>
        <v>-526.25</v>
      </c>
    </row>
    <row r="1372" spans="1:18" outlineLevel="2">
      <c r="A1372" s="401" t="s">
        <v>5361</v>
      </c>
      <c r="B1372" s="45" t="s">
        <v>4220</v>
      </c>
      <c r="C1372" s="230">
        <v>0</v>
      </c>
      <c r="D1372" s="230">
        <f t="shared" si="108"/>
        <v>0</v>
      </c>
      <c r="E1372" s="255"/>
      <c r="F1372" s="229"/>
      <c r="G1372" s="229"/>
      <c r="H1372" s="255"/>
      <c r="I1372" s="230"/>
      <c r="J1372" s="255"/>
      <c r="K1372" s="230">
        <f t="shared" si="109"/>
        <v>0</v>
      </c>
      <c r="L1372" s="252"/>
      <c r="M1372" s="230"/>
      <c r="N1372" s="229">
        <v>0</v>
      </c>
      <c r="O1372" s="65" t="s">
        <v>4219</v>
      </c>
      <c r="P1372" s="242" t="b">
        <f>EXACT($A$1371,O1372)</f>
        <v>1</v>
      </c>
      <c r="Q1372" s="258">
        <v>0</v>
      </c>
      <c r="R1372" s="259">
        <f t="shared" si="111"/>
        <v>0</v>
      </c>
    </row>
    <row r="1373" spans="1:18" outlineLevel="2">
      <c r="A1373" s="272" t="s">
        <v>5362</v>
      </c>
      <c r="B1373" s="196" t="s">
        <v>4221</v>
      </c>
      <c r="C1373" s="230">
        <v>10653.57</v>
      </c>
      <c r="D1373" s="230">
        <f t="shared" si="108"/>
        <v>-10653.57</v>
      </c>
      <c r="E1373" s="255"/>
      <c r="F1373" s="229"/>
      <c r="G1373" s="229"/>
      <c r="H1373" s="255"/>
      <c r="I1373" s="230"/>
      <c r="J1373" s="255"/>
      <c r="K1373" s="230">
        <f t="shared" si="109"/>
        <v>-10653.57</v>
      </c>
      <c r="L1373" s="252"/>
      <c r="M1373" s="230"/>
      <c r="N1373" s="229">
        <v>0</v>
      </c>
      <c r="O1373" s="65" t="s">
        <v>4219</v>
      </c>
      <c r="P1373" s="242" t="b">
        <f>EXACT($A$1371,O1373)</f>
        <v>1</v>
      </c>
      <c r="Q1373" s="258">
        <v>0</v>
      </c>
      <c r="R1373" s="259">
        <f t="shared" si="111"/>
        <v>-10653.57</v>
      </c>
    </row>
    <row r="1374" spans="1:18" outlineLevel="1">
      <c r="A1374" s="400" t="s">
        <v>4222</v>
      </c>
      <c r="B1374" s="196"/>
      <c r="C1374" s="254">
        <f>C1375+C1376</f>
        <v>0</v>
      </c>
      <c r="D1374" s="254">
        <f t="shared" si="108"/>
        <v>0</v>
      </c>
      <c r="E1374" s="255"/>
      <c r="F1374" s="229"/>
      <c r="G1374" s="229"/>
      <c r="H1374" s="255"/>
      <c r="I1374" s="254"/>
      <c r="J1374" s="255"/>
      <c r="K1374" s="254">
        <f t="shared" si="109"/>
        <v>0</v>
      </c>
      <c r="L1374" s="257" t="e">
        <f>#REF!+C1374</f>
        <v>#REF!</v>
      </c>
      <c r="M1374" s="254"/>
      <c r="N1374" s="229" t="e">
        <v>#VALUE!</v>
      </c>
      <c r="O1374" s="65">
        <v>0</v>
      </c>
      <c r="Q1374" s="258">
        <v>0</v>
      </c>
      <c r="R1374" s="259">
        <f t="shared" si="111"/>
        <v>0</v>
      </c>
    </row>
    <row r="1375" spans="1:18" outlineLevel="2">
      <c r="A1375" s="401" t="s">
        <v>5363</v>
      </c>
      <c r="B1375" s="45" t="s">
        <v>4223</v>
      </c>
      <c r="C1375" s="230">
        <v>0</v>
      </c>
      <c r="D1375" s="230">
        <f t="shared" si="108"/>
        <v>0</v>
      </c>
      <c r="E1375" s="255"/>
      <c r="F1375" s="229"/>
      <c r="G1375" s="229"/>
      <c r="H1375" s="255"/>
      <c r="I1375" s="230"/>
      <c r="J1375" s="255"/>
      <c r="K1375" s="230">
        <f t="shared" si="109"/>
        <v>0</v>
      </c>
      <c r="L1375" s="252"/>
      <c r="M1375" s="230"/>
      <c r="N1375" s="229">
        <v>0</v>
      </c>
      <c r="O1375" s="65" t="s">
        <v>4222</v>
      </c>
      <c r="P1375" s="242" t="b">
        <f>EXACT($A$1374,O1375)</f>
        <v>1</v>
      </c>
      <c r="Q1375" s="258">
        <v>0</v>
      </c>
      <c r="R1375" s="259">
        <f t="shared" si="111"/>
        <v>0</v>
      </c>
    </row>
    <row r="1376" spans="1:18" outlineLevel="2">
      <c r="A1376" s="401" t="s">
        <v>5364</v>
      </c>
      <c r="B1376" s="45" t="s">
        <v>4224</v>
      </c>
      <c r="C1376" s="230">
        <v>0</v>
      </c>
      <c r="D1376" s="230">
        <f t="shared" si="108"/>
        <v>0</v>
      </c>
      <c r="E1376" s="255"/>
      <c r="F1376" s="229"/>
      <c r="G1376" s="229"/>
      <c r="H1376" s="255"/>
      <c r="I1376" s="230"/>
      <c r="J1376" s="255"/>
      <c r="K1376" s="230">
        <f t="shared" si="109"/>
        <v>0</v>
      </c>
      <c r="L1376" s="252"/>
      <c r="M1376" s="230"/>
      <c r="N1376" s="229">
        <v>0</v>
      </c>
      <c r="O1376" s="65" t="s">
        <v>4222</v>
      </c>
      <c r="P1376" s="242" t="b">
        <f>EXACT($A$1374,O1376)</f>
        <v>1</v>
      </c>
      <c r="Q1376" s="258">
        <v>0</v>
      </c>
      <c r="R1376" s="259">
        <f t="shared" si="111"/>
        <v>0</v>
      </c>
    </row>
    <row r="1377" spans="1:18" outlineLevel="1">
      <c r="A1377" s="400" t="s">
        <v>4225</v>
      </c>
      <c r="B1377" s="45"/>
      <c r="C1377" s="254">
        <f>SUM(C1378)</f>
        <v>0</v>
      </c>
      <c r="D1377" s="254">
        <f t="shared" si="108"/>
        <v>0</v>
      </c>
      <c r="E1377" s="255"/>
      <c r="F1377" s="229"/>
      <c r="G1377" s="229"/>
      <c r="H1377" s="255"/>
      <c r="I1377" s="254"/>
      <c r="J1377" s="255"/>
      <c r="K1377" s="254">
        <f t="shared" si="109"/>
        <v>0</v>
      </c>
      <c r="L1377" s="257" t="e">
        <f>#REF!+C1377</f>
        <v>#REF!</v>
      </c>
      <c r="M1377" s="254"/>
      <c r="N1377" s="229" t="e">
        <v>#VALUE!</v>
      </c>
      <c r="O1377" s="65">
        <v>0</v>
      </c>
      <c r="Q1377" s="258">
        <v>0</v>
      </c>
      <c r="R1377" s="259">
        <f t="shared" si="111"/>
        <v>0</v>
      </c>
    </row>
    <row r="1378" spans="1:18" outlineLevel="2">
      <c r="A1378" s="401" t="s">
        <v>5365</v>
      </c>
      <c r="B1378" s="45" t="s">
        <v>4226</v>
      </c>
      <c r="C1378" s="230">
        <v>0</v>
      </c>
      <c r="D1378" s="230">
        <f t="shared" si="108"/>
        <v>0</v>
      </c>
      <c r="E1378" s="255"/>
      <c r="F1378" s="229"/>
      <c r="G1378" s="229"/>
      <c r="H1378" s="255"/>
      <c r="I1378" s="230"/>
      <c r="J1378" s="255"/>
      <c r="K1378" s="230">
        <f t="shared" si="109"/>
        <v>0</v>
      </c>
      <c r="L1378" s="252"/>
      <c r="M1378" s="230"/>
      <c r="N1378" s="229">
        <v>0</v>
      </c>
      <c r="O1378" s="91" t="s">
        <v>4225</v>
      </c>
      <c r="P1378" s="242" t="b">
        <f>EXACT(A1377,O1378)</f>
        <v>1</v>
      </c>
      <c r="Q1378" s="258">
        <v>0</v>
      </c>
      <c r="R1378" s="259">
        <f t="shared" si="111"/>
        <v>0</v>
      </c>
    </row>
    <row r="1379" spans="1:18" outlineLevel="1">
      <c r="A1379" s="400" t="s">
        <v>4227</v>
      </c>
      <c r="B1379" s="45"/>
      <c r="C1379" s="254">
        <f>SUM(C1380)</f>
        <v>0</v>
      </c>
      <c r="D1379" s="254">
        <f t="shared" si="108"/>
        <v>0</v>
      </c>
      <c r="E1379" s="255"/>
      <c r="F1379" s="229"/>
      <c r="G1379" s="229"/>
      <c r="H1379" s="255"/>
      <c r="I1379" s="254"/>
      <c r="J1379" s="255"/>
      <c r="K1379" s="254">
        <f t="shared" si="109"/>
        <v>0</v>
      </c>
      <c r="L1379" s="257" t="e">
        <f>#REF!+C1379</f>
        <v>#REF!</v>
      </c>
      <c r="M1379" s="254"/>
      <c r="N1379" s="229" t="e">
        <v>#VALUE!</v>
      </c>
      <c r="O1379" s="65">
        <v>0</v>
      </c>
      <c r="Q1379" s="258">
        <v>0</v>
      </c>
      <c r="R1379" s="259">
        <f t="shared" si="111"/>
        <v>0</v>
      </c>
    </row>
    <row r="1380" spans="1:18" outlineLevel="2">
      <c r="A1380" s="401" t="s">
        <v>5366</v>
      </c>
      <c r="B1380" s="45" t="s">
        <v>4228</v>
      </c>
      <c r="C1380" s="230">
        <v>0</v>
      </c>
      <c r="D1380" s="230">
        <f t="shared" si="108"/>
        <v>0</v>
      </c>
      <c r="E1380" s="255"/>
      <c r="F1380" s="229"/>
      <c r="G1380" s="229"/>
      <c r="H1380" s="255"/>
      <c r="I1380" s="230"/>
      <c r="J1380" s="255"/>
      <c r="K1380" s="230">
        <f t="shared" si="109"/>
        <v>0</v>
      </c>
      <c r="L1380" s="252"/>
      <c r="M1380" s="230"/>
      <c r="N1380" s="229">
        <v>0</v>
      </c>
      <c r="O1380" s="91" t="s">
        <v>4227</v>
      </c>
      <c r="P1380" s="242" t="b">
        <f>EXACT(A1379,O1380)</f>
        <v>1</v>
      </c>
      <c r="Q1380" s="258">
        <v>0</v>
      </c>
      <c r="R1380" s="259">
        <f t="shared" si="111"/>
        <v>0</v>
      </c>
    </row>
    <row r="1381" spans="1:18" outlineLevel="1">
      <c r="A1381" s="400" t="s">
        <v>4229</v>
      </c>
      <c r="C1381" s="254">
        <f>SUM(C1382:C1391)</f>
        <v>279482.65999999898</v>
      </c>
      <c r="D1381" s="254">
        <f t="shared" si="108"/>
        <v>-279482.65999999898</v>
      </c>
      <c r="E1381" s="255"/>
      <c r="F1381" s="229"/>
      <c r="G1381" s="229"/>
      <c r="H1381" s="255"/>
      <c r="I1381" s="254"/>
      <c r="J1381" s="255"/>
      <c r="K1381" s="254">
        <f t="shared" si="109"/>
        <v>-279482.65999999898</v>
      </c>
      <c r="L1381" s="257" t="e">
        <f>#REF!+C1381</f>
        <v>#REF!</v>
      </c>
      <c r="M1381" s="254"/>
      <c r="N1381" s="229" t="e">
        <v>#VALUE!</v>
      </c>
      <c r="O1381" s="65">
        <v>0</v>
      </c>
      <c r="Q1381" s="258">
        <v>-210374.99</v>
      </c>
      <c r="R1381" s="259">
        <f t="shared" si="111"/>
        <v>-69107.669999998994</v>
      </c>
    </row>
    <row r="1382" spans="1:18" outlineLevel="2">
      <c r="A1382" s="401" t="s">
        <v>5367</v>
      </c>
      <c r="B1382" s="45" t="s">
        <v>4230</v>
      </c>
      <c r="C1382" s="230">
        <v>0</v>
      </c>
      <c r="D1382" s="230">
        <f t="shared" si="108"/>
        <v>0</v>
      </c>
      <c r="E1382" s="255"/>
      <c r="F1382" s="229"/>
      <c r="G1382" s="229"/>
      <c r="H1382" s="255"/>
      <c r="I1382" s="230"/>
      <c r="J1382" s="255"/>
      <c r="K1382" s="230">
        <f t="shared" si="109"/>
        <v>0</v>
      </c>
      <c r="L1382" s="252"/>
      <c r="M1382" s="230"/>
      <c r="N1382" s="229">
        <v>0</v>
      </c>
      <c r="O1382" s="65" t="s">
        <v>4229</v>
      </c>
      <c r="P1382" s="242" t="b">
        <f>EXACT($A$1381,O1382)</f>
        <v>1</v>
      </c>
      <c r="Q1382" s="258">
        <v>0</v>
      </c>
      <c r="R1382" s="259">
        <f t="shared" si="111"/>
        <v>0</v>
      </c>
    </row>
    <row r="1383" spans="1:18" outlineLevel="2">
      <c r="A1383" s="401" t="s">
        <v>5368</v>
      </c>
      <c r="B1383" s="45" t="s">
        <v>4231</v>
      </c>
      <c r="C1383" s="230">
        <v>0</v>
      </c>
      <c r="D1383" s="230">
        <f t="shared" si="108"/>
        <v>0</v>
      </c>
      <c r="E1383" s="255"/>
      <c r="F1383" s="229"/>
      <c r="G1383" s="229"/>
      <c r="H1383" s="255"/>
      <c r="I1383" s="230"/>
      <c r="J1383" s="255"/>
      <c r="K1383" s="230">
        <f t="shared" si="109"/>
        <v>0</v>
      </c>
      <c r="L1383" s="252"/>
      <c r="M1383" s="230"/>
      <c r="N1383" s="229">
        <v>0</v>
      </c>
      <c r="O1383" s="65" t="s">
        <v>4229</v>
      </c>
      <c r="P1383" s="242" t="b">
        <f t="shared" ref="P1383:P1391" si="112">EXACT($A$1381,O1383)</f>
        <v>1</v>
      </c>
      <c r="Q1383" s="258">
        <v>0</v>
      </c>
      <c r="R1383" s="259">
        <f t="shared" si="111"/>
        <v>0</v>
      </c>
    </row>
    <row r="1384" spans="1:18" outlineLevel="2">
      <c r="A1384" s="272" t="s">
        <v>5369</v>
      </c>
      <c r="B1384" s="196" t="s">
        <v>4232</v>
      </c>
      <c r="C1384" s="230">
        <v>0</v>
      </c>
      <c r="D1384" s="230">
        <f t="shared" si="108"/>
        <v>0</v>
      </c>
      <c r="E1384" s="255"/>
      <c r="F1384" s="229"/>
      <c r="G1384" s="229"/>
      <c r="H1384" s="255"/>
      <c r="I1384" s="230"/>
      <c r="J1384" s="255"/>
      <c r="K1384" s="230">
        <f t="shared" si="109"/>
        <v>0</v>
      </c>
      <c r="L1384" s="252"/>
      <c r="M1384" s="230"/>
      <c r="N1384" s="229">
        <v>0</v>
      </c>
      <c r="O1384" s="65" t="s">
        <v>4229</v>
      </c>
      <c r="P1384" s="242" t="b">
        <f t="shared" si="112"/>
        <v>1</v>
      </c>
      <c r="Q1384" s="258">
        <v>0</v>
      </c>
      <c r="R1384" s="259">
        <f t="shared" si="111"/>
        <v>0</v>
      </c>
    </row>
    <row r="1385" spans="1:18" outlineLevel="2">
      <c r="A1385" s="272" t="s">
        <v>5370</v>
      </c>
      <c r="B1385" s="196" t="s">
        <v>4233</v>
      </c>
      <c r="C1385" s="230">
        <v>0</v>
      </c>
      <c r="D1385" s="230">
        <f t="shared" si="108"/>
        <v>0</v>
      </c>
      <c r="E1385" s="255"/>
      <c r="F1385" s="229"/>
      <c r="G1385" s="229"/>
      <c r="H1385" s="255"/>
      <c r="I1385" s="230"/>
      <c r="J1385" s="255"/>
      <c r="K1385" s="230">
        <f t="shared" si="109"/>
        <v>0</v>
      </c>
      <c r="L1385" s="252"/>
      <c r="M1385" s="230"/>
      <c r="N1385" s="229">
        <v>0</v>
      </c>
      <c r="O1385" s="65" t="s">
        <v>4229</v>
      </c>
      <c r="P1385" s="242" t="b">
        <f t="shared" si="112"/>
        <v>1</v>
      </c>
      <c r="Q1385" s="258">
        <v>0</v>
      </c>
      <c r="R1385" s="259">
        <f t="shared" si="111"/>
        <v>0</v>
      </c>
    </row>
    <row r="1386" spans="1:18" outlineLevel="2">
      <c r="A1386" s="401" t="s">
        <v>5371</v>
      </c>
      <c r="B1386" s="45" t="s">
        <v>4234</v>
      </c>
      <c r="C1386" s="230">
        <v>0</v>
      </c>
      <c r="D1386" s="230">
        <f t="shared" si="108"/>
        <v>0</v>
      </c>
      <c r="E1386" s="255"/>
      <c r="F1386" s="229"/>
      <c r="G1386" s="229"/>
      <c r="H1386" s="255"/>
      <c r="I1386" s="230"/>
      <c r="J1386" s="255"/>
      <c r="K1386" s="230">
        <f t="shared" si="109"/>
        <v>0</v>
      </c>
      <c r="L1386" s="252"/>
      <c r="M1386" s="230"/>
      <c r="N1386" s="229">
        <v>0</v>
      </c>
      <c r="O1386" s="65" t="s">
        <v>4229</v>
      </c>
      <c r="P1386" s="242" t="b">
        <f t="shared" si="112"/>
        <v>1</v>
      </c>
      <c r="Q1386" s="258">
        <v>0</v>
      </c>
      <c r="R1386" s="259">
        <f t="shared" si="111"/>
        <v>0</v>
      </c>
    </row>
    <row r="1387" spans="1:18" outlineLevel="2">
      <c r="A1387" s="401" t="s">
        <v>5372</v>
      </c>
      <c r="B1387" s="45" t="s">
        <v>4235</v>
      </c>
      <c r="C1387" s="230">
        <v>0</v>
      </c>
      <c r="D1387" s="230">
        <f t="shared" si="108"/>
        <v>0</v>
      </c>
      <c r="E1387" s="255"/>
      <c r="F1387" s="229"/>
      <c r="G1387" s="229"/>
      <c r="H1387" s="255"/>
      <c r="I1387" s="230"/>
      <c r="J1387" s="255"/>
      <c r="K1387" s="230">
        <f t="shared" si="109"/>
        <v>0</v>
      </c>
      <c r="L1387" s="252"/>
      <c r="M1387" s="230"/>
      <c r="N1387" s="229">
        <v>0</v>
      </c>
      <c r="O1387" s="65" t="s">
        <v>4229</v>
      </c>
      <c r="P1387" s="242" t="b">
        <f t="shared" si="112"/>
        <v>1</v>
      </c>
      <c r="Q1387" s="258">
        <v>0</v>
      </c>
      <c r="R1387" s="259">
        <f t="shared" si="111"/>
        <v>0</v>
      </c>
    </row>
    <row r="1388" spans="1:18" outlineLevel="2">
      <c r="A1388" s="401" t="s">
        <v>5373</v>
      </c>
      <c r="B1388" s="45" t="s">
        <v>4236</v>
      </c>
      <c r="C1388" s="230">
        <v>0</v>
      </c>
      <c r="D1388" s="230">
        <f t="shared" si="108"/>
        <v>0</v>
      </c>
      <c r="E1388" s="255"/>
      <c r="F1388" s="229"/>
      <c r="G1388" s="229"/>
      <c r="H1388" s="255"/>
      <c r="I1388" s="230"/>
      <c r="J1388" s="255"/>
      <c r="K1388" s="230">
        <f t="shared" si="109"/>
        <v>0</v>
      </c>
      <c r="L1388" s="252"/>
      <c r="M1388" s="230"/>
      <c r="N1388" s="229">
        <v>0</v>
      </c>
      <c r="O1388" s="65" t="s">
        <v>4229</v>
      </c>
      <c r="P1388" s="242" t="b">
        <f t="shared" si="112"/>
        <v>1</v>
      </c>
      <c r="Q1388" s="258">
        <v>0</v>
      </c>
      <c r="R1388" s="259">
        <f t="shared" si="111"/>
        <v>0</v>
      </c>
    </row>
    <row r="1389" spans="1:18" outlineLevel="2">
      <c r="A1389" s="401" t="s">
        <v>5374</v>
      </c>
      <c r="B1389" s="45" t="s">
        <v>4237</v>
      </c>
      <c r="C1389" s="230">
        <v>0</v>
      </c>
      <c r="D1389" s="230">
        <f t="shared" si="108"/>
        <v>0</v>
      </c>
      <c r="E1389" s="255"/>
      <c r="F1389" s="229"/>
      <c r="G1389" s="229"/>
      <c r="H1389" s="255"/>
      <c r="I1389" s="230"/>
      <c r="J1389" s="255"/>
      <c r="K1389" s="230">
        <f t="shared" si="109"/>
        <v>0</v>
      </c>
      <c r="L1389" s="252"/>
      <c r="M1389" s="230"/>
      <c r="N1389" s="229">
        <v>0</v>
      </c>
      <c r="O1389" s="65" t="s">
        <v>4229</v>
      </c>
      <c r="P1389" s="242" t="b">
        <f t="shared" si="112"/>
        <v>1</v>
      </c>
      <c r="Q1389" s="258">
        <v>0</v>
      </c>
      <c r="R1389" s="259">
        <f t="shared" si="111"/>
        <v>0</v>
      </c>
    </row>
    <row r="1390" spans="1:18" outlineLevel="2">
      <c r="A1390" s="272" t="s">
        <v>5375</v>
      </c>
      <c r="B1390" s="196" t="s">
        <v>4238</v>
      </c>
      <c r="C1390" s="230">
        <v>0</v>
      </c>
      <c r="D1390" s="230">
        <f t="shared" si="108"/>
        <v>0</v>
      </c>
      <c r="E1390" s="255"/>
      <c r="F1390" s="229"/>
      <c r="G1390" s="229"/>
      <c r="H1390" s="255"/>
      <c r="I1390" s="230"/>
      <c r="J1390" s="255"/>
      <c r="K1390" s="230">
        <f t="shared" si="109"/>
        <v>0</v>
      </c>
      <c r="L1390" s="252"/>
      <c r="M1390" s="230"/>
      <c r="N1390" s="229">
        <v>0</v>
      </c>
      <c r="O1390" s="65" t="s">
        <v>4229</v>
      </c>
      <c r="P1390" s="242" t="b">
        <f t="shared" si="112"/>
        <v>1</v>
      </c>
      <c r="Q1390" s="258">
        <v>0</v>
      </c>
      <c r="R1390" s="259">
        <f t="shared" si="111"/>
        <v>0</v>
      </c>
    </row>
    <row r="1391" spans="1:18" outlineLevel="2">
      <c r="A1391" s="272" t="s">
        <v>5376</v>
      </c>
      <c r="B1391" s="196" t="s">
        <v>4239</v>
      </c>
      <c r="C1391" s="230">
        <v>279482.65999999898</v>
      </c>
      <c r="D1391" s="230">
        <f t="shared" si="108"/>
        <v>-279482.65999999898</v>
      </c>
      <c r="E1391" s="255"/>
      <c r="F1391" s="229"/>
      <c r="G1391" s="229"/>
      <c r="H1391" s="255"/>
      <c r="I1391" s="230"/>
      <c r="J1391" s="255"/>
      <c r="K1391" s="230">
        <f t="shared" si="109"/>
        <v>-279482.65999999898</v>
      </c>
      <c r="L1391" s="252"/>
      <c r="M1391" s="230"/>
      <c r="N1391" s="229">
        <v>0</v>
      </c>
      <c r="O1391" s="65" t="s">
        <v>4229</v>
      </c>
      <c r="P1391" s="242" t="b">
        <f t="shared" si="112"/>
        <v>1</v>
      </c>
      <c r="Q1391" s="258">
        <v>0</v>
      </c>
      <c r="R1391" s="259">
        <f t="shared" si="111"/>
        <v>-279482.65999999898</v>
      </c>
    </row>
    <row r="1392" spans="1:18" outlineLevel="1">
      <c r="A1392" s="426" t="s">
        <v>4240</v>
      </c>
      <c r="B1392" s="196"/>
      <c r="C1392" s="254">
        <f>SUM(C1393:C1394)</f>
        <v>0</v>
      </c>
      <c r="D1392" s="254">
        <f>C1392*-1</f>
        <v>0</v>
      </c>
      <c r="E1392" s="255"/>
      <c r="F1392" s="256"/>
      <c r="G1392" s="256"/>
      <c r="H1392" s="255"/>
      <c r="I1392" s="254"/>
      <c r="J1392" s="255"/>
      <c r="K1392" s="254">
        <f t="shared" si="109"/>
        <v>0</v>
      </c>
      <c r="L1392" s="257" t="e">
        <f>#REF!+C1392</f>
        <v>#REF!</v>
      </c>
      <c r="M1392" s="254"/>
      <c r="N1392" s="229" t="e">
        <v>#VALUE!</v>
      </c>
      <c r="O1392" s="65">
        <v>0</v>
      </c>
      <c r="Q1392" s="258">
        <v>0</v>
      </c>
      <c r="R1392" s="259">
        <f t="shared" si="111"/>
        <v>0</v>
      </c>
    </row>
    <row r="1393" spans="1:18" outlineLevel="2">
      <c r="A1393" s="272" t="s">
        <v>5377</v>
      </c>
      <c r="B1393" s="196" t="s">
        <v>4241</v>
      </c>
      <c r="C1393" s="230">
        <v>0</v>
      </c>
      <c r="D1393" s="230">
        <f>C1393*-1</f>
        <v>0</v>
      </c>
      <c r="E1393" s="255"/>
      <c r="F1393" s="256"/>
      <c r="G1393" s="256"/>
      <c r="H1393" s="255"/>
      <c r="I1393" s="230"/>
      <c r="J1393" s="255"/>
      <c r="K1393" s="230">
        <f>D1393+I1393</f>
        <v>0</v>
      </c>
      <c r="L1393" s="252"/>
      <c r="M1393" s="230"/>
      <c r="N1393" s="229">
        <v>0</v>
      </c>
      <c r="O1393" s="65" t="s">
        <v>4240</v>
      </c>
      <c r="P1393" s="242" t="b">
        <f>EXACT($A1391,O1393)</f>
        <v>0</v>
      </c>
      <c r="Q1393" s="258">
        <v>0</v>
      </c>
      <c r="R1393" s="259">
        <f>K1393-Q1393</f>
        <v>0</v>
      </c>
    </row>
    <row r="1394" spans="1:18" outlineLevel="2">
      <c r="A1394" s="272" t="s">
        <v>5378</v>
      </c>
      <c r="B1394" s="196" t="s">
        <v>4242</v>
      </c>
      <c r="C1394" s="230">
        <v>0</v>
      </c>
      <c r="D1394" s="230">
        <f>C1394*-1</f>
        <v>0</v>
      </c>
      <c r="E1394" s="255"/>
      <c r="F1394" s="256"/>
      <c r="G1394" s="256"/>
      <c r="H1394" s="255"/>
      <c r="I1394" s="230"/>
      <c r="J1394" s="255"/>
      <c r="K1394" s="230">
        <f t="shared" si="109"/>
        <v>0</v>
      </c>
      <c r="L1394" s="252"/>
      <c r="M1394" s="230"/>
      <c r="N1394" s="229">
        <v>0</v>
      </c>
      <c r="O1394" s="65" t="s">
        <v>4301</v>
      </c>
      <c r="P1394" s="242" t="b">
        <f>EXACT($A1392,O1394)</f>
        <v>0</v>
      </c>
      <c r="Q1394" s="258">
        <v>0</v>
      </c>
      <c r="R1394" s="259">
        <f t="shared" si="111"/>
        <v>0</v>
      </c>
    </row>
    <row r="1395" spans="1:18" outlineLevel="1">
      <c r="A1395" s="400" t="s">
        <v>4243</v>
      </c>
      <c r="C1395" s="254">
        <f>SUM(C1396:C1397)</f>
        <v>-7479508.75</v>
      </c>
      <c r="D1395" s="254">
        <f t="shared" si="108"/>
        <v>7479508.75</v>
      </c>
      <c r="E1395" s="255"/>
      <c r="F1395" s="229"/>
      <c r="G1395" s="229"/>
      <c r="H1395" s="255"/>
      <c r="I1395" s="254"/>
      <c r="J1395" s="255"/>
      <c r="K1395" s="254">
        <f t="shared" si="109"/>
        <v>7479508.75</v>
      </c>
      <c r="L1395" s="257" t="e">
        <f>#REF!+C1395</f>
        <v>#REF!</v>
      </c>
      <c r="M1395" s="254"/>
      <c r="N1395" s="229" t="e">
        <v>#VALUE!</v>
      </c>
      <c r="O1395" s="65">
        <v>0</v>
      </c>
      <c r="Q1395" s="258">
        <v>6955962.9800000004</v>
      </c>
      <c r="R1395" s="259">
        <f t="shared" si="111"/>
        <v>523545.76999999955</v>
      </c>
    </row>
    <row r="1396" spans="1:18" outlineLevel="2">
      <c r="A1396" s="272" t="s">
        <v>5379</v>
      </c>
      <c r="B1396" s="196" t="s">
        <v>4244</v>
      </c>
      <c r="C1396" s="230">
        <v>-7479508.75</v>
      </c>
      <c r="D1396" s="230">
        <f t="shared" si="108"/>
        <v>7479508.75</v>
      </c>
      <c r="E1396" s="255"/>
      <c r="F1396" s="229"/>
      <c r="G1396" s="229"/>
      <c r="H1396" s="255"/>
      <c r="I1396" s="230"/>
      <c r="J1396" s="255"/>
      <c r="K1396" s="230">
        <f t="shared" si="109"/>
        <v>7479508.75</v>
      </c>
      <c r="L1396" s="252"/>
      <c r="M1396" s="230"/>
      <c r="N1396" s="229">
        <v>0</v>
      </c>
      <c r="O1396" s="65" t="s">
        <v>4243</v>
      </c>
      <c r="P1396" s="242" t="b">
        <f>EXACT($A$1395,O1396)</f>
        <v>1</v>
      </c>
      <c r="Q1396" s="258">
        <v>0</v>
      </c>
      <c r="R1396" s="259">
        <f t="shared" si="111"/>
        <v>7479508.75</v>
      </c>
    </row>
    <row r="1397" spans="1:18" outlineLevel="2">
      <c r="A1397" s="401" t="s">
        <v>4245</v>
      </c>
      <c r="B1397" s="45" t="s">
        <v>4244</v>
      </c>
      <c r="C1397" s="230">
        <v>0</v>
      </c>
      <c r="D1397" s="230">
        <f t="shared" si="108"/>
        <v>0</v>
      </c>
      <c r="E1397" s="255"/>
      <c r="F1397" s="229"/>
      <c r="G1397" s="229"/>
      <c r="H1397" s="255"/>
      <c r="I1397" s="230"/>
      <c r="J1397" s="255"/>
      <c r="K1397" s="230">
        <f t="shared" si="109"/>
        <v>0</v>
      </c>
      <c r="L1397" s="252"/>
      <c r="M1397" s="230"/>
      <c r="N1397" s="229" t="e">
        <v>#VALUE!</v>
      </c>
      <c r="O1397" s="65" t="s">
        <v>4243</v>
      </c>
      <c r="P1397" s="242" t="b">
        <f>EXACT($A$1395,O1397)</f>
        <v>1</v>
      </c>
      <c r="Q1397" s="258">
        <v>0</v>
      </c>
      <c r="R1397" s="259">
        <f t="shared" si="111"/>
        <v>0</v>
      </c>
    </row>
    <row r="1398" spans="1:18" outlineLevel="1">
      <c r="A1398" s="400" t="s">
        <v>4246</v>
      </c>
      <c r="B1398" s="138"/>
      <c r="C1398" s="302">
        <f>C1399</f>
        <v>0</v>
      </c>
      <c r="D1398" s="302">
        <f t="shared" si="108"/>
        <v>0</v>
      </c>
      <c r="E1398" s="255"/>
      <c r="F1398" s="256"/>
      <c r="G1398" s="256"/>
      <c r="H1398" s="255"/>
      <c r="I1398" s="302"/>
      <c r="J1398" s="255"/>
      <c r="K1398" s="302">
        <f t="shared" si="109"/>
        <v>0</v>
      </c>
      <c r="L1398" s="252"/>
      <c r="M1398" s="229"/>
      <c r="N1398" s="229" t="e">
        <v>#VALUE!</v>
      </c>
      <c r="O1398" s="65">
        <v>0</v>
      </c>
      <c r="Q1398" s="258">
        <v>0</v>
      </c>
      <c r="R1398" s="259">
        <f t="shared" si="111"/>
        <v>0</v>
      </c>
    </row>
    <row r="1399" spans="1:18" outlineLevel="2">
      <c r="A1399" s="272" t="s">
        <v>5380</v>
      </c>
      <c r="B1399" s="196" t="s">
        <v>4247</v>
      </c>
      <c r="C1399" s="284">
        <v>0</v>
      </c>
      <c r="D1399" s="284">
        <f t="shared" si="108"/>
        <v>0</v>
      </c>
      <c r="E1399" s="255"/>
      <c r="F1399" s="256"/>
      <c r="G1399" s="256"/>
      <c r="H1399" s="255"/>
      <c r="I1399" s="284"/>
      <c r="J1399" s="255"/>
      <c r="K1399" s="284">
        <f t="shared" si="109"/>
        <v>0</v>
      </c>
      <c r="L1399" s="252"/>
      <c r="M1399" s="229"/>
      <c r="N1399" s="229">
        <v>0</v>
      </c>
      <c r="O1399" s="65" t="s">
        <v>4246</v>
      </c>
      <c r="P1399" s="242" t="b">
        <f>EXACT($A$1398,O1399)</f>
        <v>1</v>
      </c>
      <c r="Q1399" s="258">
        <v>0</v>
      </c>
      <c r="R1399" s="259">
        <f t="shared" si="111"/>
        <v>0</v>
      </c>
    </row>
    <row r="1400" spans="1:18" outlineLevel="1">
      <c r="A1400" s="190"/>
      <c r="B1400" s="196"/>
      <c r="C1400" s="230"/>
      <c r="D1400" s="230"/>
      <c r="E1400" s="255"/>
      <c r="F1400" s="229"/>
      <c r="G1400" s="229"/>
      <c r="H1400" s="255"/>
      <c r="I1400" s="230"/>
      <c r="J1400" s="255"/>
      <c r="K1400" s="230"/>
      <c r="L1400" s="252"/>
      <c r="M1400" s="230"/>
      <c r="N1400" s="229"/>
      <c r="O1400" s="65"/>
      <c r="Q1400" s="258"/>
      <c r="R1400" s="259"/>
    </row>
    <row r="1401" spans="1:18">
      <c r="A1401" s="419" t="s">
        <v>4248</v>
      </c>
      <c r="B1401" s="196"/>
      <c r="C1401" s="288">
        <f>C1345+C1347+C1349+C1353+C1355+C1357+C1361+C1363+C1365+C1367+C1369+C1371+C1374+C1377+C1379+C1381+C1392+C1395+C1398</f>
        <v>42132575.449999884</v>
      </c>
      <c r="D1401" s="288">
        <f>C1401*-1</f>
        <v>-42132575.449999884</v>
      </c>
      <c r="E1401" s="310"/>
      <c r="F1401" s="288"/>
      <c r="G1401" s="288"/>
      <c r="H1401" s="310"/>
      <c r="I1401" s="288">
        <f>I1345+I1347+I1349+I1353+I1355+I1357+I1361+I1363+I1365+I1367+I1369+I1371+I1374+I1377+I1379+I1381+I1392+I1395+I1398</f>
        <v>430572.17</v>
      </c>
      <c r="J1401" s="310"/>
      <c r="K1401" s="288">
        <f t="shared" ref="K1401:K1407" si="113">D1401+I1401</f>
        <v>-41702003.279999882</v>
      </c>
      <c r="L1401" s="311" t="e">
        <f>#REF!+C1401</f>
        <v>#REF!</v>
      </c>
      <c r="M1401" s="299"/>
      <c r="N1401" s="288" t="e">
        <v>#VALUE!</v>
      </c>
      <c r="O1401" s="65">
        <v>0</v>
      </c>
      <c r="Q1401" s="258"/>
      <c r="R1401" s="259"/>
    </row>
    <row r="1402" spans="1:18" outlineLevel="1">
      <c r="A1402" s="400" t="s">
        <v>4249</v>
      </c>
      <c r="B1402" s="45"/>
      <c r="C1402" s="254">
        <f>C1403</f>
        <v>0</v>
      </c>
      <c r="D1402" s="254">
        <f t="shared" si="108"/>
        <v>0</v>
      </c>
      <c r="E1402" s="255"/>
      <c r="F1402" s="229"/>
      <c r="G1402" s="229"/>
      <c r="H1402" s="255"/>
      <c r="I1402" s="254"/>
      <c r="J1402" s="255"/>
      <c r="K1402" s="254">
        <f t="shared" si="113"/>
        <v>0</v>
      </c>
      <c r="L1402" s="252"/>
      <c r="M1402" s="230"/>
      <c r="N1402" s="229" t="e">
        <v>#VALUE!</v>
      </c>
      <c r="O1402" s="65">
        <v>0</v>
      </c>
      <c r="Q1402" s="258">
        <v>0</v>
      </c>
      <c r="R1402" s="259">
        <f t="shared" si="111"/>
        <v>0</v>
      </c>
    </row>
    <row r="1403" spans="1:18" outlineLevel="2">
      <c r="A1403" s="401" t="s">
        <v>5381</v>
      </c>
      <c r="B1403" s="45" t="s">
        <v>4250</v>
      </c>
      <c r="C1403" s="230">
        <v>0</v>
      </c>
      <c r="D1403" s="230">
        <f t="shared" si="108"/>
        <v>0</v>
      </c>
      <c r="E1403" s="255"/>
      <c r="F1403" s="229"/>
      <c r="G1403" s="229"/>
      <c r="H1403" s="255"/>
      <c r="I1403" s="230"/>
      <c r="J1403" s="255"/>
      <c r="K1403" s="230">
        <f t="shared" si="113"/>
        <v>0</v>
      </c>
      <c r="L1403" s="252"/>
      <c r="M1403" s="230"/>
      <c r="N1403" s="229">
        <v>0</v>
      </c>
      <c r="O1403" s="65" t="s">
        <v>4201</v>
      </c>
      <c r="P1403" s="242" t="b">
        <f>EXACT($A1402,O1403)</f>
        <v>0</v>
      </c>
      <c r="Q1403" s="258">
        <v>0</v>
      </c>
      <c r="R1403" s="259">
        <f t="shared" si="111"/>
        <v>0</v>
      </c>
    </row>
    <row r="1404" spans="1:18" outlineLevel="1">
      <c r="A1404" s="400" t="s">
        <v>4251</v>
      </c>
      <c r="B1404" s="45"/>
      <c r="C1404" s="254">
        <f>C1405</f>
        <v>0</v>
      </c>
      <c r="D1404" s="254">
        <f t="shared" si="108"/>
        <v>0</v>
      </c>
      <c r="E1404" s="255"/>
      <c r="F1404" s="229"/>
      <c r="G1404" s="229"/>
      <c r="H1404" s="255"/>
      <c r="I1404" s="254"/>
      <c r="J1404" s="255"/>
      <c r="K1404" s="254">
        <f t="shared" si="113"/>
        <v>0</v>
      </c>
      <c r="L1404" s="252"/>
      <c r="M1404" s="230"/>
      <c r="N1404" s="229" t="e">
        <v>#VALUE!</v>
      </c>
      <c r="O1404" s="65">
        <v>0</v>
      </c>
      <c r="Q1404" s="258">
        <v>0</v>
      </c>
      <c r="R1404" s="259">
        <f t="shared" si="111"/>
        <v>0</v>
      </c>
    </row>
    <row r="1405" spans="1:18" outlineLevel="2">
      <c r="A1405" s="401" t="s">
        <v>5382</v>
      </c>
      <c r="B1405" s="45" t="s">
        <v>4252</v>
      </c>
      <c r="C1405" s="230">
        <v>0</v>
      </c>
      <c r="D1405" s="230">
        <f t="shared" si="108"/>
        <v>0</v>
      </c>
      <c r="E1405" s="255"/>
      <c r="F1405" s="229"/>
      <c r="G1405" s="229"/>
      <c r="H1405" s="255"/>
      <c r="I1405" s="230"/>
      <c r="J1405" s="255"/>
      <c r="K1405" s="230">
        <f t="shared" si="113"/>
        <v>0</v>
      </c>
      <c r="L1405" s="252"/>
      <c r="M1405" s="230"/>
      <c r="N1405" s="229">
        <v>0</v>
      </c>
      <c r="O1405" s="65">
        <v>0</v>
      </c>
      <c r="P1405" s="242" t="b">
        <f>EXACT($A1404,O1405)</f>
        <v>0</v>
      </c>
      <c r="Q1405" s="258">
        <v>0</v>
      </c>
      <c r="R1405" s="259">
        <f t="shared" si="111"/>
        <v>0</v>
      </c>
    </row>
    <row r="1406" spans="1:18" outlineLevel="1">
      <c r="A1406" s="400" t="s">
        <v>4253</v>
      </c>
      <c r="B1406" s="45"/>
      <c r="C1406" s="254">
        <f>C1407</f>
        <v>-1708216.87</v>
      </c>
      <c r="D1406" s="254">
        <f t="shared" si="108"/>
        <v>1708216.87</v>
      </c>
      <c r="E1406" s="255"/>
      <c r="F1406" s="229"/>
      <c r="G1406" s="229"/>
      <c r="H1406" s="255"/>
      <c r="I1406" s="254"/>
      <c r="J1406" s="255"/>
      <c r="K1406" s="254">
        <f t="shared" si="113"/>
        <v>1708216.87</v>
      </c>
      <c r="L1406" s="252"/>
      <c r="M1406" s="230"/>
      <c r="N1406" s="229" t="e">
        <v>#VALUE!</v>
      </c>
      <c r="O1406" s="65">
        <v>0</v>
      </c>
      <c r="Q1406" s="258">
        <v>1432904.47</v>
      </c>
      <c r="R1406" s="259">
        <f t="shared" si="111"/>
        <v>275312.40000000014</v>
      </c>
    </row>
    <row r="1407" spans="1:18" outlineLevel="2">
      <c r="A1407" s="427" t="s">
        <v>5383</v>
      </c>
      <c r="B1407" s="312" t="s">
        <v>4196</v>
      </c>
      <c r="C1407" s="230">
        <v>-1708216.87</v>
      </c>
      <c r="D1407" s="230">
        <f t="shared" si="108"/>
        <v>1708216.87</v>
      </c>
      <c r="E1407" s="255"/>
      <c r="F1407" s="229"/>
      <c r="G1407" s="229"/>
      <c r="H1407" s="255"/>
      <c r="I1407" s="230"/>
      <c r="J1407" s="255"/>
      <c r="K1407" s="230">
        <f t="shared" si="113"/>
        <v>1708216.87</v>
      </c>
      <c r="L1407" s="252"/>
      <c r="M1407" s="230"/>
      <c r="N1407" s="229">
        <v>0</v>
      </c>
      <c r="O1407" s="65">
        <v>0</v>
      </c>
      <c r="P1407" s="242" t="b">
        <f>EXACT($A1406,O1407)</f>
        <v>0</v>
      </c>
      <c r="Q1407" s="258">
        <v>0</v>
      </c>
      <c r="R1407" s="259">
        <f t="shared" si="111"/>
        <v>1708216.87</v>
      </c>
    </row>
    <row r="1408" spans="1:18" outlineLevel="1">
      <c r="A1408" s="400" t="s">
        <v>4254</v>
      </c>
      <c r="C1408" s="254">
        <f>SUM(C1409)</f>
        <v>0</v>
      </c>
      <c r="D1408" s="254">
        <f t="shared" si="108"/>
        <v>0</v>
      </c>
      <c r="E1408" s="255"/>
      <c r="F1408" s="229"/>
      <c r="G1408" s="229"/>
      <c r="H1408" s="255"/>
      <c r="I1408" s="254"/>
      <c r="J1408" s="255"/>
      <c r="K1408" s="254">
        <f t="shared" si="109"/>
        <v>0</v>
      </c>
      <c r="L1408" s="257" t="e">
        <f>#REF!+C1408</f>
        <v>#REF!</v>
      </c>
      <c r="M1408" s="254"/>
      <c r="N1408" s="229" t="e">
        <v>#VALUE!</v>
      </c>
      <c r="O1408" s="65">
        <v>0</v>
      </c>
      <c r="Q1408" s="258">
        <v>0</v>
      </c>
      <c r="R1408" s="259">
        <f t="shared" si="111"/>
        <v>0</v>
      </c>
    </row>
    <row r="1409" spans="1:18" outlineLevel="2">
      <c r="A1409" s="272" t="s">
        <v>5384</v>
      </c>
      <c r="B1409" s="196" t="s">
        <v>4255</v>
      </c>
      <c r="C1409" s="230">
        <v>0</v>
      </c>
      <c r="D1409" s="230">
        <f t="shared" si="108"/>
        <v>0</v>
      </c>
      <c r="E1409" s="255"/>
      <c r="F1409" s="229"/>
      <c r="G1409" s="229"/>
      <c r="H1409" s="255"/>
      <c r="I1409" s="230"/>
      <c r="J1409" s="255"/>
      <c r="K1409" s="230">
        <f t="shared" si="109"/>
        <v>0</v>
      </c>
      <c r="L1409" s="252"/>
      <c r="M1409" s="230"/>
      <c r="N1409" s="229">
        <v>0</v>
      </c>
      <c r="O1409" s="65">
        <v>0</v>
      </c>
      <c r="P1409" s="242" t="b">
        <f>EXACT($A1408,O1409)</f>
        <v>0</v>
      </c>
      <c r="Q1409" s="258">
        <v>0</v>
      </c>
      <c r="R1409" s="259">
        <f t="shared" si="111"/>
        <v>0</v>
      </c>
    </row>
    <row r="1410" spans="1:18" outlineLevel="1">
      <c r="A1410" s="400" t="s">
        <v>4256</v>
      </c>
      <c r="C1410" s="254">
        <f>SUM(C1411:C1413)</f>
        <v>0</v>
      </c>
      <c r="D1410" s="254">
        <f t="shared" si="108"/>
        <v>0</v>
      </c>
      <c r="E1410" s="255"/>
      <c r="F1410" s="229"/>
      <c r="G1410" s="229"/>
      <c r="H1410" s="255"/>
      <c r="I1410" s="254"/>
      <c r="J1410" s="255"/>
      <c r="K1410" s="254">
        <f t="shared" si="109"/>
        <v>0</v>
      </c>
      <c r="L1410" s="257" t="e">
        <f>#REF!+C1410</f>
        <v>#REF!</v>
      </c>
      <c r="M1410" s="254"/>
      <c r="N1410" s="229" t="e">
        <v>#VALUE!</v>
      </c>
      <c r="O1410" s="65">
        <v>0</v>
      </c>
      <c r="Q1410" s="258">
        <v>0</v>
      </c>
      <c r="R1410" s="259">
        <f t="shared" ref="R1410:R1473" si="114">K1410-Q1410</f>
        <v>0</v>
      </c>
    </row>
    <row r="1411" spans="1:18" outlineLevel="2">
      <c r="A1411" s="401" t="s">
        <v>5385</v>
      </c>
      <c r="B1411" s="45" t="s">
        <v>4257</v>
      </c>
      <c r="C1411" s="230">
        <v>0</v>
      </c>
      <c r="D1411" s="230">
        <f t="shared" si="108"/>
        <v>0</v>
      </c>
      <c r="E1411" s="255"/>
      <c r="F1411" s="229"/>
      <c r="G1411" s="229"/>
      <c r="H1411" s="255"/>
      <c r="I1411" s="230"/>
      <c r="J1411" s="255"/>
      <c r="K1411" s="230">
        <f t="shared" si="109"/>
        <v>0</v>
      </c>
      <c r="L1411" s="252"/>
      <c r="M1411" s="230"/>
      <c r="N1411" s="229">
        <v>0</v>
      </c>
      <c r="O1411" s="65">
        <v>0</v>
      </c>
      <c r="P1411" s="242" t="b">
        <f>EXACT($A$1410,O1411)</f>
        <v>0</v>
      </c>
      <c r="Q1411" s="258">
        <v>0</v>
      </c>
      <c r="R1411" s="259">
        <f t="shared" si="114"/>
        <v>0</v>
      </c>
    </row>
    <row r="1412" spans="1:18" outlineLevel="2">
      <c r="A1412" s="401" t="s">
        <v>5386</v>
      </c>
      <c r="B1412" s="45" t="s">
        <v>4258</v>
      </c>
      <c r="C1412" s="230">
        <v>0</v>
      </c>
      <c r="D1412" s="230">
        <f t="shared" ref="D1412:D1503" si="115">C1412*-1</f>
        <v>0</v>
      </c>
      <c r="E1412" s="255"/>
      <c r="F1412" s="229"/>
      <c r="G1412" s="229"/>
      <c r="H1412" s="255"/>
      <c r="I1412" s="230"/>
      <c r="J1412" s="255"/>
      <c r="K1412" s="230">
        <f t="shared" ref="K1412:K1503" si="116">D1412+I1412</f>
        <v>0</v>
      </c>
      <c r="L1412" s="252"/>
      <c r="M1412" s="230"/>
      <c r="N1412" s="229">
        <v>0</v>
      </c>
      <c r="O1412" s="65">
        <v>0</v>
      </c>
      <c r="P1412" s="242" t="b">
        <f>EXACT($A$1410,O1412)</f>
        <v>0</v>
      </c>
      <c r="Q1412" s="258">
        <v>0</v>
      </c>
      <c r="R1412" s="259">
        <f t="shared" si="114"/>
        <v>0</v>
      </c>
    </row>
    <row r="1413" spans="1:18" outlineLevel="2">
      <c r="A1413" s="272" t="s">
        <v>5387</v>
      </c>
      <c r="B1413" s="196" t="s">
        <v>4259</v>
      </c>
      <c r="C1413" s="230">
        <v>0</v>
      </c>
      <c r="D1413" s="230">
        <f t="shared" si="115"/>
        <v>0</v>
      </c>
      <c r="E1413" s="255"/>
      <c r="F1413" s="229"/>
      <c r="G1413" s="229"/>
      <c r="H1413" s="255"/>
      <c r="I1413" s="230"/>
      <c r="J1413" s="255"/>
      <c r="K1413" s="230">
        <f t="shared" si="116"/>
        <v>0</v>
      </c>
      <c r="L1413" s="252"/>
      <c r="M1413" s="230"/>
      <c r="N1413" s="229">
        <v>0</v>
      </c>
      <c r="O1413" s="65">
        <v>0</v>
      </c>
      <c r="P1413" s="242" t="b">
        <f>EXACT($A$1410,O1413)</f>
        <v>0</v>
      </c>
      <c r="Q1413" s="258">
        <v>0</v>
      </c>
      <c r="R1413" s="259">
        <f t="shared" si="114"/>
        <v>0</v>
      </c>
    </row>
    <row r="1414" spans="1:18" outlineLevel="1">
      <c r="A1414" s="400" t="s">
        <v>4260</v>
      </c>
      <c r="C1414" s="254">
        <f>SUM(C1415:C1417)</f>
        <v>0</v>
      </c>
      <c r="D1414" s="254">
        <f t="shared" si="115"/>
        <v>0</v>
      </c>
      <c r="E1414" s="255"/>
      <c r="F1414" s="229"/>
      <c r="G1414" s="229"/>
      <c r="H1414" s="255"/>
      <c r="I1414" s="254"/>
      <c r="J1414" s="255"/>
      <c r="K1414" s="254">
        <f t="shared" si="116"/>
        <v>0</v>
      </c>
      <c r="L1414" s="257" t="e">
        <f>#REF!+C1414</f>
        <v>#REF!</v>
      </c>
      <c r="M1414" s="254"/>
      <c r="N1414" s="229" t="e">
        <v>#VALUE!</v>
      </c>
      <c r="O1414" s="65">
        <v>0</v>
      </c>
      <c r="Q1414" s="258">
        <v>0</v>
      </c>
      <c r="R1414" s="259">
        <f t="shared" si="114"/>
        <v>0</v>
      </c>
    </row>
    <row r="1415" spans="1:18" outlineLevel="2">
      <c r="A1415" s="272" t="s">
        <v>5388</v>
      </c>
      <c r="B1415" s="196" t="s">
        <v>4261</v>
      </c>
      <c r="C1415" s="230">
        <v>0</v>
      </c>
      <c r="D1415" s="230">
        <f t="shared" si="115"/>
        <v>0</v>
      </c>
      <c r="E1415" s="255"/>
      <c r="F1415" s="229"/>
      <c r="G1415" s="229"/>
      <c r="H1415" s="255"/>
      <c r="I1415" s="230"/>
      <c r="J1415" s="255"/>
      <c r="K1415" s="230">
        <f t="shared" si="116"/>
        <v>0</v>
      </c>
      <c r="L1415" s="252"/>
      <c r="M1415" s="230"/>
      <c r="N1415" s="229">
        <v>0</v>
      </c>
      <c r="O1415" s="65">
        <v>0</v>
      </c>
      <c r="P1415" s="242" t="b">
        <f>EXACT($A$1414,O1415)</f>
        <v>0</v>
      </c>
      <c r="Q1415" s="258">
        <v>0</v>
      </c>
      <c r="R1415" s="259">
        <f t="shared" si="114"/>
        <v>0</v>
      </c>
    </row>
    <row r="1416" spans="1:18" outlineLevel="2">
      <c r="A1416" s="272" t="s">
        <v>5389</v>
      </c>
      <c r="B1416" s="196" t="s">
        <v>4262</v>
      </c>
      <c r="C1416" s="230">
        <v>0</v>
      </c>
      <c r="D1416" s="230">
        <f t="shared" si="115"/>
        <v>0</v>
      </c>
      <c r="E1416" s="255"/>
      <c r="F1416" s="229"/>
      <c r="G1416" s="229"/>
      <c r="H1416" s="255"/>
      <c r="I1416" s="230"/>
      <c r="J1416" s="255"/>
      <c r="K1416" s="230">
        <f t="shared" si="116"/>
        <v>0</v>
      </c>
      <c r="L1416" s="252"/>
      <c r="M1416" s="230"/>
      <c r="N1416" s="229">
        <v>0</v>
      </c>
      <c r="O1416" s="65" t="s">
        <v>4260</v>
      </c>
      <c r="P1416" s="242" t="b">
        <f>EXACT($A$1414,O1416)</f>
        <v>1</v>
      </c>
      <c r="Q1416" s="258">
        <v>0</v>
      </c>
      <c r="R1416" s="259">
        <f t="shared" si="114"/>
        <v>0</v>
      </c>
    </row>
    <row r="1417" spans="1:18" outlineLevel="2">
      <c r="A1417" s="272" t="s">
        <v>5390</v>
      </c>
      <c r="B1417" s="196" t="s">
        <v>4263</v>
      </c>
      <c r="C1417" s="230">
        <v>0</v>
      </c>
      <c r="D1417" s="230">
        <f t="shared" si="115"/>
        <v>0</v>
      </c>
      <c r="E1417" s="255"/>
      <c r="F1417" s="229"/>
      <c r="G1417" s="229"/>
      <c r="H1417" s="255"/>
      <c r="I1417" s="230"/>
      <c r="J1417" s="255"/>
      <c r="K1417" s="230">
        <f t="shared" si="116"/>
        <v>0</v>
      </c>
      <c r="L1417" s="252"/>
      <c r="M1417" s="230"/>
      <c r="N1417" s="229">
        <v>0</v>
      </c>
      <c r="O1417" s="65" t="s">
        <v>4260</v>
      </c>
      <c r="P1417" s="242" t="b">
        <f>EXACT($A$1414,O1417)</f>
        <v>1</v>
      </c>
      <c r="Q1417" s="258">
        <v>0</v>
      </c>
      <c r="R1417" s="259">
        <f t="shared" si="114"/>
        <v>0</v>
      </c>
    </row>
    <row r="1418" spans="1:18" outlineLevel="1">
      <c r="A1418" s="400" t="s">
        <v>4264</v>
      </c>
      <c r="C1418" s="254">
        <f>SUM(C1419:C1421)</f>
        <v>0</v>
      </c>
      <c r="D1418" s="254">
        <f t="shared" si="115"/>
        <v>0</v>
      </c>
      <c r="E1418" s="255"/>
      <c r="F1418" s="229"/>
      <c r="G1418" s="229"/>
      <c r="H1418" s="255"/>
      <c r="I1418" s="254"/>
      <c r="J1418" s="255"/>
      <c r="K1418" s="254">
        <f t="shared" si="116"/>
        <v>0</v>
      </c>
      <c r="L1418" s="257" t="e">
        <f>#REF!+C1418</f>
        <v>#REF!</v>
      </c>
      <c r="M1418" s="254"/>
      <c r="N1418" s="229" t="e">
        <v>#VALUE!</v>
      </c>
      <c r="O1418" s="65">
        <v>0</v>
      </c>
      <c r="Q1418" s="258">
        <v>0</v>
      </c>
      <c r="R1418" s="259">
        <f t="shared" si="114"/>
        <v>0</v>
      </c>
    </row>
    <row r="1419" spans="1:18" outlineLevel="2">
      <c r="A1419" s="272" t="s">
        <v>5391</v>
      </c>
      <c r="B1419" s="196" t="s">
        <v>4265</v>
      </c>
      <c r="C1419" s="230">
        <v>0</v>
      </c>
      <c r="D1419" s="230">
        <f t="shared" si="115"/>
        <v>0</v>
      </c>
      <c r="E1419" s="255"/>
      <c r="F1419" s="229"/>
      <c r="G1419" s="229"/>
      <c r="H1419" s="255"/>
      <c r="I1419" s="230"/>
      <c r="J1419" s="255"/>
      <c r="K1419" s="230">
        <f t="shared" si="116"/>
        <v>0</v>
      </c>
      <c r="L1419" s="252"/>
      <c r="M1419" s="230"/>
      <c r="N1419" s="229">
        <v>0</v>
      </c>
      <c r="O1419" s="65" t="s">
        <v>4264</v>
      </c>
      <c r="P1419" s="242" t="b">
        <f>EXACT($A$1418,O1419)</f>
        <v>1</v>
      </c>
      <c r="Q1419" s="258">
        <v>0</v>
      </c>
      <c r="R1419" s="259">
        <f t="shared" si="114"/>
        <v>0</v>
      </c>
    </row>
    <row r="1420" spans="1:18" outlineLevel="2">
      <c r="A1420" s="272" t="s">
        <v>5392</v>
      </c>
      <c r="B1420" s="196" t="s">
        <v>4266</v>
      </c>
      <c r="C1420" s="230">
        <v>0</v>
      </c>
      <c r="D1420" s="230">
        <f t="shared" si="115"/>
        <v>0</v>
      </c>
      <c r="E1420" s="255"/>
      <c r="F1420" s="229"/>
      <c r="G1420" s="229"/>
      <c r="H1420" s="255"/>
      <c r="I1420" s="230"/>
      <c r="J1420" s="255"/>
      <c r="K1420" s="230">
        <f t="shared" si="116"/>
        <v>0</v>
      </c>
      <c r="L1420" s="252"/>
      <c r="M1420" s="230"/>
      <c r="N1420" s="229">
        <v>0</v>
      </c>
      <c r="O1420" s="65" t="s">
        <v>4264</v>
      </c>
      <c r="P1420" s="242" t="b">
        <f>EXACT($A$1418,O1420)</f>
        <v>1</v>
      </c>
      <c r="Q1420" s="258">
        <v>0</v>
      </c>
      <c r="R1420" s="259">
        <f t="shared" si="114"/>
        <v>0</v>
      </c>
    </row>
    <row r="1421" spans="1:18" outlineLevel="2">
      <c r="A1421" s="272" t="s">
        <v>5393</v>
      </c>
      <c r="B1421" s="196" t="s">
        <v>4267</v>
      </c>
      <c r="C1421" s="230">
        <v>0</v>
      </c>
      <c r="D1421" s="230">
        <f t="shared" si="115"/>
        <v>0</v>
      </c>
      <c r="E1421" s="255"/>
      <c r="F1421" s="229"/>
      <c r="G1421" s="229"/>
      <c r="H1421" s="255"/>
      <c r="I1421" s="230"/>
      <c r="J1421" s="255"/>
      <c r="K1421" s="230">
        <f t="shared" si="116"/>
        <v>0</v>
      </c>
      <c r="L1421" s="252"/>
      <c r="M1421" s="230"/>
      <c r="N1421" s="229">
        <v>0</v>
      </c>
      <c r="O1421" s="65" t="s">
        <v>4264</v>
      </c>
      <c r="P1421" s="242" t="b">
        <f>EXACT($A$1418,O1421)</f>
        <v>1</v>
      </c>
      <c r="Q1421" s="258">
        <v>0</v>
      </c>
      <c r="R1421" s="259">
        <f t="shared" si="114"/>
        <v>0</v>
      </c>
    </row>
    <row r="1422" spans="1:18" outlineLevel="1">
      <c r="A1422" s="400" t="s">
        <v>4268</v>
      </c>
      <c r="C1422" s="254">
        <f>SUM(C1423:C1425)</f>
        <v>75.349999999999895</v>
      </c>
      <c r="D1422" s="254">
        <f t="shared" si="115"/>
        <v>-75.349999999999895</v>
      </c>
      <c r="E1422" s="255"/>
      <c r="F1422" s="229"/>
      <c r="G1422" s="229"/>
      <c r="H1422" s="255"/>
      <c r="I1422" s="254"/>
      <c r="J1422" s="255"/>
      <c r="K1422" s="254">
        <f t="shared" si="116"/>
        <v>-75.349999999999895</v>
      </c>
      <c r="L1422" s="257" t="e">
        <f>#REF!+C1422</f>
        <v>#REF!</v>
      </c>
      <c r="M1422" s="254"/>
      <c r="N1422" s="229" t="e">
        <v>#VALUE!</v>
      </c>
      <c r="O1422" s="65">
        <v>0</v>
      </c>
      <c r="Q1422" s="258">
        <v>-75.349999999999994</v>
      </c>
      <c r="R1422" s="259">
        <f t="shared" si="114"/>
        <v>0</v>
      </c>
    </row>
    <row r="1423" spans="1:18" outlineLevel="2">
      <c r="A1423" s="272" t="s">
        <v>5394</v>
      </c>
      <c r="B1423" s="196" t="s">
        <v>4269</v>
      </c>
      <c r="C1423" s="230">
        <v>0</v>
      </c>
      <c r="D1423" s="230">
        <f t="shared" si="115"/>
        <v>0</v>
      </c>
      <c r="E1423" s="255"/>
      <c r="F1423" s="229"/>
      <c r="G1423" s="229"/>
      <c r="H1423" s="255"/>
      <c r="I1423" s="230"/>
      <c r="J1423" s="255"/>
      <c r="K1423" s="230">
        <f t="shared" si="116"/>
        <v>0</v>
      </c>
      <c r="L1423" s="252"/>
      <c r="M1423" s="230"/>
      <c r="N1423" s="229">
        <v>0</v>
      </c>
      <c r="O1423" s="65" t="s">
        <v>4268</v>
      </c>
      <c r="P1423" s="242" t="b">
        <f>EXACT($A$1422,O1423)</f>
        <v>1</v>
      </c>
      <c r="Q1423" s="258">
        <v>0</v>
      </c>
      <c r="R1423" s="259">
        <f t="shared" si="114"/>
        <v>0</v>
      </c>
    </row>
    <row r="1424" spans="1:18" outlineLevel="2">
      <c r="A1424" s="272" t="s">
        <v>5395</v>
      </c>
      <c r="B1424" s="196" t="s">
        <v>4270</v>
      </c>
      <c r="C1424" s="230">
        <v>0</v>
      </c>
      <c r="D1424" s="230">
        <f t="shared" si="115"/>
        <v>0</v>
      </c>
      <c r="E1424" s="255"/>
      <c r="F1424" s="229"/>
      <c r="G1424" s="229"/>
      <c r="H1424" s="255"/>
      <c r="I1424" s="230"/>
      <c r="J1424" s="255"/>
      <c r="K1424" s="230">
        <f t="shared" si="116"/>
        <v>0</v>
      </c>
      <c r="L1424" s="252"/>
      <c r="M1424" s="230"/>
      <c r="N1424" s="229">
        <v>0</v>
      </c>
      <c r="O1424" s="65" t="s">
        <v>4268</v>
      </c>
      <c r="P1424" s="242" t="b">
        <f>EXACT($A$1422,O1424)</f>
        <v>1</v>
      </c>
      <c r="Q1424" s="258">
        <v>0</v>
      </c>
      <c r="R1424" s="259">
        <f t="shared" si="114"/>
        <v>0</v>
      </c>
    </row>
    <row r="1425" spans="1:18" outlineLevel="2">
      <c r="A1425" s="272" t="s">
        <v>5396</v>
      </c>
      <c r="B1425" s="196" t="s">
        <v>4271</v>
      </c>
      <c r="C1425" s="230">
        <v>75.349999999999895</v>
      </c>
      <c r="D1425" s="230">
        <f t="shared" si="115"/>
        <v>-75.349999999999895</v>
      </c>
      <c r="E1425" s="255"/>
      <c r="F1425" s="229"/>
      <c r="G1425" s="229"/>
      <c r="H1425" s="255"/>
      <c r="I1425" s="230"/>
      <c r="J1425" s="255"/>
      <c r="K1425" s="230">
        <f t="shared" si="116"/>
        <v>-75.349999999999895</v>
      </c>
      <c r="L1425" s="252"/>
      <c r="M1425" s="230"/>
      <c r="N1425" s="229">
        <v>0</v>
      </c>
      <c r="O1425" s="65" t="s">
        <v>4268</v>
      </c>
      <c r="P1425" s="242" t="b">
        <f>EXACT($A$1422,O1425)</f>
        <v>1</v>
      </c>
      <c r="Q1425" s="258">
        <v>0</v>
      </c>
      <c r="R1425" s="259">
        <f t="shared" si="114"/>
        <v>-75.349999999999895</v>
      </c>
    </row>
    <row r="1426" spans="1:18" outlineLevel="1">
      <c r="A1426" s="400" t="s">
        <v>4272</v>
      </c>
      <c r="C1426" s="254">
        <f>SUM(C1427)</f>
        <v>0</v>
      </c>
      <c r="D1426" s="254">
        <f t="shared" si="115"/>
        <v>0</v>
      </c>
      <c r="E1426" s="255"/>
      <c r="F1426" s="229"/>
      <c r="G1426" s="229"/>
      <c r="H1426" s="255"/>
      <c r="I1426" s="254"/>
      <c r="J1426" s="255"/>
      <c r="K1426" s="254">
        <f t="shared" si="116"/>
        <v>0</v>
      </c>
      <c r="L1426" s="257" t="e">
        <f>#REF!+C1426</f>
        <v>#REF!</v>
      </c>
      <c r="M1426" s="254"/>
      <c r="N1426" s="229" t="e">
        <v>#VALUE!</v>
      </c>
      <c r="O1426" s="65">
        <v>0</v>
      </c>
      <c r="Q1426" s="258">
        <v>0</v>
      </c>
      <c r="R1426" s="259">
        <f t="shared" si="114"/>
        <v>0</v>
      </c>
    </row>
    <row r="1427" spans="1:18" outlineLevel="2">
      <c r="A1427" s="272" t="s">
        <v>5397</v>
      </c>
      <c r="B1427" s="196" t="s">
        <v>4273</v>
      </c>
      <c r="C1427" s="230">
        <v>0</v>
      </c>
      <c r="D1427" s="230">
        <f t="shared" si="115"/>
        <v>0</v>
      </c>
      <c r="E1427" s="255"/>
      <c r="F1427" s="229"/>
      <c r="G1427" s="229"/>
      <c r="H1427" s="255"/>
      <c r="I1427" s="230"/>
      <c r="J1427" s="255"/>
      <c r="K1427" s="230">
        <f t="shared" si="116"/>
        <v>0</v>
      </c>
      <c r="L1427" s="252"/>
      <c r="M1427" s="230"/>
      <c r="N1427" s="229">
        <v>0</v>
      </c>
      <c r="O1427" s="65" t="s">
        <v>4272</v>
      </c>
      <c r="P1427" s="242" t="b">
        <f>EXACT($A1426,O1427)</f>
        <v>1</v>
      </c>
      <c r="Q1427" s="258">
        <v>0</v>
      </c>
      <c r="R1427" s="259">
        <f t="shared" si="114"/>
        <v>0</v>
      </c>
    </row>
    <row r="1428" spans="1:18" outlineLevel="1">
      <c r="A1428" s="410" t="s">
        <v>4274</v>
      </c>
      <c r="B1428" s="196"/>
      <c r="C1428" s="254">
        <f>SUM(C1429)</f>
        <v>0</v>
      </c>
      <c r="D1428" s="254">
        <f t="shared" si="115"/>
        <v>0</v>
      </c>
      <c r="E1428" s="255"/>
      <c r="F1428" s="229"/>
      <c r="G1428" s="229"/>
      <c r="H1428" s="255"/>
      <c r="I1428" s="254"/>
      <c r="J1428" s="255"/>
      <c r="K1428" s="254">
        <f>D1428+I1428</f>
        <v>0</v>
      </c>
      <c r="L1428" s="252"/>
      <c r="M1428" s="230"/>
      <c r="N1428" s="229" t="e">
        <v>#VALUE!</v>
      </c>
      <c r="O1428" s="65">
        <v>0</v>
      </c>
      <c r="Q1428" s="258">
        <v>0</v>
      </c>
      <c r="R1428" s="259">
        <f t="shared" si="114"/>
        <v>0</v>
      </c>
    </row>
    <row r="1429" spans="1:18" outlineLevel="2">
      <c r="A1429" s="272" t="s">
        <v>5398</v>
      </c>
      <c r="B1429" s="196" t="s">
        <v>4275</v>
      </c>
      <c r="C1429" s="230">
        <v>0</v>
      </c>
      <c r="D1429" s="230">
        <f t="shared" si="115"/>
        <v>0</v>
      </c>
      <c r="E1429" s="255"/>
      <c r="F1429" s="229"/>
      <c r="G1429" s="229"/>
      <c r="H1429" s="255"/>
      <c r="I1429" s="230"/>
      <c r="J1429" s="255"/>
      <c r="K1429" s="230">
        <f>D1429+I1429</f>
        <v>0</v>
      </c>
      <c r="L1429" s="252"/>
      <c r="M1429" s="230"/>
      <c r="N1429" s="229">
        <v>0</v>
      </c>
      <c r="O1429" s="65" t="s">
        <v>4274</v>
      </c>
      <c r="P1429" s="242" t="b">
        <f>EXACT($A1428,O1429)</f>
        <v>1</v>
      </c>
      <c r="Q1429" s="258">
        <v>0</v>
      </c>
      <c r="R1429" s="259">
        <f t="shared" si="114"/>
        <v>0</v>
      </c>
    </row>
    <row r="1430" spans="1:18" outlineLevel="1">
      <c r="A1430" s="400" t="s">
        <v>4276</v>
      </c>
      <c r="B1430" s="196"/>
      <c r="C1430" s="254">
        <f>SUM(C1431)</f>
        <v>-2895062.73</v>
      </c>
      <c r="D1430" s="254">
        <f>C1430*-1</f>
        <v>2895062.73</v>
      </c>
      <c r="E1430" s="255"/>
      <c r="F1430" s="229"/>
      <c r="G1430" s="229"/>
      <c r="H1430" s="255"/>
      <c r="I1430" s="254"/>
      <c r="J1430" s="255"/>
      <c r="K1430" s="254">
        <f>D1430+I1430</f>
        <v>2895062.73</v>
      </c>
      <c r="L1430" s="252"/>
      <c r="M1430" s="230"/>
      <c r="N1430" s="229" t="e">
        <v>#VALUE!</v>
      </c>
      <c r="O1430" s="65">
        <v>0</v>
      </c>
      <c r="Q1430" s="258">
        <v>2895062.73</v>
      </c>
      <c r="R1430" s="259">
        <f>K1430-Q1430</f>
        <v>0</v>
      </c>
    </row>
    <row r="1431" spans="1:18" outlineLevel="2">
      <c r="A1431" s="272" t="s">
        <v>5399</v>
      </c>
      <c r="B1431" s="196" t="s">
        <v>4210</v>
      </c>
      <c r="C1431" s="230">
        <v>-2895062.73</v>
      </c>
      <c r="D1431" s="230">
        <f>C1431*-1</f>
        <v>2895062.73</v>
      </c>
      <c r="E1431" s="255"/>
      <c r="F1431" s="229"/>
      <c r="G1431" s="229"/>
      <c r="H1431" s="255"/>
      <c r="I1431" s="230"/>
      <c r="J1431" s="255"/>
      <c r="K1431" s="230">
        <f>D1431+I1431</f>
        <v>2895062.73</v>
      </c>
      <c r="L1431" s="252"/>
      <c r="M1431" s="230"/>
      <c r="N1431" s="229">
        <v>0</v>
      </c>
      <c r="O1431" s="65" t="s">
        <v>4276</v>
      </c>
      <c r="P1431" s="242" t="b">
        <f>EXACT($A1430,O1431)</f>
        <v>1</v>
      </c>
      <c r="Q1431" s="258">
        <v>0</v>
      </c>
      <c r="R1431" s="259">
        <f>K1431-Q1431</f>
        <v>2895062.73</v>
      </c>
    </row>
    <row r="1432" spans="1:18" outlineLevel="1">
      <c r="A1432" s="400" t="s">
        <v>4277</v>
      </c>
      <c r="C1432" s="254">
        <f>SUM(C1433)</f>
        <v>0</v>
      </c>
      <c r="D1432" s="254">
        <f t="shared" si="115"/>
        <v>0</v>
      </c>
      <c r="E1432" s="255"/>
      <c r="F1432" s="229"/>
      <c r="G1432" s="229"/>
      <c r="H1432" s="255"/>
      <c r="I1432" s="254"/>
      <c r="J1432" s="255"/>
      <c r="K1432" s="254">
        <f t="shared" si="116"/>
        <v>0</v>
      </c>
      <c r="L1432" s="257" t="e">
        <f>#REF!+C1432</f>
        <v>#REF!</v>
      </c>
      <c r="M1432" s="254"/>
      <c r="N1432" s="229" t="e">
        <v>#VALUE!</v>
      </c>
      <c r="O1432" s="65">
        <v>0</v>
      </c>
      <c r="Q1432" s="258">
        <v>0</v>
      </c>
      <c r="R1432" s="259">
        <f t="shared" si="114"/>
        <v>0</v>
      </c>
    </row>
    <row r="1433" spans="1:18" outlineLevel="2">
      <c r="A1433" s="272" t="s">
        <v>5400</v>
      </c>
      <c r="B1433" s="196" t="s">
        <v>4278</v>
      </c>
      <c r="C1433" s="230">
        <v>0</v>
      </c>
      <c r="D1433" s="230">
        <f t="shared" si="115"/>
        <v>0</v>
      </c>
      <c r="E1433" s="255"/>
      <c r="F1433" s="229"/>
      <c r="G1433" s="229"/>
      <c r="H1433" s="255"/>
      <c r="I1433" s="230"/>
      <c r="J1433" s="255"/>
      <c r="K1433" s="230">
        <f t="shared" si="116"/>
        <v>0</v>
      </c>
      <c r="L1433" s="252"/>
      <c r="M1433" s="230"/>
      <c r="N1433" s="229">
        <v>0</v>
      </c>
      <c r="O1433" s="65" t="s">
        <v>4277</v>
      </c>
      <c r="P1433" s="242" t="b">
        <f>EXACT($A1432,O1433)</f>
        <v>1</v>
      </c>
      <c r="Q1433" s="258">
        <v>0</v>
      </c>
      <c r="R1433" s="259">
        <f t="shared" si="114"/>
        <v>0</v>
      </c>
    </row>
    <row r="1434" spans="1:18" outlineLevel="1">
      <c r="A1434" s="400" t="s">
        <v>4279</v>
      </c>
      <c r="C1434" s="254">
        <f>SUM(C1435)</f>
        <v>0</v>
      </c>
      <c r="D1434" s="254">
        <f t="shared" si="115"/>
        <v>0</v>
      </c>
      <c r="E1434" s="255"/>
      <c r="F1434" s="229"/>
      <c r="G1434" s="229"/>
      <c r="H1434" s="255"/>
      <c r="I1434" s="254"/>
      <c r="J1434" s="255"/>
      <c r="K1434" s="254">
        <f t="shared" si="116"/>
        <v>0</v>
      </c>
      <c r="L1434" s="257" t="e">
        <f>#REF!+C1434</f>
        <v>#REF!</v>
      </c>
      <c r="M1434" s="254"/>
      <c r="N1434" s="229" t="e">
        <v>#VALUE!</v>
      </c>
      <c r="O1434" s="65">
        <v>0</v>
      </c>
      <c r="Q1434" s="258">
        <v>0</v>
      </c>
      <c r="R1434" s="259">
        <f t="shared" si="114"/>
        <v>0</v>
      </c>
    </row>
    <row r="1435" spans="1:18" outlineLevel="2">
      <c r="A1435" s="272" t="s">
        <v>5401</v>
      </c>
      <c r="B1435" s="196" t="s">
        <v>4280</v>
      </c>
      <c r="C1435" s="230">
        <v>0</v>
      </c>
      <c r="D1435" s="230">
        <f t="shared" si="115"/>
        <v>0</v>
      </c>
      <c r="E1435" s="255"/>
      <c r="F1435" s="229"/>
      <c r="G1435" s="229"/>
      <c r="H1435" s="255"/>
      <c r="I1435" s="230"/>
      <c r="J1435" s="255"/>
      <c r="K1435" s="230">
        <f t="shared" si="116"/>
        <v>0</v>
      </c>
      <c r="L1435" s="252"/>
      <c r="M1435" s="230"/>
      <c r="N1435" s="229">
        <v>0</v>
      </c>
      <c r="O1435" s="65" t="s">
        <v>4279</v>
      </c>
      <c r="P1435" s="242" t="b">
        <f>EXACT($A1434,O1435)</f>
        <v>1</v>
      </c>
      <c r="Q1435" s="258">
        <v>0</v>
      </c>
      <c r="R1435" s="259">
        <f t="shared" si="114"/>
        <v>0</v>
      </c>
    </row>
    <row r="1436" spans="1:18" outlineLevel="1">
      <c r="A1436" s="400" t="s">
        <v>4281</v>
      </c>
      <c r="B1436" s="196"/>
      <c r="C1436" s="254">
        <f>SUM(C1437)</f>
        <v>0</v>
      </c>
      <c r="D1436" s="254">
        <f t="shared" si="115"/>
        <v>0</v>
      </c>
      <c r="E1436" s="255"/>
      <c r="F1436" s="229"/>
      <c r="G1436" s="229"/>
      <c r="H1436" s="255"/>
      <c r="I1436" s="254"/>
      <c r="J1436" s="255"/>
      <c r="K1436" s="254">
        <f>D1436+I1436</f>
        <v>0</v>
      </c>
      <c r="L1436" s="257" t="e">
        <f>#REF!+C1436</f>
        <v>#REF!</v>
      </c>
      <c r="M1436" s="254"/>
      <c r="N1436" s="229" t="e">
        <v>#VALUE!</v>
      </c>
      <c r="O1436" s="65">
        <v>0</v>
      </c>
      <c r="Q1436" s="258">
        <v>0</v>
      </c>
      <c r="R1436" s="259">
        <f>K1436-Q1436</f>
        <v>0</v>
      </c>
    </row>
    <row r="1437" spans="1:18" outlineLevel="2">
      <c r="A1437" s="272" t="s">
        <v>5402</v>
      </c>
      <c r="B1437" s="196" t="s">
        <v>4282</v>
      </c>
      <c r="C1437" s="230">
        <v>0</v>
      </c>
      <c r="D1437" s="230">
        <f t="shared" si="115"/>
        <v>0</v>
      </c>
      <c r="E1437" s="255"/>
      <c r="F1437" s="229"/>
      <c r="G1437" s="229"/>
      <c r="H1437" s="255"/>
      <c r="I1437" s="230"/>
      <c r="J1437" s="255"/>
      <c r="K1437" s="230">
        <f>D1437+I1437</f>
        <v>0</v>
      </c>
      <c r="L1437" s="252"/>
      <c r="M1437" s="230"/>
      <c r="N1437" s="229">
        <v>0</v>
      </c>
      <c r="O1437" s="65" t="s">
        <v>4281</v>
      </c>
      <c r="P1437" s="242" t="b">
        <f>EXACT($A1436,O1437)</f>
        <v>1</v>
      </c>
      <c r="Q1437" s="258">
        <v>0</v>
      </c>
      <c r="R1437" s="259">
        <f>K1437-Q1437</f>
        <v>0</v>
      </c>
    </row>
    <row r="1438" spans="1:18" outlineLevel="1">
      <c r="A1438" s="400" t="s">
        <v>4283</v>
      </c>
      <c r="C1438" s="254">
        <f>SUM(C1439)</f>
        <v>-3103.75</v>
      </c>
      <c r="D1438" s="254">
        <f t="shared" si="115"/>
        <v>3103.75</v>
      </c>
      <c r="E1438" s="255"/>
      <c r="F1438" s="229"/>
      <c r="G1438" s="229"/>
      <c r="H1438" s="255"/>
      <c r="I1438" s="254"/>
      <c r="J1438" s="255"/>
      <c r="K1438" s="254">
        <f t="shared" si="116"/>
        <v>3103.75</v>
      </c>
      <c r="L1438" s="257" t="e">
        <f>#REF!+C1438</f>
        <v>#REF!</v>
      </c>
      <c r="M1438" s="254"/>
      <c r="N1438" s="229" t="e">
        <v>#VALUE!</v>
      </c>
      <c r="O1438" s="65">
        <v>0</v>
      </c>
      <c r="Q1438" s="258">
        <v>1641.36</v>
      </c>
      <c r="R1438" s="259">
        <f t="shared" si="114"/>
        <v>1462.39</v>
      </c>
    </row>
    <row r="1439" spans="1:18" outlineLevel="2">
      <c r="A1439" s="272" t="s">
        <v>5403</v>
      </c>
      <c r="B1439" s="196" t="s">
        <v>4284</v>
      </c>
      <c r="C1439" s="230">
        <v>-3103.75</v>
      </c>
      <c r="D1439" s="230">
        <f t="shared" si="115"/>
        <v>3103.75</v>
      </c>
      <c r="E1439" s="255"/>
      <c r="F1439" s="229"/>
      <c r="G1439" s="229"/>
      <c r="H1439" s="255"/>
      <c r="I1439" s="230"/>
      <c r="J1439" s="255"/>
      <c r="K1439" s="230">
        <f t="shared" si="116"/>
        <v>3103.75</v>
      </c>
      <c r="L1439" s="252"/>
      <c r="M1439" s="230"/>
      <c r="N1439" s="229">
        <v>0</v>
      </c>
      <c r="O1439" s="65" t="s">
        <v>4283</v>
      </c>
      <c r="P1439" s="242" t="b">
        <f>EXACT($A1438,O1439)</f>
        <v>1</v>
      </c>
      <c r="Q1439" s="258">
        <v>0</v>
      </c>
      <c r="R1439" s="259">
        <f t="shared" si="114"/>
        <v>3103.75</v>
      </c>
    </row>
    <row r="1440" spans="1:18" outlineLevel="1">
      <c r="A1440" s="400" t="s">
        <v>4285</v>
      </c>
      <c r="C1440" s="254">
        <f>SUM(C1441:C1442)</f>
        <v>-340027.2</v>
      </c>
      <c r="D1440" s="254">
        <f t="shared" si="115"/>
        <v>340027.2</v>
      </c>
      <c r="E1440" s="255"/>
      <c r="F1440" s="229"/>
      <c r="G1440" s="229"/>
      <c r="H1440" s="255"/>
      <c r="I1440" s="254"/>
      <c r="J1440" s="255"/>
      <c r="K1440" s="254">
        <f t="shared" si="116"/>
        <v>340027.2</v>
      </c>
      <c r="L1440" s="257" t="e">
        <f>#REF!+C1440</f>
        <v>#REF!</v>
      </c>
      <c r="M1440" s="254"/>
      <c r="N1440" s="229" t="e">
        <v>#VALUE!</v>
      </c>
      <c r="O1440" s="65">
        <v>0</v>
      </c>
      <c r="Q1440" s="258">
        <v>321108.2</v>
      </c>
      <c r="R1440" s="259">
        <f t="shared" si="114"/>
        <v>18919</v>
      </c>
    </row>
    <row r="1441" spans="1:18" outlineLevel="2">
      <c r="A1441" s="272" t="s">
        <v>5404</v>
      </c>
      <c r="B1441" s="196" t="s">
        <v>4286</v>
      </c>
      <c r="C1441" s="230">
        <v>-340027.2</v>
      </c>
      <c r="D1441" s="230">
        <f t="shared" si="115"/>
        <v>340027.2</v>
      </c>
      <c r="E1441" s="255"/>
      <c r="F1441" s="229"/>
      <c r="G1441" s="229"/>
      <c r="H1441" s="255"/>
      <c r="I1441" s="230"/>
      <c r="J1441" s="255"/>
      <c r="K1441" s="230">
        <f t="shared" si="116"/>
        <v>340027.2</v>
      </c>
      <c r="L1441" s="252"/>
      <c r="M1441" s="230"/>
      <c r="N1441" s="229">
        <v>0</v>
      </c>
      <c r="O1441" s="65" t="s">
        <v>4285</v>
      </c>
      <c r="P1441" s="242" t="b">
        <f>EXACT($A1440,O1441)</f>
        <v>1</v>
      </c>
      <c r="Q1441" s="258">
        <v>0</v>
      </c>
      <c r="R1441" s="259">
        <f t="shared" si="114"/>
        <v>340027.2</v>
      </c>
    </row>
    <row r="1442" spans="1:18" outlineLevel="2">
      <c r="A1442" s="401" t="s">
        <v>5405</v>
      </c>
      <c r="B1442" s="45" t="s">
        <v>4287</v>
      </c>
      <c r="C1442" s="230">
        <v>0</v>
      </c>
      <c r="D1442" s="230">
        <f t="shared" si="115"/>
        <v>0</v>
      </c>
      <c r="E1442" s="255"/>
      <c r="F1442" s="229"/>
      <c r="G1442" s="229"/>
      <c r="H1442" s="255"/>
      <c r="I1442" s="230"/>
      <c r="J1442" s="255"/>
      <c r="K1442" s="230">
        <f t="shared" si="116"/>
        <v>0</v>
      </c>
      <c r="L1442" s="252"/>
      <c r="M1442" s="230"/>
      <c r="N1442" s="229">
        <v>0</v>
      </c>
      <c r="O1442" s="65" t="s">
        <v>4285</v>
      </c>
      <c r="Q1442" s="258">
        <v>0</v>
      </c>
      <c r="R1442" s="259">
        <f t="shared" si="114"/>
        <v>0</v>
      </c>
    </row>
    <row r="1443" spans="1:18" outlineLevel="1">
      <c r="A1443" s="400" t="s">
        <v>4288</v>
      </c>
      <c r="B1443" s="45"/>
      <c r="C1443" s="254">
        <f>C1444+C1445</f>
        <v>0</v>
      </c>
      <c r="D1443" s="254">
        <f t="shared" si="115"/>
        <v>0</v>
      </c>
      <c r="E1443" s="255"/>
      <c r="F1443" s="229"/>
      <c r="G1443" s="229"/>
      <c r="H1443" s="255"/>
      <c r="I1443" s="254"/>
      <c r="J1443" s="255"/>
      <c r="K1443" s="254">
        <f>D1443+I1443</f>
        <v>0</v>
      </c>
      <c r="L1443" s="257" t="e">
        <f>#REF!+C1443</f>
        <v>#REF!</v>
      </c>
      <c r="M1443" s="254"/>
      <c r="N1443" s="229" t="e">
        <v>#VALUE!</v>
      </c>
      <c r="O1443" s="65">
        <v>0</v>
      </c>
      <c r="Q1443" s="258">
        <v>0</v>
      </c>
      <c r="R1443" s="259">
        <f t="shared" si="114"/>
        <v>0</v>
      </c>
    </row>
    <row r="1444" spans="1:18" outlineLevel="2">
      <c r="A1444" s="401" t="s">
        <v>5406</v>
      </c>
      <c r="B1444" s="45" t="s">
        <v>4289</v>
      </c>
      <c r="C1444" s="230">
        <v>0</v>
      </c>
      <c r="D1444" s="230">
        <f t="shared" si="115"/>
        <v>0</v>
      </c>
      <c r="E1444" s="255"/>
      <c r="F1444" s="229"/>
      <c r="G1444" s="229"/>
      <c r="H1444" s="255"/>
      <c r="I1444" s="230"/>
      <c r="J1444" s="255"/>
      <c r="K1444" s="230">
        <f>D1444+I1444</f>
        <v>0</v>
      </c>
      <c r="L1444" s="252"/>
      <c r="M1444" s="230"/>
      <c r="N1444" s="229">
        <v>0</v>
      </c>
      <c r="O1444" s="65" t="s">
        <v>4288</v>
      </c>
      <c r="P1444" s="242" t="b">
        <f>EXACT($A$1443,O1444)</f>
        <v>1</v>
      </c>
      <c r="Q1444" s="258">
        <v>0</v>
      </c>
      <c r="R1444" s="259">
        <f t="shared" si="114"/>
        <v>0</v>
      </c>
    </row>
    <row r="1445" spans="1:18" outlineLevel="2">
      <c r="A1445" s="401" t="s">
        <v>5407</v>
      </c>
      <c r="B1445" s="45" t="s">
        <v>4290</v>
      </c>
      <c r="C1445" s="230">
        <v>0</v>
      </c>
      <c r="D1445" s="230">
        <f t="shared" si="115"/>
        <v>0</v>
      </c>
      <c r="E1445" s="255"/>
      <c r="F1445" s="229"/>
      <c r="G1445" s="229"/>
      <c r="H1445" s="255"/>
      <c r="I1445" s="230"/>
      <c r="J1445" s="255"/>
      <c r="K1445" s="230">
        <f>D1445+I1445</f>
        <v>0</v>
      </c>
      <c r="L1445" s="252"/>
      <c r="M1445" s="230"/>
      <c r="N1445" s="229">
        <v>0</v>
      </c>
      <c r="O1445" s="65" t="s">
        <v>4288</v>
      </c>
      <c r="P1445" s="242" t="b">
        <f>EXACT($A$1443,O1445)</f>
        <v>1</v>
      </c>
      <c r="Q1445" s="258">
        <v>0</v>
      </c>
      <c r="R1445" s="259">
        <f t="shared" si="114"/>
        <v>0</v>
      </c>
    </row>
    <row r="1446" spans="1:18" outlineLevel="1">
      <c r="A1446" s="400" t="s">
        <v>4291</v>
      </c>
      <c r="C1446" s="254">
        <f>SUM(C1447:C1453)</f>
        <v>-2481494.54999999</v>
      </c>
      <c r="D1446" s="254">
        <f t="shared" si="115"/>
        <v>2481494.54999999</v>
      </c>
      <c r="E1446" s="255"/>
      <c r="F1446" s="229"/>
      <c r="G1446" s="229"/>
      <c r="H1446" s="255"/>
      <c r="I1446" s="254"/>
      <c r="J1446" s="255"/>
      <c r="K1446" s="254">
        <f t="shared" si="116"/>
        <v>2481494.54999999</v>
      </c>
      <c r="L1446" s="257" t="e">
        <f>#REF!+C1446</f>
        <v>#REF!</v>
      </c>
      <c r="M1446" s="254"/>
      <c r="N1446" s="229" t="e">
        <v>#VALUE!</v>
      </c>
      <c r="O1446" s="65">
        <v>0</v>
      </c>
      <c r="Q1446" s="258">
        <v>71601.429999999993</v>
      </c>
      <c r="R1446" s="259">
        <f t="shared" si="114"/>
        <v>2409893.1199999899</v>
      </c>
    </row>
    <row r="1447" spans="1:18" outlineLevel="2">
      <c r="A1447" s="401" t="s">
        <v>5408</v>
      </c>
      <c r="B1447" s="45" t="s">
        <v>4292</v>
      </c>
      <c r="C1447" s="230">
        <v>0</v>
      </c>
      <c r="D1447" s="230">
        <f t="shared" si="115"/>
        <v>0</v>
      </c>
      <c r="E1447" s="255"/>
      <c r="F1447" s="229"/>
      <c r="G1447" s="229"/>
      <c r="H1447" s="255"/>
      <c r="I1447" s="230"/>
      <c r="J1447" s="255"/>
      <c r="K1447" s="230">
        <f t="shared" si="116"/>
        <v>0</v>
      </c>
      <c r="L1447" s="252"/>
      <c r="M1447" s="230"/>
      <c r="N1447" s="229">
        <v>0</v>
      </c>
      <c r="O1447" s="65" t="s">
        <v>4291</v>
      </c>
      <c r="P1447" s="242" t="b">
        <f>EXACT($A$1446,O1447)</f>
        <v>1</v>
      </c>
      <c r="Q1447" s="258">
        <v>0</v>
      </c>
      <c r="R1447" s="259">
        <f t="shared" si="114"/>
        <v>0</v>
      </c>
    </row>
    <row r="1448" spans="1:18" outlineLevel="2">
      <c r="A1448" s="401" t="s">
        <v>5409</v>
      </c>
      <c r="B1448" s="45" t="s">
        <v>4293</v>
      </c>
      <c r="C1448" s="230">
        <v>0</v>
      </c>
      <c r="D1448" s="230">
        <f t="shared" si="115"/>
        <v>0</v>
      </c>
      <c r="E1448" s="255"/>
      <c r="F1448" s="229"/>
      <c r="G1448" s="229"/>
      <c r="H1448" s="255"/>
      <c r="I1448" s="230"/>
      <c r="J1448" s="255"/>
      <c r="K1448" s="230">
        <f t="shared" si="116"/>
        <v>0</v>
      </c>
      <c r="L1448" s="252"/>
      <c r="M1448" s="230"/>
      <c r="N1448" s="229">
        <v>0</v>
      </c>
      <c r="O1448" s="65" t="s">
        <v>4291</v>
      </c>
      <c r="P1448" s="242" t="b">
        <f t="shared" ref="P1448:P1453" si="117">EXACT($A$1446,O1448)</f>
        <v>1</v>
      </c>
      <c r="Q1448" s="258">
        <v>0</v>
      </c>
      <c r="R1448" s="259">
        <f t="shared" si="114"/>
        <v>0</v>
      </c>
    </row>
    <row r="1449" spans="1:18" outlineLevel="2">
      <c r="A1449" s="401" t="s">
        <v>5410</v>
      </c>
      <c r="B1449" s="45" t="s">
        <v>4294</v>
      </c>
      <c r="C1449" s="230">
        <v>0</v>
      </c>
      <c r="D1449" s="230">
        <f t="shared" si="115"/>
        <v>0</v>
      </c>
      <c r="E1449" s="255"/>
      <c r="F1449" s="229"/>
      <c r="G1449" s="229"/>
      <c r="H1449" s="255"/>
      <c r="I1449" s="230"/>
      <c r="J1449" s="255"/>
      <c r="K1449" s="230">
        <f t="shared" si="116"/>
        <v>0</v>
      </c>
      <c r="L1449" s="252"/>
      <c r="M1449" s="230"/>
      <c r="N1449" s="229">
        <v>0</v>
      </c>
      <c r="O1449" s="65" t="s">
        <v>4291</v>
      </c>
      <c r="P1449" s="242" t="b">
        <f t="shared" si="117"/>
        <v>1</v>
      </c>
      <c r="Q1449" s="258">
        <v>0</v>
      </c>
      <c r="R1449" s="259">
        <f t="shared" si="114"/>
        <v>0</v>
      </c>
    </row>
    <row r="1450" spans="1:18" outlineLevel="2">
      <c r="A1450" s="272" t="s">
        <v>5411</v>
      </c>
      <c r="B1450" s="196" t="s">
        <v>4295</v>
      </c>
      <c r="C1450" s="230">
        <v>0</v>
      </c>
      <c r="D1450" s="230">
        <f t="shared" si="115"/>
        <v>0</v>
      </c>
      <c r="E1450" s="255"/>
      <c r="F1450" s="229"/>
      <c r="G1450" s="229"/>
      <c r="H1450" s="255"/>
      <c r="I1450" s="230"/>
      <c r="J1450" s="255"/>
      <c r="K1450" s="230">
        <f t="shared" si="116"/>
        <v>0</v>
      </c>
      <c r="L1450" s="252"/>
      <c r="M1450" s="230"/>
      <c r="N1450" s="229">
        <v>0</v>
      </c>
      <c r="O1450" s="65" t="s">
        <v>4291</v>
      </c>
      <c r="P1450" s="242" t="b">
        <f t="shared" si="117"/>
        <v>1</v>
      </c>
      <c r="Q1450" s="258">
        <v>0</v>
      </c>
      <c r="R1450" s="259">
        <f t="shared" si="114"/>
        <v>0</v>
      </c>
    </row>
    <row r="1451" spans="1:18" outlineLevel="2">
      <c r="A1451" s="401" t="s">
        <v>5412</v>
      </c>
      <c r="B1451" s="45" t="s">
        <v>4296</v>
      </c>
      <c r="C1451" s="230">
        <v>0</v>
      </c>
      <c r="D1451" s="230">
        <f t="shared" si="115"/>
        <v>0</v>
      </c>
      <c r="E1451" s="255"/>
      <c r="F1451" s="229"/>
      <c r="G1451" s="229"/>
      <c r="H1451" s="255"/>
      <c r="I1451" s="230"/>
      <c r="J1451" s="255"/>
      <c r="K1451" s="230">
        <f t="shared" si="116"/>
        <v>0</v>
      </c>
      <c r="L1451" s="252"/>
      <c r="M1451" s="230"/>
      <c r="N1451" s="229">
        <v>0</v>
      </c>
      <c r="O1451" s="65" t="s">
        <v>4291</v>
      </c>
      <c r="P1451" s="242" t="b">
        <f t="shared" si="117"/>
        <v>1</v>
      </c>
      <c r="Q1451" s="258">
        <v>0</v>
      </c>
      <c r="R1451" s="259">
        <f t="shared" si="114"/>
        <v>0</v>
      </c>
    </row>
    <row r="1452" spans="1:18" outlineLevel="2">
      <c r="A1452" s="401" t="s">
        <v>5413</v>
      </c>
      <c r="B1452" s="45" t="s">
        <v>4297</v>
      </c>
      <c r="C1452" s="230">
        <v>0</v>
      </c>
      <c r="D1452" s="230">
        <f t="shared" si="115"/>
        <v>0</v>
      </c>
      <c r="E1452" s="255"/>
      <c r="F1452" s="229"/>
      <c r="G1452" s="229"/>
      <c r="H1452" s="255"/>
      <c r="I1452" s="230"/>
      <c r="J1452" s="255"/>
      <c r="K1452" s="230">
        <f t="shared" si="116"/>
        <v>0</v>
      </c>
      <c r="L1452" s="252"/>
      <c r="M1452" s="230"/>
      <c r="N1452" s="229">
        <v>0</v>
      </c>
      <c r="O1452" s="65" t="s">
        <v>4291</v>
      </c>
      <c r="P1452" s="242" t="b">
        <f t="shared" si="117"/>
        <v>1</v>
      </c>
      <c r="Q1452" s="258">
        <v>0</v>
      </c>
      <c r="R1452" s="259">
        <f t="shared" si="114"/>
        <v>0</v>
      </c>
    </row>
    <row r="1453" spans="1:18" outlineLevel="2">
      <c r="A1453" s="272" t="s">
        <v>5414</v>
      </c>
      <c r="B1453" s="196" t="s">
        <v>4298</v>
      </c>
      <c r="C1453" s="230">
        <v>-2481494.54999999</v>
      </c>
      <c r="D1453" s="230">
        <f t="shared" si="115"/>
        <v>2481494.54999999</v>
      </c>
      <c r="E1453" s="255"/>
      <c r="F1453" s="229"/>
      <c r="G1453" s="229"/>
      <c r="H1453" s="255"/>
      <c r="I1453" s="230"/>
      <c r="J1453" s="255"/>
      <c r="K1453" s="230">
        <f t="shared" si="116"/>
        <v>2481494.54999999</v>
      </c>
      <c r="L1453" s="252"/>
      <c r="M1453" s="230"/>
      <c r="N1453" s="229">
        <v>0</v>
      </c>
      <c r="O1453" s="65" t="s">
        <v>4291</v>
      </c>
      <c r="P1453" s="242" t="b">
        <f t="shared" si="117"/>
        <v>1</v>
      </c>
      <c r="Q1453" s="258">
        <v>0</v>
      </c>
      <c r="R1453" s="259">
        <f t="shared" si="114"/>
        <v>2481494.54999999</v>
      </c>
    </row>
    <row r="1454" spans="1:18" outlineLevel="1">
      <c r="B1454" s="196"/>
      <c r="C1454" s="302"/>
      <c r="D1454" s="302"/>
      <c r="E1454" s="255"/>
      <c r="F1454" s="256"/>
      <c r="G1454" s="256"/>
      <c r="H1454" s="255"/>
      <c r="I1454" s="302"/>
      <c r="J1454" s="255"/>
      <c r="K1454" s="302"/>
      <c r="L1454" s="252"/>
      <c r="M1454" s="229"/>
      <c r="N1454" s="229"/>
      <c r="O1454" s="65"/>
      <c r="Q1454" s="258"/>
      <c r="R1454" s="259"/>
    </row>
    <row r="1455" spans="1:18">
      <c r="A1455" s="419" t="s">
        <v>4299</v>
      </c>
      <c r="B1455" s="196"/>
      <c r="C1455" s="288">
        <f>+C1402+C1404+C1406+C1408+C1410+C1414+C1418+C1422+C1426+C1428+C1430+C1432+C1434+C1436+C1438+C1440+C1443+C1446</f>
        <v>-7427829.7499999907</v>
      </c>
      <c r="D1455" s="288">
        <f t="shared" si="115"/>
        <v>7427829.7499999907</v>
      </c>
      <c r="E1455" s="310"/>
      <c r="F1455" s="288"/>
      <c r="G1455" s="288"/>
      <c r="H1455" s="310"/>
      <c r="I1455" s="288">
        <f>+I1402+I1404+I1406+I1408+I1410+I1414+I1418+I1422+I1426+I1428+I1430+I1432+I1434+I1436+I1438+I1440+I1443+I1446</f>
        <v>0</v>
      </c>
      <c r="J1455" s="310"/>
      <c r="K1455" s="288">
        <f>D1455+I1455</f>
        <v>7427829.7499999907</v>
      </c>
      <c r="L1455" s="311" t="e">
        <f>#REF!+C1455</f>
        <v>#REF!</v>
      </c>
      <c r="M1455" s="299"/>
      <c r="N1455" s="288" t="e">
        <v>#VALUE!</v>
      </c>
      <c r="O1455" s="65">
        <v>0</v>
      </c>
      <c r="Q1455" s="258"/>
      <c r="R1455" s="259"/>
    </row>
    <row r="1456" spans="1:18">
      <c r="C1456" s="229"/>
      <c r="D1456" s="229"/>
      <c r="E1456" s="255"/>
      <c r="F1456" s="229"/>
      <c r="G1456" s="229"/>
      <c r="H1456" s="255"/>
      <c r="I1456" s="229"/>
      <c r="J1456" s="255"/>
      <c r="K1456" s="229"/>
      <c r="L1456" s="252"/>
      <c r="M1456" s="229"/>
      <c r="N1456" s="229"/>
      <c r="O1456" s="65">
        <v>0</v>
      </c>
      <c r="Q1456" s="258"/>
      <c r="R1456" s="259"/>
    </row>
    <row r="1457" spans="1:18">
      <c r="A1457" s="400" t="s">
        <v>4300</v>
      </c>
      <c r="B1457" s="249"/>
      <c r="C1457" s="229">
        <f>C1401+C1455</f>
        <v>34704745.699999891</v>
      </c>
      <c r="D1457" s="229">
        <f t="shared" si="115"/>
        <v>-34704745.699999891</v>
      </c>
      <c r="E1457" s="255"/>
      <c r="F1457" s="229"/>
      <c r="G1457" s="229"/>
      <c r="H1457" s="255"/>
      <c r="I1457" s="229">
        <f>I1345+I1347+I1349+I1353+I1355+I1357+I1363+I1365+I1369+I1371+I1381+I1408+I1410+I1414+I1418+I1422+I1426+I1432+I1434+I1438+I1440+I1446</f>
        <v>430572.17</v>
      </c>
      <c r="J1457" s="255"/>
      <c r="K1457" s="229">
        <f t="shared" si="116"/>
        <v>-34274173.529999889</v>
      </c>
      <c r="L1457" s="303" t="e">
        <f>#REF!+C1457</f>
        <v>#REF!</v>
      </c>
      <c r="M1457" s="219"/>
      <c r="N1457" s="229" t="e">
        <v>#VALUE!</v>
      </c>
      <c r="O1457" s="65">
        <v>0</v>
      </c>
      <c r="Q1457" s="258"/>
      <c r="R1457" s="259"/>
    </row>
    <row r="1458" spans="1:18">
      <c r="B1458" s="249"/>
      <c r="C1458" s="229"/>
      <c r="D1458" s="229"/>
      <c r="E1458" s="255"/>
      <c r="F1458" s="229"/>
      <c r="G1458" s="229"/>
      <c r="H1458" s="255"/>
      <c r="I1458" s="229"/>
      <c r="J1458" s="255"/>
      <c r="K1458" s="229"/>
      <c r="L1458" s="303"/>
      <c r="M1458" s="219"/>
      <c r="N1458" s="229"/>
      <c r="O1458" s="65"/>
      <c r="Q1458" s="258"/>
      <c r="R1458" s="259"/>
    </row>
    <row r="1459" spans="1:18" outlineLevel="1">
      <c r="A1459" s="400" t="s">
        <v>4301</v>
      </c>
      <c r="B1459" s="249"/>
      <c r="C1459" s="302">
        <f>SUM(C1460)</f>
        <v>0</v>
      </c>
      <c r="D1459" s="302">
        <f>C1459*-1</f>
        <v>0</v>
      </c>
      <c r="E1459" s="255"/>
      <c r="F1459" s="256"/>
      <c r="G1459" s="256"/>
      <c r="H1459" s="255"/>
      <c r="I1459" s="254"/>
      <c r="J1459" s="255"/>
      <c r="K1459" s="302">
        <f>D1459+I1459</f>
        <v>0</v>
      </c>
      <c r="L1459" s="257" t="e">
        <f>#REF!+C1459</f>
        <v>#REF!</v>
      </c>
      <c r="M1459" s="229"/>
      <c r="N1459" s="229" t="e">
        <v>#VALUE!</v>
      </c>
      <c r="O1459" s="65">
        <v>0</v>
      </c>
      <c r="Q1459" s="258">
        <v>0</v>
      </c>
      <c r="R1459" s="259">
        <f>K1459+Q1459</f>
        <v>0</v>
      </c>
    </row>
    <row r="1460" spans="1:18" outlineLevel="2">
      <c r="A1460" s="272" t="s">
        <v>5415</v>
      </c>
      <c r="B1460" s="196" t="s">
        <v>4242</v>
      </c>
      <c r="C1460" s="230">
        <v>0</v>
      </c>
      <c r="D1460" s="230">
        <f>C1460*-1</f>
        <v>0</v>
      </c>
      <c r="E1460" s="255"/>
      <c r="F1460" s="256"/>
      <c r="G1460" s="256"/>
      <c r="H1460" s="255"/>
      <c r="I1460" s="230"/>
      <c r="J1460" s="255"/>
      <c r="K1460" s="230">
        <f>D1460+I1460</f>
        <v>0</v>
      </c>
      <c r="L1460" s="252"/>
      <c r="M1460" s="230"/>
      <c r="N1460" s="229">
        <v>0</v>
      </c>
      <c r="O1460" s="65">
        <v>0</v>
      </c>
      <c r="P1460" s="242" t="b">
        <f>EXACT($A1459,O1460)</f>
        <v>0</v>
      </c>
      <c r="Q1460" s="258">
        <v>0</v>
      </c>
      <c r="R1460" s="259">
        <f>K1460+Q1460</f>
        <v>0</v>
      </c>
    </row>
    <row r="1461" spans="1:18" outlineLevel="1">
      <c r="A1461" s="400" t="s">
        <v>4302</v>
      </c>
      <c r="B1461" s="196"/>
      <c r="C1461" s="302">
        <f>SUM(C1462)</f>
        <v>0</v>
      </c>
      <c r="D1461" s="302">
        <f t="shared" ref="D1461:D1466" si="118">C1461*-1</f>
        <v>0</v>
      </c>
      <c r="E1461" s="255"/>
      <c r="F1461" s="256"/>
      <c r="G1461" s="256"/>
      <c r="H1461" s="255"/>
      <c r="I1461" s="254"/>
      <c r="J1461" s="255"/>
      <c r="K1461" s="302">
        <f t="shared" ref="K1461:K1466" si="119">D1461+I1461</f>
        <v>0</v>
      </c>
      <c r="L1461" s="257" t="e">
        <f>#REF!+C1461</f>
        <v>#REF!</v>
      </c>
      <c r="M1461" s="229"/>
      <c r="N1461" s="229" t="e">
        <v>#VALUE!</v>
      </c>
      <c r="O1461" s="65">
        <v>0</v>
      </c>
      <c r="Q1461" s="258">
        <v>0</v>
      </c>
      <c r="R1461" s="259">
        <f t="shared" ref="R1461:R1466" si="120">K1461-Q1461</f>
        <v>0</v>
      </c>
    </row>
    <row r="1462" spans="1:18" outlineLevel="2">
      <c r="A1462" s="272" t="s">
        <v>5416</v>
      </c>
      <c r="B1462" s="196" t="s">
        <v>4303</v>
      </c>
      <c r="C1462" s="284">
        <v>0</v>
      </c>
      <c r="D1462" s="284">
        <f t="shared" si="118"/>
        <v>0</v>
      </c>
      <c r="E1462" s="255"/>
      <c r="F1462" s="256"/>
      <c r="G1462" s="256"/>
      <c r="H1462" s="255"/>
      <c r="I1462" s="230"/>
      <c r="J1462" s="255"/>
      <c r="K1462" s="284">
        <f t="shared" si="119"/>
        <v>0</v>
      </c>
      <c r="L1462" s="257"/>
      <c r="M1462" s="230"/>
      <c r="N1462" s="229">
        <v>0</v>
      </c>
      <c r="O1462" s="65" t="s">
        <v>4302</v>
      </c>
      <c r="P1462" s="242" t="b">
        <f>EXACT($A1461,O1462)</f>
        <v>1</v>
      </c>
      <c r="Q1462" s="258">
        <v>0</v>
      </c>
      <c r="R1462" s="259">
        <f t="shared" si="120"/>
        <v>0</v>
      </c>
    </row>
    <row r="1463" spans="1:18" outlineLevel="1">
      <c r="A1463" s="400" t="s">
        <v>4304</v>
      </c>
      <c r="B1463" s="196"/>
      <c r="C1463" s="302">
        <f>SUM(C1464)</f>
        <v>0</v>
      </c>
      <c r="D1463" s="302">
        <f t="shared" si="118"/>
        <v>0</v>
      </c>
      <c r="E1463" s="255"/>
      <c r="F1463" s="256"/>
      <c r="G1463" s="256"/>
      <c r="H1463" s="255"/>
      <c r="I1463" s="254"/>
      <c r="J1463" s="255"/>
      <c r="K1463" s="302">
        <f t="shared" si="119"/>
        <v>0</v>
      </c>
      <c r="L1463" s="257" t="e">
        <f>#REF!+C1463</f>
        <v>#REF!</v>
      </c>
      <c r="M1463" s="229"/>
      <c r="N1463" s="229" t="e">
        <v>#VALUE!</v>
      </c>
      <c r="O1463" s="65">
        <v>0</v>
      </c>
      <c r="Q1463" s="258">
        <v>0</v>
      </c>
      <c r="R1463" s="259">
        <f t="shared" si="120"/>
        <v>0</v>
      </c>
    </row>
    <row r="1464" spans="1:18" outlineLevel="2">
      <c r="A1464" s="272" t="s">
        <v>5417</v>
      </c>
      <c r="B1464" s="196" t="s">
        <v>4305</v>
      </c>
      <c r="C1464" s="284">
        <v>0</v>
      </c>
      <c r="D1464" s="284">
        <f t="shared" si="118"/>
        <v>0</v>
      </c>
      <c r="E1464" s="255"/>
      <c r="F1464" s="256"/>
      <c r="G1464" s="256"/>
      <c r="H1464" s="255"/>
      <c r="I1464" s="230"/>
      <c r="J1464" s="255"/>
      <c r="K1464" s="284">
        <f t="shared" si="119"/>
        <v>0</v>
      </c>
      <c r="L1464" s="257"/>
      <c r="M1464" s="230"/>
      <c r="N1464" s="229">
        <v>0</v>
      </c>
      <c r="O1464" s="65" t="s">
        <v>4304</v>
      </c>
      <c r="P1464" s="242" t="b">
        <f>EXACT($A1463,O1464)</f>
        <v>1</v>
      </c>
      <c r="Q1464" s="258">
        <v>0</v>
      </c>
      <c r="R1464" s="259">
        <f t="shared" si="120"/>
        <v>0</v>
      </c>
    </row>
    <row r="1465" spans="1:18" outlineLevel="1">
      <c r="A1465" s="400" t="s">
        <v>4306</v>
      </c>
      <c r="B1465" s="196"/>
      <c r="C1465" s="302">
        <f>SUM(C1466)</f>
        <v>0</v>
      </c>
      <c r="D1465" s="302">
        <f t="shared" si="118"/>
        <v>0</v>
      </c>
      <c r="E1465" s="255"/>
      <c r="F1465" s="256"/>
      <c r="G1465" s="256"/>
      <c r="H1465" s="255"/>
      <c r="I1465" s="254"/>
      <c r="J1465" s="255"/>
      <c r="K1465" s="302">
        <f t="shared" si="119"/>
        <v>0</v>
      </c>
      <c r="L1465" s="257" t="e">
        <f>#REF!+C1465</f>
        <v>#REF!</v>
      </c>
      <c r="M1465" s="229"/>
      <c r="N1465" s="229" t="e">
        <v>#VALUE!</v>
      </c>
      <c r="O1465" s="65">
        <v>0</v>
      </c>
      <c r="Q1465" s="258">
        <v>0</v>
      </c>
      <c r="R1465" s="259">
        <f t="shared" si="120"/>
        <v>0</v>
      </c>
    </row>
    <row r="1466" spans="1:18" outlineLevel="2">
      <c r="A1466" s="272" t="s">
        <v>5418</v>
      </c>
      <c r="B1466" s="196" t="s">
        <v>4307</v>
      </c>
      <c r="C1466" s="284">
        <v>0</v>
      </c>
      <c r="D1466" s="284">
        <f t="shared" si="118"/>
        <v>0</v>
      </c>
      <c r="E1466" s="255"/>
      <c r="F1466" s="256"/>
      <c r="G1466" s="256"/>
      <c r="H1466" s="255"/>
      <c r="I1466" s="230"/>
      <c r="J1466" s="255"/>
      <c r="K1466" s="284">
        <f t="shared" si="119"/>
        <v>0</v>
      </c>
      <c r="L1466" s="257"/>
      <c r="M1466" s="230"/>
      <c r="N1466" s="229">
        <v>0</v>
      </c>
      <c r="O1466" s="65" t="s">
        <v>4306</v>
      </c>
      <c r="P1466" s="242" t="b">
        <f>EXACT($A1465,O1466)</f>
        <v>1</v>
      </c>
      <c r="Q1466" s="258">
        <v>0</v>
      </c>
      <c r="R1466" s="259">
        <f t="shared" si="120"/>
        <v>0</v>
      </c>
    </row>
    <row r="1467" spans="1:18" outlineLevel="1">
      <c r="B1467" s="249"/>
      <c r="C1467" s="229"/>
      <c r="D1467" s="229"/>
      <c r="E1467" s="255"/>
      <c r="F1467" s="229"/>
      <c r="G1467" s="229"/>
      <c r="H1467" s="255"/>
      <c r="I1467" s="229"/>
      <c r="J1467" s="255"/>
      <c r="K1467" s="229"/>
      <c r="L1467" s="303"/>
      <c r="M1467" s="219"/>
      <c r="N1467" s="229"/>
      <c r="O1467" s="65"/>
      <c r="Q1467" s="258"/>
      <c r="R1467" s="259"/>
    </row>
    <row r="1468" spans="1:18">
      <c r="A1468" s="400" t="s">
        <v>4308</v>
      </c>
      <c r="B1468" s="249"/>
      <c r="C1468" s="229">
        <f>+C1459+C1461+C1463+C1465</f>
        <v>0</v>
      </c>
      <c r="D1468" s="288">
        <f t="shared" si="115"/>
        <v>0</v>
      </c>
      <c r="E1468" s="310"/>
      <c r="F1468" s="288"/>
      <c r="G1468" s="288"/>
      <c r="H1468" s="310"/>
      <c r="I1468" s="288"/>
      <c r="J1468" s="310"/>
      <c r="K1468" s="288">
        <f>D1468+I1468</f>
        <v>0</v>
      </c>
      <c r="L1468" s="311" t="e">
        <f>#REF!+C1468</f>
        <v>#REF!</v>
      </c>
      <c r="M1468" s="299"/>
      <c r="N1468" s="288" t="e">
        <v>#VALUE!</v>
      </c>
      <c r="O1468" s="65">
        <v>0</v>
      </c>
      <c r="Q1468" s="258"/>
      <c r="R1468" s="259"/>
    </row>
    <row r="1469" spans="1:18">
      <c r="A1469" s="249"/>
      <c r="B1469" s="219"/>
      <c r="C1469" s="230"/>
      <c r="D1469" s="230"/>
      <c r="E1469" s="255"/>
      <c r="F1469" s="229"/>
      <c r="G1469" s="229"/>
      <c r="H1469" s="255"/>
      <c r="I1469" s="230"/>
      <c r="J1469" s="255"/>
      <c r="K1469" s="230"/>
      <c r="L1469" s="252"/>
      <c r="M1469" s="230"/>
      <c r="N1469" s="229"/>
      <c r="O1469" s="65">
        <v>0</v>
      </c>
      <c r="Q1469" s="258"/>
      <c r="R1469" s="259"/>
    </row>
    <row r="1470" spans="1:18">
      <c r="A1470" s="422" t="s">
        <v>4309</v>
      </c>
      <c r="B1470" s="249"/>
      <c r="C1470" s="276">
        <f>C1343+C1457+C1468</f>
        <v>-291552228.83999604</v>
      </c>
      <c r="D1470" s="276">
        <f t="shared" si="115"/>
        <v>291552228.83999604</v>
      </c>
      <c r="E1470" s="255"/>
      <c r="F1470" s="229"/>
      <c r="G1470" s="229"/>
      <c r="H1470" s="255"/>
      <c r="I1470" s="276">
        <f>I1343+I1457</f>
        <v>13532720.714643585</v>
      </c>
      <c r="J1470" s="297"/>
      <c r="K1470" s="276">
        <f t="shared" si="116"/>
        <v>305084949.55463964</v>
      </c>
      <c r="L1470" s="303" t="e">
        <f>#REF!+C1470</f>
        <v>#REF!</v>
      </c>
      <c r="M1470" s="276"/>
      <c r="N1470" s="229" t="e">
        <v>#VALUE!</v>
      </c>
      <c r="O1470" s="65">
        <v>0</v>
      </c>
      <c r="Q1470" s="258"/>
      <c r="R1470" s="259"/>
    </row>
    <row r="1471" spans="1:18">
      <c r="A1471" s="148"/>
      <c r="B1471" s="198"/>
      <c r="C1471" s="276"/>
      <c r="D1471" s="276"/>
      <c r="E1471" s="255"/>
      <c r="F1471" s="229"/>
      <c r="G1471" s="229"/>
      <c r="H1471" s="255"/>
      <c r="I1471" s="276"/>
      <c r="J1471" s="297"/>
      <c r="K1471" s="276"/>
      <c r="L1471" s="303"/>
      <c r="M1471" s="218"/>
      <c r="N1471" s="229"/>
      <c r="O1471" s="65">
        <v>0</v>
      </c>
      <c r="P1471" s="218"/>
      <c r="Q1471" s="258"/>
      <c r="R1471" s="259"/>
    </row>
    <row r="1472" spans="1:18" outlineLevel="1">
      <c r="A1472" s="400" t="s">
        <v>4310</v>
      </c>
      <c r="C1472" s="254">
        <f>SUM(C1473)</f>
        <v>0</v>
      </c>
      <c r="D1472" s="254">
        <f>C1472*-1</f>
        <v>0</v>
      </c>
      <c r="E1472" s="255"/>
      <c r="F1472" s="229"/>
      <c r="G1472" s="229"/>
      <c r="H1472" s="255"/>
      <c r="I1472" s="254"/>
      <c r="J1472" s="255"/>
      <c r="K1472" s="254">
        <f>D1472+I1472</f>
        <v>0</v>
      </c>
      <c r="L1472" s="257"/>
      <c r="M1472" s="218"/>
      <c r="N1472" s="229" t="e">
        <v>#VALUE!</v>
      </c>
      <c r="O1472" s="65">
        <v>0</v>
      </c>
      <c r="P1472" s="218"/>
      <c r="Q1472" s="258">
        <v>0</v>
      </c>
      <c r="R1472" s="259">
        <f>K1472-Q1472</f>
        <v>0</v>
      </c>
    </row>
    <row r="1473" spans="1:19" outlineLevel="2">
      <c r="A1473" s="272" t="s">
        <v>5419</v>
      </c>
      <c r="B1473" s="196" t="s">
        <v>4311</v>
      </c>
      <c r="C1473" s="230">
        <v>0</v>
      </c>
      <c r="D1473" s="230">
        <f>C1473*-1</f>
        <v>0</v>
      </c>
      <c r="E1473" s="255"/>
      <c r="F1473" s="229"/>
      <c r="G1473" s="229"/>
      <c r="H1473" s="255"/>
      <c r="I1473" s="230"/>
      <c r="J1473" s="255"/>
      <c r="K1473" s="230">
        <f>D1473+I1473</f>
        <v>0</v>
      </c>
      <c r="L1473" s="252"/>
      <c r="M1473" s="236"/>
      <c r="N1473" s="229">
        <v>0</v>
      </c>
      <c r="O1473" s="65" t="s">
        <v>4310</v>
      </c>
      <c r="P1473" s="242" t="b">
        <f>EXACT($A1472,O1473)</f>
        <v>1</v>
      </c>
      <c r="Q1473" s="258">
        <v>0</v>
      </c>
      <c r="R1473" s="259">
        <f t="shared" si="114"/>
        <v>0</v>
      </c>
    </row>
    <row r="1474" spans="1:19" outlineLevel="1">
      <c r="A1474" s="400" t="s">
        <v>4312</v>
      </c>
      <c r="C1474" s="254">
        <f>SUM(C1475)</f>
        <v>-82565.94</v>
      </c>
      <c r="D1474" s="254">
        <f t="shared" si="115"/>
        <v>82565.94</v>
      </c>
      <c r="E1474" s="255"/>
      <c r="F1474" s="229"/>
      <c r="G1474" s="229"/>
      <c r="H1474" s="255"/>
      <c r="I1474" s="254"/>
      <c r="J1474" s="255"/>
      <c r="K1474" s="254">
        <f t="shared" si="116"/>
        <v>82565.94</v>
      </c>
      <c r="L1474" s="257" t="e">
        <f>#REF!+C1474</f>
        <v>#REF!</v>
      </c>
      <c r="M1474" s="281"/>
      <c r="N1474" s="229" t="e">
        <v>#VALUE!</v>
      </c>
      <c r="O1474" s="65">
        <v>0</v>
      </c>
      <c r="P1474" s="281"/>
      <c r="Q1474" s="258">
        <v>82565.94</v>
      </c>
      <c r="R1474" s="259">
        <f t="shared" ref="R1474:R1495" si="121">K1474-Q1474</f>
        <v>0</v>
      </c>
    </row>
    <row r="1475" spans="1:19" outlineLevel="2">
      <c r="A1475" s="272" t="s">
        <v>5420</v>
      </c>
      <c r="B1475" s="196" t="s">
        <v>4313</v>
      </c>
      <c r="C1475" s="230">
        <v>-82565.94</v>
      </c>
      <c r="D1475" s="230">
        <f t="shared" si="115"/>
        <v>82565.94</v>
      </c>
      <c r="E1475" s="255"/>
      <c r="F1475" s="229"/>
      <c r="G1475" s="229"/>
      <c r="H1475" s="255"/>
      <c r="I1475" s="230"/>
      <c r="J1475" s="255"/>
      <c r="K1475" s="230">
        <f t="shared" si="116"/>
        <v>82565.94</v>
      </c>
      <c r="L1475" s="252"/>
      <c r="M1475" s="282"/>
      <c r="N1475" s="229">
        <v>0</v>
      </c>
      <c r="O1475" s="65" t="s">
        <v>4312</v>
      </c>
      <c r="P1475" s="242" t="b">
        <f>EXACT($A1474,O1475)</f>
        <v>1</v>
      </c>
      <c r="Q1475" s="258">
        <v>0</v>
      </c>
      <c r="R1475" s="259">
        <f t="shared" si="121"/>
        <v>82565.94</v>
      </c>
    </row>
    <row r="1476" spans="1:19" outlineLevel="1">
      <c r="A1476" s="400" t="s">
        <v>2913</v>
      </c>
      <c r="B1476" s="145"/>
      <c r="C1476" s="254">
        <f>SUM(C1477)</f>
        <v>0</v>
      </c>
      <c r="D1476" s="254">
        <f t="shared" si="115"/>
        <v>0</v>
      </c>
      <c r="E1476" s="255"/>
      <c r="F1476" s="229"/>
      <c r="G1476" s="229"/>
      <c r="H1476" s="255"/>
      <c r="I1476" s="254"/>
      <c r="J1476" s="255"/>
      <c r="K1476" s="254">
        <f t="shared" si="116"/>
        <v>0</v>
      </c>
      <c r="L1476" s="257" t="e">
        <f>#REF!+C1476</f>
        <v>#REF!</v>
      </c>
      <c r="M1476" s="218"/>
      <c r="N1476" s="229" t="e">
        <v>#VALUE!</v>
      </c>
      <c r="O1476" s="65">
        <v>0</v>
      </c>
      <c r="P1476" s="218"/>
      <c r="Q1476" s="258">
        <v>-114686933.83</v>
      </c>
      <c r="R1476" s="259">
        <f t="shared" si="121"/>
        <v>114686933.83</v>
      </c>
      <c r="S1476" s="292"/>
    </row>
    <row r="1477" spans="1:19" outlineLevel="2">
      <c r="A1477" s="272" t="s">
        <v>5421</v>
      </c>
      <c r="B1477" s="196" t="s">
        <v>4314</v>
      </c>
      <c r="C1477" s="293">
        <v>0</v>
      </c>
      <c r="D1477" s="230">
        <f t="shared" si="115"/>
        <v>0</v>
      </c>
      <c r="E1477" s="255"/>
      <c r="F1477" s="229"/>
      <c r="G1477" s="229"/>
      <c r="H1477" s="255"/>
      <c r="I1477" s="230"/>
      <c r="J1477" s="255"/>
      <c r="K1477" s="230">
        <f t="shared" si="116"/>
        <v>0</v>
      </c>
      <c r="L1477" s="252"/>
      <c r="M1477" s="230"/>
      <c r="N1477" s="229">
        <v>0</v>
      </c>
      <c r="O1477" s="65" t="s">
        <v>2913</v>
      </c>
      <c r="P1477" s="242" t="b">
        <f>EXACT($A1476,O1477)</f>
        <v>1</v>
      </c>
      <c r="Q1477" s="258">
        <v>0</v>
      </c>
      <c r="R1477" s="259">
        <f t="shared" si="121"/>
        <v>0</v>
      </c>
    </row>
    <row r="1478" spans="1:19" outlineLevel="1">
      <c r="A1478" s="400" t="s">
        <v>4315</v>
      </c>
      <c r="C1478" s="254">
        <f>SUM(C1479)</f>
        <v>-2010060.1699999899</v>
      </c>
      <c r="D1478" s="254">
        <f t="shared" si="115"/>
        <v>2010060.1699999899</v>
      </c>
      <c r="E1478" s="255"/>
      <c r="F1478" s="229"/>
      <c r="G1478" s="229"/>
      <c r="H1478" s="255"/>
      <c r="I1478" s="254"/>
      <c r="J1478" s="255"/>
      <c r="K1478" s="254">
        <f t="shared" si="116"/>
        <v>2010060.1699999899</v>
      </c>
      <c r="L1478" s="257" t="e">
        <f>#REF!+C1478</f>
        <v>#REF!</v>
      </c>
      <c r="M1478" s="254"/>
      <c r="N1478" s="229" t="e">
        <v>#VALUE!</v>
      </c>
      <c r="O1478" s="65">
        <v>0</v>
      </c>
      <c r="Q1478" s="258">
        <v>2010060.17</v>
      </c>
      <c r="R1478" s="259">
        <f t="shared" si="121"/>
        <v>-1.0011717677116394E-8</v>
      </c>
    </row>
    <row r="1479" spans="1:19" outlineLevel="2">
      <c r="A1479" s="272" t="s">
        <v>5422</v>
      </c>
      <c r="B1479" s="196" t="s">
        <v>4316</v>
      </c>
      <c r="C1479" s="230">
        <v>-2010060.1699999899</v>
      </c>
      <c r="D1479" s="230">
        <f t="shared" si="115"/>
        <v>2010060.1699999899</v>
      </c>
      <c r="E1479" s="255"/>
      <c r="F1479" s="229"/>
      <c r="G1479" s="229"/>
      <c r="H1479" s="255"/>
      <c r="I1479" s="230"/>
      <c r="J1479" s="255"/>
      <c r="K1479" s="230">
        <f t="shared" si="116"/>
        <v>2010060.1699999899</v>
      </c>
      <c r="L1479" s="252"/>
      <c r="M1479" s="230"/>
      <c r="N1479" s="229">
        <v>0</v>
      </c>
      <c r="O1479" s="65" t="s">
        <v>4315</v>
      </c>
      <c r="P1479" s="242" t="b">
        <f>EXACT($A1478,O1479)</f>
        <v>1</v>
      </c>
      <c r="Q1479" s="258">
        <v>0</v>
      </c>
      <c r="R1479" s="259">
        <f t="shared" si="121"/>
        <v>2010060.1699999899</v>
      </c>
    </row>
    <row r="1480" spans="1:19" outlineLevel="1">
      <c r="B1480" s="313"/>
      <c r="C1480" s="229"/>
      <c r="D1480" s="229"/>
      <c r="E1480" s="255"/>
      <c r="F1480" s="229"/>
      <c r="G1480" s="229"/>
      <c r="H1480" s="255"/>
      <c r="I1480" s="229"/>
      <c r="J1480" s="255"/>
      <c r="K1480" s="229"/>
      <c r="L1480" s="252"/>
      <c r="M1480" s="229"/>
      <c r="N1480" s="229"/>
      <c r="O1480" s="65"/>
      <c r="Q1480" s="258"/>
      <c r="R1480" s="259"/>
    </row>
    <row r="1481" spans="1:19">
      <c r="A1481" s="400" t="s">
        <v>4317</v>
      </c>
      <c r="B1481" s="249"/>
      <c r="C1481" s="282">
        <f>+C1474+C1476+C1478+C1472</f>
        <v>-2092626.1099999899</v>
      </c>
      <c r="D1481" s="282">
        <f t="shared" si="115"/>
        <v>2092626.1099999899</v>
      </c>
      <c r="E1481" s="255"/>
      <c r="F1481" s="229"/>
      <c r="G1481" s="229"/>
      <c r="H1481" s="255"/>
      <c r="I1481" s="282">
        <f>I1474+I1476+I1478+I1472</f>
        <v>0</v>
      </c>
      <c r="J1481" s="314"/>
      <c r="K1481" s="282">
        <f t="shared" si="116"/>
        <v>2092626.1099999899</v>
      </c>
      <c r="L1481" s="303" t="e">
        <f>#REF!+C1481</f>
        <v>#REF!</v>
      </c>
      <c r="M1481" s="219"/>
      <c r="N1481" s="229" t="e">
        <v>#VALUE!</v>
      </c>
      <c r="O1481" s="65"/>
      <c r="Q1481" s="258"/>
      <c r="R1481" s="259"/>
    </row>
    <row r="1482" spans="1:19" outlineLevel="1">
      <c r="A1482" s="410" t="s">
        <v>4318</v>
      </c>
      <c r="C1482" s="254">
        <f>SUM(C1483)</f>
        <v>0</v>
      </c>
      <c r="D1482" s="254">
        <f t="shared" si="115"/>
        <v>0</v>
      </c>
      <c r="E1482" s="255"/>
      <c r="F1482" s="229"/>
      <c r="G1482" s="229"/>
      <c r="H1482" s="255"/>
      <c r="I1482" s="254"/>
      <c r="J1482" s="255"/>
      <c r="K1482" s="254">
        <f>D1482+I1482</f>
        <v>0</v>
      </c>
      <c r="L1482" s="303"/>
      <c r="M1482" s="219"/>
      <c r="N1482" s="229" t="e">
        <v>#VALUE!</v>
      </c>
      <c r="O1482" s="65">
        <v>0</v>
      </c>
      <c r="Q1482" s="258">
        <v>0</v>
      </c>
      <c r="R1482" s="259">
        <f t="shared" si="121"/>
        <v>0</v>
      </c>
    </row>
    <row r="1483" spans="1:19" outlineLevel="2">
      <c r="A1483" s="315" t="s">
        <v>5423</v>
      </c>
      <c r="B1483" s="260" t="s">
        <v>4319</v>
      </c>
      <c r="C1483" s="281">
        <v>0</v>
      </c>
      <c r="D1483" s="281">
        <f t="shared" si="115"/>
        <v>0</v>
      </c>
      <c r="E1483" s="255"/>
      <c r="F1483" s="229"/>
      <c r="G1483" s="229"/>
      <c r="H1483" s="255"/>
      <c r="I1483" s="281"/>
      <c r="J1483" s="314"/>
      <c r="K1483" s="281">
        <f>D1483+I1483</f>
        <v>0</v>
      </c>
      <c r="L1483" s="303"/>
      <c r="M1483" s="219"/>
      <c r="N1483" s="229">
        <v>0</v>
      </c>
      <c r="O1483" s="65" t="s">
        <v>4318</v>
      </c>
      <c r="P1483" s="242" t="b">
        <f>EXACT($A1482,O1483)</f>
        <v>1</v>
      </c>
      <c r="Q1483" s="258">
        <v>0</v>
      </c>
      <c r="R1483" s="259">
        <f t="shared" si="121"/>
        <v>0</v>
      </c>
    </row>
    <row r="1484" spans="1:19" outlineLevel="1">
      <c r="A1484" s="400" t="s">
        <v>4320</v>
      </c>
      <c r="C1484" s="254">
        <f>SUM(C1485:C1495)</f>
        <v>-33717271.789999887</v>
      </c>
      <c r="D1484" s="236">
        <f t="shared" si="115"/>
        <v>33717271.789999887</v>
      </c>
      <c r="E1484" s="255"/>
      <c r="F1484" s="229"/>
      <c r="G1484" s="229"/>
      <c r="H1484" s="255"/>
      <c r="I1484" s="236">
        <f>I1485</f>
        <v>40125724.851319492</v>
      </c>
      <c r="J1484" s="314"/>
      <c r="K1484" s="236">
        <f t="shared" si="116"/>
        <v>73842996.641319379</v>
      </c>
      <c r="L1484" s="257" t="e">
        <f>#REF!+C1484</f>
        <v>#REF!</v>
      </c>
      <c r="M1484" s="254"/>
      <c r="N1484" s="229" t="e">
        <v>#VALUE!</v>
      </c>
      <c r="O1484" s="65">
        <v>0</v>
      </c>
      <c r="Q1484" s="258">
        <v>72005440.019999996</v>
      </c>
      <c r="R1484" s="292">
        <f t="shared" si="121"/>
        <v>1837556.6213193834</v>
      </c>
      <c r="S1484" s="295"/>
    </row>
    <row r="1485" spans="1:19" outlineLevel="2">
      <c r="A1485" s="315" t="s">
        <v>5424</v>
      </c>
      <c r="B1485" s="260" t="s">
        <v>4321</v>
      </c>
      <c r="C1485" s="281">
        <v>0</v>
      </c>
      <c r="D1485" s="281">
        <f t="shared" si="115"/>
        <v>0</v>
      </c>
      <c r="E1485" s="255"/>
      <c r="F1485" s="229"/>
      <c r="G1485" s="229"/>
      <c r="H1485" s="255"/>
      <c r="I1485" s="316">
        <v>40125724.851319492</v>
      </c>
      <c r="J1485" s="314"/>
      <c r="K1485" s="281">
        <f t="shared" si="116"/>
        <v>40125724.851319492</v>
      </c>
      <c r="L1485" s="252"/>
      <c r="M1485" s="230"/>
      <c r="N1485" s="229">
        <v>0</v>
      </c>
      <c r="O1485" s="65" t="s">
        <v>4320</v>
      </c>
      <c r="P1485" s="242" t="b">
        <f t="shared" ref="P1485:P1495" si="122">EXACT($A$1484,O1485)</f>
        <v>1</v>
      </c>
      <c r="Q1485" s="258">
        <v>0</v>
      </c>
      <c r="R1485" s="259">
        <f t="shared" si="121"/>
        <v>40125724.851319492</v>
      </c>
    </row>
    <row r="1486" spans="1:19" outlineLevel="2">
      <c r="A1486" s="315" t="s">
        <v>5425</v>
      </c>
      <c r="B1486" s="260" t="s">
        <v>4322</v>
      </c>
      <c r="C1486" s="281">
        <v>8293524.5</v>
      </c>
      <c r="D1486" s="281">
        <f t="shared" si="115"/>
        <v>-8293524.5</v>
      </c>
      <c r="E1486" s="255"/>
      <c r="F1486" s="229"/>
      <c r="G1486" s="229"/>
      <c r="H1486" s="255"/>
      <c r="I1486" s="281"/>
      <c r="J1486" s="314"/>
      <c r="K1486" s="281">
        <f t="shared" si="116"/>
        <v>-8293524.5</v>
      </c>
      <c r="L1486" s="252"/>
      <c r="M1486" s="230"/>
      <c r="N1486" s="229">
        <v>0</v>
      </c>
      <c r="O1486" s="65" t="s">
        <v>4320</v>
      </c>
      <c r="P1486" s="242" t="b">
        <f t="shared" si="122"/>
        <v>1</v>
      </c>
      <c r="Q1486" s="258">
        <v>0</v>
      </c>
      <c r="R1486" s="259">
        <f t="shared" si="121"/>
        <v>-8293524.5</v>
      </c>
    </row>
    <row r="1487" spans="1:19" outlineLevel="2">
      <c r="A1487" s="315" t="s">
        <v>5426</v>
      </c>
      <c r="B1487" s="260" t="s">
        <v>4323</v>
      </c>
      <c r="C1487" s="281">
        <v>918232.96999999904</v>
      </c>
      <c r="D1487" s="281">
        <f t="shared" si="115"/>
        <v>-918232.96999999904</v>
      </c>
      <c r="E1487" s="255"/>
      <c r="F1487" s="229"/>
      <c r="G1487" s="229"/>
      <c r="H1487" s="255"/>
      <c r="I1487" s="281"/>
      <c r="J1487" s="314"/>
      <c r="K1487" s="281">
        <f t="shared" si="116"/>
        <v>-918232.96999999904</v>
      </c>
      <c r="L1487" s="252"/>
      <c r="M1487" s="230"/>
      <c r="N1487" s="229">
        <v>0</v>
      </c>
      <c r="O1487" s="65" t="s">
        <v>4320</v>
      </c>
      <c r="P1487" s="242" t="b">
        <f t="shared" si="122"/>
        <v>1</v>
      </c>
      <c r="Q1487" s="258">
        <v>0</v>
      </c>
      <c r="R1487" s="259">
        <f t="shared" si="121"/>
        <v>-918232.96999999904</v>
      </c>
    </row>
    <row r="1488" spans="1:19" outlineLevel="2">
      <c r="A1488" s="315" t="s">
        <v>5427</v>
      </c>
      <c r="B1488" s="260" t="s">
        <v>4324</v>
      </c>
      <c r="C1488" s="281">
        <v>-4865181.8799999896</v>
      </c>
      <c r="D1488" s="281">
        <f t="shared" si="115"/>
        <v>4865181.8799999896</v>
      </c>
      <c r="E1488" s="255"/>
      <c r="F1488" s="229"/>
      <c r="G1488" s="229"/>
      <c r="H1488" s="255"/>
      <c r="I1488" s="281"/>
      <c r="J1488" s="314"/>
      <c r="K1488" s="281">
        <f t="shared" si="116"/>
        <v>4865181.8799999896</v>
      </c>
      <c r="L1488" s="252"/>
      <c r="M1488" s="230"/>
      <c r="N1488" s="229">
        <v>0</v>
      </c>
      <c r="O1488" s="65" t="s">
        <v>4320</v>
      </c>
      <c r="P1488" s="242" t="b">
        <f t="shared" si="122"/>
        <v>1</v>
      </c>
      <c r="Q1488" s="258">
        <v>0</v>
      </c>
      <c r="R1488" s="259">
        <f t="shared" si="121"/>
        <v>4865181.8799999896</v>
      </c>
    </row>
    <row r="1489" spans="1:18" outlineLevel="2">
      <c r="A1489" s="315" t="s">
        <v>5428</v>
      </c>
      <c r="B1489" s="260" t="s">
        <v>4325</v>
      </c>
      <c r="C1489" s="281">
        <v>0</v>
      </c>
      <c r="D1489" s="281">
        <f t="shared" si="115"/>
        <v>0</v>
      </c>
      <c r="E1489" s="255"/>
      <c r="F1489" s="229"/>
      <c r="G1489" s="229"/>
      <c r="H1489" s="255"/>
      <c r="I1489" s="281"/>
      <c r="J1489" s="314"/>
      <c r="K1489" s="281">
        <f t="shared" si="116"/>
        <v>0</v>
      </c>
      <c r="L1489" s="252"/>
      <c r="M1489" s="230"/>
      <c r="N1489" s="229">
        <v>0</v>
      </c>
      <c r="O1489" s="65" t="s">
        <v>4320</v>
      </c>
      <c r="P1489" s="242" t="b">
        <f t="shared" si="122"/>
        <v>1</v>
      </c>
      <c r="Q1489" s="258">
        <v>0</v>
      </c>
      <c r="R1489" s="259">
        <f t="shared" si="121"/>
        <v>0</v>
      </c>
    </row>
    <row r="1490" spans="1:18" outlineLevel="2">
      <c r="A1490" s="315" t="s">
        <v>5429</v>
      </c>
      <c r="B1490" s="260" t="s">
        <v>4326</v>
      </c>
      <c r="C1490" s="281">
        <v>-198707.76</v>
      </c>
      <c r="D1490" s="281">
        <f t="shared" si="115"/>
        <v>198707.76</v>
      </c>
      <c r="E1490" s="255"/>
      <c r="F1490" s="229"/>
      <c r="G1490" s="229"/>
      <c r="H1490" s="255"/>
      <c r="I1490" s="281"/>
      <c r="J1490" s="314"/>
      <c r="K1490" s="281">
        <f>D1490+I1490</f>
        <v>198707.76</v>
      </c>
      <c r="L1490" s="252"/>
      <c r="M1490" s="230"/>
      <c r="N1490" s="229">
        <v>0</v>
      </c>
      <c r="O1490" s="65" t="s">
        <v>4320</v>
      </c>
      <c r="P1490" s="242" t="b">
        <f t="shared" si="122"/>
        <v>1</v>
      </c>
      <c r="Q1490" s="258">
        <v>0</v>
      </c>
      <c r="R1490" s="259">
        <f t="shared" si="121"/>
        <v>198707.76</v>
      </c>
    </row>
    <row r="1491" spans="1:18" outlineLevel="2">
      <c r="A1491" s="315" t="s">
        <v>5430</v>
      </c>
      <c r="B1491" s="260" t="s">
        <v>4327</v>
      </c>
      <c r="C1491" s="281">
        <v>-34015838.579999901</v>
      </c>
      <c r="D1491" s="281">
        <f t="shared" si="115"/>
        <v>34015838.579999901</v>
      </c>
      <c r="E1491" s="255"/>
      <c r="F1491" s="229"/>
      <c r="G1491" s="229"/>
      <c r="H1491" s="255"/>
      <c r="I1491" s="281"/>
      <c r="J1491" s="314"/>
      <c r="K1491" s="281">
        <f t="shared" si="116"/>
        <v>34015838.579999901</v>
      </c>
      <c r="L1491" s="252"/>
      <c r="M1491" s="230"/>
      <c r="N1491" s="229">
        <v>0</v>
      </c>
      <c r="O1491" s="65" t="s">
        <v>4320</v>
      </c>
      <c r="P1491" s="242" t="b">
        <f t="shared" si="122"/>
        <v>1</v>
      </c>
      <c r="Q1491" s="258">
        <v>0</v>
      </c>
      <c r="R1491" s="259">
        <f t="shared" si="121"/>
        <v>34015838.579999901</v>
      </c>
    </row>
    <row r="1492" spans="1:18" outlineLevel="2">
      <c r="A1492" s="315" t="s">
        <v>5431</v>
      </c>
      <c r="B1492" s="260" t="s">
        <v>4321</v>
      </c>
      <c r="C1492" s="281">
        <v>-6699541.3200000003</v>
      </c>
      <c r="D1492" s="281">
        <f t="shared" si="115"/>
        <v>6699541.3200000003</v>
      </c>
      <c r="E1492" s="255"/>
      <c r="F1492" s="229"/>
      <c r="G1492" s="229"/>
      <c r="H1492" s="255"/>
      <c r="I1492" s="281"/>
      <c r="J1492" s="314"/>
      <c r="K1492" s="281">
        <f t="shared" si="116"/>
        <v>6699541.3200000003</v>
      </c>
      <c r="L1492" s="252"/>
      <c r="M1492" s="230"/>
      <c r="N1492" s="229">
        <v>0</v>
      </c>
      <c r="O1492" s="65" t="s">
        <v>4320</v>
      </c>
      <c r="P1492" s="242" t="b">
        <f t="shared" si="122"/>
        <v>1</v>
      </c>
      <c r="Q1492" s="258">
        <v>0</v>
      </c>
      <c r="R1492" s="259">
        <f t="shared" si="121"/>
        <v>6699541.3200000003</v>
      </c>
    </row>
    <row r="1493" spans="1:18" outlineLevel="2">
      <c r="A1493" s="315" t="s">
        <v>5432</v>
      </c>
      <c r="B1493" s="260" t="s">
        <v>4328</v>
      </c>
      <c r="C1493" s="233">
        <v>0</v>
      </c>
      <c r="D1493" s="281">
        <f t="shared" si="115"/>
        <v>0</v>
      </c>
      <c r="E1493" s="255"/>
      <c r="F1493" s="229"/>
      <c r="G1493" s="229"/>
      <c r="H1493" s="255"/>
      <c r="I1493" s="281"/>
      <c r="J1493" s="314"/>
      <c r="K1493" s="281">
        <f>D1493+I1493</f>
        <v>0</v>
      </c>
      <c r="L1493" s="252"/>
      <c r="M1493" s="230"/>
      <c r="N1493" s="229">
        <v>0</v>
      </c>
      <c r="O1493" s="65" t="s">
        <v>4320</v>
      </c>
      <c r="P1493" s="242" t="b">
        <f t="shared" si="122"/>
        <v>1</v>
      </c>
      <c r="Q1493" s="258">
        <v>0</v>
      </c>
      <c r="R1493" s="259">
        <f>K1493-Q1493</f>
        <v>0</v>
      </c>
    </row>
    <row r="1494" spans="1:18" outlineLevel="2">
      <c r="A1494" s="315" t="s">
        <v>5433</v>
      </c>
      <c r="B1494" s="260" t="s">
        <v>4329</v>
      </c>
      <c r="C1494" s="232">
        <v>-3451194.71</v>
      </c>
      <c r="D1494" s="281">
        <f t="shared" si="115"/>
        <v>3451194.71</v>
      </c>
      <c r="E1494" s="255"/>
      <c r="F1494" s="229"/>
      <c r="G1494" s="229"/>
      <c r="H1494" s="255"/>
      <c r="I1494" s="281"/>
      <c r="J1494" s="314"/>
      <c r="K1494" s="281">
        <f>D1494+I1494</f>
        <v>3451194.71</v>
      </c>
      <c r="L1494" s="252"/>
      <c r="M1494" s="230"/>
      <c r="N1494" s="229">
        <v>0</v>
      </c>
      <c r="O1494" s="65" t="s">
        <v>4320</v>
      </c>
      <c r="P1494" s="242" t="b">
        <f t="shared" si="122"/>
        <v>1</v>
      </c>
      <c r="Q1494" s="258">
        <v>0</v>
      </c>
      <c r="R1494" s="259">
        <f t="shared" si="121"/>
        <v>3451194.71</v>
      </c>
    </row>
    <row r="1495" spans="1:18" outlineLevel="2">
      <c r="A1495" s="315" t="s">
        <v>5818</v>
      </c>
      <c r="B1495" s="260" t="s">
        <v>4330</v>
      </c>
      <c r="C1495" s="232">
        <v>6301434.9900000002</v>
      </c>
      <c r="D1495" s="281">
        <f t="shared" si="115"/>
        <v>-6301434.9900000002</v>
      </c>
      <c r="E1495" s="255"/>
      <c r="F1495" s="229"/>
      <c r="G1495" s="229"/>
      <c r="H1495" s="255"/>
      <c r="I1495" s="281"/>
      <c r="J1495" s="314"/>
      <c r="K1495" s="281">
        <f>D1495+I1495</f>
        <v>-6301434.9900000002</v>
      </c>
      <c r="L1495" s="252"/>
      <c r="M1495" s="230"/>
      <c r="N1495" s="229">
        <v>0</v>
      </c>
      <c r="O1495" s="65" t="s">
        <v>4320</v>
      </c>
      <c r="P1495" s="242" t="b">
        <f t="shared" si="122"/>
        <v>1</v>
      </c>
      <c r="Q1495" s="258">
        <v>0</v>
      </c>
      <c r="R1495" s="259">
        <f t="shared" si="121"/>
        <v>-6301434.9900000002</v>
      </c>
    </row>
    <row r="1496" spans="1:18" outlineLevel="1">
      <c r="C1496" s="229"/>
      <c r="D1496" s="282"/>
      <c r="E1496" s="255"/>
      <c r="F1496" s="229"/>
      <c r="G1496" s="229"/>
      <c r="H1496" s="255"/>
      <c r="I1496" s="282"/>
      <c r="J1496" s="314"/>
      <c r="K1496" s="282"/>
      <c r="L1496" s="252"/>
      <c r="M1496" s="229"/>
      <c r="N1496" s="229"/>
      <c r="O1496" s="65"/>
      <c r="Q1496" s="258"/>
      <c r="R1496" s="259"/>
    </row>
    <row r="1497" spans="1:18">
      <c r="A1497" s="400" t="s">
        <v>4331</v>
      </c>
      <c r="B1497" s="249"/>
      <c r="C1497" s="282">
        <f>C1484+C1482</f>
        <v>-33717271.789999887</v>
      </c>
      <c r="D1497" s="282">
        <f t="shared" si="115"/>
        <v>33717271.789999887</v>
      </c>
      <c r="E1497" s="255"/>
      <c r="F1497" s="229"/>
      <c r="G1497" s="229"/>
      <c r="H1497" s="255"/>
      <c r="I1497" s="282">
        <f>I1484</f>
        <v>40125724.851319492</v>
      </c>
      <c r="J1497" s="314"/>
      <c r="K1497" s="282">
        <f t="shared" si="116"/>
        <v>73842996.641319379</v>
      </c>
      <c r="L1497" s="303" t="e">
        <f>#REF!+C1497</f>
        <v>#REF!</v>
      </c>
      <c r="M1497" s="219"/>
      <c r="N1497" s="229" t="e">
        <v>#VALUE!</v>
      </c>
      <c r="O1497" s="65"/>
      <c r="Q1497" s="258"/>
      <c r="R1497" s="259"/>
    </row>
    <row r="1498" spans="1:18">
      <c r="C1498" s="229"/>
      <c r="D1498" s="229"/>
      <c r="E1498" s="255"/>
      <c r="F1498" s="229"/>
      <c r="G1498" s="229"/>
      <c r="H1498" s="255"/>
      <c r="I1498" s="229"/>
      <c r="J1498" s="255"/>
      <c r="K1498" s="229"/>
      <c r="L1498" s="252"/>
      <c r="M1498" s="229"/>
      <c r="N1498" s="229"/>
      <c r="O1498" s="65"/>
      <c r="Q1498" s="258"/>
      <c r="R1498" s="259"/>
    </row>
    <row r="1499" spans="1:18">
      <c r="A1499" s="422" t="s">
        <v>4332</v>
      </c>
      <c r="B1499" s="249"/>
      <c r="C1499" s="276">
        <f>C1470+C1481+C1497</f>
        <v>-327362126.73999596</v>
      </c>
      <c r="D1499" s="276">
        <f t="shared" si="115"/>
        <v>327362126.73999596</v>
      </c>
      <c r="E1499" s="255"/>
      <c r="F1499" s="229"/>
      <c r="G1499" s="229"/>
      <c r="H1499" s="255"/>
      <c r="I1499" s="276">
        <f>I1470+I1481+I1497</f>
        <v>53658445.565963075</v>
      </c>
      <c r="J1499" s="297"/>
      <c r="K1499" s="276">
        <f t="shared" si="116"/>
        <v>381020572.30595905</v>
      </c>
      <c r="L1499" s="303" t="e">
        <f>#REF!+C1499</f>
        <v>#REF!</v>
      </c>
      <c r="M1499" s="276"/>
      <c r="N1499" s="229" t="e">
        <v>#VALUE!</v>
      </c>
      <c r="O1499" s="65"/>
      <c r="Q1499" s="258"/>
      <c r="R1499" s="259"/>
    </row>
    <row r="1500" spans="1:18">
      <c r="C1500" s="229"/>
      <c r="D1500" s="229"/>
      <c r="E1500" s="255"/>
      <c r="F1500" s="229"/>
      <c r="G1500" s="229"/>
      <c r="H1500" s="255"/>
      <c r="I1500" s="229"/>
      <c r="J1500" s="255"/>
      <c r="K1500" s="229"/>
      <c r="L1500" s="252"/>
      <c r="M1500" s="229"/>
      <c r="N1500" s="229"/>
      <c r="O1500" s="65"/>
      <c r="Q1500" s="258"/>
      <c r="R1500" s="259"/>
    </row>
    <row r="1501" spans="1:18">
      <c r="A1501" s="400" t="s">
        <v>4333</v>
      </c>
      <c r="C1501" s="229"/>
      <c r="D1501" s="229"/>
      <c r="E1501" s="255"/>
      <c r="F1501" s="229"/>
      <c r="G1501" s="229"/>
      <c r="H1501" s="255"/>
      <c r="I1501" s="229"/>
      <c r="J1501" s="255"/>
      <c r="K1501" s="229"/>
      <c r="L1501" s="252"/>
      <c r="M1501" s="229"/>
      <c r="N1501" s="229" t="e">
        <v>#VALUE!</v>
      </c>
      <c r="O1501" s="65"/>
      <c r="Q1501" s="258"/>
      <c r="R1501" s="259"/>
    </row>
    <row r="1502" spans="1:18">
      <c r="C1502" s="229"/>
      <c r="D1502" s="229"/>
      <c r="E1502" s="255"/>
      <c r="F1502" s="229"/>
      <c r="G1502" s="229"/>
      <c r="H1502" s="255"/>
      <c r="I1502" s="229"/>
      <c r="J1502" s="255"/>
      <c r="K1502" s="229"/>
      <c r="L1502" s="252"/>
      <c r="M1502" s="229"/>
      <c r="N1502" s="229"/>
      <c r="O1502" s="65"/>
      <c r="Q1502" s="258"/>
      <c r="R1502" s="259"/>
    </row>
    <row r="1503" spans="1:18">
      <c r="A1503" s="398" t="s">
        <v>4334</v>
      </c>
      <c r="B1503" s="315"/>
      <c r="C1503" s="317">
        <f>C1499</f>
        <v>-327362126.73999596</v>
      </c>
      <c r="D1503" s="219">
        <f t="shared" si="115"/>
        <v>327362126.73999596</v>
      </c>
      <c r="E1503" s="255"/>
      <c r="F1503" s="229"/>
      <c r="G1503" s="229"/>
      <c r="H1503" s="255"/>
      <c r="I1503" s="219">
        <f>I1499</f>
        <v>53658445.565963075</v>
      </c>
      <c r="J1503" s="266"/>
      <c r="K1503" s="219">
        <f t="shared" si="116"/>
        <v>381020572.30595905</v>
      </c>
      <c r="L1503" s="303" t="e">
        <f>#REF!+C1503</f>
        <v>#REF!</v>
      </c>
      <c r="M1503" s="219"/>
      <c r="N1503" s="229" t="e">
        <v>#VALUE!</v>
      </c>
      <c r="O1503" s="65"/>
      <c r="Q1503" s="258"/>
      <c r="R1503" s="259"/>
    </row>
    <row r="1504" spans="1:18">
      <c r="B1504" s="315"/>
      <c r="C1504" s="229"/>
      <c r="D1504" s="229"/>
      <c r="E1504" s="255"/>
      <c r="F1504" s="229"/>
      <c r="G1504" s="229"/>
      <c r="H1504" s="255"/>
      <c r="I1504" s="229"/>
      <c r="J1504" s="255"/>
      <c r="K1504" s="305">
        <f>K1503</f>
        <v>381020572.30595905</v>
      </c>
      <c r="M1504" s="229"/>
      <c r="O1504" s="65"/>
    </row>
    <row r="1505" spans="2:15">
      <c r="B1505" s="318"/>
      <c r="C1505" s="229"/>
      <c r="D1505" s="229"/>
      <c r="E1505" s="255"/>
      <c r="F1505" s="229"/>
      <c r="G1505" s="229"/>
      <c r="H1505" s="255"/>
      <c r="I1505" s="229"/>
      <c r="J1505" s="255"/>
      <c r="K1505" s="229" t="s">
        <v>4335</v>
      </c>
      <c r="M1505" s="229"/>
    </row>
    <row r="1506" spans="2:15">
      <c r="B1506" s="208" t="s">
        <v>4336</v>
      </c>
      <c r="C1506" s="319">
        <v>-189434167.72</v>
      </c>
      <c r="D1506" s="229"/>
      <c r="E1506" s="255"/>
      <c r="F1506" s="229"/>
      <c r="G1506" s="229"/>
      <c r="H1506" s="255"/>
      <c r="I1506" s="229"/>
      <c r="J1506" s="255"/>
      <c r="K1506" s="229"/>
      <c r="M1506" s="229"/>
    </row>
    <row r="1507" spans="2:15">
      <c r="C1507" s="229"/>
      <c r="D1507" s="229"/>
      <c r="E1507" s="255"/>
      <c r="F1507" s="229"/>
      <c r="G1507" s="229"/>
      <c r="H1507" s="255"/>
      <c r="I1507" s="229"/>
      <c r="J1507" s="255"/>
      <c r="K1507" s="229"/>
      <c r="M1507" s="229"/>
    </row>
    <row r="1508" spans="2:15" ht="13.8">
      <c r="C1508" s="320">
        <f>C1503-C1506</f>
        <v>-137927959.01999596</v>
      </c>
      <c r="D1508" s="229"/>
      <c r="E1508" s="255"/>
      <c r="F1508" s="229"/>
      <c r="G1508" s="229"/>
      <c r="H1508" s="255"/>
      <c r="I1508" s="229"/>
      <c r="J1508" s="255"/>
      <c r="K1508" s="321"/>
      <c r="M1508" s="229"/>
    </row>
    <row r="1509" spans="2:15">
      <c r="C1509" s="229"/>
      <c r="D1509" s="229"/>
      <c r="E1509" s="255"/>
      <c r="F1509" s="229"/>
      <c r="G1509" s="229"/>
      <c r="H1509" s="255"/>
      <c r="I1509" s="229"/>
      <c r="J1509" s="255"/>
      <c r="K1509" s="229"/>
      <c r="M1509" s="229"/>
    </row>
    <row r="1510" spans="2:15">
      <c r="C1510" s="229">
        <v>4.8875808715820313E-6</v>
      </c>
      <c r="D1510" s="229"/>
      <c r="E1510" s="229"/>
      <c r="F1510" s="229"/>
      <c r="G1510" s="229"/>
      <c r="H1510" s="229"/>
      <c r="I1510" s="229"/>
      <c r="J1510" s="229"/>
      <c r="K1510" s="229"/>
      <c r="M1510" s="229"/>
      <c r="O1510" s="242"/>
    </row>
    <row r="1511" spans="2:15">
      <c r="C1511" s="229"/>
      <c r="D1511" s="229"/>
      <c r="E1511" s="229"/>
      <c r="F1511" s="229"/>
      <c r="G1511" s="229"/>
      <c r="H1511" s="229"/>
      <c r="I1511" s="229"/>
      <c r="J1511" s="229"/>
      <c r="K1511" s="229"/>
      <c r="M1511" s="229"/>
      <c r="O1511" s="242"/>
    </row>
    <row r="1512" spans="2:15">
      <c r="C1512" s="229"/>
      <c r="D1512" s="229"/>
      <c r="E1512" s="229"/>
      <c r="F1512" s="229"/>
      <c r="G1512" s="229"/>
      <c r="H1512" s="229"/>
      <c r="I1512" s="229"/>
      <c r="J1512" s="229"/>
      <c r="K1512" s="229"/>
      <c r="M1512" s="229"/>
      <c r="O1512" s="242"/>
    </row>
    <row r="1513" spans="2:15">
      <c r="C1513" s="229"/>
      <c r="D1513" s="229"/>
      <c r="E1513" s="229"/>
      <c r="F1513" s="229"/>
      <c r="G1513" s="229"/>
      <c r="H1513" s="229"/>
      <c r="I1513" s="229"/>
      <c r="J1513" s="229"/>
      <c r="K1513" s="229"/>
      <c r="M1513" s="229"/>
      <c r="O1513" s="242"/>
    </row>
    <row r="1514" spans="2:15">
      <c r="C1514" s="229"/>
      <c r="D1514" s="229"/>
      <c r="E1514" s="229"/>
      <c r="F1514" s="229"/>
      <c r="G1514" s="229"/>
      <c r="H1514" s="229"/>
      <c r="I1514" s="229"/>
      <c r="J1514" s="229"/>
      <c r="K1514" s="229"/>
      <c r="M1514" s="229"/>
      <c r="O1514" s="242"/>
    </row>
    <row r="1515" spans="2:15">
      <c r="C1515" s="229"/>
      <c r="D1515" s="229"/>
      <c r="E1515" s="229"/>
      <c r="F1515" s="229"/>
      <c r="G1515" s="229"/>
      <c r="H1515" s="229"/>
      <c r="I1515" s="229"/>
      <c r="J1515" s="229"/>
      <c r="K1515" s="229"/>
      <c r="M1515" s="229"/>
      <c r="O1515" s="242"/>
    </row>
    <row r="1516" spans="2:15">
      <c r="C1516" s="229"/>
      <c r="D1516" s="229"/>
      <c r="E1516" s="229"/>
      <c r="F1516" s="229"/>
      <c r="G1516" s="229"/>
      <c r="H1516" s="229"/>
      <c r="I1516" s="229"/>
      <c r="J1516" s="229"/>
      <c r="K1516" s="229"/>
      <c r="M1516" s="229"/>
      <c r="O1516" s="242"/>
    </row>
    <row r="1517" spans="2:15">
      <c r="C1517" s="229"/>
      <c r="D1517" s="229"/>
      <c r="E1517" s="229"/>
      <c r="F1517" s="229"/>
      <c r="G1517" s="229"/>
      <c r="H1517" s="229"/>
      <c r="I1517" s="229"/>
      <c r="J1517" s="229"/>
      <c r="K1517" s="229"/>
      <c r="M1517" s="229"/>
      <c r="O1517" s="242"/>
    </row>
    <row r="1518" spans="2:15">
      <c r="C1518" s="229"/>
      <c r="D1518" s="229"/>
      <c r="E1518" s="229"/>
      <c r="F1518" s="229"/>
      <c r="G1518" s="229"/>
      <c r="H1518" s="229"/>
      <c r="I1518" s="229"/>
      <c r="J1518" s="229"/>
      <c r="K1518" s="229"/>
      <c r="M1518" s="229"/>
      <c r="O1518" s="242"/>
    </row>
    <row r="1519" spans="2:15">
      <c r="C1519" s="229"/>
      <c r="D1519" s="229"/>
      <c r="E1519" s="229"/>
      <c r="F1519" s="229"/>
      <c r="G1519" s="229"/>
      <c r="H1519" s="229"/>
      <c r="I1519" s="229"/>
      <c r="J1519" s="229"/>
      <c r="K1519" s="229"/>
      <c r="M1519" s="229"/>
      <c r="O1519" s="242"/>
    </row>
    <row r="1520" spans="2:15">
      <c r="C1520" s="229"/>
      <c r="D1520" s="229"/>
      <c r="E1520" s="229"/>
      <c r="F1520" s="229"/>
      <c r="G1520" s="229"/>
      <c r="H1520" s="229"/>
      <c r="I1520" s="229"/>
      <c r="J1520" s="229"/>
      <c r="K1520" s="229"/>
      <c r="M1520" s="229"/>
      <c r="O1520" s="242"/>
    </row>
    <row r="1521" spans="3:15">
      <c r="C1521" s="229"/>
      <c r="D1521" s="229"/>
      <c r="E1521" s="229"/>
      <c r="F1521" s="229"/>
      <c r="G1521" s="229"/>
      <c r="H1521" s="229"/>
      <c r="I1521" s="229"/>
      <c r="J1521" s="229"/>
      <c r="K1521" s="229"/>
      <c r="M1521" s="229"/>
      <c r="O1521" s="242"/>
    </row>
    <row r="1522" spans="3:15">
      <c r="C1522" s="229"/>
      <c r="D1522" s="229"/>
      <c r="E1522" s="229"/>
      <c r="F1522" s="229"/>
      <c r="G1522" s="229"/>
      <c r="H1522" s="229"/>
      <c r="I1522" s="229"/>
      <c r="J1522" s="229"/>
      <c r="K1522" s="229"/>
      <c r="M1522" s="229"/>
      <c r="O1522" s="242"/>
    </row>
    <row r="1523" spans="3:15">
      <c r="C1523" s="229"/>
      <c r="D1523" s="229"/>
      <c r="E1523" s="229"/>
      <c r="F1523" s="229"/>
      <c r="G1523" s="229"/>
      <c r="H1523" s="229"/>
      <c r="I1523" s="229"/>
      <c r="J1523" s="229"/>
      <c r="K1523" s="229"/>
      <c r="M1523" s="229"/>
      <c r="O1523" s="242"/>
    </row>
    <row r="1524" spans="3:15">
      <c r="C1524" s="229"/>
      <c r="D1524" s="229"/>
      <c r="E1524" s="229"/>
      <c r="F1524" s="229"/>
      <c r="G1524" s="229"/>
      <c r="H1524" s="229"/>
      <c r="I1524" s="229"/>
      <c r="J1524" s="229"/>
      <c r="K1524" s="229"/>
      <c r="M1524" s="229"/>
      <c r="O1524" s="242"/>
    </row>
    <row r="1525" spans="3:15">
      <c r="C1525" s="229"/>
      <c r="D1525" s="229"/>
      <c r="E1525" s="229"/>
      <c r="F1525" s="229"/>
      <c r="G1525" s="229"/>
      <c r="H1525" s="229"/>
      <c r="I1525" s="229"/>
      <c r="J1525" s="229"/>
      <c r="K1525" s="229"/>
      <c r="M1525" s="229"/>
      <c r="O1525" s="242"/>
    </row>
    <row r="1526" spans="3:15">
      <c r="C1526" s="229"/>
      <c r="D1526" s="229"/>
      <c r="E1526" s="229"/>
      <c r="F1526" s="229"/>
      <c r="G1526" s="229"/>
      <c r="H1526" s="229"/>
      <c r="I1526" s="229"/>
      <c r="J1526" s="229"/>
      <c r="K1526" s="229"/>
      <c r="M1526" s="229"/>
      <c r="O1526" s="242"/>
    </row>
    <row r="1527" spans="3:15">
      <c r="C1527" s="229"/>
      <c r="D1527" s="229"/>
      <c r="E1527" s="229"/>
      <c r="F1527" s="229"/>
      <c r="G1527" s="229"/>
      <c r="H1527" s="229"/>
      <c r="I1527" s="229"/>
      <c r="J1527" s="229"/>
      <c r="K1527" s="229"/>
      <c r="M1527" s="229"/>
      <c r="O1527" s="242"/>
    </row>
    <row r="1528" spans="3:15">
      <c r="C1528" s="229"/>
      <c r="D1528" s="229"/>
      <c r="E1528" s="229"/>
      <c r="F1528" s="229"/>
      <c r="G1528" s="229"/>
      <c r="H1528" s="229"/>
      <c r="I1528" s="229"/>
      <c r="J1528" s="229"/>
      <c r="K1528" s="229"/>
      <c r="M1528" s="229"/>
      <c r="O1528" s="242"/>
    </row>
    <row r="1529" spans="3:15">
      <c r="C1529" s="229"/>
      <c r="D1529" s="229"/>
      <c r="E1529" s="229"/>
      <c r="F1529" s="229"/>
      <c r="G1529" s="229"/>
      <c r="H1529" s="229"/>
      <c r="I1529" s="229"/>
      <c r="J1529" s="229"/>
      <c r="K1529" s="229"/>
      <c r="M1529" s="229"/>
      <c r="O1529" s="242"/>
    </row>
    <row r="1530" spans="3:15">
      <c r="C1530" s="229"/>
      <c r="D1530" s="229"/>
      <c r="E1530" s="229"/>
      <c r="F1530" s="229"/>
      <c r="G1530" s="229"/>
      <c r="H1530" s="229"/>
      <c r="I1530" s="229"/>
      <c r="J1530" s="229"/>
      <c r="K1530" s="229"/>
      <c r="M1530" s="229"/>
      <c r="O1530" s="242"/>
    </row>
    <row r="1531" spans="3:15">
      <c r="C1531" s="229"/>
      <c r="D1531" s="229"/>
      <c r="E1531" s="229"/>
      <c r="F1531" s="229"/>
      <c r="G1531" s="229"/>
      <c r="H1531" s="229"/>
      <c r="I1531" s="229"/>
      <c r="J1531" s="229"/>
      <c r="K1531" s="229"/>
      <c r="M1531" s="229"/>
      <c r="O1531" s="242"/>
    </row>
    <row r="1532" spans="3:15">
      <c r="C1532" s="229"/>
      <c r="D1532" s="229"/>
      <c r="E1532" s="229"/>
      <c r="F1532" s="229"/>
      <c r="G1532" s="229"/>
      <c r="H1532" s="229"/>
      <c r="I1532" s="229"/>
      <c r="J1532" s="229"/>
      <c r="K1532" s="229"/>
      <c r="M1532" s="229"/>
      <c r="O1532" s="242"/>
    </row>
    <row r="1533" spans="3:15">
      <c r="C1533" s="229"/>
      <c r="D1533" s="229"/>
      <c r="E1533" s="229"/>
      <c r="F1533" s="229"/>
      <c r="G1533" s="229"/>
      <c r="H1533" s="229"/>
      <c r="I1533" s="229"/>
      <c r="J1533" s="229"/>
      <c r="K1533" s="229"/>
      <c r="M1533" s="229"/>
      <c r="O1533" s="242"/>
    </row>
    <row r="1534" spans="3:15">
      <c r="C1534" s="229"/>
      <c r="D1534" s="229"/>
      <c r="E1534" s="229"/>
      <c r="F1534" s="229"/>
      <c r="G1534" s="229"/>
      <c r="H1534" s="229"/>
      <c r="I1534" s="229"/>
      <c r="J1534" s="229"/>
      <c r="K1534" s="229"/>
      <c r="M1534" s="229"/>
      <c r="O1534" s="242"/>
    </row>
    <row r="1535" spans="3:15">
      <c r="C1535" s="229"/>
      <c r="D1535" s="229"/>
      <c r="E1535" s="229"/>
      <c r="F1535" s="229"/>
      <c r="G1535" s="229"/>
      <c r="H1535" s="229"/>
      <c r="I1535" s="229"/>
      <c r="J1535" s="229"/>
      <c r="K1535" s="229"/>
      <c r="M1535" s="229"/>
      <c r="O1535" s="242"/>
    </row>
    <row r="1536" spans="3:15">
      <c r="C1536" s="229"/>
      <c r="D1536" s="229"/>
      <c r="E1536" s="229"/>
      <c r="F1536" s="229"/>
      <c r="G1536" s="229"/>
      <c r="H1536" s="229"/>
      <c r="I1536" s="229"/>
      <c r="J1536" s="229"/>
      <c r="K1536" s="229"/>
      <c r="M1536" s="229"/>
      <c r="O1536" s="242"/>
    </row>
    <row r="1537" spans="3:15">
      <c r="C1537" s="229"/>
      <c r="D1537" s="229"/>
      <c r="E1537" s="229"/>
      <c r="F1537" s="229"/>
      <c r="G1537" s="229"/>
      <c r="H1537" s="229"/>
      <c r="I1537" s="229"/>
      <c r="J1537" s="229"/>
      <c r="K1537" s="229"/>
      <c r="M1537" s="229"/>
      <c r="O1537" s="242"/>
    </row>
    <row r="1538" spans="3:15">
      <c r="C1538" s="229"/>
      <c r="D1538" s="229"/>
      <c r="E1538" s="229"/>
      <c r="F1538" s="229"/>
      <c r="G1538" s="229"/>
      <c r="H1538" s="229"/>
      <c r="I1538" s="229"/>
      <c r="J1538" s="229"/>
      <c r="K1538" s="229"/>
      <c r="M1538" s="229"/>
      <c r="O1538" s="242"/>
    </row>
    <row r="1539" spans="3:15">
      <c r="C1539" s="229"/>
      <c r="D1539" s="229"/>
      <c r="E1539" s="229"/>
      <c r="F1539" s="229"/>
      <c r="G1539" s="229"/>
      <c r="H1539" s="229"/>
      <c r="I1539" s="229"/>
      <c r="J1539" s="229"/>
      <c r="K1539" s="229"/>
      <c r="M1539" s="229"/>
      <c r="O1539" s="242"/>
    </row>
    <row r="1540" spans="3:15">
      <c r="C1540" s="229"/>
      <c r="D1540" s="229"/>
      <c r="E1540" s="229"/>
      <c r="F1540" s="229"/>
      <c r="G1540" s="229"/>
      <c r="H1540" s="229"/>
      <c r="I1540" s="229"/>
      <c r="J1540" s="229"/>
      <c r="K1540" s="229"/>
      <c r="M1540" s="229"/>
      <c r="O1540" s="242"/>
    </row>
    <row r="1541" spans="3:15">
      <c r="C1541" s="229"/>
      <c r="D1541" s="229"/>
      <c r="E1541" s="229"/>
      <c r="F1541" s="229"/>
      <c r="G1541" s="229"/>
      <c r="H1541" s="229"/>
      <c r="I1541" s="229"/>
      <c r="J1541" s="229"/>
      <c r="K1541" s="229"/>
      <c r="M1541" s="229"/>
      <c r="O1541" s="242"/>
    </row>
    <row r="1542" spans="3:15">
      <c r="C1542" s="229"/>
      <c r="D1542" s="229"/>
      <c r="E1542" s="229"/>
      <c r="F1542" s="229"/>
      <c r="G1542" s="229"/>
      <c r="H1542" s="229"/>
      <c r="I1542" s="229"/>
      <c r="J1542" s="229"/>
      <c r="K1542" s="229"/>
      <c r="M1542" s="229"/>
      <c r="O1542" s="242"/>
    </row>
    <row r="1543" spans="3:15">
      <c r="C1543" s="229"/>
      <c r="D1543" s="229"/>
      <c r="E1543" s="229"/>
      <c r="F1543" s="229"/>
      <c r="G1543" s="229"/>
      <c r="H1543" s="229"/>
      <c r="I1543" s="229"/>
      <c r="J1543" s="229"/>
      <c r="K1543" s="229"/>
      <c r="M1543" s="229"/>
      <c r="O1543" s="242"/>
    </row>
    <row r="1544" spans="3:15">
      <c r="C1544" s="229"/>
      <c r="D1544" s="229"/>
      <c r="E1544" s="229"/>
      <c r="F1544" s="229"/>
      <c r="G1544" s="229"/>
      <c r="H1544" s="229"/>
      <c r="I1544" s="229"/>
      <c r="J1544" s="229"/>
      <c r="K1544" s="229"/>
      <c r="M1544" s="229"/>
      <c r="O1544" s="242"/>
    </row>
    <row r="1545" spans="3:15">
      <c r="C1545" s="229"/>
      <c r="D1545" s="229"/>
      <c r="E1545" s="229"/>
      <c r="F1545" s="229"/>
      <c r="G1545" s="229"/>
      <c r="H1545" s="229"/>
      <c r="I1545" s="229"/>
      <c r="J1545" s="229"/>
      <c r="K1545" s="229"/>
      <c r="M1545" s="229"/>
      <c r="O1545" s="242"/>
    </row>
    <row r="1546" spans="3:15">
      <c r="C1546" s="229"/>
      <c r="D1546" s="229"/>
      <c r="E1546" s="229"/>
      <c r="F1546" s="229"/>
      <c r="G1546" s="229"/>
      <c r="H1546" s="229"/>
      <c r="I1546" s="229"/>
      <c r="J1546" s="229"/>
      <c r="K1546" s="229"/>
      <c r="M1546" s="229"/>
      <c r="O1546" s="242"/>
    </row>
    <row r="1547" spans="3:15">
      <c r="C1547" s="229"/>
      <c r="D1547" s="229"/>
      <c r="E1547" s="229"/>
      <c r="F1547" s="229"/>
      <c r="G1547" s="229"/>
      <c r="H1547" s="229"/>
      <c r="I1547" s="229"/>
      <c r="J1547" s="229"/>
      <c r="K1547" s="229"/>
      <c r="M1547" s="229"/>
      <c r="O1547" s="242"/>
    </row>
    <row r="1548" spans="3:15">
      <c r="C1548" s="229"/>
      <c r="D1548" s="229"/>
      <c r="E1548" s="229"/>
      <c r="F1548" s="229"/>
      <c r="G1548" s="229"/>
      <c r="H1548" s="229"/>
      <c r="I1548" s="229"/>
      <c r="J1548" s="229"/>
      <c r="K1548" s="229"/>
      <c r="M1548" s="229"/>
      <c r="O1548" s="242"/>
    </row>
    <row r="1549" spans="3:15">
      <c r="C1549" s="229"/>
      <c r="D1549" s="229"/>
      <c r="E1549" s="229"/>
      <c r="F1549" s="229"/>
      <c r="G1549" s="229"/>
      <c r="H1549" s="229"/>
      <c r="I1549" s="229"/>
      <c r="J1549" s="229"/>
      <c r="K1549" s="229"/>
      <c r="M1549" s="229"/>
      <c r="O1549" s="242"/>
    </row>
    <row r="1550" spans="3:15">
      <c r="C1550" s="229"/>
      <c r="D1550" s="229"/>
      <c r="E1550" s="229"/>
      <c r="F1550" s="229"/>
      <c r="G1550" s="229"/>
      <c r="H1550" s="229"/>
      <c r="I1550" s="229"/>
      <c r="J1550" s="229"/>
      <c r="K1550" s="229"/>
      <c r="M1550" s="229"/>
      <c r="O1550" s="242"/>
    </row>
    <row r="1551" spans="3:15">
      <c r="C1551" s="229"/>
      <c r="D1551" s="229"/>
      <c r="E1551" s="229"/>
      <c r="F1551" s="229"/>
      <c r="G1551" s="229"/>
      <c r="H1551" s="229"/>
      <c r="I1551" s="229"/>
      <c r="J1551" s="229"/>
      <c r="K1551" s="229"/>
      <c r="M1551" s="229"/>
      <c r="O1551" s="242"/>
    </row>
    <row r="1552" spans="3:15">
      <c r="C1552" s="229"/>
      <c r="D1552" s="229"/>
      <c r="E1552" s="229"/>
      <c r="F1552" s="229"/>
      <c r="G1552" s="229"/>
      <c r="H1552" s="229"/>
      <c r="I1552" s="229"/>
      <c r="J1552" s="229"/>
      <c r="K1552" s="229"/>
      <c r="M1552" s="229"/>
      <c r="O1552" s="242"/>
    </row>
    <row r="1553" spans="3:15">
      <c r="C1553" s="229"/>
      <c r="D1553" s="229"/>
      <c r="E1553" s="229"/>
      <c r="F1553" s="229"/>
      <c r="G1553" s="229"/>
      <c r="H1553" s="229"/>
      <c r="I1553" s="229"/>
      <c r="J1553" s="229"/>
      <c r="K1553" s="229"/>
      <c r="M1553" s="229"/>
      <c r="O1553" s="242"/>
    </row>
    <row r="1554" spans="3:15">
      <c r="C1554" s="229"/>
      <c r="D1554" s="229"/>
      <c r="I1554" s="229"/>
      <c r="J1554" s="229"/>
      <c r="K1554" s="229"/>
      <c r="M1554" s="229"/>
      <c r="O1554" s="242"/>
    </row>
    <row r="1555" spans="3:15">
      <c r="C1555" s="229"/>
      <c r="D1555" s="229"/>
      <c r="I1555" s="229"/>
      <c r="J1555" s="229"/>
      <c r="K1555" s="229"/>
      <c r="M1555" s="229"/>
      <c r="O1555" s="242"/>
    </row>
    <row r="1556" spans="3:15">
      <c r="C1556" s="229"/>
      <c r="D1556" s="229"/>
      <c r="I1556" s="229"/>
      <c r="J1556" s="229"/>
      <c r="K1556" s="229"/>
      <c r="M1556" s="229"/>
      <c r="O1556" s="242"/>
    </row>
    <row r="1557" spans="3:15">
      <c r="C1557" s="229"/>
      <c r="D1557" s="229"/>
      <c r="I1557" s="229"/>
      <c r="J1557" s="229"/>
      <c r="K1557" s="229"/>
      <c r="M1557" s="229"/>
      <c r="O1557" s="242"/>
    </row>
    <row r="1558" spans="3:15">
      <c r="C1558" s="229"/>
      <c r="D1558" s="229"/>
      <c r="I1558" s="229"/>
      <c r="J1558" s="229"/>
      <c r="K1558" s="229"/>
      <c r="M1558" s="229"/>
      <c r="O1558" s="242"/>
    </row>
    <row r="1559" spans="3:15">
      <c r="C1559" s="229"/>
      <c r="D1559" s="229"/>
      <c r="I1559" s="229"/>
      <c r="J1559" s="229"/>
      <c r="K1559" s="229"/>
      <c r="M1559" s="229"/>
      <c r="O1559" s="242"/>
    </row>
    <row r="1560" spans="3:15">
      <c r="C1560" s="229"/>
      <c r="D1560" s="229"/>
      <c r="I1560" s="229"/>
      <c r="J1560" s="229"/>
      <c r="K1560" s="229"/>
      <c r="M1560" s="229"/>
      <c r="O1560" s="242"/>
    </row>
    <row r="1561" spans="3:15">
      <c r="C1561" s="229"/>
      <c r="D1561" s="229"/>
      <c r="I1561" s="229"/>
      <c r="J1561" s="229"/>
      <c r="K1561" s="229"/>
      <c r="M1561" s="229"/>
      <c r="O1561" s="242"/>
    </row>
    <row r="1562" spans="3:15">
      <c r="C1562" s="229"/>
      <c r="D1562" s="229"/>
      <c r="I1562" s="229"/>
      <c r="J1562" s="229"/>
      <c r="K1562" s="229"/>
      <c r="M1562" s="229"/>
      <c r="O1562" s="242"/>
    </row>
    <row r="1563" spans="3:15">
      <c r="C1563" s="229"/>
      <c r="D1563" s="229"/>
      <c r="I1563" s="229"/>
      <c r="J1563" s="229"/>
      <c r="K1563" s="229"/>
      <c r="M1563" s="229"/>
      <c r="O1563" s="242"/>
    </row>
    <row r="1564" spans="3:15">
      <c r="C1564" s="229"/>
      <c r="D1564" s="229"/>
      <c r="I1564" s="229"/>
      <c r="J1564" s="229"/>
      <c r="K1564" s="229"/>
      <c r="M1564" s="229"/>
      <c r="O1564" s="242"/>
    </row>
    <row r="1565" spans="3:15">
      <c r="C1565" s="229"/>
      <c r="D1565" s="229"/>
      <c r="I1565" s="229"/>
      <c r="J1565" s="229"/>
      <c r="K1565" s="229"/>
      <c r="M1565" s="229"/>
      <c r="O1565" s="242"/>
    </row>
    <row r="1566" spans="3:15">
      <c r="C1566" s="229"/>
      <c r="D1566" s="229"/>
      <c r="I1566" s="229"/>
      <c r="J1566" s="229"/>
      <c r="K1566" s="229"/>
      <c r="M1566" s="229"/>
      <c r="O1566" s="242"/>
    </row>
    <row r="1567" spans="3:15">
      <c r="C1567" s="229"/>
      <c r="D1567" s="229"/>
      <c r="I1567" s="229"/>
      <c r="J1567" s="229"/>
      <c r="K1567" s="229"/>
      <c r="M1567" s="229"/>
      <c r="O1567" s="242"/>
    </row>
    <row r="1568" spans="3:15">
      <c r="C1568" s="229"/>
      <c r="D1568" s="229"/>
      <c r="I1568" s="229"/>
      <c r="J1568" s="229"/>
      <c r="K1568" s="229"/>
      <c r="M1568" s="229"/>
      <c r="O1568" s="242"/>
    </row>
    <row r="1569" spans="3:15">
      <c r="C1569" s="229"/>
      <c r="D1569" s="229"/>
      <c r="I1569" s="229"/>
      <c r="J1569" s="229"/>
      <c r="K1569" s="229"/>
      <c r="M1569" s="229"/>
      <c r="O1569" s="242"/>
    </row>
    <row r="1570" spans="3:15">
      <c r="C1570" s="229"/>
      <c r="D1570" s="229"/>
      <c r="I1570" s="229"/>
      <c r="J1570" s="229"/>
      <c r="K1570" s="229"/>
      <c r="M1570" s="229"/>
      <c r="O1570" s="242"/>
    </row>
    <row r="1571" spans="3:15">
      <c r="C1571" s="229"/>
      <c r="D1571" s="229"/>
      <c r="I1571" s="229"/>
      <c r="J1571" s="229"/>
      <c r="K1571" s="229"/>
      <c r="M1571" s="229"/>
      <c r="O1571" s="242"/>
    </row>
    <row r="1572" spans="3:15">
      <c r="C1572" s="229"/>
      <c r="D1572" s="229"/>
      <c r="I1572" s="229"/>
      <c r="J1572" s="229"/>
      <c r="K1572" s="229"/>
      <c r="M1572" s="229"/>
      <c r="O1572" s="242"/>
    </row>
    <row r="1573" spans="3:15">
      <c r="C1573" s="229"/>
      <c r="D1573" s="229"/>
      <c r="I1573" s="229"/>
      <c r="J1573" s="229"/>
      <c r="K1573" s="229"/>
      <c r="M1573" s="229"/>
      <c r="O1573" s="242"/>
    </row>
    <row r="1574" spans="3:15">
      <c r="C1574" s="229"/>
      <c r="D1574" s="229"/>
      <c r="I1574" s="229"/>
      <c r="J1574" s="229"/>
      <c r="K1574" s="229"/>
      <c r="M1574" s="229"/>
      <c r="O1574" s="242"/>
    </row>
    <row r="1575" spans="3:15">
      <c r="C1575" s="229"/>
      <c r="D1575" s="229"/>
      <c r="I1575" s="229"/>
      <c r="J1575" s="229"/>
      <c r="K1575" s="229"/>
      <c r="M1575" s="229"/>
      <c r="O1575" s="242"/>
    </row>
    <row r="1576" spans="3:15">
      <c r="C1576" s="229"/>
      <c r="D1576" s="229"/>
      <c r="I1576" s="229"/>
      <c r="J1576" s="229"/>
      <c r="K1576" s="229"/>
      <c r="M1576" s="229"/>
      <c r="O1576" s="242"/>
    </row>
    <row r="1577" spans="3:15">
      <c r="C1577" s="229"/>
      <c r="D1577" s="229"/>
      <c r="I1577" s="229"/>
      <c r="J1577" s="229"/>
      <c r="K1577" s="229"/>
      <c r="M1577" s="229"/>
      <c r="O1577" s="242"/>
    </row>
    <row r="1578" spans="3:15">
      <c r="C1578" s="229"/>
      <c r="D1578" s="229"/>
      <c r="I1578" s="229"/>
      <c r="J1578" s="229"/>
      <c r="K1578" s="229"/>
      <c r="M1578" s="229"/>
      <c r="O1578" s="242"/>
    </row>
    <row r="1579" spans="3:15">
      <c r="C1579" s="229"/>
      <c r="D1579" s="229"/>
      <c r="I1579" s="229"/>
      <c r="J1579" s="229"/>
      <c r="K1579" s="229"/>
      <c r="M1579" s="229"/>
      <c r="O1579" s="242"/>
    </row>
    <row r="1580" spans="3:15">
      <c r="C1580" s="229"/>
      <c r="D1580" s="229"/>
      <c r="I1580" s="229"/>
      <c r="J1580" s="229"/>
      <c r="K1580" s="229"/>
      <c r="M1580" s="229"/>
      <c r="O1580" s="242"/>
    </row>
    <row r="1581" spans="3:15">
      <c r="C1581" s="229"/>
      <c r="D1581" s="229"/>
      <c r="I1581" s="229"/>
      <c r="J1581" s="229"/>
      <c r="K1581" s="229"/>
      <c r="M1581" s="229"/>
      <c r="O1581" s="242"/>
    </row>
    <row r="1582" spans="3:15">
      <c r="C1582" s="229"/>
      <c r="D1582" s="229"/>
      <c r="I1582" s="229"/>
      <c r="J1582" s="229"/>
      <c r="K1582" s="229"/>
      <c r="M1582" s="229"/>
      <c r="O1582" s="242"/>
    </row>
    <row r="1583" spans="3:15">
      <c r="C1583" s="229"/>
      <c r="D1583" s="229"/>
      <c r="I1583" s="229"/>
      <c r="J1583" s="229"/>
      <c r="K1583" s="229"/>
      <c r="M1583" s="229"/>
      <c r="O1583" s="242"/>
    </row>
    <row r="1584" spans="3:15">
      <c r="C1584" s="229"/>
      <c r="D1584" s="229"/>
      <c r="I1584" s="229"/>
      <c r="J1584" s="229"/>
      <c r="K1584" s="229"/>
      <c r="M1584" s="229"/>
      <c r="O1584" s="242"/>
    </row>
    <row r="1585" spans="3:15">
      <c r="C1585" s="229"/>
      <c r="D1585" s="229"/>
      <c r="I1585" s="229"/>
      <c r="J1585" s="229"/>
      <c r="K1585" s="229"/>
      <c r="M1585" s="229"/>
      <c r="O1585" s="242"/>
    </row>
    <row r="1586" spans="3:15">
      <c r="C1586" s="229"/>
      <c r="D1586" s="229"/>
      <c r="I1586" s="229"/>
      <c r="J1586" s="229"/>
      <c r="K1586" s="229"/>
      <c r="M1586" s="229"/>
      <c r="O1586" s="242"/>
    </row>
    <row r="1587" spans="3:15">
      <c r="C1587" s="229"/>
      <c r="D1587" s="229"/>
      <c r="I1587" s="229"/>
      <c r="J1587" s="229"/>
      <c r="K1587" s="229"/>
      <c r="M1587" s="229"/>
      <c r="O1587" s="242"/>
    </row>
    <row r="1588" spans="3:15">
      <c r="C1588" s="229"/>
      <c r="D1588" s="229"/>
      <c r="I1588" s="229"/>
      <c r="J1588" s="229"/>
      <c r="K1588" s="229"/>
      <c r="M1588" s="229"/>
      <c r="O1588" s="242"/>
    </row>
    <row r="1589" spans="3:15">
      <c r="C1589" s="229"/>
      <c r="D1589" s="229"/>
      <c r="I1589" s="229"/>
      <c r="J1589" s="229"/>
      <c r="K1589" s="229"/>
      <c r="M1589" s="229"/>
      <c r="O1589" s="242"/>
    </row>
    <row r="1590" spans="3:15">
      <c r="C1590" s="229"/>
      <c r="D1590" s="229"/>
      <c r="I1590" s="229"/>
      <c r="J1590" s="229"/>
      <c r="K1590" s="229"/>
      <c r="M1590" s="229"/>
      <c r="O1590" s="242"/>
    </row>
    <row r="1591" spans="3:15">
      <c r="C1591" s="229"/>
      <c r="D1591" s="229"/>
      <c r="I1591" s="229"/>
      <c r="J1591" s="229"/>
      <c r="K1591" s="229"/>
      <c r="M1591" s="229"/>
      <c r="O1591" s="242"/>
    </row>
    <row r="1592" spans="3:15">
      <c r="C1592" s="229"/>
      <c r="D1592" s="229"/>
      <c r="I1592" s="229"/>
      <c r="J1592" s="229"/>
      <c r="K1592" s="229"/>
      <c r="M1592" s="229"/>
      <c r="O1592" s="242"/>
    </row>
    <row r="1593" spans="3:15">
      <c r="C1593" s="229"/>
      <c r="D1593" s="229"/>
      <c r="I1593" s="229"/>
      <c r="J1593" s="229"/>
      <c r="K1593" s="229"/>
      <c r="M1593" s="229"/>
      <c r="O1593" s="242"/>
    </row>
    <row r="1594" spans="3:15">
      <c r="C1594" s="229"/>
      <c r="D1594" s="229"/>
      <c r="I1594" s="229"/>
      <c r="J1594" s="229"/>
      <c r="K1594" s="229"/>
      <c r="M1594" s="229"/>
      <c r="O1594" s="242"/>
    </row>
    <row r="1595" spans="3:15">
      <c r="C1595" s="229"/>
      <c r="D1595" s="229"/>
      <c r="I1595" s="229"/>
      <c r="J1595" s="229"/>
      <c r="K1595" s="229"/>
      <c r="M1595" s="229"/>
      <c r="O1595" s="242"/>
    </row>
    <row r="1596" spans="3:15">
      <c r="C1596" s="229"/>
      <c r="D1596" s="229"/>
      <c r="I1596" s="229"/>
      <c r="J1596" s="229"/>
      <c r="K1596" s="229"/>
      <c r="M1596" s="229"/>
      <c r="O1596" s="242"/>
    </row>
    <row r="1597" spans="3:15">
      <c r="C1597" s="229"/>
      <c r="D1597" s="229"/>
      <c r="I1597" s="229"/>
      <c r="J1597" s="229"/>
      <c r="K1597" s="229"/>
      <c r="M1597" s="229"/>
      <c r="O1597" s="242"/>
    </row>
    <row r="1598" spans="3:15">
      <c r="C1598" s="229"/>
      <c r="D1598" s="229"/>
      <c r="I1598" s="229"/>
      <c r="J1598" s="229"/>
      <c r="K1598" s="229"/>
      <c r="M1598" s="229"/>
      <c r="O1598" s="242"/>
    </row>
    <row r="1599" spans="3:15">
      <c r="C1599" s="229"/>
      <c r="D1599" s="229"/>
      <c r="I1599" s="229"/>
      <c r="J1599" s="229"/>
      <c r="K1599" s="229"/>
      <c r="M1599" s="229"/>
      <c r="O1599" s="242"/>
    </row>
    <row r="1600" spans="3:15">
      <c r="C1600" s="229"/>
      <c r="D1600" s="229"/>
      <c r="I1600" s="229"/>
      <c r="J1600" s="229"/>
      <c r="K1600" s="229"/>
      <c r="M1600" s="229"/>
      <c r="O1600" s="242"/>
    </row>
    <row r="1601" spans="3:15">
      <c r="C1601" s="229"/>
      <c r="D1601" s="229"/>
      <c r="I1601" s="229"/>
      <c r="J1601" s="229"/>
      <c r="K1601" s="229"/>
      <c r="M1601" s="229"/>
      <c r="O1601" s="242"/>
    </row>
    <row r="1602" spans="3:15">
      <c r="C1602" s="229"/>
      <c r="D1602" s="229"/>
      <c r="I1602" s="229"/>
      <c r="J1602" s="229"/>
      <c r="K1602" s="229"/>
      <c r="M1602" s="229"/>
      <c r="O1602" s="242"/>
    </row>
    <row r="1603" spans="3:15">
      <c r="C1603" s="229"/>
      <c r="D1603" s="229"/>
      <c r="I1603" s="229"/>
      <c r="J1603" s="229"/>
      <c r="K1603" s="229"/>
      <c r="M1603" s="229"/>
      <c r="O1603" s="242"/>
    </row>
    <row r="1604" spans="3:15">
      <c r="C1604" s="229"/>
      <c r="D1604" s="229"/>
      <c r="I1604" s="229"/>
      <c r="J1604" s="229"/>
      <c r="K1604" s="229"/>
      <c r="M1604" s="229"/>
      <c r="O1604" s="242"/>
    </row>
    <row r="1605" spans="3:15">
      <c r="C1605" s="229"/>
      <c r="D1605" s="229"/>
      <c r="I1605" s="229"/>
      <c r="J1605" s="229"/>
      <c r="K1605" s="229"/>
      <c r="M1605" s="229"/>
      <c r="O1605" s="242"/>
    </row>
    <row r="1606" spans="3:15">
      <c r="C1606" s="229"/>
      <c r="D1606" s="229"/>
      <c r="I1606" s="229"/>
      <c r="J1606" s="229"/>
      <c r="K1606" s="229"/>
      <c r="M1606" s="229"/>
      <c r="O1606" s="242"/>
    </row>
    <row r="1607" spans="3:15">
      <c r="C1607" s="229"/>
      <c r="D1607" s="229"/>
      <c r="I1607" s="229"/>
      <c r="J1607" s="229"/>
      <c r="K1607" s="229"/>
      <c r="M1607" s="229"/>
      <c r="O1607" s="242"/>
    </row>
    <row r="1608" spans="3:15">
      <c r="C1608" s="229"/>
      <c r="D1608" s="229"/>
      <c r="I1608" s="229"/>
      <c r="J1608" s="229"/>
      <c r="K1608" s="229"/>
      <c r="M1608" s="229"/>
      <c r="O1608" s="242"/>
    </row>
    <row r="1609" spans="3:15">
      <c r="C1609" s="229"/>
      <c r="D1609" s="229"/>
      <c r="I1609" s="229"/>
      <c r="J1609" s="229"/>
      <c r="K1609" s="229"/>
      <c r="M1609" s="229"/>
      <c r="O1609" s="242"/>
    </row>
    <row r="1610" spans="3:15">
      <c r="C1610" s="229"/>
      <c r="D1610" s="229"/>
      <c r="I1610" s="229"/>
      <c r="J1610" s="229"/>
      <c r="K1610" s="229"/>
      <c r="M1610" s="229"/>
      <c r="O1610" s="242"/>
    </row>
    <row r="1611" spans="3:15">
      <c r="C1611" s="229"/>
      <c r="D1611" s="229"/>
      <c r="I1611" s="229"/>
      <c r="J1611" s="229"/>
      <c r="K1611" s="229"/>
      <c r="M1611" s="229"/>
      <c r="O1611" s="242"/>
    </row>
    <row r="1612" spans="3:15">
      <c r="C1612" s="229"/>
      <c r="D1612" s="229"/>
      <c r="I1612" s="229"/>
      <c r="J1612" s="229"/>
      <c r="K1612" s="229"/>
      <c r="M1612" s="229"/>
      <c r="O1612" s="242"/>
    </row>
    <row r="1613" spans="3:15">
      <c r="C1613" s="229"/>
      <c r="D1613" s="229"/>
      <c r="I1613" s="229"/>
      <c r="J1613" s="229"/>
      <c r="K1613" s="229"/>
      <c r="M1613" s="229"/>
      <c r="O1613" s="242"/>
    </row>
    <row r="1614" spans="3:15">
      <c r="C1614" s="229"/>
      <c r="D1614" s="229"/>
      <c r="I1614" s="229"/>
      <c r="J1614" s="229"/>
      <c r="K1614" s="229"/>
      <c r="M1614" s="229"/>
      <c r="O1614" s="242"/>
    </row>
    <row r="1615" spans="3:15">
      <c r="C1615" s="229"/>
      <c r="D1615" s="229"/>
      <c r="I1615" s="229"/>
      <c r="J1615" s="229"/>
      <c r="K1615" s="229"/>
      <c r="M1615" s="229"/>
      <c r="O1615" s="242"/>
    </row>
    <row r="1616" spans="3:15">
      <c r="C1616" s="229"/>
      <c r="D1616" s="229"/>
      <c r="I1616" s="229"/>
      <c r="J1616" s="229"/>
      <c r="K1616" s="229"/>
      <c r="M1616" s="229"/>
      <c r="O1616" s="242"/>
    </row>
    <row r="1617" spans="3:15">
      <c r="C1617" s="229"/>
      <c r="D1617" s="229"/>
      <c r="I1617" s="229"/>
      <c r="J1617" s="229"/>
      <c r="K1617" s="229"/>
      <c r="M1617" s="229"/>
      <c r="O1617" s="242"/>
    </row>
    <row r="1618" spans="3:15">
      <c r="C1618" s="229"/>
      <c r="D1618" s="229"/>
      <c r="I1618" s="229"/>
      <c r="J1618" s="229"/>
      <c r="K1618" s="229"/>
      <c r="M1618" s="229"/>
      <c r="O1618" s="242"/>
    </row>
    <row r="1619" spans="3:15">
      <c r="C1619" s="229"/>
      <c r="D1619" s="229"/>
      <c r="I1619" s="229"/>
      <c r="J1619" s="229"/>
      <c r="K1619" s="229"/>
      <c r="M1619" s="229"/>
      <c r="O1619" s="242"/>
    </row>
    <row r="1620" spans="3:15">
      <c r="C1620" s="229"/>
      <c r="D1620" s="229"/>
      <c r="I1620" s="229"/>
      <c r="J1620" s="229"/>
      <c r="K1620" s="229"/>
      <c r="M1620" s="229"/>
      <c r="O1620" s="242"/>
    </row>
    <row r="1621" spans="3:15">
      <c r="C1621" s="229"/>
      <c r="D1621" s="229"/>
      <c r="I1621" s="229"/>
      <c r="J1621" s="229"/>
      <c r="K1621" s="229"/>
      <c r="M1621" s="229"/>
      <c r="O1621" s="242"/>
    </row>
    <row r="1622" spans="3:15">
      <c r="C1622" s="229"/>
      <c r="D1622" s="229"/>
      <c r="I1622" s="229"/>
      <c r="J1622" s="229"/>
      <c r="K1622" s="229"/>
      <c r="M1622" s="229"/>
      <c r="O1622" s="242"/>
    </row>
    <row r="1623" spans="3:15">
      <c r="C1623" s="229"/>
      <c r="D1623" s="229"/>
      <c r="I1623" s="229"/>
      <c r="J1623" s="229"/>
      <c r="K1623" s="229"/>
      <c r="M1623" s="229"/>
      <c r="O1623" s="242"/>
    </row>
    <row r="1624" spans="3:15">
      <c r="C1624" s="229"/>
      <c r="D1624" s="229"/>
      <c r="I1624" s="229"/>
      <c r="J1624" s="229"/>
      <c r="K1624" s="229"/>
      <c r="M1624" s="229"/>
      <c r="O1624" s="242"/>
    </row>
    <row r="1625" spans="3:15">
      <c r="C1625" s="229"/>
      <c r="D1625" s="229"/>
      <c r="I1625" s="229"/>
      <c r="J1625" s="229"/>
      <c r="K1625" s="229"/>
      <c r="M1625" s="229"/>
      <c r="O1625" s="242"/>
    </row>
    <row r="1626" spans="3:15">
      <c r="C1626" s="229"/>
      <c r="D1626" s="229"/>
      <c r="I1626" s="229"/>
      <c r="J1626" s="229"/>
      <c r="K1626" s="229"/>
      <c r="M1626" s="229"/>
      <c r="O1626" s="242"/>
    </row>
    <row r="1627" spans="3:15">
      <c r="C1627" s="229"/>
      <c r="D1627" s="229"/>
      <c r="I1627" s="229"/>
      <c r="J1627" s="229"/>
      <c r="K1627" s="229"/>
      <c r="M1627" s="229"/>
      <c r="O1627" s="242"/>
    </row>
    <row r="1628" spans="3:15">
      <c r="C1628" s="229"/>
      <c r="D1628" s="229"/>
      <c r="I1628" s="229"/>
      <c r="J1628" s="229"/>
      <c r="K1628" s="229"/>
      <c r="M1628" s="229"/>
      <c r="O1628" s="242"/>
    </row>
    <row r="1629" spans="3:15">
      <c r="C1629" s="229"/>
      <c r="D1629" s="229"/>
      <c r="I1629" s="229"/>
      <c r="J1629" s="229"/>
      <c r="K1629" s="229"/>
      <c r="M1629" s="229"/>
      <c r="O1629" s="242"/>
    </row>
    <row r="1630" spans="3:15">
      <c r="C1630" s="229"/>
      <c r="D1630" s="229"/>
      <c r="I1630" s="229"/>
      <c r="J1630" s="229"/>
      <c r="K1630" s="229"/>
      <c r="M1630" s="229"/>
      <c r="O1630" s="242"/>
    </row>
    <row r="1631" spans="3:15">
      <c r="C1631" s="229"/>
      <c r="D1631" s="229"/>
      <c r="I1631" s="229"/>
      <c r="J1631" s="229"/>
      <c r="K1631" s="229"/>
      <c r="M1631" s="229"/>
      <c r="O1631" s="242"/>
    </row>
    <row r="1632" spans="3:15">
      <c r="C1632" s="229"/>
      <c r="D1632" s="229"/>
      <c r="I1632" s="229"/>
      <c r="J1632" s="229"/>
      <c r="K1632" s="229"/>
      <c r="M1632" s="229"/>
      <c r="O1632" s="242"/>
    </row>
    <row r="1633" spans="3:15">
      <c r="C1633" s="229"/>
      <c r="D1633" s="229"/>
      <c r="I1633" s="229"/>
      <c r="J1633" s="229"/>
      <c r="K1633" s="229"/>
      <c r="M1633" s="229"/>
      <c r="O1633" s="242"/>
    </row>
    <row r="1634" spans="3:15">
      <c r="C1634" s="229"/>
      <c r="D1634" s="229"/>
      <c r="I1634" s="229"/>
      <c r="J1634" s="229"/>
      <c r="K1634" s="229"/>
      <c r="M1634" s="229"/>
      <c r="O1634" s="242"/>
    </row>
    <row r="1635" spans="3:15">
      <c r="C1635" s="229"/>
      <c r="D1635" s="229"/>
      <c r="I1635" s="229"/>
      <c r="J1635" s="229"/>
      <c r="K1635" s="229"/>
      <c r="M1635" s="229"/>
      <c r="O1635" s="242"/>
    </row>
    <row r="1636" spans="3:15">
      <c r="C1636" s="229"/>
      <c r="D1636" s="229"/>
      <c r="I1636" s="229"/>
      <c r="J1636" s="229"/>
      <c r="K1636" s="229"/>
      <c r="M1636" s="229"/>
      <c r="O1636" s="242"/>
    </row>
    <row r="1637" spans="3:15">
      <c r="C1637" s="229"/>
      <c r="D1637" s="229"/>
      <c r="I1637" s="229"/>
      <c r="J1637" s="229"/>
      <c r="K1637" s="229"/>
      <c r="M1637" s="229"/>
      <c r="O1637" s="242"/>
    </row>
    <row r="1638" spans="3:15">
      <c r="C1638" s="229"/>
      <c r="D1638" s="229"/>
      <c r="I1638" s="229"/>
      <c r="J1638" s="229"/>
      <c r="K1638" s="229"/>
      <c r="M1638" s="229"/>
      <c r="O1638" s="242"/>
    </row>
    <row r="1639" spans="3:15">
      <c r="C1639" s="229"/>
      <c r="D1639" s="229"/>
      <c r="I1639" s="229"/>
      <c r="J1639" s="229"/>
      <c r="K1639" s="229"/>
      <c r="M1639" s="229"/>
      <c r="O1639" s="242"/>
    </row>
    <row r="1640" spans="3:15">
      <c r="C1640" s="229"/>
      <c r="D1640" s="229"/>
      <c r="I1640" s="229"/>
      <c r="J1640" s="229"/>
      <c r="K1640" s="229"/>
      <c r="M1640" s="229"/>
      <c r="O1640" s="242"/>
    </row>
    <row r="1641" spans="3:15">
      <c r="C1641" s="229"/>
      <c r="D1641" s="229"/>
      <c r="I1641" s="229"/>
      <c r="J1641" s="229"/>
      <c r="K1641" s="229"/>
      <c r="M1641" s="229"/>
      <c r="O1641" s="242"/>
    </row>
    <row r="1642" spans="3:15">
      <c r="C1642" s="229"/>
      <c r="D1642" s="229"/>
      <c r="I1642" s="229"/>
      <c r="J1642" s="229"/>
      <c r="K1642" s="229"/>
      <c r="M1642" s="229"/>
      <c r="O1642" s="242"/>
    </row>
    <row r="1643" spans="3:15">
      <c r="C1643" s="229"/>
      <c r="D1643" s="229"/>
      <c r="I1643" s="229"/>
      <c r="J1643" s="229"/>
      <c r="K1643" s="229"/>
      <c r="M1643" s="229"/>
      <c r="O1643" s="242"/>
    </row>
    <row r="1644" spans="3:15">
      <c r="C1644" s="229"/>
      <c r="D1644" s="229"/>
      <c r="I1644" s="229"/>
      <c r="J1644" s="229"/>
      <c r="K1644" s="229"/>
      <c r="M1644" s="229"/>
      <c r="O1644" s="242"/>
    </row>
    <row r="1645" spans="3:15">
      <c r="C1645" s="229"/>
      <c r="D1645" s="229"/>
      <c r="I1645" s="229"/>
      <c r="J1645" s="229"/>
      <c r="K1645" s="229"/>
      <c r="M1645" s="229"/>
      <c r="O1645" s="242"/>
    </row>
    <row r="1646" spans="3:15">
      <c r="C1646" s="229"/>
      <c r="D1646" s="229"/>
      <c r="I1646" s="229"/>
      <c r="J1646" s="229"/>
      <c r="K1646" s="229"/>
      <c r="M1646" s="229"/>
      <c r="O1646" s="242"/>
    </row>
    <row r="1647" spans="3:15">
      <c r="C1647" s="229"/>
      <c r="D1647" s="229"/>
      <c r="I1647" s="229"/>
      <c r="J1647" s="229"/>
      <c r="K1647" s="229"/>
      <c r="M1647" s="229"/>
      <c r="O1647" s="242"/>
    </row>
    <row r="1648" spans="3:15">
      <c r="C1648" s="229"/>
      <c r="D1648" s="229"/>
      <c r="I1648" s="229"/>
      <c r="J1648" s="229"/>
      <c r="K1648" s="229"/>
      <c r="M1648" s="229"/>
      <c r="O1648" s="242"/>
    </row>
    <row r="1649" spans="3:15">
      <c r="C1649" s="229"/>
      <c r="D1649" s="229"/>
      <c r="I1649" s="229"/>
      <c r="J1649" s="229"/>
      <c r="K1649" s="229"/>
      <c r="M1649" s="229"/>
      <c r="O1649" s="242"/>
    </row>
    <row r="1650" spans="3:15">
      <c r="C1650" s="229"/>
      <c r="D1650" s="229"/>
      <c r="I1650" s="229"/>
      <c r="J1650" s="229"/>
      <c r="K1650" s="229"/>
      <c r="M1650" s="229"/>
      <c r="O1650" s="242"/>
    </row>
    <row r="1651" spans="3:15">
      <c r="C1651" s="229"/>
      <c r="D1651" s="229"/>
      <c r="I1651" s="229"/>
      <c r="J1651" s="229"/>
      <c r="K1651" s="229"/>
      <c r="M1651" s="229"/>
      <c r="O1651" s="242"/>
    </row>
    <row r="1652" spans="3:15">
      <c r="C1652" s="229"/>
      <c r="D1652" s="229"/>
      <c r="I1652" s="229"/>
      <c r="J1652" s="229"/>
      <c r="K1652" s="229"/>
      <c r="M1652" s="229"/>
      <c r="O1652" s="242"/>
    </row>
    <row r="1653" spans="3:15">
      <c r="C1653" s="229"/>
      <c r="D1653" s="229"/>
      <c r="I1653" s="229"/>
      <c r="J1653" s="229"/>
      <c r="K1653" s="229"/>
      <c r="M1653" s="229"/>
      <c r="O1653" s="242"/>
    </row>
    <row r="1654" spans="3:15">
      <c r="C1654" s="229"/>
      <c r="D1654" s="229"/>
      <c r="I1654" s="229"/>
      <c r="J1654" s="229"/>
      <c r="K1654" s="229"/>
      <c r="M1654" s="229"/>
      <c r="O1654" s="242"/>
    </row>
    <row r="1655" spans="3:15">
      <c r="C1655" s="229"/>
      <c r="D1655" s="229"/>
      <c r="I1655" s="229"/>
      <c r="J1655" s="229"/>
      <c r="K1655" s="229"/>
      <c r="M1655" s="229"/>
      <c r="O1655" s="242"/>
    </row>
    <row r="1656" spans="3:15">
      <c r="C1656" s="229"/>
      <c r="D1656" s="229"/>
      <c r="I1656" s="229"/>
      <c r="J1656" s="229"/>
      <c r="K1656" s="229"/>
      <c r="M1656" s="229"/>
      <c r="O1656" s="242"/>
    </row>
    <row r="1657" spans="3:15">
      <c r="C1657" s="229"/>
      <c r="D1657" s="229"/>
      <c r="I1657" s="229"/>
      <c r="J1657" s="229"/>
      <c r="K1657" s="229"/>
      <c r="M1657" s="229"/>
      <c r="O1657" s="242"/>
    </row>
    <row r="1658" spans="3:15">
      <c r="C1658" s="229"/>
      <c r="D1658" s="229"/>
      <c r="I1658" s="229"/>
      <c r="J1658" s="229"/>
      <c r="K1658" s="229"/>
      <c r="M1658" s="229"/>
      <c r="O1658" s="242"/>
    </row>
    <row r="1659" spans="3:15">
      <c r="C1659" s="229"/>
      <c r="D1659" s="229"/>
      <c r="I1659" s="229"/>
      <c r="J1659" s="229"/>
      <c r="K1659" s="229"/>
      <c r="M1659" s="229"/>
      <c r="O1659" s="242"/>
    </row>
    <row r="1660" spans="3:15">
      <c r="C1660" s="229"/>
      <c r="D1660" s="229"/>
      <c r="I1660" s="229"/>
      <c r="J1660" s="229"/>
      <c r="K1660" s="229"/>
      <c r="M1660" s="229"/>
      <c r="O1660" s="242"/>
    </row>
    <row r="1661" spans="3:15">
      <c r="C1661" s="229"/>
      <c r="D1661" s="229"/>
      <c r="I1661" s="229"/>
      <c r="J1661" s="229"/>
      <c r="K1661" s="229"/>
      <c r="M1661" s="229"/>
      <c r="O1661" s="242"/>
    </row>
    <row r="1662" spans="3:15">
      <c r="C1662" s="229"/>
      <c r="D1662" s="229"/>
      <c r="I1662" s="229"/>
      <c r="J1662" s="229"/>
      <c r="K1662" s="229"/>
      <c r="M1662" s="229"/>
      <c r="O1662" s="242"/>
    </row>
    <row r="1663" spans="3:15">
      <c r="C1663" s="229"/>
      <c r="D1663" s="229"/>
      <c r="I1663" s="229"/>
      <c r="J1663" s="229"/>
      <c r="K1663" s="229"/>
      <c r="M1663" s="229"/>
      <c r="O1663" s="242"/>
    </row>
    <row r="1664" spans="3:15">
      <c r="C1664" s="229"/>
      <c r="D1664" s="229"/>
      <c r="I1664" s="229"/>
      <c r="J1664" s="229"/>
      <c r="K1664" s="229"/>
      <c r="M1664" s="229"/>
      <c r="O1664" s="242"/>
    </row>
    <row r="1665" spans="3:15">
      <c r="C1665" s="229"/>
      <c r="D1665" s="229"/>
      <c r="I1665" s="229"/>
      <c r="J1665" s="229"/>
      <c r="K1665" s="229"/>
      <c r="M1665" s="229"/>
      <c r="O1665" s="242"/>
    </row>
    <row r="1666" spans="3:15">
      <c r="C1666" s="229"/>
      <c r="D1666" s="229"/>
      <c r="I1666" s="229"/>
      <c r="J1666" s="229"/>
      <c r="K1666" s="229"/>
      <c r="M1666" s="229"/>
      <c r="O1666" s="242"/>
    </row>
    <row r="1667" spans="3:15">
      <c r="C1667" s="229"/>
      <c r="D1667" s="229"/>
      <c r="I1667" s="229"/>
      <c r="J1667" s="229"/>
      <c r="K1667" s="229"/>
      <c r="M1667" s="229"/>
      <c r="O1667" s="242"/>
    </row>
    <row r="1668" spans="3:15">
      <c r="C1668" s="229"/>
      <c r="D1668" s="229"/>
      <c r="I1668" s="229"/>
      <c r="J1668" s="229"/>
      <c r="K1668" s="229"/>
      <c r="M1668" s="229"/>
      <c r="O1668" s="242"/>
    </row>
    <row r="1669" spans="3:15">
      <c r="C1669" s="229"/>
      <c r="D1669" s="229"/>
      <c r="I1669" s="229"/>
      <c r="J1669" s="229"/>
      <c r="K1669" s="229"/>
      <c r="M1669" s="229"/>
      <c r="O1669" s="242"/>
    </row>
    <row r="1670" spans="3:15">
      <c r="C1670" s="229"/>
      <c r="D1670" s="229"/>
      <c r="I1670" s="229"/>
      <c r="J1670" s="229"/>
      <c r="K1670" s="229"/>
      <c r="M1670" s="229"/>
      <c r="O1670" s="242"/>
    </row>
    <row r="1671" spans="3:15">
      <c r="C1671" s="229"/>
      <c r="D1671" s="229"/>
      <c r="I1671" s="229"/>
      <c r="J1671" s="229"/>
      <c r="K1671" s="229"/>
      <c r="M1671" s="229"/>
      <c r="O1671" s="242"/>
    </row>
    <row r="1672" spans="3:15">
      <c r="C1672" s="229"/>
      <c r="D1672" s="229"/>
      <c r="I1672" s="229"/>
      <c r="J1672" s="229"/>
      <c r="K1672" s="229"/>
      <c r="M1672" s="229"/>
      <c r="O1672" s="242"/>
    </row>
    <row r="1673" spans="3:15">
      <c r="C1673" s="229"/>
      <c r="D1673" s="229"/>
      <c r="I1673" s="229"/>
      <c r="J1673" s="229"/>
      <c r="K1673" s="229"/>
      <c r="M1673" s="229"/>
      <c r="O1673" s="242"/>
    </row>
    <row r="1674" spans="3:15">
      <c r="C1674" s="229"/>
      <c r="D1674" s="229"/>
      <c r="I1674" s="229"/>
      <c r="J1674" s="229"/>
      <c r="K1674" s="229"/>
      <c r="M1674" s="229"/>
      <c r="O1674" s="242"/>
    </row>
    <row r="1675" spans="3:15">
      <c r="C1675" s="229"/>
      <c r="D1675" s="229"/>
      <c r="I1675" s="229"/>
      <c r="J1675" s="229"/>
      <c r="K1675" s="229"/>
      <c r="M1675" s="229"/>
      <c r="O1675" s="242"/>
    </row>
    <row r="1676" spans="3:15">
      <c r="C1676" s="229"/>
      <c r="D1676" s="229"/>
      <c r="I1676" s="229"/>
      <c r="J1676" s="229"/>
      <c r="K1676" s="229"/>
      <c r="M1676" s="229"/>
      <c r="O1676" s="242"/>
    </row>
    <row r="1677" spans="3:15">
      <c r="C1677" s="229"/>
      <c r="D1677" s="229"/>
      <c r="I1677" s="229"/>
      <c r="J1677" s="229"/>
      <c r="K1677" s="229"/>
      <c r="M1677" s="229"/>
      <c r="O1677" s="242"/>
    </row>
    <row r="1678" spans="3:15">
      <c r="C1678" s="229"/>
      <c r="D1678" s="229"/>
      <c r="I1678" s="229"/>
      <c r="J1678" s="229"/>
      <c r="K1678" s="229"/>
      <c r="M1678" s="229"/>
      <c r="O1678" s="242"/>
    </row>
    <row r="1679" spans="3:15">
      <c r="C1679" s="229"/>
      <c r="D1679" s="229"/>
      <c r="I1679" s="229"/>
      <c r="J1679" s="229"/>
      <c r="K1679" s="229"/>
      <c r="M1679" s="229"/>
      <c r="O1679" s="242"/>
    </row>
    <row r="1680" spans="3:15">
      <c r="C1680" s="229"/>
      <c r="D1680" s="229"/>
      <c r="I1680" s="229"/>
      <c r="J1680" s="229"/>
      <c r="K1680" s="229"/>
      <c r="M1680" s="229"/>
      <c r="O1680" s="242"/>
    </row>
    <row r="1681" spans="3:15">
      <c r="C1681" s="229"/>
      <c r="D1681" s="229"/>
      <c r="I1681" s="229"/>
      <c r="J1681" s="229"/>
      <c r="K1681" s="229"/>
      <c r="M1681" s="229"/>
      <c r="O1681" s="242"/>
    </row>
    <row r="1682" spans="3:15">
      <c r="C1682" s="229"/>
      <c r="D1682" s="229"/>
      <c r="I1682" s="229"/>
      <c r="J1682" s="229"/>
      <c r="K1682" s="229"/>
      <c r="M1682" s="229"/>
      <c r="O1682" s="242"/>
    </row>
    <row r="1683" spans="3:15">
      <c r="C1683" s="229"/>
      <c r="D1683" s="229"/>
      <c r="I1683" s="229"/>
      <c r="J1683" s="229"/>
      <c r="K1683" s="229"/>
      <c r="M1683" s="229"/>
      <c r="O1683" s="242"/>
    </row>
    <row r="1684" spans="3:15">
      <c r="C1684" s="229"/>
      <c r="D1684" s="229"/>
      <c r="I1684" s="229"/>
      <c r="J1684" s="229"/>
      <c r="K1684" s="229"/>
      <c r="M1684" s="229"/>
      <c r="O1684" s="242"/>
    </row>
    <row r="1685" spans="3:15">
      <c r="C1685" s="229"/>
      <c r="D1685" s="229"/>
      <c r="I1685" s="229"/>
      <c r="J1685" s="229"/>
      <c r="K1685" s="229"/>
      <c r="M1685" s="229"/>
      <c r="O1685" s="242"/>
    </row>
    <row r="1686" spans="3:15">
      <c r="C1686" s="229"/>
      <c r="D1686" s="229"/>
      <c r="I1686" s="229"/>
      <c r="J1686" s="229"/>
      <c r="K1686" s="229"/>
      <c r="M1686" s="229"/>
      <c r="O1686" s="242"/>
    </row>
    <row r="1687" spans="3:15">
      <c r="C1687" s="229"/>
      <c r="D1687" s="229"/>
      <c r="I1687" s="229"/>
      <c r="J1687" s="229"/>
      <c r="K1687" s="229"/>
      <c r="M1687" s="229"/>
      <c r="O1687" s="242"/>
    </row>
  </sheetData>
  <conditionalFormatting sqref="L1503 L1499 L1497 L1474 L1476 L1478 L1481:L1484 L1470:L1472 L1455 L1408 L1410 L1414 L1418 L1422 L1426 L1432 L1434 L1438 L1440 L1446 L1443 L1401 L1363 L1365 L1369 L1371 L1381 L1374 L1379 L1377 L1367 L1436 L1457:L1468 L1392:L1395 L1338 L1341 L1343 L1345 L1347 L1349 L1353 L1355 L1357 L1284 L1286 L1288 L1290 L1297 L1300 L1306 L1308 L1310 L1313 L1315 L1317 L1319 L1321 L1323 L1325 L1327 L1332:L1333 L1330 L1270 L1264 L1266:L1268 L1260:L1261 L1243 L1277 L1213 L1215 L1217 L1233 L1241 L1239 L1204 L1211 L1179 L1185 L1201 L1158 L1162 L1164 L1136 L1142 L1149 L1154 L1126:L1133 L1156 L1122 L1025 L1023 L1017 L1019 L1057:L1120 L1003 L1010 L1012 L1029:L1054 L991 L994 L996 L974:L975 L963:L965 L984 L986 L927 L924 L940 L942 L944 L946 L948 L950 L955 L967 L979 L921 L953 L894 L896 L874:L888 L412:L456 L4:L179 L181:L395 L458:L871">
    <cfRule type="cellIs" dxfId="6" priority="7" stopIfTrue="1" operator="notEqual">
      <formula>0</formula>
    </cfRule>
  </conditionalFormatting>
  <conditionalFormatting sqref="L180">
    <cfRule type="cellIs" dxfId="5" priority="6" stopIfTrue="1" operator="greaterThan">
      <formula>0</formula>
    </cfRule>
  </conditionalFormatting>
  <conditionalFormatting sqref="P1:P1048576">
    <cfRule type="cellIs" dxfId="4" priority="5" stopIfTrue="1" operator="equal">
      <formula>FALSE</formula>
    </cfRule>
  </conditionalFormatting>
  <conditionalFormatting sqref="L1361">
    <cfRule type="cellIs" dxfId="3" priority="4" stopIfTrue="1" operator="notEqual">
      <formula>0</formula>
    </cfRule>
  </conditionalFormatting>
  <conditionalFormatting sqref="L1219">
    <cfRule type="cellIs" dxfId="2" priority="3" stopIfTrue="1" operator="notEqual">
      <formula>0</formula>
    </cfRule>
  </conditionalFormatting>
  <conditionalFormatting sqref="L919">
    <cfRule type="cellIs" dxfId="1" priority="2" stopIfTrue="1" operator="notEqual">
      <formula>0</formula>
    </cfRule>
  </conditionalFormatting>
  <conditionalFormatting sqref="L1124:L1125">
    <cfRule type="cellIs" dxfId="0" priority="1" stopIfTrue="1" operator="notEqual">
      <formula>0</formula>
    </cfRule>
  </conditionalFormatting>
  <pageMargins left="0.56000000000000005" right="0.3" top="0.3" bottom="0.25" header="0.25" footer="0.17"/>
  <pageSetup paperSize="9" scale="50" fitToHeight="12" orientation="portrait" r:id="rId1"/>
  <headerFooter alignWithMargins="0">
    <oddFooter>&amp;C&amp;P/&amp;N&amp;R&amp;D &amp;T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44C92031530B4397AA4FA5C03B9277" ma:contentTypeVersion="1" ma:contentTypeDescription="Criar um novo documento." ma:contentTypeScope="" ma:versionID="9887d0a6c3dfdb2518993c5f6dcb9bbe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59de9efe013eff66163b65e642feaba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shingStartDate" ma:index="8" nillable="true" ma:displayName="Data de Início do Agendamento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Data de Fim do Agendamento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A1842BA-635A-470B-A9E4-CA747BDA0C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B32C552-45F4-4D07-AF80-EF20DDC8E2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9E09AED-E69B-4869-B726-497405E83A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47</vt:i4>
      </vt:variant>
      <vt:variant>
        <vt:lpstr>Intervalos com nome</vt:lpstr>
      </vt:variant>
      <vt:variant>
        <vt:i4>11</vt:i4>
      </vt:variant>
    </vt:vector>
  </HeadingPairs>
  <TitlesOfParts>
    <vt:vector size="58" baseType="lpstr">
      <vt:lpstr>Bal Edis09</vt:lpstr>
      <vt:lpstr>Ajust Bal 2009</vt:lpstr>
      <vt:lpstr>DR EDIS09</vt:lpstr>
      <vt:lpstr>Ajust DR 2009</vt:lpstr>
      <vt:lpstr> </vt:lpstr>
      <vt:lpstr>Bal Edis10</vt:lpstr>
      <vt:lpstr>Ajust Bal 2010</vt:lpstr>
      <vt:lpstr>Flash</vt:lpstr>
      <vt:lpstr>DR EDIS10</vt:lpstr>
      <vt:lpstr>Ajust DR 2010</vt:lpstr>
      <vt:lpstr>Sheet1</vt:lpstr>
      <vt:lpstr>Índice</vt:lpstr>
      <vt:lpstr>Atividades globais</vt:lpstr>
      <vt:lpstr>N4-01-DV - DR</vt:lpstr>
      <vt:lpstr>N4-02-DV - Balanço</vt:lpstr>
      <vt:lpstr>N4-03-DV - Alterações Cap Prop</vt:lpstr>
      <vt:lpstr>Capa Actividades Reguladas</vt:lpstr>
      <vt:lpstr>N4-04-Reg - DR Operac</vt:lpstr>
      <vt:lpstr>N4-05-Reg - Custos_exploração</vt:lpstr>
      <vt:lpstr>N4-06-Reg - Activos</vt:lpstr>
      <vt:lpstr>N4-07-Reg - EBIT&amp;ROA</vt:lpstr>
      <vt:lpstr>N4-08-Reg - Ajustamentos</vt:lpstr>
      <vt:lpstr>Capa Actividades e NT</vt:lpstr>
      <vt:lpstr>N4-09-DEE - DR Operacional</vt:lpstr>
      <vt:lpstr>N4-10-CVAT - DR Operacional</vt:lpstr>
      <vt:lpstr>N4-11-Reg - Vendas</vt:lpstr>
      <vt:lpstr>N4-12-DEE - Custos _exploração</vt:lpstr>
      <vt:lpstr>N4-13-DEE - FSE</vt:lpstr>
      <vt:lpstr>N4-14-DEE - Pessoal</vt:lpstr>
      <vt:lpstr>N4-15-DEE  - Custos O&amp;M</vt:lpstr>
      <vt:lpstr>N4-DV-16 - Investimento</vt:lpstr>
      <vt:lpstr>N4-DV-17 - Imob Curso</vt:lpstr>
      <vt:lpstr>N4-DV-18 - Imob Exploração</vt:lpstr>
      <vt:lpstr>N4-DV-19 - Imob inf adicional</vt:lpstr>
      <vt:lpstr>N4-DV-20 - Amortiz Imobiliz</vt:lpstr>
      <vt:lpstr>N4-DV-21 - Amort inf adicional</vt:lpstr>
      <vt:lpstr>N4-DEE-22 - Ativos</vt:lpstr>
      <vt:lpstr>N4-DEE-23-Ajustamento</vt:lpstr>
      <vt:lpstr>N4-CVAT-24-Ajustamento</vt:lpstr>
      <vt:lpstr>N4-25-RQS</vt:lpstr>
      <vt:lpstr>Capa Informação Estatística</vt:lpstr>
      <vt:lpstr>N4-DV-26 - Balanço Energia</vt:lpstr>
      <vt:lpstr>N4-DV-27 - Clientes</vt:lpstr>
      <vt:lpstr>N4-DEE-28 - Efectivos</vt:lpstr>
      <vt:lpstr>N4-DEE-29- Ind custos</vt:lpstr>
      <vt:lpstr>N4-DEE-30-Obras</vt:lpstr>
      <vt:lpstr>N4-DEE-31 - SISE</vt:lpstr>
      <vt:lpstr>'Ajust Bal 2009'!Área_de_Impressão</vt:lpstr>
      <vt:lpstr>'Ajust Bal 2010'!Área_de_Impressão</vt:lpstr>
      <vt:lpstr>'Ajust DR 2009'!Área_de_Impressão</vt:lpstr>
      <vt:lpstr>'Ajust DR 2010'!Área_de_Impressão</vt:lpstr>
      <vt:lpstr>'Bal Edis09'!Área_de_Impressão</vt:lpstr>
      <vt:lpstr>'Bal Edis10'!Área_de_Impressão</vt:lpstr>
      <vt:lpstr>'DR EDIS09'!Área_de_Impressão</vt:lpstr>
      <vt:lpstr>'DR EDIS10'!Área_de_Impressão</vt:lpstr>
      <vt:lpstr>'N4-DEE-22 - Ativos'!Área_de_Impressão</vt:lpstr>
      <vt:lpstr>'DR EDIS09'!Títulos_de_Impressão</vt:lpstr>
      <vt:lpstr>'DR EDIS10'!Títulos_de_Impressão</vt:lpstr>
    </vt:vector>
  </TitlesOfParts>
  <Company>EDP - Energias de Portugal,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Débora Martins</dc:creator>
  <cp:lastModifiedBy>Paula Marçalo</cp:lastModifiedBy>
  <cp:lastPrinted>2019-04-04T11:20:49Z</cp:lastPrinted>
  <dcterms:created xsi:type="dcterms:W3CDTF">2010-09-28T06:50:55Z</dcterms:created>
  <dcterms:modified xsi:type="dcterms:W3CDTF">2019-09-11T16:48:48Z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0x010100C844C92031530B4397AA4FA5C03B9277</vt:lpwstr>
  </property>
</Properties>
</file>